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queryTables/queryTable1.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queryTables/queryTable2.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queryTables/queryTable4.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9.xml" ContentType="application/vnd.openxmlformats-officedocument.spreadsheetml.table+xml"/>
  <Override PartName="/xl/queryTables/queryTable5.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0.xml" ContentType="application/vnd.openxmlformats-officedocument.spreadsheetml.table+xml"/>
  <Override PartName="/xl/queryTables/queryTable6.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11.xml" ContentType="application/vnd.openxmlformats-officedocument.spreadsheetml.table+xml"/>
  <Override PartName="/xl/queryTables/queryTable7.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queryTables/queryTable8.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13.xml" ContentType="application/vnd.openxmlformats-officedocument.spreadsheetml.table+xml"/>
  <Override PartName="/xl/queryTables/queryTable9.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queryTables/queryTable10.xml" ContentType="application/vnd.openxmlformats-officedocument.spreadsheetml.query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queryTables/queryTable11.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tables/table16.xml" ContentType="application/vnd.openxmlformats-officedocument.spreadsheetml.table+xml"/>
  <Override PartName="/xl/queryTables/queryTable12.xml" ContentType="application/vnd.openxmlformats-officedocument.spreadsheetml.query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tables/table17.xml" ContentType="application/vnd.openxmlformats-officedocument.spreadsheetml.table+xml"/>
  <Override PartName="/xl/queryTables/queryTable13.xml" ContentType="application/vnd.openxmlformats-officedocument.spreadsheetml.query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tables/table18.xml" ContentType="application/vnd.openxmlformats-officedocument.spreadsheetml.table+xml"/>
  <Override PartName="/xl/queryTables/queryTable14.xml" ContentType="application/vnd.openxmlformats-officedocument.spreadsheetml.query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tables/table19.xml" ContentType="application/vnd.openxmlformats-officedocument.spreadsheetml.table+xml"/>
  <Override PartName="/xl/queryTables/queryTable15.xml" ContentType="application/vnd.openxmlformats-officedocument.spreadsheetml.queryTable+xml"/>
  <Override PartName="/xl/charts/chart19.xml" ContentType="application/vnd.openxmlformats-officedocument.drawingml.chart+xml"/>
  <Override PartName="/xl/drawings/drawing20.xml" ContentType="application/vnd.openxmlformats-officedocument.drawing+xml"/>
  <Override PartName="/xl/tables/table20.xml" ContentType="application/vnd.openxmlformats-officedocument.spreadsheetml.table+xml"/>
  <Override PartName="/xl/queryTables/queryTable16.xml" ContentType="application/vnd.openxmlformats-officedocument.spreadsheetml.queryTab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1.xml" ContentType="application/vnd.openxmlformats-officedocument.drawing+xml"/>
  <Override PartName="/xl/tables/table21.xml" ContentType="application/vnd.openxmlformats-officedocument.spreadsheetml.table+xml"/>
  <Override PartName="/xl/queryTables/queryTable17.xml" ContentType="application/vnd.openxmlformats-officedocument.spreadsheetml.queryTab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2.xml" ContentType="application/vnd.openxmlformats-officedocument.drawing+xml"/>
  <Override PartName="/xl/tables/table22.xml" ContentType="application/vnd.openxmlformats-officedocument.spreadsheetml.table+xml"/>
  <Override PartName="/xl/queryTables/queryTable18.xml" ContentType="application/vnd.openxmlformats-officedocument.spreadsheetml.queryTab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3.xml" ContentType="application/vnd.openxmlformats-officedocument.drawing+xml"/>
  <Override PartName="/xl/tables/table23.xml" ContentType="application/vnd.openxmlformats-officedocument.spreadsheetml.table+xml"/>
  <Override PartName="/xl/queryTables/queryTable19.xml" ContentType="application/vnd.openxmlformats-officedocument.spreadsheetml.queryTab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4.xml" ContentType="application/vnd.openxmlformats-officedocument.drawing+xml"/>
  <Override PartName="/xl/tables/table24.xml" ContentType="application/vnd.openxmlformats-officedocument.spreadsheetml.table+xml"/>
  <Override PartName="/xl/queryTables/queryTable20.xml" ContentType="application/vnd.openxmlformats-officedocument.spreadsheetml.queryTab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5.xml" ContentType="application/vnd.openxmlformats-officedocument.drawing+xml"/>
  <Override PartName="/xl/tables/table25.xml" ContentType="application/vnd.openxmlformats-officedocument.spreadsheetml.table+xml"/>
  <Override PartName="/xl/queryTables/queryTable21.xml" ContentType="application/vnd.openxmlformats-officedocument.spreadsheetml.queryTab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6.xml" ContentType="application/vnd.openxmlformats-officedocument.drawing+xml"/>
  <Override PartName="/xl/tables/table26.xml" ContentType="application/vnd.openxmlformats-officedocument.spreadsheetml.table+xml"/>
  <Override PartName="/xl/queryTables/queryTable22.xml" ContentType="application/vnd.openxmlformats-officedocument.spreadsheetml.queryTab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7.xml" ContentType="application/vnd.openxmlformats-officedocument.drawing+xml"/>
  <Override PartName="/xl/tables/table27.xml" ContentType="application/vnd.openxmlformats-officedocument.spreadsheetml.table+xml"/>
  <Override PartName="/xl/queryTables/queryTable23.xml" ContentType="application/vnd.openxmlformats-officedocument.spreadsheetml.queryTab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8.xml" ContentType="application/vnd.openxmlformats-officedocument.drawing+xml"/>
  <Override PartName="/xl/tables/table28.xml" ContentType="application/vnd.openxmlformats-officedocument.spreadsheetml.table+xml"/>
  <Override PartName="/xl/queryTables/queryTable24.xml" ContentType="application/vnd.openxmlformats-officedocument.spreadsheetml.queryTab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9.xml" ContentType="application/vnd.openxmlformats-officedocument.drawing+xml"/>
  <Override PartName="/xl/tables/table29.xml" ContentType="application/vnd.openxmlformats-officedocument.spreadsheetml.table+xml"/>
  <Override PartName="/xl/queryTables/queryTable25.xml" ContentType="application/vnd.openxmlformats-officedocument.spreadsheetml.queryTab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0.xml" ContentType="application/vnd.openxmlformats-officedocument.drawing+xml"/>
  <Override PartName="/xl/tables/table30.xml" ContentType="application/vnd.openxmlformats-officedocument.spreadsheetml.table+xml"/>
  <Override PartName="/xl/queryTables/queryTable26.xml" ContentType="application/vnd.openxmlformats-officedocument.spreadsheetml.queryTab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1.xml" ContentType="application/vnd.openxmlformats-officedocument.drawing+xml"/>
  <Override PartName="/xl/tables/table31.xml" ContentType="application/vnd.openxmlformats-officedocument.spreadsheetml.table+xml"/>
  <Override PartName="/xl/queryTables/queryTable27.xml" ContentType="application/vnd.openxmlformats-officedocument.spreadsheetml.queryTab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2.xml" ContentType="application/vnd.openxmlformats-officedocument.drawing+xml"/>
  <Override PartName="/xl/tables/table32.xml" ContentType="application/vnd.openxmlformats-officedocument.spreadsheetml.table+xml"/>
  <Override PartName="/xl/queryTables/queryTable28.xml" ContentType="application/vnd.openxmlformats-officedocument.spreadsheetml.queryTab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3.xml" ContentType="application/vnd.openxmlformats-officedocument.drawing+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4.xml" ContentType="application/vnd.openxmlformats-officedocument.drawing+xml"/>
  <Override PartName="/xl/tables/table33.xml" ContentType="application/vnd.openxmlformats-officedocument.spreadsheetml.table+xml"/>
  <Override PartName="/xl/queryTables/queryTable29.xml" ContentType="application/vnd.openxmlformats-officedocument.spreadsheetml.queryTab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5.xml" ContentType="application/vnd.openxmlformats-officedocument.drawing+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6.xml" ContentType="application/vnd.openxmlformats-officedocument.drawing+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7.xml" ContentType="application/vnd.openxmlformats-officedocument.drawing+xml"/>
  <Override PartName="/xl/tables/table34.xml" ContentType="application/vnd.openxmlformats-officedocument.spreadsheetml.table+xml"/>
  <Override PartName="/xl/queryTables/queryTable30.xml" ContentType="application/vnd.openxmlformats-officedocument.spreadsheetml.queryTab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8.xml" ContentType="application/vnd.openxmlformats-officedocument.drawing+xml"/>
  <Override PartName="/xl/tables/table35.xml" ContentType="application/vnd.openxmlformats-officedocument.spreadsheetml.table+xml"/>
  <Override PartName="/xl/queryTables/queryTable31.xml" ContentType="application/vnd.openxmlformats-officedocument.spreadsheetml.queryTab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9.xml" ContentType="application/vnd.openxmlformats-officedocument.drawing+xml"/>
  <Override PartName="/xl/tables/table36.xml" ContentType="application/vnd.openxmlformats-officedocument.spreadsheetml.table+xml"/>
  <Override PartName="/xl/queryTables/queryTable32.xml" ContentType="application/vnd.openxmlformats-officedocument.spreadsheetml.queryTab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0.xml" ContentType="application/vnd.openxmlformats-officedocument.drawing+xml"/>
  <Override PartName="/xl/tables/table37.xml" ContentType="application/vnd.openxmlformats-officedocument.spreadsheetml.table+xml"/>
  <Override PartName="/xl/queryTables/queryTable33.xml" ContentType="application/vnd.openxmlformats-officedocument.spreadsheetml.queryTab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1.xml" ContentType="application/vnd.openxmlformats-officedocument.drawing+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42.xml" ContentType="application/vnd.openxmlformats-officedocument.drawing+xml"/>
  <Override PartName="/xl/tables/table38.xml" ContentType="application/vnd.openxmlformats-officedocument.spreadsheetml.table+xml"/>
  <Override PartName="/xl/queryTables/queryTable34.xml" ContentType="application/vnd.openxmlformats-officedocument.spreadsheetml.queryTab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43.xml" ContentType="application/vnd.openxmlformats-officedocument.drawing+xml"/>
  <Override PartName="/xl/tables/table39.xml" ContentType="application/vnd.openxmlformats-officedocument.spreadsheetml.table+xml"/>
  <Override PartName="/xl/queryTables/queryTable35.xml" ContentType="application/vnd.openxmlformats-officedocument.spreadsheetml.queryTab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44.xml" ContentType="application/vnd.openxmlformats-officedocument.drawing+xml"/>
  <Override PartName="/xl/tables/table40.xml" ContentType="application/vnd.openxmlformats-officedocument.spreadsheetml.table+xml"/>
  <Override PartName="/xl/queryTables/queryTable36.xml" ContentType="application/vnd.openxmlformats-officedocument.spreadsheetml.queryTab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45.xml" ContentType="application/vnd.openxmlformats-officedocument.drawing+xml"/>
  <Override PartName="/xl/tables/table41.xml" ContentType="application/vnd.openxmlformats-officedocument.spreadsheetml.table+xml"/>
  <Override PartName="/xl/queryTables/queryTable37.xml" ContentType="application/vnd.openxmlformats-officedocument.spreadsheetml.queryTab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46.xml" ContentType="application/vnd.openxmlformats-officedocument.drawing+xml"/>
  <Override PartName="/xl/tables/table42.xml" ContentType="application/vnd.openxmlformats-officedocument.spreadsheetml.table+xml"/>
  <Override PartName="/xl/queryTables/queryTable38.xml" ContentType="application/vnd.openxmlformats-officedocument.spreadsheetml.queryTab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47.xml" ContentType="application/vnd.openxmlformats-officedocument.drawing+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48.xml" ContentType="application/vnd.openxmlformats-officedocument.drawing+xml"/>
  <Override PartName="/xl/tables/table43.xml" ContentType="application/vnd.openxmlformats-officedocument.spreadsheetml.table+xml"/>
  <Override PartName="/xl/queryTables/queryTable39.xml" ContentType="application/vnd.openxmlformats-officedocument.spreadsheetml.queryTab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49.xml" ContentType="application/vnd.openxmlformats-officedocument.drawing+xml"/>
  <Override PartName="/xl/tables/table44.xml" ContentType="application/vnd.openxmlformats-officedocument.spreadsheetml.table+xml"/>
  <Override PartName="/xl/queryTables/queryTable40.xml" ContentType="application/vnd.openxmlformats-officedocument.spreadsheetml.queryTab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50.xml" ContentType="application/vnd.openxmlformats-officedocument.drawing+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51.xml" ContentType="application/vnd.openxmlformats-officedocument.drawing+xml"/>
  <Override PartName="/xl/tables/table45.xml" ContentType="application/vnd.openxmlformats-officedocument.spreadsheetml.table+xml"/>
  <Override PartName="/xl/queryTables/queryTable41.xml" ContentType="application/vnd.openxmlformats-officedocument.spreadsheetml.queryTab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52.xml" ContentType="application/vnd.openxmlformats-officedocument.drawing+xml"/>
  <Override PartName="/xl/tables/table46.xml" ContentType="application/vnd.openxmlformats-officedocument.spreadsheetml.table+xml"/>
  <Override PartName="/xl/queryTables/queryTable42.xml" ContentType="application/vnd.openxmlformats-officedocument.spreadsheetml.queryTab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53.xml" ContentType="application/vnd.openxmlformats-officedocument.drawing+xml"/>
  <Override PartName="/xl/tables/table47.xml" ContentType="application/vnd.openxmlformats-officedocument.spreadsheetml.table+xml"/>
  <Override PartName="/xl/queryTables/queryTable43.xml" ContentType="application/vnd.openxmlformats-officedocument.spreadsheetml.queryTab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54.xml" ContentType="application/vnd.openxmlformats-officedocument.drawing+xml"/>
  <Override PartName="/xl/tables/table48.xml" ContentType="application/vnd.openxmlformats-officedocument.spreadsheetml.tab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chart57.xml" ContentType="application/vnd.openxmlformats-officedocument.drawingml.chart+xml"/>
  <Override PartName="/xl/drawings/drawing55.xml" ContentType="application/vnd.openxmlformats-officedocument.drawing+xml"/>
  <Override PartName="/xl/tables/table49.xml" ContentType="application/vnd.openxmlformats-officedocument.spreadsheetml.table+xml"/>
  <Override PartName="/xl/charts/chart58.xml" ContentType="application/vnd.openxmlformats-officedocument.drawingml.chart+xml"/>
  <Override PartName="/xl/charts/style55.xml" ContentType="application/vnd.ms-office.chartstyle+xml"/>
  <Override PartName="/xl/charts/colors55.xml" ContentType="application/vnd.ms-office.chartcolorstyle+xml"/>
  <Override PartName="/xl/charts/chart59.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56.xml" ContentType="application/vnd.openxmlformats-officedocument.drawing+xml"/>
  <Override PartName="/xl/tables/table50.xml" ContentType="application/vnd.openxmlformats-officedocument.spreadsheetml.table+xml"/>
  <Override PartName="/xl/queryTables/queryTable44.xml" ContentType="application/vnd.openxmlformats-officedocument.spreadsheetml.queryTable+xml"/>
  <Override PartName="/xl/charts/chart60.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57.xml" ContentType="application/vnd.openxmlformats-officedocument.drawing+xml"/>
  <Override PartName="/xl/tables/table51.xml" ContentType="application/vnd.openxmlformats-officedocument.spreadsheetml.table+xml"/>
  <Override PartName="/xl/queryTables/queryTable45.xml" ContentType="application/vnd.openxmlformats-officedocument.spreadsheetml.queryTable+xml"/>
  <Override PartName="/xl/charts/chart61.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58.xml" ContentType="application/vnd.openxmlformats-officedocument.drawing+xml"/>
  <Override PartName="/xl/charts/chart62.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59.xml" ContentType="application/vnd.openxmlformats-officedocument.drawing+xml"/>
  <Override PartName="/xl/tables/table52.xml" ContentType="application/vnd.openxmlformats-officedocument.spreadsheetml.table+xml"/>
  <Override PartName="/xl/queryTables/queryTable46.xml" ContentType="application/vnd.openxmlformats-officedocument.spreadsheetml.queryTable+xml"/>
  <Override PartName="/xl/charts/chart63.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60.xml" ContentType="application/vnd.openxmlformats-officedocument.drawing+xml"/>
  <Override PartName="/xl/tables/table53.xml" ContentType="application/vnd.openxmlformats-officedocument.spreadsheetml.table+xml"/>
  <Override PartName="/xl/queryTables/queryTable47.xml" ContentType="application/vnd.openxmlformats-officedocument.spreadsheetml.queryTable+xml"/>
  <Override PartName="/xl/charts/chart64.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61.xml" ContentType="application/vnd.openxmlformats-officedocument.drawing+xml"/>
  <Override PartName="/xl/tables/table54.xml" ContentType="application/vnd.openxmlformats-officedocument.spreadsheetml.table+xml"/>
  <Override PartName="/xl/queryTables/queryTable48.xml" ContentType="application/vnd.openxmlformats-officedocument.spreadsheetml.queryTable+xml"/>
  <Override PartName="/xl/charts/chart65.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62.xml" ContentType="application/vnd.openxmlformats-officedocument.drawing+xml"/>
  <Override PartName="/xl/charts/chart66.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63.xml" ContentType="application/vnd.openxmlformats-officedocument.drawing+xml"/>
  <Override PartName="/xl/charts/chart67.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64.xml" ContentType="application/vnd.openxmlformats-officedocument.drawing+xml"/>
  <Override PartName="/xl/tables/table55.xml" ContentType="application/vnd.openxmlformats-officedocument.spreadsheetml.table+xml"/>
  <Override PartName="/xl/queryTables/queryTable49.xml" ContentType="application/vnd.openxmlformats-officedocument.spreadsheetml.queryTable+xml"/>
  <Override PartName="/xl/charts/chart68.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65.xml" ContentType="application/vnd.openxmlformats-officedocument.drawing+xml"/>
  <Override PartName="/xl/charts/chart69.xml" ContentType="application/vnd.openxmlformats-officedocument.drawingml.chart+xml"/>
  <Override PartName="/xl/charts/style66.xml" ContentType="application/vnd.ms-office.chartstyle+xml"/>
  <Override PartName="/xl/charts/colors66.xml" ContentType="application/vnd.ms-office.chartcolorstyle+xml"/>
  <Override PartName="/xl/charts/chart70.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66.xml" ContentType="application/vnd.openxmlformats-officedocument.drawing+xml"/>
  <Override PartName="/xl/charts/chart71.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67.xml" ContentType="application/vnd.openxmlformats-officedocument.drawing+xml"/>
  <Override PartName="/xl/tables/table56.xml" ContentType="application/vnd.openxmlformats-officedocument.spreadsheetml.table+xml"/>
  <Override PartName="/xl/queryTables/queryTable50.xml" ContentType="application/vnd.openxmlformats-officedocument.spreadsheetml.queryTable+xml"/>
  <Override PartName="/xl/charts/chart72.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68.xml" ContentType="application/vnd.openxmlformats-officedocument.drawing+xml"/>
  <Override PartName="/xl/tables/table57.xml" ContentType="application/vnd.openxmlformats-officedocument.spreadsheetml.table+xml"/>
  <Override PartName="/xl/queryTables/queryTable51.xml" ContentType="application/vnd.openxmlformats-officedocument.spreadsheetml.queryTable+xml"/>
  <Override PartName="/xl/charts/chart73.xml" ContentType="application/vnd.openxmlformats-officedocument.drawingml.chart+xml"/>
  <Override PartName="/xl/charts/style70.xml" ContentType="application/vnd.ms-office.chartstyle+xml"/>
  <Override PartName="/xl/charts/colors70.xml" ContentType="application/vnd.ms-office.chartcolorstyle+xml"/>
  <Override PartName="/xl/charts/chart74.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69.xml" ContentType="application/vnd.openxmlformats-officedocument.drawing+xml"/>
  <Override PartName="/xl/charts/chart75.xml" ContentType="application/vnd.openxmlformats-officedocument.drawingml.chart+xml"/>
  <Override PartName="/xl/charts/style72.xml" ContentType="application/vnd.ms-office.chartstyle+xml"/>
  <Override PartName="/xl/charts/colors72.xml" ContentType="application/vnd.ms-office.chartcolorstyle+xml"/>
  <Override PartName="/xl/charts/chart76.xml" ContentType="application/vnd.openxmlformats-officedocument.drawingml.chart+xml"/>
  <Override PartName="/xl/charts/style73.xml" ContentType="application/vnd.ms-office.chartstyle+xml"/>
  <Override PartName="/xl/charts/colors73.xml" ContentType="application/vnd.ms-office.chartcolorstyle+xml"/>
  <Override PartName="/xl/charts/chart77.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70.xml" ContentType="application/vnd.openxmlformats-officedocument.drawing+xml"/>
  <Override PartName="/xl/charts/chart78.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71.xml" ContentType="application/vnd.openxmlformats-officedocument.drawing+xml"/>
  <Override PartName="/xl/tables/table58.xml" ContentType="application/vnd.openxmlformats-officedocument.spreadsheetml.table+xml"/>
  <Override PartName="/xl/queryTables/queryTable52.xml" ContentType="application/vnd.openxmlformats-officedocument.spreadsheetml.queryTable+xml"/>
  <Override PartName="/xl/charts/chart79.xml" ContentType="application/vnd.openxmlformats-officedocument.drawingml.chart+xml"/>
  <Override PartName="/xl/charts/style76.xml" ContentType="application/vnd.ms-office.chartstyle+xml"/>
  <Override PartName="/xl/charts/colors76.xml" ContentType="application/vnd.ms-office.chartcolorstyle+xml"/>
  <Override PartName="/xl/drawings/drawing72.xml" ContentType="application/vnd.openxmlformats-officedocument.drawing+xml"/>
  <Override PartName="/xl/tables/table59.xml" ContentType="application/vnd.openxmlformats-officedocument.spreadsheetml.table+xml"/>
  <Override PartName="/xl/queryTables/queryTable53.xml" ContentType="application/vnd.openxmlformats-officedocument.spreadsheetml.queryTable+xml"/>
  <Override PartName="/xl/charts/chart80.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73.xml" ContentType="application/vnd.openxmlformats-officedocument.drawing+xml"/>
  <Override PartName="/xl/tables/table60.xml" ContentType="application/vnd.openxmlformats-officedocument.spreadsheetml.table+xml"/>
  <Override PartName="/xl/queryTables/queryTable54.xml" ContentType="application/vnd.openxmlformats-officedocument.spreadsheetml.queryTable+xml"/>
  <Override PartName="/xl/charts/chart81.xml" ContentType="application/vnd.openxmlformats-officedocument.drawingml.chart+xml"/>
  <Override PartName="/xl/charts/style78.xml" ContentType="application/vnd.ms-office.chartstyle+xml"/>
  <Override PartName="/xl/charts/colors78.xml" ContentType="application/vnd.ms-office.chartcolorstyle+xml"/>
  <Override PartName="/xl/charts/chart82.xml" ContentType="application/vnd.openxmlformats-officedocument.drawingml.chart+xml"/>
  <Override PartName="/xl/charts/chart83.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74.xml" ContentType="application/vnd.openxmlformats-officedocument.drawing+xml"/>
  <Override PartName="/xl/charts/chart84.xml" ContentType="application/vnd.openxmlformats-officedocument.drawingml.chart+xml"/>
  <Override PartName="/xl/charts/style80.xml" ContentType="application/vnd.ms-office.chartstyle+xml"/>
  <Override PartName="/xl/charts/colors80.xml" ContentType="application/vnd.ms-office.chartcolorstyle+xml"/>
  <Override PartName="/xl/charts/chart85.xml" ContentType="application/vnd.openxmlformats-officedocument.drawingml.chart+xml"/>
  <Override PartName="/xl/charts/style81.xml" ContentType="application/vnd.ms-office.chartstyle+xml"/>
  <Override PartName="/xl/charts/colors81.xml" ContentType="application/vnd.ms-office.chartcolorstyle+xml"/>
  <Override PartName="/xl/charts/chart86.xml" ContentType="application/vnd.openxmlformats-officedocument.drawingml.chart+xml"/>
  <Override PartName="/xl/charts/style82.xml" ContentType="application/vnd.ms-office.chartstyle+xml"/>
  <Override PartName="/xl/charts/colors82.xml" ContentType="application/vnd.ms-office.chartcolorstyle+xml"/>
  <Override PartName="/xl/charts/chart87.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75.xml" ContentType="application/vnd.openxmlformats-officedocument.drawing+xml"/>
  <Override PartName="/xl/tables/table61.xml" ContentType="application/vnd.openxmlformats-officedocument.spreadsheetml.table+xml"/>
  <Override PartName="/xl/queryTables/queryTable55.xml" ContentType="application/vnd.openxmlformats-officedocument.spreadsheetml.queryTable+xml"/>
  <Override PartName="/xl/charts/chart88.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76.xml" ContentType="application/vnd.openxmlformats-officedocument.drawing+xml"/>
  <Override PartName="/xl/tables/table62.xml" ContentType="application/vnd.openxmlformats-officedocument.spreadsheetml.table+xml"/>
  <Override PartName="/xl/queryTables/queryTable56.xml" ContentType="application/vnd.openxmlformats-officedocument.spreadsheetml.queryTable+xml"/>
  <Override PartName="/xl/charts/chart89.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77.xml" ContentType="application/vnd.openxmlformats-officedocument.drawing+xml"/>
  <Override PartName="/xl/tables/table63.xml" ContentType="application/vnd.openxmlformats-officedocument.spreadsheetml.table+xml"/>
  <Override PartName="/xl/queryTables/queryTable57.xml" ContentType="application/vnd.openxmlformats-officedocument.spreadsheetml.queryTable+xml"/>
  <Override PartName="/xl/charts/chart90.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78.xml" ContentType="application/vnd.openxmlformats-officedocument.drawing+xml"/>
  <Override PartName="/xl/charts/chart91.xml" ContentType="application/vnd.openxmlformats-officedocument.drawingml.chart+xml"/>
  <Override PartName="/xl/charts/style87.xml" ContentType="application/vnd.ms-office.chartstyle+xml"/>
  <Override PartName="/xl/charts/colors87.xml" ContentType="application/vnd.ms-office.chartcolorstyle+xml"/>
  <Override PartName="/xl/charts/chart92.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79.xml" ContentType="application/vnd.openxmlformats-officedocument.drawing+xml"/>
  <Override PartName="/xl/tables/table64.xml" ContentType="application/vnd.openxmlformats-officedocument.spreadsheetml.table+xml"/>
  <Override PartName="/xl/queryTables/queryTable58.xml" ContentType="application/vnd.openxmlformats-officedocument.spreadsheetml.queryTable+xml"/>
  <Override PartName="/xl/charts/chart93.xml" ContentType="application/vnd.openxmlformats-officedocument.drawingml.chart+xml"/>
  <Override PartName="/xl/charts/style89.xml" ContentType="application/vnd.ms-office.chartstyle+xml"/>
  <Override PartName="/xl/charts/colors89.xml" ContentType="application/vnd.ms-office.chartcolorstyle+xml"/>
  <Override PartName="/xl/drawings/drawing80.xml" ContentType="application/vnd.openxmlformats-officedocument.drawing+xml"/>
  <Override PartName="/xl/tables/table65.xml" ContentType="application/vnd.openxmlformats-officedocument.spreadsheetml.table+xml"/>
  <Override PartName="/xl/queryTables/queryTable59.xml" ContentType="application/vnd.openxmlformats-officedocument.spreadsheetml.queryTable+xml"/>
  <Override PartName="/xl/charts/chart94.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81.xml" ContentType="application/vnd.openxmlformats-officedocument.drawing+xml"/>
  <Override PartName="/xl/tables/table66.xml" ContentType="application/vnd.openxmlformats-officedocument.spreadsheetml.table+xml"/>
  <Override PartName="/xl/queryTables/queryTable60.xml" ContentType="application/vnd.openxmlformats-officedocument.spreadsheetml.queryTable+xml"/>
  <Override PartName="/xl/charts/chart95.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82.xml" ContentType="application/vnd.openxmlformats-officedocument.drawing+xml"/>
  <Override PartName="/xl/tables/table67.xml" ContentType="application/vnd.openxmlformats-officedocument.spreadsheetml.table+xml"/>
  <Override PartName="/xl/queryTables/queryTable61.xml" ContentType="application/vnd.openxmlformats-officedocument.spreadsheetml.queryTable+xml"/>
  <Override PartName="/xl/charts/chart96.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83.xml" ContentType="application/vnd.openxmlformats-officedocument.drawing+xml"/>
  <Override PartName="/xl/tables/table68.xml" ContentType="application/vnd.openxmlformats-officedocument.spreadsheetml.table+xml"/>
  <Override PartName="/xl/queryTables/queryTable62.xml" ContentType="application/vnd.openxmlformats-officedocument.spreadsheetml.queryTable+xml"/>
  <Override PartName="/xl/charts/chart97.xml" ContentType="application/vnd.openxmlformats-officedocument.drawingml.chart+xml"/>
  <Override PartName="/xl/charts/style93.xml" ContentType="application/vnd.ms-office.chartstyle+xml"/>
  <Override PartName="/xl/charts/colors93.xml" ContentType="application/vnd.ms-office.chartcolorstyle+xml"/>
  <Override PartName="/xl/charts/chart98.xml" ContentType="application/vnd.openxmlformats-officedocument.drawingml.chart+xml"/>
  <Override PartName="/xl/charts/style94.xml" ContentType="application/vnd.ms-office.chartstyle+xml"/>
  <Override PartName="/xl/charts/colors94.xml" ContentType="application/vnd.ms-office.chartcolorstyle+xml"/>
  <Override PartName="/xl/drawings/drawing84.xml" ContentType="application/vnd.openxmlformats-officedocument.drawing+xml"/>
  <Override PartName="/xl/charts/chart99.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85.xml" ContentType="application/vnd.openxmlformats-officedocument.drawing+xml"/>
  <Override PartName="/xl/charts/chart100.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86.xml" ContentType="application/vnd.openxmlformats-officedocument.drawing+xml"/>
  <Override PartName="/xl/tables/table69.xml" ContentType="application/vnd.openxmlformats-officedocument.spreadsheetml.table+xml"/>
  <Override PartName="/xl/queryTables/queryTable63.xml" ContentType="application/vnd.openxmlformats-officedocument.spreadsheetml.queryTable+xml"/>
  <Override PartName="/xl/charts/chart101.xml" ContentType="application/vnd.openxmlformats-officedocument.drawingml.chart+xml"/>
  <Override PartName="/xl/charts/style97.xml" ContentType="application/vnd.ms-office.chartstyle+xml"/>
  <Override PartName="/xl/charts/colors97.xml" ContentType="application/vnd.ms-office.chartcolorstyle+xml"/>
  <Override PartName="/xl/drawings/drawing87.xml" ContentType="application/vnd.openxmlformats-officedocument.drawing+xml"/>
  <Override PartName="/xl/tables/table70.xml" ContentType="application/vnd.openxmlformats-officedocument.spreadsheetml.table+xml"/>
  <Override PartName="/xl/queryTables/queryTable64.xml" ContentType="application/vnd.openxmlformats-officedocument.spreadsheetml.queryTable+xml"/>
  <Override PartName="/xl/charts/chart102.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88.xml" ContentType="application/vnd.openxmlformats-officedocument.drawing+xml"/>
  <Override PartName="/xl/tables/table71.xml" ContentType="application/vnd.openxmlformats-officedocument.spreadsheetml.table+xml"/>
  <Override PartName="/xl/queryTables/queryTable65.xml" ContentType="application/vnd.openxmlformats-officedocument.spreadsheetml.queryTable+xml"/>
  <Override PartName="/xl/charts/chart103.xml" ContentType="application/vnd.openxmlformats-officedocument.drawingml.chart+xml"/>
  <Override PartName="/xl/charts/style99.xml" ContentType="application/vnd.ms-office.chartstyle+xml"/>
  <Override PartName="/xl/charts/colors99.xml" ContentType="application/vnd.ms-office.chartcolorstyle+xml"/>
  <Override PartName="/xl/drawings/drawing89.xml" ContentType="application/vnd.openxmlformats-officedocument.drawing+xml"/>
  <Override PartName="/xl/charts/chart104.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90.xml" ContentType="application/vnd.openxmlformats-officedocument.drawing+xml"/>
  <Override PartName="/xl/charts/chart105.xml" ContentType="application/vnd.openxmlformats-officedocument.drawingml.chart+xml"/>
  <Override PartName="/xl/charts/style101.xml" ContentType="application/vnd.ms-office.chartstyle+xml"/>
  <Override PartName="/xl/charts/colors101.xml" ContentType="application/vnd.ms-office.chartcolorstyle+xml"/>
  <Override PartName="/xl/drawings/drawing91.xml" ContentType="application/vnd.openxmlformats-officedocument.drawing+xml"/>
  <Override PartName="/xl/tables/table72.xml" ContentType="application/vnd.openxmlformats-officedocument.spreadsheetml.table+xml"/>
  <Override PartName="/xl/queryTables/queryTable66.xml" ContentType="application/vnd.openxmlformats-officedocument.spreadsheetml.queryTable+xml"/>
  <Override PartName="/xl/charts/chart106.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92.xml" ContentType="application/vnd.openxmlformats-officedocument.drawing+xml"/>
  <Override PartName="/xl/tables/table73.xml" ContentType="application/vnd.openxmlformats-officedocument.spreadsheetml.table+xml"/>
  <Override PartName="/xl/queryTables/queryTable67.xml" ContentType="application/vnd.openxmlformats-officedocument.spreadsheetml.queryTable+xml"/>
  <Override PartName="/xl/charts/chart107.xml" ContentType="application/vnd.openxmlformats-officedocument.drawingml.chart+xml"/>
  <Override PartName="/xl/charts/style103.xml" ContentType="application/vnd.ms-office.chartstyle+xml"/>
  <Override PartName="/xl/charts/colors103.xml" ContentType="application/vnd.ms-office.chartcolorstyle+xml"/>
  <Override PartName="/xl/drawings/drawing93.xml" ContentType="application/vnd.openxmlformats-officedocument.drawing+xml"/>
  <Override PartName="/xl/tables/table74.xml" ContentType="application/vnd.openxmlformats-officedocument.spreadsheetml.table+xml"/>
  <Override PartName="/xl/queryTables/queryTable68.xml" ContentType="application/vnd.openxmlformats-officedocument.spreadsheetml.queryTable+xml"/>
  <Override PartName="/xl/charts/chart108.xml" ContentType="application/vnd.openxmlformats-officedocument.drawingml.chart+xml"/>
  <Override PartName="/xl/charts/chart109.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94.xml" ContentType="application/vnd.openxmlformats-officedocument.drawing+xml"/>
  <Override PartName="/xl/tables/table75.xml" ContentType="application/vnd.openxmlformats-officedocument.spreadsheetml.table+xml"/>
  <Override PartName="/xl/queryTables/queryTable69.xml" ContentType="application/vnd.openxmlformats-officedocument.spreadsheetml.queryTable+xml"/>
  <Override PartName="/xl/charts/chart110.xml" ContentType="application/vnd.openxmlformats-officedocument.drawingml.chart+xml"/>
  <Override PartName="/xl/charts/style105.xml" ContentType="application/vnd.ms-office.chartstyle+xml"/>
  <Override PartName="/xl/charts/colors105.xml" ContentType="application/vnd.ms-office.chartcolorstyle+xml"/>
  <Override PartName="/xl/drawings/drawing95.xml" ContentType="application/vnd.openxmlformats-officedocument.drawing+xml"/>
  <Override PartName="/xl/charts/chart111.xml" ContentType="application/vnd.openxmlformats-officedocument.drawingml.chart+xml"/>
  <Override PartName="/xl/charts/style106.xml" ContentType="application/vnd.ms-office.chartstyle+xml"/>
  <Override PartName="/xl/charts/colors106.xml" ContentType="application/vnd.ms-office.chartcolorstyle+xml"/>
  <Override PartName="/xl/drawings/drawing96.xml" ContentType="application/vnd.openxmlformats-officedocument.drawing+xml"/>
  <Override PartName="/xl/tables/table76.xml" ContentType="application/vnd.openxmlformats-officedocument.spreadsheetml.table+xml"/>
  <Override PartName="/xl/queryTables/queryTable70.xml" ContentType="application/vnd.openxmlformats-officedocument.spreadsheetml.queryTable+xml"/>
  <Override PartName="/xl/charts/chart112.xml" ContentType="application/vnd.openxmlformats-officedocument.drawingml.chart+xml"/>
  <Override PartName="/xl/charts/style107.xml" ContentType="application/vnd.ms-office.chartstyle+xml"/>
  <Override PartName="/xl/charts/colors107.xml" ContentType="application/vnd.ms-office.chartcolorstyle+xml"/>
  <Override PartName="/xl/tables/table77.xml" ContentType="application/vnd.openxmlformats-officedocument.spreadsheetml.table+xml"/>
  <Override PartName="/xl/queryTables/queryTable71.xml" ContentType="application/vnd.openxmlformats-officedocument.spreadsheetml.queryTable+xml"/>
  <Override PartName="/xl/tables/table78.xml" ContentType="application/vnd.openxmlformats-officedocument.spreadsheetml.table+xml"/>
  <Override PartName="/xl/queryTables/queryTable72.xml" ContentType="application/vnd.openxmlformats-officedocument.spreadsheetml.queryTable+xml"/>
  <Override PartName="/xl/tables/table79.xml" ContentType="application/vnd.openxmlformats-officedocument.spreadsheetml.table+xml"/>
  <Override PartName="/xl/queryTables/queryTable73.xml" ContentType="application/vnd.openxmlformats-officedocument.spreadsheetml.queryTable+xml"/>
  <Override PartName="/xl/tables/table80.xml" ContentType="application/vnd.openxmlformats-officedocument.spreadsheetml.table+xml"/>
  <Override PartName="/xl/queryTables/queryTable74.xml" ContentType="application/vnd.openxmlformats-officedocument.spreadsheetml.queryTable+xml"/>
  <Override PartName="/xl/tables/table81.xml" ContentType="application/vnd.openxmlformats-officedocument.spreadsheetml.table+xml"/>
  <Override PartName="/xl/queryTables/queryTable75.xml" ContentType="application/vnd.openxmlformats-officedocument.spreadsheetml.queryTable+xml"/>
  <Override PartName="/xl/tables/table82.xml" ContentType="application/vnd.openxmlformats-officedocument.spreadsheetml.table+xml"/>
  <Override PartName="/xl/queryTables/queryTable7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M:\New FactSheets\"/>
    </mc:Choice>
  </mc:AlternateContent>
  <xr:revisionPtr revIDLastSave="0" documentId="13_ncr:1_{80EBB9C3-017F-4C12-A2DB-CD9BC4BA24DC}" xr6:coauthVersionLast="47" xr6:coauthVersionMax="47" xr10:uidLastSave="{00000000-0000-0000-0000-000000000000}"/>
  <bookViews>
    <workbookView xWindow="-120" yWindow="-120" windowWidth="29040" windowHeight="15840" firstSheet="79" activeTab="89" xr2:uid="{97BB924C-88F5-429C-91EA-236F61CE957B}"/>
  </bookViews>
  <sheets>
    <sheet name="INPUTS-&gt;" sheetId="131" r:id="rId1"/>
    <sheet name="BASICS" sheetId="289" r:id="rId2"/>
    <sheet name="EQUITY_FUND_GEO_EXP" sheetId="197" r:id="rId3"/>
    <sheet name="EQUITY_FUND_GICS_SECTORS" sheetId="251" r:id="rId4"/>
    <sheet name="FI_MANUAL" sheetId="256" r:id="rId5"/>
    <sheet name="MAPPINGS_PH_GRAPHS" sheetId="119" r:id="rId6"/>
    <sheet name="GRAPHS-&gt;" sheetId="132" r:id="rId7"/>
    <sheet name="809_ESA" sheetId="301" r:id="rId8"/>
    <sheet name="809_AAOT" sheetId="219" r:id="rId9"/>
    <sheet name="809_A_PH" sheetId="134" r:id="rId10"/>
    <sheet name="809_B2_PH" sheetId="200" r:id="rId11"/>
    <sheet name="810_AA_GLOBAL" sheetId="217" r:id="rId12"/>
    <sheet name="810_A_PH" sheetId="155" r:id="rId13"/>
    <sheet name="810_B2_PH" sheetId="201" r:id="rId14"/>
    <sheet name="810_B3_PH" sheetId="202" r:id="rId15"/>
    <sheet name="810_B4_PH" sheetId="257" r:id="rId16"/>
    <sheet name="810_VS_INFLATION" sheetId="63" r:id="rId17"/>
    <sheet name="811_ESA" sheetId="154" r:id="rId18"/>
    <sheet name="811_SECTOR_EXP_VS_BENCHMARK" sheetId="252" r:id="rId19"/>
    <sheet name="811_A_PH" sheetId="156" r:id="rId20"/>
    <sheet name="811_B2_PH" sheetId="203" r:id="rId21"/>
    <sheet name="811_B3_PH" sheetId="204" r:id="rId22"/>
    <sheet name="811_B4_PH" sheetId="258" r:id="rId23"/>
    <sheet name="811_PERF_VS_BENCHMARK" sheetId="68" r:id="rId24"/>
    <sheet name="816_A_PH" sheetId="233" r:id="rId25"/>
    <sheet name="816_AAOT" sheetId="231" r:id="rId26"/>
    <sheet name="816_ESAOT_PIE" sheetId="232" r:id="rId27"/>
    <sheet name="817_AA_GLOBAL" sheetId="218" r:id="rId28"/>
    <sheet name="817_A_PH" sheetId="157" r:id="rId29"/>
    <sheet name="817_B2_PH" sheetId="205" r:id="rId30"/>
    <sheet name="817_B4_PH" sheetId="259" r:id="rId31"/>
    <sheet name="817_COST_OF_REG_28" sheetId="159" r:id="rId32"/>
    <sheet name="817_COST_OF_REG_28_B2" sheetId="227" r:id="rId33"/>
    <sheet name="818_AA_GLOBAL" sheetId="216" r:id="rId34"/>
    <sheet name="818_ROLLING" sheetId="221" r:id="rId35"/>
    <sheet name="818_A_PH" sheetId="160" r:id="rId36"/>
    <sheet name="818_B2_PH" sheetId="206" r:id="rId37"/>
    <sheet name="818_B3_PH" sheetId="207" r:id="rId38"/>
    <sheet name="820_A_PH" sheetId="237" r:id="rId39"/>
    <sheet name="820_B2_PH" sheetId="292" r:id="rId40"/>
    <sheet name="820_AA_GLOBAL" sheetId="236" r:id="rId41"/>
    <sheet name="821_A_PH" sheetId="168" r:id="rId42"/>
    <sheet name="821_B2_PH" sheetId="208" r:id="rId43"/>
    <sheet name="821_ESA" sheetId="167" r:id="rId44"/>
    <sheet name="821_GEO_EXP" sheetId="188" r:id="rId45"/>
    <sheet name="822_ESA" sheetId="297" r:id="rId46"/>
    <sheet name="822_AAOT" sheetId="166" r:id="rId47"/>
    <sheet name="822_A_PH" sheetId="148" r:id="rId48"/>
    <sheet name="822_B2_PH" sheetId="209" r:id="rId49"/>
    <sheet name="823_A_PH" sheetId="169" r:id="rId50"/>
    <sheet name="823_B2_PH" sheetId="210" r:id="rId51"/>
    <sheet name="823_ESA" sheetId="164" r:id="rId52"/>
    <sheet name="823_GEO_EXP" sheetId="246" r:id="rId53"/>
    <sheet name="824_A_PH" sheetId="238" r:id="rId54"/>
    <sheet name="824_B2_PH" sheetId="239" r:id="rId55"/>
    <sheet name="824_B3_PH" sheetId="279" r:id="rId56"/>
    <sheet name="824_B4_PH" sheetId="260" r:id="rId57"/>
    <sheet name="824_PSOT" sheetId="287" r:id="rId58"/>
    <sheet name="824_MATURITY" sheetId="171" r:id="rId59"/>
    <sheet name="825_B2_PH" sheetId="240" r:id="rId60"/>
    <sheet name="825_B3_PH" sheetId="280" r:id="rId61"/>
    <sheet name="825_PSOT" sheetId="288" r:id="rId62"/>
    <sheet name="825_MATURITY" sheetId="179" r:id="rId63"/>
    <sheet name="826_A_PH" sheetId="241" r:id="rId64"/>
    <sheet name="826_B2_PH" sheetId="242" r:id="rId65"/>
    <sheet name="826_B3_PH" sheetId="281" r:id="rId66"/>
    <sheet name="826_VS_ALBI" sheetId="175" r:id="rId67"/>
    <sheet name="826_VS_ALBI (2)" sheetId="263" state="hidden" r:id="rId68"/>
    <sheet name="827_B_PH" sheetId="274" r:id="rId69"/>
    <sheet name="827_B2_PH" sheetId="303" r:id="rId70"/>
    <sheet name="827_PSOT" sheetId="290" r:id="rId71"/>
    <sheet name="827_MATURITY" sheetId="275" r:id="rId72"/>
    <sheet name="827_AA" sheetId="278" r:id="rId73"/>
    <sheet name="840_AA_GLOBAL" sheetId="270" state="hidden" r:id="rId74"/>
    <sheet name="840_AA_MANUAL" sheetId="282" r:id="rId75"/>
    <sheet name="840_B3_PH" sheetId="271" r:id="rId76"/>
    <sheet name="840_B_PH" sheetId="304" r:id="rId77"/>
    <sheet name="841_B_PH" sheetId="305" r:id="rId78"/>
    <sheet name="841_PSOT" sheetId="291" r:id="rId79"/>
    <sheet name="841_PSOT MANUAl" sheetId="293" r:id="rId80"/>
    <sheet name="841_MATURITY" sheetId="284" r:id="rId81"/>
    <sheet name="842_ESA" sheetId="273" state="hidden" r:id="rId82"/>
    <sheet name="842_B_PH" sheetId="272" state="hidden" r:id="rId83"/>
    <sheet name="874_AAOT" sheetId="163" r:id="rId84"/>
    <sheet name="874_ESA" sheetId="299" r:id="rId85"/>
    <sheet name="874_A_PH" sheetId="120" r:id="rId86"/>
    <sheet name="875_GEO_EXP" sheetId="253" r:id="rId87"/>
    <sheet name="875_AAOT" sheetId="222" r:id="rId88"/>
    <sheet name="875_ESA" sheetId="302" r:id="rId89"/>
    <sheet name="875_R_PH" sheetId="147" r:id="rId90"/>
    <sheet name="875_B_PH" sheetId="211" r:id="rId91"/>
    <sheet name="876_GEO_EXP" sheetId="198" r:id="rId92"/>
    <sheet name="876_GEO_EXP_Q" sheetId="295" r:id="rId93"/>
    <sheet name="876_ESA" sheetId="195" r:id="rId94"/>
    <sheet name="876_A_PH" sheetId="190" r:id="rId95"/>
    <sheet name="876_B_PH" sheetId="212" r:id="rId96"/>
    <sheet name="876_B1_PH" sheetId="213" r:id="rId97"/>
    <sheet name="877_ESA" sheetId="196" r:id="rId98"/>
    <sheet name="877_GEO_EXP" sheetId="199" r:id="rId99"/>
    <sheet name="877_R_PH" sheetId="262" r:id="rId100"/>
    <sheet name="877_R1_PH" sheetId="194" r:id="rId101"/>
    <sheet name="877_B_PH" sheetId="214" r:id="rId102"/>
    <sheet name="878_GEO_EXP" sheetId="268" r:id="rId103"/>
    <sheet name="878_ESA" sheetId="269" r:id="rId104"/>
    <sheet name="878_ESA_MANUAL" sheetId="267" r:id="rId105"/>
    <sheet name="878_R_PH" sheetId="266" r:id="rId106"/>
    <sheet name="878_R1_PH" sheetId="294" state="hidden" r:id="rId107"/>
    <sheet name="879_GEO_EXP" sheetId="248" r:id="rId108"/>
    <sheet name="879_ESA" sheetId="224" r:id="rId109"/>
    <sheet name="879_ESA (3)" sheetId="250" r:id="rId110"/>
    <sheet name="879_A_PH" sheetId="225" r:id="rId111"/>
    <sheet name="879_R1_PH" sheetId="277" r:id="rId112"/>
    <sheet name="879_AACOUNTRY" sheetId="62" r:id="rId113"/>
    <sheet name="880_A_PH" sheetId="244" r:id="rId114"/>
    <sheet name="880_ESA" sheetId="228" r:id="rId115"/>
    <sheet name="880_GEO_EXP" sheetId="229" r:id="rId116"/>
    <sheet name="ORACLE_REFS-&gt;" sheetId="66" r:id="rId117"/>
    <sheet name="V_FFS_AAOT" sheetId="140" r:id="rId118"/>
    <sheet name="V_FFS_ESAOT_MAX_10" sheetId="139" r:id="rId119"/>
    <sheet name="V_FFS_ESAOT_ALL_SPECIFIED" sheetId="189" r:id="rId120"/>
    <sheet name="FI_PSOT" sheetId="286" r:id="rId121"/>
    <sheet name="FI_MATURITY_SPREAD" sheetId="283" r:id="rId122"/>
    <sheet name="PRFRM_DEFN" sheetId="193" r:id="rId123"/>
  </sheets>
  <definedNames>
    <definedName name="AA_874" localSheetId="11">#REF!</definedName>
    <definedName name="AA_874" localSheetId="27">#REF!</definedName>
    <definedName name="AA_874" localSheetId="33">#REF!</definedName>
    <definedName name="AA_874" localSheetId="40">#REF!</definedName>
    <definedName name="AA_874" localSheetId="72">#REF!</definedName>
    <definedName name="AA_874" localSheetId="73">#REF!</definedName>
    <definedName name="AA_874" localSheetId="74">#REF!</definedName>
    <definedName name="AA_874">#REF!</definedName>
    <definedName name="AA_BARS_874" localSheetId="11">#REF!</definedName>
    <definedName name="AA_BARS_874" localSheetId="27">#REF!</definedName>
    <definedName name="AA_BARS_874" localSheetId="33">#REF!</definedName>
    <definedName name="AA_BARS_874" localSheetId="40">#REF!</definedName>
    <definedName name="AA_BARS_874" localSheetId="72">#REF!</definedName>
    <definedName name="AA_BARS_874" localSheetId="73">#REF!</definedName>
    <definedName name="AA_BARS_874" localSheetId="74">#REF!</definedName>
    <definedName name="AA_BARS_874">#REF!</definedName>
    <definedName name="ESA_874">#REF!</definedName>
    <definedName name="ExternalData_1" localSheetId="18" hidden="1">'811_SECTOR_EXP_VS_BENCHMARK'!$A$1:$D$14</definedName>
    <definedName name="ExternalData_1" localSheetId="44" hidden="1">'821_GEO_EXP'!$A$14:$G$18</definedName>
    <definedName name="ExternalData_1" localSheetId="52" hidden="1">'823_GEO_EXP'!#REF!</definedName>
    <definedName name="ExternalData_1" localSheetId="86" hidden="1">'875_GEO_EXP'!$A$14:$G$20</definedName>
    <definedName name="ExternalData_1" localSheetId="91" hidden="1">'876_GEO_EXP'!$A$14:$G$18</definedName>
    <definedName name="ExternalData_1" localSheetId="98" hidden="1">'877_GEO_EXP'!$A$14:$G$18</definedName>
    <definedName name="ExternalData_1" localSheetId="102" hidden="1">'878_GEO_EXP'!$A$14:$G$18</definedName>
    <definedName name="ExternalData_1" localSheetId="115" hidden="1">'880_GEO_EXP'!$A$15:$G$19</definedName>
    <definedName name="ExternalData_1" localSheetId="121" hidden="1">FI_MATURITY_SPREAD!$A$1:$T$26</definedName>
    <definedName name="ExternalData_1" localSheetId="118" hidden="1">V_FFS_ESAOT_MAX_10!$A$1:$J$127</definedName>
    <definedName name="ExternalData_10" localSheetId="122" hidden="1">PRFRM_DEFN!$A$1:$Z$6642</definedName>
    <definedName name="ExternalData_2" localSheetId="120" hidden="1">FI_PSOT!$A$1:$Q$103</definedName>
    <definedName name="ExternalData_2" localSheetId="119" hidden="1">V_FFS_ESAOT_ALL_SPECIFIED!$A$1:$J$162</definedName>
    <definedName name="ExternalData_5" localSheetId="34" hidden="1">'818_ROLLING'!$K$2:$Z$140</definedName>
    <definedName name="ExternalData_6" localSheetId="16" hidden="1">'810_VS_INFLATION'!$A$1:$I$439</definedName>
    <definedName name="ExternalData_6" localSheetId="23" hidden="1">'811_PERF_VS_BENCHMARK'!$A$1:$G$286</definedName>
    <definedName name="ExternalData_7" localSheetId="5" hidden="1">MAPPINGS_PH_GRAPHS!#REF!</definedName>
    <definedName name="ExternalData_8" localSheetId="9" hidden="1">'809_A_PH'!$I$1:$Q$245</definedName>
    <definedName name="ExternalData_8" localSheetId="10" hidden="1">'809_B2_PH'!$I$1:$Q$245</definedName>
    <definedName name="ExternalData_8" localSheetId="12" hidden="1">'810_A_PH'!$I$1:$M$287</definedName>
    <definedName name="ExternalData_8" localSheetId="13" hidden="1">'810_B2_PH'!$I$1:$M$287</definedName>
    <definedName name="ExternalData_8" localSheetId="14" hidden="1">'810_B3_PH'!$I$1:$M$287</definedName>
    <definedName name="ExternalData_8" localSheetId="15" hidden="1">'810_B4_PH'!$I$1:$M$287</definedName>
    <definedName name="ExternalData_8" localSheetId="19" hidden="1">'811_A_PH'!$I$1:$M$287</definedName>
    <definedName name="ExternalData_8" localSheetId="20" hidden="1">'811_B2_PH'!$I$1:$M$287</definedName>
    <definedName name="ExternalData_8" localSheetId="21" hidden="1">'811_B3_PH'!$I$1:$M$287</definedName>
    <definedName name="ExternalData_8" localSheetId="22" hidden="1">'811_B4_PH'!$I$1:$M$287</definedName>
    <definedName name="ExternalData_8" localSheetId="24" hidden="1">'816_A_PH'!$I$1:$M$220</definedName>
    <definedName name="ExternalData_8" localSheetId="28" hidden="1">'817_A_PH'!$I$1:$M$220</definedName>
    <definedName name="ExternalData_8" localSheetId="29" hidden="1">'817_B2_PH'!$I$1:$M$220</definedName>
    <definedName name="ExternalData_8" localSheetId="30" hidden="1">'817_B4_PH'!$I$1:$M$220</definedName>
    <definedName name="ExternalData_8" localSheetId="31" hidden="1">'817_COST_OF_REG_28'!$I$1:$M$220</definedName>
    <definedName name="ExternalData_8" localSheetId="32" hidden="1">'817_COST_OF_REG_28_B2'!$I$1:$M$220</definedName>
    <definedName name="ExternalData_8" localSheetId="35" hidden="1">'818_A_PH'!$I$1:$M$151</definedName>
    <definedName name="ExternalData_8" localSheetId="36" hidden="1">'818_B2_PH'!$I$1:$M$151</definedName>
    <definedName name="ExternalData_8" localSheetId="37" hidden="1">'818_B3_PH'!$I$1:$M$151</definedName>
    <definedName name="ExternalData_8" localSheetId="38" hidden="1">'820_A_PH'!$I$1:$M$151</definedName>
    <definedName name="ExternalData_8" localSheetId="39" hidden="1">'820_B2_PH'!$I$1:$M$151</definedName>
    <definedName name="ExternalData_8" localSheetId="41" hidden="1">'821_A_PH'!$I$1:$M$147</definedName>
    <definedName name="ExternalData_8" localSheetId="42" hidden="1">'821_B2_PH'!$I$1:$M$147</definedName>
    <definedName name="ExternalData_8" localSheetId="47" hidden="1">'822_A_PH'!$I$1:$Q$54</definedName>
    <definedName name="ExternalData_8" localSheetId="48" hidden="1">'822_B2_PH'!$I$1:$Q$54</definedName>
    <definedName name="ExternalData_8" localSheetId="49" hidden="1">'823_A_PH'!$I$1:$M$54</definedName>
    <definedName name="ExternalData_8" localSheetId="50" hidden="1">'823_B2_PH'!$I$1:$M$54</definedName>
    <definedName name="ExternalData_8" localSheetId="52" hidden="1">'823_GEO_EXP'!$A$15:$G$19</definedName>
    <definedName name="ExternalData_8" localSheetId="53" hidden="1">'824_A_PH'!$I$1:$M$46</definedName>
    <definedName name="ExternalData_8" localSheetId="54" hidden="1">'824_B2_PH'!$I$1:$M$46</definedName>
    <definedName name="ExternalData_8" localSheetId="55" hidden="1">'824_B3_PH'!$I$1:$M$46</definedName>
    <definedName name="ExternalData_8" localSheetId="56" hidden="1">'824_B4_PH'!$I$1:$M$46</definedName>
    <definedName name="ExternalData_8" localSheetId="59" hidden="1">'825_B2_PH'!$I$1:$M$46</definedName>
    <definedName name="ExternalData_8" localSheetId="60" hidden="1">'825_B3_PH'!$I$1:$M$46</definedName>
    <definedName name="ExternalData_8" localSheetId="63" hidden="1">'826_A_PH'!$I$1:$M$46</definedName>
    <definedName name="ExternalData_8" localSheetId="64" hidden="1">'826_B2_PH'!$I$1:$M$46</definedName>
    <definedName name="ExternalData_8" localSheetId="65" hidden="1">'826_B3_PH'!$I$1:$M$46</definedName>
    <definedName name="ExternalData_8" localSheetId="68" hidden="1">'827_B_PH'!$I$1:$M$24</definedName>
    <definedName name="ExternalData_8" localSheetId="69" hidden="1">'827_B2_PH'!$I$1:$M$21</definedName>
    <definedName name="ExternalData_8" localSheetId="76" hidden="1">'840_B_PH'!$I$1:$M$23</definedName>
    <definedName name="ExternalData_8" localSheetId="75" hidden="1">'840_B3_PH'!$I$1:$M$23</definedName>
    <definedName name="ExternalData_8" localSheetId="77" hidden="1">'841_B_PH'!$I$1:$M$15</definedName>
    <definedName name="ExternalData_8" localSheetId="82" hidden="1">'842_B_PH'!$I$1:$M$287</definedName>
    <definedName name="ExternalData_8" localSheetId="85" hidden="1">'874_A_PH'!$I$1:$S$353</definedName>
    <definedName name="ExternalData_8" localSheetId="90" hidden="1">'875_B_PH'!$I$1:$S$353</definedName>
    <definedName name="ExternalData_8" localSheetId="89" hidden="1">'875_R_PH'!$I$1:$S$353</definedName>
    <definedName name="ExternalData_8" localSheetId="94" hidden="1">'876_A_PH'!$I$1:$O$170</definedName>
    <definedName name="ExternalData_8" localSheetId="95" hidden="1">'876_B_PH'!$I$1:$O$170</definedName>
    <definedName name="ExternalData_8" localSheetId="96" hidden="1">'876_B1_PH'!$I$1:$O$170</definedName>
    <definedName name="ExternalData_8" localSheetId="101" hidden="1">'877_B_PH'!$I$1:$O$160</definedName>
    <definedName name="ExternalData_8" localSheetId="99" hidden="1">'877_R_PH'!$I$1:$O$160</definedName>
    <definedName name="ExternalData_8" localSheetId="100" hidden="1">'877_R1_PH'!$I$1:$O$160</definedName>
    <definedName name="ExternalData_8" localSheetId="105" hidden="1">'878_R_PH'!$I$1:$O$67</definedName>
    <definedName name="ExternalData_8" localSheetId="106" hidden="1">'878_R1_PH'!$I$1:$I$2</definedName>
    <definedName name="ExternalData_8" localSheetId="110" hidden="1">'879_A_PH'!$I$1:$O$61</definedName>
    <definedName name="ExternalData_8" localSheetId="112" hidden="1">'879_AACOUNTRY'!$A$3:$D$10</definedName>
    <definedName name="ExternalData_8" localSheetId="107" hidden="1">'879_GEO_EXP'!$A$4:$D$10</definedName>
    <definedName name="ExternalData_8" localSheetId="111" hidden="1">'879_R1_PH'!$I$1:$O$61</definedName>
    <definedName name="ExternalData_8" localSheetId="113" hidden="1">'880_A_PH'!$I$1:$O$160</definedName>
    <definedName name="ExternalData_9" localSheetId="26" hidden="1">'816_ESAOT_PIE'!$A$1:$J$8</definedName>
    <definedName name="ExternalData_9" localSheetId="117" hidden="1">V_FFS_AAOT!$A$1:$L$102</definedName>
    <definedName name="MONTH_END_DATE">BASICS!$C$2</definedName>
    <definedName name="Publishe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9" i="119" l="1"/>
  <c r="D119" i="119"/>
  <c r="G118" i="119"/>
  <c r="D118" i="119"/>
  <c r="E3" i="305"/>
  <c r="C3" i="305"/>
  <c r="E2" i="305"/>
  <c r="N15" i="196"/>
  <c r="N14" i="196"/>
  <c r="N13" i="196"/>
  <c r="N12" i="196"/>
  <c r="N11" i="196"/>
  <c r="N10" i="196"/>
  <c r="N9" i="196"/>
  <c r="N8" i="196"/>
  <c r="N7" i="196"/>
  <c r="N6" i="196"/>
  <c r="N5" i="196"/>
  <c r="N4" i="196"/>
  <c r="U2" i="283"/>
  <c r="U3" i="283"/>
  <c r="U4" i="283"/>
  <c r="U5" i="283"/>
  <c r="U6" i="283"/>
  <c r="U7" i="283"/>
  <c r="U8" i="283"/>
  <c r="U9" i="283"/>
  <c r="U10" i="283"/>
  <c r="U11" i="283"/>
  <c r="U12" i="283"/>
  <c r="U13" i="283"/>
  <c r="U14" i="283"/>
  <c r="U15" i="283"/>
  <c r="U16" i="283"/>
  <c r="U17" i="283"/>
  <c r="U18" i="283"/>
  <c r="U19" i="283"/>
  <c r="U20" i="283"/>
  <c r="U21" i="283"/>
  <c r="U22" i="283"/>
  <c r="U23" i="283"/>
  <c r="U24" i="283"/>
  <c r="U25" i="283"/>
  <c r="U26" i="283"/>
  <c r="K2" i="189"/>
  <c r="K3" i="189"/>
  <c r="K4" i="189"/>
  <c r="K5" i="189"/>
  <c r="K6" i="189"/>
  <c r="K7" i="189"/>
  <c r="K8" i="189"/>
  <c r="K9" i="189"/>
  <c r="K10" i="189"/>
  <c r="K11" i="189"/>
  <c r="K12" i="189"/>
  <c r="K13" i="189"/>
  <c r="K14" i="189"/>
  <c r="K15" i="189"/>
  <c r="K16" i="189"/>
  <c r="K17" i="189"/>
  <c r="K18" i="189"/>
  <c r="K19" i="189"/>
  <c r="K20" i="189"/>
  <c r="K21" i="189"/>
  <c r="K22" i="189"/>
  <c r="K23" i="189"/>
  <c r="K24" i="189"/>
  <c r="K25" i="189"/>
  <c r="K26" i="189"/>
  <c r="K27" i="189"/>
  <c r="K28" i="189"/>
  <c r="K29" i="189"/>
  <c r="K30" i="189"/>
  <c r="K31" i="189"/>
  <c r="K32" i="189"/>
  <c r="K33" i="189"/>
  <c r="K34" i="189"/>
  <c r="K35" i="189"/>
  <c r="K36" i="189"/>
  <c r="K37" i="189"/>
  <c r="K38" i="189"/>
  <c r="K39" i="189"/>
  <c r="K40" i="189"/>
  <c r="K41" i="189"/>
  <c r="K42" i="189"/>
  <c r="K43" i="189"/>
  <c r="K44" i="189"/>
  <c r="K45" i="189"/>
  <c r="K46" i="189"/>
  <c r="K47" i="189"/>
  <c r="K48" i="189"/>
  <c r="K49" i="189"/>
  <c r="K50" i="189"/>
  <c r="K51" i="189"/>
  <c r="K52" i="189"/>
  <c r="K53" i="189"/>
  <c r="K54" i="189"/>
  <c r="K55" i="189"/>
  <c r="K56" i="189"/>
  <c r="K57" i="189"/>
  <c r="K58" i="189"/>
  <c r="K59" i="189"/>
  <c r="K60" i="189"/>
  <c r="K61" i="189"/>
  <c r="K62" i="189"/>
  <c r="K63" i="189"/>
  <c r="K64" i="189"/>
  <c r="K65" i="189"/>
  <c r="K66" i="189"/>
  <c r="K67" i="189"/>
  <c r="K68" i="189"/>
  <c r="K69" i="189"/>
  <c r="K70" i="189"/>
  <c r="K71" i="189"/>
  <c r="K72" i="189"/>
  <c r="K73" i="189"/>
  <c r="K74" i="189"/>
  <c r="K75" i="189"/>
  <c r="K76" i="189"/>
  <c r="K77" i="189"/>
  <c r="K78" i="189"/>
  <c r="K79" i="189"/>
  <c r="K80" i="189"/>
  <c r="K81" i="189"/>
  <c r="K82" i="189"/>
  <c r="K83" i="189"/>
  <c r="K84" i="189"/>
  <c r="K85" i="189"/>
  <c r="K86" i="189"/>
  <c r="K87" i="189"/>
  <c r="K88" i="189"/>
  <c r="K89" i="189"/>
  <c r="K90" i="189"/>
  <c r="K91" i="189"/>
  <c r="K92" i="189"/>
  <c r="K93" i="189"/>
  <c r="K94" i="189"/>
  <c r="K95" i="189"/>
  <c r="K96" i="189"/>
  <c r="K97" i="189"/>
  <c r="K98" i="189"/>
  <c r="K99" i="189"/>
  <c r="K100" i="189"/>
  <c r="K101" i="189"/>
  <c r="K102" i="189"/>
  <c r="K103" i="189"/>
  <c r="K104" i="189"/>
  <c r="K105" i="189"/>
  <c r="K106" i="189"/>
  <c r="K107" i="189"/>
  <c r="K108" i="189"/>
  <c r="K109" i="189"/>
  <c r="K110" i="189"/>
  <c r="K111" i="189"/>
  <c r="K112" i="189"/>
  <c r="K113" i="189"/>
  <c r="K114" i="189"/>
  <c r="K115" i="189"/>
  <c r="K116" i="189"/>
  <c r="K117" i="189"/>
  <c r="K118" i="189"/>
  <c r="K119" i="189"/>
  <c r="K120" i="189"/>
  <c r="K121" i="189"/>
  <c r="K122" i="189"/>
  <c r="K123" i="189"/>
  <c r="K124" i="189"/>
  <c r="K125" i="189"/>
  <c r="K126" i="189"/>
  <c r="K127" i="189"/>
  <c r="K128" i="189"/>
  <c r="K129" i="189"/>
  <c r="K130" i="189"/>
  <c r="K131" i="189"/>
  <c r="K132" i="189"/>
  <c r="K133" i="189"/>
  <c r="K134" i="189"/>
  <c r="K135" i="189"/>
  <c r="K136" i="189"/>
  <c r="K137" i="189"/>
  <c r="K138" i="189"/>
  <c r="K139" i="189"/>
  <c r="K140" i="189"/>
  <c r="K141" i="189"/>
  <c r="K142" i="189"/>
  <c r="K143" i="189"/>
  <c r="K144" i="189"/>
  <c r="K145" i="189"/>
  <c r="K146" i="189"/>
  <c r="K147" i="189"/>
  <c r="K148" i="189"/>
  <c r="K149" i="189"/>
  <c r="K150" i="189"/>
  <c r="K151" i="189"/>
  <c r="K152" i="189"/>
  <c r="K153" i="189"/>
  <c r="K154" i="189"/>
  <c r="K155" i="189"/>
  <c r="K156" i="189"/>
  <c r="K157" i="189"/>
  <c r="K158" i="189"/>
  <c r="K159" i="189"/>
  <c r="K160" i="189"/>
  <c r="K161" i="189"/>
  <c r="K162" i="189"/>
  <c r="K2" i="139"/>
  <c r="K3" i="139"/>
  <c r="K4" i="139"/>
  <c r="K5" i="139"/>
  <c r="K6" i="139"/>
  <c r="K7" i="139"/>
  <c r="K8" i="139"/>
  <c r="K9" i="139"/>
  <c r="K10" i="139"/>
  <c r="K11" i="139"/>
  <c r="K12" i="139"/>
  <c r="K13" i="139"/>
  <c r="K14" i="139"/>
  <c r="K15" i="139"/>
  <c r="K16" i="139"/>
  <c r="K17" i="139"/>
  <c r="K18" i="139"/>
  <c r="K19" i="139"/>
  <c r="K20" i="139"/>
  <c r="K21" i="139"/>
  <c r="K22" i="139"/>
  <c r="K23" i="139"/>
  <c r="K24" i="139"/>
  <c r="K25" i="139"/>
  <c r="K26" i="139"/>
  <c r="K27" i="139"/>
  <c r="K28" i="139"/>
  <c r="K29" i="139"/>
  <c r="K30" i="139"/>
  <c r="K31" i="139"/>
  <c r="K32" i="139"/>
  <c r="K33" i="139"/>
  <c r="K34" i="139"/>
  <c r="K35" i="139"/>
  <c r="K36" i="139"/>
  <c r="K37" i="139"/>
  <c r="K38" i="139"/>
  <c r="K39" i="139"/>
  <c r="K40" i="139"/>
  <c r="K41" i="139"/>
  <c r="K42" i="139"/>
  <c r="K43" i="139"/>
  <c r="K44" i="139"/>
  <c r="K45" i="139"/>
  <c r="K46" i="139"/>
  <c r="K47" i="139"/>
  <c r="K48" i="139"/>
  <c r="K49" i="139"/>
  <c r="K50" i="139"/>
  <c r="K51" i="139"/>
  <c r="K52" i="139"/>
  <c r="K53" i="139"/>
  <c r="K54" i="139"/>
  <c r="K55" i="139"/>
  <c r="K56" i="139"/>
  <c r="K57" i="139"/>
  <c r="K58" i="139"/>
  <c r="K59" i="139"/>
  <c r="K60" i="139"/>
  <c r="K61" i="139"/>
  <c r="K62" i="139"/>
  <c r="K63" i="139"/>
  <c r="K64" i="139"/>
  <c r="K65" i="139"/>
  <c r="K66" i="139"/>
  <c r="K67" i="139"/>
  <c r="K68" i="139"/>
  <c r="K69" i="139"/>
  <c r="K70" i="139"/>
  <c r="K71" i="139"/>
  <c r="K72" i="139"/>
  <c r="K73" i="139"/>
  <c r="K74" i="139"/>
  <c r="K75" i="139"/>
  <c r="K76" i="139"/>
  <c r="K77" i="139"/>
  <c r="K78" i="139"/>
  <c r="K79" i="139"/>
  <c r="K80" i="139"/>
  <c r="K81" i="139"/>
  <c r="K82" i="139"/>
  <c r="K83" i="139"/>
  <c r="K84" i="139"/>
  <c r="K85" i="139"/>
  <c r="K86" i="139"/>
  <c r="K87" i="139"/>
  <c r="K88" i="139"/>
  <c r="K89" i="139"/>
  <c r="K90" i="139"/>
  <c r="K91" i="139"/>
  <c r="K92" i="139"/>
  <c r="K93" i="139"/>
  <c r="K94" i="139"/>
  <c r="K95" i="139"/>
  <c r="K96" i="139"/>
  <c r="K97" i="139"/>
  <c r="K98" i="139"/>
  <c r="K99" i="139"/>
  <c r="K100" i="139"/>
  <c r="K101" i="139"/>
  <c r="K102" i="139"/>
  <c r="K103" i="139"/>
  <c r="K104" i="139"/>
  <c r="K105" i="139"/>
  <c r="K106" i="139"/>
  <c r="K107" i="139"/>
  <c r="K108" i="139"/>
  <c r="K109" i="139"/>
  <c r="K110" i="139"/>
  <c r="K111" i="139"/>
  <c r="K112" i="139"/>
  <c r="K113" i="139"/>
  <c r="K114" i="139"/>
  <c r="K115" i="139"/>
  <c r="K116" i="139"/>
  <c r="K117" i="139"/>
  <c r="K118" i="139"/>
  <c r="K119" i="139"/>
  <c r="K120" i="139"/>
  <c r="K121" i="139"/>
  <c r="K122" i="139"/>
  <c r="K123" i="139"/>
  <c r="K124" i="139"/>
  <c r="K125" i="139"/>
  <c r="K126" i="139"/>
  <c r="K127" i="139"/>
  <c r="M2" i="140"/>
  <c r="M3" i="140"/>
  <c r="M4" i="140"/>
  <c r="M5" i="140"/>
  <c r="M6" i="140"/>
  <c r="M7" i="140"/>
  <c r="M8" i="140"/>
  <c r="M9" i="140"/>
  <c r="M10" i="140"/>
  <c r="M11" i="140"/>
  <c r="M12" i="140"/>
  <c r="M13" i="140"/>
  <c r="M14" i="140"/>
  <c r="M15" i="140"/>
  <c r="M16" i="140"/>
  <c r="M17" i="140"/>
  <c r="M18" i="140"/>
  <c r="M19" i="140"/>
  <c r="M20" i="140"/>
  <c r="M21" i="140"/>
  <c r="M22" i="140"/>
  <c r="M23" i="140"/>
  <c r="M24" i="140"/>
  <c r="M25" i="140"/>
  <c r="M26" i="140"/>
  <c r="M27" i="140"/>
  <c r="M28" i="140"/>
  <c r="M29" i="140"/>
  <c r="M30" i="140"/>
  <c r="M31" i="140"/>
  <c r="M32" i="140"/>
  <c r="M33" i="140"/>
  <c r="M34" i="140"/>
  <c r="M35" i="140"/>
  <c r="M36" i="140"/>
  <c r="M37" i="140"/>
  <c r="M38" i="140"/>
  <c r="M39" i="140"/>
  <c r="M40" i="140"/>
  <c r="M41" i="140"/>
  <c r="M42" i="140"/>
  <c r="M43" i="140"/>
  <c r="M44" i="140"/>
  <c r="M45" i="140"/>
  <c r="M46" i="140"/>
  <c r="M47" i="140"/>
  <c r="M48" i="140"/>
  <c r="M49" i="140"/>
  <c r="M50" i="140"/>
  <c r="M51" i="140"/>
  <c r="M52" i="140"/>
  <c r="M53" i="140"/>
  <c r="M54" i="140"/>
  <c r="M55" i="140"/>
  <c r="M56" i="140"/>
  <c r="M57" i="140"/>
  <c r="M58" i="140"/>
  <c r="M59" i="140"/>
  <c r="M60" i="140"/>
  <c r="M61" i="140"/>
  <c r="M62" i="140"/>
  <c r="M63" i="140"/>
  <c r="M64" i="140"/>
  <c r="M65" i="140"/>
  <c r="M66" i="140"/>
  <c r="M67" i="140"/>
  <c r="M68" i="140"/>
  <c r="M69" i="140"/>
  <c r="M70" i="140"/>
  <c r="M71" i="140"/>
  <c r="M72" i="140"/>
  <c r="M73" i="140"/>
  <c r="M74" i="140"/>
  <c r="M75" i="140"/>
  <c r="M76" i="140"/>
  <c r="M77" i="140"/>
  <c r="M78" i="140"/>
  <c r="M79" i="140"/>
  <c r="M80" i="140"/>
  <c r="M81" i="140"/>
  <c r="M82" i="140"/>
  <c r="M83" i="140"/>
  <c r="M84" i="140"/>
  <c r="M85" i="140"/>
  <c r="M86" i="140"/>
  <c r="M87" i="140"/>
  <c r="M88" i="140"/>
  <c r="M89" i="140"/>
  <c r="M90" i="140"/>
  <c r="M91" i="140"/>
  <c r="M92" i="140"/>
  <c r="M93" i="140"/>
  <c r="M94" i="140"/>
  <c r="M95" i="140"/>
  <c r="M96" i="140"/>
  <c r="M97" i="140"/>
  <c r="M98" i="140"/>
  <c r="M99" i="140"/>
  <c r="M100" i="140"/>
  <c r="M101" i="140"/>
  <c r="M102" i="140"/>
  <c r="C9" i="278" l="1"/>
  <c r="F30" i="278"/>
  <c r="D9" i="278"/>
  <c r="E8" i="293" l="1"/>
  <c r="E7" i="293"/>
  <c r="E6" i="293"/>
  <c r="E5" i="293"/>
  <c r="E4" i="293"/>
  <c r="G24" i="268"/>
  <c r="E16" i="62"/>
  <c r="E15" i="62"/>
  <c r="J13" i="302"/>
  <c r="T45" i="302" s="1"/>
  <c r="J7" i="302"/>
  <c r="T39" i="302" s="1"/>
  <c r="J8" i="302"/>
  <c r="T40" i="302" s="1"/>
  <c r="J9" i="302"/>
  <c r="T41" i="302" s="1"/>
  <c r="J10" i="302"/>
  <c r="I10" i="302" s="1"/>
  <c r="T42" i="302"/>
  <c r="J11" i="302"/>
  <c r="T43" i="302" s="1"/>
  <c r="J12" i="302"/>
  <c r="T44" i="302" s="1"/>
  <c r="J6" i="302"/>
  <c r="T38" i="302" s="1"/>
  <c r="J5" i="302"/>
  <c r="T37" i="302" s="1"/>
  <c r="J4" i="302"/>
  <c r="T36" i="302" s="1"/>
  <c r="F7" i="302"/>
  <c r="O39" i="302" s="1"/>
  <c r="F8" i="302"/>
  <c r="O40" i="302" s="1"/>
  <c r="F9" i="302"/>
  <c r="O41" i="302"/>
  <c r="F10" i="302"/>
  <c r="O42" i="302" s="1"/>
  <c r="F11" i="302"/>
  <c r="O43" i="302"/>
  <c r="F12" i="302"/>
  <c r="O44" i="302" s="1"/>
  <c r="F13" i="302"/>
  <c r="O45" i="302" s="1"/>
  <c r="H7" i="302"/>
  <c r="Q39" i="302" s="1"/>
  <c r="H8" i="302"/>
  <c r="Q40" i="302" s="1"/>
  <c r="H9" i="302"/>
  <c r="Q41" i="302" s="1"/>
  <c r="H10" i="302"/>
  <c r="Q42" i="302" s="1"/>
  <c r="H11" i="302"/>
  <c r="Q43" i="302" s="1"/>
  <c r="H12" i="302"/>
  <c r="Q44" i="302"/>
  <c r="H13" i="302"/>
  <c r="Q45" i="302" s="1"/>
  <c r="F6" i="302"/>
  <c r="O38" i="302" s="1"/>
  <c r="F5" i="302"/>
  <c r="O37" i="302" s="1"/>
  <c r="F4" i="302"/>
  <c r="O36" i="302" s="1"/>
  <c r="H6" i="302"/>
  <c r="Q38" i="302" s="1"/>
  <c r="H5" i="302"/>
  <c r="Q37" i="302"/>
  <c r="H4" i="302"/>
  <c r="Q36" i="302" s="1"/>
  <c r="D33" i="253"/>
  <c r="C33" i="253"/>
  <c r="B4" i="222"/>
  <c r="B5" i="222"/>
  <c r="B6" i="222"/>
  <c r="B7" i="222"/>
  <c r="B8" i="222"/>
  <c r="D8" i="222"/>
  <c r="J8" i="222"/>
  <c r="S35" i="222" s="1"/>
  <c r="D7" i="222"/>
  <c r="J7" i="222"/>
  <c r="S34" i="222" s="1"/>
  <c r="D6" i="222"/>
  <c r="J6" i="222"/>
  <c r="S33" i="222" s="1"/>
  <c r="D5" i="222"/>
  <c r="J5" i="222"/>
  <c r="S32" i="222" s="1"/>
  <c r="D4" i="222"/>
  <c r="J4" i="222"/>
  <c r="S31" i="222" s="1"/>
  <c r="D3" i="222"/>
  <c r="J3" i="222"/>
  <c r="S30" i="222" s="1"/>
  <c r="H8" i="222"/>
  <c r="R35" i="222" s="1"/>
  <c r="H7" i="222"/>
  <c r="R34" i="222" s="1"/>
  <c r="H6" i="222"/>
  <c r="R33" i="222" s="1"/>
  <c r="H5" i="222"/>
  <c r="R32" i="222" s="1"/>
  <c r="H4" i="222"/>
  <c r="R31" i="222" s="1"/>
  <c r="H3" i="222"/>
  <c r="R30" i="222" s="1"/>
  <c r="H6" i="269"/>
  <c r="R6" i="269" s="1"/>
  <c r="H7" i="269"/>
  <c r="R7" i="269" s="1"/>
  <c r="H8" i="269"/>
  <c r="R8" i="269" s="1"/>
  <c r="H9" i="269"/>
  <c r="R9" i="269" s="1"/>
  <c r="H10" i="269"/>
  <c r="R10" i="269" s="1"/>
  <c r="H11" i="269"/>
  <c r="R11" i="269" s="1"/>
  <c r="H12" i="269"/>
  <c r="R12" i="269" s="1"/>
  <c r="H13" i="269"/>
  <c r="R13" i="269" s="1"/>
  <c r="H14" i="269"/>
  <c r="R14" i="269" s="1"/>
  <c r="H15" i="269"/>
  <c r="R15" i="269" s="1"/>
  <c r="H5" i="269"/>
  <c r="R5" i="269" s="1"/>
  <c r="H4" i="269"/>
  <c r="R4" i="269" s="1"/>
  <c r="H4" i="195"/>
  <c r="F4" i="195"/>
  <c r="N4" i="195" s="1"/>
  <c r="G4" i="167"/>
  <c r="G5" i="167"/>
  <c r="G6" i="167"/>
  <c r="G7" i="167"/>
  <c r="G8" i="167"/>
  <c r="G9" i="167"/>
  <c r="G10" i="167"/>
  <c r="G11" i="167"/>
  <c r="G12" i="167"/>
  <c r="G13" i="167"/>
  <c r="G14" i="167"/>
  <c r="G15" i="167"/>
  <c r="D8" i="293"/>
  <c r="G8" i="293" s="1"/>
  <c r="F8" i="293" s="1"/>
  <c r="D7" i="293"/>
  <c r="G7" i="293" s="1"/>
  <c r="F7" i="293" s="1"/>
  <c r="D6" i="293"/>
  <c r="D5" i="293"/>
  <c r="G5" i="293" s="1"/>
  <c r="F5" i="293" s="1"/>
  <c r="D4" i="293"/>
  <c r="G4" i="293" s="1"/>
  <c r="F4" i="293" s="1"/>
  <c r="D8" i="175"/>
  <c r="F21" i="278"/>
  <c r="G6" i="295"/>
  <c r="T47" i="302"/>
  <c r="G117" i="119"/>
  <c r="D117" i="119"/>
  <c r="C3" i="304"/>
  <c r="E3" i="304" s="1"/>
  <c r="G2" i="119"/>
  <c r="G3" i="119"/>
  <c r="G4" i="119"/>
  <c r="G5" i="119"/>
  <c r="G6" i="119"/>
  <c r="G7" i="119"/>
  <c r="G8" i="119"/>
  <c r="G9" i="119"/>
  <c r="G10" i="119"/>
  <c r="G11" i="119"/>
  <c r="G12" i="119"/>
  <c r="G13" i="119"/>
  <c r="G14" i="119"/>
  <c r="G15" i="119"/>
  <c r="G16" i="119"/>
  <c r="G17" i="119"/>
  <c r="G18" i="119"/>
  <c r="G19" i="119"/>
  <c r="G20" i="119"/>
  <c r="G21" i="119"/>
  <c r="G22" i="119"/>
  <c r="G23" i="119"/>
  <c r="G24" i="119"/>
  <c r="G25" i="119"/>
  <c r="G26" i="119"/>
  <c r="G27" i="119"/>
  <c r="G28" i="119"/>
  <c r="G29" i="119"/>
  <c r="G30" i="119"/>
  <c r="G31" i="119"/>
  <c r="G32" i="119"/>
  <c r="G33" i="119"/>
  <c r="G34" i="119"/>
  <c r="G35" i="119"/>
  <c r="G36" i="119"/>
  <c r="G37" i="119"/>
  <c r="G38" i="119"/>
  <c r="G39" i="119"/>
  <c r="G40" i="119"/>
  <c r="G41" i="119"/>
  <c r="G42" i="119"/>
  <c r="G43" i="119"/>
  <c r="G44" i="119"/>
  <c r="G45" i="119"/>
  <c r="G46" i="119"/>
  <c r="G47" i="119"/>
  <c r="G48" i="119"/>
  <c r="G49" i="119"/>
  <c r="G50" i="119"/>
  <c r="G51" i="119"/>
  <c r="G52" i="119"/>
  <c r="G53" i="119"/>
  <c r="G54" i="119"/>
  <c r="G55" i="119"/>
  <c r="G56" i="119"/>
  <c r="G57" i="119"/>
  <c r="G58" i="119"/>
  <c r="G59" i="119"/>
  <c r="G60" i="119"/>
  <c r="G61" i="119"/>
  <c r="G62" i="119"/>
  <c r="G63" i="119"/>
  <c r="G64" i="119"/>
  <c r="G65" i="119"/>
  <c r="G66" i="119"/>
  <c r="G67" i="119"/>
  <c r="G68" i="119"/>
  <c r="G69" i="119"/>
  <c r="G70" i="119"/>
  <c r="G71" i="119"/>
  <c r="G72" i="119"/>
  <c r="G73" i="119"/>
  <c r="G74" i="119"/>
  <c r="G75" i="119"/>
  <c r="G76" i="119"/>
  <c r="G77" i="119"/>
  <c r="G78" i="119"/>
  <c r="G79" i="119"/>
  <c r="G80" i="119"/>
  <c r="G81" i="119"/>
  <c r="G82" i="119"/>
  <c r="G83" i="119"/>
  <c r="G84" i="119"/>
  <c r="G85" i="119"/>
  <c r="G86" i="119"/>
  <c r="G87" i="119"/>
  <c r="G88" i="119"/>
  <c r="G89" i="119"/>
  <c r="G90" i="119"/>
  <c r="G91" i="119"/>
  <c r="G92" i="119"/>
  <c r="G93" i="119"/>
  <c r="G94" i="119"/>
  <c r="G95" i="119"/>
  <c r="G96" i="119"/>
  <c r="G97" i="119"/>
  <c r="G98" i="119"/>
  <c r="G99" i="119"/>
  <c r="G100" i="119"/>
  <c r="G101" i="119"/>
  <c r="G102" i="119"/>
  <c r="G103" i="119"/>
  <c r="G104" i="119"/>
  <c r="G105" i="119"/>
  <c r="G106" i="119"/>
  <c r="G107" i="119"/>
  <c r="G108" i="119"/>
  <c r="G109" i="119"/>
  <c r="G110" i="119"/>
  <c r="G111" i="119"/>
  <c r="G112" i="119"/>
  <c r="G113" i="119"/>
  <c r="G114" i="119"/>
  <c r="G115" i="119"/>
  <c r="G116" i="119"/>
  <c r="G120" i="119"/>
  <c r="G121" i="119"/>
  <c r="G122" i="119"/>
  <c r="G123" i="119"/>
  <c r="G124" i="119"/>
  <c r="G125" i="119"/>
  <c r="G126" i="119"/>
  <c r="G127" i="119"/>
  <c r="G128" i="119"/>
  <c r="G129" i="119"/>
  <c r="G130" i="119"/>
  <c r="G131" i="119"/>
  <c r="G132" i="119"/>
  <c r="G133" i="119"/>
  <c r="G134" i="119"/>
  <c r="E2" i="304"/>
  <c r="D115" i="119"/>
  <c r="D123" i="119"/>
  <c r="D121" i="119"/>
  <c r="C3" i="303"/>
  <c r="E3" i="303" s="1"/>
  <c r="E2" i="303"/>
  <c r="D4" i="302"/>
  <c r="B5" i="302"/>
  <c r="D5" i="302"/>
  <c r="D4" i="301"/>
  <c r="H4" i="301"/>
  <c r="B5" i="301"/>
  <c r="D5" i="301"/>
  <c r="I10" i="197"/>
  <c r="C6" i="278"/>
  <c r="D6" i="278" s="1"/>
  <c r="D4" i="299"/>
  <c r="B5" i="299"/>
  <c r="D5" i="299"/>
  <c r="D3" i="297"/>
  <c r="D4" i="297"/>
  <c r="D5" i="297"/>
  <c r="D6" i="297"/>
  <c r="D7" i="297"/>
  <c r="D8" i="297"/>
  <c r="D9" i="297"/>
  <c r="D10" i="297"/>
  <c r="D11" i="297"/>
  <c r="D12" i="297"/>
  <c r="J7" i="197"/>
  <c r="D2" i="287"/>
  <c r="D8" i="287" s="1"/>
  <c r="G7" i="295"/>
  <c r="O9" i="295"/>
  <c r="G5" i="295"/>
  <c r="G4" i="295"/>
  <c r="O6" i="295"/>
  <c r="W9" i="295"/>
  <c r="V9" i="295"/>
  <c r="U9" i="295"/>
  <c r="T9" i="295"/>
  <c r="D16" i="295"/>
  <c r="O8" i="295"/>
  <c r="O7" i="295"/>
  <c r="B3" i="198"/>
  <c r="H74" i="195"/>
  <c r="G74" i="195"/>
  <c r="H73" i="195"/>
  <c r="G73" i="195"/>
  <c r="H72" i="195"/>
  <c r="G72" i="195"/>
  <c r="H71" i="195"/>
  <c r="G71" i="195"/>
  <c r="H70" i="195"/>
  <c r="G70" i="195"/>
  <c r="H69" i="195"/>
  <c r="G69" i="195"/>
  <c r="H68" i="195"/>
  <c r="G68" i="195"/>
  <c r="H67" i="195"/>
  <c r="G67" i="195"/>
  <c r="H66" i="195"/>
  <c r="G66" i="195"/>
  <c r="H65" i="195"/>
  <c r="G65" i="195"/>
  <c r="H64" i="195"/>
  <c r="G64" i="195"/>
  <c r="G63" i="195"/>
  <c r="G76" i="195"/>
  <c r="H63" i="195"/>
  <c r="G6" i="293"/>
  <c r="C3" i="271"/>
  <c r="E3" i="271" s="1"/>
  <c r="F32" i="275"/>
  <c r="D17" i="175"/>
  <c r="D18" i="175"/>
  <c r="D19" i="175"/>
  <c r="D20" i="175"/>
  <c r="D21" i="175"/>
  <c r="D22" i="175"/>
  <c r="B17" i="175"/>
  <c r="C17" i="175" s="1"/>
  <c r="B18" i="175"/>
  <c r="B19" i="175"/>
  <c r="B20" i="175"/>
  <c r="B21" i="175"/>
  <c r="B22" i="175"/>
  <c r="D7" i="284"/>
  <c r="C4" i="278"/>
  <c r="D4" i="278" s="1"/>
  <c r="C3" i="278"/>
  <c r="D3" i="278" s="1"/>
  <c r="C5" i="278"/>
  <c r="D5" i="278" s="1"/>
  <c r="B3" i="294"/>
  <c r="B4" i="294" s="1"/>
  <c r="E4" i="294" s="1"/>
  <c r="E2" i="294"/>
  <c r="D2" i="293"/>
  <c r="E2" i="293" s="1" a="1"/>
  <c r="E2" i="293" s="1"/>
  <c r="E11" i="293"/>
  <c r="C13" i="251"/>
  <c r="D13" i="251"/>
  <c r="C32" i="268"/>
  <c r="D32" i="268"/>
  <c r="E32" i="268"/>
  <c r="B32" i="268"/>
  <c r="G31" i="268"/>
  <c r="G30" i="268"/>
  <c r="J11" i="267"/>
  <c r="H11" i="267"/>
  <c r="E17" i="62"/>
  <c r="E18" i="62"/>
  <c r="E19" i="62"/>
  <c r="E20" i="62"/>
  <c r="E21" i="62"/>
  <c r="D29" i="198"/>
  <c r="E29" i="198"/>
  <c r="F29" i="198"/>
  <c r="C29" i="198"/>
  <c r="D34" i="119"/>
  <c r="D35" i="119"/>
  <c r="C9" i="270"/>
  <c r="C11" i="270"/>
  <c r="C13" i="270"/>
  <c r="C14" i="270"/>
  <c r="B3" i="292"/>
  <c r="E3" i="292" s="1"/>
  <c r="C3" i="292"/>
  <c r="E3" i="279"/>
  <c r="E2" i="292"/>
  <c r="D2" i="291"/>
  <c r="D7" i="291" s="1"/>
  <c r="D2" i="290"/>
  <c r="D6" i="290" s="1"/>
  <c r="D2" i="288"/>
  <c r="D11" i="288" s="1"/>
  <c r="D44" i="284"/>
  <c r="D43" i="284"/>
  <c r="D42" i="284"/>
  <c r="D41" i="284"/>
  <c r="D40" i="284"/>
  <c r="D39" i="284"/>
  <c r="D38" i="284"/>
  <c r="D37" i="284"/>
  <c r="B3" i="284"/>
  <c r="B4" i="284"/>
  <c r="B5" i="284"/>
  <c r="B6" i="284"/>
  <c r="B7" i="284"/>
  <c r="D29" i="275"/>
  <c r="D28" i="275"/>
  <c r="D27" i="275"/>
  <c r="D26" i="275"/>
  <c r="D25" i="275"/>
  <c r="E25" i="275"/>
  <c r="D5" i="275" s="1"/>
  <c r="D24" i="275"/>
  <c r="D23" i="275"/>
  <c r="D22" i="275"/>
  <c r="D44" i="179"/>
  <c r="D43" i="179"/>
  <c r="D42" i="179"/>
  <c r="D41" i="179"/>
  <c r="D40" i="179"/>
  <c r="D39" i="179"/>
  <c r="D38" i="179"/>
  <c r="D37" i="179"/>
  <c r="D34" i="171"/>
  <c r="D41" i="171"/>
  <c r="D40" i="171"/>
  <c r="D39" i="171"/>
  <c r="D38" i="171"/>
  <c r="D37" i="171"/>
  <c r="D36" i="171"/>
  <c r="D35" i="171"/>
  <c r="D33" i="171"/>
  <c r="E10" i="236"/>
  <c r="C10" i="236" s="1"/>
  <c r="E11" i="236"/>
  <c r="C11" i="236" s="1"/>
  <c r="E12" i="236"/>
  <c r="C12" i="236" s="1"/>
  <c r="E13" i="236"/>
  <c r="C13" i="236" s="1"/>
  <c r="E14" i="236"/>
  <c r="C14" i="236" s="1"/>
  <c r="E9" i="236"/>
  <c r="C9" i="236" s="1"/>
  <c r="G25" i="268"/>
  <c r="T5" i="250"/>
  <c r="T6" i="250"/>
  <c r="T7" i="250"/>
  <c r="T8" i="250"/>
  <c r="T9" i="250"/>
  <c r="T10" i="250"/>
  <c r="T11" i="250"/>
  <c r="T12" i="250"/>
  <c r="T13" i="250"/>
  <c r="T14" i="250"/>
  <c r="T15" i="250"/>
  <c r="T4" i="250"/>
  <c r="S16" i="250"/>
  <c r="R16" i="250"/>
  <c r="H15" i="282"/>
  <c r="C6" i="282"/>
  <c r="D6" i="282" s="1"/>
  <c r="C4" i="282"/>
  <c r="D4" i="282" s="1"/>
  <c r="C3" i="282"/>
  <c r="D3" i="282" s="1"/>
  <c r="C7" i="282"/>
  <c r="D7" i="282"/>
  <c r="C5" i="282"/>
  <c r="C16" i="270"/>
  <c r="C10" i="270"/>
  <c r="C17" i="270"/>
  <c r="C12" i="270"/>
  <c r="C19" i="270"/>
  <c r="C20" i="270"/>
  <c r="E3" i="281"/>
  <c r="E2" i="281"/>
  <c r="E3" i="280"/>
  <c r="E2" i="280"/>
  <c r="E2" i="279"/>
  <c r="D133" i="119"/>
  <c r="D134" i="119"/>
  <c r="D132" i="119"/>
  <c r="D131" i="119"/>
  <c r="D130" i="119"/>
  <c r="D129" i="119"/>
  <c r="C7" i="278"/>
  <c r="D7" i="278" s="1"/>
  <c r="C8" i="278"/>
  <c r="E27" i="268"/>
  <c r="D27" i="268"/>
  <c r="C27" i="268"/>
  <c r="B27" i="268"/>
  <c r="D127" i="119"/>
  <c r="D128" i="119"/>
  <c r="D126" i="119"/>
  <c r="B3" i="277"/>
  <c r="B4" i="277" s="1"/>
  <c r="E4" i="277" s="1"/>
  <c r="E3" i="277"/>
  <c r="E2" i="277"/>
  <c r="B3" i="275"/>
  <c r="B4" i="275"/>
  <c r="B5" i="275"/>
  <c r="B6" i="275"/>
  <c r="B7" i="275"/>
  <c r="C3" i="274"/>
  <c r="E3" i="274"/>
  <c r="E2" i="274"/>
  <c r="D11" i="273"/>
  <c r="D10" i="273"/>
  <c r="D9" i="273"/>
  <c r="D8" i="273"/>
  <c r="D7" i="273"/>
  <c r="D6" i="273"/>
  <c r="D5" i="273"/>
  <c r="D4" i="273"/>
  <c r="D3" i="273"/>
  <c r="D2" i="273"/>
  <c r="C3" i="272"/>
  <c r="E3" i="272" s="1"/>
  <c r="E2" i="272"/>
  <c r="D124" i="119"/>
  <c r="D125" i="119"/>
  <c r="D120" i="119"/>
  <c r="D122" i="119"/>
  <c r="D116" i="119"/>
  <c r="D114" i="119"/>
  <c r="E2" i="271"/>
  <c r="C21" i="270"/>
  <c r="C18" i="270"/>
  <c r="D113" i="119"/>
  <c r="F3" i="197"/>
  <c r="F2" i="197"/>
  <c r="D4" i="269"/>
  <c r="B5" i="269"/>
  <c r="D5" i="269"/>
  <c r="B6" i="269"/>
  <c r="D6" i="269"/>
  <c r="B7" i="269"/>
  <c r="D7" i="269"/>
  <c r="B8" i="269"/>
  <c r="D8" i="269"/>
  <c r="B9" i="269"/>
  <c r="D9" i="269"/>
  <c r="B10" i="269"/>
  <c r="D10" i="269"/>
  <c r="B11" i="269"/>
  <c r="D11" i="269"/>
  <c r="B12" i="269"/>
  <c r="D12" i="269"/>
  <c r="B13" i="269"/>
  <c r="D13" i="269"/>
  <c r="B15" i="269"/>
  <c r="D15" i="269"/>
  <c r="B14" i="269"/>
  <c r="D14" i="269"/>
  <c r="H5" i="267"/>
  <c r="H6" i="267"/>
  <c r="H7" i="267"/>
  <c r="H8" i="267"/>
  <c r="H9" i="267"/>
  <c r="H10" i="267"/>
  <c r="H4" i="267"/>
  <c r="P5" i="267"/>
  <c r="P6" i="267"/>
  <c r="P7" i="267"/>
  <c r="P8" i="267"/>
  <c r="P9" i="267"/>
  <c r="P10" i="267"/>
  <c r="P11" i="267"/>
  <c r="P12" i="267"/>
  <c r="P13" i="267"/>
  <c r="P14" i="267"/>
  <c r="P15" i="267"/>
  <c r="P4" i="267"/>
  <c r="S34" i="267"/>
  <c r="T34" i="267"/>
  <c r="J5" i="267"/>
  <c r="I5" i="267"/>
  <c r="S35" i="267"/>
  <c r="T35" i="267"/>
  <c r="J6" i="267"/>
  <c r="I6" i="267"/>
  <c r="S36" i="267"/>
  <c r="T36" i="267"/>
  <c r="J7" i="267"/>
  <c r="I7" i="267"/>
  <c r="S37" i="267"/>
  <c r="T37" i="267"/>
  <c r="J8" i="267"/>
  <c r="I8" i="267"/>
  <c r="S38" i="267"/>
  <c r="T38" i="267"/>
  <c r="J9" i="267"/>
  <c r="I9" i="267"/>
  <c r="S39" i="267"/>
  <c r="T39" i="267"/>
  <c r="J10" i="267"/>
  <c r="I10" i="267"/>
  <c r="S33" i="267"/>
  <c r="T33" i="267"/>
  <c r="J4" i="267"/>
  <c r="I4" i="267"/>
  <c r="E3" i="268"/>
  <c r="D3" i="268"/>
  <c r="C3" i="268"/>
  <c r="B3" i="268"/>
  <c r="E2" i="268"/>
  <c r="D2" i="268"/>
  <c r="C2" i="268"/>
  <c r="B2" i="268"/>
  <c r="D4" i="267"/>
  <c r="B5" i="267"/>
  <c r="D5" i="267"/>
  <c r="G5" i="267"/>
  <c r="B6" i="267"/>
  <c r="D6" i="267"/>
  <c r="G6" i="267"/>
  <c r="B7" i="267"/>
  <c r="D7" i="267"/>
  <c r="B8" i="267"/>
  <c r="D8" i="267"/>
  <c r="G8" i="267"/>
  <c r="B9" i="267"/>
  <c r="D9" i="267"/>
  <c r="B10" i="267"/>
  <c r="D10" i="267"/>
  <c r="G10" i="267"/>
  <c r="B11" i="267"/>
  <c r="D11" i="267"/>
  <c r="G11" i="267"/>
  <c r="B12" i="267"/>
  <c r="D12" i="267"/>
  <c r="G12" i="267"/>
  <c r="B13" i="267"/>
  <c r="D13" i="267"/>
  <c r="G13" i="267"/>
  <c r="B15" i="267"/>
  <c r="D15" i="267"/>
  <c r="I15" i="267"/>
  <c r="B14" i="267"/>
  <c r="D14" i="267"/>
  <c r="G14" i="267"/>
  <c r="I14" i="267"/>
  <c r="I13" i="267"/>
  <c r="I12" i="267"/>
  <c r="I11" i="267"/>
  <c r="B3" i="266"/>
  <c r="E3" i="266" s="1"/>
  <c r="E2" i="266"/>
  <c r="D112" i="119"/>
  <c r="D111" i="119"/>
  <c r="E7" i="263"/>
  <c r="C7" i="263"/>
  <c r="E6" i="263"/>
  <c r="E8" i="263" s="1"/>
  <c r="C6" i="263"/>
  <c r="E5" i="263"/>
  <c r="C5" i="263"/>
  <c r="E4" i="263"/>
  <c r="C4" i="263"/>
  <c r="E3" i="263"/>
  <c r="C3" i="263"/>
  <c r="D3" i="263"/>
  <c r="E2" i="263"/>
  <c r="C2" i="263"/>
  <c r="D2" i="263"/>
  <c r="D8" i="263"/>
  <c r="D108" i="119"/>
  <c r="D109" i="119"/>
  <c r="D110" i="119"/>
  <c r="B3" i="262"/>
  <c r="B4" i="262" s="1"/>
  <c r="E4" i="262" s="1"/>
  <c r="E2" i="262"/>
  <c r="E3" i="260"/>
  <c r="E2" i="260"/>
  <c r="C3" i="259"/>
  <c r="E3" i="259"/>
  <c r="E2" i="259"/>
  <c r="C3" i="258"/>
  <c r="E3" i="258"/>
  <c r="E2" i="258"/>
  <c r="D107" i="119"/>
  <c r="D105" i="119"/>
  <c r="D103" i="119"/>
  <c r="D101" i="119"/>
  <c r="D106" i="119"/>
  <c r="D104" i="119"/>
  <c r="D102" i="119"/>
  <c r="D100" i="119"/>
  <c r="C3" i="257"/>
  <c r="E3" i="257" s="1"/>
  <c r="E2" i="257"/>
  <c r="C2" i="253"/>
  <c r="E8" i="175"/>
  <c r="B8" i="256"/>
  <c r="C2" i="175"/>
  <c r="C3" i="175"/>
  <c r="C4" i="175"/>
  <c r="C5" i="175"/>
  <c r="C6" i="175"/>
  <c r="C7" i="175"/>
  <c r="B3" i="179"/>
  <c r="B4" i="179"/>
  <c r="B5" i="179"/>
  <c r="B6" i="179"/>
  <c r="E3" i="253"/>
  <c r="D3" i="253"/>
  <c r="C3" i="253"/>
  <c r="B3" i="253"/>
  <c r="E2" i="253"/>
  <c r="D2" i="253"/>
  <c r="B2" i="253"/>
  <c r="C21" i="236"/>
  <c r="C20" i="236"/>
  <c r="C19" i="236"/>
  <c r="C18" i="236"/>
  <c r="C17" i="236"/>
  <c r="C4" i="236" s="1"/>
  <c r="D4" i="236" s="1"/>
  <c r="C16" i="236"/>
  <c r="C22" i="216"/>
  <c r="C21" i="216"/>
  <c r="C20" i="216"/>
  <c r="C19" i="216"/>
  <c r="C12" i="216"/>
  <c r="C18" i="216"/>
  <c r="C17" i="216"/>
  <c r="C15" i="216"/>
  <c r="C14" i="216"/>
  <c r="C7" i="216" s="1"/>
  <c r="D7" i="216" s="1"/>
  <c r="C13" i="216"/>
  <c r="C11" i="216"/>
  <c r="C10" i="216"/>
  <c r="C22" i="218"/>
  <c r="C15" i="218"/>
  <c r="C21" i="218"/>
  <c r="C20" i="218"/>
  <c r="C13" i="218"/>
  <c r="C19" i="218"/>
  <c r="C18" i="218"/>
  <c r="C17" i="218"/>
  <c r="C14" i="218"/>
  <c r="C12" i="218"/>
  <c r="C5" i="218" s="1"/>
  <c r="D5" i="218" s="1"/>
  <c r="C11" i="218"/>
  <c r="C10" i="218"/>
  <c r="C18" i="217"/>
  <c r="C11" i="217"/>
  <c r="C19" i="217"/>
  <c r="C12" i="217"/>
  <c r="C20" i="217"/>
  <c r="C21" i="217"/>
  <c r="C14" i="217"/>
  <c r="C7" i="217" s="1"/>
  <c r="D7" i="217" s="1"/>
  <c r="C22" i="217"/>
  <c r="C15" i="217"/>
  <c r="C17" i="217"/>
  <c r="C13" i="217"/>
  <c r="C6" i="217" s="1"/>
  <c r="D6" i="217" s="1"/>
  <c r="C10" i="217"/>
  <c r="D4" i="250"/>
  <c r="B5" i="250"/>
  <c r="D5" i="250"/>
  <c r="B6" i="250"/>
  <c r="D6" i="250"/>
  <c r="B7" i="250"/>
  <c r="D7" i="250"/>
  <c r="B8" i="250"/>
  <c r="D8" i="250"/>
  <c r="B9" i="250"/>
  <c r="D9" i="250"/>
  <c r="B10" i="250"/>
  <c r="D10" i="250"/>
  <c r="B11" i="250"/>
  <c r="D11" i="250"/>
  <c r="B12" i="250"/>
  <c r="D12" i="250"/>
  <c r="B13" i="250"/>
  <c r="D13" i="250"/>
  <c r="B15" i="250"/>
  <c r="D15" i="250"/>
  <c r="B14" i="250"/>
  <c r="D14" i="250"/>
  <c r="B5" i="228"/>
  <c r="D5" i="228"/>
  <c r="F5" i="228"/>
  <c r="C2" i="229"/>
  <c r="D2" i="229"/>
  <c r="E2" i="229"/>
  <c r="B2" i="229"/>
  <c r="C2" i="199"/>
  <c r="D2" i="199"/>
  <c r="E2" i="199"/>
  <c r="B2" i="199"/>
  <c r="C2" i="198"/>
  <c r="D2" i="198"/>
  <c r="E2" i="198"/>
  <c r="B2" i="198"/>
  <c r="C2" i="246"/>
  <c r="D2" i="246"/>
  <c r="E2" i="246"/>
  <c r="B2" i="246"/>
  <c r="E3" i="246"/>
  <c r="D3" i="246"/>
  <c r="C3" i="246"/>
  <c r="B3" i="246"/>
  <c r="C2" i="188"/>
  <c r="D2" i="188"/>
  <c r="E2" i="188"/>
  <c r="B2" i="188"/>
  <c r="D99" i="119"/>
  <c r="B3" i="244"/>
  <c r="B4" i="244" s="1"/>
  <c r="E4" i="244" s="1"/>
  <c r="E2" i="244"/>
  <c r="D98" i="119"/>
  <c r="D97" i="119"/>
  <c r="E3" i="242"/>
  <c r="G3" i="242" s="1"/>
  <c r="E2" i="242"/>
  <c r="E3" i="241"/>
  <c r="E2" i="241"/>
  <c r="F2" i="241" s="1"/>
  <c r="E3" i="240"/>
  <c r="E2" i="240"/>
  <c r="E3" i="239"/>
  <c r="E2" i="239"/>
  <c r="D96" i="119"/>
  <c r="D95" i="119"/>
  <c r="D94" i="119"/>
  <c r="D93" i="119"/>
  <c r="D92" i="119"/>
  <c r="D91" i="119"/>
  <c r="D90" i="119"/>
  <c r="D89" i="119"/>
  <c r="D88" i="119"/>
  <c r="D87" i="119"/>
  <c r="E3" i="238"/>
  <c r="E2" i="238"/>
  <c r="F2" i="238" s="1"/>
  <c r="B3" i="237"/>
  <c r="C3" i="237"/>
  <c r="E3" i="237" s="1"/>
  <c r="E2" i="237"/>
  <c r="B3" i="233"/>
  <c r="C3" i="233"/>
  <c r="E2" i="233"/>
  <c r="M19" i="231"/>
  <c r="B4" i="231"/>
  <c r="D4" i="231"/>
  <c r="D3" i="231"/>
  <c r="E3" i="229"/>
  <c r="D3" i="229"/>
  <c r="C3" i="229"/>
  <c r="B3" i="229"/>
  <c r="B15" i="228"/>
  <c r="D15" i="228"/>
  <c r="B14" i="228"/>
  <c r="D14" i="228"/>
  <c r="B13" i="228"/>
  <c r="D13" i="228"/>
  <c r="B12" i="228"/>
  <c r="D12" i="228"/>
  <c r="B11" i="228"/>
  <c r="D11" i="228"/>
  <c r="B10" i="228"/>
  <c r="D10" i="228"/>
  <c r="B9" i="228"/>
  <c r="D9" i="228"/>
  <c r="H9" i="228"/>
  <c r="B8" i="228"/>
  <c r="D8" i="228"/>
  <c r="B7" i="228"/>
  <c r="D7" i="228"/>
  <c r="B6" i="228"/>
  <c r="D6" i="228"/>
  <c r="D4" i="228"/>
  <c r="G4" i="228"/>
  <c r="E3" i="227"/>
  <c r="E2" i="227"/>
  <c r="F2" i="227" s="1"/>
  <c r="B3" i="225"/>
  <c r="E3" i="225" s="1"/>
  <c r="E2" i="225"/>
  <c r="B3" i="224"/>
  <c r="D3" i="224"/>
  <c r="D2" i="224"/>
  <c r="F17" i="222"/>
  <c r="M15" i="222"/>
  <c r="G3" i="222"/>
  <c r="M16" i="163"/>
  <c r="M20" i="166"/>
  <c r="M19" i="219"/>
  <c r="T18" i="68"/>
  <c r="S17" i="68" s="1"/>
  <c r="B4" i="219"/>
  <c r="B5" i="219"/>
  <c r="D3" i="219"/>
  <c r="J3" i="219"/>
  <c r="I3" i="219" s="1"/>
  <c r="D83" i="119"/>
  <c r="D82" i="119"/>
  <c r="D81" i="119"/>
  <c r="B3" i="214"/>
  <c r="B4" i="214" s="1"/>
  <c r="E4" i="214" s="1"/>
  <c r="E2" i="214"/>
  <c r="G2" i="214" s="1"/>
  <c r="D77" i="119"/>
  <c r="D76" i="119"/>
  <c r="D75" i="119"/>
  <c r="D74" i="119"/>
  <c r="D73" i="119"/>
  <c r="D72" i="119"/>
  <c r="E4" i="213"/>
  <c r="E3" i="213"/>
  <c r="E2" i="213"/>
  <c r="E4" i="212"/>
  <c r="E3" i="212"/>
  <c r="G3" i="212" s="1"/>
  <c r="E2" i="212"/>
  <c r="D68" i="119"/>
  <c r="D67" i="119"/>
  <c r="D66" i="119"/>
  <c r="D65" i="119"/>
  <c r="D64" i="119"/>
  <c r="E6" i="211"/>
  <c r="F6" i="211" s="1"/>
  <c r="E5" i="211"/>
  <c r="E4" i="211"/>
  <c r="F4" i="211" s="1"/>
  <c r="E3" i="211"/>
  <c r="E2" i="211"/>
  <c r="G2" i="211" s="1"/>
  <c r="D53" i="119"/>
  <c r="D52" i="119"/>
  <c r="C3" i="210"/>
  <c r="E3" i="210" s="1"/>
  <c r="E2" i="210"/>
  <c r="D49" i="119"/>
  <c r="D48" i="119"/>
  <c r="D47" i="119"/>
  <c r="D46" i="119"/>
  <c r="C3" i="209"/>
  <c r="E3" i="209" s="1"/>
  <c r="E2" i="209"/>
  <c r="G2" i="209" s="1"/>
  <c r="D41" i="119"/>
  <c r="D40" i="119"/>
  <c r="C3" i="208"/>
  <c r="E3" i="208"/>
  <c r="G3" i="208" s="1"/>
  <c r="E2" i="208"/>
  <c r="G2" i="208" s="1"/>
  <c r="C3" i="168"/>
  <c r="E3" i="168"/>
  <c r="F3" i="168" s="1"/>
  <c r="D33" i="119"/>
  <c r="D32" i="119"/>
  <c r="D31" i="119"/>
  <c r="D30" i="119"/>
  <c r="C3" i="207"/>
  <c r="E3" i="207" s="1"/>
  <c r="G3" i="207" s="1"/>
  <c r="E2" i="207"/>
  <c r="F2" i="207" s="1"/>
  <c r="C3" i="206"/>
  <c r="E3" i="206" s="1"/>
  <c r="C3" i="160"/>
  <c r="E3" i="160"/>
  <c r="F3" i="160" s="1"/>
  <c r="E2" i="206"/>
  <c r="F2" i="206" s="1"/>
  <c r="D27" i="119"/>
  <c r="D26" i="119"/>
  <c r="C3" i="205"/>
  <c r="E3" i="205" s="1"/>
  <c r="G3" i="205" s="1"/>
  <c r="E2" i="205"/>
  <c r="G2" i="205" s="1"/>
  <c r="D21" i="119"/>
  <c r="D20" i="119"/>
  <c r="D19" i="119"/>
  <c r="D18" i="119"/>
  <c r="C3" i="204"/>
  <c r="E3" i="204"/>
  <c r="G3" i="204" s="1"/>
  <c r="E2" i="204"/>
  <c r="G2" i="204" s="1"/>
  <c r="C3" i="203"/>
  <c r="E3" i="203"/>
  <c r="G3" i="203" s="1"/>
  <c r="E2" i="203"/>
  <c r="F2" i="203" s="1"/>
  <c r="C3" i="156"/>
  <c r="E3" i="156"/>
  <c r="G3" i="156" s="1"/>
  <c r="C3" i="202"/>
  <c r="E3" i="202"/>
  <c r="G3" i="202" s="1"/>
  <c r="E2" i="202"/>
  <c r="F2" i="202" s="1"/>
  <c r="C3" i="201"/>
  <c r="E3" i="201"/>
  <c r="F3" i="201" s="1"/>
  <c r="E2" i="201"/>
  <c r="F2" i="201" s="1"/>
  <c r="C3" i="155"/>
  <c r="E3" i="155" s="1"/>
  <c r="C3" i="200"/>
  <c r="E3" i="200" s="1"/>
  <c r="G3" i="200" s="1"/>
  <c r="C4" i="200"/>
  <c r="E4" i="200" s="1"/>
  <c r="D15" i="119"/>
  <c r="D14" i="119"/>
  <c r="D13" i="119"/>
  <c r="D12" i="119"/>
  <c r="E2" i="200"/>
  <c r="F2" i="200" s="1"/>
  <c r="D9" i="119"/>
  <c r="D8" i="119"/>
  <c r="D7" i="119"/>
  <c r="D6" i="119"/>
  <c r="E3" i="199"/>
  <c r="D3" i="199"/>
  <c r="C3" i="199"/>
  <c r="B3" i="199"/>
  <c r="E3" i="198"/>
  <c r="D3" i="198"/>
  <c r="C3" i="198"/>
  <c r="C3" i="188"/>
  <c r="D3" i="188"/>
  <c r="E3" i="188"/>
  <c r="B3" i="188"/>
  <c r="D3" i="154"/>
  <c r="G3" i="154"/>
  <c r="D4" i="154"/>
  <c r="H4" i="154"/>
  <c r="D5" i="154"/>
  <c r="D6" i="154"/>
  <c r="D7" i="154"/>
  <c r="D8" i="154"/>
  <c r="D9" i="154"/>
  <c r="J9" i="154"/>
  <c r="I9" i="154" s="1"/>
  <c r="D10" i="154"/>
  <c r="D11" i="154"/>
  <c r="D2" i="154"/>
  <c r="F2" i="154"/>
  <c r="D4" i="196"/>
  <c r="B5" i="196"/>
  <c r="D5" i="196"/>
  <c r="B6" i="196"/>
  <c r="D6" i="196"/>
  <c r="B7" i="196"/>
  <c r="D7" i="196"/>
  <c r="G7" i="196"/>
  <c r="B8" i="196"/>
  <c r="D8" i="196"/>
  <c r="B9" i="196"/>
  <c r="D9" i="196"/>
  <c r="B10" i="196"/>
  <c r="D10" i="196"/>
  <c r="B11" i="196"/>
  <c r="D11" i="196"/>
  <c r="B12" i="196"/>
  <c r="D12" i="196"/>
  <c r="B13" i="196"/>
  <c r="D13" i="196"/>
  <c r="B15" i="196"/>
  <c r="D15" i="196"/>
  <c r="B14" i="196"/>
  <c r="D14" i="196"/>
  <c r="B15" i="195"/>
  <c r="D15" i="195"/>
  <c r="B14" i="195"/>
  <c r="D14" i="195"/>
  <c r="B13" i="195"/>
  <c r="D13" i="195"/>
  <c r="B12" i="195"/>
  <c r="D12" i="195"/>
  <c r="J12" i="195"/>
  <c r="I12" i="195" s="1"/>
  <c r="B11" i="195"/>
  <c r="D11" i="195"/>
  <c r="B10" i="195"/>
  <c r="D10" i="195"/>
  <c r="B9" i="195"/>
  <c r="D9" i="195"/>
  <c r="F9" i="195"/>
  <c r="N9" i="195" s="1"/>
  <c r="B8" i="195"/>
  <c r="D8" i="195"/>
  <c r="B7" i="195"/>
  <c r="D7" i="195"/>
  <c r="B6" i="195"/>
  <c r="D6" i="195"/>
  <c r="B5" i="195"/>
  <c r="D5" i="195"/>
  <c r="D4" i="195"/>
  <c r="B3" i="194"/>
  <c r="E3" i="194" s="1"/>
  <c r="E2" i="194"/>
  <c r="G2" i="194" s="1"/>
  <c r="D2" i="119"/>
  <c r="D3" i="119"/>
  <c r="D4" i="119"/>
  <c r="D5" i="119"/>
  <c r="D10" i="119"/>
  <c r="D11" i="119"/>
  <c r="D16" i="119"/>
  <c r="D17" i="119"/>
  <c r="D22" i="119"/>
  <c r="D23" i="119"/>
  <c r="D24" i="119"/>
  <c r="D25" i="119"/>
  <c r="D28" i="119"/>
  <c r="D29" i="119"/>
  <c r="D36" i="119"/>
  <c r="D37" i="119"/>
  <c r="D38" i="119"/>
  <c r="D39" i="119"/>
  <c r="D42" i="119"/>
  <c r="D43" i="119"/>
  <c r="D44" i="119"/>
  <c r="D45" i="119"/>
  <c r="D50" i="119"/>
  <c r="D51" i="119"/>
  <c r="D54" i="119"/>
  <c r="D55" i="119"/>
  <c r="D56" i="119"/>
  <c r="D57" i="119"/>
  <c r="D58" i="119"/>
  <c r="D59" i="119"/>
  <c r="D60" i="119"/>
  <c r="D61" i="119"/>
  <c r="D62" i="119"/>
  <c r="D63" i="119"/>
  <c r="D69" i="119"/>
  <c r="D70" i="119"/>
  <c r="D71" i="119"/>
  <c r="D78" i="119"/>
  <c r="D79" i="119"/>
  <c r="D80" i="119"/>
  <c r="D84" i="119"/>
  <c r="D85" i="119"/>
  <c r="D86" i="119"/>
  <c r="E4" i="190"/>
  <c r="G4" i="190" s="1"/>
  <c r="E3" i="190"/>
  <c r="G3" i="190" s="1"/>
  <c r="E2" i="190"/>
  <c r="G2" i="190" s="1"/>
  <c r="D15" i="164"/>
  <c r="J15" i="164"/>
  <c r="I15" i="164" s="1"/>
  <c r="D14" i="164"/>
  <c r="F14" i="164"/>
  <c r="D13" i="164"/>
  <c r="J13" i="164"/>
  <c r="I13" i="164" s="1"/>
  <c r="D12" i="164"/>
  <c r="F12" i="164"/>
  <c r="D11" i="164"/>
  <c r="G11" i="164"/>
  <c r="D10" i="164"/>
  <c r="H10" i="164"/>
  <c r="D9" i="164"/>
  <c r="H9" i="164"/>
  <c r="D8" i="164"/>
  <c r="G8" i="164"/>
  <c r="D7" i="164"/>
  <c r="H7" i="164"/>
  <c r="D6" i="164"/>
  <c r="F6" i="164"/>
  <c r="D5" i="164"/>
  <c r="G5" i="164"/>
  <c r="D4" i="164"/>
  <c r="G4" i="164"/>
  <c r="D15" i="167"/>
  <c r="D14" i="167"/>
  <c r="F14" i="167"/>
  <c r="D13" i="167"/>
  <c r="H13" i="167"/>
  <c r="D12" i="167"/>
  <c r="H12" i="167"/>
  <c r="D11" i="167"/>
  <c r="J11" i="167"/>
  <c r="I11" i="167" s="1"/>
  <c r="D10" i="167"/>
  <c r="H10" i="167"/>
  <c r="D9" i="167"/>
  <c r="H9" i="167"/>
  <c r="D8" i="167"/>
  <c r="J8" i="167"/>
  <c r="I8" i="167" s="1"/>
  <c r="D7" i="167"/>
  <c r="H7" i="167"/>
  <c r="D6" i="167"/>
  <c r="F6" i="167"/>
  <c r="D5" i="167"/>
  <c r="J5" i="167"/>
  <c r="I5" i="167" s="1"/>
  <c r="D4" i="167"/>
  <c r="H4" i="167"/>
  <c r="F18" i="163"/>
  <c r="B5" i="163"/>
  <c r="B6" i="163"/>
  <c r="E3" i="169"/>
  <c r="F3" i="169" s="1"/>
  <c r="E2" i="169"/>
  <c r="G2" i="169" s="1"/>
  <c r="E2" i="168"/>
  <c r="G2" i="168" s="1"/>
  <c r="F2" i="168"/>
  <c r="D13" i="166"/>
  <c r="J13" i="166"/>
  <c r="I13" i="166" s="1"/>
  <c r="D12" i="166"/>
  <c r="D11" i="166"/>
  <c r="D10" i="166"/>
  <c r="F10" i="166"/>
  <c r="D9" i="166"/>
  <c r="J9" i="166"/>
  <c r="I9" i="166" s="1"/>
  <c r="D8" i="166"/>
  <c r="H8" i="166"/>
  <c r="D7" i="166"/>
  <c r="H7" i="166"/>
  <c r="D6" i="166"/>
  <c r="J6" i="166"/>
  <c r="I6" i="166" s="1"/>
  <c r="D5" i="166"/>
  <c r="J5" i="166"/>
  <c r="I5" i="166" s="1"/>
  <c r="D4" i="166"/>
  <c r="J4" i="166"/>
  <c r="I4" i="166" s="1"/>
  <c r="D4" i="163"/>
  <c r="F4" i="163"/>
  <c r="E2" i="160"/>
  <c r="G2" i="160" s="1"/>
  <c r="E3" i="159"/>
  <c r="F3" i="159"/>
  <c r="E2" i="159"/>
  <c r="F2" i="159" s="1"/>
  <c r="E3" i="157"/>
  <c r="F3" i="157" s="1"/>
  <c r="E2" i="157"/>
  <c r="G2" i="157" s="1"/>
  <c r="E2" i="156"/>
  <c r="F2" i="156" s="1"/>
  <c r="E2" i="155"/>
  <c r="G2" i="155" s="1"/>
  <c r="E5" i="148"/>
  <c r="F5" i="148" s="1"/>
  <c r="E4" i="148"/>
  <c r="F4" i="148" s="1"/>
  <c r="E3" i="148"/>
  <c r="F3" i="148" s="1"/>
  <c r="G3" i="148"/>
  <c r="E2" i="148"/>
  <c r="G2" i="148" s="1"/>
  <c r="E5" i="147"/>
  <c r="F5" i="147" s="1"/>
  <c r="E4" i="147"/>
  <c r="F4" i="147" s="1"/>
  <c r="E3" i="147"/>
  <c r="G3" i="147" s="1"/>
  <c r="E2" i="147"/>
  <c r="G2" i="147" s="1"/>
  <c r="E5" i="134"/>
  <c r="F5" i="134" s="1"/>
  <c r="E4" i="134"/>
  <c r="G4" i="134" s="1"/>
  <c r="E3" i="134"/>
  <c r="G3" i="134" s="1"/>
  <c r="E2" i="134"/>
  <c r="G2" i="134" s="1"/>
  <c r="E3" i="120"/>
  <c r="F3" i="120" s="1"/>
  <c r="E4" i="120"/>
  <c r="G4" i="120" s="1"/>
  <c r="E5" i="120"/>
  <c r="F5" i="120" s="1"/>
  <c r="E6" i="120"/>
  <c r="G6" i="120" s="1"/>
  <c r="E2" i="120"/>
  <c r="G2" i="120" s="1"/>
  <c r="B5" i="231"/>
  <c r="D5" i="231"/>
  <c r="F3" i="219"/>
  <c r="H3" i="219"/>
  <c r="G3" i="219"/>
  <c r="G2" i="154"/>
  <c r="B4" i="224"/>
  <c r="D4" i="224"/>
  <c r="F4" i="224"/>
  <c r="H6" i="154"/>
  <c r="C10" i="278"/>
  <c r="D10" i="278" s="1"/>
  <c r="D7" i="263"/>
  <c r="D5" i="263"/>
  <c r="D4" i="263"/>
  <c r="D6" i="263"/>
  <c r="E3" i="262"/>
  <c r="F3" i="262" s="1"/>
  <c r="E3" i="233"/>
  <c r="G3" i="233" s="1"/>
  <c r="E22" i="275"/>
  <c r="D2" i="275" s="1"/>
  <c r="E41" i="179"/>
  <c r="D5" i="179" s="1"/>
  <c r="E29" i="275"/>
  <c r="D7" i="275" s="1"/>
  <c r="E34" i="171"/>
  <c r="I2" i="171" s="1"/>
  <c r="J12" i="164"/>
  <c r="I12" i="164" s="1"/>
  <c r="J3" i="273"/>
  <c r="I3" i="273" s="1"/>
  <c r="F4" i="196"/>
  <c r="J14" i="164"/>
  <c r="I14" i="164" s="1"/>
  <c r="H4" i="250"/>
  <c r="F15" i="167"/>
  <c r="F5" i="167"/>
  <c r="F9" i="164"/>
  <c r="F13" i="167"/>
  <c r="J10" i="164"/>
  <c r="I10" i="164" s="1"/>
  <c r="G9" i="267"/>
  <c r="F4" i="269"/>
  <c r="G15" i="267"/>
  <c r="J15" i="167"/>
  <c r="I15" i="167" s="1"/>
  <c r="G4" i="250"/>
  <c r="F7" i="167"/>
  <c r="F11" i="164"/>
  <c r="H6" i="167"/>
  <c r="J4" i="269"/>
  <c r="I4" i="269" s="1"/>
  <c r="J4" i="195"/>
  <c r="I4" i="195" s="1"/>
  <c r="H15" i="167"/>
  <c r="F15" i="164"/>
  <c r="H4" i="196"/>
  <c r="J5" i="164"/>
  <c r="I5" i="164" s="1"/>
  <c r="F9" i="228"/>
  <c r="G4" i="267"/>
  <c r="J9" i="167"/>
  <c r="I9" i="167" s="1"/>
  <c r="F4" i="164"/>
  <c r="J4" i="250"/>
  <c r="I4" i="250" s="1"/>
  <c r="G4" i="195"/>
  <c r="F4" i="250"/>
  <c r="G4" i="196"/>
  <c r="F12" i="166"/>
  <c r="G13" i="166"/>
  <c r="J12" i="166"/>
  <c r="I12" i="166" s="1"/>
  <c r="F7" i="166"/>
  <c r="F3" i="222"/>
  <c r="H3" i="231"/>
  <c r="F11" i="166"/>
  <c r="J11" i="166"/>
  <c r="I11" i="166" s="1"/>
  <c r="G3" i="231"/>
  <c r="F3" i="231"/>
  <c r="H12" i="166"/>
  <c r="J3" i="231"/>
  <c r="I3" i="231" s="1"/>
  <c r="G12" i="166"/>
  <c r="G8" i="166"/>
  <c r="G9" i="166"/>
  <c r="H13" i="166"/>
  <c r="G4" i="166"/>
  <c r="J10" i="166"/>
  <c r="I10" i="166"/>
  <c r="E37" i="171"/>
  <c r="D5" i="171" s="1"/>
  <c r="E39" i="284"/>
  <c r="D4" i="284" s="1"/>
  <c r="E24" i="275"/>
  <c r="D4" i="275" s="1"/>
  <c r="E35" i="171"/>
  <c r="I3" i="171" s="1"/>
  <c r="E41" i="171"/>
  <c r="D7" i="171" s="1"/>
  <c r="E36" i="171"/>
  <c r="D4" i="171" s="1"/>
  <c r="E40" i="179"/>
  <c r="E39" i="171"/>
  <c r="E23" i="275"/>
  <c r="D3" i="275" s="1"/>
  <c r="E27" i="275"/>
  <c r="E38" i="179"/>
  <c r="D3" i="179" s="1"/>
  <c r="E38" i="171"/>
  <c r="I5" i="171" s="1"/>
  <c r="E43" i="179"/>
  <c r="H8" i="154"/>
  <c r="J10" i="154"/>
  <c r="I10" i="154" s="1"/>
  <c r="F4" i="273"/>
  <c r="J4" i="273"/>
  <c r="I4" i="273" s="1"/>
  <c r="G6" i="154"/>
  <c r="G5" i="154"/>
  <c r="F7" i="273"/>
  <c r="J7" i="273"/>
  <c r="I7" i="273" s="1"/>
  <c r="J2" i="273"/>
  <c r="I2" i="273" s="1"/>
  <c r="G4" i="154"/>
  <c r="H2" i="224"/>
  <c r="G5" i="273"/>
  <c r="G9" i="273"/>
  <c r="H9" i="297"/>
  <c r="G7" i="154"/>
  <c r="H6" i="273"/>
  <c r="G2" i="224"/>
  <c r="H11" i="273"/>
  <c r="J2" i="224"/>
  <c r="I2" i="224" s="1"/>
  <c r="G5" i="297"/>
  <c r="H7" i="273"/>
  <c r="F4" i="154"/>
  <c r="H10" i="273"/>
  <c r="G6" i="273"/>
  <c r="F10" i="154"/>
  <c r="F11" i="154"/>
  <c r="F10" i="228"/>
  <c r="H10" i="228"/>
  <c r="G10" i="228"/>
  <c r="J10" i="228"/>
  <c r="I10" i="228" s="1"/>
  <c r="F15" i="269"/>
  <c r="J15" i="269"/>
  <c r="I15" i="269" s="1"/>
  <c r="G15" i="269"/>
  <c r="H5" i="228"/>
  <c r="G5" i="228"/>
  <c r="J5" i="228"/>
  <c r="I5" i="228" s="1"/>
  <c r="F8" i="250"/>
  <c r="J8" i="250"/>
  <c r="I8" i="250" s="1"/>
  <c r="H8" i="250"/>
  <c r="G8" i="250"/>
  <c r="H4" i="166"/>
  <c r="G7" i="166"/>
  <c r="J12" i="167"/>
  <c r="I12" i="167" s="1"/>
  <c r="E37" i="179"/>
  <c r="D2" i="179" s="1"/>
  <c r="H5" i="164"/>
  <c r="J9" i="228"/>
  <c r="I9" i="228" s="1"/>
  <c r="E37" i="284"/>
  <c r="D2" i="284" s="1"/>
  <c r="H5" i="273"/>
  <c r="F2" i="273"/>
  <c r="J5" i="154"/>
  <c r="I5" i="154" s="1"/>
  <c r="F6" i="273"/>
  <c r="G6" i="297"/>
  <c r="G4" i="301"/>
  <c r="H5" i="167"/>
  <c r="E40" i="284"/>
  <c r="H5" i="154"/>
  <c r="J11" i="273"/>
  <c r="I11" i="273"/>
  <c r="H10" i="154"/>
  <c r="H4" i="297"/>
  <c r="H11" i="166"/>
  <c r="J7" i="166"/>
  <c r="I7" i="166" s="1"/>
  <c r="H10" i="166"/>
  <c r="F8" i="167"/>
  <c r="E28" i="275"/>
  <c r="J10" i="273"/>
  <c r="I10" i="273" s="1"/>
  <c r="J8" i="154"/>
  <c r="I8" i="154" s="1"/>
  <c r="F5" i="154"/>
  <c r="F13" i="166"/>
  <c r="J4" i="164"/>
  <c r="I4" i="164" s="1"/>
  <c r="J9" i="164"/>
  <c r="I9" i="164" s="1"/>
  <c r="G7" i="267"/>
  <c r="F8" i="164"/>
  <c r="J14" i="167"/>
  <c r="I14" i="167" s="1"/>
  <c r="G12" i="164"/>
  <c r="E39" i="179"/>
  <c r="D4" i="179" s="1"/>
  <c r="E38" i="284"/>
  <c r="D3" i="284" s="1"/>
  <c r="G8" i="273"/>
  <c r="G10" i="154"/>
  <c r="H76" i="195"/>
  <c r="H3" i="297"/>
  <c r="G4" i="302"/>
  <c r="G8" i="154"/>
  <c r="G2" i="273"/>
  <c r="J6" i="273"/>
  <c r="I6" i="273" s="1"/>
  <c r="F9" i="273"/>
  <c r="J11" i="154"/>
  <c r="I11" i="154" s="1"/>
  <c r="H7" i="154"/>
  <c r="H2" i="273"/>
  <c r="F6" i="154"/>
  <c r="F11" i="273"/>
  <c r="E42" i="179"/>
  <c r="D6" i="179" s="1"/>
  <c r="E41" i="284"/>
  <c r="D5" i="284" s="1"/>
  <c r="H5" i="297"/>
  <c r="E42" i="284"/>
  <c r="F8" i="297"/>
  <c r="J2" i="154"/>
  <c r="I2" i="154" s="1"/>
  <c r="E44" i="179"/>
  <c r="E43" i="284"/>
  <c r="I3" i="222"/>
  <c r="G6" i="166"/>
  <c r="G11" i="166"/>
  <c r="F9" i="167"/>
  <c r="H11" i="164"/>
  <c r="J4" i="196"/>
  <c r="I4" i="196" s="1"/>
  <c r="H14" i="167"/>
  <c r="E40" i="171"/>
  <c r="G10" i="273"/>
  <c r="J4" i="154"/>
  <c r="I4" i="154"/>
  <c r="H12" i="297"/>
  <c r="G4" i="299"/>
  <c r="H11" i="297"/>
  <c r="H4" i="273"/>
  <c r="H3" i="273"/>
  <c r="J6" i="154"/>
  <c r="I6" i="154" s="1"/>
  <c r="F3" i="273"/>
  <c r="G10" i="297"/>
  <c r="G11" i="154"/>
  <c r="H6" i="166"/>
  <c r="F12" i="167"/>
  <c r="G4" i="269"/>
  <c r="G9" i="164"/>
  <c r="G9" i="228"/>
  <c r="F7" i="154"/>
  <c r="H9" i="273"/>
  <c r="J5" i="273"/>
  <c r="I5" i="273" s="1"/>
  <c r="J8" i="273"/>
  <c r="I8" i="273" s="1"/>
  <c r="G9" i="297"/>
  <c r="F6" i="166"/>
  <c r="G11" i="273"/>
  <c r="D4" i="219"/>
  <c r="G4" i="219"/>
  <c r="H8" i="297"/>
  <c r="J4" i="301"/>
  <c r="I4" i="301" s="1"/>
  <c r="J7" i="154"/>
  <c r="I7" i="154"/>
  <c r="G3" i="273"/>
  <c r="F8" i="154"/>
  <c r="H4" i="164"/>
  <c r="E26" i="275"/>
  <c r="D6" i="275" s="1"/>
  <c r="B5" i="224"/>
  <c r="D5" i="224"/>
  <c r="H5" i="224"/>
  <c r="G4" i="273"/>
  <c r="J11" i="164"/>
  <c r="I11" i="164" s="1"/>
  <c r="H4" i="228"/>
  <c r="G7" i="273"/>
  <c r="F2" i="224"/>
  <c r="J9" i="273"/>
  <c r="I9" i="273" s="1"/>
  <c r="H8" i="273"/>
  <c r="G7" i="297"/>
  <c r="F10" i="250"/>
  <c r="H10" i="250"/>
  <c r="J10" i="250"/>
  <c r="I10" i="250" s="1"/>
  <c r="G10" i="250"/>
  <c r="H10" i="195"/>
  <c r="F10" i="195"/>
  <c r="N10" i="195" s="1"/>
  <c r="J10" i="195"/>
  <c r="I10" i="195" s="1"/>
  <c r="G10" i="195"/>
  <c r="J4" i="224"/>
  <c r="I4" i="224" s="1"/>
  <c r="G4" i="224"/>
  <c r="H4" i="224"/>
  <c r="H12" i="195"/>
  <c r="F12" i="195"/>
  <c r="N12" i="195" s="1"/>
  <c r="G12" i="195"/>
  <c r="H11" i="228"/>
  <c r="F11" i="228"/>
  <c r="G11" i="228"/>
  <c r="J11" i="228"/>
  <c r="I11" i="228" s="1"/>
  <c r="F5" i="273"/>
  <c r="F4" i="301"/>
  <c r="B6" i="301"/>
  <c r="B7" i="301"/>
  <c r="H11" i="154"/>
  <c r="J4" i="297"/>
  <c r="I4" i="297" s="1"/>
  <c r="J8" i="297"/>
  <c r="I8" i="297" s="1"/>
  <c r="J12" i="297"/>
  <c r="I12" i="297" s="1"/>
  <c r="F6" i="293"/>
  <c r="F5" i="297"/>
  <c r="F9" i="297"/>
  <c r="G12" i="297"/>
  <c r="G4" i="297"/>
  <c r="J5" i="297"/>
  <c r="I5" i="297" s="1"/>
  <c r="J9" i="297"/>
  <c r="I9" i="297" s="1"/>
  <c r="G11" i="297"/>
  <c r="G3" i="297"/>
  <c r="F8" i="273"/>
  <c r="F6" i="297"/>
  <c r="F10" i="297"/>
  <c r="B6" i="302"/>
  <c r="B7" i="302"/>
  <c r="H6" i="297"/>
  <c r="H10" i="297"/>
  <c r="F4" i="299"/>
  <c r="H4" i="299"/>
  <c r="J6" i="297"/>
  <c r="I6" i="297" s="1"/>
  <c r="J10" i="297"/>
  <c r="I10" i="297" s="1"/>
  <c r="I4" i="302"/>
  <c r="F10" i="273"/>
  <c r="F3" i="297"/>
  <c r="F7" i="297"/>
  <c r="F11" i="297"/>
  <c r="J4" i="299"/>
  <c r="I4" i="299"/>
  <c r="H7" i="297"/>
  <c r="G8" i="297"/>
  <c r="J3" i="297"/>
  <c r="I3" i="297" s="1"/>
  <c r="J7" i="297"/>
  <c r="I7" i="297" s="1"/>
  <c r="J11" i="297"/>
  <c r="I11" i="297" s="1"/>
  <c r="F4" i="297"/>
  <c r="F12" i="297"/>
  <c r="B6" i="224"/>
  <c r="B7" i="224"/>
  <c r="D6" i="302"/>
  <c r="D6" i="224"/>
  <c r="F6" i="224"/>
  <c r="J6" i="269"/>
  <c r="I6" i="269" s="1"/>
  <c r="G6" i="269"/>
  <c r="F6" i="269"/>
  <c r="J5" i="269"/>
  <c r="I5" i="269" s="1"/>
  <c r="F5" i="269"/>
  <c r="G5" i="269"/>
  <c r="H14" i="196"/>
  <c r="J14" i="196"/>
  <c r="I14" i="196" s="1"/>
  <c r="F14" i="196"/>
  <c r="G15" i="196"/>
  <c r="J15" i="196"/>
  <c r="I15" i="196" s="1"/>
  <c r="H15" i="196"/>
  <c r="F15" i="196"/>
  <c r="G13" i="196"/>
  <c r="H13" i="196"/>
  <c r="F13" i="196"/>
  <c r="J13" i="196"/>
  <c r="I13" i="196" s="1"/>
  <c r="G8" i="228"/>
  <c r="H8" i="228"/>
  <c r="F8" i="228"/>
  <c r="J8" i="228"/>
  <c r="I8" i="228" s="1"/>
  <c r="J14" i="269"/>
  <c r="I14" i="269" s="1"/>
  <c r="P14" i="269"/>
  <c r="G14" i="269"/>
  <c r="F14" i="269"/>
  <c r="G8" i="195"/>
  <c r="J8" i="195"/>
  <c r="I8" i="195" s="1"/>
  <c r="F8" i="195"/>
  <c r="N8" i="195" s="1"/>
  <c r="H8" i="195"/>
  <c r="H9" i="250"/>
  <c r="F9" i="250"/>
  <c r="J9" i="250"/>
  <c r="I9" i="250" s="1"/>
  <c r="G9" i="250"/>
  <c r="G5" i="196"/>
  <c r="J5" i="196"/>
  <c r="I5" i="196" s="1"/>
  <c r="H5" i="196"/>
  <c r="F5" i="196"/>
  <c r="G11" i="196"/>
  <c r="J11" i="196"/>
  <c r="I11" i="196" s="1"/>
  <c r="H11" i="196"/>
  <c r="F11" i="196"/>
  <c r="G13" i="269"/>
  <c r="J13" i="269"/>
  <c r="I13" i="269" s="1"/>
  <c r="F13" i="269"/>
  <c r="P7" i="269"/>
  <c r="G7" i="269"/>
  <c r="J7" i="269"/>
  <c r="I7" i="269" s="1"/>
  <c r="F7" i="269"/>
  <c r="B8" i="301"/>
  <c r="D7" i="301"/>
  <c r="G7" i="301"/>
  <c r="J6" i="196"/>
  <c r="I6" i="196" s="1"/>
  <c r="H6" i="196"/>
  <c r="G6" i="196"/>
  <c r="F6" i="196"/>
  <c r="H9" i="195"/>
  <c r="G10" i="164"/>
  <c r="G9" i="154"/>
  <c r="H8" i="167"/>
  <c r="F9" i="154"/>
  <c r="J8" i="166"/>
  <c r="I8" i="166" s="1"/>
  <c r="G5" i="166"/>
  <c r="G10" i="166"/>
  <c r="H11" i="167"/>
  <c r="F2" i="280"/>
  <c r="F10" i="164"/>
  <c r="J4" i="163"/>
  <c r="I4" i="163" s="1"/>
  <c r="F11" i="167"/>
  <c r="F13" i="164"/>
  <c r="J7" i="167"/>
  <c r="I7" i="167" s="1"/>
  <c r="G3" i="238"/>
  <c r="F3" i="241"/>
  <c r="H9" i="154"/>
  <c r="G9" i="195"/>
  <c r="H6" i="164"/>
  <c r="J9" i="195"/>
  <c r="I9" i="195" s="1"/>
  <c r="F2" i="266"/>
  <c r="D6" i="301"/>
  <c r="G13" i="164"/>
  <c r="G15" i="164"/>
  <c r="F2" i="258"/>
  <c r="B6" i="299"/>
  <c r="H5" i="166"/>
  <c r="H12" i="164"/>
  <c r="G2" i="274"/>
  <c r="D5" i="163"/>
  <c r="J13" i="167"/>
  <c r="I13" i="167" s="1"/>
  <c r="H13" i="164"/>
  <c r="F5" i="166"/>
  <c r="J6" i="167"/>
  <c r="I6" i="167" s="1"/>
  <c r="J6" i="164"/>
  <c r="I6" i="164" s="1"/>
  <c r="H9" i="166"/>
  <c r="G6" i="164"/>
  <c r="H15" i="164"/>
  <c r="G2" i="279"/>
  <c r="F2" i="294"/>
  <c r="H12" i="228"/>
  <c r="G12" i="228"/>
  <c r="J12" i="228"/>
  <c r="I12" i="228" s="1"/>
  <c r="F12" i="228"/>
  <c r="J6" i="250"/>
  <c r="I6" i="250" s="1"/>
  <c r="G6" i="250"/>
  <c r="F6" i="250"/>
  <c r="H6" i="250"/>
  <c r="B7" i="163"/>
  <c r="D6" i="163"/>
  <c r="F12" i="196"/>
  <c r="H12" i="196"/>
  <c r="G12" i="196"/>
  <c r="J12" i="196"/>
  <c r="I12" i="196" s="1"/>
  <c r="F13" i="228"/>
  <c r="H13" i="228"/>
  <c r="G13" i="228"/>
  <c r="J13" i="228"/>
  <c r="I13" i="228" s="1"/>
  <c r="H5" i="250"/>
  <c r="G5" i="250"/>
  <c r="G7" i="250"/>
  <c r="G11" i="250"/>
  <c r="G12" i="250"/>
  <c r="G13" i="250"/>
  <c r="J5" i="250"/>
  <c r="I5" i="250" s="1"/>
  <c r="F5" i="250"/>
  <c r="I5" i="302"/>
  <c r="G5" i="302"/>
  <c r="F14" i="228"/>
  <c r="G14" i="228"/>
  <c r="H14" i="228"/>
  <c r="J14" i="228"/>
  <c r="I14" i="228" s="1"/>
  <c r="J15" i="228"/>
  <c r="I15" i="228"/>
  <c r="G15" i="228"/>
  <c r="H15" i="228"/>
  <c r="F15" i="228"/>
  <c r="F3" i="224"/>
  <c r="H3" i="224"/>
  <c r="G3" i="224"/>
  <c r="J3" i="224"/>
  <c r="I3" i="224" s="1"/>
  <c r="G10" i="196"/>
  <c r="H10" i="196"/>
  <c r="J10" i="196"/>
  <c r="I10" i="196" s="1"/>
  <c r="F10" i="196"/>
  <c r="G14" i="250"/>
  <c r="H14" i="250"/>
  <c r="J14" i="250"/>
  <c r="I14" i="250" s="1"/>
  <c r="F14" i="250"/>
  <c r="B8" i="224"/>
  <c r="D7" i="224"/>
  <c r="G11" i="195"/>
  <c r="H11" i="195"/>
  <c r="J11" i="195"/>
  <c r="I11" i="195" s="1"/>
  <c r="F11" i="195"/>
  <c r="N11" i="195" s="1"/>
  <c r="G9" i="196"/>
  <c r="G8" i="196"/>
  <c r="G14" i="196"/>
  <c r="J9" i="196"/>
  <c r="I9" i="196" s="1"/>
  <c r="F9" i="196"/>
  <c r="H9" i="196"/>
  <c r="D5" i="219"/>
  <c r="B6" i="219"/>
  <c r="J15" i="250"/>
  <c r="I15" i="250" s="1"/>
  <c r="G15" i="250"/>
  <c r="H15" i="250"/>
  <c r="F15" i="250"/>
  <c r="F8" i="196"/>
  <c r="J8" i="196"/>
  <c r="I8" i="196" s="1"/>
  <c r="H8" i="196"/>
  <c r="F6" i="228"/>
  <c r="J6" i="228"/>
  <c r="I6" i="228" s="1"/>
  <c r="H6" i="228"/>
  <c r="G6" i="228"/>
  <c r="F13" i="250"/>
  <c r="H13" i="250"/>
  <c r="J13" i="250"/>
  <c r="I13" i="250" s="1"/>
  <c r="P12" i="269"/>
  <c r="F12" i="269"/>
  <c r="J12" i="269"/>
  <c r="I12" i="269" s="1"/>
  <c r="G12" i="269"/>
  <c r="D8" i="301"/>
  <c r="B9" i="301"/>
  <c r="H7" i="228"/>
  <c r="J7" i="228"/>
  <c r="I7" i="228"/>
  <c r="F7" i="228"/>
  <c r="G7" i="228"/>
  <c r="J12" i="250"/>
  <c r="I12" i="250" s="1"/>
  <c r="H12" i="250"/>
  <c r="F12" i="250"/>
  <c r="G11" i="269"/>
  <c r="J11" i="269"/>
  <c r="I11" i="269" s="1"/>
  <c r="P11" i="269"/>
  <c r="F11" i="269"/>
  <c r="H13" i="195"/>
  <c r="J13" i="195"/>
  <c r="I13" i="195" s="1"/>
  <c r="G13" i="195"/>
  <c r="F13" i="195"/>
  <c r="N13" i="195" s="1"/>
  <c r="F11" i="250"/>
  <c r="J11" i="250"/>
  <c r="I11" i="250" s="1"/>
  <c r="H11" i="250"/>
  <c r="J10" i="269"/>
  <c r="I10" i="269" s="1"/>
  <c r="P10" i="269"/>
  <c r="F10" i="269"/>
  <c r="G10" i="269"/>
  <c r="H14" i="195"/>
  <c r="F14" i="195"/>
  <c r="N14" i="195" s="1"/>
  <c r="G14" i="195"/>
  <c r="J14" i="195"/>
  <c r="I14" i="195" s="1"/>
  <c r="G4" i="231"/>
  <c r="H4" i="231"/>
  <c r="J4" i="231"/>
  <c r="I4" i="231" s="1"/>
  <c r="F4" i="231"/>
  <c r="F9" i="269"/>
  <c r="G9" i="269"/>
  <c r="J9" i="269"/>
  <c r="I9" i="269" s="1"/>
  <c r="P9" i="269"/>
  <c r="J5" i="231"/>
  <c r="I5" i="231"/>
  <c r="H5" i="231"/>
  <c r="G5" i="231"/>
  <c r="F5" i="231"/>
  <c r="G15" i="195"/>
  <c r="H15" i="195"/>
  <c r="J15" i="195"/>
  <c r="I15" i="195" s="1"/>
  <c r="F15" i="195"/>
  <c r="N15" i="195" s="1"/>
  <c r="P15" i="195" s="1"/>
  <c r="F5" i="299"/>
  <c r="H5" i="299"/>
  <c r="G5" i="299"/>
  <c r="J5" i="299"/>
  <c r="I5" i="299" s="1"/>
  <c r="G8" i="269"/>
  <c r="J8" i="269"/>
  <c r="I8" i="269" s="1"/>
  <c r="P8" i="269"/>
  <c r="F8" i="269"/>
  <c r="D7" i="302"/>
  <c r="B8" i="302"/>
  <c r="H5" i="195"/>
  <c r="F5" i="195"/>
  <c r="N5" i="195" s="1"/>
  <c r="J5" i="195"/>
  <c r="I5" i="195" s="1"/>
  <c r="G5" i="195"/>
  <c r="J5" i="301"/>
  <c r="I5" i="301" s="1"/>
  <c r="H5" i="301"/>
  <c r="F5" i="301"/>
  <c r="G5" i="301"/>
  <c r="J6" i="195"/>
  <c r="I6" i="195" s="1"/>
  <c r="H6" i="195"/>
  <c r="F6" i="195"/>
  <c r="N6" i="195" s="1"/>
  <c r="P6" i="195" s="1"/>
  <c r="G6" i="195"/>
  <c r="G7" i="195"/>
  <c r="H7" i="195"/>
  <c r="F7" i="195"/>
  <c r="N7" i="195" s="1"/>
  <c r="J7" i="195"/>
  <c r="I7" i="195" s="1"/>
  <c r="J7" i="250"/>
  <c r="I7" i="250" s="1"/>
  <c r="F7" i="250"/>
  <c r="H7" i="250"/>
  <c r="H4" i="163"/>
  <c r="G4" i="163"/>
  <c r="F5" i="224"/>
  <c r="F3" i="280"/>
  <c r="H2" i="154"/>
  <c r="H6" i="224"/>
  <c r="J4" i="219"/>
  <c r="I4" i="219"/>
  <c r="J7" i="196"/>
  <c r="I7" i="196" s="1"/>
  <c r="J4" i="167"/>
  <c r="I4" i="167" s="1"/>
  <c r="G14" i="164"/>
  <c r="H7" i="301"/>
  <c r="J10" i="167"/>
  <c r="I10" i="167" s="1"/>
  <c r="J7" i="301"/>
  <c r="I7" i="301" s="1"/>
  <c r="H4" i="219"/>
  <c r="H7" i="196"/>
  <c r="F5" i="164"/>
  <c r="F9" i="166"/>
  <c r="G3" i="211"/>
  <c r="E17" i="175"/>
  <c r="F7" i="301"/>
  <c r="F6" i="301"/>
  <c r="F4" i="219"/>
  <c r="F7" i="196"/>
  <c r="H3" i="154"/>
  <c r="H14" i="164"/>
  <c r="F4" i="166"/>
  <c r="H6" i="301"/>
  <c r="H8" i="164"/>
  <c r="J8" i="164"/>
  <c r="I8" i="164" s="1"/>
  <c r="F3" i="154"/>
  <c r="I6" i="302"/>
  <c r="F4" i="167"/>
  <c r="J3" i="154"/>
  <c r="I3" i="154" s="1"/>
  <c r="B6" i="231"/>
  <c r="F4" i="228"/>
  <c r="F10" i="167"/>
  <c r="J4" i="228"/>
  <c r="I4" i="228" s="1"/>
  <c r="J5" i="224"/>
  <c r="I5" i="224" s="1"/>
  <c r="G6" i="302"/>
  <c r="F8" i="166"/>
  <c r="J7" i="164"/>
  <c r="I7" i="164" s="1"/>
  <c r="J6" i="224"/>
  <c r="I6" i="224" s="1"/>
  <c r="F7" i="164"/>
  <c r="G6" i="224"/>
  <c r="G5" i="224"/>
  <c r="G7" i="164"/>
  <c r="D5" i="282"/>
  <c r="C6" i="218"/>
  <c r="D6" i="218" s="1"/>
  <c r="G2" i="266"/>
  <c r="E3" i="214"/>
  <c r="G3" i="214" s="1"/>
  <c r="D3" i="171"/>
  <c r="F3" i="242"/>
  <c r="G3" i="160"/>
  <c r="C8" i="217"/>
  <c r="D8" i="217" s="1"/>
  <c r="G2" i="294"/>
  <c r="F3" i="238"/>
  <c r="E3" i="244"/>
  <c r="G3" i="244" s="1"/>
  <c r="F2" i="274"/>
  <c r="F2" i="292"/>
  <c r="F2" i="160"/>
  <c r="C7" i="236"/>
  <c r="D7" i="236" s="1"/>
  <c r="C8" i="218"/>
  <c r="D8" i="218" s="1"/>
  <c r="C6" i="270"/>
  <c r="D6" i="270" s="1"/>
  <c r="C5" i="236"/>
  <c r="D5" i="236" s="1"/>
  <c r="C7" i="270"/>
  <c r="D7" i="270" s="1"/>
  <c r="D2" i="171"/>
  <c r="F4" i="190"/>
  <c r="G5" i="211"/>
  <c r="G6" i="211"/>
  <c r="F3" i="211"/>
  <c r="F2" i="120"/>
  <c r="F6" i="120"/>
  <c r="G3" i="241"/>
  <c r="G2" i="240"/>
  <c r="F2" i="208"/>
  <c r="F2" i="237"/>
  <c r="F2" i="204"/>
  <c r="G3" i="258"/>
  <c r="F3" i="258"/>
  <c r="G2" i="258"/>
  <c r="G5" i="134"/>
  <c r="G18" i="267"/>
  <c r="J6" i="301"/>
  <c r="I6" i="301" s="1"/>
  <c r="G6" i="301"/>
  <c r="D6" i="299"/>
  <c r="B7" i="299"/>
  <c r="H5" i="163"/>
  <c r="J5" i="163"/>
  <c r="I5" i="163" s="1"/>
  <c r="G5" i="163"/>
  <c r="F5" i="163"/>
  <c r="I5" i="222"/>
  <c r="G5" i="222"/>
  <c r="F5" i="222"/>
  <c r="G4" i="222"/>
  <c r="F4" i="222"/>
  <c r="F7" i="222"/>
  <c r="G7" i="222"/>
  <c r="H7" i="224"/>
  <c r="F7" i="224"/>
  <c r="J7" i="224"/>
  <c r="I7" i="224" s="1"/>
  <c r="G7" i="224"/>
  <c r="B9" i="222"/>
  <c r="D8" i="224"/>
  <c r="B9" i="224"/>
  <c r="B9" i="302"/>
  <c r="D8" i="302"/>
  <c r="I7" i="302"/>
  <c r="G7" i="302"/>
  <c r="B7" i="219"/>
  <c r="D6" i="219"/>
  <c r="F6" i="163"/>
  <c r="H6" i="163"/>
  <c r="J6" i="163"/>
  <c r="I6" i="163" s="1"/>
  <c r="G6" i="163"/>
  <c r="F5" i="219"/>
  <c r="G5" i="219"/>
  <c r="J5" i="219"/>
  <c r="I5" i="219" s="1"/>
  <c r="H5" i="219"/>
  <c r="D7" i="163"/>
  <c r="B8" i="163"/>
  <c r="I6" i="222"/>
  <c r="G6" i="222"/>
  <c r="F6" i="222"/>
  <c r="B7" i="231"/>
  <c r="D6" i="231"/>
  <c r="D9" i="301"/>
  <c r="B10" i="301"/>
  <c r="G8" i="301"/>
  <c r="J8" i="301"/>
  <c r="I8" i="301" s="1"/>
  <c r="H8" i="301"/>
  <c r="F8" i="301"/>
  <c r="B8" i="299"/>
  <c r="D7" i="299"/>
  <c r="J6" i="299"/>
  <c r="I6" i="299"/>
  <c r="G6" i="299"/>
  <c r="F6" i="299"/>
  <c r="H6" i="299"/>
  <c r="J6" i="231"/>
  <c r="I6" i="231" s="1"/>
  <c r="H6" i="231"/>
  <c r="F6" i="231"/>
  <c r="G6" i="231"/>
  <c r="F8" i="222"/>
  <c r="G8" i="222"/>
  <c r="J6" i="219"/>
  <c r="I6" i="219" s="1"/>
  <c r="G6" i="219"/>
  <c r="F6" i="219"/>
  <c r="H6" i="219"/>
  <c r="B8" i="219"/>
  <c r="D7" i="219"/>
  <c r="B10" i="222"/>
  <c r="D9" i="222"/>
  <c r="B9" i="163"/>
  <c r="D8" i="163"/>
  <c r="D7" i="231"/>
  <c r="B8" i="231"/>
  <c r="H7" i="163"/>
  <c r="F7" i="163"/>
  <c r="G7" i="163"/>
  <c r="J7" i="163"/>
  <c r="I7" i="163" s="1"/>
  <c r="G8" i="302"/>
  <c r="B10" i="302"/>
  <c r="D9" i="302"/>
  <c r="B11" i="301"/>
  <c r="D10" i="301"/>
  <c r="D9" i="224"/>
  <c r="B10" i="224"/>
  <c r="J9" i="301"/>
  <c r="I9" i="301" s="1"/>
  <c r="G9" i="301"/>
  <c r="F9" i="301"/>
  <c r="H9" i="301"/>
  <c r="J8" i="224"/>
  <c r="I8" i="224" s="1"/>
  <c r="G8" i="224"/>
  <c r="H8" i="224"/>
  <c r="F8" i="224"/>
  <c r="J7" i="299"/>
  <c r="I7" i="299" s="1"/>
  <c r="H7" i="299"/>
  <c r="F7" i="299"/>
  <c r="G7" i="299"/>
  <c r="D8" i="299"/>
  <c r="B9" i="299"/>
  <c r="B11" i="222"/>
  <c r="D10" i="222"/>
  <c r="D8" i="219"/>
  <c r="B9" i="219"/>
  <c r="J9" i="222"/>
  <c r="I9" i="222" s="1"/>
  <c r="F9" i="222"/>
  <c r="G9" i="222"/>
  <c r="H9" i="222"/>
  <c r="H7" i="219"/>
  <c r="F7" i="219"/>
  <c r="G7" i="219"/>
  <c r="J7" i="219"/>
  <c r="I7" i="219" s="1"/>
  <c r="B11" i="224"/>
  <c r="D11" i="224"/>
  <c r="D10" i="224"/>
  <c r="F10" i="301"/>
  <c r="J10" i="301"/>
  <c r="I10" i="301" s="1"/>
  <c r="H10" i="301"/>
  <c r="G10" i="301"/>
  <c r="B9" i="231"/>
  <c r="D8" i="231"/>
  <c r="B12" i="301"/>
  <c r="D11" i="301"/>
  <c r="F7" i="231"/>
  <c r="G7" i="231"/>
  <c r="H7" i="231"/>
  <c r="J7" i="231"/>
  <c r="I7" i="231" s="1"/>
  <c r="I9" i="302"/>
  <c r="G9" i="302"/>
  <c r="G8" i="163"/>
  <c r="H8" i="163"/>
  <c r="J8" i="163"/>
  <c r="I8" i="163" s="1"/>
  <c r="F8" i="163"/>
  <c r="G9" i="224"/>
  <c r="J9" i="224"/>
  <c r="I9" i="224" s="1"/>
  <c r="F9" i="224"/>
  <c r="H9" i="224"/>
  <c r="B11" i="302"/>
  <c r="D10" i="302"/>
  <c r="D9" i="163"/>
  <c r="B10" i="163"/>
  <c r="D9" i="299"/>
  <c r="B10" i="299"/>
  <c r="J8" i="299"/>
  <c r="I8" i="299"/>
  <c r="F8" i="299"/>
  <c r="H8" i="299"/>
  <c r="G8" i="299"/>
  <c r="B13" i="301"/>
  <c r="D13" i="301"/>
  <c r="D12" i="301"/>
  <c r="F10" i="224"/>
  <c r="J10" i="224"/>
  <c r="I10" i="224" s="1"/>
  <c r="H10" i="224"/>
  <c r="G10" i="224"/>
  <c r="H11" i="224"/>
  <c r="F11" i="224"/>
  <c r="G11" i="224"/>
  <c r="J11" i="224"/>
  <c r="I11" i="224"/>
  <c r="F8" i="231"/>
  <c r="J8" i="231"/>
  <c r="I8" i="231" s="1"/>
  <c r="G8" i="231"/>
  <c r="H8" i="231"/>
  <c r="D9" i="231"/>
  <c r="B10" i="231"/>
  <c r="B11" i="163"/>
  <c r="D10" i="163"/>
  <c r="J9" i="163"/>
  <c r="I9" i="163" s="1"/>
  <c r="G9" i="163"/>
  <c r="F9" i="163"/>
  <c r="H9" i="163"/>
  <c r="G10" i="302"/>
  <c r="G8" i="219"/>
  <c r="F8" i="219"/>
  <c r="J8" i="219"/>
  <c r="I8" i="219" s="1"/>
  <c r="H8" i="219"/>
  <c r="B12" i="302"/>
  <c r="D11" i="302"/>
  <c r="F11" i="301"/>
  <c r="G11" i="301"/>
  <c r="J11" i="301"/>
  <c r="I11" i="301"/>
  <c r="H11" i="301"/>
  <c r="H10" i="222"/>
  <c r="F10" i="222"/>
  <c r="G10" i="222"/>
  <c r="J10" i="222"/>
  <c r="I10" i="222" s="1"/>
  <c r="D11" i="222"/>
  <c r="B12" i="222"/>
  <c r="D12" i="222"/>
  <c r="D9" i="219"/>
  <c r="B10" i="219"/>
  <c r="D10" i="299"/>
  <c r="B11" i="299"/>
  <c r="F9" i="299"/>
  <c r="H9" i="299"/>
  <c r="G9" i="299"/>
  <c r="J9" i="299"/>
  <c r="I9" i="299" s="1"/>
  <c r="D12" i="302"/>
  <c r="B13" i="302"/>
  <c r="D13" i="302"/>
  <c r="G11" i="302"/>
  <c r="G16" i="302" s="1"/>
  <c r="I11" i="302"/>
  <c r="B11" i="219"/>
  <c r="D10" i="219"/>
  <c r="H10" i="163"/>
  <c r="F10" i="163"/>
  <c r="G10" i="163"/>
  <c r="J10" i="163"/>
  <c r="I10" i="163" s="1"/>
  <c r="G9" i="219"/>
  <c r="H9" i="219"/>
  <c r="F9" i="219"/>
  <c r="J9" i="219"/>
  <c r="I9" i="219" s="1"/>
  <c r="H12" i="222"/>
  <c r="F12" i="222"/>
  <c r="G12" i="222"/>
  <c r="J12" i="222"/>
  <c r="I12" i="222" s="1"/>
  <c r="B12" i="163"/>
  <c r="D11" i="163"/>
  <c r="G12" i="301"/>
  <c r="G13" i="301"/>
  <c r="J12" i="301"/>
  <c r="I12" i="301"/>
  <c r="H12" i="301"/>
  <c r="F12" i="301"/>
  <c r="H11" i="222"/>
  <c r="F11" i="222"/>
  <c r="J11" i="222"/>
  <c r="I11" i="222" s="1"/>
  <c r="G11" i="222"/>
  <c r="B11" i="231"/>
  <c r="D10" i="231"/>
  <c r="J13" i="301"/>
  <c r="I13" i="301" s="1"/>
  <c r="H13" i="301"/>
  <c r="F13" i="301"/>
  <c r="H9" i="231"/>
  <c r="G9" i="231"/>
  <c r="F9" i="231"/>
  <c r="J9" i="231"/>
  <c r="I9" i="231" s="1"/>
  <c r="D11" i="299"/>
  <c r="B12" i="299"/>
  <c r="F10" i="299"/>
  <c r="G10" i="299"/>
  <c r="J10" i="299"/>
  <c r="I10" i="299" s="1"/>
  <c r="H10" i="299"/>
  <c r="D11" i="219"/>
  <c r="B12" i="219"/>
  <c r="D12" i="219"/>
  <c r="J11" i="163"/>
  <c r="I11" i="163" s="1"/>
  <c r="H11" i="163"/>
  <c r="G11" i="163"/>
  <c r="F11" i="163"/>
  <c r="D12" i="163"/>
  <c r="B13" i="163"/>
  <c r="D13" i="163"/>
  <c r="H10" i="231"/>
  <c r="G10" i="231"/>
  <c r="F10" i="231"/>
  <c r="J10" i="231"/>
  <c r="I10" i="231" s="1"/>
  <c r="I13" i="302"/>
  <c r="G13" i="302"/>
  <c r="G12" i="302"/>
  <c r="I12" i="302"/>
  <c r="D11" i="231"/>
  <c r="B12" i="231"/>
  <c r="D12" i="231"/>
  <c r="G10" i="219"/>
  <c r="J10" i="219"/>
  <c r="I10" i="219" s="1"/>
  <c r="F10" i="219"/>
  <c r="H10" i="219"/>
  <c r="D12" i="299"/>
  <c r="B13" i="299"/>
  <c r="D13" i="299"/>
  <c r="G11" i="299"/>
  <c r="H11" i="299"/>
  <c r="J11" i="299"/>
  <c r="I11" i="299" s="1"/>
  <c r="F11" i="299"/>
  <c r="G13" i="163"/>
  <c r="H13" i="163"/>
  <c r="F13" i="163"/>
  <c r="J13" i="163"/>
  <c r="I13" i="163" s="1"/>
  <c r="G12" i="163"/>
  <c r="H12" i="163"/>
  <c r="F12" i="163"/>
  <c r="J12" i="163"/>
  <c r="I12" i="163" s="1"/>
  <c r="J12" i="231"/>
  <c r="I12" i="231" s="1"/>
  <c r="F12" i="231"/>
  <c r="H12" i="231"/>
  <c r="G12" i="231"/>
  <c r="H11" i="231"/>
  <c r="G11" i="231"/>
  <c r="J11" i="231"/>
  <c r="I11" i="231" s="1"/>
  <c r="F11" i="231"/>
  <c r="G12" i="219"/>
  <c r="F12" i="219"/>
  <c r="J12" i="219"/>
  <c r="I12" i="219" s="1"/>
  <c r="H12" i="219"/>
  <c r="J11" i="219"/>
  <c r="I11" i="219" s="1"/>
  <c r="H11" i="219"/>
  <c r="G11" i="219"/>
  <c r="F11" i="219"/>
  <c r="J13" i="299"/>
  <c r="I13" i="299" s="1"/>
  <c r="H13" i="299"/>
  <c r="F13" i="299"/>
  <c r="G13" i="299"/>
  <c r="F12" i="299"/>
  <c r="H12" i="299"/>
  <c r="J12" i="299"/>
  <c r="I12" i="299" s="1"/>
  <c r="G12" i="299"/>
  <c r="D11" i="293" l="1"/>
  <c r="F2" i="244"/>
  <c r="F2" i="277"/>
  <c r="F2" i="304"/>
  <c r="G2" i="225"/>
  <c r="F4" i="244"/>
  <c r="G2" i="259"/>
  <c r="G3" i="277"/>
  <c r="F2" i="212"/>
  <c r="F3" i="259"/>
  <c r="G4" i="277"/>
  <c r="F2" i="279"/>
  <c r="G2" i="305"/>
  <c r="F2" i="305"/>
  <c r="G3" i="305"/>
  <c r="F3" i="305"/>
  <c r="G2" i="280"/>
  <c r="G2" i="292"/>
  <c r="G2" i="210"/>
  <c r="G4" i="212"/>
  <c r="F3" i="227"/>
  <c r="G2" i="233"/>
  <c r="G2" i="257"/>
  <c r="F2" i="260"/>
  <c r="G3" i="280"/>
  <c r="F3" i="279"/>
  <c r="F2" i="213"/>
  <c r="G3" i="260"/>
  <c r="F2" i="271"/>
  <c r="F2" i="281"/>
  <c r="G3" i="213"/>
  <c r="G2" i="239"/>
  <c r="F2" i="262"/>
  <c r="F3" i="281"/>
  <c r="G4" i="213"/>
  <c r="G2" i="237"/>
  <c r="G3" i="239"/>
  <c r="F2" i="240"/>
  <c r="G3" i="240"/>
  <c r="G3" i="274"/>
  <c r="F5" i="211"/>
  <c r="G2" i="303"/>
  <c r="G2" i="242"/>
  <c r="G2" i="272"/>
  <c r="D12" i="290"/>
  <c r="D7" i="287"/>
  <c r="D12" i="291"/>
  <c r="D4" i="287"/>
  <c r="E2" i="291" a="1"/>
  <c r="E2" i="291" s="1"/>
  <c r="D6" i="291"/>
  <c r="D9" i="291"/>
  <c r="D8" i="288"/>
  <c r="D9" i="290"/>
  <c r="D12" i="287"/>
  <c r="D7" i="290"/>
  <c r="D6" i="287"/>
  <c r="D13" i="287"/>
  <c r="D5" i="287"/>
  <c r="D10" i="290"/>
  <c r="D7" i="288"/>
  <c r="D4" i="291"/>
  <c r="D15" i="291" s="1"/>
  <c r="D11" i="291"/>
  <c r="D10" i="291"/>
  <c r="E2" i="290" a="1"/>
  <c r="E2" i="290" s="1"/>
  <c r="D5" i="290"/>
  <c r="D8" i="291"/>
  <c r="D9" i="287"/>
  <c r="D6" i="288"/>
  <c r="D10" i="287"/>
  <c r="D11" i="290"/>
  <c r="D5" i="291"/>
  <c r="D4" i="288"/>
  <c r="D11" i="287"/>
  <c r="D15" i="287" s="1"/>
  <c r="E2" i="287" a="1"/>
  <c r="E2" i="287" s="1"/>
  <c r="D10" i="288"/>
  <c r="E2" i="288" a="1"/>
  <c r="E2" i="288" s="1"/>
  <c r="D12" i="288"/>
  <c r="D5" i="288"/>
  <c r="D4" i="290"/>
  <c r="D15" i="290" s="1"/>
  <c r="D8" i="290"/>
  <c r="D9" i="288"/>
  <c r="E3" i="294"/>
  <c r="B4" i="266"/>
  <c r="E4" i="266" s="1"/>
  <c r="G4" i="266" s="1"/>
  <c r="G2" i="262"/>
  <c r="F4" i="214"/>
  <c r="G4" i="214"/>
  <c r="F2" i="214"/>
  <c r="F3" i="214"/>
  <c r="F2" i="194"/>
  <c r="F3" i="213"/>
  <c r="F2" i="190"/>
  <c r="G4" i="211"/>
  <c r="F2" i="211"/>
  <c r="F2" i="272"/>
  <c r="G2" i="281"/>
  <c r="F2" i="242"/>
  <c r="G2" i="241"/>
  <c r="G2" i="260"/>
  <c r="F3" i="239"/>
  <c r="F3" i="210"/>
  <c r="G3" i="210"/>
  <c r="F2" i="210"/>
  <c r="G3" i="169"/>
  <c r="F2" i="209"/>
  <c r="G4" i="148"/>
  <c r="G3" i="259"/>
  <c r="F2" i="259"/>
  <c r="F3" i="204"/>
  <c r="G2" i="203"/>
  <c r="G2" i="201"/>
  <c r="G3" i="201"/>
  <c r="G3" i="155"/>
  <c r="F3" i="155"/>
  <c r="F2" i="134"/>
  <c r="I6" i="171"/>
  <c r="P14" i="195"/>
  <c r="P13" i="269"/>
  <c r="P13" i="195"/>
  <c r="P12" i="195"/>
  <c r="P5" i="269"/>
  <c r="P15" i="269"/>
  <c r="P7" i="195"/>
  <c r="P9" i="195"/>
  <c r="P10" i="195"/>
  <c r="P4" i="195"/>
  <c r="G16" i="301"/>
  <c r="G16" i="299"/>
  <c r="G15" i="297"/>
  <c r="I8" i="302"/>
  <c r="C4" i="217"/>
  <c r="D4" i="217" s="1"/>
  <c r="C6" i="216"/>
  <c r="D6" i="216" s="1"/>
  <c r="C3" i="218"/>
  <c r="D3" i="218" s="1"/>
  <c r="C8" i="216"/>
  <c r="D8" i="216" s="1"/>
  <c r="C3" i="217"/>
  <c r="D3" i="217" s="1"/>
  <c r="C3" i="236"/>
  <c r="D3" i="236" s="1"/>
  <c r="G15" i="231"/>
  <c r="I7" i="222"/>
  <c r="G15" i="222"/>
  <c r="C7" i="218"/>
  <c r="D7" i="218" s="1"/>
  <c r="C5" i="216"/>
  <c r="D5" i="216" s="1"/>
  <c r="C4" i="270"/>
  <c r="D4" i="270" s="1"/>
  <c r="I8" i="222"/>
  <c r="C5" i="217"/>
  <c r="D5" i="217" s="1"/>
  <c r="G11" i="293"/>
  <c r="H7" i="282"/>
  <c r="F10" i="278"/>
  <c r="D8" i="278"/>
  <c r="D24" i="175"/>
  <c r="B24" i="175"/>
  <c r="F3" i="244"/>
  <c r="G4" i="244"/>
  <c r="G2" i="244"/>
  <c r="F3" i="277"/>
  <c r="F4" i="277"/>
  <c r="G2" i="277"/>
  <c r="G3" i="225"/>
  <c r="F3" i="225"/>
  <c r="F2" i="225"/>
  <c r="B4" i="225"/>
  <c r="E4" i="225" s="1"/>
  <c r="G4" i="294"/>
  <c r="F4" i="294"/>
  <c r="F3" i="266"/>
  <c r="G3" i="266"/>
  <c r="F3" i="194"/>
  <c r="G3" i="194"/>
  <c r="B4" i="194"/>
  <c r="E4" i="194" s="1"/>
  <c r="G3" i="262"/>
  <c r="G4" i="262"/>
  <c r="F4" i="262"/>
  <c r="F4" i="213"/>
  <c r="G2" i="213"/>
  <c r="F3" i="212"/>
  <c r="F4" i="212"/>
  <c r="G2" i="212"/>
  <c r="F3" i="190"/>
  <c r="F3" i="147"/>
  <c r="G5" i="147"/>
  <c r="F2" i="147"/>
  <c r="G4" i="147"/>
  <c r="F4" i="120"/>
  <c r="G5" i="120"/>
  <c r="G3" i="120"/>
  <c r="G3" i="272"/>
  <c r="F3" i="272"/>
  <c r="F3" i="304"/>
  <c r="G3" i="304"/>
  <c r="G2" i="304"/>
  <c r="G2" i="271"/>
  <c r="F3" i="271"/>
  <c r="G3" i="271"/>
  <c r="G3" i="303"/>
  <c r="F3" i="303"/>
  <c r="F2" i="303"/>
  <c r="F3" i="274"/>
  <c r="G3" i="281"/>
  <c r="F3" i="240"/>
  <c r="F3" i="260"/>
  <c r="G3" i="279"/>
  <c r="F2" i="239"/>
  <c r="G2" i="238"/>
  <c r="F2" i="169"/>
  <c r="F3" i="209"/>
  <c r="G3" i="209"/>
  <c r="C4" i="209"/>
  <c r="G5" i="148"/>
  <c r="F2" i="148"/>
  <c r="F3" i="208"/>
  <c r="G3" i="168"/>
  <c r="F3" i="292"/>
  <c r="G3" i="292"/>
  <c r="G3" i="237"/>
  <c r="F3" i="237"/>
  <c r="G3" i="206"/>
  <c r="F3" i="206"/>
  <c r="G2" i="206"/>
  <c r="G2" i="207"/>
  <c r="F3" i="207"/>
  <c r="F3" i="205"/>
  <c r="F2" i="205"/>
  <c r="G3" i="157"/>
  <c r="F2" i="157"/>
  <c r="F2" i="233"/>
  <c r="F3" i="233"/>
  <c r="F3" i="203"/>
  <c r="G2" i="156"/>
  <c r="F3" i="156"/>
  <c r="G2" i="202"/>
  <c r="F3" i="202"/>
  <c r="F3" i="257"/>
  <c r="G3" i="257"/>
  <c r="F2" i="257"/>
  <c r="F2" i="155"/>
  <c r="C5" i="200"/>
  <c r="E5" i="200" s="1"/>
  <c r="G5" i="200" s="1"/>
  <c r="F4" i="200"/>
  <c r="G4" i="200"/>
  <c r="F3" i="200"/>
  <c r="G2" i="200"/>
  <c r="F3" i="134"/>
  <c r="F4" i="134"/>
  <c r="G18" i="196"/>
  <c r="G18" i="269"/>
  <c r="G18" i="250"/>
  <c r="P6" i="269"/>
  <c r="G18" i="228"/>
  <c r="P5" i="195"/>
  <c r="G18" i="167"/>
  <c r="P11" i="195"/>
  <c r="G18" i="195"/>
  <c r="P8" i="195"/>
  <c r="P4" i="269"/>
  <c r="D6" i="171"/>
  <c r="I4" i="171"/>
  <c r="S39" i="222"/>
  <c r="C6" i="236"/>
  <c r="D6" i="236" s="1"/>
  <c r="G15" i="219"/>
  <c r="C3" i="270"/>
  <c r="D3" i="270" s="1"/>
  <c r="G16" i="166"/>
  <c r="G16" i="163"/>
  <c r="C4" i="218"/>
  <c r="D4" i="218" s="1"/>
  <c r="C3" i="216"/>
  <c r="D3" i="216" s="1"/>
  <c r="I4" i="222"/>
  <c r="C4" i="216"/>
  <c r="D4" i="216" s="1"/>
  <c r="C5" i="270"/>
  <c r="D5" i="270" s="1"/>
  <c r="R39" i="222"/>
  <c r="G3" i="268"/>
  <c r="G6" i="268" s="1"/>
  <c r="E11" i="288"/>
  <c r="G11" i="288" s="1"/>
  <c r="F11" i="288" s="1"/>
  <c r="E8" i="288"/>
  <c r="G8" i="288" s="1"/>
  <c r="F8" i="288" s="1"/>
  <c r="E12" i="288"/>
  <c r="E12" i="291"/>
  <c r="G12" i="291" s="1"/>
  <c r="F12" i="291" s="1"/>
  <c r="E5" i="288"/>
  <c r="G5" i="288" s="1"/>
  <c r="F5" i="288" s="1"/>
  <c r="E10" i="288"/>
  <c r="G10" i="288" s="1"/>
  <c r="F10" i="288" s="1"/>
  <c r="E7" i="288"/>
  <c r="G7" i="288" s="1"/>
  <c r="F7" i="288" s="1"/>
  <c r="E6" i="288"/>
  <c r="G6" i="288" s="1"/>
  <c r="F6" i="288" s="1"/>
  <c r="E7" i="291"/>
  <c r="G7" i="291" s="1"/>
  <c r="F7" i="291" s="1"/>
  <c r="G12" i="288" l="1"/>
  <c r="F12" i="288" s="1"/>
  <c r="E5" i="287"/>
  <c r="G5" i="287" s="1"/>
  <c r="F5" i="287" s="1"/>
  <c r="E7" i="287"/>
  <c r="G7" i="287" s="1"/>
  <c r="F7" i="287" s="1"/>
  <c r="E9" i="287"/>
  <c r="G9" i="287" s="1"/>
  <c r="F9" i="287" s="1"/>
  <c r="E10" i="287"/>
  <c r="G10" i="287" s="1"/>
  <c r="F10" i="287" s="1"/>
  <c r="E8" i="287"/>
  <c r="G8" i="287" s="1"/>
  <c r="F8" i="287" s="1"/>
  <c r="E12" i="287"/>
  <c r="G12" i="287" s="1"/>
  <c r="F12" i="287" s="1"/>
  <c r="E4" i="287"/>
  <c r="E13" i="287"/>
  <c r="G13" i="287" s="1"/>
  <c r="F13" i="287" s="1"/>
  <c r="E11" i="287"/>
  <c r="E6" i="287"/>
  <c r="G6" i="287" s="1"/>
  <c r="F6" i="287" s="1"/>
  <c r="D15" i="288"/>
  <c r="E9" i="291"/>
  <c r="G9" i="291" s="1"/>
  <c r="F9" i="291" s="1"/>
  <c r="E8" i="291"/>
  <c r="G8" i="291" s="1"/>
  <c r="F8" i="291" s="1"/>
  <c r="E6" i="291"/>
  <c r="G6" i="291" s="1"/>
  <c r="F6" i="291" s="1"/>
  <c r="E4" i="291"/>
  <c r="G4" i="291" s="1"/>
  <c r="F4" i="291" s="1"/>
  <c r="E11" i="291"/>
  <c r="G11" i="291" s="1"/>
  <c r="F11" i="291" s="1"/>
  <c r="E10" i="291"/>
  <c r="G10" i="291" s="1"/>
  <c r="F10" i="291" s="1"/>
  <c r="E5" i="291"/>
  <c r="G5" i="291" s="1"/>
  <c r="F5" i="291" s="1"/>
  <c r="G11" i="287"/>
  <c r="F11" i="287" s="1"/>
  <c r="E4" i="290"/>
  <c r="E8" i="290"/>
  <c r="G8" i="290" s="1"/>
  <c r="F8" i="290" s="1"/>
  <c r="E12" i="290"/>
  <c r="G12" i="290" s="1"/>
  <c r="F12" i="290" s="1"/>
  <c r="E11" i="290"/>
  <c r="G11" i="290" s="1"/>
  <c r="F11" i="290" s="1"/>
  <c r="E10" i="290"/>
  <c r="G10" i="290" s="1"/>
  <c r="F10" i="290" s="1"/>
  <c r="E6" i="290"/>
  <c r="G6" i="290" s="1"/>
  <c r="F6" i="290" s="1"/>
  <c r="E7" i="290"/>
  <c r="G7" i="290" s="1"/>
  <c r="F7" i="290" s="1"/>
  <c r="E5" i="290"/>
  <c r="G5" i="290" s="1"/>
  <c r="F5" i="290" s="1"/>
  <c r="E9" i="290"/>
  <c r="G9" i="290" s="1"/>
  <c r="F9" i="290" s="1"/>
  <c r="E4" i="288"/>
  <c r="E15" i="288" s="1"/>
  <c r="E9" i="288"/>
  <c r="G9" i="288" s="1"/>
  <c r="F9" i="288" s="1"/>
  <c r="F3" i="294"/>
  <c r="G3" i="294"/>
  <c r="F4" i="266"/>
  <c r="F4" i="225"/>
  <c r="G4" i="225"/>
  <c r="G4" i="194"/>
  <c r="F4" i="194"/>
  <c r="E4" i="209"/>
  <c r="C5" i="209"/>
  <c r="E5" i="209" s="1"/>
  <c r="F5" i="200"/>
  <c r="G4" i="288" l="1"/>
  <c r="F4" i="288" s="1"/>
  <c r="E15" i="291"/>
  <c r="G4" i="287"/>
  <c r="F4" i="287" s="1"/>
  <c r="E15" i="287"/>
  <c r="G4" i="290"/>
  <c r="F4" i="290" s="1"/>
  <c r="E15" i="290"/>
  <c r="G5" i="209"/>
  <c r="F5" i="209"/>
  <c r="F4" i="209"/>
  <c r="G4" i="20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ECE941-DF43-41C0-9885-5FA7C966BD7B}" keepAlive="1" name="Query - 809_A_PH" description="Connection to the '809_A_PH' query in the workbook." type="5" refreshedVersion="8" background="1" saveData="1">
    <dbPr connection="Provider=Microsoft.Mashup.OleDb.1;Data Source=$Workbook$;Location=809_A_PH;Extended Properties=&quot;&quot;" command="SELECT * FROM [809_A_PH]"/>
  </connection>
  <connection id="2" xr16:uid="{5767BBE1-AD6B-4065-97EA-89FAD65F45C6}" keepAlive="1" name="Query - 809_B2_PH" description="Connection to the '809_B2_PH' query in the workbook." type="5" refreshedVersion="8" background="1" saveData="1">
    <dbPr connection="Provider=Microsoft.Mashup.OleDb.1;Data Source=$Workbook$;Location=809_B2_PH;Extended Properties=&quot;&quot;" command="SELECT * FROM [809_B2_PH]"/>
  </connection>
  <connection id="3" xr16:uid="{9C7C713F-21E6-489A-9753-03CA74B5D8B6}" keepAlive="1" name="Query - 810_A_PH" description="Connection to the '810_A_PH' query in the workbook." type="5" refreshedVersion="8" background="1" saveData="1">
    <dbPr connection="Provider=Microsoft.Mashup.OleDb.1;Data Source=$Workbook$;Location=810_A_PH;Extended Properties=&quot;&quot;" command="SELECT * FROM [810_A_PH]"/>
  </connection>
  <connection id="4" xr16:uid="{CB31A667-B901-49AA-9AB4-9792A8BCEE2F}" keepAlive="1" name="Query - 810_B2_PH" description="Connection to the '810_B2_PH' query in the workbook." type="5" refreshedVersion="8" background="1" saveData="1">
    <dbPr connection="Provider=Microsoft.Mashup.OleDb.1;Data Source=$Workbook$;Location=810_B2_PH;Extended Properties=&quot;&quot;" command="SELECT * FROM [810_B2_PH]"/>
  </connection>
  <connection id="5" xr16:uid="{57E623B3-C3EE-4B31-ACC7-CCB62DA53110}" keepAlive="1" name="Query - 810_B3_PH" description="Connection to the '810_B3_PH' query in the workbook." type="5" refreshedVersion="8" background="1" saveData="1">
    <dbPr connection="Provider=Microsoft.Mashup.OleDb.1;Data Source=$Workbook$;Location=810_B3_PH;Extended Properties=&quot;&quot;" command="SELECT * FROM [810_B3_PH]"/>
  </connection>
  <connection id="6" xr16:uid="{9E17C930-79A8-46F2-970B-BE38BDCEF7C9}" keepAlive="1" name="Query - 810_B4_PH" description="Connection to the '810_B4_PH' query in the workbook." type="5" refreshedVersion="8" background="1" saveData="1">
    <dbPr connection="Provider=Microsoft.Mashup.OleDb.1;Data Source=$Workbook$;Location=810_B4_PH;Extended Properties=&quot;&quot;" command="SELECT * FROM [810_B4_PH]"/>
  </connection>
  <connection id="7" xr16:uid="{5580ED4A-5164-4B4D-B24F-D576F27B8E9F}" keepAlive="1" name="Query - 810_VS_INFLATION" description="Connection to the '810_VS_INFLATION' query in the workbook." type="5" refreshedVersion="8" background="1" saveData="1">
    <dbPr connection="Provider=Microsoft.Mashup.OleDb.1;Data Source=$Workbook$;Location=810_VS_INFLATION;Extended Properties=&quot;&quot;" command="SELECT * FROM [810_VS_INFLATION]"/>
  </connection>
  <connection id="8" xr16:uid="{30426FF0-17CB-4003-8D59-E941A455D136}" keepAlive="1" name="Query - 811_A_PH" description="Connection to the '811_A_PH' query in the workbook." type="5" refreshedVersion="8" background="1" saveData="1">
    <dbPr connection="Provider=Microsoft.Mashup.OleDb.1;Data Source=$Workbook$;Location=811_A_PH;Extended Properties=&quot;&quot;" command="SELECT * FROM [811_A_PH]"/>
  </connection>
  <connection id="9" xr16:uid="{C51248F4-07A4-4B60-B74C-ACE30248EAE5}" keepAlive="1" name="Query - 811_B2_PH" description="Connection to the '811_B2_PH' query in the workbook." type="5" refreshedVersion="8" background="1" saveData="1">
    <dbPr connection="Provider=Microsoft.Mashup.OleDb.1;Data Source=$Workbook$;Location=811_B2_PH;Extended Properties=&quot;&quot;" command="SELECT * FROM [811_B2_PH]"/>
  </connection>
  <connection id="10" xr16:uid="{79029D17-2ACB-465B-9C43-2CA6CEB3B1E2}" keepAlive="1" name="Query - 811_B3_PH" description="Connection to the '811_B3_PH' query in the workbook." type="5" refreshedVersion="8" background="1" saveData="1">
    <dbPr connection="Provider=Microsoft.Mashup.OleDb.1;Data Source=$Workbook$;Location=811_B3_PH;Extended Properties=&quot;&quot;" command="SELECT * FROM [811_B3_PH]"/>
  </connection>
  <connection id="11" xr16:uid="{7071900A-6904-4EBA-8C2C-005D5D363D55}" keepAlive="1" name="Query - 811_B4_PH" description="Connection to the '811_B4_PH' query in the workbook." type="5" refreshedVersion="8" background="1" saveData="1">
    <dbPr connection="Provider=Microsoft.Mashup.OleDb.1;Data Source=$Workbook$;Location=811_B4_PH;Extended Properties=&quot;&quot;" command="SELECT * FROM [811_B4_PH]"/>
  </connection>
  <connection id="12" xr16:uid="{8363223C-315F-48E3-9EC9-83A1E9CCDD88}" keepAlive="1" name="Query - 811_PERF_VS_BENCHMARK" description="Connection to the '811_PERF_VS_BENCHMARK' query in the workbook." type="5" refreshedVersion="8" background="1" saveData="1">
    <dbPr connection="Provider=Microsoft.Mashup.OleDb.1;Data Source=$Workbook$;Location=811_PERF_VS_BENCHMARK;Extended Properties=&quot;&quot;" command="SELECT * FROM [811_PERF_VS_BENCHMARK]"/>
  </connection>
  <connection id="13" xr16:uid="{09EDD272-2C9E-4F19-8E58-CAD2AB06412D}" keepAlive="1" name="Query - 811_SECTOR_EXP_VS_BENCHMARK" description="Connection to the '811_SECTOR_EXP_VS_BENCHMARK' query in the workbook." type="5" refreshedVersion="8" background="1" saveData="1">
    <dbPr connection="Provider=Microsoft.Mashup.OleDb.1;Data Source=$Workbook$;Location=811_SECTOR_EXP_VS_BENCHMARK;Extended Properties=&quot;&quot;" command="SELECT * FROM [811_SECTOR_EXP_VS_BENCHMARK]"/>
  </connection>
  <connection id="14" xr16:uid="{BFDCC76B-E8F7-4B36-BF47-E2C0D0564922}" keepAlive="1" name="Query - 816_A_PH" description="Connection to the '816_A_PH' query in the workbook." type="5" refreshedVersion="8" background="1" saveData="1">
    <dbPr connection="Provider=Microsoft.Mashup.OleDb.1;Data Source=$Workbook$;Location=816_A_PH;Extended Properties=&quot;&quot;" command="SELECT * FROM [816_A_PH]"/>
  </connection>
  <connection id="15" xr16:uid="{03DFD8E1-077F-4369-A43B-F22A9C177EDB}" keepAlive="1" name="Query - 816_ESAOT_PIE" description="Connection to the '816_ESAOT_PIE' query in the workbook." type="5" refreshedVersion="8" background="1" saveData="1">
    <dbPr connection="Provider=Microsoft.Mashup.OleDb.1;Data Source=$Workbook$;Location=816_ESAOT_PIE;Extended Properties=&quot;&quot;" command="SELECT * FROM [816_ESAOT_PIE]"/>
  </connection>
  <connection id="16" xr16:uid="{5ECCCD3E-5DF4-4346-963C-7D52B92B7653}" keepAlive="1" name="Query - 817_A_COST_OF_REG_28" description="Connection to the '817_A_COST_OF_REG_28' query in the workbook." type="5" refreshedVersion="8" background="1" saveData="1">
    <dbPr connection="Provider=Microsoft.Mashup.OleDb.1;Data Source=$Workbook$;Location=817_A_COST_OF_REG_28;Extended Properties=&quot;&quot;" command="SELECT * FROM [817_A_COST_OF_REG_28]"/>
  </connection>
  <connection id="17" xr16:uid="{76D6DFE2-AC1C-47CC-8E3D-31B04BE47A7A}" keepAlive="1" name="Query - 817_A_PH" description="Connection to the '817_A_PH' query in the workbook." type="5" refreshedVersion="8" background="1" saveData="1">
    <dbPr connection="Provider=Microsoft.Mashup.OleDb.1;Data Source=$Workbook$;Location=817_A_PH;Extended Properties=&quot;&quot;" command="SELECT * FROM [817_A_PH]"/>
  </connection>
  <connection id="18" xr16:uid="{B926158D-2912-4C77-8510-D736802B77F1}" keepAlive="1" name="Query - 817_B2_PH" description="Connection to the '817_B2_PH' query in the workbook." type="5" refreshedVersion="8" background="1" saveData="1">
    <dbPr connection="Provider=Microsoft.Mashup.OleDb.1;Data Source=$Workbook$;Location=817_B2_PH;Extended Properties=&quot;&quot;" command="SELECT * FROM [817_B2_PH]"/>
  </connection>
  <connection id="19" xr16:uid="{1AFBC6CE-5A62-4603-9E88-93DA35273340}" keepAlive="1" name="Query - 817_B4_PH" description="Connection to the '817_B4_PH' query in the workbook." type="5" refreshedVersion="8" background="1" saveData="1">
    <dbPr connection="Provider=Microsoft.Mashup.OleDb.1;Data Source=$Workbook$;Location=817_B4_PH;Extended Properties=&quot;&quot;" command="SELECT * FROM [817_B4_PH]"/>
  </connection>
  <connection id="20" xr16:uid="{39743FAF-9CC0-48CA-994B-20AB2D22FF0F}" keepAlive="1" name="Query - 817_COST_OF_REG_28_A" description="Connection to the '817_COST_OF_REG_28_A' query in the workbook." type="5" refreshedVersion="8" background="1" saveData="1">
    <dbPr connection="Provider=Microsoft.Mashup.OleDb.1;Data Source=$Workbook$;Location=817_COST_OF_REG_28_A;Extended Properties=&quot;&quot;" command="SELECT * FROM [817_COST_OF_REG_28_A]"/>
  </connection>
  <connection id="21" xr16:uid="{B917FD37-21F5-4B48-9481-4074546BA420}" keepAlive="1" name="Query - 817_COST_OF_REG_28_B2" description="Connection to the '817_COST_OF_REG_28_B2' query in the workbook." type="5" refreshedVersion="8" background="1" saveData="1">
    <dbPr connection="Provider=Microsoft.Mashup.OleDb.1;Data Source=$Workbook$;Location=817_COST_OF_REG_28_B2;Extended Properties=&quot;&quot;" command="SELECT * FROM [817_COST_OF_REG_28_B2]"/>
  </connection>
  <connection id="22" xr16:uid="{B4CBF4C2-0515-43DE-92C8-A131F109796E}" keepAlive="1" name="Query - 818_A_PH" description="Connection to the '818_A_PH' query in the workbook." type="5" refreshedVersion="8" background="1" saveData="1">
    <dbPr connection="Provider=Microsoft.Mashup.OleDb.1;Data Source=$Workbook$;Location=818_A_PH;Extended Properties=&quot;&quot;" command="SELECT * FROM [818_A_PH]"/>
  </connection>
  <connection id="23" xr16:uid="{56B6EAB5-F5E0-4F02-8218-0C24C14C3A9A}" keepAlive="1" name="Query - 818_B2_PH" description="Connection to the '818_B2_PH' query in the workbook." type="5" refreshedVersion="8" background="1" saveData="1">
    <dbPr connection="Provider=Microsoft.Mashup.OleDb.1;Data Source=$Workbook$;Location=818_B2_PH;Extended Properties=&quot;&quot;" command="SELECT * FROM [818_B2_PH]"/>
  </connection>
  <connection id="24" xr16:uid="{D34D0D03-2E95-4DCA-BA77-91530AE0FE8B}" keepAlive="1" name="Query - 818_B3_PH" description="Connection to the '818_B3_PH' query in the workbook." type="5" refreshedVersion="8" background="1" saveData="1">
    <dbPr connection="Provider=Microsoft.Mashup.OleDb.1;Data Source=$Workbook$;Location=818_B3_PH;Extended Properties=&quot;&quot;" command="SELECT * FROM [818_B3_PH]"/>
  </connection>
  <connection id="25" xr16:uid="{4FB6AE7B-EB83-4BC8-9564-D51140C76225}" keepAlive="1" name="Query - 818_ONE_YEAR_ROLLING" description="Connection to the '818_ONE_YEAR_ROLLING' query in the workbook." type="5" refreshedVersion="8" background="1" saveData="1">
    <dbPr connection="Provider=Microsoft.Mashup.OleDb.1;Data Source=$Workbook$;Location=818_ONE_YEAR_ROLLING;Extended Properties=&quot;&quot;" command="SELECT * FROM [818_ONE_YEAR_ROLLING]"/>
  </connection>
  <connection id="26" xr16:uid="{F358C606-ED56-40AB-9F2C-3603E53B6F18}" keepAlive="1" name="Query - 820_A_PH" description="Connection to the '820_A_PH' query in the workbook." type="5" refreshedVersion="8" background="1" saveData="1">
    <dbPr connection="Provider=Microsoft.Mashup.OleDb.1;Data Source=$Workbook$;Location=820_A_PH;Extended Properties=&quot;&quot;" command="SELECT * FROM [820_A_PH]"/>
  </connection>
  <connection id="27" xr16:uid="{A839C790-861C-4F2B-A637-C84B6CE32941}" keepAlive="1" name="Query - 820_B2_PH" description="Connection to the '820_B2_PH' query in the workbook." type="5" refreshedVersion="8" background="1" saveData="1">
    <dbPr connection="Provider=Microsoft.Mashup.OleDb.1;Data Source=$Workbook$;Location=820_B2_PH;Extended Properties=&quot;&quot;" command="SELECT * FROM [820_B2_PH]"/>
  </connection>
  <connection id="28" xr16:uid="{18265B40-07BB-45B0-BC44-94C442AC1FEE}" keepAlive="1" name="Query - 821_A_PH" description="Connection to the '821_A_PH' query in the workbook." type="5" refreshedVersion="8" background="1" saveData="1">
    <dbPr connection="Provider=Microsoft.Mashup.OleDb.1;Data Source=$Workbook$;Location=821_A_PH;Extended Properties=&quot;&quot;" command="SELECT * FROM [821_A_PH]"/>
  </connection>
  <connection id="29" xr16:uid="{A2836F13-384F-4951-B4A9-DD0BCE186C32}" keepAlive="1" name="Query - 821_B2_PH" description="Connection to the '821_B2_PH' query in the workbook." type="5" refreshedVersion="8" background="1" saveData="1">
    <dbPr connection="Provider=Microsoft.Mashup.OleDb.1;Data Source=$Workbook$;Location=821_B2_PH;Extended Properties=&quot;&quot;" command="SELECT * FROM [821_B2_PH]"/>
  </connection>
  <connection id="30" xr16:uid="{E7E177F4-8120-46E2-B82A-C79A9E868619}" keepAlive="1" name="Query - 821_GEOGRAPHIC_EXP" description="Connection to the '821_GEOGRAPHIC_EXP' query in the workbook." type="5" refreshedVersion="8" background="1" saveData="1">
    <dbPr connection="Provider=Microsoft.Mashup.OleDb.1;Data Source=$Workbook$;Location=821_GEOGRAPHIC_EXP;Extended Properties=&quot;&quot;" command="SELECT * FROM [821_GEOGRAPHIC_EXP]"/>
  </connection>
  <connection id="31" xr16:uid="{0D02A261-016E-4275-A02A-6855CBD50153}" keepAlive="1" name="Query - 822_A_PH" description="Connection to the '822_A_PH' query in the workbook." type="5" refreshedVersion="8" background="1" saveData="1">
    <dbPr connection="Provider=Microsoft.Mashup.OleDb.1;Data Source=$Workbook$;Location=822_A_PH;Extended Properties=&quot;&quot;" command="SELECT * FROM [822_A_PH]"/>
  </connection>
  <connection id="32" xr16:uid="{A239AEDF-B89F-4226-9F6A-3B68F7DF4480}" keepAlive="1" name="Query - 822_B2_PH" description="Connection to the '822_B2_PH' query in the workbook." type="5" refreshedVersion="8" background="1" saveData="1">
    <dbPr connection="Provider=Microsoft.Mashup.OleDb.1;Data Source=$Workbook$;Location=822_B2_PH;Extended Properties=&quot;&quot;" command="SELECT * FROM [822_B2_PH]"/>
  </connection>
  <connection id="33" xr16:uid="{EF5AD814-740A-41E5-BFD2-7E2C6134234A}" keepAlive="1" name="Query - 823_A_PH" description="Connection to the '823_A_PH' query in the workbook." type="5" refreshedVersion="8" background="1" saveData="1">
    <dbPr connection="Provider=Microsoft.Mashup.OleDb.1;Data Source=$Workbook$;Location=823_A_PH;Extended Properties=&quot;&quot;" command="SELECT * FROM [823_A_PH]"/>
  </connection>
  <connection id="34" xr16:uid="{86EC47E6-4441-4F0A-8DF0-F0073BD3E808}" keepAlive="1" name="Query - 823_B2_PH" description="Connection to the '823_B2_PH' query in the workbook." type="5" refreshedVersion="8" background="1" saveData="1">
    <dbPr connection="Provider=Microsoft.Mashup.OleDb.1;Data Source=$Workbook$;Location=823_B2_PH;Extended Properties=&quot;&quot;" command="SELECT * FROM [823_B2_PH]"/>
  </connection>
  <connection id="35" xr16:uid="{88FAC890-DA28-4263-BC47-09CA9269A754}" keepAlive="1" name="Query - 823_GEOGRAPHIC_EXP" description="Connection to the '823_GEOGRAPHIC_EXP' query in the workbook." type="5" refreshedVersion="8" background="1" saveData="1">
    <dbPr connection="Provider=Microsoft.Mashup.OleDb.1;Data Source=$Workbook$;Location=823_GEOGRAPHIC_EXP;Extended Properties=&quot;&quot;" command="SELECT * FROM [823_GEOGRAPHIC_EXP]"/>
  </connection>
  <connection id="36" xr16:uid="{217282B0-1F12-4ECD-996B-8F9894E2D66D}" keepAlive="1" name="Query - 824_A_PH" description="Connection to the '824_A_PH' query in the workbook." type="5" refreshedVersion="8" background="1" saveData="1">
    <dbPr connection="Provider=Microsoft.Mashup.OleDb.1;Data Source=$Workbook$;Location=824_A_PH;Extended Properties=&quot;&quot;" command="SELECT * FROM [824_A_PH]"/>
  </connection>
  <connection id="37" xr16:uid="{1FC2B12F-44AB-4AE0-92AB-5F69F470DFD2}" keepAlive="1" name="Query - 824_B2_PH" description="Connection to the '824_B2_PH' query in the workbook." type="5" refreshedVersion="8" background="1" saveData="1">
    <dbPr connection="Provider=Microsoft.Mashup.OleDb.1;Data Source=$Workbook$;Location=824_B2_PH;Extended Properties=&quot;&quot;" command="SELECT * FROM [824_B2_PH]"/>
  </connection>
  <connection id="38" xr16:uid="{99E357BF-808E-47A1-965E-3A5A1D984CBC}" keepAlive="1" name="Query - 824_B3_PH" description="Connection to the '824_B3_PH' query in the workbook." type="5" refreshedVersion="8" background="1" saveData="1">
    <dbPr connection="Provider=Microsoft.Mashup.OleDb.1;Data Source=$Workbook$;Location=824_B3_PH;Extended Properties=&quot;&quot;" command="SELECT * FROM [824_B3_PH]"/>
  </connection>
  <connection id="39" xr16:uid="{D34BE8B1-3B4B-4B2E-B930-D9AF6EBDD3C6}" keepAlive="1" name="Query - 824_B4_PH" description="Connection to the '824_B4_PH' query in the workbook." type="5" refreshedVersion="8" background="1" saveData="1">
    <dbPr connection="Provider=Microsoft.Mashup.OleDb.1;Data Source=$Workbook$;Location=824_B4_PH;Extended Properties=&quot;&quot;" command="SELECT * FROM [824_B4_PH]"/>
  </connection>
  <connection id="40" xr16:uid="{62F793B0-7CFC-4B2F-B178-5EF81F1C85E5}" keepAlive="1" name="Query - 825_B2_PH" description="Connection to the '825_B2_PH' query in the workbook." type="5" refreshedVersion="8" background="1" saveData="1">
    <dbPr connection="Provider=Microsoft.Mashup.OleDb.1;Data Source=$Workbook$;Location=825_B2_PH;Extended Properties=&quot;&quot;" command="SELECT * FROM [825_B2_PH]"/>
  </connection>
  <connection id="41" xr16:uid="{93F3683E-5A1F-484F-B989-0DCA2C896DE7}" keepAlive="1" name="Query - 825_B3_PH" description="Connection to the '825_B3_PH' query in the workbook." type="5" refreshedVersion="8" background="1" saveData="1">
    <dbPr connection="Provider=Microsoft.Mashup.OleDb.1;Data Source=$Workbook$;Location=825_B3_PH;Extended Properties=&quot;&quot;" command="SELECT * FROM [825_B3_PH]"/>
  </connection>
  <connection id="42" xr16:uid="{CA6C4F1C-EDA6-427B-B583-E5BB56D25D24}" keepAlive="1" name="Query - 826_A_PH" description="Connection to the '826_A_PH' query in the workbook." type="5" refreshedVersion="8" background="1" saveData="1">
    <dbPr connection="Provider=Microsoft.Mashup.OleDb.1;Data Source=$Workbook$;Location=826_A_PH;Extended Properties=&quot;&quot;" command="SELECT * FROM [826_A_PH]"/>
  </connection>
  <connection id="43" xr16:uid="{77EEAFF2-F235-40C2-9AC5-42199DA0C782}" keepAlive="1" name="Query - 826_B2_PH" description="Connection to the '826_B2_PH' query in the workbook." type="5" refreshedVersion="8" background="1" saveData="1">
    <dbPr connection="Provider=Microsoft.Mashup.OleDb.1;Data Source=$Workbook$;Location=826_B2_PH;Extended Properties=&quot;&quot;" command="SELECT * FROM [826_B2_PH]"/>
  </connection>
  <connection id="44" xr16:uid="{59902FF3-61C9-4C81-8241-55610148BC99}" keepAlive="1" name="Query - 826_B3_PH" description="Connection to the '826_B3_PH' query in the workbook." type="5" refreshedVersion="8" background="1" saveData="1">
    <dbPr connection="Provider=Microsoft.Mashup.OleDb.1;Data Source=$Workbook$;Location=826_B3_PH;Extended Properties=&quot;&quot;" command="SELECT * FROM [826_B3_PH]"/>
  </connection>
  <connection id="45" xr16:uid="{8A8DA87E-4BF1-40C1-A39A-1924E60E3580}" keepAlive="1" name="Query - 827_A_PH" description="Connection to the '827_A_PH' query in the workbook." type="5" refreshedVersion="8" background="1" saveData="1">
    <dbPr connection="Provider=Microsoft.Mashup.OleDb.1;Data Source=$Workbook$;Location=827_A_PH;Extended Properties=&quot;&quot;" command="SELECT * FROM [827_A_PH]"/>
  </connection>
  <connection id="46" xr16:uid="{58D99B18-9865-4D50-91F1-337E5F67285E}" keepAlive="1" name="Query - 827_B2_PH" description="Connection to the '827_B2_PH' query in the workbook." type="5" refreshedVersion="8" background="1" saveData="1">
    <dbPr connection="Provider=Microsoft.Mashup.OleDb.1;Data Source=$Workbook$;Location=827_B2_PH;Extended Properties=&quot;&quot;" command="SELECT * FROM [827_B2_PH]"/>
  </connection>
  <connection id="47" xr16:uid="{5717E2D4-2944-4C62-8858-6D6D43EEF040}" keepAlive="1" name="Query - 840_B_PH" description="Connection to the '840_B_PH' query in the workbook." type="5" refreshedVersion="8" background="1" saveData="1">
    <dbPr connection="Provider=Microsoft.Mashup.OleDb.1;Data Source=$Workbook$;Location=840_B_PH;Extended Properties=&quot;&quot;" command="SELECT * FROM [840_B_PH]"/>
  </connection>
  <connection id="48" xr16:uid="{3549A4AE-3F4F-4C23-A077-4D911E1C0B8B}" keepAlive="1" name="Query - 840_B3_PH" description="Connection to the '840_B3_PH' query in the workbook." type="5" refreshedVersion="8" background="1" saveData="1">
    <dbPr connection="Provider=Microsoft.Mashup.OleDb.1;Data Source=$Workbook$;Location=840_B3_PH;Extended Properties=&quot;&quot;" command="SELECT * FROM [840_B3_PH]"/>
  </connection>
  <connection id="49" xr16:uid="{0FBE8E88-B976-4397-B8DB-D0A22A4C3716}" keepAlive="1" name="Query - 841_B_PH" description="Connection to the '841_B_PH' query in the workbook." type="5" refreshedVersion="8" background="1" saveData="1">
    <dbPr connection="Provider=Microsoft.Mashup.OleDb.1;Data Source=$Workbook$;Location=841_B_PH;Extended Properties=&quot;&quot;" command="SELECT * FROM [841_B_PH]"/>
  </connection>
  <connection id="50" xr16:uid="{477CAB2E-3E56-4812-B8E8-DF8EBC63BBA4}" keepAlive="1" name="Query - 842_B_PH" description="Connection to the '842_B_PH' query in the workbook." type="5" refreshedVersion="8" background="1" saveData="1">
    <dbPr connection="Provider=Microsoft.Mashup.OleDb.1;Data Source=$Workbook$;Location=842_B_PH;Extended Properties=&quot;&quot;" command="SELECT * FROM [842_B_PH]"/>
  </connection>
  <connection id="51" xr16:uid="{C2B3261D-ECBA-4CDA-840F-4BA5CE9DDA7F}" keepAlive="1" name="Query - 874_A_PH" description="Connection to the '874_A_PH' query in the workbook." type="5" refreshedVersion="8" background="1" saveData="1">
    <dbPr connection="Provider=Microsoft.Mashup.OleDb.1;Data Source=$Workbook$;Location=874_A_PH;Extended Properties=&quot;&quot;" command="SELECT * FROM [874_A_PH]"/>
  </connection>
  <connection id="52" xr16:uid="{482A1F97-6709-48E1-A8F9-9E87955EB896}" keepAlive="1" name="Query - 875_B_PH" description="Connection to the '875_B_PH' query in the workbook." type="5" refreshedVersion="8" background="1" saveData="1">
    <dbPr connection="Provider=Microsoft.Mashup.OleDb.1;Data Source=$Workbook$;Location=875_B_PH;Extended Properties=&quot;&quot;" command="SELECT * FROM [875_B_PH]"/>
  </connection>
  <connection id="53" xr16:uid="{94EFE77E-9E69-4E5F-9F21-F736EEC344DE}" keepAlive="1" name="Query - 875_GEOGRAPHIC_EXP" description="Connection to the '875_GEOGRAPHIC_EXP' query in the workbook." type="5" refreshedVersion="8" background="1" saveData="1">
    <dbPr connection="Provider=Microsoft.Mashup.OleDb.1;Data Source=$Workbook$;Location=875_GEOGRAPHIC_EXP;Extended Properties=&quot;&quot;" command="SELECT * FROM [875_GEOGRAPHIC_EXP]"/>
  </connection>
  <connection id="54" xr16:uid="{720A98FE-119B-4E42-828F-C08153FDE62C}" keepAlive="1" name="Query - 875_R_PH" description="Connection to the '875_R_PH' query in the workbook." type="5" refreshedVersion="8" background="1" saveData="1">
    <dbPr connection="Provider=Microsoft.Mashup.OleDb.1;Data Source=$Workbook$;Location=875_R_PH;Extended Properties=&quot;&quot;" command="SELECT * FROM [875_R_PH]"/>
  </connection>
  <connection id="55" xr16:uid="{94FD2609-FE9E-4429-BA76-E29A8744AA7C}" keepAlive="1" name="Query - 876_A_PH" description="Connection to the '876_A_PH' query in the workbook." type="5" refreshedVersion="8" background="1" saveData="1">
    <dbPr connection="Provider=Microsoft.Mashup.OleDb.1;Data Source=$Workbook$;Location=876_A_PH;Extended Properties=&quot;&quot;" command="SELECT * FROM [876_A_PH]"/>
  </connection>
  <connection id="56" xr16:uid="{90762116-9FE7-41EE-85A0-83A0B657E096}" keepAlive="1" name="Query - 876_B_PH" description="Connection to the '876_B_PH' query in the workbook." type="5" refreshedVersion="8" background="1" saveData="1">
    <dbPr connection="Provider=Microsoft.Mashup.OleDb.1;Data Source=$Workbook$;Location=876_B_PH;Extended Properties=&quot;&quot;" command="SELECT * FROM [876_B_PH]"/>
  </connection>
  <connection id="57" xr16:uid="{5139A6F3-E053-476A-AD2A-CF1E3B8F90AA}" keepAlive="1" name="Query - 876_B1_PH" description="Connection to the '876_B1_PH' query in the workbook." type="5" refreshedVersion="8" background="1" saveData="1">
    <dbPr connection="Provider=Microsoft.Mashup.OleDb.1;Data Source=$Workbook$;Location=876_B1_PH;Extended Properties=&quot;&quot;" command="SELECT * FROM [876_B1_PH]"/>
  </connection>
  <connection id="58" xr16:uid="{7C4C2597-06B9-49EA-AE04-2C2B95B91818}" keepAlive="1" name="Query - 876_GEOGRAPHIC_EXP" description="Connection to the '876_GEOGRAPHIC_EXP' query in the workbook." type="5" refreshedVersion="8" background="1" saveData="1">
    <dbPr connection="Provider=Microsoft.Mashup.OleDb.1;Data Source=$Workbook$;Location=876_GEOGRAPHIC_EXP;Extended Properties=&quot;&quot;" command="SELECT * FROM [876_GEOGRAPHIC_EXP]"/>
  </connection>
  <connection id="59" xr16:uid="{CBBC1FC5-5159-4A57-9355-507B373EB890}" keepAlive="1" name="Query - 877_B_PH" description="Connection to the '877_B_PH' query in the workbook." type="5" refreshedVersion="8" background="1" saveData="1">
    <dbPr connection="Provider=Microsoft.Mashup.OleDb.1;Data Source=$Workbook$;Location=877_B_PH;Extended Properties=&quot;&quot;" command="SELECT * FROM [877_B_PH]"/>
  </connection>
  <connection id="60" xr16:uid="{A746B9A9-4BDC-4572-B45B-FA435CB8D7FE}" keepAlive="1" name="Query - 877_GEOGRAPHIC_EXP" description="Connection to the '877_GEOGRAPHIC_EXP' query in the workbook." type="5" refreshedVersion="8" background="1" saveData="1">
    <dbPr connection="Provider=Microsoft.Mashup.OleDb.1;Data Source=$Workbook$;Location=877_GEOGRAPHIC_EXP;Extended Properties=&quot;&quot;" command="SELECT * FROM [877_GEOGRAPHIC_EXP]"/>
  </connection>
  <connection id="61" xr16:uid="{E1284D2D-BD4D-445E-87C1-CBA3DA36B826}" keepAlive="1" name="Query - 877_R_PH" description="Connection to the '877_R_PH' query in the workbook." type="5" refreshedVersion="8" background="1" saveData="1">
    <dbPr connection="Provider=Microsoft.Mashup.OleDb.1;Data Source=$Workbook$;Location=877_R_PH;Extended Properties=&quot;&quot;" command="SELECT * FROM [877_R_PH]"/>
  </connection>
  <connection id="62" xr16:uid="{D61E7713-C92B-4C20-A6DE-012F1274CA40}" keepAlive="1" name="Query - 877_R1_PH" description="Connection to the '877_R1_PH' query in the workbook." type="5" refreshedVersion="8" background="1" saveData="1">
    <dbPr connection="Provider=Microsoft.Mashup.OleDb.1;Data Source=$Workbook$;Location=877_R1_PH;Extended Properties=&quot;&quot;" command="SELECT * FROM [877_R1_PH]"/>
  </connection>
  <connection id="63" xr16:uid="{54A13C4F-581D-45BA-BA35-55E4A53048F7}" keepAlive="1" name="Query - 878_GEOGRAPHIC_EXP" description="Connection to the '878_GEOGRAPHIC_EXP' query in the workbook." type="5" refreshedVersion="8" background="1" saveData="1">
    <dbPr connection="Provider=Microsoft.Mashup.OleDb.1;Data Source=$Workbook$;Location=878_GEOGRAPHIC_EXP;Extended Properties=&quot;&quot;" command="SELECT * FROM [878_GEOGRAPHIC_EXP]"/>
  </connection>
  <connection id="64" xr16:uid="{48199AFE-F81F-481A-B386-42EFD2E543BF}" keepAlive="1" name="Query - 878_R1_PH" description="Connection to the '878_R1_PH' query in the workbook." type="5" refreshedVersion="8" background="1" saveData="1">
    <dbPr connection="Provider=Microsoft.Mashup.OleDb.1;Data Source=$Workbook$;Location=878_R1_PH;Extended Properties=&quot;&quot;" command="SELECT * FROM [878_R1_PH]"/>
  </connection>
  <connection id="65" xr16:uid="{D713E5A1-387A-4A84-B434-25D1234349D3}" keepAlive="1" name="Query - 878_R1_PH (2)" description="Connection to the '878_R1_PH (2)' query in the workbook." type="5" refreshedVersion="8" background="1" saveData="1">
    <dbPr connection="Provider=Microsoft.Mashup.OleDb.1;Data Source=$Workbook$;Location=&quot;878_R1_PH (2)&quot;;Extended Properties=&quot;&quot;" command="SELECT * FROM [878_R1_PH (2)]"/>
  </connection>
  <connection id="66" xr16:uid="{79105F8B-D3D6-4A7F-B340-D82C29A37DF0}" keepAlive="1" name="Query - 879_A_PH" description="Connection to the '879_A_PH' query in the workbook." type="5" refreshedVersion="8" background="1" saveData="1">
    <dbPr connection="Provider=Microsoft.Mashup.OleDb.1;Data Source=$Workbook$;Location=879_A_PH;Extended Properties=&quot;&quot;" command="SELECT * FROM [879_A_PH]"/>
  </connection>
  <connection id="67" xr16:uid="{5D069057-3928-4824-A6EF-E8D81112C95C}" keepAlive="1" name="Query - 879_AACOUNTRY" description="Connection to the '879_AACOUNTRY' query in the workbook." type="5" refreshedVersion="8" background="1" saveData="1">
    <dbPr connection="Provider=Microsoft.Mashup.OleDb.1;Data Source=$Workbook$;Location=879_AACOUNTRY;Extended Properties=&quot;&quot;" command="SELECT * FROM [879_AACOUNTRY]"/>
  </connection>
  <connection id="68" xr16:uid="{C72BBC78-F5E9-466F-92B8-FADECA28B652}" keepAlive="1" name="Query - 879_AACOUNTRY_NEW_LAYOUT" description="Connection to the '879_AACOUNTRY_NEW_LAYOUT' query in the workbook." type="5" refreshedVersion="8" background="1" saveData="1">
    <dbPr connection="Provider=Microsoft.Mashup.OleDb.1;Data Source=$Workbook$;Location=879_AACOUNTRY_NEW_LAYOUT;Extended Properties=&quot;&quot;" command="SELECT * FROM [879_AACOUNTRY_NEW_LAYOUT]"/>
  </connection>
  <connection id="69" xr16:uid="{64D7F67F-025D-4D2F-B421-D513D4DEB7A5}" keepAlive="1" name="Query - 879_R1_PH" description="Connection to the '879_R1_PH' query in the workbook." type="5" refreshedVersion="8" background="1" saveData="1">
    <dbPr connection="Provider=Microsoft.Mashup.OleDb.1;Data Source=$Workbook$;Location=879_R1_PH;Extended Properties=&quot;&quot;" command="SELECT * FROM [879_R1_PH]"/>
  </connection>
  <connection id="70" xr16:uid="{BCEA8780-A14A-4AAE-922E-D02CA11CC043}" keepAlive="1" name="Query - 880_A_PH" description="Connection to the '880_A_PH' query in the workbook." type="5" refreshedVersion="8" background="1" saveData="1">
    <dbPr connection="Provider=Microsoft.Mashup.OleDb.1;Data Source=$Workbook$;Location=880_A_PH;Extended Properties=&quot;&quot;" command="SELECT * FROM [880_A_PH]"/>
  </connection>
  <connection id="71" xr16:uid="{F111B9AA-4F17-4EC7-8FCE-CD6F93791AA2}" keepAlive="1" name="Query - 880_GEOGRAPHIC_EXP" description="Connection to the '880_GEOGRAPHIC_EXP' query in the workbook." type="5" refreshedVersion="8" background="1" saveData="1">
    <dbPr connection="Provider=Microsoft.Mashup.OleDb.1;Data Source=$Workbook$;Location=880_GEOGRAPHIC_EXP;Extended Properties=&quot;&quot;" command="SELECT * FROM [880_GEOGRAPHIC_EXP]"/>
  </connection>
  <connection id="72" xr16:uid="{5871239E-17BA-4D20-B596-F576B67C69CB}" keepAlive="1" name="Query - Database" description="Connection to the 'Database' query in the workbook." type="5" refreshedVersion="0" background="1">
    <dbPr connection="Provider=Microsoft.Mashup.OleDb.1;Data Source=$Workbook$;Location=Database;Extended Properties=&quot;&quot;" command="SELECT * FROM [Database]"/>
  </connection>
  <connection id="73" xr16:uid="{22B02CD1-DF56-45F1-8F33-9EC348A5847A}" keepAlive="1" name="Query - FI_MATURITY_SPREAD" description="Connection to the 'FI_MATURITY_SPREAD' query in the workbook." type="5" refreshedVersion="8" background="1" saveData="1">
    <dbPr connection="Provider=Microsoft.Mashup.OleDb.1;Data Source=$Workbook$;Location=FI_MATURITY_SPREAD;Extended Properties=&quot;&quot;" command="SELECT * FROM [FI_MATURITY_SPREAD]"/>
  </connection>
  <connection id="74" xr16:uid="{ACEC9F02-D847-4F0D-909A-921A390957A5}" keepAlive="1" name="Query - FI_PSOT" description="Connection to the 'FI_PSOT' query in the workbook." type="5" refreshedVersion="8" background="1" saveData="1">
    <dbPr connection="Provider=Microsoft.Mashup.OleDb.1;Data Source=$Workbook$;Location=FI_PSOT;Extended Properties=&quot;&quot;" command="SELECT * FROM [FI_PSOT]"/>
  </connection>
  <connection id="75" xr16:uid="{3E09632A-6F2B-48C2-B80C-2AE48D2AC466}" keepAlive="1" name="Query - MAPPINGS_PH_GRAPHS" description="Connection to the 'MAPPINGS_PH_GRAPHS' query in the workbook." type="5" refreshedVersion="8" background="1" saveData="1">
    <dbPr connection="Provider=Microsoft.Mashup.OleDb.1;Data Source=$Workbook$;Location=MAPPINGS_PH_GRAPHS;Extended Properties=&quot;&quot;" command="SELECT * FROM [MAPPINGS_PH_GRAPHS]"/>
  </connection>
  <connection id="76" xr16:uid="{C51D845E-5113-4450-A0E4-0E3D06A4107D}" keepAlive="1" name="Query - MONTH_END" description="Connection to the 'MONTH_END' query in the workbook." type="5" refreshedVersion="8" background="1" saveData="1">
    <dbPr connection="Provider=Microsoft.Mashup.OleDb.1;Data Source=$Workbook$;Location=MONTH_END;Extended Properties=&quot;&quot;" command="SELECT * FROM [MONTH_END]"/>
  </connection>
  <connection id="77" xr16:uid="{4B0C14D0-4451-4120-ADEC-E3EF7C9B09D2}" keepAlive="1" name="Query - MONTH_END_STAGING" description="Connection to the 'MONTH_END_STAGING' query in the workbook." type="5" refreshedVersion="8" background="1" saveData="1">
    <dbPr connection="Provider=Microsoft.Mashup.OleDb.1;Data Source=$Workbook$;Location=MONTH_END_STAGING;Extended Properties=&quot;&quot;" command="SELECT * FROM [MONTH_END_STAGING]"/>
  </connection>
  <connection id="78" xr16:uid="{FE327744-2574-4460-B515-42D6CCFE87A8}" keepAlive="1" name="Query - PRFRM_DEFN" description="Connection to the 'PRFRM_DEFN' query in the workbook." type="5" refreshedVersion="8" background="1" saveData="1">
    <dbPr connection="Provider=Microsoft.Mashup.OleDb.1;Data Source=$Workbook$;Location=PRFRM_DEFN;Extended Properties=&quot;&quot;" command="SELECT * FROM [PRFRM_DEFN]"/>
  </connection>
  <connection id="79" xr16:uid="{FFC1B19D-FE9C-4E7C-9FE8-2739F441E972}" keepAlive="1" name="Query - QUARTER_PRIOR_MONTH_END" description="Connection to the 'QUARTER_PRIOR_MONTH_END' query in the workbook." type="5" refreshedVersion="8" background="1" saveData="1">
    <dbPr connection="Provider=Microsoft.Mashup.OleDb.1;Data Source=$Workbook$;Location=QUARTER_PRIOR_MONTH_END;Extended Properties=&quot;&quot;" command="SELECT * FROM [QUARTER_PRIOR_MONTH_END]"/>
  </connection>
  <connection id="80" xr16:uid="{5065551D-40C6-4009-9CF1-2DFC404E8BA8}" keepAlive="1" name="Query - V_FFS_AAOT" description="Connection to the 'V_FFS_AAOT' query in the workbook." type="5" refreshedVersion="8" background="1" saveData="1">
    <dbPr connection="Provider=Microsoft.Mashup.OleDb.1;Data Source=$Workbook$;Location=V_FFS_AAOT;Extended Properties=&quot;&quot;" command="SELECT * FROM [V_FFS_AAOT]"/>
  </connection>
  <connection id="81" xr16:uid="{6AAE60DE-70E1-4BB7-9916-334154ABBEAF}" keepAlive="1" name="Query - V_FFS_ALLOCATIONS_OT_STAGING" description="Connection to the 'V_FFS_ALLOCATIONS_OT_STAGING' query in the workbook." type="5" refreshedVersion="8" background="1" saveData="1">
    <dbPr connection="Provider=Microsoft.Mashup.OleDb.1;Data Source=$Workbook$;Location=V_FFS_ALLOCATIONS_OT_STAGING;Extended Properties=&quot;&quot;" command="SELECT * FROM [V_FFS_ALLOCATIONS_OT_STAGING]"/>
  </connection>
  <connection id="82" xr16:uid="{DCF2802F-95A5-4B6C-BE61-A8A4E2CA2902}" keepAlive="1" name="Query - V_FFS_ALLOCATIONS_STAGING" description="Connection to the 'V_FFS_ALLOCATIONS_STAGING' query in the workbook." type="5" refreshedVersion="0" background="1">
    <dbPr connection="Provider=Microsoft.Mashup.OleDb.1;Data Source=$Workbook$;Location=V_FFS_ALLOCATIONS_STAGING;Extended Properties=&quot;&quot;" command="SELECT * FROM [V_FFS_ALLOCATIONS_STAGING]"/>
  </connection>
  <connection id="83" xr16:uid="{22DC7F70-BF1D-4199-9461-98E634D5CA5B}" keepAlive="1" name="Query - V_FFS_ESAOT_ALL_SPECIFIED_CATEGORIES" description="Connection to the 'V_FFS_ESAOT_ALL_SPECIFIED_CATEGORIES' query in the workbook." type="5" refreshedVersion="8" background="1" saveData="1">
    <dbPr connection="Provider=Microsoft.Mashup.OleDb.1;Data Source=$Workbook$;Location=V_FFS_ESAOT_ALL_SPECIFIED_CATEGORIES;Extended Properties=&quot;&quot;" command="SELECT * FROM [V_FFS_ESAOT_ALL_SPECIFIED_CATEGORIES]"/>
  </connection>
  <connection id="84" xr16:uid="{EA614AAD-F1DF-4823-A807-D8463D496BA7}" keepAlive="1" name="Query - V_FFS_ESAOT_MAX_10_CATEGORIES" description="Connection to the 'V_FFS_ESAOT_MAX_10_CATEGORIES' query in the workbook." type="5" refreshedVersion="8" background="1" saveData="1">
    <dbPr connection="Provider=Microsoft.Mashup.OleDb.1;Data Source=$Workbook$;Location=V_FFS_ESAOT_MAX_10_CATEGORIES;Extended Properties=&quot;&quot;" command="SELECT * FROM [V_FFS_ESAOT_MAX_10_CATEGORIES]"/>
  </connection>
  <connection id="85" xr16:uid="{C0AEF111-D4CD-417E-9B7A-8261922E39AD}" keepAlive="1" name="Query - V_FFS_FIXED_INCOME_WITH_FI_MAP" description="Connection to the 'V_FFS_FIXED_INCOME_WITH_FI_MAP' query in the workbook." type="5" refreshedVersion="8" background="1" saveData="1">
    <dbPr connection="Provider=Microsoft.Mashup.OleDb.1;Data Source=$Workbook$;Location=V_FFS_FIXED_INCOME_WITH_FI_MAP;Extended Properties=&quot;&quot;" command="SELECT * FROM [V_FFS_FIXED_INCOME_WITH_FI_MAP]"/>
  </connection>
  <connection id="86" xr16:uid="{58005BEB-9B72-4E15-B9D7-AE518442AC74}" keepAlive="1" name="Query - V_FFS_GRAPHS" description="Connection to the 'V_FFS_GRAPHS' query in the workbook." type="5" refreshedVersion="8" background="1" saveData="1">
    <dbPr connection="Provider=Microsoft.Mashup.OleDb.1;Data Source=$Workbook$;Location=V_FFS_GRAPHS;Extended Properties=&quot;&quot;" command="SELECT * FROM [V_FFS_GRAPHS]"/>
  </connection>
  <connection id="87" xr16:uid="{C3D2DEBD-DBB1-455E-9746-E75D587F8AE5}" keepAlive="1" name="Query - V_FFS_PERF_SUMMARY" description="Connection to the 'V_FFS_PERF_SUMMARY' query in the workbook." type="5" refreshedVersion="0" background="1">
    <dbPr connection="Provider=Microsoft.Mashup.OleDb.1;Data Source=$Workbook$;Location=V_FFS_PERF_SUMMARY;Extended Properties=&quot;&quot;" command="SELECT * FROM [V_FFS_PERF_SUMMARY]"/>
  </connection>
  <connection id="88" xr16:uid="{6D7BB729-BADC-4FF5-85BE-5ADDABD7D407}" keepAlive="1" name="Query - V_FFS_PH_STAGING" description="Connection to the 'V_FFS_PH_STAGING' query in the workbook." type="5" refreshedVersion="8" background="1" saveData="1">
    <dbPr connection="Provider=Microsoft.Mashup.OleDb.1;Data Source=$Workbook$;Location=V_FFS_PH_STAGING;Extended Properties=&quot;&quot;" command="SELECT * FROM [V_FFS_PH_STAGIN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<sst xmlns="http://schemas.openxmlformats.org/spreadsheetml/2006/main" count="69785" uniqueCount="16365">
  <si>
    <t>ACCOUNT_DATE</t>
  </si>
  <si>
    <t>Commodities</t>
  </si>
  <si>
    <t>Money market</t>
  </si>
  <si>
    <t>END_DATE</t>
  </si>
  <si>
    <t>3561</t>
  </si>
  <si>
    <t>3854</t>
  </si>
  <si>
    <t>Foord</t>
  </si>
  <si>
    <t>Benchmark</t>
  </si>
  <si>
    <t>PORTFOLIO_CODE</t>
  </si>
  <si>
    <t>ITEM_DESCRIPTION</t>
  </si>
  <si>
    <t>EXPOSURE_VALUE_PERCENTAGE</t>
  </si>
  <si>
    <t>811</t>
  </si>
  <si>
    <t>Overseas companies</t>
  </si>
  <si>
    <t>Commodity cyclicals</t>
  </si>
  <si>
    <t>Health</t>
  </si>
  <si>
    <t>Media</t>
  </si>
  <si>
    <t>Financials</t>
  </si>
  <si>
    <t>Property</t>
  </si>
  <si>
    <t>Precious metals</t>
  </si>
  <si>
    <t>CHANGE</t>
  </si>
  <si>
    <t>DESCRIPTION</t>
  </si>
  <si>
    <t>China</t>
  </si>
  <si>
    <t>Hong Kong</t>
  </si>
  <si>
    <t>Korea</t>
  </si>
  <si>
    <t>Singapore</t>
  </si>
  <si>
    <t>India</t>
  </si>
  <si>
    <t>Other</t>
  </si>
  <si>
    <t>REPORT_ITEM</t>
  </si>
  <si>
    <t>REPORT_OR_END_DATE</t>
  </si>
  <si>
    <t>EXPORT_DATE</t>
  </si>
  <si>
    <t>MONTH_END_DATE</t>
  </si>
  <si>
    <t>5% Hurdle</t>
  </si>
  <si>
    <t>Excess Return</t>
  </si>
  <si>
    <t>5 Year CPI</t>
  </si>
  <si>
    <t>810</t>
  </si>
  <si>
    <t>VS_CPI_PLUS_5</t>
  </si>
  <si>
    <t>1482</t>
  </si>
  <si>
    <t>1590</t>
  </si>
  <si>
    <t>1591</t>
  </si>
  <si>
    <t>903</t>
  </si>
  <si>
    <t>1478</t>
  </si>
  <si>
    <t>1592</t>
  </si>
  <si>
    <t>AAOT</t>
  </si>
  <si>
    <t>BOND</t>
  </si>
  <si>
    <t>CASH</t>
  </si>
  <si>
    <t>COMM</t>
  </si>
  <si>
    <t>DEBT</t>
  </si>
  <si>
    <t>EQ</t>
  </si>
  <si>
    <t>PROP</t>
  </si>
  <si>
    <t>ITEM_CODE</t>
  </si>
  <si>
    <t>880</t>
  </si>
  <si>
    <t>Utilities</t>
  </si>
  <si>
    <t>Healthcare</t>
  </si>
  <si>
    <t>IND</t>
  </si>
  <si>
    <t>Industrials</t>
  </si>
  <si>
    <t>Information technology</t>
  </si>
  <si>
    <t>Energy</t>
  </si>
  <si>
    <t>Materials</t>
  </si>
  <si>
    <t>Pacific</t>
  </si>
  <si>
    <t>EUR</t>
  </si>
  <si>
    <t>Europe</t>
  </si>
  <si>
    <t>EM Asia</t>
  </si>
  <si>
    <t>North America</t>
  </si>
  <si>
    <t>7700</t>
  </si>
  <si>
    <t>7698</t>
  </si>
  <si>
    <t>7755</t>
  </si>
  <si>
    <t>877</t>
  </si>
  <si>
    <t>5585</t>
  </si>
  <si>
    <t>3397</t>
  </si>
  <si>
    <t>876</t>
  </si>
  <si>
    <t>821</t>
  </si>
  <si>
    <t>3847</t>
  </si>
  <si>
    <t>3848</t>
  </si>
  <si>
    <t>823</t>
  </si>
  <si>
    <t>7485</t>
  </si>
  <si>
    <t>7477</t>
  </si>
  <si>
    <t>879</t>
  </si>
  <si>
    <t>7316</t>
  </si>
  <si>
    <t>7491</t>
  </si>
  <si>
    <t>7317</t>
  </si>
  <si>
    <t>820</t>
  </si>
  <si>
    <t>3856</t>
  </si>
  <si>
    <t>3567</t>
  </si>
  <si>
    <t>816</t>
  </si>
  <si>
    <t>1867</t>
  </si>
  <si>
    <t>3332</t>
  </si>
  <si>
    <t>874</t>
  </si>
  <si>
    <t>2620</t>
  </si>
  <si>
    <t>4747</t>
  </si>
  <si>
    <t>4746</t>
  </si>
  <si>
    <t>3377</t>
  </si>
  <si>
    <t>6086</t>
  </si>
  <si>
    <t>World bonds</t>
  </si>
  <si>
    <t>World equities</t>
  </si>
  <si>
    <t>US inflation</t>
  </si>
  <si>
    <t>Peer group</t>
  </si>
  <si>
    <t>875</t>
  </si>
  <si>
    <t>822</t>
  </si>
  <si>
    <t>7452</t>
  </si>
  <si>
    <t>7461</t>
  </si>
  <si>
    <t>7860</t>
  </si>
  <si>
    <t>7862</t>
  </si>
  <si>
    <t>809</t>
  </si>
  <si>
    <t>2625</t>
  </si>
  <si>
    <t>4752</t>
  </si>
  <si>
    <t>4751</t>
  </si>
  <si>
    <t>2600</t>
  </si>
  <si>
    <t>824</t>
  </si>
  <si>
    <t>EXTERNAL_CLASS</t>
  </si>
  <si>
    <t>SERIES_ID</t>
  </si>
  <si>
    <t>SERIES_NUMBER</t>
  </si>
  <si>
    <t>LEGEND_DESCRIPTION</t>
  </si>
  <si>
    <t>B</t>
  </si>
  <si>
    <t>PH_FOORD</t>
  </si>
  <si>
    <t>PH_COMP_1</t>
  </si>
  <si>
    <t>PH_COMP_2</t>
  </si>
  <si>
    <t>PH_COMP_3</t>
  </si>
  <si>
    <t>PH_COMP_4</t>
  </si>
  <si>
    <t>PH_FOORD_LAST</t>
  </si>
  <si>
    <t>PH_COMP_1_LAST</t>
  </si>
  <si>
    <t>PH_COMP_2_LAST</t>
  </si>
  <si>
    <t>PH_COMP_3_LAST</t>
  </si>
  <si>
    <t>PH_COMP_4_LAST</t>
  </si>
  <si>
    <t>SERIES</t>
  </si>
  <si>
    <t>LOOKUP</t>
  </si>
  <si>
    <t>p</t>
  </si>
  <si>
    <t>q</t>
  </si>
  <si>
    <t>A</t>
  </si>
  <si>
    <t>ESAOT</t>
  </si>
  <si>
    <t>817</t>
  </si>
  <si>
    <t>818</t>
  </si>
  <si>
    <t>MSCI AC world index</t>
  </si>
  <si>
    <t>MSCI AC world index ex-Japan</t>
  </si>
  <si>
    <t>RANK</t>
  </si>
  <si>
    <t>826</t>
  </si>
  <si>
    <t>825</t>
  </si>
  <si>
    <t>77</t>
  </si>
  <si>
    <t>80</t>
  </si>
  <si>
    <t>65</t>
  </si>
  <si>
    <t>70</t>
  </si>
  <si>
    <t>87</t>
  </si>
  <si>
    <t>Check</t>
  </si>
  <si>
    <t>Rank</t>
  </si>
  <si>
    <t>Portfolio</t>
  </si>
  <si>
    <t>R</t>
  </si>
  <si>
    <t>4470</t>
  </si>
  <si>
    <t>CURRENT_VALUE</t>
  </si>
  <si>
    <t>PRIOR_VALUE</t>
  </si>
  <si>
    <t>Resources</t>
  </si>
  <si>
    <t>826_BM</t>
  </si>
  <si>
    <t>MSCI ACWI</t>
  </si>
  <si>
    <t>50</t>
  </si>
  <si>
    <t>PROCESS_OWNER</t>
  </si>
  <si>
    <t>SESSION_ID</t>
  </si>
  <si>
    <t>START_DATE</t>
  </si>
  <si>
    <t>PERFORMANCE</t>
  </si>
  <si>
    <t>CODE</t>
  </si>
  <si>
    <t>FFS</t>
  </si>
  <si>
    <t>B2</t>
  </si>
  <si>
    <t>3473</t>
  </si>
  <si>
    <t>28</t>
  </si>
  <si>
    <t>ECPI</t>
  </si>
  <si>
    <t>2935</t>
  </si>
  <si>
    <t>B3</t>
  </si>
  <si>
    <t>2636</t>
  </si>
  <si>
    <t>3384</t>
  </si>
  <si>
    <t>3385</t>
  </si>
  <si>
    <t>2937</t>
  </si>
  <si>
    <t>818 A Class [iR]</t>
  </si>
  <si>
    <t>3852</t>
  </si>
  <si>
    <t>3851</t>
  </si>
  <si>
    <t>3846</t>
  </si>
  <si>
    <t>7459</t>
  </si>
  <si>
    <t>7487</t>
  </si>
  <si>
    <t>7523</t>
  </si>
  <si>
    <t>7531</t>
  </si>
  <si>
    <t>7532</t>
  </si>
  <si>
    <t>7559</t>
  </si>
  <si>
    <t>7560</t>
  </si>
  <si>
    <t>7579</t>
  </si>
  <si>
    <t>7587</t>
  </si>
  <si>
    <t>7588</t>
  </si>
  <si>
    <t>3387</t>
  </si>
  <si>
    <t>2626</t>
  </si>
  <si>
    <t>2627</t>
  </si>
  <si>
    <t>5584</t>
  </si>
  <si>
    <t>3500</t>
  </si>
  <si>
    <t>B1</t>
  </si>
  <si>
    <t>4480</t>
  </si>
  <si>
    <t>4471</t>
  </si>
  <si>
    <t>NAME</t>
  </si>
  <si>
    <t>SERIES_TYPE</t>
  </si>
  <si>
    <t>NOTES</t>
  </si>
  <si>
    <t>STATUS</t>
  </si>
  <si>
    <t>FREQUENCY</t>
  </si>
  <si>
    <t>PRFRM_SRS_GROUP_ID</t>
  </si>
  <si>
    <t>IS_DELETED</t>
  </si>
  <si>
    <t>SQL_GET_ENTRY_VALUE</t>
  </si>
  <si>
    <t>SQL_VALIDATE_ITEM</t>
  </si>
  <si>
    <t>LINKED_SERIES_ID</t>
  </si>
  <si>
    <t>SQL_ESTIMATE_RETURN</t>
  </si>
  <si>
    <t>DATA_START_DATE</t>
  </si>
  <si>
    <t>SHORT_NAME</t>
  </si>
  <si>
    <t>LINKED_SERIES_ID_2</t>
  </si>
  <si>
    <t>IS_ZERO_RETURN_OK</t>
  </si>
  <si>
    <t>UI_TYPE</t>
  </si>
  <si>
    <t>UI_PARAMETERS</t>
  </si>
  <si>
    <t>BASE_CURRENCY</t>
  </si>
  <si>
    <t>538B_FUND_MDA</t>
  </si>
  <si>
    <t>538B Fund MD Archived</t>
  </si>
  <si>
    <t>FUND_MDA</t>
  </si>
  <si>
    <t>MTH</t>
  </si>
  <si>
    <t>116</t>
  </si>
  <si>
    <t>N</t>
  </si>
  <si>
    <t>ZAR</t>
  </si>
  <si>
    <t>641_BOND_PUB</t>
  </si>
  <si>
    <t>641 Bond Published</t>
  </si>
  <si>
    <t>BOND_PUB</t>
  </si>
  <si>
    <t>OK</t>
  </si>
  <si>
    <t>306</t>
  </si>
  <si>
    <t>641_EQTY_ACF</t>
  </si>
  <si>
    <t>641 Equity ACF Automatic</t>
  </si>
  <si>
    <t>EQTY_ACF</t>
  </si>
  <si>
    <t>641_EQTY_BM</t>
  </si>
  <si>
    <t>641 Equity Benchmark - J303T</t>
  </si>
  <si>
    <t>EQTY_BM</t>
  </si>
  <si>
    <t>INCOMPLETE</t>
  </si>
  <si>
    <t>641_EQTY_MD</t>
  </si>
  <si>
    <t>641 Equity MD Automatic</t>
  </si>
  <si>
    <t>EQTY_MD</t>
  </si>
  <si>
    <t>641_EQTY_PUB</t>
  </si>
  <si>
    <t>641 Equity Published</t>
  </si>
  <si>
    <t>EQTY_PUB</t>
  </si>
  <si>
    <t>641_FI_ACF</t>
  </si>
  <si>
    <t>641 Fixed Int ACF Automatic</t>
  </si>
  <si>
    <t>FI_ACF</t>
  </si>
  <si>
    <t>641_FI_BM</t>
  </si>
  <si>
    <t>641 Fixed Interest Benchmark - ALBI</t>
  </si>
  <si>
    <t>FI_BM</t>
  </si>
  <si>
    <t>60_FUND_PUB</t>
  </si>
  <si>
    <t>60 Fund Published</t>
  </si>
  <si>
    <t>FUND_PUB</t>
  </si>
  <si>
    <t>91</t>
  </si>
  <si>
    <t>60_FUND_BM</t>
  </si>
  <si>
    <t>60 Fund Benchmark - GB1_BLEND</t>
  </si>
  <si>
    <t>FUND_BM</t>
  </si>
  <si>
    <t>60_FUND_LCF</t>
  </si>
  <si>
    <t>60 Fund Large Cash Flow Automatic</t>
  </si>
  <si>
    <t>FUND_LCF</t>
  </si>
  <si>
    <t>60_FUND_ACF</t>
  </si>
  <si>
    <t>60 Fund All Cash Flow Automatic</t>
  </si>
  <si>
    <t>FUND_ACF</t>
  </si>
  <si>
    <t>60_FUND_MDA</t>
  </si>
  <si>
    <t>60 Fund MD Archived</t>
  </si>
  <si>
    <t>60_FUND_MD</t>
  </si>
  <si>
    <t>60 Fund MD Automatic</t>
  </si>
  <si>
    <t>FUND_MD</t>
  </si>
  <si>
    <t>632_FUND_PUB</t>
  </si>
  <si>
    <t>632 Fund Published</t>
  </si>
  <si>
    <t>93</t>
  </si>
  <si>
    <t>632_FUND_MDA</t>
  </si>
  <si>
    <t>632 Fund MD Archived</t>
  </si>
  <si>
    <t>632_FUND_LCF</t>
  </si>
  <si>
    <t>632 Fund Large Cash Flow Automatic</t>
  </si>
  <si>
    <t>632_FUND_ACF</t>
  </si>
  <si>
    <t>632 Fund All Cash Flow Automatic</t>
  </si>
  <si>
    <t>632_FUND_MD</t>
  </si>
  <si>
    <t>632 Fund MD Automatic</t>
  </si>
  <si>
    <t>651.C_FUND_PUB</t>
  </si>
  <si>
    <t>651.C Fund Published</t>
  </si>
  <si>
    <t>Changes to Net of Scrip Fees as per Paul for Published figure going forward. Put Net of Scrip Fees in published figures since July 2004. As per Paul/Donnetta. Import to Sep 09, as Donnetta disagreeing.</t>
  </si>
  <si>
    <t>88</t>
  </si>
  <si>
    <t>[SYS]([SERIES_ID], '[START_DATE]','[END_DATE]', 'FUND:NET:SCRIP', 'ACF', '[MODE]')</t>
  </si>
  <si>
    <t>651.C_FUND_MD</t>
  </si>
  <si>
    <t>651.C Fund MD Automatic</t>
  </si>
  <si>
    <t>636_FUND_LCF</t>
  </si>
  <si>
    <t>636 Fund Large Cash Flow Automatic</t>
  </si>
  <si>
    <t>132</t>
  </si>
  <si>
    <t>651.C_FUND_ACF</t>
  </si>
  <si>
    <t>651.C Fund All Cash Flow Automatic</t>
  </si>
  <si>
    <t>637_FUND_LCF</t>
  </si>
  <si>
    <t>637 Fund Large Cash Flow Automatic</t>
  </si>
  <si>
    <t>133</t>
  </si>
  <si>
    <t>537_BOND_ACF</t>
  </si>
  <si>
    <t>537 Bond ACF Automatic</t>
  </si>
  <si>
    <t>BOND_ACF</t>
  </si>
  <si>
    <t>TMPLT_DMST_BM</t>
  </si>
  <si>
    <t>TMPLT Domestic Benchmark - N/A</t>
  </si>
  <si>
    <t>DMST_BM</t>
  </si>
  <si>
    <t>43</t>
  </si>
  <si>
    <t>TMPLT_FUND_ACF</t>
  </si>
  <si>
    <t>TMPLT Fund All Cash Flow Automatic</t>
  </si>
  <si>
    <t>TMPLT_FRGN_ACF</t>
  </si>
  <si>
    <t>TMPLT Foreign ACF Automatic</t>
  </si>
  <si>
    <t>FRGN_ACF</t>
  </si>
  <si>
    <t>TMPLT_PROP_MD</t>
  </si>
  <si>
    <t>TMPLT Property MD Automatic</t>
  </si>
  <si>
    <t>PROP_MD</t>
  </si>
  <si>
    <t>TMPLT_BOND_MD</t>
  </si>
  <si>
    <t>TMPLT Bond MD Automatic</t>
  </si>
  <si>
    <t>BOND_MD</t>
  </si>
  <si>
    <t>TMPLT_FRGN_MD</t>
  </si>
  <si>
    <t>TMPLT Foreign MD Automatic</t>
  </si>
  <si>
    <t>FRGN_MD</t>
  </si>
  <si>
    <t>TMPLT_EQTY_BM</t>
  </si>
  <si>
    <t>TMPLT Equity Benchmark - N/A</t>
  </si>
  <si>
    <t>TMPLT_BOND_BM</t>
  </si>
  <si>
    <t>TMPLT Bond Benchmark - N/A</t>
  </si>
  <si>
    <t>BOND_BM</t>
  </si>
  <si>
    <t>TMPLT_PROP_BM</t>
  </si>
  <si>
    <t>TMPLT Property Benchmark - N/A</t>
  </si>
  <si>
    <t>PROP_BM</t>
  </si>
  <si>
    <t>TMPLT_FRGN_BM</t>
  </si>
  <si>
    <t>TMPLT Foreign Benchmark - N/A</t>
  </si>
  <si>
    <t>FRGN_BM</t>
  </si>
  <si>
    <t>TMPLT_FUND_TTW</t>
  </si>
  <si>
    <t>TMPLT Fund TTW Automatic</t>
  </si>
  <si>
    <t>FUND_TTW</t>
  </si>
  <si>
    <t>TMPLT_EQTY_TTW</t>
  </si>
  <si>
    <t>TMPLT Equity TTW Automatic</t>
  </si>
  <si>
    <t>EQTY_TTW</t>
  </si>
  <si>
    <t>TMPLT_PROP_TTW</t>
  </si>
  <si>
    <t>TMPLT Property TTW Automatic</t>
  </si>
  <si>
    <t>PROP_TTW</t>
  </si>
  <si>
    <t>TMPLT_OTHR_BM</t>
  </si>
  <si>
    <t>TMPLT Other Benchmark - NONE</t>
  </si>
  <si>
    <t>OTHR_BM</t>
  </si>
  <si>
    <t>TMPLT_EQTY_MD</t>
  </si>
  <si>
    <t>TMPLT Equity MD Automatic</t>
  </si>
  <si>
    <t>TMPLT_EQTY_PUB</t>
  </si>
  <si>
    <t>TMPLT Equity Published</t>
  </si>
  <si>
    <t>TMPLT_FRGN_PUB</t>
  </si>
  <si>
    <t>TMPLT Foreign Published</t>
  </si>
  <si>
    <t>FRGN_PUB</t>
  </si>
  <si>
    <t>TMPLT_BOND_PUB</t>
  </si>
  <si>
    <t>TMPLT Bond Published</t>
  </si>
  <si>
    <t>TMPLT_PROP_PUB</t>
  </si>
  <si>
    <t>TMPLT Property Published</t>
  </si>
  <si>
    <t>PROP_PUB</t>
  </si>
  <si>
    <t>TMPLT_FUND_PUB</t>
  </si>
  <si>
    <t>TMPLT Fund Published</t>
  </si>
  <si>
    <t>GOLD</t>
  </si>
  <si>
    <t>GOLD : All Gold Index</t>
  </si>
  <si>
    <t>EXTERN_VAL</t>
  </si>
  <si>
    <t>J150 Related.</t>
  </si>
  <si>
    <t>113</t>
  </si>
  <si>
    <t>[PFINDX]('GOLD','[END_DATE]')</t>
  </si>
  <si>
    <t>Industrials Index</t>
  </si>
  <si>
    <t>[PFINDX]('IND' ,'[END_DATE]')</t>
  </si>
  <si>
    <t>TMPLT_FUND_MDA</t>
  </si>
  <si>
    <t>TMPLT Fund MD Archived</t>
  </si>
  <si>
    <t>638_FUND_LCF</t>
  </si>
  <si>
    <t>638 Fund Large Cash Flow Automatic</t>
  </si>
  <si>
    <t>158</t>
  </si>
  <si>
    <t>641_FI_BM2</t>
  </si>
  <si>
    <t>641 Fixed Interest Benchmark 2- STFCAD</t>
  </si>
  <si>
    <t>FI_BM2</t>
  </si>
  <si>
    <t>429_FUND_PUB</t>
  </si>
  <si>
    <t>429 Fund Published</t>
  </si>
  <si>
    <t>114</t>
  </si>
  <si>
    <t>429_FUND_BM</t>
  </si>
  <si>
    <t>429 Fund Benchmark - MSCI ZAR</t>
  </si>
  <si>
    <t>642_FUND_PUB</t>
  </si>
  <si>
    <t>642 Fund Published</t>
  </si>
  <si>
    <t>308</t>
  </si>
  <si>
    <t>ALSI</t>
  </si>
  <si>
    <t>ALSI : All Share Index Spliced with J203.</t>
  </si>
  <si>
    <t>Source INET J203T[CL] Until Present _x000D_
CI01[TR] Returns until 30 June 1995_x000D_
CI01 + DY Returns until 31 March1986_x000D_
Spread sheet \\famad\performance\indexes.xls[ALSI]_x000D_
\\FAMAD\Browser\FileLinks\Performance\ALSICalculationforHistory.xlsx_x000D_
SHEET 3 RETURNS not SHEET 1</t>
  </si>
  <si>
    <t>35</t>
  </si>
  <si>
    <t>[PFINDX]('ALSI','[END_DATE]')</t>
  </si>
  <si>
    <t>[ACS]([SERIES_ID],'J203T','[START_DATE]','[END_DATE]')</t>
  </si>
  <si>
    <t>ALSI (J203T)</t>
  </si>
  <si>
    <t>J873T</t>
  </si>
  <si>
    <t>All Share Index Real Estate</t>
  </si>
  <si>
    <t xml:space="preserve">Source INET J873T[CL] </t>
  </si>
  <si>
    <t>33</t>
  </si>
  <si>
    <t>[INET]('J873','[END_DATE]')</t>
  </si>
  <si>
    <t>[ACS]([SERIES_ID],'J255T','[START_DATE]','[END_DATE]')</t>
  </si>
  <si>
    <t>ALBI</t>
  </si>
  <si>
    <t>All Bond Index</t>
  </si>
  <si>
    <t>ERR:PRV</t>
  </si>
  <si>
    <t>32</t>
  </si>
  <si>
    <t>[PFINDX_PRO]('ALBI','[END_DATE]')</t>
  </si>
  <si>
    <t>[PRC]([SERIES_ID],'ALBI','[START_DATE]','[END_DATE]')</t>
  </si>
  <si>
    <t>642_FUND_MDA</t>
  </si>
  <si>
    <t>642 Fund MD Archived</t>
  </si>
  <si>
    <t>642_FUND_MD</t>
  </si>
  <si>
    <t>642 Fund MD Automatic</t>
  </si>
  <si>
    <t>MSCG6040</t>
  </si>
  <si>
    <t>EXTERN_RET</t>
  </si>
  <si>
    <t>Rebalanced Monthly.</t>
  </si>
  <si>
    <t>2</t>
  </si>
  <si>
    <t>[LIN]([SERIES_ID],'[START_DATE]','[END_DATE]')</t>
  </si>
  <si>
    <t>MSCI CITI 60 40</t>
  </si>
  <si>
    <t>GMC1</t>
  </si>
  <si>
    <t>Alexander Forbes Money Market Index</t>
  </si>
  <si>
    <t>Cash as per values captured in system.</t>
  </si>
  <si>
    <t>Quarterly Report : AFMM</t>
  </si>
  <si>
    <t>34</t>
  </si>
  <si>
    <t>[PFINDX]('CASH','[END_DATE]')</t>
  </si>
  <si>
    <t>AF Money Market</t>
  </si>
  <si>
    <t>642_FUND_ACF</t>
  </si>
  <si>
    <t>642 Fund All Cash Flow Automatic</t>
  </si>
  <si>
    <t>FININD</t>
  </si>
  <si>
    <t>Financials and Insdustrials Index</t>
  </si>
  <si>
    <t>31</t>
  </si>
  <si>
    <t>[PFINDX]('FININD','[END_DATE]')</t>
  </si>
  <si>
    <t>642_FUND_BM</t>
  </si>
  <si>
    <t>642 Fund Benchmark - AFB_GBLMW_AVGX</t>
  </si>
  <si>
    <t>24/JAN/2013 Incorrectly SALMW changed to GBLMW_x000D_
19/MAR/2013 Incorrectly GBLMW_MED -&gt; AVGX</t>
  </si>
  <si>
    <t>642_FUND_BM2</t>
  </si>
  <si>
    <t>642 Fund Benchmark Secondary - ECPI+7</t>
  </si>
  <si>
    <t>FUND_BM2</t>
  </si>
  <si>
    <t>642_FUND_LCF</t>
  </si>
  <si>
    <t>642 Fund Large Cash Flow Automatic</t>
  </si>
  <si>
    <t>642_EQTY_ACF</t>
  </si>
  <si>
    <t>642 Equity ACF Automatic</t>
  </si>
  <si>
    <t>607_FUND_BM</t>
  </si>
  <si>
    <t>607 Fund Benchmark - FUND_SPEC_648</t>
  </si>
  <si>
    <t>CAPI -&gt; SWIX Jan 2012</t>
  </si>
  <si>
    <t>607_FUND_PUB</t>
  </si>
  <si>
    <t>607 Fund Published</t>
  </si>
  <si>
    <t>642_EQTY_BM</t>
  </si>
  <si>
    <t>642 Equity Benchmark - J303T</t>
  </si>
  <si>
    <t>Per Paul: for asset class carve-outs for Reg 28 funds we should be using ALSI Cappi not ALSI given Reg 28's more stringent criteria.</t>
  </si>
  <si>
    <t>642_EQTY_MD</t>
  </si>
  <si>
    <t>642 Equity MD Automatic</t>
  </si>
  <si>
    <t>642_EQTY_PUB</t>
  </si>
  <si>
    <t>642 Equity Published</t>
  </si>
  <si>
    <t>642_FI_ACF</t>
  </si>
  <si>
    <t>642 Fixed Int ACF Automatic</t>
  </si>
  <si>
    <t>608_FUND_BM</t>
  </si>
  <si>
    <t>608 Fund Benchmark - FUND_SPEC_608_BM</t>
  </si>
  <si>
    <t>Specific Benchmark</t>
  </si>
  <si>
    <t>608_FUND_PUB</t>
  </si>
  <si>
    <t>608 Fund Published</t>
  </si>
  <si>
    <t>540A_FUND_MDA</t>
  </si>
  <si>
    <t>540A Fund MD Archived</t>
  </si>
  <si>
    <t>117</t>
  </si>
  <si>
    <t>540C_FUND_MDA</t>
  </si>
  <si>
    <t>540C Fund MD Archived</t>
  </si>
  <si>
    <t>118</t>
  </si>
  <si>
    <t>535_FUND_LCF</t>
  </si>
  <si>
    <t>535 Fund Large Cash Flow Automatic</t>
  </si>
  <si>
    <t>157</t>
  </si>
  <si>
    <t>USDZAR</t>
  </si>
  <si>
    <t>US$/ZAR Exchange Rate</t>
  </si>
  <si>
    <t>Used to Conver MSCI USD and CITI USD to ZAR respectively</t>
  </si>
  <si>
    <t>[PFINDX]('USDZAR_CL','[END_DATE]')</t>
  </si>
  <si>
    <t>[EXCH]([SERIES_ID],'ZAR','USD','[START_DATE]','[END_DATE]')</t>
  </si>
  <si>
    <t>MSCI USD</t>
  </si>
  <si>
    <t>MSCI World Equity Index (USD) (Currently)</t>
  </si>
  <si>
    <t>Based on figure in performance index._x000D_
Prior 31 OCT 2012 was MORGAN index_x000D_
Changed to MSCI World</t>
  </si>
  <si>
    <t>[PFINDX_PRO]('MORGAN_CL','[END_DATE]')</t>
  </si>
  <si>
    <t>[IMPRT]([SERIES_ID],'MSCI_WLD_TRI','[START_DATE]','[END_DATE]')</t>
  </si>
  <si>
    <t>USD</t>
  </si>
  <si>
    <t>FTSE World Government Bond Index (USD)</t>
  </si>
  <si>
    <t xml:space="preserve">SBWGU Index on Bloomberg for this BM. [Pay]_x000D_
Not Avalable in Inet SALOMN in Inet IGraph._x000D_
Prior to 31 Jan 1999 Alexa Provided Values Once Off "MorningStar" import into Perf Index on 28/SEP/2015_x000D_
</t>
  </si>
  <si>
    <t>[PFINDX]('SALOMN_CL','[END_DATE]')</t>
  </si>
  <si>
    <t>FTSE World Government Bond Index (ZAR)</t>
  </si>
  <si>
    <t>[PFINDX_PRO]('SALOMN_CL','[END_DATE]') * [PFINDX_PRO]('USDZAR_CL','[END_DATE]')</t>
  </si>
  <si>
    <t>[PROD]([SERIES_ID],'[START_DATE]','[END_DATE]','CITI USD','USDZAR')</t>
  </si>
  <si>
    <t>810_FUND_PUB</t>
  </si>
  <si>
    <t>810 Fund Published</t>
  </si>
  <si>
    <t>27</t>
  </si>
  <si>
    <t>817_FUND_PUB</t>
  </si>
  <si>
    <t>817 Fund Published</t>
  </si>
  <si>
    <t>102</t>
  </si>
  <si>
    <t>585_FUND_PUB</t>
  </si>
  <si>
    <t>585 Fund Published</t>
  </si>
  <si>
    <t>170</t>
  </si>
  <si>
    <t>585_FUND_BM</t>
  </si>
  <si>
    <t>585 Fund Benchmark - ECPI+5</t>
  </si>
  <si>
    <t>627_FUND_BM</t>
  </si>
  <si>
    <t>627 Fund Benchmark - AFB_SABIV_75TH</t>
  </si>
  <si>
    <t>75%of Alexander Forbes SA Best Investment View Survey for past month.</t>
  </si>
  <si>
    <t>45</t>
  </si>
  <si>
    <t>627_FUND_PUB</t>
  </si>
  <si>
    <t>627 Fund Published</t>
  </si>
  <si>
    <t>642_FI_BM</t>
  </si>
  <si>
    <t>642 Fixed Interest Benchmark - ALBI</t>
  </si>
  <si>
    <t>619D_FUND_ACF</t>
  </si>
  <si>
    <t>619D Fund All Cash Flow Automatic</t>
  </si>
  <si>
    <t>347</t>
  </si>
  <si>
    <t>619D_FUND_LCF</t>
  </si>
  <si>
    <t>619D Fund Large Cash Flow Automatic</t>
  </si>
  <si>
    <t>619D_FUND_MD</t>
  </si>
  <si>
    <t>619D Fund MD Automatic</t>
  </si>
  <si>
    <t>619D_FUND_MDA</t>
  </si>
  <si>
    <t>619D Fund MD Archived</t>
  </si>
  <si>
    <t>619D_FUND_PUB</t>
  </si>
  <si>
    <t>619D Fund Published</t>
  </si>
  <si>
    <t>628_FUND_BM</t>
  </si>
  <si>
    <t>628 Fund Benchmark - TW_GB_MED</t>
  </si>
  <si>
    <t>Median investment performance of the Fifth Quardrant Manager Meter Global Balance d Fund.</t>
  </si>
  <si>
    <t>75</t>
  </si>
  <si>
    <t>628_FUND_PUB</t>
  </si>
  <si>
    <t>628 Fund Published</t>
  </si>
  <si>
    <t>629A_FUND_ACF</t>
  </si>
  <si>
    <t>629A Fund All Cash Flow Automatic</t>
  </si>
  <si>
    <t>363</t>
  </si>
  <si>
    <t>629A_FUND_PUB</t>
  </si>
  <si>
    <t>629A Fund Published</t>
  </si>
  <si>
    <t>628_FUND_BM2</t>
  </si>
  <si>
    <t>628 Fund Benchmark Secondary - ECPI+7</t>
  </si>
  <si>
    <t>Objective Real Rate of Return 7% Net of Fees.</t>
  </si>
  <si>
    <t>629A_FUND_MDA</t>
  </si>
  <si>
    <t>629A Fund MD Archived</t>
  </si>
  <si>
    <t>629A_FUND_MD</t>
  </si>
  <si>
    <t>629A Fund MD Automatic</t>
  </si>
  <si>
    <t>630_FUND_LCF</t>
  </si>
  <si>
    <t>630 Fund Large Cash Flow Automatic</t>
  </si>
  <si>
    <t>81</t>
  </si>
  <si>
    <t>538_FUND_MD</t>
  </si>
  <si>
    <t>538 Fund MD Automatic</t>
  </si>
  <si>
    <t>54</t>
  </si>
  <si>
    <t>629A_FUND_LCF</t>
  </si>
  <si>
    <t>629A Fund Large Cash Flow Automatic</t>
  </si>
  <si>
    <t>629B_FUND_ACF</t>
  </si>
  <si>
    <t>629B Fund All Cash Flow Automatic</t>
  </si>
  <si>
    <t>364</t>
  </si>
  <si>
    <t>629B_FUND_PUB</t>
  </si>
  <si>
    <t>629B Fund Published</t>
  </si>
  <si>
    <t>485_FUND_MD</t>
  </si>
  <si>
    <t>485 Fund MD Automatic</t>
  </si>
  <si>
    <t>53</t>
  </si>
  <si>
    <t>629B_FUND_MDA</t>
  </si>
  <si>
    <t>629B Fund MD Archived</t>
  </si>
  <si>
    <t>629B_FUND_MD</t>
  </si>
  <si>
    <t>629B Fund MD Automatic</t>
  </si>
  <si>
    <t>629B_FUND_LCF</t>
  </si>
  <si>
    <t>629B Fund Large Cash Flow Automatic</t>
  </si>
  <si>
    <t>810B_FUND_ACF</t>
  </si>
  <si>
    <t>810B Fund All Cash Flow Automatic</t>
  </si>
  <si>
    <t>367</t>
  </si>
  <si>
    <t>810B_FUND_PUB</t>
  </si>
  <si>
    <t>810B Fund Published</t>
  </si>
  <si>
    <t>540_FUND_MD</t>
  </si>
  <si>
    <t>540 Fund MD Automatic</t>
  </si>
  <si>
    <t>52</t>
  </si>
  <si>
    <t>810B_FUND_MDA</t>
  </si>
  <si>
    <t>810B Fund MD Archived</t>
  </si>
  <si>
    <t>810B_FUND_MD</t>
  </si>
  <si>
    <t>810B Fund MD Automatic</t>
  </si>
  <si>
    <t>810B_FUND_LCF</t>
  </si>
  <si>
    <t>810B Fund Large Cash Flow Automatic</t>
  </si>
  <si>
    <t>582_FUND_MD</t>
  </si>
  <si>
    <t>582 Fund MD Automatic</t>
  </si>
  <si>
    <t>47</t>
  </si>
  <si>
    <t>810D_FUND_ACF</t>
  </si>
  <si>
    <t>810D Fund All Cash Flow Automatic</t>
  </si>
  <si>
    <t>368</t>
  </si>
  <si>
    <t>810D_FUND_PUB</t>
  </si>
  <si>
    <t>810D Fund Published</t>
  </si>
  <si>
    <t>583_FUND_MD</t>
  </si>
  <si>
    <t>583 Fund MD Automatic</t>
  </si>
  <si>
    <t>48</t>
  </si>
  <si>
    <t>810D_FUND_MDA</t>
  </si>
  <si>
    <t>810D Fund MD Archived</t>
  </si>
  <si>
    <t>810D_FUND_MD</t>
  </si>
  <si>
    <t>810D Fund MD Automatic</t>
  </si>
  <si>
    <t>810D_FUND_LCF</t>
  </si>
  <si>
    <t>810D Fund Large Cash Flow Automatic</t>
  </si>
  <si>
    <t>602A_FUND_ACF</t>
  </si>
  <si>
    <t>602A Fund All Cash Flow Automatic</t>
  </si>
  <si>
    <t>369</t>
  </si>
  <si>
    <t>602A_FUND_PUB</t>
  </si>
  <si>
    <t>602A Fund Published</t>
  </si>
  <si>
    <t>602A_FUND_MDA</t>
  </si>
  <si>
    <t>602A Fund MD Archived</t>
  </si>
  <si>
    <t>602A_FUND_MD</t>
  </si>
  <si>
    <t>602A Fund MD Automatic</t>
  </si>
  <si>
    <t>602A_FUND_LCF</t>
  </si>
  <si>
    <t>602A Fund Large Cash Flow Automatic</t>
  </si>
  <si>
    <t>602D_FUND_ACF</t>
  </si>
  <si>
    <t>602D Fund All Cash Flow Automatic</t>
  </si>
  <si>
    <t>370</t>
  </si>
  <si>
    <t>602D_FUND_PUB</t>
  </si>
  <si>
    <t>602D Fund Published</t>
  </si>
  <si>
    <t>602D_FUND_MDA</t>
  </si>
  <si>
    <t>602D Fund MD Archived</t>
  </si>
  <si>
    <t>588_FUND_MD</t>
  </si>
  <si>
    <t>588 Fund MD Automatic</t>
  </si>
  <si>
    <t>57</t>
  </si>
  <si>
    <t>602D_FUND_LCF</t>
  </si>
  <si>
    <t>602D Fund Large Cash Flow Automatic</t>
  </si>
  <si>
    <t>603D_FUND_ACF</t>
  </si>
  <si>
    <t>603D Fund All Cash Flow Automatic</t>
  </si>
  <si>
    <t>372</t>
  </si>
  <si>
    <t>603D_FUND_PUB</t>
  </si>
  <si>
    <t>603D Fund Published</t>
  </si>
  <si>
    <t>603D_FUND_MDA</t>
  </si>
  <si>
    <t>603D Fund MD Archived</t>
  </si>
  <si>
    <t>624_FUND_BM</t>
  </si>
  <si>
    <t>624 Fund Benchmark - J303T</t>
  </si>
  <si>
    <t>61</t>
  </si>
  <si>
    <t>624_FUND_PUB</t>
  </si>
  <si>
    <t>624 Fund Published</t>
  </si>
  <si>
    <t>603D_FUND_MD</t>
  </si>
  <si>
    <t>603D Fund MD Automatic</t>
  </si>
  <si>
    <t>603D_FUND_LCF</t>
  </si>
  <si>
    <t>603D Fund Large Cash Flow Automatic</t>
  </si>
  <si>
    <t>612A_FUND_ACF</t>
  </si>
  <si>
    <t>612A Fund All Cash Flow Automatic</t>
  </si>
  <si>
    <t>373</t>
  </si>
  <si>
    <t>602_FUND_BM</t>
  </si>
  <si>
    <t>602 Fund Benchmark - GB3_BLEND</t>
  </si>
  <si>
    <t>55% ALSI, 9% Morgan Stanley World Equity Index._x000D_
6% Citi Group World Govt Bond Index. 5% JSE Real Estate, 20% ALBI, 5% AF MMI.</t>
  </si>
  <si>
    <t>62</t>
  </si>
  <si>
    <t>612A_FUND_PUB</t>
  </si>
  <si>
    <t>612A Fund Published</t>
  </si>
  <si>
    <t>612A_FUND_MDA</t>
  </si>
  <si>
    <t>612A Fund MD Archived</t>
  </si>
  <si>
    <t>602_FUND_PUB</t>
  </si>
  <si>
    <t>602 Fund Published</t>
  </si>
  <si>
    <t>811_FUND_PUB</t>
  </si>
  <si>
    <t>811 Fund Published</t>
  </si>
  <si>
    <t>612A_FUND_MD</t>
  </si>
  <si>
    <t>612A Fund MD Automatic</t>
  </si>
  <si>
    <t>815A_FUND_ACF</t>
  </si>
  <si>
    <t>815A Fund All Cash Flow Automatic</t>
  </si>
  <si>
    <t>381</t>
  </si>
  <si>
    <t>C.GB_BOND_BM</t>
  </si>
  <si>
    <t>C.GB Bond Benchmark - ALBI</t>
  </si>
  <si>
    <t>108</t>
  </si>
  <si>
    <t>C.IS_FUND_PUB</t>
  </si>
  <si>
    <t>C.IS Fund Published</t>
  </si>
  <si>
    <t>296</t>
  </si>
  <si>
    <t>641_FI_MD</t>
  </si>
  <si>
    <t>641 Fixed Interest MD Automatic</t>
  </si>
  <si>
    <t>FI_MD</t>
  </si>
  <si>
    <t>641_FI_PUB</t>
  </si>
  <si>
    <t>641 Fixed Interest Published</t>
  </si>
  <si>
    <t>FI_PUB</t>
  </si>
  <si>
    <t>641_FUND_ACF</t>
  </si>
  <si>
    <t>641 Fund All Cash Flow Automatic</t>
  </si>
  <si>
    <t>641_FUND_BM</t>
  </si>
  <si>
    <t>641 Fund Benchmark - FUND_SPEC_641_BM</t>
  </si>
  <si>
    <t>(FOREIGN BM Benchmark LEGATRUU Index, per Diane Behr 30 July) (Changed to TW_SMIM_GB per DMcK 21/Jan/2013) (Changed to Splice on 05 SEP 2014 per Diane and Alexa)</t>
  </si>
  <si>
    <t>603_FUND_BM</t>
  </si>
  <si>
    <t>603 Fund Benchmark - FUND_SPEC_603_BM</t>
  </si>
  <si>
    <t>63</t>
  </si>
  <si>
    <t>603_FUND_PUB</t>
  </si>
  <si>
    <t>603 Fund Published</t>
  </si>
  <si>
    <t>641_FUND_BM2</t>
  </si>
  <si>
    <t>641 Fund Benchmark Secondary - ECPI</t>
  </si>
  <si>
    <t>641_FUND_LCF</t>
  </si>
  <si>
    <t>641 Fund Large Cash Flow Automatic</t>
  </si>
  <si>
    <t>641_FUND_MD</t>
  </si>
  <si>
    <t>641 Fund MD Automatic</t>
  </si>
  <si>
    <t>641_FUND_MDA</t>
  </si>
  <si>
    <t>641 Fund MD Archived</t>
  </si>
  <si>
    <t>641_FUND_PUB</t>
  </si>
  <si>
    <t>641 Fund Published</t>
  </si>
  <si>
    <t>641_PROP_ACF</t>
  </si>
  <si>
    <t>641 Property ACF Automatic</t>
  </si>
  <si>
    <t>PROP_ACF</t>
  </si>
  <si>
    <t>641_PROP_BM</t>
  </si>
  <si>
    <t>641 Property Benchmark - PROP_FRD2</t>
  </si>
  <si>
    <t>641_PROP_MD</t>
  </si>
  <si>
    <t>641 Property MD Automatic</t>
  </si>
  <si>
    <t>605_FUND_BM</t>
  </si>
  <si>
    <t>605 Fund Benchmark - GB3_BLEND</t>
  </si>
  <si>
    <t>64</t>
  </si>
  <si>
    <t>605_FUND_PUB</t>
  </si>
  <si>
    <t>605 Fund Published</t>
  </si>
  <si>
    <t>641_PROP_PUB</t>
  </si>
  <si>
    <t>641 Property Published</t>
  </si>
  <si>
    <t>815A_FUND_PUB</t>
  </si>
  <si>
    <t>815A Fund Published</t>
  </si>
  <si>
    <t>815A_FUND_MDA</t>
  </si>
  <si>
    <t>815A Fund MD Archived</t>
  </si>
  <si>
    <t>815A_FUND_MD</t>
  </si>
  <si>
    <t>815A Fund MD Automatic</t>
  </si>
  <si>
    <t>815A_FUND_LCF</t>
  </si>
  <si>
    <t>815A Fund Large Cash Flow Automatic</t>
  </si>
  <si>
    <t>653_DOLL</t>
  </si>
  <si>
    <t>653 Dollar Return</t>
  </si>
  <si>
    <t>Terminated as 653 was terminated</t>
  </si>
  <si>
    <t>100*((1+[RET]('653_FUND_PUB','[START_DATE]','[END_DATE]')/100) * (1+[INVRET]('USDZAR','[START_DATE]','[END_DATE]')/100)) - 100</t>
  </si>
  <si>
    <t>537_FRGN_ACF</t>
  </si>
  <si>
    <t>537 Foreign ACF Automatic</t>
  </si>
  <si>
    <t>537_FRGN_BM</t>
  </si>
  <si>
    <t>537 Foreign Benchmark - MSCG6040</t>
  </si>
  <si>
    <t>612_FUND_BM</t>
  </si>
  <si>
    <t>612 Fund Benchmark - ECPI+5</t>
  </si>
  <si>
    <t>CPI + 5%.</t>
  </si>
  <si>
    <t>66</t>
  </si>
  <si>
    <t>612_FUND_PUB</t>
  </si>
  <si>
    <t>612 Fund Published</t>
  </si>
  <si>
    <t>537_FRGN_MD</t>
  </si>
  <si>
    <t>537 Foreign MD Automatic</t>
  </si>
  <si>
    <t>537_FRGN_PUB</t>
  </si>
  <si>
    <t>537 Foreign Published</t>
  </si>
  <si>
    <t>TMPLT_FUND_BM2</t>
  </si>
  <si>
    <t>TMPLT Fund Benchmark Secondary - N/A</t>
  </si>
  <si>
    <t>612_FUND_BM2</t>
  </si>
  <si>
    <t>612 Fund Benchmark Secondary - ECPI+5_AVG_LAG1</t>
  </si>
  <si>
    <t>CPI + 5% Lagged by 1 Year.</t>
  </si>
  <si>
    <t>614_FUND_BM</t>
  </si>
  <si>
    <t>614 Fund Benchmark - STFIND+1</t>
  </si>
  <si>
    <t>STEFI Composite Index + 1%</t>
  </si>
  <si>
    <t>67</t>
  </si>
  <si>
    <t>614_FUND_PUB</t>
  </si>
  <si>
    <t>614 Fund Published</t>
  </si>
  <si>
    <t>Changes to Net of Scrip Fees as per Paul for Published figure going forward. Changed to net of Management Fees and Scrip fees for Paul.</t>
  </si>
  <si>
    <t xml:space="preserve">[SYS]([SERIES_ID], '[START_DATE]','[END_DATE]', 'FUND:NET:MAN_FEES', 'ACF', '[MODE]') </t>
  </si>
  <si>
    <t>614_FUND_BM2</t>
  </si>
  <si>
    <t>614 Fund Benchmark Secondary - ECPI+10</t>
  </si>
  <si>
    <t>CPIX + 10%</t>
  </si>
  <si>
    <t>615_FUND_BM</t>
  </si>
  <si>
    <t>615 Fund Benchmark - CALL_DAILY+2</t>
  </si>
  <si>
    <t>Nedbank Call Rate + 2%</t>
  </si>
  <si>
    <t>68</t>
  </si>
  <si>
    <t>615_FUND_PUB</t>
  </si>
  <si>
    <t>615 Fund Published</t>
  </si>
  <si>
    <t>TMPLT_FI_BM</t>
  </si>
  <si>
    <t>TMPLT Fixed Interest Benchmark - N/A</t>
  </si>
  <si>
    <t>TMPLT_FUND_BM3</t>
  </si>
  <si>
    <t>TMPLT Fund Benchmark Third - N/A</t>
  </si>
  <si>
    <t>FUND_BM3</t>
  </si>
  <si>
    <t>584_FUND_MD</t>
  </si>
  <si>
    <t>584 Fund MD Automatic</t>
  </si>
  <si>
    <t>55</t>
  </si>
  <si>
    <t>594_FUND_LCF</t>
  </si>
  <si>
    <t>594 Fund Large Cash Flow Automatic</t>
  </si>
  <si>
    <t>84</t>
  </si>
  <si>
    <t>592_FUND_LCF</t>
  </si>
  <si>
    <t>592 Fund Large Cash Flow Automatic</t>
  </si>
  <si>
    <t>83</t>
  </si>
  <si>
    <t>537_FUND_LCF</t>
  </si>
  <si>
    <t>537 Fund Large Cash Flow Automatic</t>
  </si>
  <si>
    <t>629_FUND_MD</t>
  </si>
  <si>
    <t>629 Fund MD Automatic</t>
  </si>
  <si>
    <t>76</t>
  </si>
  <si>
    <t>815_FUND_MD</t>
  </si>
  <si>
    <t>815 Fund MD Automatic</t>
  </si>
  <si>
    <t>79</t>
  </si>
  <si>
    <t>815_FUND_MDA</t>
  </si>
  <si>
    <t>815 Fund MD Archived</t>
  </si>
  <si>
    <t>C.GB_BOND_PUB</t>
  </si>
  <si>
    <t>C.GB Bond Published</t>
  </si>
  <si>
    <t>C.DB_BOND_PUB</t>
  </si>
  <si>
    <t>C.DB Bond Published</t>
  </si>
  <si>
    <t>107</t>
  </si>
  <si>
    <t>TMPLT_FUND_MD</t>
  </si>
  <si>
    <t>TMPLT Fund MD Automatic</t>
  </si>
  <si>
    <t>C.DB_BOND_BM</t>
  </si>
  <si>
    <t>C.DB Bond Benchmark - ALBI</t>
  </si>
  <si>
    <t>485_FUND_BM</t>
  </si>
  <si>
    <t>485 Fund Benchmark - GB2_BLEND</t>
  </si>
  <si>
    <t>538_FUND_PUB</t>
  </si>
  <si>
    <t>538 Fund Published</t>
  </si>
  <si>
    <t>538_FUND_BM</t>
  </si>
  <si>
    <t>538 Fund Benchmark - J403T</t>
  </si>
  <si>
    <t>SWIX</t>
  </si>
  <si>
    <t>537_FUND_BM</t>
  </si>
  <si>
    <t>537 Fund Benchmark - FUND_SPEC_537_BM</t>
  </si>
  <si>
    <t>537_EQTY_BM</t>
  </si>
  <si>
    <t>537 Equity Benchmark - J303T</t>
  </si>
  <si>
    <t>537_EQTY_PUB</t>
  </si>
  <si>
    <t>537 Equity Published</t>
  </si>
  <si>
    <t>537_PROP_PUB</t>
  </si>
  <si>
    <t>537 Property Published</t>
  </si>
  <si>
    <t>537_PROP_BM</t>
  </si>
  <si>
    <t>537 Property Benchmark - PROP_FRD2</t>
  </si>
  <si>
    <t>537_BOND_PUB</t>
  </si>
  <si>
    <t>537 Bond Published</t>
  </si>
  <si>
    <t>537_BOND_BM</t>
  </si>
  <si>
    <t>537 Bond Benchmark - ALBI</t>
  </si>
  <si>
    <t>537_FUND_PUB</t>
  </si>
  <si>
    <t>537 Fund Published</t>
  </si>
  <si>
    <t>PRV</t>
  </si>
  <si>
    <t>582_FUND_BM</t>
  </si>
  <si>
    <t>582 Fund Benchmark - DB1_BLEND</t>
  </si>
  <si>
    <t>65% ALSI, 5% Real estate, 25% BEASSA, 5% Forbes MMI</t>
  </si>
  <si>
    <t>582_FUND_PUB</t>
  </si>
  <si>
    <t>582 Fund Published</t>
  </si>
  <si>
    <t>TMPLT_FI_MD</t>
  </si>
  <si>
    <t>TMPLT Fixed Interest MD Automatic</t>
  </si>
  <si>
    <t>J255T</t>
  </si>
  <si>
    <t>Property Unit Trust Companies</t>
  </si>
  <si>
    <t>Discontinued by JSE at end of Feb 2015, using J253T instead per William Fraser</t>
  </si>
  <si>
    <t>[INET]('J255','[END_DATE]')</t>
  </si>
  <si>
    <t>485_FUND_MDA</t>
  </si>
  <si>
    <t>485 Fund MD Archived</t>
  </si>
  <si>
    <t>538_FUND_MDA</t>
  </si>
  <si>
    <t>538 Fund MD Archived</t>
  </si>
  <si>
    <t>540_FUND_MDA</t>
  </si>
  <si>
    <t>540 Fund MD Archived</t>
  </si>
  <si>
    <t>582_FUND_MDA</t>
  </si>
  <si>
    <t>582 Fund MD Archived</t>
  </si>
  <si>
    <t>583_FUND_MDA</t>
  </si>
  <si>
    <t>583 Fund MD Archived</t>
  </si>
  <si>
    <t>584_FUND_MDA</t>
  </si>
  <si>
    <t>584 Fund MD Archived</t>
  </si>
  <si>
    <t>588_FUND_MDA</t>
  </si>
  <si>
    <t>588 Fund MD Archived</t>
  </si>
  <si>
    <t>590_FUND_MDA</t>
  </si>
  <si>
    <t>590 Fund MD Archived</t>
  </si>
  <si>
    <t>58</t>
  </si>
  <si>
    <t>597_FUND_MDA</t>
  </si>
  <si>
    <t>597 Fund MD Archived</t>
  </si>
  <si>
    <t>49</t>
  </si>
  <si>
    <t>598_FUND_MDA</t>
  </si>
  <si>
    <t>598 Fund MD Archived</t>
  </si>
  <si>
    <t>59</t>
  </si>
  <si>
    <t>624_FUND_MDA</t>
  </si>
  <si>
    <t>624 Fund MD Archived</t>
  </si>
  <si>
    <t>602_FUND_MDA</t>
  </si>
  <si>
    <t>602 Fund MD Archived</t>
  </si>
  <si>
    <t>603_FUND_MDA</t>
  </si>
  <si>
    <t>603 Fund MD Archived</t>
  </si>
  <si>
    <t>605_FUND_MDA</t>
  </si>
  <si>
    <t>605 Fund MD Archived</t>
  </si>
  <si>
    <t>607_FUND_MDA</t>
  </si>
  <si>
    <t>607 Fund MD Archived</t>
  </si>
  <si>
    <t>608_FUND_MDA</t>
  </si>
  <si>
    <t>608 Fund MD Archived</t>
  </si>
  <si>
    <t>609_FUND_MDA</t>
  </si>
  <si>
    <t>609 Fund MD Archived</t>
  </si>
  <si>
    <t>1</t>
  </si>
  <si>
    <t>612_FUND_MDA</t>
  </si>
  <si>
    <t>612 Fund MD Archived</t>
  </si>
  <si>
    <t>614_FUND_MDA</t>
  </si>
  <si>
    <t>614 Fund MD Archived</t>
  </si>
  <si>
    <t>615_FUND_MDA</t>
  </si>
  <si>
    <t>615 Fund MD Archived</t>
  </si>
  <si>
    <t>618_FUND_MDA</t>
  </si>
  <si>
    <t>618 Fund MD Archived</t>
  </si>
  <si>
    <t>619_FUND_MDA</t>
  </si>
  <si>
    <t>619 Fund MD Archived</t>
  </si>
  <si>
    <t>71</t>
  </si>
  <si>
    <t>537_FUND_ACF</t>
  </si>
  <si>
    <t>537 Fund All Cash Flow Automatic</t>
  </si>
  <si>
    <t>627_FUND_MDA</t>
  </si>
  <si>
    <t>627 Fund MD Archived</t>
  </si>
  <si>
    <t>628_FUND_MDA</t>
  </si>
  <si>
    <t>628 Fund MD Archived</t>
  </si>
  <si>
    <t>629_FUND_MDA</t>
  </si>
  <si>
    <t>629 Fund MD Archived</t>
  </si>
  <si>
    <t>651_FUND_MDA</t>
  </si>
  <si>
    <t>651 Fund MD Archived</t>
  </si>
  <si>
    <t>810_FUND_MDA</t>
  </si>
  <si>
    <t>810 Fund MD Archived</t>
  </si>
  <si>
    <t>811_FUND_MDA</t>
  </si>
  <si>
    <t>811 Fund MD Archived</t>
  </si>
  <si>
    <t>814_FUND_MDA</t>
  </si>
  <si>
    <t>814 Fund MD Archived</t>
  </si>
  <si>
    <t>78</t>
  </si>
  <si>
    <t>630_FUND_ACF</t>
  </si>
  <si>
    <t>630 Fund All Cash Flow Automatic</t>
  </si>
  <si>
    <t>485_FUND_PUB</t>
  </si>
  <si>
    <t>485 Fund Published</t>
  </si>
  <si>
    <t>592_FUND_BM</t>
  </si>
  <si>
    <t>592 Fund Benchmark - CALL_DAILY+2</t>
  </si>
  <si>
    <t>Nedbank Call + 2% (Accurate Intra Month Change in Call Rates Catered for _NEDCAL instrument for rates)</t>
  </si>
  <si>
    <t>594_FUND_BM</t>
  </si>
  <si>
    <t>594 Fund Benchmark - J255253T</t>
  </si>
  <si>
    <t>JSE Property Unit Trust</t>
  </si>
  <si>
    <t>597_BOND_PUB</t>
  </si>
  <si>
    <t>597 Bond Published</t>
  </si>
  <si>
    <t>597_BOND_BM</t>
  </si>
  <si>
    <t>597 Bond Benchmark - ALBI</t>
  </si>
  <si>
    <t>597_EQTY_BM</t>
  </si>
  <si>
    <t>597 Equity Benchmark - J303T</t>
  </si>
  <si>
    <t>CAPI</t>
  </si>
  <si>
    <t>597_EQTY_PUB</t>
  </si>
  <si>
    <t>597 Equity Published</t>
  </si>
  <si>
    <t>597_FUND_BM</t>
  </si>
  <si>
    <t>597 Fund Benchmark - DB2_BLEND</t>
  </si>
  <si>
    <t>65% ALSI, 5% Real Estate Index,25% ALBI, 5%AF MMI</t>
  </si>
  <si>
    <t>597_FUND_PUB</t>
  </si>
  <si>
    <t>597 Fund Published</t>
  </si>
  <si>
    <t>597_PROP_BM</t>
  </si>
  <si>
    <t>597 Property Benchmark - PROP_FRD</t>
  </si>
  <si>
    <t>JSE Real Estate Index</t>
  </si>
  <si>
    <t>597_PROP_PUB</t>
  </si>
  <si>
    <t>597 Property Published</t>
  </si>
  <si>
    <t>598_FUND_BM</t>
  </si>
  <si>
    <t>598 Fund Benchmark - ECPI+10,+5_598</t>
  </si>
  <si>
    <t>CPI+5%</t>
  </si>
  <si>
    <t>598_FUND_PUB</t>
  </si>
  <si>
    <t>598 Fund Published</t>
  </si>
  <si>
    <t>Net of Scrip Fees since 13 Jan 2012, as per Paul.</t>
  </si>
  <si>
    <t xml:space="preserve">[SYS]([SERIES_ID], '[START_DATE]','[END_DATE]', 'FUND:NET:SCRIP', 'ACF', '[MODE]') </t>
  </si>
  <si>
    <t>534_BOND_BM</t>
  </si>
  <si>
    <t>534 Bond Benchmark - ALBI</t>
  </si>
  <si>
    <t>309</t>
  </si>
  <si>
    <t>534_BOND_ACF</t>
  </si>
  <si>
    <t>534 Bond ACF Automatic</t>
  </si>
  <si>
    <t>534_BOND_MD</t>
  </si>
  <si>
    <t>534 Bond MD Automatic</t>
  </si>
  <si>
    <t>534_BOND_PUB</t>
  </si>
  <si>
    <t>534 Bond Published</t>
  </si>
  <si>
    <t>C.DB_PROP_BM</t>
  </si>
  <si>
    <t>C.DB Property Benchmark - PROP_FRD2</t>
  </si>
  <si>
    <t>Consumer Price Index ECPI[CL]</t>
  </si>
  <si>
    <t>[PFINDX_PRO]('ECPI_CL','[END_DATE]')</t>
  </si>
  <si>
    <t>[LIN]([SERIES_ID],'[START_DATE]','[END_DATE]','YEAR')</t>
  </si>
  <si>
    <t>Y</t>
  </si>
  <si>
    <t>C.MED_PROP_BM</t>
  </si>
  <si>
    <t>C.MED Property Benchmark - J255253T</t>
  </si>
  <si>
    <t>134</t>
  </si>
  <si>
    <t>CALL</t>
  </si>
  <si>
    <t>Nedbank Daily Call Rate</t>
  </si>
  <si>
    <t>22/JAN/2015 Corrected Import Method Call/365 as  opposed to Call ^ days.365 PC</t>
  </si>
  <si>
    <t>[PFINDX_PRR]('NED_DAILY_CALL_RATE','[START_DATE]','[END_DATE]')</t>
  </si>
  <si>
    <t>STFIND</t>
  </si>
  <si>
    <t>STEFI IND : Alexander Forbes Short Term Fixed Interest Index_x000D_
STFIND[CL]</t>
  </si>
  <si>
    <t>Quarterly Report : AF Stefi Index</t>
  </si>
  <si>
    <t>[PFINDX_PRO]('STFIND_CL','[END_DATE]')</t>
  </si>
  <si>
    <t>CALL+2</t>
  </si>
  <si>
    <t>Nedbank Daily Call Rate + 2%</t>
  </si>
  <si>
    <t>VIRTUAL+</t>
  </si>
  <si>
    <t>Ned Call Rate for year + 2%</t>
  </si>
  <si>
    <t>+2</t>
  </si>
  <si>
    <t>ECPI+5</t>
  </si>
  <si>
    <t>Consumer Price Index + 5%</t>
  </si>
  <si>
    <t>+5</t>
  </si>
  <si>
    <t>640_BOND_BM</t>
  </si>
  <si>
    <t>640 Bond Benchmark - ALBI</t>
  </si>
  <si>
    <t>305</t>
  </si>
  <si>
    <t>ECPI+10</t>
  </si>
  <si>
    <t>Consumer Price Index + 10%</t>
  </si>
  <si>
    <t>+10</t>
  </si>
  <si>
    <t>J403T</t>
  </si>
  <si>
    <t>SWIX : Shareholder Weighted All Share Index</t>
  </si>
  <si>
    <t>Source INET J403T[CL] _x000D_
Only available from 03/10/2007 from our downloads._x000D_
Spread sheet \\famdc\common\DONNETTA\Indices.xls[CAPI and SWIX]</t>
  </si>
  <si>
    <t>[INET]('J403','[END_DATE]')</t>
  </si>
  <si>
    <t>[ACS]([SERIES_ID],'J403T','[START_DATE]','[END_DATE]')</t>
  </si>
  <si>
    <t>SWIX (J403T)</t>
  </si>
  <si>
    <t>640_BOND_MD</t>
  </si>
  <si>
    <t>640 Bond MD Automatic</t>
  </si>
  <si>
    <t>J303T</t>
  </si>
  <si>
    <t>CAPI : Capped All Share Index</t>
  </si>
  <si>
    <t xml:space="preserve">Source INET J303T[CL] _x000D_
Only available from 03/10/2007 from our downloads._x000D_
Spread sheet \\famdc\common\DONNETTA\Indices.xls[CAPI and SWIX] </t>
  </si>
  <si>
    <t>[INET]('J303','[END_DATE]')</t>
  </si>
  <si>
    <t>[ACS]([SERIES_ID],'J303T','[START_DATE]','[END_DATE]')</t>
  </si>
  <si>
    <t>CAPI (J303T)</t>
  </si>
  <si>
    <t>640_BOND_PUB</t>
  </si>
  <si>
    <t>640 Bond Published</t>
  </si>
  <si>
    <t>J300T</t>
  </si>
  <si>
    <t>CAPI40 : Capped Top 40 Index</t>
  </si>
  <si>
    <t>[INET]('J300','[END_DATE]')</t>
  </si>
  <si>
    <t>J400T</t>
  </si>
  <si>
    <t>SWIX40 : Shareholder Weighted Top 40 Index</t>
  </si>
  <si>
    <t>[INET]('J400','[END_DATE]')</t>
  </si>
  <si>
    <t>STFIND+1</t>
  </si>
  <si>
    <t>STEFI : Alexander Forbes Short Term Fixed Interest Index + 1%</t>
  </si>
  <si>
    <t>[PLUS]('STFIND', 1,'STFIND+1','[END_DATE]')</t>
  </si>
  <si>
    <t>640_EQTY_ACF</t>
  </si>
  <si>
    <t>640 Equity ACF Automatic</t>
  </si>
  <si>
    <t>MSCI ZAR</t>
  </si>
  <si>
    <t>MSCI - World Equity Index (ZAR) (Currently)</t>
  </si>
  <si>
    <t>Closing ZAR Rate used</t>
  </si>
  <si>
    <t>[PFINDX_PRO]('MORGAN_CL','[END_DATE]') * [PFINDX_PRO]('USDZAR_CL','[END_DATE]')</t>
  </si>
  <si>
    <t>[PROD]([SERIES_ID],'[START_DATE]','[END_DATE]','MSCI USD','USDZAR')</t>
  </si>
  <si>
    <t>640_EQTY_BM</t>
  </si>
  <si>
    <t>640 Equity Benchmark - J303T</t>
  </si>
  <si>
    <t>OLDMTL</t>
  </si>
  <si>
    <t>Old Mutual Unit Trust</t>
  </si>
  <si>
    <t>[PFINDX]('OLDMTL', '[END_DATE]' )</t>
  </si>
  <si>
    <t>GRDBNK</t>
  </si>
  <si>
    <t>Guard Bank</t>
  </si>
  <si>
    <t>[PFINDX]('GRDBNK', '[END_DATE]' )</t>
  </si>
  <si>
    <t>FRDEQT</t>
  </si>
  <si>
    <t>Foord Equity Unit Trust Fund</t>
  </si>
  <si>
    <t>491</t>
  </si>
  <si>
    <t>[PFINDX]('FRDEQT', '[END_DATE]' )</t>
  </si>
  <si>
    <t>640_EQTY_MD</t>
  </si>
  <si>
    <t>640 Equity MD Automatic</t>
  </si>
  <si>
    <t>640_EQTY_PUB</t>
  </si>
  <si>
    <t>640 Equity Published</t>
  </si>
  <si>
    <t>640_FI_ACF</t>
  </si>
  <si>
    <t>640 Fixed Int ACF Automatic</t>
  </si>
  <si>
    <t>640_FI_BM</t>
  </si>
  <si>
    <t>640 Fixed Interest Benchmark - ALBI</t>
  </si>
  <si>
    <t>640_FI_BM2</t>
  </si>
  <si>
    <t>640 Fixed Interest Benchmark 2- STFCAD</t>
  </si>
  <si>
    <t>640_FI_MD</t>
  </si>
  <si>
    <t>640 Fixed Interest MD Automatic</t>
  </si>
  <si>
    <t>629_FUND_BM</t>
  </si>
  <si>
    <t>629 Fund Benchmark - GB3_BLEND</t>
  </si>
  <si>
    <t>55% in FTSE/JSE All Share Index	 9% in Morgan Stanley World Equity Index 6% in Citi Group World Govt Bond Index 5% in FTSE/JSE Real Estate	 20% in Besa Bond Index	 5% in Alexander Forbes Money Market Index</t>
  </si>
  <si>
    <t>629_FUND_PUB</t>
  </si>
  <si>
    <t>629 Fund Published</t>
  </si>
  <si>
    <t>640_FI_PUB</t>
  </si>
  <si>
    <t>640 Fixed Interest Published</t>
  </si>
  <si>
    <t>640_FUND_ACF</t>
  </si>
  <si>
    <t>640 Fund All Cash Flow Automatic</t>
  </si>
  <si>
    <t>640_FUND_BM</t>
  </si>
  <si>
    <t>640 Fund Benchmark - DB2_BLEND</t>
  </si>
  <si>
    <t>640_FUND_BM2</t>
  </si>
  <si>
    <t>640 Fund Benchmark Secondary - ECPI</t>
  </si>
  <si>
    <t>640_FUND_LCF</t>
  </si>
  <si>
    <t>640 Fund Large Cash Flow Automatic</t>
  </si>
  <si>
    <t>640_FUND_MD</t>
  </si>
  <si>
    <t>640 Fund MD Automatic</t>
  </si>
  <si>
    <t>640_FUND_MDA</t>
  </si>
  <si>
    <t>640 Fund MD Archived</t>
  </si>
  <si>
    <t>640_FUND_PUB</t>
  </si>
  <si>
    <t>640 Fund Published</t>
  </si>
  <si>
    <t>640_PROP_ACF</t>
  </si>
  <si>
    <t>640 Property ACF Automatic</t>
  </si>
  <si>
    <t>640_PROP_BM</t>
  </si>
  <si>
    <t>640 Property Benchmark - PROP_FRD</t>
  </si>
  <si>
    <t>640_PROP_MD</t>
  </si>
  <si>
    <t>640 Property MD Automatic</t>
  </si>
  <si>
    <t>640_PROP_PUB</t>
  </si>
  <si>
    <t>640 Property Published</t>
  </si>
  <si>
    <t>610_FUND_LCF</t>
  </si>
  <si>
    <t>610 Fund Large Cash Flow Automatic</t>
  </si>
  <si>
    <t>82</t>
  </si>
  <si>
    <t>650_FUND_LCF</t>
  </si>
  <si>
    <t>650 Fund Large Cash Flow Automatic</t>
  </si>
  <si>
    <t>86</t>
  </si>
  <si>
    <t>817.C_FUND_MD</t>
  </si>
  <si>
    <t>817.C Fund MD Automatic</t>
  </si>
  <si>
    <t>96</t>
  </si>
  <si>
    <t>641_BOND_ACF</t>
  </si>
  <si>
    <t>641 Bond ACF Automatic</t>
  </si>
  <si>
    <t>653_FUND_LCF</t>
  </si>
  <si>
    <t>653 Fund Large Cash Flow Automatic</t>
  </si>
  <si>
    <t>537_FUND_MDA</t>
  </si>
  <si>
    <t>537 Fund MD Archived</t>
  </si>
  <si>
    <t>542_FUND_BM</t>
  </si>
  <si>
    <t>542 Fund Benchmark - FUND_SPEC_542</t>
  </si>
  <si>
    <t>85</t>
  </si>
  <si>
    <t>641_BOND_BM</t>
  </si>
  <si>
    <t>641 Bond Benchmark - ALBI</t>
  </si>
  <si>
    <t>817.C_FUND_ACF</t>
  </si>
  <si>
    <t>817.C Fund All Cash Flow Automatic</t>
  </si>
  <si>
    <t>817.C_FUND_LCF</t>
  </si>
  <si>
    <t>817.C Fund Large Cash Flow Automatic</t>
  </si>
  <si>
    <t>537_EQTY_MD</t>
  </si>
  <si>
    <t>537 Equity MD Automatic</t>
  </si>
  <si>
    <t>TMPLT_EQTY_ACF</t>
  </si>
  <si>
    <t>TMPLT Equity ACF Automatic</t>
  </si>
  <si>
    <t>537_EQTY_ACF</t>
  </si>
  <si>
    <t>537 Equity ACF Automatic</t>
  </si>
  <si>
    <t>537_PROP_ACF</t>
  </si>
  <si>
    <t>537 Property ACF Automatic</t>
  </si>
  <si>
    <t>537_PROP_MD</t>
  </si>
  <si>
    <t>537 Property MD Automatic</t>
  </si>
  <si>
    <t>537_BOND_MD</t>
  </si>
  <si>
    <t>537 Bond MD Automatic</t>
  </si>
  <si>
    <t>641_BOND_MD</t>
  </si>
  <si>
    <t>641 Bond MD Automatic</t>
  </si>
  <si>
    <t>538A_FUND_MDA</t>
  </si>
  <si>
    <t>538A Fund MD Archived</t>
  </si>
  <si>
    <t>115</t>
  </si>
  <si>
    <t>534_EQTY_ACF</t>
  </si>
  <si>
    <t>534 Equity ACF Automatic</t>
  </si>
  <si>
    <t>534_EQTY_BM</t>
  </si>
  <si>
    <t>534 Equity Benchmark - J303T</t>
  </si>
  <si>
    <t>534_EQTY_MD</t>
  </si>
  <si>
    <t>534 Equity MD Automatic</t>
  </si>
  <si>
    <t>534_EQTY_PUB</t>
  </si>
  <si>
    <t>534 Equity Published</t>
  </si>
  <si>
    <t>609_FUND_BM</t>
  </si>
  <si>
    <t>609 Fund Benchmark - GB4_BLEND</t>
  </si>
  <si>
    <t>57.5% ALSI, 10% Morgan Stanley World Index, 5% Citit Group World Govt Bond Index, 1.25% JSE Real Estate Index, 1.25% AFDirect Property Index, 25% ALBI</t>
  </si>
  <si>
    <t>609_FUND_PUB</t>
  </si>
  <si>
    <t>609 Fund Published</t>
  </si>
  <si>
    <t>534_FI_ACF</t>
  </si>
  <si>
    <t>534 Fixed Int ACF Automatic</t>
  </si>
  <si>
    <t>534_FI_BM</t>
  </si>
  <si>
    <t>534 Fixed Interest Benchmark - ALBI</t>
  </si>
  <si>
    <t>542_FUND_ACF</t>
  </si>
  <si>
    <t>542 Fund All Cash Flow Automatic</t>
  </si>
  <si>
    <t>592_FUND_ACF</t>
  </si>
  <si>
    <t>592 Fund All Cash Flow Automatic</t>
  </si>
  <si>
    <t>592_FUND_MD</t>
  </si>
  <si>
    <t>592 Fund MD Automatic</t>
  </si>
  <si>
    <t>592_FUND_MDA</t>
  </si>
  <si>
    <t>592 Fund MD Archived</t>
  </si>
  <si>
    <t>594_FUND_ACF</t>
  </si>
  <si>
    <t>594 Fund All Cash Flow Automatic</t>
  </si>
  <si>
    <t>594_FUND_MDA</t>
  </si>
  <si>
    <t>594 Fund MD Archived</t>
  </si>
  <si>
    <t>594_FUND_MD</t>
  </si>
  <si>
    <t>594 Fund MD Automatic</t>
  </si>
  <si>
    <t>590_FUND_MD</t>
  </si>
  <si>
    <t>590 Fund MD Automatic</t>
  </si>
  <si>
    <t>542_FUND_LCF</t>
  </si>
  <si>
    <t>542 Fund Large Cash Flow Automatic</t>
  </si>
  <si>
    <t>597_BOND_MD</t>
  </si>
  <si>
    <t>597 Bond MD Automatic</t>
  </si>
  <si>
    <t>597_EQTY_MD</t>
  </si>
  <si>
    <t>597 Equity MD Automatic</t>
  </si>
  <si>
    <t>597_PROP_MD</t>
  </si>
  <si>
    <t>597 Property MD Automatic</t>
  </si>
  <si>
    <t>597_FUND_MD</t>
  </si>
  <si>
    <t>597 Fund MD Automatic</t>
  </si>
  <si>
    <t>598_FUND_MD</t>
  </si>
  <si>
    <t>598 Fund MD Automatic</t>
  </si>
  <si>
    <t>534_FI_BM2</t>
  </si>
  <si>
    <t>534 Fixed Interest Benchmark 2- STFCAD</t>
  </si>
  <si>
    <t>624_FUND_MD</t>
  </si>
  <si>
    <t>624 Fund MD Automatic</t>
  </si>
  <si>
    <t>534_FI_MD</t>
  </si>
  <si>
    <t>534 Fixed Interest MD Automatic</t>
  </si>
  <si>
    <t>534_FI_PUB</t>
  </si>
  <si>
    <t>534 Fixed Interest Published</t>
  </si>
  <si>
    <t>534_PROP_ACF</t>
  </si>
  <si>
    <t>534 Property ACF Automatic</t>
  </si>
  <si>
    <t>534_PROP_BM</t>
  </si>
  <si>
    <t>534 Property Benchmark - PROP_FRD2</t>
  </si>
  <si>
    <t>602_FUND_MD</t>
  </si>
  <si>
    <t>602 Fund MD Automatic</t>
  </si>
  <si>
    <t>534_PROP_MD</t>
  </si>
  <si>
    <t>534 Property MD Automatic</t>
  </si>
  <si>
    <t>534_PROP_PUB</t>
  </si>
  <si>
    <t>534 Property Published</t>
  </si>
  <si>
    <t>534_FUND_ACF</t>
  </si>
  <si>
    <t>534 Fund All Cash Flow Automatic</t>
  </si>
  <si>
    <t>603_FUND_MD</t>
  </si>
  <si>
    <t>603 Fund MD Automatic</t>
  </si>
  <si>
    <t>534_FUND_BM</t>
  </si>
  <si>
    <t>534 Fund Benchmark - AFB_SALMW_MED</t>
  </si>
  <si>
    <t>534_FUND_BM2</t>
  </si>
  <si>
    <t>534 Fund Benchmark Secondary - FUND_SPEC_DB_BM</t>
  </si>
  <si>
    <t>534_FUND_LCF</t>
  </si>
  <si>
    <t>534 Fund Large Cash Flow Automatic</t>
  </si>
  <si>
    <t>629_PROP_MD</t>
  </si>
  <si>
    <t>629 Property MD Automatic</t>
  </si>
  <si>
    <t>609_EQTY_PUB</t>
  </si>
  <si>
    <t>609 Equity Published</t>
  </si>
  <si>
    <t>609_FI_PUB</t>
  </si>
  <si>
    <t>609 Fixed Interest Published</t>
  </si>
  <si>
    <t>609_FRGN_PUB</t>
  </si>
  <si>
    <t>609 Foreign Published</t>
  </si>
  <si>
    <t>609_PROP_PUB</t>
  </si>
  <si>
    <t>609 Property Published</t>
  </si>
  <si>
    <t>612_EQTY_PUB</t>
  </si>
  <si>
    <t>612 Equity Published</t>
  </si>
  <si>
    <t>612_FI_PUB</t>
  </si>
  <si>
    <t>612 Fixed Interest Published</t>
  </si>
  <si>
    <t>612_FRGN_PUB</t>
  </si>
  <si>
    <t>612 Foreign Published</t>
  </si>
  <si>
    <t>612_PROP_PUB</t>
  </si>
  <si>
    <t>612 Property Published</t>
  </si>
  <si>
    <t>619_EQTY_PUB</t>
  </si>
  <si>
    <t>619 Equity Published</t>
  </si>
  <si>
    <t>619_FI_PUB</t>
  </si>
  <si>
    <t>619 Fixed Interest Published</t>
  </si>
  <si>
    <t>619_FRGN_PUB</t>
  </si>
  <si>
    <t>619 Foreign Published</t>
  </si>
  <si>
    <t>619_PROP_PUB</t>
  </si>
  <si>
    <t>619 Property Published</t>
  </si>
  <si>
    <t>628_EQTY_PUB</t>
  </si>
  <si>
    <t>628 Equity Published</t>
  </si>
  <si>
    <t>628_FI_PUB</t>
  </si>
  <si>
    <t>628 Fixed Interest Published</t>
  </si>
  <si>
    <t>628_FRGN_PUB</t>
  </si>
  <si>
    <t>628 Foreign Published</t>
  </si>
  <si>
    <t>628_PROP_PUB</t>
  </si>
  <si>
    <t>628 Property Published</t>
  </si>
  <si>
    <t>629_EQTY_PUB</t>
  </si>
  <si>
    <t>629 Equity Published</t>
  </si>
  <si>
    <t>629_FI_PUB</t>
  </si>
  <si>
    <t>629 Fixed Interest Published</t>
  </si>
  <si>
    <t>629_FRGN_PUB</t>
  </si>
  <si>
    <t>629 Foreign Published</t>
  </si>
  <si>
    <t>629_PROP_PUB</t>
  </si>
  <si>
    <t>629 Property Published</t>
  </si>
  <si>
    <t>60_EQTY_ACF</t>
  </si>
  <si>
    <t>60 Equity ACF Automatic</t>
  </si>
  <si>
    <t>60_EQTY_BM</t>
  </si>
  <si>
    <t>60 Equity Benchmark - ALSI+2</t>
  </si>
  <si>
    <t>60_EQTY_MD</t>
  </si>
  <si>
    <t>60 Equity MD Automatic</t>
  </si>
  <si>
    <t>60_FI_ACF</t>
  </si>
  <si>
    <t>60 Fixed Int ACF Automatic</t>
  </si>
  <si>
    <t>60_FI_BM</t>
  </si>
  <si>
    <t>60 Fixed Interest Benchmark - ALBI</t>
  </si>
  <si>
    <t>60_FI_BM2</t>
  </si>
  <si>
    <t>60 Fixed Interest Benchmark 2- STFCAD</t>
  </si>
  <si>
    <t>60_FI_MD</t>
  </si>
  <si>
    <t>60 Fixed Interest MD Automatic</t>
  </si>
  <si>
    <t>60_FRGN_ACF</t>
  </si>
  <si>
    <t>60 Foreign ACF Automatic</t>
  </si>
  <si>
    <t>60_FRGN_BM</t>
  </si>
  <si>
    <t>60 Foreign Benchmark - MSCG6040</t>
  </si>
  <si>
    <t>60_FRGN_MD</t>
  </si>
  <si>
    <t>60 Foreign MD Automatic</t>
  </si>
  <si>
    <t>60_PROP_ACF</t>
  </si>
  <si>
    <t>60 Property ACF Automatic</t>
  </si>
  <si>
    <t>60_PROP_BM</t>
  </si>
  <si>
    <t>60 Property Benchmark - PROP_FRD</t>
  </si>
  <si>
    <t>60_PROP_MD</t>
  </si>
  <si>
    <t>60 Property MD Automatic</t>
  </si>
  <si>
    <t>608_FRGN_PUB</t>
  </si>
  <si>
    <t>608 Foreign Published</t>
  </si>
  <si>
    <t>608_FRGN_ACF</t>
  </si>
  <si>
    <t>608 Foreign ACF Automatic</t>
  </si>
  <si>
    <t>C.I_FUND_PUB</t>
  </si>
  <si>
    <t>C.I Fund Published</t>
  </si>
  <si>
    <t>146</t>
  </si>
  <si>
    <t>C.I_FUND_ACF</t>
  </si>
  <si>
    <t>C.I Fund All Cash Flow Automatic</t>
  </si>
  <si>
    <t>C.I_FUND_BM</t>
  </si>
  <si>
    <t>C.I Fund Benchmark - ALSI</t>
  </si>
  <si>
    <t>C.IO_FUND_BM</t>
  </si>
  <si>
    <t>C.IO Fund Benchmark - MSCI ZAR</t>
  </si>
  <si>
    <t>148</t>
  </si>
  <si>
    <t>C.IO_FUND_PUB</t>
  </si>
  <si>
    <t>C.IO Fund Published</t>
  </si>
  <si>
    <t>19/DEC/2013 Had to rebuild entire Series, due to composite changes.</t>
  </si>
  <si>
    <t>C.IO_FUND_ACF</t>
  </si>
  <si>
    <t>C.IO Fund All Cash Flow Automatic</t>
  </si>
  <si>
    <t>619B_FUND_PUB</t>
  </si>
  <si>
    <t>619B Fund Published</t>
  </si>
  <si>
    <t>346</t>
  </si>
  <si>
    <t>485_EQTY_ACF</t>
  </si>
  <si>
    <t>485 Equity ACF Automatic</t>
  </si>
  <si>
    <t>485_EQTY_BM</t>
  </si>
  <si>
    <t>485 Equity Benchmark - ALSI+2_485_SPLICE</t>
  </si>
  <si>
    <t>485_EQTY_MD</t>
  </si>
  <si>
    <t>485 Equity MD Automatic</t>
  </si>
  <si>
    <t>485_FI_ACF</t>
  </si>
  <si>
    <t>485 Fixed Int ACF Automatic</t>
  </si>
  <si>
    <t>485_FI_BM</t>
  </si>
  <si>
    <t>485 Fixed Interest Benchmark - ALBI</t>
  </si>
  <si>
    <t>608_FRGN_MD</t>
  </si>
  <si>
    <t>608 Foreign MD Automatic</t>
  </si>
  <si>
    <t>633_FUND_ACF</t>
  </si>
  <si>
    <t>633 Fund All Cash Flow Automatic</t>
  </si>
  <si>
    <t>97</t>
  </si>
  <si>
    <t>633_FUND_LCF</t>
  </si>
  <si>
    <t>633 Fund Large Cash Flow Automatic</t>
  </si>
  <si>
    <t>633_FUND_MD</t>
  </si>
  <si>
    <t>633 Fund MD Automatic</t>
  </si>
  <si>
    <t>633_FUND_MDA</t>
  </si>
  <si>
    <t>633 Fund MD Archived</t>
  </si>
  <si>
    <t>650_FUND_ACF</t>
  </si>
  <si>
    <t>650 Fund All Cash Flow Automatic</t>
  </si>
  <si>
    <t>4_FUND_PUB</t>
  </si>
  <si>
    <t>4 Fund Published</t>
  </si>
  <si>
    <t>175</t>
  </si>
  <si>
    <t>[MDA]([SERIES_ID],'[END_DATE]')</t>
  </si>
  <si>
    <t>650_FUND_MDA</t>
  </si>
  <si>
    <t>650 Fund MD Archived</t>
  </si>
  <si>
    <t>650_FUND_MD</t>
  </si>
  <si>
    <t>650 Fund MD Automatic</t>
  </si>
  <si>
    <t>653_FUND_ACF</t>
  </si>
  <si>
    <t>653 Fund All Cash Flow Automatic</t>
  </si>
  <si>
    <t>653_FUND_MD</t>
  </si>
  <si>
    <t>653 Fund MD Automatic</t>
  </si>
  <si>
    <t>653_FUND_MDA</t>
  </si>
  <si>
    <t>653 Fund MD Archived</t>
  </si>
  <si>
    <t>652_FUND_ACF</t>
  </si>
  <si>
    <t>652 Fund All Cash Flow Automatic</t>
  </si>
  <si>
    <t>98</t>
  </si>
  <si>
    <t>652_FUND_LCF</t>
  </si>
  <si>
    <t>652 Fund Large Cash Flow Automatic</t>
  </si>
  <si>
    <t>652_FUND_MD</t>
  </si>
  <si>
    <t>652 Fund MD Automatic</t>
  </si>
  <si>
    <t>652_FUND_MDA</t>
  </si>
  <si>
    <t>652 Fund MD Archived</t>
  </si>
  <si>
    <t>751_FUND_ACF</t>
  </si>
  <si>
    <t>751 Fund All Cash Flow Automatic</t>
  </si>
  <si>
    <t>99</t>
  </si>
  <si>
    <t>751_FUND_LCF</t>
  </si>
  <si>
    <t>751 Fund Large Cash Flow Automatic</t>
  </si>
  <si>
    <t>751_FUND_MD</t>
  </si>
  <si>
    <t>751 Fund MD Automatic</t>
  </si>
  <si>
    <t>751_FUND_MDA</t>
  </si>
  <si>
    <t>751 Fund MD Archived</t>
  </si>
  <si>
    <t>537_FUND_MD</t>
  </si>
  <si>
    <t>537 Fund MD Automatic</t>
  </si>
  <si>
    <t>613_FUND_ACF</t>
  </si>
  <si>
    <t>613 Fund All Cash Flow Automatic</t>
  </si>
  <si>
    <t>100</t>
  </si>
  <si>
    <t>613_FUND_LCF</t>
  </si>
  <si>
    <t>613 Fund Large Cash Flow Automatic</t>
  </si>
  <si>
    <t>613_FUND_MD</t>
  </si>
  <si>
    <t>613 Fund MD Automatic</t>
  </si>
  <si>
    <t>613_FUND_MDA</t>
  </si>
  <si>
    <t>613 Fund MD Archived</t>
  </si>
  <si>
    <t>816_FUND_ACF</t>
  </si>
  <si>
    <t>816 Fund All Cash Flow Automatic</t>
  </si>
  <si>
    <t>101</t>
  </si>
  <si>
    <t>816_FUND_LCF</t>
  </si>
  <si>
    <t>816 Fund Large Cash Flow Automatic</t>
  </si>
  <si>
    <t>588_PROP_ACF</t>
  </si>
  <si>
    <t>588 Property ACF Automatic</t>
  </si>
  <si>
    <t>588_PROP_BM</t>
  </si>
  <si>
    <t>588 Property Benchmark - PROP_FRD</t>
  </si>
  <si>
    <t>588_PROP_MD</t>
  </si>
  <si>
    <t>588 Property MD Automatic</t>
  </si>
  <si>
    <t>60_EQTY_PUB</t>
  </si>
  <si>
    <t>60 Equity Published</t>
  </si>
  <si>
    <t>816_FUND_MDA</t>
  </si>
  <si>
    <t>816 Fund MD Archived</t>
  </si>
  <si>
    <t>5_FUND_PUB</t>
  </si>
  <si>
    <t>5 Fund Published</t>
  </si>
  <si>
    <t>176</t>
  </si>
  <si>
    <t>816_FUND_MD</t>
  </si>
  <si>
    <t>816 Fund MD Automatic</t>
  </si>
  <si>
    <t>817_FUND_ACF</t>
  </si>
  <si>
    <t>817 Fund All Cash Flow Automatic</t>
  </si>
  <si>
    <t>817_FUND_LCF</t>
  </si>
  <si>
    <t>817 Fund Large Cash Flow Automatic</t>
  </si>
  <si>
    <t>817_FUND_MD</t>
  </si>
  <si>
    <t>817 Fund MD Automatic</t>
  </si>
  <si>
    <t>817_FUND_MDA</t>
  </si>
  <si>
    <t>817 Fund MD Archived</t>
  </si>
  <si>
    <t>541_FUND_ACF</t>
  </si>
  <si>
    <t>541 Fund All Cash Flow Automatic</t>
  </si>
  <si>
    <t>103</t>
  </si>
  <si>
    <t>541_FUND_LCF</t>
  </si>
  <si>
    <t>541 Fund Large Cash Flow Automatic</t>
  </si>
  <si>
    <t>541_FUND_MD</t>
  </si>
  <si>
    <t>541 Fund MD Automatic</t>
  </si>
  <si>
    <t>541_FUND_MDA</t>
  </si>
  <si>
    <t>541 Fund MD Archived</t>
  </si>
  <si>
    <t>809_FUND_ACF</t>
  </si>
  <si>
    <t>809 Fund All Cash Flow Automatic</t>
  </si>
  <si>
    <t>104</t>
  </si>
  <si>
    <t>809_FUND_MD</t>
  </si>
  <si>
    <t>809 Fund MD Automatic</t>
  </si>
  <si>
    <t>809_FUND_LCF</t>
  </si>
  <si>
    <t>809 Fund Large Cash Flow Automatic</t>
  </si>
  <si>
    <t>809_FUND_MDA</t>
  </si>
  <si>
    <t>809 Fund MD Archived</t>
  </si>
  <si>
    <t>901_FUND_ACF</t>
  </si>
  <si>
    <t>901 Fund All Cash Flow Automatic</t>
  </si>
  <si>
    <t>105</t>
  </si>
  <si>
    <t>901_FUND_LCF</t>
  </si>
  <si>
    <t>901 Fund Large Cash Flow Automatic</t>
  </si>
  <si>
    <t>901_FUND_MD</t>
  </si>
  <si>
    <t>901 Fund MD Automatic</t>
  </si>
  <si>
    <t>901_FUND_MDA</t>
  </si>
  <si>
    <t>901 Fund MD Archived</t>
  </si>
  <si>
    <t>C.DB_FUND_MD</t>
  </si>
  <si>
    <t>C.DB Fund MD Automatic</t>
  </si>
  <si>
    <t>C.GB_FUND_PUB</t>
  </si>
  <si>
    <t>C.GB Fund Published</t>
  </si>
  <si>
    <t>Global Balanced Composite</t>
  </si>
  <si>
    <t>597_BOND_ACF</t>
  </si>
  <si>
    <t>597 Bond ACF Automatic</t>
  </si>
  <si>
    <t>597_EQTY_ACF</t>
  </si>
  <si>
    <t>597 Equity ACF Automatic</t>
  </si>
  <si>
    <t>597_PROP_ACF</t>
  </si>
  <si>
    <t>597 Property ACF Automatic</t>
  </si>
  <si>
    <t>597_FI_BM</t>
  </si>
  <si>
    <t>597 Fixed Interest Benchmark - ALBI</t>
  </si>
  <si>
    <t>597_FI_BM2</t>
  </si>
  <si>
    <t>597 Fixed Interest Benchmark 2- GMC1_STFCAD</t>
  </si>
  <si>
    <t>597_FI_ACF</t>
  </si>
  <si>
    <t>597 Fixed Int ACF Automatic</t>
  </si>
  <si>
    <t>597_FI_MD</t>
  </si>
  <si>
    <t>597 Fixed Interest MD Automatic</t>
  </si>
  <si>
    <t>597_FI_PUB</t>
  </si>
  <si>
    <t>597 Fixed Interest Published</t>
  </si>
  <si>
    <t>582_EQTY_ACF</t>
  </si>
  <si>
    <t>582 Equity ACF Automatic</t>
  </si>
  <si>
    <t>607_FUND_LCF</t>
  </si>
  <si>
    <t>607 Fund Large Cash Flow Automatic</t>
  </si>
  <si>
    <t>607_FUND_ACF</t>
  </si>
  <si>
    <t>607 Fund All Cash Flow Automatic</t>
  </si>
  <si>
    <t>608_FUND_LCF</t>
  </si>
  <si>
    <t>608 Fund Large Cash Flow Automatic</t>
  </si>
  <si>
    <t>608_FUND_ACF</t>
  </si>
  <si>
    <t>608 Fund All Cash Flow Automatic</t>
  </si>
  <si>
    <t>609_FUND_LCF</t>
  </si>
  <si>
    <t>609 Fund Large Cash Flow Automatic</t>
  </si>
  <si>
    <t>609_FUND_ACF</t>
  </si>
  <si>
    <t>609 Fund All Cash Flow Automatic</t>
  </si>
  <si>
    <t>612_FUND_LCF</t>
  </si>
  <si>
    <t>612 Fund Large Cash Flow Automatic</t>
  </si>
  <si>
    <t>612_FUND_ACF</t>
  </si>
  <si>
    <t>612 Fund All Cash Flow Automatic</t>
  </si>
  <si>
    <t>614_FUND_ACF</t>
  </si>
  <si>
    <t>614 Fund All Cash Flow Automatic</t>
  </si>
  <si>
    <t>614_FUND_LCF</t>
  </si>
  <si>
    <t>614 Fund Large Cash Flow Automatic</t>
  </si>
  <si>
    <t>615_FUND_ACF</t>
  </si>
  <si>
    <t>615 Fund All Cash Flow Automatic</t>
  </si>
  <si>
    <t>615_FUND_LCF</t>
  </si>
  <si>
    <t>615 Fund Large Cash Flow Automatic</t>
  </si>
  <si>
    <t>642_FRGN_BM</t>
  </si>
  <si>
    <t>642 Foreign Benchmark - MSCG6040</t>
  </si>
  <si>
    <t>642_FRGN_ACF</t>
  </si>
  <si>
    <t>642 Foreign ACF Automatic</t>
  </si>
  <si>
    <t>642_FRGN_MD</t>
  </si>
  <si>
    <t>642 Foreign MD Automatic</t>
  </si>
  <si>
    <t>642_FRGN_PUB</t>
  </si>
  <si>
    <t>642 Foreign Published</t>
  </si>
  <si>
    <t>618_FUND_ACF</t>
  </si>
  <si>
    <t>618 Fund All Cash Flow Automatic</t>
  </si>
  <si>
    <t>618_FUND_LCF</t>
  </si>
  <si>
    <t>618 Fund Large Cash Flow Automatic</t>
  </si>
  <si>
    <t>619_FUND_ACF</t>
  </si>
  <si>
    <t>619 Fund All Cash Flow Automatic</t>
  </si>
  <si>
    <t>619_FUND_LCF</t>
  </si>
  <si>
    <t>619 Fund Large Cash Flow Automatic</t>
  </si>
  <si>
    <t>FUND_SPEC_648</t>
  </si>
  <si>
    <t>CSWIX : Capped Shareholder Weighted All Share Index (Currently)</t>
  </si>
  <si>
    <t>607 Fund Specific_x000D_
CAPI from Inception, until SWIX from 01 Jan 2012_x000D_
Then CSWIX from 01 April 2017</t>
  </si>
  <si>
    <t>397</t>
  </si>
  <si>
    <t xml:space="preserve">[SPLICE]('[START_DATE]','[END_DATE]','J303T','01/01/2012','J403T','01/04/2017','J433T') </t>
  </si>
  <si>
    <t>[ACS]([SERIES_ID],'J433T','[START_DATE]','[END_DATE]')</t>
  </si>
  <si>
    <t>CSWIX (J433T) (Currently)</t>
  </si>
  <si>
    <t>633A_FUND_LCF</t>
  </si>
  <si>
    <t>633A Fund Large Cash Flow Automatic</t>
  </si>
  <si>
    <t>331</t>
  </si>
  <si>
    <t>633A_FUND_MD</t>
  </si>
  <si>
    <t>633A Fund MD Automatic</t>
  </si>
  <si>
    <t>633A_FUND_MDA</t>
  </si>
  <si>
    <t>633A Fund MD Archived</t>
  </si>
  <si>
    <t>633A_FUND_PUB</t>
  </si>
  <si>
    <t>633A Fund Published</t>
  </si>
  <si>
    <t>627_FUND_ACF</t>
  </si>
  <si>
    <t>627 Fund All Cash Flow Automatic</t>
  </si>
  <si>
    <t>627_FUND_LCF</t>
  </si>
  <si>
    <t>627 Fund Large Cash Flow Automatic</t>
  </si>
  <si>
    <t>628_FUND_ACF</t>
  </si>
  <si>
    <t>628 Fund All Cash Flow Automatic</t>
  </si>
  <si>
    <t>628_FUND_LCF</t>
  </si>
  <si>
    <t>628 Fund Large Cash Flow Automatic</t>
  </si>
  <si>
    <t>629_FUND_LCF</t>
  </si>
  <si>
    <t>629 Fund Large Cash Flow Automatic</t>
  </si>
  <si>
    <t>629_FUND_ACF</t>
  </si>
  <si>
    <t>629 Fund All Cash Flow Automatic</t>
  </si>
  <si>
    <t>651_FUND_LCF</t>
  </si>
  <si>
    <t>651 Fund Large Cash Flow Automatic</t>
  </si>
  <si>
    <t>651_FUND_ACF</t>
  </si>
  <si>
    <t>651 Fund All Cash Flow Automatic</t>
  </si>
  <si>
    <t>810_FUND_LCF</t>
  </si>
  <si>
    <t>810 Fund Large Cash Flow Automatic</t>
  </si>
  <si>
    <t>810_FUND_ACF</t>
  </si>
  <si>
    <t>810 Fund All Cash Flow Automatic</t>
  </si>
  <si>
    <t>811_FUND_LCF</t>
  </si>
  <si>
    <t>811 Fund Large Cash Flow Automatic</t>
  </si>
  <si>
    <t>811_FUND_ACF</t>
  </si>
  <si>
    <t>811 Fund All Cash Flow Automatic</t>
  </si>
  <si>
    <t>633A_FUND_ACF</t>
  </si>
  <si>
    <t>633A Fund All Cash Flow Automatic</t>
  </si>
  <si>
    <t>633C_FUND_ACF</t>
  </si>
  <si>
    <t>633C Fund All Cash Flow Automatic</t>
  </si>
  <si>
    <t>332</t>
  </si>
  <si>
    <t>633C_FUND_LCF</t>
  </si>
  <si>
    <t>633C Fund Large Cash Flow Automatic</t>
  </si>
  <si>
    <t>628_FUND_MD</t>
  </si>
  <si>
    <t>628 Fund MD Automatic</t>
  </si>
  <si>
    <t>633C_FUND_MDA</t>
  </si>
  <si>
    <t>633C Fund MD Archived</t>
  </si>
  <si>
    <t>814_FUND_LCF</t>
  </si>
  <si>
    <t>814 Fund Large Cash Flow Automatic</t>
  </si>
  <si>
    <t>814_FUND_ACF</t>
  </si>
  <si>
    <t>814 Fund All Cash Flow Automatic</t>
  </si>
  <si>
    <t>815_FUND_LCF</t>
  </si>
  <si>
    <t>815 Fund Large Cash Flow Automatic</t>
  </si>
  <si>
    <t>815_FUND_ACF</t>
  </si>
  <si>
    <t>815 Fund All Cash Flow Automatic</t>
  </si>
  <si>
    <t>633C_FUND_MD</t>
  </si>
  <si>
    <t>633C Fund MD Automatic</t>
  </si>
  <si>
    <t>651_FUND_MD</t>
  </si>
  <si>
    <t>651 Fund MD Automatic</t>
  </si>
  <si>
    <t>633C_FUND_PUB</t>
  </si>
  <si>
    <t>633C Fund Published</t>
  </si>
  <si>
    <t>1226_FUND_ACF</t>
  </si>
  <si>
    <t>1226 Fund All Cash Flow Automatic</t>
  </si>
  <si>
    <t>333</t>
  </si>
  <si>
    <t>1226_FUND_LCF</t>
  </si>
  <si>
    <t>1226 Fund Large Cash Flow Automatic</t>
  </si>
  <si>
    <t>810_FUND_MD</t>
  </si>
  <si>
    <t>810 Fund MD Automatic</t>
  </si>
  <si>
    <t>1226_FUND_PUB</t>
  </si>
  <si>
    <t>1226 Fund Published</t>
  </si>
  <si>
    <t>811_FUND_MD</t>
  </si>
  <si>
    <t>811 Fund MD Automatic</t>
  </si>
  <si>
    <t>814_FUND_MD</t>
  </si>
  <si>
    <t>814 Fund MD Automatic</t>
  </si>
  <si>
    <t>1226_FUND_MD</t>
  </si>
  <si>
    <t>1226 Fund MD Automatic</t>
  </si>
  <si>
    <t>1226_FUND_MDA</t>
  </si>
  <si>
    <t>1226 Fund MD Archived</t>
  </si>
  <si>
    <t>535B_FUND_ACF</t>
  </si>
  <si>
    <t>535B Fund All Cash Flow Automatic</t>
  </si>
  <si>
    <t>334</t>
  </si>
  <si>
    <t>583_FUND_PUB</t>
  </si>
  <si>
    <t>583 Fund Published</t>
  </si>
  <si>
    <t>583_FUND_BM</t>
  </si>
  <si>
    <t>583 Fund Benchmark - DB1_BLEND</t>
  </si>
  <si>
    <t>65% Alsi, 5% REALSI, 25%ALBI, Alexander Forbes MMI 5%</t>
  </si>
  <si>
    <t>630_FUND_PUB</t>
  </si>
  <si>
    <t>630 Fund Published</t>
  </si>
  <si>
    <t>630_FUND_BM</t>
  </si>
  <si>
    <t>630 Fund Benchmark - FUND_SPEC_630_BM</t>
  </si>
  <si>
    <t>535B_FUND_LCF</t>
  </si>
  <si>
    <t>535B Fund Large Cash Flow Automatic</t>
  </si>
  <si>
    <t>535B_FUND_MD</t>
  </si>
  <si>
    <t>535B Fund MD Automatic</t>
  </si>
  <si>
    <t>535B_FUND_MDA</t>
  </si>
  <si>
    <t>535B Fund MD Archived</t>
  </si>
  <si>
    <t>535B_FUND_PUB</t>
  </si>
  <si>
    <t>535B Fund Published</t>
  </si>
  <si>
    <t>535D_FUND_ACF</t>
  </si>
  <si>
    <t>535D Fund All Cash Flow Automatic</t>
  </si>
  <si>
    <t>335</t>
  </si>
  <si>
    <t>535D_FUND_LCF</t>
  </si>
  <si>
    <t>535D Fund Large Cash Flow Automatic</t>
  </si>
  <si>
    <t>535D_FUND_MD</t>
  </si>
  <si>
    <t>535D Fund MD Automatic</t>
  </si>
  <si>
    <t>535D_FUND_MDA</t>
  </si>
  <si>
    <t>535D Fund MD Archived</t>
  </si>
  <si>
    <t>535D_FUND_PUB</t>
  </si>
  <si>
    <t>535D Fund Published</t>
  </si>
  <si>
    <t>638A_FUND_ACF</t>
  </si>
  <si>
    <t>638A Fund All Cash Flow Automatic</t>
  </si>
  <si>
    <t>336</t>
  </si>
  <si>
    <t>638A_FUND_LCF</t>
  </si>
  <si>
    <t>638A Fund Large Cash Flow Automatic</t>
  </si>
  <si>
    <t>638A_FUND_MD</t>
  </si>
  <si>
    <t>638A Fund MD Automatic</t>
  </si>
  <si>
    <t>638A_FUND_MDA</t>
  </si>
  <si>
    <t>638A Fund MD Archived</t>
  </si>
  <si>
    <t>638A_FUND_PUB</t>
  </si>
  <si>
    <t>638A Fund Published</t>
  </si>
  <si>
    <t>584_FUND_BM</t>
  </si>
  <si>
    <t>584 Fund Benchmark - CALL_DAILY+2</t>
  </si>
  <si>
    <t>584_FUND_PUB</t>
  </si>
  <si>
    <t>584 Fund Published</t>
  </si>
  <si>
    <t>Changes to Net of Scrip Fees as per Paul for Published figure going forward.</t>
  </si>
  <si>
    <t>638B_FUND_ACF</t>
  </si>
  <si>
    <t>638B Fund All Cash Flow Automatic</t>
  </si>
  <si>
    <t>337</t>
  </si>
  <si>
    <t>638B_FUND_LCF</t>
  </si>
  <si>
    <t>638B Fund Large Cash Flow Automatic</t>
  </si>
  <si>
    <t>590_FUND_BM</t>
  </si>
  <si>
    <t>590 Fund Benchmark - ALSI</t>
  </si>
  <si>
    <t>638B_FUND_MD</t>
  </si>
  <si>
    <t>638B Fund MD Automatic</t>
  </si>
  <si>
    <t>638B_FUND_MDA</t>
  </si>
  <si>
    <t>638B Fund MD Archived</t>
  </si>
  <si>
    <t>590.C_FUND_MSC10</t>
  </si>
  <si>
    <t>590.C Fund Miscellaneous 10 - DB3_BLEND</t>
  </si>
  <si>
    <t>FUND_MSC10</t>
  </si>
  <si>
    <t>Old Benchmark</t>
  </si>
  <si>
    <t>40% ALSI, 10% JSE Property UT, 50% Nedbank Call + 2%</t>
  </si>
  <si>
    <t>3</t>
  </si>
  <si>
    <t>811_FUND_BM</t>
  </si>
  <si>
    <t>811 Fund Benchmark - CAPI_ALSI</t>
  </si>
  <si>
    <t>638B_FUND_PUB</t>
  </si>
  <si>
    <t>638B Fund Published</t>
  </si>
  <si>
    <t>638D_FUND_ACF</t>
  </si>
  <si>
    <t>638D Fund All Cash Flow Automatic</t>
  </si>
  <si>
    <t>338</t>
  </si>
  <si>
    <t>C.GB_EQTY_PUB</t>
  </si>
  <si>
    <t>C.GB Equity Published</t>
  </si>
  <si>
    <t>638D_FUND_LCF</t>
  </si>
  <si>
    <t>638D Fund Large Cash Flow Automatic</t>
  </si>
  <si>
    <t>638D_FUND_MD</t>
  </si>
  <si>
    <t>638D Fund MD Automatic</t>
  </si>
  <si>
    <t>638D_FUND_MDA</t>
  </si>
  <si>
    <t>638D Fund MD Archived</t>
  </si>
  <si>
    <t>638D_FUND_PUB</t>
  </si>
  <si>
    <t>638D Fund Published</t>
  </si>
  <si>
    <t>640A_FUND_ACF</t>
  </si>
  <si>
    <t>640A Fund All Cash Flow Automatic</t>
  </si>
  <si>
    <t>339</t>
  </si>
  <si>
    <t>640A_FUND_LCF</t>
  </si>
  <si>
    <t>640A Fund Large Cash Flow Automatic</t>
  </si>
  <si>
    <t>640A_FUND_MD</t>
  </si>
  <si>
    <t>640A Fund MD Automatic</t>
  </si>
  <si>
    <t>640A_FUND_MDA</t>
  </si>
  <si>
    <t>640A Fund MD Archived</t>
  </si>
  <si>
    <t>640A_FUND_PUB</t>
  </si>
  <si>
    <t>640A Fund Published</t>
  </si>
  <si>
    <t>640B_FUND_ACF</t>
  </si>
  <si>
    <t>640B Fund All Cash Flow Automatic</t>
  </si>
  <si>
    <t>340</t>
  </si>
  <si>
    <t>640B_FUND_LCF</t>
  </si>
  <si>
    <t>640B Fund Large Cash Flow Automatic</t>
  </si>
  <si>
    <t>640B_FUND_MD</t>
  </si>
  <si>
    <t>640B Fund MD Automatic</t>
  </si>
  <si>
    <t>640B_FUND_PUB</t>
  </si>
  <si>
    <t>640B Fund Published</t>
  </si>
  <si>
    <t>640B_FUND_MDA</t>
  </si>
  <si>
    <t>640B Fund MD Archived</t>
  </si>
  <si>
    <t>640D_FUND_ACF</t>
  </si>
  <si>
    <t>640D Fund All Cash Flow Automatic</t>
  </si>
  <si>
    <t>341</t>
  </si>
  <si>
    <t>640D_FUND_LCF</t>
  </si>
  <si>
    <t>640D Fund Large Cash Flow Automatic</t>
  </si>
  <si>
    <t>640D_FUND_MD</t>
  </si>
  <si>
    <t>640D Fund MD Automatic</t>
  </si>
  <si>
    <t>640D_FUND_MDA</t>
  </si>
  <si>
    <t>640D Fund MD Archived</t>
  </si>
  <si>
    <t>640D_FUND_PUB</t>
  </si>
  <si>
    <t>640D Fund Published</t>
  </si>
  <si>
    <t>641A_FUND_ACF</t>
  </si>
  <si>
    <t>641A Fund All Cash Flow Automatic</t>
  </si>
  <si>
    <t>342</t>
  </si>
  <si>
    <t>641A_FUND_LCF</t>
  </si>
  <si>
    <t>641A Fund Large Cash Flow Automatic</t>
  </si>
  <si>
    <t>641A_FUND_MD</t>
  </si>
  <si>
    <t>641A Fund MD Automatic</t>
  </si>
  <si>
    <t>641A_FUND_MDA</t>
  </si>
  <si>
    <t>641A Fund MD Archived</t>
  </si>
  <si>
    <t>641A_FUND_PUB</t>
  </si>
  <si>
    <t>641A Fund Published</t>
  </si>
  <si>
    <t>610_FUND_ACF</t>
  </si>
  <si>
    <t>610 Fund All Cash Flow Automatic</t>
  </si>
  <si>
    <t>610_FUND_MD</t>
  </si>
  <si>
    <t>610 Fund MD Automatic</t>
  </si>
  <si>
    <t>610_FUND_MDA</t>
  </si>
  <si>
    <t>610 Fund MD Archived</t>
  </si>
  <si>
    <t>STFCAD</t>
  </si>
  <si>
    <t>STEFI CAD : Alexander Forbes Cash and Deposits Index STFCAD[CL]</t>
  </si>
  <si>
    <t>Quarterly Report : AF Call Dep Index</t>
  </si>
  <si>
    <t>[PFINDX_PRO]('STFCAD_CL','[END_DATE]')</t>
  </si>
  <si>
    <t>641B_FUND_LCF</t>
  </si>
  <si>
    <t>641B Fund Large Cash Flow Automatic</t>
  </si>
  <si>
    <t>343</t>
  </si>
  <si>
    <t>641B_FUND_MD</t>
  </si>
  <si>
    <t>641B Fund MD Automatic</t>
  </si>
  <si>
    <t>641B_FUND_ACF</t>
  </si>
  <si>
    <t>641B Fund All Cash Flow Automatic</t>
  </si>
  <si>
    <t>641B_FUND_MDA</t>
  </si>
  <si>
    <t>641B Fund MD Archived</t>
  </si>
  <si>
    <t>605_FI_MD</t>
  </si>
  <si>
    <t>605 Fixed Interest MD Automatic</t>
  </si>
  <si>
    <t>605_FRGN_ACF</t>
  </si>
  <si>
    <t>605 Foreign ACF Automatic</t>
  </si>
  <si>
    <t>605_FRGN_BM</t>
  </si>
  <si>
    <t>605 Foreign Benchmark - MSCG6040</t>
  </si>
  <si>
    <t>605_FRGN_MD</t>
  </si>
  <si>
    <t>605 Foreign MD Automatic</t>
  </si>
  <si>
    <t>605_PROP_ACF</t>
  </si>
  <si>
    <t>605 Property ACF Automatic</t>
  </si>
  <si>
    <t>605_PROP_BM</t>
  </si>
  <si>
    <t>605 Property Benchmark - PROP_FRD</t>
  </si>
  <si>
    <t>605_PROP_MD</t>
  </si>
  <si>
    <t>605 Property MD Automatic</t>
  </si>
  <si>
    <t>641B_FUND_PUB</t>
  </si>
  <si>
    <t>641B Fund Published</t>
  </si>
  <si>
    <t>641D_FUND_ACF</t>
  </si>
  <si>
    <t>641D Fund All Cash Flow Automatic</t>
  </si>
  <si>
    <t>344</t>
  </si>
  <si>
    <t>641D_FUND_LCF</t>
  </si>
  <si>
    <t>641D Fund Large Cash Flow Automatic</t>
  </si>
  <si>
    <t>641D_FUND_MD</t>
  </si>
  <si>
    <t>641D Fund MD Automatic</t>
  </si>
  <si>
    <t>641D_FUND_MDA</t>
  </si>
  <si>
    <t>641D Fund MD Archived</t>
  </si>
  <si>
    <t>641D_FUND_PUB</t>
  </si>
  <si>
    <t>641D Fund Published</t>
  </si>
  <si>
    <t>619A_FUND_PUB</t>
  </si>
  <si>
    <t>619A Fund Published</t>
  </si>
  <si>
    <t>345</t>
  </si>
  <si>
    <t>619A_FUND_LCF</t>
  </si>
  <si>
    <t>619A Fund Large Cash Flow Automatic</t>
  </si>
  <si>
    <t>582_EQTY_BM</t>
  </si>
  <si>
    <t>582 Equity Benchmark - ALSI</t>
  </si>
  <si>
    <t>582_EQTY_MD</t>
  </si>
  <si>
    <t>582 Equity MD Automatic</t>
  </si>
  <si>
    <t>582_EQTY_PUB</t>
  </si>
  <si>
    <t>582 Equity Published</t>
  </si>
  <si>
    <t>582_PROP_ACF</t>
  </si>
  <si>
    <t>582 Property ACF Automatic</t>
  </si>
  <si>
    <t>582_PROP_BM</t>
  </si>
  <si>
    <t>582 Property Benchmark - PROP_FRD</t>
  </si>
  <si>
    <t>582_PROP_MD</t>
  </si>
  <si>
    <t>582 Property MD Automatic</t>
  </si>
  <si>
    <t>582_PROP_PUB</t>
  </si>
  <si>
    <t>582 Property Published</t>
  </si>
  <si>
    <t>582_BOND_ACF</t>
  </si>
  <si>
    <t>582 Bond ACF Automatic</t>
  </si>
  <si>
    <t>582_BOND_BM</t>
  </si>
  <si>
    <t>582 Bond Benchmark - ALBI</t>
  </si>
  <si>
    <t>582_BOND_MD</t>
  </si>
  <si>
    <t>582 Bond MD Automatic</t>
  </si>
  <si>
    <t>582_BOND_PUB</t>
  </si>
  <si>
    <t>582 Bond Published</t>
  </si>
  <si>
    <t>583_BOND_ACF</t>
  </si>
  <si>
    <t>583 Bond ACF Automatic</t>
  </si>
  <si>
    <t>583_BOND_BM</t>
  </si>
  <si>
    <t>583 Bond Benchmark - ALBI</t>
  </si>
  <si>
    <t>583_BOND_MD</t>
  </si>
  <si>
    <t>583 Bond MD Automatic</t>
  </si>
  <si>
    <t>583_EQTY_ACF</t>
  </si>
  <si>
    <t>583 Equity ACF Automatic</t>
  </si>
  <si>
    <t>583_EQTY_BM</t>
  </si>
  <si>
    <t>583 Equity Benchmark - ALSI</t>
  </si>
  <si>
    <t>583_EQTY_MD</t>
  </si>
  <si>
    <t>583 Equity MD Automatic</t>
  </si>
  <si>
    <t>583_PROP_ACF</t>
  </si>
  <si>
    <t>583 Property ACF Automatic</t>
  </si>
  <si>
    <t>583_PROP_BM</t>
  </si>
  <si>
    <t>583 Property Benchmark - PROP_FRD</t>
  </si>
  <si>
    <t>583_PROP_MD</t>
  </si>
  <si>
    <t>583 Property MD Automatic</t>
  </si>
  <si>
    <t>583_BOND_PUB</t>
  </si>
  <si>
    <t>583 Bond Published</t>
  </si>
  <si>
    <t>583_PROP_PUB</t>
  </si>
  <si>
    <t>583 Property Published</t>
  </si>
  <si>
    <t>TMPLT_FI_PUB</t>
  </si>
  <si>
    <t>TMPLT Fixed Interest Published</t>
  </si>
  <si>
    <t>TMPLT_FI_ACF</t>
  </si>
  <si>
    <t>TMPLT Fixed Int ACF Automatic</t>
  </si>
  <si>
    <t>TMPLT_OTHR_PUB</t>
  </si>
  <si>
    <t>TMPLT Other Published</t>
  </si>
  <si>
    <t>OTHR_PUB</t>
  </si>
  <si>
    <t>537_FI_PUB</t>
  </si>
  <si>
    <t>537 Fixed Interest Published</t>
  </si>
  <si>
    <t>537_FI_ACF</t>
  </si>
  <si>
    <t>537 Fixed Int ACF Automatic</t>
  </si>
  <si>
    <t>537_FI_BM</t>
  </si>
  <si>
    <t>537 Fixed Interest Benchmark - ALBI</t>
  </si>
  <si>
    <t>TMPLT_FI_BM2</t>
  </si>
  <si>
    <t>TMPLT Fixed Interest Benchmark 2- N/A</t>
  </si>
  <si>
    <t>537_FI_BM2</t>
  </si>
  <si>
    <t>537 Fixed Interest Benchmark 2- STFCAD</t>
  </si>
  <si>
    <t>537_FI_MD</t>
  </si>
  <si>
    <t>537 Fixed Interest MD Automatic</t>
  </si>
  <si>
    <t>W.GLB_MACRO_LS_BENC2</t>
  </si>
  <si>
    <t>Global Macro Long Short Benchmark 2 - ALSI</t>
  </si>
  <si>
    <t>ALIAS</t>
  </si>
  <si>
    <t>Used for ALSI Std Dev Comparison to get correct start date.</t>
  </si>
  <si>
    <t>159</t>
  </si>
  <si>
    <t>583_EQTY_PUB</t>
  </si>
  <si>
    <t>583 Equity Published</t>
  </si>
  <si>
    <t>608_EQTY_ACF</t>
  </si>
  <si>
    <t>608 Equity ACF Automatic</t>
  </si>
  <si>
    <t>608_EQTY_BM</t>
  </si>
  <si>
    <t>608 Equity Benchmark - J303T</t>
  </si>
  <si>
    <t>608_EQTY_MD</t>
  </si>
  <si>
    <t>608 Equity MD Automatic</t>
  </si>
  <si>
    <t>W.LS_EQUITY_BENCH2</t>
  </si>
  <si>
    <t>Long/Short Equity Composite Benchmark 2 - ALSI</t>
  </si>
  <si>
    <t>Used for LS Std Deviation Calculations</t>
  </si>
  <si>
    <t>608_PROP_ACF</t>
  </si>
  <si>
    <t>608 Property ACF Automatic</t>
  </si>
  <si>
    <t>608_PROP_BM</t>
  </si>
  <si>
    <t>608 Property Benchmark - PROP_FRD2</t>
  </si>
  <si>
    <t>608_PROP_MD</t>
  </si>
  <si>
    <t>608 Property MD Automatic</t>
  </si>
  <si>
    <t>6_FUND_PUB</t>
  </si>
  <si>
    <t>6 Fund Published</t>
  </si>
  <si>
    <t>177</t>
  </si>
  <si>
    <t>608_FI_ACF</t>
  </si>
  <si>
    <t>608 Fixed Int ACF Automatic</t>
  </si>
  <si>
    <t>608_FI_BM</t>
  </si>
  <si>
    <t>608 Fixed Interest Benchmark - ALBI</t>
  </si>
  <si>
    <t>608_FI_BM2</t>
  </si>
  <si>
    <t>608 Fixed Interest Benchmark 2- STFCAD</t>
  </si>
  <si>
    <t>608_FI_MD</t>
  </si>
  <si>
    <t>608 Fixed Interest MD Automatic</t>
  </si>
  <si>
    <t>8_FUND_PUB</t>
  </si>
  <si>
    <t>8 Fund Published</t>
  </si>
  <si>
    <t>178</t>
  </si>
  <si>
    <t>627_FI_ACF</t>
  </si>
  <si>
    <t>627 Fixed Int ACF Automatic</t>
  </si>
  <si>
    <t>627_FI_BM</t>
  </si>
  <si>
    <t>627 Fixed Interest Benchmark - ALBI</t>
  </si>
  <si>
    <t>627_FI_BM2</t>
  </si>
  <si>
    <t>627 Fixed Interest Benchmark 2- STFCAD</t>
  </si>
  <si>
    <t>627_FI_MD</t>
  </si>
  <si>
    <t>627 Fixed Interest MD Automatic</t>
  </si>
  <si>
    <t>USDZAR3PM</t>
  </si>
  <si>
    <t>US$/ZAR 3PM Exchange Rate</t>
  </si>
  <si>
    <t>3PM USDZAR Rates per File from Alexa Pearce</t>
  </si>
  <si>
    <t>[EXCH_RATE]('ZAR','USD','[END_DATE]','BLOOM3PM')</t>
  </si>
  <si>
    <t>627_EQTY_ACF</t>
  </si>
  <si>
    <t>627 Equity ACF Automatic</t>
  </si>
  <si>
    <t>627_EQTY_BM</t>
  </si>
  <si>
    <t>627 Equity Benchmark - ALSI</t>
  </si>
  <si>
    <t>627_EQTY_MD</t>
  </si>
  <si>
    <t>627 Equity MD Automatic</t>
  </si>
  <si>
    <t>962_FUND_PUB</t>
  </si>
  <si>
    <t>962 Fund Published</t>
  </si>
  <si>
    <t>298</t>
  </si>
  <si>
    <t>627_PROP_ACF</t>
  </si>
  <si>
    <t>627 Property ACF Automatic</t>
  </si>
  <si>
    <t>627_PROP_BM</t>
  </si>
  <si>
    <t>627 Property Benchmark - PROP_FRD</t>
  </si>
  <si>
    <t>627_PROP_MD</t>
  </si>
  <si>
    <t>627 Property MD Automatic</t>
  </si>
  <si>
    <t>963_FUND_PUB</t>
  </si>
  <si>
    <t>963 Fund Published</t>
  </si>
  <si>
    <t>299</t>
  </si>
  <si>
    <t>608_EQTY_PUB</t>
  </si>
  <si>
    <t>608 Equity Published</t>
  </si>
  <si>
    <t>608_FI_PUB</t>
  </si>
  <si>
    <t>608 Fixed Interest Published</t>
  </si>
  <si>
    <t>608_PROP_PUB</t>
  </si>
  <si>
    <t>608 Property Published</t>
  </si>
  <si>
    <t>627_EQTY_PUB</t>
  </si>
  <si>
    <t>627 Equity Published</t>
  </si>
  <si>
    <t>627_PROP_PUB</t>
  </si>
  <si>
    <t>627 Property Published</t>
  </si>
  <si>
    <t>627_FI_PUB</t>
  </si>
  <si>
    <t>627 Fixed Interest Published</t>
  </si>
  <si>
    <t>602_EQTY_ACF</t>
  </si>
  <si>
    <t>602 Equity ACF Automatic</t>
  </si>
  <si>
    <t>602_EQTY_BM</t>
  </si>
  <si>
    <t>602 Equity Benchmark - ALSI</t>
  </si>
  <si>
    <t>602_EQTY_MD</t>
  </si>
  <si>
    <t>602 Equity MD Automatic</t>
  </si>
  <si>
    <t>964_FUND_PUB</t>
  </si>
  <si>
    <t>964 Fund Published</t>
  </si>
  <si>
    <t>300</t>
  </si>
  <si>
    <t>602_PROP_ACF</t>
  </si>
  <si>
    <t>602 Property ACF Automatic</t>
  </si>
  <si>
    <t>602_PROP_BM</t>
  </si>
  <si>
    <t>602 Property Benchmark - PROP_FRD</t>
  </si>
  <si>
    <t>602_PROP_MD</t>
  </si>
  <si>
    <t>602 Property MD Automatic</t>
  </si>
  <si>
    <t>965_FUND_PUB</t>
  </si>
  <si>
    <t>965 Fund Published</t>
  </si>
  <si>
    <t>301</t>
  </si>
  <si>
    <t>602_FI_ACF</t>
  </si>
  <si>
    <t>602 Fixed Int ACF Automatic</t>
  </si>
  <si>
    <t>602_FI_BM</t>
  </si>
  <si>
    <t>602 Fixed Interest Benchmark - ALBI</t>
  </si>
  <si>
    <t>602_FI_BM2</t>
  </si>
  <si>
    <t>602 Fixed Interest Benchmark 2- GMC1_STFCAD</t>
  </si>
  <si>
    <t>602_FI_MD</t>
  </si>
  <si>
    <t>602 Fixed Interest MD Automatic</t>
  </si>
  <si>
    <t>966_FUND_PUB</t>
  </si>
  <si>
    <t>966 Fund Published</t>
  </si>
  <si>
    <t>302</t>
  </si>
  <si>
    <t>602_FRGN_ACF</t>
  </si>
  <si>
    <t>602 Foreign ACF Automatic</t>
  </si>
  <si>
    <t>602_FRGN_BM</t>
  </si>
  <si>
    <t>602 Foreign Benchmark - MSCG6040</t>
  </si>
  <si>
    <t>602_FRGN_MD</t>
  </si>
  <si>
    <t>602 Foreign MD Automatic</t>
  </si>
  <si>
    <t>640_BOND_ACF</t>
  </si>
  <si>
    <t>640 Bond ACF Automatic</t>
  </si>
  <si>
    <t>603_EQTY_ACF</t>
  </si>
  <si>
    <t>603 Equity ACF Automatic</t>
  </si>
  <si>
    <t>603_EQTY_BM</t>
  </si>
  <si>
    <t>603 Equity Benchmark - FUND_SPEC_603_BM2</t>
  </si>
  <si>
    <t>603_EQTY_MD</t>
  </si>
  <si>
    <t>603 Equity MD Automatic</t>
  </si>
  <si>
    <t>603_FI_ACF</t>
  </si>
  <si>
    <t>603 Fixed Int ACF Automatic</t>
  </si>
  <si>
    <t>603_FI_BM</t>
  </si>
  <si>
    <t>603 Fixed Interest Benchmark - ALBI</t>
  </si>
  <si>
    <t>603_FI_BM2</t>
  </si>
  <si>
    <t>603 Fixed Interest Benchmark 2- STFCAD</t>
  </si>
  <si>
    <t>603_FI_MD</t>
  </si>
  <si>
    <t>603 Fixed Interest MD Automatic</t>
  </si>
  <si>
    <t>603_PROP_BM</t>
  </si>
  <si>
    <t>603 Property Benchmark - PROP_FRD2</t>
  </si>
  <si>
    <t>603_PROP_ACF</t>
  </si>
  <si>
    <t>603 Property ACF Automatic</t>
  </si>
  <si>
    <t>603_PROP_MD</t>
  </si>
  <si>
    <t>603 Property MD Automatic</t>
  </si>
  <si>
    <t>603_FRGN_ACF</t>
  </si>
  <si>
    <t>603 Foreign ACF Automatic</t>
  </si>
  <si>
    <t>603_FRGN_BM</t>
  </si>
  <si>
    <t>603 Foreign Benchmark - MSCG6040</t>
  </si>
  <si>
    <t>603_FRGN_MD</t>
  </si>
  <si>
    <t>603 Foreign MD Automatic</t>
  </si>
  <si>
    <t>605_EQTY_ACF</t>
  </si>
  <si>
    <t>605 Equity ACF Automatic</t>
  </si>
  <si>
    <t>605_EQTY_BM</t>
  </si>
  <si>
    <t>605 Equity Benchmark - ALSI</t>
  </si>
  <si>
    <t>605_EQTY_MD</t>
  </si>
  <si>
    <t>605 Equity MD Automatic</t>
  </si>
  <si>
    <t>605_FI_ACF</t>
  </si>
  <si>
    <t>605 Fixed Int ACF Automatic</t>
  </si>
  <si>
    <t>605_FI_BM</t>
  </si>
  <si>
    <t>605 Fixed Interest Benchmark - ALBI</t>
  </si>
  <si>
    <t>605_FI_BM2</t>
  </si>
  <si>
    <t>605 Fixed Interest Benchmark 2- STFCAD</t>
  </si>
  <si>
    <t>TMPLT_FUND_MD_NS</t>
  </si>
  <si>
    <t>TMPLT Fund MD Automatic Net of Scrip Fee</t>
  </si>
  <si>
    <t>FUND_MD_NS</t>
  </si>
  <si>
    <t>651.C_FUND_MD_NS</t>
  </si>
  <si>
    <t>651.C Fund MD Automatic Net of Scrip Fee</t>
  </si>
  <si>
    <t>TMPLT_FUND_ACF_NS</t>
  </si>
  <si>
    <t>TMPLT Fund ACF Automatic Net Scrip Fee</t>
  </si>
  <si>
    <t>FUND_AC_NS</t>
  </si>
  <si>
    <t>651.C_FUND_ACF_NS</t>
  </si>
  <si>
    <t>651.C Fund ACF Automatic Net Scrip Fee</t>
  </si>
  <si>
    <t>607A_FUND_MDA</t>
  </si>
  <si>
    <t>607A Fund MD Archived</t>
  </si>
  <si>
    <t>119</t>
  </si>
  <si>
    <t>607B_FUND_MDA</t>
  </si>
  <si>
    <t>607B Fund MD Archived</t>
  </si>
  <si>
    <t>120</t>
  </si>
  <si>
    <t>618A_FUND_MDA</t>
  </si>
  <si>
    <t>618A Fund MD Archived</t>
  </si>
  <si>
    <t>121</t>
  </si>
  <si>
    <t>618B_FUND_MDA</t>
  </si>
  <si>
    <t>618B Fund MD Archived</t>
  </si>
  <si>
    <t>122</t>
  </si>
  <si>
    <t>624A_FUND_MDA</t>
  </si>
  <si>
    <t>624A Fund MD Archived</t>
  </si>
  <si>
    <t>123</t>
  </si>
  <si>
    <t>624B_FUND_MDA</t>
  </si>
  <si>
    <t>624B Fund MD Archived</t>
  </si>
  <si>
    <t>124</t>
  </si>
  <si>
    <t>630A_FUND_MDA</t>
  </si>
  <si>
    <t>630A Fund MD Archived</t>
  </si>
  <si>
    <t>125</t>
  </si>
  <si>
    <t>630B_FUND_MDA</t>
  </si>
  <si>
    <t>630B Fund MD Archived</t>
  </si>
  <si>
    <t>126</t>
  </si>
  <si>
    <t>811A_FUND_MDA</t>
  </si>
  <si>
    <t>811A Fund MD Archived</t>
  </si>
  <si>
    <t>127</t>
  </si>
  <si>
    <t>811B_FUND_MDA</t>
  </si>
  <si>
    <t>811B Fund MD Archived</t>
  </si>
  <si>
    <t>128</t>
  </si>
  <si>
    <t>ECPI+10,+5_598</t>
  </si>
  <si>
    <t>Consumer Price Index +10,+5 (Since 1 Oct 2003)</t>
  </si>
  <si>
    <t>ECPI + 10 inception to 30/09/2003._x000D_
ECPI + 5 01/10/2003 to Date_x000D_
For 598 PSG Future Wealth</t>
  </si>
  <si>
    <t>[SPLICE]('[START_DATE]','[END_DATE]','ECPI+10','01/10/2003','ECPI+5')</t>
  </si>
  <si>
    <t>ECPI+5 (Currently)</t>
  </si>
  <si>
    <t>TMPLT_CASH_MD</t>
  </si>
  <si>
    <t>TMPLT Cash MD Automatic</t>
  </si>
  <si>
    <t>CASH_MD</t>
  </si>
  <si>
    <t>C.DB_FUND_ACF</t>
  </si>
  <si>
    <t>C.DB Fund All Cash Flow Automatic</t>
  </si>
  <si>
    <t>C.EV_FUND_PUB</t>
  </si>
  <si>
    <t>C.EV Fund Published</t>
  </si>
  <si>
    <t>141</t>
  </si>
  <si>
    <t>C.F_FUND_PUB</t>
  </si>
  <si>
    <t>C.F Fund Published</t>
  </si>
  <si>
    <t>Fixed Interest Composite</t>
  </si>
  <si>
    <t>142</t>
  </si>
  <si>
    <t>C.GAR_FUND_PUB</t>
  </si>
  <si>
    <t>C.GAR Fund Published</t>
  </si>
  <si>
    <t>Imported from UNITPR</t>
  </si>
  <si>
    <t>136</t>
  </si>
  <si>
    <t>C.GB.AR_FUND_PUB</t>
  </si>
  <si>
    <t>C.GB.AR Fund Published</t>
  </si>
  <si>
    <t>144</t>
  </si>
  <si>
    <t>C.GFL_FUND_PUB</t>
  </si>
  <si>
    <t>C.GFL Fund Published</t>
  </si>
  <si>
    <t>Imported from ACF Series.</t>
  </si>
  <si>
    <t>143</t>
  </si>
  <si>
    <t>C.LP_FUND_PUB</t>
  </si>
  <si>
    <t>C.LP Fund Published</t>
  </si>
  <si>
    <t>150</t>
  </si>
  <si>
    <t>C.LS_FUND_PUB</t>
  </si>
  <si>
    <t>C.LS Fund Published</t>
  </si>
  <si>
    <t>Domestic Equity Long Short Composite</t>
  </si>
  <si>
    <t>Imported from 614 Published as it was only portfolio in the composite.</t>
  </si>
  <si>
    <t>151</t>
  </si>
  <si>
    <t>633_FUND_BM</t>
  </si>
  <si>
    <t>633 Fund Benchmark - ECPI+10</t>
  </si>
  <si>
    <t>613_FUND_BM</t>
  </si>
  <si>
    <t>613 Fund Benchmark - ALBI</t>
  </si>
  <si>
    <t>JIBAR_1_MONTH</t>
  </si>
  <si>
    <t>JIBAR 1 Month Rate</t>
  </si>
  <si>
    <t>JIBAR (Jhb Interbank Agreed Rate) one Month Rate</t>
  </si>
  <si>
    <t>JB1MTH from Instrument File</t>
  </si>
  <si>
    <t>[PRICE]('JB1MTH','[START_DATE]','[END_DATE]')</t>
  </si>
  <si>
    <t>JIBAR 1 Month</t>
  </si>
  <si>
    <t>C.E.J203_FUND_BM</t>
  </si>
  <si>
    <t>C.E.J203 Fund Benchmark - ALSI</t>
  </si>
  <si>
    <t>138</t>
  </si>
  <si>
    <t>FFFCR</t>
  </si>
  <si>
    <t>Foord Flexible Fund of Funds</t>
  </si>
  <si>
    <t>Changed from Feeder to Fund of Funds.</t>
  </si>
  <si>
    <t>[PFINDX]('FRDFFFCR','[END_DATE]')</t>
  </si>
  <si>
    <t>TMPLT_FUND_BM4</t>
  </si>
  <si>
    <t>TMPLT Fund Benchmark Fourth - N/A</t>
  </si>
  <si>
    <t>FUND_BM4</t>
  </si>
  <si>
    <t>TMPLT_FUND_BM5</t>
  </si>
  <si>
    <t>TMPLT Fund Benchmark Fifth - N/A</t>
  </si>
  <si>
    <t>FUND_BM5</t>
  </si>
  <si>
    <t>TMPLT_FUND_BM6</t>
  </si>
  <si>
    <t>TMPLT Fund Benchmark Sixth - N/A</t>
  </si>
  <si>
    <t>FUND_BM6</t>
  </si>
  <si>
    <t>535_FUND_PUB</t>
  </si>
  <si>
    <t>535 Fund Published</t>
  </si>
  <si>
    <t>535_FUND_MDA</t>
  </si>
  <si>
    <t>535 Fund MD Archived</t>
  </si>
  <si>
    <t>535_FUND_MD</t>
  </si>
  <si>
    <t>535 Fund MD Automatic</t>
  </si>
  <si>
    <t>W.WHAT_IF_OLD</t>
  </si>
  <si>
    <t>What If Old</t>
  </si>
  <si>
    <t>What if used on Web Site.</t>
  </si>
  <si>
    <t>[PLUS]('811_FUND_UTR', 0,'W.WHAT_IF','[END_DATE]')</t>
  </si>
  <si>
    <t>ECPI+3</t>
  </si>
  <si>
    <t>Consumer Price Index + 3%</t>
  </si>
  <si>
    <t>+3</t>
  </si>
  <si>
    <t>ECPI+8</t>
  </si>
  <si>
    <t>Consumer Price Index + 8%</t>
  </si>
  <si>
    <t>+8</t>
  </si>
  <si>
    <t>638_FUND_PUB</t>
  </si>
  <si>
    <t>638 Fund Published</t>
  </si>
  <si>
    <t>638_FUND_ACF</t>
  </si>
  <si>
    <t>638 Fund All Cash Flow Automatic</t>
  </si>
  <si>
    <t>638_FUND_MD</t>
  </si>
  <si>
    <t>638 Fund MD Automatic</t>
  </si>
  <si>
    <t>638_FUND_MDA</t>
  </si>
  <si>
    <t>638 Fund MD Archived</t>
  </si>
  <si>
    <t>638_EQTY_PUB</t>
  </si>
  <si>
    <t>638 Equity Published</t>
  </si>
  <si>
    <t>638_EQTY_ACF</t>
  </si>
  <si>
    <t>638 Equity ACF Automatic</t>
  </si>
  <si>
    <t>638_EQTY_MD</t>
  </si>
  <si>
    <t>638 Equity MD Automatic</t>
  </si>
  <si>
    <t>638_EQTY_BM</t>
  </si>
  <si>
    <t>638 Equity Benchmark - J303T</t>
  </si>
  <si>
    <t>638_FUND_BM</t>
  </si>
  <si>
    <t>638 Fund Benchmark - AFB_SALMW_NI_MED</t>
  </si>
  <si>
    <t>AFB_SALMW_MED Changed to AFV_SALMW_NI_MED for Fees per Paul</t>
  </si>
  <si>
    <t>638_FUND_BM2</t>
  </si>
  <si>
    <t>638 Fund Benchmark Secondary - FUND_SPEC_638_BM</t>
  </si>
  <si>
    <t>638_PROP_BM</t>
  </si>
  <si>
    <t>638 Property Benchmark - PROP_FRD2</t>
  </si>
  <si>
    <t>638_PROP_MD</t>
  </si>
  <si>
    <t>638 Property MD Automatic</t>
  </si>
  <si>
    <t>638_PROP_PUB</t>
  </si>
  <si>
    <t>638 Property Published</t>
  </si>
  <si>
    <t>638_PROP_ACF</t>
  </si>
  <si>
    <t>638 Property ACF Automatic</t>
  </si>
  <si>
    <t>638_BOND_ACF</t>
  </si>
  <si>
    <t>638 Bond ACF Automatic</t>
  </si>
  <si>
    <t>638_BOND_MD</t>
  </si>
  <si>
    <t>638 Bond MD Automatic</t>
  </si>
  <si>
    <t>638_BOND_PUB</t>
  </si>
  <si>
    <t>638 Bond Published</t>
  </si>
  <si>
    <t>638_BOND_BM</t>
  </si>
  <si>
    <t>638 Bond Benchmark - ALBI</t>
  </si>
  <si>
    <t>638_FI_BM</t>
  </si>
  <si>
    <t>638 Fixed Interest Benchmark - ALBI</t>
  </si>
  <si>
    <t>638_FI_ACF</t>
  </si>
  <si>
    <t>638 Fixed Int ACF Automatic</t>
  </si>
  <si>
    <t>638_FI_PUB</t>
  </si>
  <si>
    <t>638 Fixed Interest Published</t>
  </si>
  <si>
    <t>638_FI_MD</t>
  </si>
  <si>
    <t>638 Fixed Interest MD Automatic</t>
  </si>
  <si>
    <t>638_FI_BM2</t>
  </si>
  <si>
    <t>638 Fixed Interest Benchmark 2- GMC1</t>
  </si>
  <si>
    <t>MRN_DBLE_MEAN</t>
  </si>
  <si>
    <t>Morningstar Domestic Balanced Low Equity Mean</t>
  </si>
  <si>
    <t>110</t>
  </si>
  <si>
    <t>[PFINDX]('MRN_DBLE_MEAN','[END_DATE]')</t>
  </si>
  <si>
    <t>Moringstar DB Low Equity</t>
  </si>
  <si>
    <t>MRN_SA_EQ_GEN_MEAN</t>
  </si>
  <si>
    <t>SA Equity General Mean (Morningstar Value)</t>
  </si>
  <si>
    <t>[PFINDX_PRR]('MRN_VUT_MEAN','[START_DATE]','[END_DATE]')</t>
  </si>
  <si>
    <t>SA Eq General Mean (Morningstar Value)</t>
  </si>
  <si>
    <t>AFB_SALMW_MED</t>
  </si>
  <si>
    <t>Alexander Forbes SA Large Manager Watch Median Return</t>
  </si>
  <si>
    <t>[PFINDX_PRR]('AFB_SALMW_MED','[START_DATE]','[END_DATE]')</t>
  </si>
  <si>
    <t>AFB SALMW Median</t>
  </si>
  <si>
    <t>AFB_SABIV_75TH</t>
  </si>
  <si>
    <t>Alexander Forbes SA Best Investment View 75th Percentile.</t>
  </si>
  <si>
    <t>[PFINDX_PRR]('AFB_SABIV_75TH','[START_DATE]','[END_DATE]')</t>
  </si>
  <si>
    <t>AFB SA BiV 75th</t>
  </si>
  <si>
    <t>AFB_GBBIV_MED</t>
  </si>
  <si>
    <t>Alexander Forbes Global best investment view Median Return</t>
  </si>
  <si>
    <t>[PFINDX_PRR]('AFB_GBBIV_MED','[START_DATE]','[END_DATE]')</t>
  </si>
  <si>
    <t>AFB GB BiV Median</t>
  </si>
  <si>
    <t>FRD_PRUD_MEAN</t>
  </si>
  <si>
    <t>SA Multi-Asset High Equity Sector (Market Value Weighted Average) Excluding Foord Balanced Fund</t>
  </si>
  <si>
    <t>Foord Domestic Balanced Variable Equity Weighted Mean excluding Foord Balanced Fund</t>
  </si>
  <si>
    <t>05/MAR/2013 Make Estimate more reliable, based on what ladies capture daily.</t>
  </si>
  <si>
    <t>[PFINDX]('FRD_DBVE_MED','[END_DATE]')</t>
  </si>
  <si>
    <t>[IMPIT]([SERIES_ID],'FRD_DBVE','[START_DATE]','[END_DATE]')</t>
  </si>
  <si>
    <t>SA Multi-Asset High Equity (MVWAvg) Excl. Foord</t>
  </si>
  <si>
    <t>GB1_BLEND</t>
  </si>
  <si>
    <t>111</t>
  </si>
  <si>
    <t>GB2_BLEND</t>
  </si>
  <si>
    <t>STT Imported to 31/03/2010, from there on Calculated.</t>
  </si>
  <si>
    <t>GB3_BLEND</t>
  </si>
  <si>
    <t>GB4_BLEND</t>
  </si>
  <si>
    <t>DB2_BLEND</t>
  </si>
  <si>
    <t>65% CAPI, 5% PROP, 25% ALBI, 5% STFCAD [DB2]</t>
  </si>
  <si>
    <t>65.0%	J303T(CAPI)_x000D_
5.0%	PROP_FRD_x000D_
25.0%	ALBI_x000D_
5.0%	STFCAD</t>
  </si>
  <si>
    <t>Changes have been made historically, just imported Donnetta's performance into this Blend.</t>
  </si>
  <si>
    <t>[BLEND]('[START_DATE]','[END_DATE]','J303T',65,'PROP_FRD',5,'ALBI',25,'STFCAD',5)</t>
  </si>
  <si>
    <t>[BLEND]([SERIES_ID],'[START_DATE]','[END_DATE]',_x000D_
	'J303T',65,_x000D_
	'PROP_FRD',5,_x000D_
	'ALBI',25,_x000D_
	'STFCAD',5_x000D_
)</t>
  </si>
  <si>
    <t>605_FUND_MD</t>
  </si>
  <si>
    <t>605 Fund MD Automatic</t>
  </si>
  <si>
    <t>534_FUND_MDA</t>
  </si>
  <si>
    <t>534 Fund MD Archived</t>
  </si>
  <si>
    <t>534_FUND_PUB</t>
  </si>
  <si>
    <t>534 Fund Published</t>
  </si>
  <si>
    <t>534_FUND_BM3</t>
  </si>
  <si>
    <t>534 Fund Benchmark Third - ECPI</t>
  </si>
  <si>
    <t>534A_FUND_ACF</t>
  </si>
  <si>
    <t>534A Fund All Cash Flow Automatic</t>
  </si>
  <si>
    <t>384</t>
  </si>
  <si>
    <t>534A_FUND_PUB</t>
  </si>
  <si>
    <t>534A Fund Published</t>
  </si>
  <si>
    <t>534A_FUND_MDA</t>
  </si>
  <si>
    <t>534A Fund MD Archived</t>
  </si>
  <si>
    <t>607_FUND_MD</t>
  </si>
  <si>
    <t>607 Fund MD Automatic</t>
  </si>
  <si>
    <t>534A_FUND_MD</t>
  </si>
  <si>
    <t>534A Fund MD Automatic</t>
  </si>
  <si>
    <t>534A_FUND_LCF</t>
  </si>
  <si>
    <t>534A Fund Large Cash Flow Automatic</t>
  </si>
  <si>
    <t>537B_FUND_ACF</t>
  </si>
  <si>
    <t>537B Fund All Cash Flow Automatic</t>
  </si>
  <si>
    <t>388</t>
  </si>
  <si>
    <t>608_FUND_MD</t>
  </si>
  <si>
    <t>608 Fund MD Automatic</t>
  </si>
  <si>
    <t>542_FUND_MD</t>
  </si>
  <si>
    <t>542 Fund MD Automatic</t>
  </si>
  <si>
    <t>537B_FUND_PUB</t>
  </si>
  <si>
    <t>537B Fund Published</t>
  </si>
  <si>
    <t>542_FUND_MDA</t>
  </si>
  <si>
    <t>542 Fund MD Archived</t>
  </si>
  <si>
    <t>537B_FUND_MDA</t>
  </si>
  <si>
    <t>537B Fund MD Archived</t>
  </si>
  <si>
    <t>609_FUND_MD</t>
  </si>
  <si>
    <t>609 Fund MD Automatic</t>
  </si>
  <si>
    <t>537B_FUND_MD</t>
  </si>
  <si>
    <t>537B Fund MD Automatic</t>
  </si>
  <si>
    <t>537B_FUND_LCF</t>
  </si>
  <si>
    <t>537B Fund Large Cash Flow Automatic</t>
  </si>
  <si>
    <t>J203T</t>
  </si>
  <si>
    <t>ALSI : All Share Index</t>
  </si>
  <si>
    <t>For Longer Running Funds use the ALSI series instead</t>
  </si>
  <si>
    <t>[INET]('J203','[END_DATE]')</t>
  </si>
  <si>
    <t>612_FUND_MD</t>
  </si>
  <si>
    <t>612 Fund MD Automatic</t>
  </si>
  <si>
    <t>614_FUND_MD</t>
  </si>
  <si>
    <t>614 Fund MD Automatic</t>
  </si>
  <si>
    <t>615_FUND_MD</t>
  </si>
  <si>
    <t>615 Fund MD Automatic</t>
  </si>
  <si>
    <t>618_FUND_MD</t>
  </si>
  <si>
    <t>618 Fund MD Automatic</t>
  </si>
  <si>
    <t>542_FUND_PUB</t>
  </si>
  <si>
    <t>542 Fund Published</t>
  </si>
  <si>
    <t>619_FUND_MD</t>
  </si>
  <si>
    <t>619 Fund MD Automatic</t>
  </si>
  <si>
    <t>377_FUND_ACF</t>
  </si>
  <si>
    <t>377 Fund All Cash Flow Automatic</t>
  </si>
  <si>
    <t>95</t>
  </si>
  <si>
    <t>627_FUND_MD</t>
  </si>
  <si>
    <t>627 Fund MD Automatic</t>
  </si>
  <si>
    <t>630_FUND_MD</t>
  </si>
  <si>
    <t>630 Fund MD Automatic</t>
  </si>
  <si>
    <t>630_FUND_MDA</t>
  </si>
  <si>
    <t>630 Fund MD Archived</t>
  </si>
  <si>
    <t>377_FUND_LCF</t>
  </si>
  <si>
    <t>377 Fund Large Cash Flow Automatic</t>
  </si>
  <si>
    <t>377_FUND_MD</t>
  </si>
  <si>
    <t>377 Fund MD Automatic</t>
  </si>
  <si>
    <t>377_FUND_MDA</t>
  </si>
  <si>
    <t>377 Fund MD Archived</t>
  </si>
  <si>
    <t>377_FUND_PUB</t>
  </si>
  <si>
    <t>377 Fund Published</t>
  </si>
  <si>
    <t>TMPLT_FRGN_TTW</t>
  </si>
  <si>
    <t>TMPLT Foreign TTW Automatic</t>
  </si>
  <si>
    <t>FRGN_TTW</t>
  </si>
  <si>
    <t>TMPLT_PROP_ACF</t>
  </si>
  <si>
    <t>TMPLT Property ACF Automatic</t>
  </si>
  <si>
    <t>TMPLT_BOND_ACF</t>
  </si>
  <si>
    <t>TMPLT Bond ACF Automatic</t>
  </si>
  <si>
    <t>588_FUND_BM</t>
  </si>
  <si>
    <t>588 Fund Benchmark - CALL+2</t>
  </si>
  <si>
    <t>Nebank Call Rate +2% per annum</t>
  </si>
  <si>
    <t>588_FUND_PUB</t>
  </si>
  <si>
    <t>588 Fund Published</t>
  </si>
  <si>
    <t>618_FUND_BM</t>
  </si>
  <si>
    <t>618 Fund Benchmark - J403T</t>
  </si>
  <si>
    <t>618_FUND_PUB</t>
  </si>
  <si>
    <t>618 Fund Published</t>
  </si>
  <si>
    <t>619_FUND_BM</t>
  </si>
  <si>
    <t>619 Fund Benchmark - ECPI+5</t>
  </si>
  <si>
    <t>CPI + 5%</t>
  </si>
  <si>
    <t>619_FUND_PUB</t>
  </si>
  <si>
    <t>619 Fund Published</t>
  </si>
  <si>
    <t>304_FUND_LCF</t>
  </si>
  <si>
    <t>304 Fund Large Cash Flow Automatic</t>
  </si>
  <si>
    <t>94</t>
  </si>
  <si>
    <t>304_FUND_MD</t>
  </si>
  <si>
    <t>304 Fund MD Automatic</t>
  </si>
  <si>
    <t>304_FUND_PUB</t>
  </si>
  <si>
    <t>304 Fund Published</t>
  </si>
  <si>
    <t>Client Terminating</t>
  </si>
  <si>
    <t>304_FUND_ACF</t>
  </si>
  <si>
    <t>304 Fund All Cash Flow Automatic</t>
  </si>
  <si>
    <t>304_FUND_MDA</t>
  </si>
  <si>
    <t>304 Fund MD Archived</t>
  </si>
  <si>
    <t>TMPLT_FUND_LCF</t>
  </si>
  <si>
    <t>TMPLT Fund Large Cash Flow Automatic</t>
  </si>
  <si>
    <t>485_FUND_LCF</t>
  </si>
  <si>
    <t>485 Fund Large Cash Flow Automatic</t>
  </si>
  <si>
    <t>485_FUND_ACF</t>
  </si>
  <si>
    <t>485 Fund All Cash Flow Automatic</t>
  </si>
  <si>
    <t>538_FUND_ACF</t>
  </si>
  <si>
    <t>538 Fund All Cash Flow Automatic</t>
  </si>
  <si>
    <t>538_FUND_LCF</t>
  </si>
  <si>
    <t>538 Fund Large Cash Flow Automatic</t>
  </si>
  <si>
    <t>642_FI_BM2</t>
  </si>
  <si>
    <t>642 Fixed Interest Benchmark 2- STFCAD</t>
  </si>
  <si>
    <t>540_FUND_ACF</t>
  </si>
  <si>
    <t>540 Fund All Cash Flow Automatic</t>
  </si>
  <si>
    <t>582_FUND_LCF</t>
  </si>
  <si>
    <t>582 Fund Large Cash Flow Automatic</t>
  </si>
  <si>
    <t>582_FUND_ACF</t>
  </si>
  <si>
    <t>582 Fund All Cash Flow Automatic</t>
  </si>
  <si>
    <t>583_FUND_LCF</t>
  </si>
  <si>
    <t>583 Fund Large Cash Flow Automatic</t>
  </si>
  <si>
    <t>583_FUND_ACF</t>
  </si>
  <si>
    <t>583 Fund All Cash Flow Automatic</t>
  </si>
  <si>
    <t>584_FUND_LCF</t>
  </si>
  <si>
    <t>584 Fund Large Cash Flow Automatic</t>
  </si>
  <si>
    <t>584_FUND_ACF</t>
  </si>
  <si>
    <t>584 Fund All Cash Flow Automatic</t>
  </si>
  <si>
    <t>642_FI_MD</t>
  </si>
  <si>
    <t>642 Fixed Interest MD Automatic</t>
  </si>
  <si>
    <t>642_FI_PUB</t>
  </si>
  <si>
    <t>642 Fixed Interest Published</t>
  </si>
  <si>
    <t>588_FUND_LCF</t>
  </si>
  <si>
    <t>588 Fund Large Cash Flow Automatic</t>
  </si>
  <si>
    <t>588_FUND_ACF</t>
  </si>
  <si>
    <t>588 Fund All Cash Flow Automatic</t>
  </si>
  <si>
    <t>590_FUND_LCF</t>
  </si>
  <si>
    <t>590 Fund Large Cash Flow Automatic</t>
  </si>
  <si>
    <t>590_FUND_ACF</t>
  </si>
  <si>
    <t>590 Fund All Cash Flow Automatic</t>
  </si>
  <si>
    <t>597_FUND_LCF</t>
  </si>
  <si>
    <t>597 Fund Large Cash Flow Automatic</t>
  </si>
  <si>
    <t>597_FUND_ACF</t>
  </si>
  <si>
    <t>597 Fund All Cash Flow Automatic</t>
  </si>
  <si>
    <t>598_FUND_LCF</t>
  </si>
  <si>
    <t>598 Fund Large Cash Flow Automatic</t>
  </si>
  <si>
    <t>598_FUND_ACF</t>
  </si>
  <si>
    <t>598 Fund All Cash Flow Automatic</t>
  </si>
  <si>
    <t>642_PROP_ACF</t>
  </si>
  <si>
    <t>642 Property ACF Automatic</t>
  </si>
  <si>
    <t>642_PROP_BM</t>
  </si>
  <si>
    <t>642 Property Benchmark - PROP_FRD2</t>
  </si>
  <si>
    <t>624_FUND_LCF</t>
  </si>
  <si>
    <t>624 Fund Large Cash Flow Automatic</t>
  </si>
  <si>
    <t>624_FUND_ACF</t>
  </si>
  <si>
    <t>624 Fund All Cash Flow Automatic</t>
  </si>
  <si>
    <t>602_FUND_LCF</t>
  </si>
  <si>
    <t>602 Fund Large Cash Flow Automatic</t>
  </si>
  <si>
    <t>602_FUND_ACF</t>
  </si>
  <si>
    <t>602 Fund All Cash Flow Automatic</t>
  </si>
  <si>
    <t>603_FUND_LCF</t>
  </si>
  <si>
    <t>603 Fund Large Cash Flow Automatic</t>
  </si>
  <si>
    <t>603_FUND_ACF</t>
  </si>
  <si>
    <t>603 Fund All Cash Flow Automatic</t>
  </si>
  <si>
    <t>605_FUND_LCF</t>
  </si>
  <si>
    <t>605 Fund Large Cash Flow Automatic</t>
  </si>
  <si>
    <t>605_FUND_ACF</t>
  </si>
  <si>
    <t>605 Fund All Cash Flow Automatic</t>
  </si>
  <si>
    <t>642_PROP_MD</t>
  </si>
  <si>
    <t>642 Property MD Automatic</t>
  </si>
  <si>
    <t>642_PROP_PUB</t>
  </si>
  <si>
    <t>642 Property Published</t>
  </si>
  <si>
    <t>635_PROP_PUB</t>
  </si>
  <si>
    <t>635 Property Published</t>
  </si>
  <si>
    <t>129</t>
  </si>
  <si>
    <t>635_PROP_ACF</t>
  </si>
  <si>
    <t>635 Property ACF Automatic</t>
  </si>
  <si>
    <t>PROP_609</t>
  </si>
  <si>
    <t>609 (Swaziland) Property Index</t>
  </si>
  <si>
    <t>It had it's own 50/50 benchmark originally using JSE and Direct Property, eventually changed to PROP_FRD, so using this to import Donnetta's Stuff.</t>
  </si>
  <si>
    <t xml:space="preserve">[SPLICE]('[START_DATE]','[END_DATE]','PROP_FRD','01/01/2010','PROP_FRD') </t>
  </si>
  <si>
    <t>Property Benchmark (Foord) (Currently)</t>
  </si>
  <si>
    <t>GB5_BLEND</t>
  </si>
  <si>
    <t>635_EQTY_ACF</t>
  </si>
  <si>
    <t>635 Equity ACF Automatic</t>
  </si>
  <si>
    <t>60_FUND_BM2</t>
  </si>
  <si>
    <t>60 Fund Benchmark Secondary - ECPI</t>
  </si>
  <si>
    <t>C.GB_FUND_BM</t>
  </si>
  <si>
    <t>C.GB Fund Benchmark - FUND_SPEC_GB_BM</t>
  </si>
  <si>
    <t>959_FUND_MDA</t>
  </si>
  <si>
    <t>959 Fund MD Archived</t>
  </si>
  <si>
    <t>131</t>
  </si>
  <si>
    <t>959_FUND_MD</t>
  </si>
  <si>
    <t>959 Fund MD Automatic</t>
  </si>
  <si>
    <t>J303TPRE</t>
  </si>
  <si>
    <t>CAPI J303 Pre Daily Index Value</t>
  </si>
  <si>
    <t>DAY</t>
  </si>
  <si>
    <t>J403TPRE</t>
  </si>
  <si>
    <t>SWIX J403 Pre Daily Index Value</t>
  </si>
  <si>
    <t>C.MED_FUND_MD</t>
  </si>
  <si>
    <t>C.MED Fund MD Automatic</t>
  </si>
  <si>
    <t>C.MED_FUND_ACF</t>
  </si>
  <si>
    <t>C.MED Fund All Cash Flow Automatic</t>
  </si>
  <si>
    <t>C.MED_FUND_PUB</t>
  </si>
  <si>
    <t>C.MED Fund Published</t>
  </si>
  <si>
    <t>Medical Aid Composite</t>
  </si>
  <si>
    <t>TMPLT_FUND_ACFI</t>
  </si>
  <si>
    <t>TMPLT Fund All Cash Flow Automatic Intra</t>
  </si>
  <si>
    <t>FUND_ACFI</t>
  </si>
  <si>
    <t>ACF</t>
  </si>
  <si>
    <t>DB3_BLEND</t>
  </si>
  <si>
    <t>40% ALSI, 10% PROP, 50% CALL+2 [DB3]</t>
  </si>
  <si>
    <t>40.0%	ALSI_x000D_
10.0%	J255253T(PROP_UT)_x000D_
50.0%	CALL_DAILY+2</t>
  </si>
  <si>
    <t>[BLEND]('[START_DATE]','[END_DATE]','ALSI',40,'J255253T',10,'CALL_DAILY+2',50)</t>
  </si>
  <si>
    <t>[BLEND]([SERIES_ID],'[START_DATE]','[END_DATE]',_x000D_
	'ALSI',40,_x000D_
	'J255253T',10,_x000D_
	'CALL+2',50_x000D_
)</t>
  </si>
  <si>
    <t>614_FUND_ACF_NS</t>
  </si>
  <si>
    <t>614 Fund ACF Automatic Net Scrip Fee</t>
  </si>
  <si>
    <t>614_FUND_MD_NS</t>
  </si>
  <si>
    <t>614 Fund MD Automatic Net of Scrip Fee</t>
  </si>
  <si>
    <t>540_FUND_ACF_NS</t>
  </si>
  <si>
    <t>540 Fund ACF Automatic Net Scrip Fee</t>
  </si>
  <si>
    <t>540_FUND_MD_NS</t>
  </si>
  <si>
    <t>540 Fund MD Automatic Net of Scrip Fee</t>
  </si>
  <si>
    <t>584_FUND_ACF_NS</t>
  </si>
  <si>
    <t>584 Fund ACF Automatic Net Scrip Fee</t>
  </si>
  <si>
    <t>584_FUND_MD_NS</t>
  </si>
  <si>
    <t>584 Fund MD Automatic Net of Scrip Fee</t>
  </si>
  <si>
    <t>588_FUND_ACF_NS</t>
  </si>
  <si>
    <t>588 Fund ACF Automatic Net Scrip Fee</t>
  </si>
  <si>
    <t>588_FUND_MD_NS</t>
  </si>
  <si>
    <t>588 Fund MD Automatic Net of Scrip Fee</t>
  </si>
  <si>
    <t>633_FUND_ACF_NS</t>
  </si>
  <si>
    <t>633 Fund ACF Automatic Net Scrip Fee</t>
  </si>
  <si>
    <t>633_FUND_MD_NS</t>
  </si>
  <si>
    <t>633 Fund MD Automatic Net of Scrip Fee</t>
  </si>
  <si>
    <t>540_FUND_LCF</t>
  </si>
  <si>
    <t>540 Fund Large Cash Flow Automatic</t>
  </si>
  <si>
    <t>429_FUND_ACF</t>
  </si>
  <si>
    <t>429 Fund All Cash Flow Automatic</t>
  </si>
  <si>
    <t>429_FUND_LCF</t>
  </si>
  <si>
    <t>429 Fund Large Cash Flow Automatic</t>
  </si>
  <si>
    <t>429_FUND_MD</t>
  </si>
  <si>
    <t>429 Fund MD Automatic</t>
  </si>
  <si>
    <t>429_FUND_MDA</t>
  </si>
  <si>
    <t>429 Fund MD Archived</t>
  </si>
  <si>
    <t>538A_FUND_ACF</t>
  </si>
  <si>
    <t>538A Fund All Cash Flow Automatic</t>
  </si>
  <si>
    <t>538A_FUND_LCF</t>
  </si>
  <si>
    <t>538A Fund Large Cash Flow Automatic</t>
  </si>
  <si>
    <t>538A_FUND_MD</t>
  </si>
  <si>
    <t>538A Fund MD Automatic</t>
  </si>
  <si>
    <t>538B_FUND_ACF</t>
  </si>
  <si>
    <t>538B Fund All Cash Flow Automatic</t>
  </si>
  <si>
    <t>538B_FUND_LCF</t>
  </si>
  <si>
    <t>538B Fund Large Cash Flow Automatic</t>
  </si>
  <si>
    <t>538B_FUND_MD</t>
  </si>
  <si>
    <t>538B Fund MD Automatic</t>
  </si>
  <si>
    <t>540A_FUND_ACF</t>
  </si>
  <si>
    <t>540A Fund All Cash Flow Automatic</t>
  </si>
  <si>
    <t>540A_FUND_LCF</t>
  </si>
  <si>
    <t>540A Fund Large Cash Flow Automatic</t>
  </si>
  <si>
    <t>540A_FUND_MD</t>
  </si>
  <si>
    <t>540A Fund MD Automatic</t>
  </si>
  <si>
    <t>540C_FUND_ACF</t>
  </si>
  <si>
    <t>540C Fund All Cash Flow Automatic</t>
  </si>
  <si>
    <t>540C_FUND_LCF</t>
  </si>
  <si>
    <t>540C Fund Large Cash Flow Automatic</t>
  </si>
  <si>
    <t>540C_FUND_MD</t>
  </si>
  <si>
    <t>540C Fund MD Automatic</t>
  </si>
  <si>
    <t>607A_FUND_ACF</t>
  </si>
  <si>
    <t>607A Fund All Cash Flow Automatic</t>
  </si>
  <si>
    <t>607A_FUND_LCF</t>
  </si>
  <si>
    <t>607A Fund Large Cash Flow Automatic</t>
  </si>
  <si>
    <t>607A_FUND_MD</t>
  </si>
  <si>
    <t>607A Fund MD Automatic</t>
  </si>
  <si>
    <t>607B_FUND_ACF</t>
  </si>
  <si>
    <t>607B Fund All Cash Flow Automatic</t>
  </si>
  <si>
    <t>607B_FUND_LCF</t>
  </si>
  <si>
    <t>607B Fund Large Cash Flow Automatic</t>
  </si>
  <si>
    <t>607B_FUND_MD</t>
  </si>
  <si>
    <t>607B Fund MD Automatic</t>
  </si>
  <si>
    <t>618A_FUND_ACF</t>
  </si>
  <si>
    <t>618A Fund All Cash Flow Automatic</t>
  </si>
  <si>
    <t>618A_FUND_LCF</t>
  </si>
  <si>
    <t>618A Fund Large Cash Flow Automatic</t>
  </si>
  <si>
    <t>618A_FUND_MD</t>
  </si>
  <si>
    <t>618A Fund MD Automatic</t>
  </si>
  <si>
    <t>618B_FUND_ACF</t>
  </si>
  <si>
    <t>618B Fund All Cash Flow Automatic</t>
  </si>
  <si>
    <t>618B_FUND_LCF</t>
  </si>
  <si>
    <t>618B Fund Large Cash Flow Automatic</t>
  </si>
  <si>
    <t>618B_FUND_MD</t>
  </si>
  <si>
    <t>618B Fund MD Automatic</t>
  </si>
  <si>
    <t>624A_FUND_ACF</t>
  </si>
  <si>
    <t>624A Fund All Cash Flow Automatic</t>
  </si>
  <si>
    <t>485_FI_BM2</t>
  </si>
  <si>
    <t>485 Fixed Interest Benchmark 2- STFIND</t>
  </si>
  <si>
    <t>485_FI_MD</t>
  </si>
  <si>
    <t>485 Fixed Interest MD Automatic</t>
  </si>
  <si>
    <t>485_FRGN_ACF</t>
  </si>
  <si>
    <t>485 Foreign ACF Automatic</t>
  </si>
  <si>
    <t>485_FRGN_BM</t>
  </si>
  <si>
    <t>485 Foreign Benchmark - MSCG_485_SPLICE</t>
  </si>
  <si>
    <t>485_FRGN_MD</t>
  </si>
  <si>
    <t>485 Foreign MD Automatic</t>
  </si>
  <si>
    <t>9_FUND_PUB</t>
  </si>
  <si>
    <t>9 Fund Published</t>
  </si>
  <si>
    <t>179</t>
  </si>
  <si>
    <t xml:space="preserve">[SYS]([SERIES_ID],'[START_DATE]','[END_DATE]', 'FUND', 'ACF', '[MODE]') </t>
  </si>
  <si>
    <t>485_PROP_ACF</t>
  </si>
  <si>
    <t>485 Property ACF Automatic</t>
  </si>
  <si>
    <t>485_PROP_BM</t>
  </si>
  <si>
    <t>485 Property Benchmark - PROP_FRD</t>
  </si>
  <si>
    <t>485_PROP_MD</t>
  </si>
  <si>
    <t>485 Property MD Automatic</t>
  </si>
  <si>
    <t>584_EQTY_ACF</t>
  </si>
  <si>
    <t>584 Equity ACF Automatic</t>
  </si>
  <si>
    <t>584_EQTY_BM</t>
  </si>
  <si>
    <t>584 Equity Benchmark - ALSI</t>
  </si>
  <si>
    <t>584_EQTY_MD</t>
  </si>
  <si>
    <t>584 Equity MD Automatic</t>
  </si>
  <si>
    <t>584_FI_ACF</t>
  </si>
  <si>
    <t>584 Fixed Int ACF Automatic</t>
  </si>
  <si>
    <t>584_FI_BM</t>
  </si>
  <si>
    <t>584 Fixed Interest Benchmark - ALBI</t>
  </si>
  <si>
    <t>584_FI_BM2</t>
  </si>
  <si>
    <t>584 Fixed Interest Benchmark 2- STFCAD</t>
  </si>
  <si>
    <t>584_FI_MD</t>
  </si>
  <si>
    <t>584 Fixed Interest MD Automatic</t>
  </si>
  <si>
    <t>584_FRGN_ACF</t>
  </si>
  <si>
    <t>584 Foreign ACF Automatic</t>
  </si>
  <si>
    <t>584_FRGN_BM</t>
  </si>
  <si>
    <t>584 Foreign Benchmark - MSCG6040</t>
  </si>
  <si>
    <t>584_FRGN_MD</t>
  </si>
  <si>
    <t>584 Foreign MD Automatic</t>
  </si>
  <si>
    <t>584_PROP_ACF</t>
  </si>
  <si>
    <t>584 Property ACF Automatic</t>
  </si>
  <si>
    <t>Doesn't hold Property at present</t>
  </si>
  <si>
    <t>584_PROP_BM</t>
  </si>
  <si>
    <t>584 Property Benchmark - PROP_FRD</t>
  </si>
  <si>
    <t>584_PROP_MD</t>
  </si>
  <si>
    <t>584 Property MD Automatic</t>
  </si>
  <si>
    <t>588_EQTY_ACF</t>
  </si>
  <si>
    <t>588 Equity ACF Automatic</t>
  </si>
  <si>
    <t>588_EQTY_BM</t>
  </si>
  <si>
    <t>588 Equity Benchmark - ALSI</t>
  </si>
  <si>
    <t>588_EQTY_MD</t>
  </si>
  <si>
    <t>588 Equity MD Automatic</t>
  </si>
  <si>
    <t>588_FI_ACF</t>
  </si>
  <si>
    <t>588 Fixed Int ACF Automatic</t>
  </si>
  <si>
    <t>588_FI_BM</t>
  </si>
  <si>
    <t>588 Fixed Interest Benchmark - ALBI</t>
  </si>
  <si>
    <t>588_FI_BM2</t>
  </si>
  <si>
    <t>588 Fixed Interest Benchmark 2- STFCAD</t>
  </si>
  <si>
    <t>588_FI_MD</t>
  </si>
  <si>
    <t>588 Fixed Interest MD Automatic</t>
  </si>
  <si>
    <t>588_FRGN_ACF</t>
  </si>
  <si>
    <t>588 Foreign ACF Automatic</t>
  </si>
  <si>
    <t>588_FRGN_BM</t>
  </si>
  <si>
    <t>588 Foreign Benchmark - MSCG6040</t>
  </si>
  <si>
    <t>588_FRGN_MD</t>
  </si>
  <si>
    <t>588 Foreign MD Automatic</t>
  </si>
  <si>
    <t>938_FUND_MDA</t>
  </si>
  <si>
    <t>938 Fund MD Archived</t>
  </si>
  <si>
    <t>325</t>
  </si>
  <si>
    <t>938_FUND_PUB</t>
  </si>
  <si>
    <t>938 Fund Published</t>
  </si>
  <si>
    <t>939_FUND_MD</t>
  </si>
  <si>
    <t>939 Fund MD Automatic</t>
  </si>
  <si>
    <t>326</t>
  </si>
  <si>
    <t>939_FUND_MDA</t>
  </si>
  <si>
    <t>939 Fund MD Archived</t>
  </si>
  <si>
    <t>937_FUND_MD</t>
  </si>
  <si>
    <t>937 Fund MD Automatic</t>
  </si>
  <si>
    <t>324</t>
  </si>
  <si>
    <t>939_FUND_PUB</t>
  </si>
  <si>
    <t>939 Fund Published</t>
  </si>
  <si>
    <t>940_FUND_MD</t>
  </si>
  <si>
    <t>940 Fund MD Automatic</t>
  </si>
  <si>
    <t>327</t>
  </si>
  <si>
    <t>940_FUND_MDA</t>
  </si>
  <si>
    <t>940 Fund MD Archived</t>
  </si>
  <si>
    <t>624A_FUND_LCF</t>
  </si>
  <si>
    <t>624A Fund Large Cash Flow Automatic</t>
  </si>
  <si>
    <t>624A_FUND_MD</t>
  </si>
  <si>
    <t>624A Fund MD Automatic</t>
  </si>
  <si>
    <t>624B_FUND_ACF</t>
  </si>
  <si>
    <t>624B Fund All Cash Flow Automatic</t>
  </si>
  <si>
    <t>624B_FUND_LCF</t>
  </si>
  <si>
    <t>624B Fund Large Cash Flow Automatic</t>
  </si>
  <si>
    <t>624B_FUND_MD</t>
  </si>
  <si>
    <t>624B Fund MD Automatic</t>
  </si>
  <si>
    <t>630A_FUND_ACF</t>
  </si>
  <si>
    <t>630A Fund All Cash Flow Automatic</t>
  </si>
  <si>
    <t>630A_FUND_MD</t>
  </si>
  <si>
    <t>630A Fund MD Automatic</t>
  </si>
  <si>
    <t>630A_FUND_LCF</t>
  </si>
  <si>
    <t>630A Fund Large Cash Flow Automatic</t>
  </si>
  <si>
    <t>630B_FUND_ACF</t>
  </si>
  <si>
    <t>630B Fund All Cash Flow Automatic</t>
  </si>
  <si>
    <t>630B_FUND_LCF</t>
  </si>
  <si>
    <t>630B Fund Large Cash Flow Automatic</t>
  </si>
  <si>
    <t>630B_FUND_MD</t>
  </si>
  <si>
    <t>630B Fund MD Automatic</t>
  </si>
  <si>
    <t>811A_FUND_ACF</t>
  </si>
  <si>
    <t>811A Fund All Cash Flow Automatic</t>
  </si>
  <si>
    <t>811A_FUND_LCF</t>
  </si>
  <si>
    <t>811A Fund Large Cash Flow Automatic</t>
  </si>
  <si>
    <t>811A_FUND_MD</t>
  </si>
  <si>
    <t>811A Fund MD Automatic</t>
  </si>
  <si>
    <t>811B_FUND_ACF</t>
  </si>
  <si>
    <t>811B Fund All Cash Flow Automatic</t>
  </si>
  <si>
    <t>811B_FUND_LCF</t>
  </si>
  <si>
    <t>811B Fund Large Cash Flow Automatic</t>
  </si>
  <si>
    <t>811B_FUND_MD</t>
  </si>
  <si>
    <t>811B Fund MD Automatic</t>
  </si>
  <si>
    <t>TMPLT_FUND_UTA</t>
  </si>
  <si>
    <t>TMPLT Fund Unit Class [UTCA] [iA]</t>
  </si>
  <si>
    <t>FUND_UTA</t>
  </si>
  <si>
    <t>TMPLT_FUND_UTB</t>
  </si>
  <si>
    <t>TMPLT Fund Unit Class [UTCB] [iB]</t>
  </si>
  <si>
    <t>FUND_UTB</t>
  </si>
  <si>
    <t>TMPLT_FUND_UTC</t>
  </si>
  <si>
    <t>TMPLT Fund Unit Class [UTCC] [iC]</t>
  </si>
  <si>
    <t>FUND_UTC</t>
  </si>
  <si>
    <t>TMPLT_FUND_UTR</t>
  </si>
  <si>
    <t>TMPLT Fund Unit Class [UTCR] [iR]</t>
  </si>
  <si>
    <t>FUND_UTR</t>
  </si>
  <si>
    <t>810_FUND_UTR</t>
  </si>
  <si>
    <t>810 Fund Unit Class A [iR]</t>
  </si>
  <si>
    <t>R Class</t>
  </si>
  <si>
    <t>ECPI_AVG_LAG1</t>
  </si>
  <si>
    <t>Consumer Price Index Average Lagged by 1 Year</t>
  </si>
  <si>
    <t>For the last year end. Take the last 12 months. Work out YTD move for each month. Calc Straight Average. Deannualise for 1 year. Each of 12 months for same year would have same return which would compound up to the calculated annual figure.</t>
  </si>
  <si>
    <t>[PFINDX_LAG]('ECPI_CL','[END_DATE]',0)</t>
  </si>
  <si>
    <t>816_EQTY_MD</t>
  </si>
  <si>
    <t>816 Equity MD Automatic</t>
  </si>
  <si>
    <t>816_EQTY_PUB</t>
  </si>
  <si>
    <t>816 Equity Published</t>
  </si>
  <si>
    <t>816_EQTY_ACF</t>
  </si>
  <si>
    <t>816 Equity ACF Automatic</t>
  </si>
  <si>
    <t>816_EQTY_BM</t>
  </si>
  <si>
    <t>816 Equity Benchmark - ALSI</t>
  </si>
  <si>
    <t>816_PROP_BM</t>
  </si>
  <si>
    <t>816 Property Benchmark - PROP_FRD2</t>
  </si>
  <si>
    <t>816_PROP_ACF</t>
  </si>
  <si>
    <t>816 Property ACF Automatic</t>
  </si>
  <si>
    <t>816_PROP_MD</t>
  </si>
  <si>
    <t>816 Property MD Automatic</t>
  </si>
  <si>
    <t>816_PROP_PUB</t>
  </si>
  <si>
    <t>816 Property Published</t>
  </si>
  <si>
    <t>816_FI_ACF</t>
  </si>
  <si>
    <t>816 Fixed Int ACF Automatic</t>
  </si>
  <si>
    <t>816_FI_BM</t>
  </si>
  <si>
    <t>816 Fixed Interest Benchmark - ALBI</t>
  </si>
  <si>
    <t>816_FI_MD</t>
  </si>
  <si>
    <t>816 Fixed Interest MD Automatic</t>
  </si>
  <si>
    <t>810_EQTY_PUB</t>
  </si>
  <si>
    <t>810 Equity Published</t>
  </si>
  <si>
    <t>810_FI_PUB</t>
  </si>
  <si>
    <t>810 Fixed Interest Published</t>
  </si>
  <si>
    <t>810_FRGN_PUB</t>
  </si>
  <si>
    <t>810 Foreign Published</t>
  </si>
  <si>
    <t>810_PROP_PUB</t>
  </si>
  <si>
    <t>810 Property Published</t>
  </si>
  <si>
    <t>651.C_EQTY_ACF</t>
  </si>
  <si>
    <t>651.C Equity ACF Automatic</t>
  </si>
  <si>
    <t>651.C_EQTY_BM</t>
  </si>
  <si>
    <t>651.C Equity Benchmark - ALSI</t>
  </si>
  <si>
    <t>651.C_EQTY_MD</t>
  </si>
  <si>
    <t>651.C Equity MD Automatic</t>
  </si>
  <si>
    <t>651.C_BOND_ACF</t>
  </si>
  <si>
    <t>651.C Bond ACF Automatic</t>
  </si>
  <si>
    <t>651.C_BOND_MD</t>
  </si>
  <si>
    <t>651.C Bond MD Automatic</t>
  </si>
  <si>
    <t>651.C_BOND_BM</t>
  </si>
  <si>
    <t>651.C Bond Benchmark - ALBI</t>
  </si>
  <si>
    <t>651.C_FRGN_ACF</t>
  </si>
  <si>
    <t>651.C Foreign ACF Automatic</t>
  </si>
  <si>
    <t>651.C_FRGN_BM</t>
  </si>
  <si>
    <t>651.C Foreign Benchmark - MSCG6040</t>
  </si>
  <si>
    <t>651.C_FRGN_MD</t>
  </si>
  <si>
    <t>651.C Foreign MD Automatic</t>
  </si>
  <si>
    <t>651.C_PROP_ACF</t>
  </si>
  <si>
    <t>651.C Property ACF Automatic</t>
  </si>
  <si>
    <t>651.C_PROP_BM</t>
  </si>
  <si>
    <t>651.C Property Benchmark - PROP_FRD</t>
  </si>
  <si>
    <t>651.C_PROP_MD</t>
  </si>
  <si>
    <t>651.C Property MD Automatic</t>
  </si>
  <si>
    <t>651.C_EQTY_PUB</t>
  </si>
  <si>
    <t>651.C Equity Published</t>
  </si>
  <si>
    <t>651.C_BOND_PUB</t>
  </si>
  <si>
    <t>651.C Bond Published</t>
  </si>
  <si>
    <t>651.C_FRGN_PUB</t>
  </si>
  <si>
    <t>651.C Foreign Published</t>
  </si>
  <si>
    <t>651.C_PROP_PUB</t>
  </si>
  <si>
    <t>651.C Property Published</t>
  </si>
  <si>
    <t>590.C_FUND_LCF</t>
  </si>
  <si>
    <t>590.C Fund Large Cash Flow Automatic</t>
  </si>
  <si>
    <t>590.C_FUND_ACF</t>
  </si>
  <si>
    <t>590.C Fund All Cash Flow Automatic</t>
  </si>
  <si>
    <t>590.C_FUND_MD</t>
  </si>
  <si>
    <t>590.C Fund MD Automatic</t>
  </si>
  <si>
    <t>590.C_FUND_PUB</t>
  </si>
  <si>
    <t>590.C Fund Published</t>
  </si>
  <si>
    <t>590_FUND_PUB</t>
  </si>
  <si>
    <t>590 Fund Published</t>
  </si>
  <si>
    <t>594_FUND_PUB</t>
  </si>
  <si>
    <t>594 Fund Published</t>
  </si>
  <si>
    <t>592_FUND_PUB</t>
  </si>
  <si>
    <t>592 Fund Published</t>
  </si>
  <si>
    <t>DB1_BLEND_ACT</t>
  </si>
  <si>
    <t>Blended Domestic Balanced 1 Actual from 583</t>
  </si>
  <si>
    <t>65.0%	ALSI_x000D_
5.0%	PROP_FRD_x000D_
25.0%	ALBI_x000D_
5.0%	STFCAD</t>
  </si>
  <si>
    <t>DB2_BLEND_ACT</t>
  </si>
  <si>
    <t>Blended Domestic Balanced 2 Actual from 597</t>
  </si>
  <si>
    <t>65.0%	J303T(CAPI)_x000D_
5.0%	PROP_FRD_x000D_
25.0%	ALBI_x000D_
5.0%	STFCAD</t>
  </si>
  <si>
    <t>DB3_BLEND_ACT</t>
  </si>
  <si>
    <t>Blended Domestic Balanced 3 Actual 590C</t>
  </si>
  <si>
    <t>40.0%	ALSI_x000D_
10.0%	J255T(PROP_UT)_x000D_
50.0%	CALL+2</t>
  </si>
  <si>
    <t>GB1_BLEND_ACT</t>
  </si>
  <si>
    <t>[X] Blended Global Balanced 1 Actual 60</t>
  </si>
  <si>
    <t>55.0%	ALSI+2_x000D_
15.0%	MSCI ZAR_x000D_
10.0%	CITI ZAR_x000D_
5.0%	PROP_FRD_x000D_
5.0%	ALBI_x000D_
10.0%	STEFIND</t>
  </si>
  <si>
    <t>GB2_BLEND_ACT</t>
  </si>
  <si>
    <t>[X] Blended Global Balanced 2 Actual 485</t>
  </si>
  <si>
    <t>GB3_BLEND_ACT</t>
  </si>
  <si>
    <t>Blended Global Balanced 3 Actual</t>
  </si>
  <si>
    <t>55.0%	ALSI_x000D_
9.0%	MSCI ZAR_x000D_
6.0%	CITI ZAR_x000D_
5.0%	PROP_FRD_x000D_
20.0%	ALBI_x000D_
5.0%	STFCAD</t>
  </si>
  <si>
    <t>GB4_BLEND_ACT</t>
  </si>
  <si>
    <t>Blended Global Balanced 4</t>
  </si>
  <si>
    <t>57.5%	ALSI_x000D_
10.0%	MSCI ZAR_x000D_
5.0%	CITI ZAR_x000D_
2.5%	PROP_FRD_x000D_
25.0%	ALBI</t>
  </si>
  <si>
    <t>60_FI_PUB</t>
  </si>
  <si>
    <t>60 Fixed Interest Published</t>
  </si>
  <si>
    <t>60_FRGN_PUB</t>
  </si>
  <si>
    <t>60 Foreign Published</t>
  </si>
  <si>
    <t>60_PROP_PUB</t>
  </si>
  <si>
    <t>60 Property Published</t>
  </si>
  <si>
    <t>485_EQTY_PUB</t>
  </si>
  <si>
    <t>485 Equity Published</t>
  </si>
  <si>
    <t>485_FI_PUB</t>
  </si>
  <si>
    <t>485 Fixed Interest Published</t>
  </si>
  <si>
    <t>485_FRGN_PUB</t>
  </si>
  <si>
    <t>485 Foreign Published</t>
  </si>
  <si>
    <t>485_PROP_PUB</t>
  </si>
  <si>
    <t>485 Property Published</t>
  </si>
  <si>
    <t>584_EQTY_PUB</t>
  </si>
  <si>
    <t>584 Equity Published</t>
  </si>
  <si>
    <t>584_FI_PUB</t>
  </si>
  <si>
    <t>584 Fixed Interest Published</t>
  </si>
  <si>
    <t>584_FRGN_PUB</t>
  </si>
  <si>
    <t>584 Foreign Published</t>
  </si>
  <si>
    <t>584_PROP_PUB</t>
  </si>
  <si>
    <t>584 Property Published</t>
  </si>
  <si>
    <t>588_EQTY_PUB</t>
  </si>
  <si>
    <t>588 Equity Published</t>
  </si>
  <si>
    <t>588_FI_PUB</t>
  </si>
  <si>
    <t>588 Fixed Interest Published</t>
  </si>
  <si>
    <t>588_FRGN_PUB</t>
  </si>
  <si>
    <t>588 Foreign Published</t>
  </si>
  <si>
    <t>588_PROP_PUB</t>
  </si>
  <si>
    <t>588 Property Published</t>
  </si>
  <si>
    <t>598_EQTY_ACF</t>
  </si>
  <si>
    <t>598 Equity ACF Automatic</t>
  </si>
  <si>
    <t>598_EQTY_MD</t>
  </si>
  <si>
    <t>598 Equity MD Automatic</t>
  </si>
  <si>
    <t>598_FI_ACF</t>
  </si>
  <si>
    <t>598 Fixed Int ACF Automatic</t>
  </si>
  <si>
    <t>598_FI_MD</t>
  </si>
  <si>
    <t>598 Fixed Interest MD Automatic</t>
  </si>
  <si>
    <t>598_PROP_ACF</t>
  </si>
  <si>
    <t>598 Property ACF Automatic</t>
  </si>
  <si>
    <t>598_PROP_MD</t>
  </si>
  <si>
    <t>598 Property MD Automatic</t>
  </si>
  <si>
    <t>632_EQTY_ACF</t>
  </si>
  <si>
    <t>632 Equity ACF Automatic</t>
  </si>
  <si>
    <t>632_EQTY_BM</t>
  </si>
  <si>
    <t>632 Equity Benchmark - ALSI</t>
  </si>
  <si>
    <t>QR filled in value for 10th instead of 9th for performance. Need BM from previous day's close.</t>
  </si>
  <si>
    <t>632_EQTY_MD</t>
  </si>
  <si>
    <t>632 Equity MD Automatic</t>
  </si>
  <si>
    <t>632_PROP_ACF</t>
  </si>
  <si>
    <t>632 Property ACF Automatic</t>
  </si>
  <si>
    <t>632_PROP_BM</t>
  </si>
  <si>
    <t>632 Property Benchmark - PROP_FRD</t>
  </si>
  <si>
    <t>632_PROP_MD</t>
  </si>
  <si>
    <t>632 Property MD Automatic</t>
  </si>
  <si>
    <t>632_FI_ACF</t>
  </si>
  <si>
    <t>632 Fixed Int ACF Automatic</t>
  </si>
  <si>
    <t>632_FI_BM</t>
  </si>
  <si>
    <t>632 Fixed Interest Benchmark - STFCAD</t>
  </si>
  <si>
    <t>632_FI_MD</t>
  </si>
  <si>
    <t>632 Fixed Interest MD Automatic</t>
  </si>
  <si>
    <t>815_EQTY_ACF</t>
  </si>
  <si>
    <t>815 Equity ACF Automatic</t>
  </si>
  <si>
    <t>619A_FUND_MD</t>
  </si>
  <si>
    <t>619A Fund MD Automatic</t>
  </si>
  <si>
    <t>619A_FUND_MDA</t>
  </si>
  <si>
    <t>619A Fund MD Archived</t>
  </si>
  <si>
    <t>619A_FUND_ACF</t>
  </si>
  <si>
    <t>619A Fund All Cash Flow Automatic</t>
  </si>
  <si>
    <t>619B_FUND_ACF</t>
  </si>
  <si>
    <t>619B Fund All Cash Flow Automatic</t>
  </si>
  <si>
    <t>619B_FUND_LCF</t>
  </si>
  <si>
    <t>619B Fund Large Cash Flow Automatic</t>
  </si>
  <si>
    <t>602_EQTY_PUB</t>
  </si>
  <si>
    <t>602 Equity Published</t>
  </si>
  <si>
    <t>602_FRGN_PUB</t>
  </si>
  <si>
    <t>602 Foreign Published</t>
  </si>
  <si>
    <t>602_FI_PUB</t>
  </si>
  <si>
    <t>602 Fixed Interest Published</t>
  </si>
  <si>
    <t>602_PROP_PUB</t>
  </si>
  <si>
    <t>602 Property Published</t>
  </si>
  <si>
    <t>603_EQTY_PUB</t>
  </si>
  <si>
    <t>603 Equity Published</t>
  </si>
  <si>
    <t>603_FI_PUB</t>
  </si>
  <si>
    <t>603 Fixed Interest Published</t>
  </si>
  <si>
    <t>603_FRGN_PUB</t>
  </si>
  <si>
    <t>603 Foreign Published</t>
  </si>
  <si>
    <t>603_PROP_PUB</t>
  </si>
  <si>
    <t>603 Property Published</t>
  </si>
  <si>
    <t>605_EQTY_PUB</t>
  </si>
  <si>
    <t>605 Equity Published</t>
  </si>
  <si>
    <t>605_FI_PUB</t>
  </si>
  <si>
    <t>605 Fixed Interest Published</t>
  </si>
  <si>
    <t>605_FRGN_PUB</t>
  </si>
  <si>
    <t>605 Foreign Published</t>
  </si>
  <si>
    <t>605_PROP_PUB</t>
  </si>
  <si>
    <t>605 Property Published</t>
  </si>
  <si>
    <t>619B_FUND_MD</t>
  </si>
  <si>
    <t>619B Fund MD Automatic</t>
  </si>
  <si>
    <t>619B_FUND_MDA</t>
  </si>
  <si>
    <t>619B Fund MD Archived</t>
  </si>
  <si>
    <t>609_EQTY_ACF</t>
  </si>
  <si>
    <t>609 Equity ACF Automatic</t>
  </si>
  <si>
    <t>609_EQTY_BM</t>
  </si>
  <si>
    <t>609 Equity Benchmark - ALSI</t>
  </si>
  <si>
    <t>609_EQTY_MD</t>
  </si>
  <si>
    <t>609 Equity MD Automatic</t>
  </si>
  <si>
    <t>609_FI_ACF</t>
  </si>
  <si>
    <t>609 Fixed Int ACF Automatic</t>
  </si>
  <si>
    <t>609_FI_BM</t>
  </si>
  <si>
    <t>609 Fixed Interest Benchmark - ALBI</t>
  </si>
  <si>
    <t>609_FI_BM2</t>
  </si>
  <si>
    <t>609 Fixed Interest Benchmark 2- STFCAD</t>
  </si>
  <si>
    <t>609_FI_MD</t>
  </si>
  <si>
    <t>609 Fixed Interest MD Automatic</t>
  </si>
  <si>
    <t>609_FRGN_ACF</t>
  </si>
  <si>
    <t>609 Foreign ACF Automatic</t>
  </si>
  <si>
    <t>609_FRGN_BM</t>
  </si>
  <si>
    <t>609 Foreign Benchmark - MSCG6733</t>
  </si>
  <si>
    <t>609_FRGN_MD</t>
  </si>
  <si>
    <t>609 Foreign MD Automatic</t>
  </si>
  <si>
    <t>609_PROP_BM</t>
  </si>
  <si>
    <t>609 Property Benchmark - PROP_609</t>
  </si>
  <si>
    <t>609_PROP_MD</t>
  </si>
  <si>
    <t>609 Property MD Automatic</t>
  </si>
  <si>
    <t>609_PROP_ACF</t>
  </si>
  <si>
    <t>609 Property ACF Automatic</t>
  </si>
  <si>
    <t>612_EQTY_ACF</t>
  </si>
  <si>
    <t>612 Equity ACF Automatic</t>
  </si>
  <si>
    <t>612_EQTY_BM</t>
  </si>
  <si>
    <t>612 Equity Benchmark - J303T</t>
  </si>
  <si>
    <t>612_EQTY_MD</t>
  </si>
  <si>
    <t>612 Equity MD Automatic</t>
  </si>
  <si>
    <t>612_FI_ACF</t>
  </si>
  <si>
    <t>612 Fixed Int ACF Automatic</t>
  </si>
  <si>
    <t>612_FI_BM</t>
  </si>
  <si>
    <t>612 Fixed Interest Benchmark - ALBI</t>
  </si>
  <si>
    <t>612_FI_BM2</t>
  </si>
  <si>
    <t>612 Fixed Interest Benchmark 2- STFCAD</t>
  </si>
  <si>
    <t>612_FI_MD</t>
  </si>
  <si>
    <t>612 Fixed Interest MD Automatic</t>
  </si>
  <si>
    <t>612_FRGN_ACF</t>
  </si>
  <si>
    <t>612 Foreign ACF Automatic</t>
  </si>
  <si>
    <t>612_FRGN_BM</t>
  </si>
  <si>
    <t>612 Foreign Benchmark - MSCG6040</t>
  </si>
  <si>
    <t>612_FRGN_MD</t>
  </si>
  <si>
    <t>612 Foreign MD Automatic</t>
  </si>
  <si>
    <t>612_PROP_ACF</t>
  </si>
  <si>
    <t>612 Property ACF Automatic</t>
  </si>
  <si>
    <t>612_PROP_BM</t>
  </si>
  <si>
    <t>612 Property Benchmark - PROP_FRD2</t>
  </si>
  <si>
    <t>612_PROP_MD</t>
  </si>
  <si>
    <t>612 Property MD Automatic</t>
  </si>
  <si>
    <t>619_EQTY_ACF</t>
  </si>
  <si>
    <t>619 Equity ACF Automatic</t>
  </si>
  <si>
    <t>619_EQTY_BM</t>
  </si>
  <si>
    <t>619 Equity Benchmark - J303T</t>
  </si>
  <si>
    <t>619_EQTY_MD</t>
  </si>
  <si>
    <t>619 Equity MD Automatic</t>
  </si>
  <si>
    <t>619_FI_ACF</t>
  </si>
  <si>
    <t>619 Fixed Int ACF Automatic</t>
  </si>
  <si>
    <t>619_FI_BM</t>
  </si>
  <si>
    <t>619 Fixed Interest Benchmark - ALBI</t>
  </si>
  <si>
    <t>619_FI_BM2</t>
  </si>
  <si>
    <t>619 Fixed Interest Benchmark 2- STFCAD</t>
  </si>
  <si>
    <t>619_FI_MD</t>
  </si>
  <si>
    <t>619 Fixed Interest MD Automatic</t>
  </si>
  <si>
    <t>619_FRGN_ACF</t>
  </si>
  <si>
    <t>619 Foreign ACF Automatic</t>
  </si>
  <si>
    <t>619_FRGN_BM</t>
  </si>
  <si>
    <t>619 Foreign Benchmark - MSCG6040</t>
  </si>
  <si>
    <t>619_FRGN_MD</t>
  </si>
  <si>
    <t>619 Foreign MD Automatic</t>
  </si>
  <si>
    <t>619_PROP_ACF</t>
  </si>
  <si>
    <t>619 Property ACF Automatic</t>
  </si>
  <si>
    <t>C.GB_FUND_MD</t>
  </si>
  <si>
    <t>C.GB Fund MD Automatic</t>
  </si>
  <si>
    <t>C.DB_FUND_PUB</t>
  </si>
  <si>
    <t>C.DB Fund Published</t>
  </si>
  <si>
    <t>608_FRGN_BM</t>
  </si>
  <si>
    <t>608 Foreign Benchmark - MSCG6040</t>
  </si>
  <si>
    <t>619_PROP_BM</t>
  </si>
  <si>
    <t>619 Property Benchmark - PROP_FRD</t>
  </si>
  <si>
    <t>619_PROP_MD</t>
  </si>
  <si>
    <t>619 Property MD Automatic</t>
  </si>
  <si>
    <t>628_EQTY_ACF</t>
  </si>
  <si>
    <t>628 Equity ACF Automatic</t>
  </si>
  <si>
    <t>628_EQTY_BM</t>
  </si>
  <si>
    <t>628 Equity Benchmark - J303T</t>
  </si>
  <si>
    <t>628_EQTY_MD</t>
  </si>
  <si>
    <t>628 Equity MD Automatic</t>
  </si>
  <si>
    <t>628_FI_ACF</t>
  </si>
  <si>
    <t>628 Fixed Int ACF Automatic</t>
  </si>
  <si>
    <t>628_FI_BM</t>
  </si>
  <si>
    <t>628 Fixed Interest Benchmark - ALBI</t>
  </si>
  <si>
    <t>628_FI_BM2</t>
  </si>
  <si>
    <t>628 Fixed Interest Benchmark 2- STFCAD</t>
  </si>
  <si>
    <t>628_FI_MD</t>
  </si>
  <si>
    <t>628 Fixed Interest MD Automatic</t>
  </si>
  <si>
    <t>628_FRGN_ACF</t>
  </si>
  <si>
    <t>628 Foreign ACF Automatic</t>
  </si>
  <si>
    <t>628_FRGN_BM</t>
  </si>
  <si>
    <t>628 Foreign Benchmark - MSCG6040</t>
  </si>
  <si>
    <t>628_FRGN_MD</t>
  </si>
  <si>
    <t>628 Foreign MD Automatic</t>
  </si>
  <si>
    <t>628_PROP_ACF</t>
  </si>
  <si>
    <t>628 Property ACF Automatic</t>
  </si>
  <si>
    <t>628_PROP_BM</t>
  </si>
  <si>
    <t>628 Property Benchmark - PROP_FRD</t>
  </si>
  <si>
    <t>628_PROP_MD</t>
  </si>
  <si>
    <t>628 Property MD Automatic</t>
  </si>
  <si>
    <t>629_EQTY_ACF</t>
  </si>
  <si>
    <t>629 Equity ACF Automatic</t>
  </si>
  <si>
    <t>629_EQTY_BM</t>
  </si>
  <si>
    <t>629 Equity Benchmark - ALSI</t>
  </si>
  <si>
    <t>629_EQTY_MD</t>
  </si>
  <si>
    <t>629 Equity MD Automatic</t>
  </si>
  <si>
    <t>629_FI_ACF</t>
  </si>
  <si>
    <t>629 Fixed Int ACF Automatic</t>
  </si>
  <si>
    <t>629_FI_BM</t>
  </si>
  <si>
    <t>629 Fixed Interest Benchmark - ALBI</t>
  </si>
  <si>
    <t>629_FI_BM2</t>
  </si>
  <si>
    <t>629 Fixed Interest Benchmark 2- GMC1_STFCAD</t>
  </si>
  <si>
    <t>629_FI_MD</t>
  </si>
  <si>
    <t>629 Fixed Interest MD Automatic</t>
  </si>
  <si>
    <t>629_FRGN_ACF</t>
  </si>
  <si>
    <t>629 Foreign ACF Automatic</t>
  </si>
  <si>
    <t>629_FRGN_BM</t>
  </si>
  <si>
    <t>629 Foreign Benchmark - MSCG6040</t>
  </si>
  <si>
    <t>629_FRGN_MD</t>
  </si>
  <si>
    <t>629 Foreign MD Automatic</t>
  </si>
  <si>
    <t>629_PROP_ACF</t>
  </si>
  <si>
    <t>629 Property ACF Automatic</t>
  </si>
  <si>
    <t>629_PROP_BM</t>
  </si>
  <si>
    <t>629 Property Benchmark - PROP_FRD</t>
  </si>
  <si>
    <t>PROP_FRD_PRE_2006</t>
  </si>
  <si>
    <t>Property Foord Prior to June 2006</t>
  </si>
  <si>
    <t>636_FUND_PUB</t>
  </si>
  <si>
    <t>636 Fund Published</t>
  </si>
  <si>
    <t>636_FUND_MD</t>
  </si>
  <si>
    <t>636 Fund MD Automatic</t>
  </si>
  <si>
    <t>636_FUND_MDA</t>
  </si>
  <si>
    <t>636 Fund MD Archived</t>
  </si>
  <si>
    <t>637_FUND_MD</t>
  </si>
  <si>
    <t>637 Fund MD Automatic</t>
  </si>
  <si>
    <t>637_FUND_MDA</t>
  </si>
  <si>
    <t>637 Fund MD Archived</t>
  </si>
  <si>
    <t>637_FUND_PUB</t>
  </si>
  <si>
    <t>637 Fund Published</t>
  </si>
  <si>
    <t>C.GFL_FUND_ACF</t>
  </si>
  <si>
    <t>C.GFL Fund All Cash Flow Automatic</t>
  </si>
  <si>
    <t>C.GLE_FUND_ACF</t>
  </si>
  <si>
    <t>C.GLE Fund All Cash Flow Automatic</t>
  </si>
  <si>
    <t>152</t>
  </si>
  <si>
    <t>C.LP_FUND_ACF</t>
  </si>
  <si>
    <t>C.LP Fund All Cash Flow Automatic</t>
  </si>
  <si>
    <t>C.LS_FUND_ACF</t>
  </si>
  <si>
    <t>C.LS Fund All Cash Flow Automatic</t>
  </si>
  <si>
    <t>C.MISC_FUND_ACF</t>
  </si>
  <si>
    <t>C.MISC Fund All Cash Flow Automatic</t>
  </si>
  <si>
    <t>155</t>
  </si>
  <si>
    <t>C.DFL_FUND_PUB</t>
  </si>
  <si>
    <t>C.DFL Fund Published</t>
  </si>
  <si>
    <t>135</t>
  </si>
  <si>
    <t>C.E_FUND_PUB</t>
  </si>
  <si>
    <t>C.E Fund Published</t>
  </si>
  <si>
    <t>Equity Composite</t>
  </si>
  <si>
    <t>137</t>
  </si>
  <si>
    <t>613_FUND_PUB</t>
  </si>
  <si>
    <t>613 Fund Published</t>
  </si>
  <si>
    <t>Imported from ACF</t>
  </si>
  <si>
    <t>633_FUND_PUB</t>
  </si>
  <si>
    <t>633 Fund Published</t>
  </si>
  <si>
    <t>Imported from ACF Series. _x000D_
Net of Scrip Fees since 13 Jan 2012, as per Paul.</t>
  </si>
  <si>
    <t>540_FUND_PUB</t>
  </si>
  <si>
    <t>540 Fund Published</t>
  </si>
  <si>
    <t>751_FUND_PUB</t>
  </si>
  <si>
    <t>751 Fund Published</t>
  </si>
  <si>
    <t>0</t>
  </si>
  <si>
    <t>C.GB.NAR_FUND_PUB</t>
  </si>
  <si>
    <t>C.GB.NAR Fund Published</t>
  </si>
  <si>
    <t>Early Imports from the GB Published, until 31/12/2002, _x000D_
01/01/2003 -&gt; 30/06/2003 are Mod. Dietz returns._x000D_
Newer imports from ACF GB.NAR</t>
  </si>
  <si>
    <t>145</t>
  </si>
  <si>
    <t>C.E.J403_FUND_PUB</t>
  </si>
  <si>
    <t>C.E.J403 Fund Published</t>
  </si>
  <si>
    <t>140</t>
  </si>
  <si>
    <t>C.E_FUND_BM</t>
  </si>
  <si>
    <t>C.E Fund Benchmark - CAPI_ALSI</t>
  </si>
  <si>
    <t>C.LP_FUND_BM</t>
  </si>
  <si>
    <t>C.LP Fund Benchmark - J255253T</t>
  </si>
  <si>
    <t>C.F_FUND_BM</t>
  </si>
  <si>
    <t>C.F Fund Benchmark - ALBI</t>
  </si>
  <si>
    <t>C.EV_FUND_BM</t>
  </si>
  <si>
    <t>C.EV Fund Benchmark - ALSI</t>
  </si>
  <si>
    <t>C.LS_FUND_BM</t>
  </si>
  <si>
    <t>C.LS Fund Benchmark - STFIND+1</t>
  </si>
  <si>
    <t>C.E.J403_FUND_BM</t>
  </si>
  <si>
    <t>C.E.J403 Fund Benchmark - J403T</t>
  </si>
  <si>
    <t>C.GLE_FUND_BM</t>
  </si>
  <si>
    <t>C.GLE Fund Benchmark - ECPI+4</t>
  </si>
  <si>
    <t>C.GAR_FUND_BM</t>
  </si>
  <si>
    <t>C.GAR Fund Benchmark - ECPI+5</t>
  </si>
  <si>
    <t>C.E.J303_FUND_BM</t>
  </si>
  <si>
    <t>C.E.J303 Fund Benchmark - J303T</t>
  </si>
  <si>
    <t>139</t>
  </si>
  <si>
    <t>540_FUND_BM</t>
  </si>
  <si>
    <t>540 Fund Benchmark - JIBAR_1_MONTH</t>
  </si>
  <si>
    <t>C.GB_PROP_BM</t>
  </si>
  <si>
    <t>C.GB Property Benchmark - PROP_FRD2</t>
  </si>
  <si>
    <t>79_FUND_PUB</t>
  </si>
  <si>
    <t>79 Fund Published</t>
  </si>
  <si>
    <t>171</t>
  </si>
  <si>
    <t>C.GB_FRGN_PUB</t>
  </si>
  <si>
    <t>C.GB Foreign Published</t>
  </si>
  <si>
    <t>80_FUND_PUB</t>
  </si>
  <si>
    <t>80 Fund Published</t>
  </si>
  <si>
    <t>172</t>
  </si>
  <si>
    <t>83_FUND_PUB</t>
  </si>
  <si>
    <t>83 Fund Published</t>
  </si>
  <si>
    <t>174</t>
  </si>
  <si>
    <t>598B_FUND_ACF</t>
  </si>
  <si>
    <t>598B Fund All Cash Flow Automatic</t>
  </si>
  <si>
    <t>303</t>
  </si>
  <si>
    <t>608D_FUND_PUB</t>
  </si>
  <si>
    <t>608D Fund Published</t>
  </si>
  <si>
    <t>356</t>
  </si>
  <si>
    <t>598B_FUND_LCF</t>
  </si>
  <si>
    <t>598B Fund Large Cash Flow Automatic</t>
  </si>
  <si>
    <t>598B_FUND_MDA</t>
  </si>
  <si>
    <t>598B Fund MD Archived</t>
  </si>
  <si>
    <t>598B_FUND_MD</t>
  </si>
  <si>
    <t>598B Fund MD Automatic</t>
  </si>
  <si>
    <t>598B_FUND_PUB</t>
  </si>
  <si>
    <t>598B Fund Published</t>
  </si>
  <si>
    <t>598C_FUND_ACF</t>
  </si>
  <si>
    <t>598C Fund All Cash Flow Automatic</t>
  </si>
  <si>
    <t>304</t>
  </si>
  <si>
    <t>598C_FUND_LCF</t>
  </si>
  <si>
    <t>598C Fund Large Cash Flow Automatic</t>
  </si>
  <si>
    <t>598C_FUND_MD</t>
  </si>
  <si>
    <t>598C Fund MD Automatic</t>
  </si>
  <si>
    <t>598C_FUND_MDA</t>
  </si>
  <si>
    <t>598C Fund MD Archived</t>
  </si>
  <si>
    <t>598C_FUND_PUB</t>
  </si>
  <si>
    <t>598C Fund Published</t>
  </si>
  <si>
    <t>507_FUND_ACF</t>
  </si>
  <si>
    <t>507 Fund All Cash Flow Automatic</t>
  </si>
  <si>
    <t>307</t>
  </si>
  <si>
    <t>507_FUND_BM</t>
  </si>
  <si>
    <t>507 Fund Benchmark - MSCI ZAR</t>
  </si>
  <si>
    <t>507_FUND_LCF</t>
  </si>
  <si>
    <t>507 Fund Large Cash Flow Automatic</t>
  </si>
  <si>
    <t>507_FUND_MD</t>
  </si>
  <si>
    <t>507 Fund MD Automatic</t>
  </si>
  <si>
    <t>507_FUND_MDA</t>
  </si>
  <si>
    <t>507 Fund MD Archived</t>
  </si>
  <si>
    <t>507_FUND_PUB</t>
  </si>
  <si>
    <t>507 Fund Published</t>
  </si>
  <si>
    <t>608D_FUND_MDA</t>
  </si>
  <si>
    <t>608D Fund MD Archived</t>
  </si>
  <si>
    <t>608D_FUND_MD</t>
  </si>
  <si>
    <t>608D Fund MD Automatic</t>
  </si>
  <si>
    <t>608D_FUND_LCF</t>
  </si>
  <si>
    <t>608D Fund Large Cash Flow Automatic</t>
  </si>
  <si>
    <t>609A_FUND_ACF</t>
  </si>
  <si>
    <t>609A Fund All Cash Flow Automatic</t>
  </si>
  <si>
    <t>357</t>
  </si>
  <si>
    <t>609A_FUND_PUB</t>
  </si>
  <si>
    <t>609A Fund Published</t>
  </si>
  <si>
    <t>609A_FUND_MDA</t>
  </si>
  <si>
    <t>609A Fund MD Archived</t>
  </si>
  <si>
    <t>609A_FUND_MD</t>
  </si>
  <si>
    <t>609A Fund MD Automatic</t>
  </si>
  <si>
    <t>609A_FUND_LCF</t>
  </si>
  <si>
    <t>609A Fund Large Cash Flow Automatic</t>
  </si>
  <si>
    <t>609B_FUND_ACF</t>
  </si>
  <si>
    <t>609B Fund All Cash Flow Automatic</t>
  </si>
  <si>
    <t>358</t>
  </si>
  <si>
    <t>609B_FUND_PUB</t>
  </si>
  <si>
    <t>609B Fund Published</t>
  </si>
  <si>
    <t>609B_FUND_MDA</t>
  </si>
  <si>
    <t>609B Fund MD Archived</t>
  </si>
  <si>
    <t>609B_FUND_MD</t>
  </si>
  <si>
    <t>609B Fund MD Automatic</t>
  </si>
  <si>
    <t>609B_FUND_LCF</t>
  </si>
  <si>
    <t>609B Fund Large Cash Flow Automatic</t>
  </si>
  <si>
    <t>609D_FUND_ACF</t>
  </si>
  <si>
    <t>609D Fund All Cash Flow Automatic</t>
  </si>
  <si>
    <t>359</t>
  </si>
  <si>
    <t>609D_FUND_PUB</t>
  </si>
  <si>
    <t>609D Fund Published</t>
  </si>
  <si>
    <t>609D_FUND_MDA</t>
  </si>
  <si>
    <t>609D Fund MD Archived</t>
  </si>
  <si>
    <t>609D_FUND_MD</t>
  </si>
  <si>
    <t>609D Fund MD Automatic</t>
  </si>
  <si>
    <t>609D_FUND_LCF</t>
  </si>
  <si>
    <t>609D Fund Large Cash Flow Automatic</t>
  </si>
  <si>
    <t>628A_FUND_ACF</t>
  </si>
  <si>
    <t>628A Fund All Cash Flow Automatic</t>
  </si>
  <si>
    <t>360</t>
  </si>
  <si>
    <t>628A_FUND_PUB</t>
  </si>
  <si>
    <t>628A Fund Published</t>
  </si>
  <si>
    <t>628A_FUND_MDA</t>
  </si>
  <si>
    <t>628A Fund MD Archived</t>
  </si>
  <si>
    <t>628A_FUND_MD</t>
  </si>
  <si>
    <t>628A Fund MD Automatic</t>
  </si>
  <si>
    <t>628A_FUND_LCF</t>
  </si>
  <si>
    <t>628A Fund Large Cash Flow Automatic</t>
  </si>
  <si>
    <t>628B_FUND_ACF</t>
  </si>
  <si>
    <t>628B Fund All Cash Flow Automatic</t>
  </si>
  <si>
    <t>361</t>
  </si>
  <si>
    <t>628B_FUND_PUB</t>
  </si>
  <si>
    <t>628B Fund Published</t>
  </si>
  <si>
    <t>628B_FUND_MDA</t>
  </si>
  <si>
    <t>628B Fund MD Archived</t>
  </si>
  <si>
    <t>628B_FUND_MD</t>
  </si>
  <si>
    <t>628B Fund MD Automatic</t>
  </si>
  <si>
    <t>628B_FUND_LCF</t>
  </si>
  <si>
    <t>628B Fund Large Cash Flow Automatic</t>
  </si>
  <si>
    <t>628D_FUND_ACF</t>
  </si>
  <si>
    <t>628D Fund All Cash Flow Automatic</t>
  </si>
  <si>
    <t>362</t>
  </si>
  <si>
    <t>628D_FUND_PUB</t>
  </si>
  <si>
    <t>628D Fund Published</t>
  </si>
  <si>
    <t>628D_FUND_MDA</t>
  </si>
  <si>
    <t>628D Fund MD Archived</t>
  </si>
  <si>
    <t>628D_FUND_MD</t>
  </si>
  <si>
    <t>628D Fund MD Automatic</t>
  </si>
  <si>
    <t>629D_FUND_ACF</t>
  </si>
  <si>
    <t>629D Fund All Cash Flow Automatic</t>
  </si>
  <si>
    <t>365</t>
  </si>
  <si>
    <t>629D_FUND_PUB</t>
  </si>
  <si>
    <t>629D Fund Published</t>
  </si>
  <si>
    <t>629D_FUND_MDA</t>
  </si>
  <si>
    <t>629D Fund MD Archived</t>
  </si>
  <si>
    <t>629D_FUND_MD</t>
  </si>
  <si>
    <t>629D Fund MD Automatic</t>
  </si>
  <si>
    <t>629D_FUND_LCF</t>
  </si>
  <si>
    <t>629D Fund Large Cash Flow Automatic</t>
  </si>
  <si>
    <t>810A_FUND_ACF</t>
  </si>
  <si>
    <t>810A Fund All Cash Flow Automatic</t>
  </si>
  <si>
    <t>366</t>
  </si>
  <si>
    <t>810A_FUND_PUB</t>
  </si>
  <si>
    <t>810A Fund Published</t>
  </si>
  <si>
    <t>810A_FUND_MDA</t>
  </si>
  <si>
    <t>810A Fund MD Archived</t>
  </si>
  <si>
    <t>810A_FUND_MD</t>
  </si>
  <si>
    <t>810A Fund MD Automatic</t>
  </si>
  <si>
    <t>810A_FUND_LCF</t>
  </si>
  <si>
    <t>810A Fund Large Cash Flow Automatic</t>
  </si>
  <si>
    <t>1264_FUND_ACF</t>
  </si>
  <si>
    <t>1264 Fund All Cash Flow Automatic</t>
  </si>
  <si>
    <t>371</t>
  </si>
  <si>
    <t>1264_FUND_PUB</t>
  </si>
  <si>
    <t>1264 Fund Published</t>
  </si>
  <si>
    <t>1264_FUND_MDA</t>
  </si>
  <si>
    <t>1264 Fund MD Archived</t>
  </si>
  <si>
    <t>1264_FUND_MD</t>
  </si>
  <si>
    <t>1264 Fund MD Automatic</t>
  </si>
  <si>
    <t>1264_FUND_LCF</t>
  </si>
  <si>
    <t>1264 Fund Large Cash Flow Automatic</t>
  </si>
  <si>
    <t>612D_FUND_ACF</t>
  </si>
  <si>
    <t>612D Fund All Cash Flow Automatic</t>
  </si>
  <si>
    <t>374</t>
  </si>
  <si>
    <t>612D_FUND_PUB</t>
  </si>
  <si>
    <t>612D Fund Published</t>
  </si>
  <si>
    <t>612D_FUND_MDA</t>
  </si>
  <si>
    <t>612D Fund MD Archived</t>
  </si>
  <si>
    <t>612D_FUND_MD</t>
  </si>
  <si>
    <t>612D Fund MD Automatic</t>
  </si>
  <si>
    <t>612D_FUND_LCF</t>
  </si>
  <si>
    <t>612D Fund Large Cash Flow Automatic</t>
  </si>
  <si>
    <t>1268_FUND_ACF</t>
  </si>
  <si>
    <t>1268 Fund All Cash Flow Automatic</t>
  </si>
  <si>
    <t>375</t>
  </si>
  <si>
    <t>1268_FUND_PUB</t>
  </si>
  <si>
    <t>1268 Fund Published</t>
  </si>
  <si>
    <t>1268_FUND_MDA</t>
  </si>
  <si>
    <t>1268 Fund MD Archived</t>
  </si>
  <si>
    <t>636B_FUND_ACF</t>
  </si>
  <si>
    <t>636B Fund All Cash Flow Automatic</t>
  </si>
  <si>
    <t>376</t>
  </si>
  <si>
    <t>C.DB_FUND_BM</t>
  </si>
  <si>
    <t>C.DB Fund Benchmark - FUND_SPEC_DB_BM</t>
  </si>
  <si>
    <t>C.GB.AR_FUND_BM</t>
  </si>
  <si>
    <t>C.GB.AR Fund Benchmark - ECPI+5</t>
  </si>
  <si>
    <t>C.F_FUND_BM2</t>
  </si>
  <si>
    <t>C.F Fund Benchmark Secondary - CALL_DAILY+2</t>
  </si>
  <si>
    <t>1268_FUND_MD</t>
  </si>
  <si>
    <t>1268 Fund MD Automatic</t>
  </si>
  <si>
    <t>1268_FUND_LCF</t>
  </si>
  <si>
    <t>1268 Fund Large Cash Flow Automatic</t>
  </si>
  <si>
    <t>636B_FUND_PUB</t>
  </si>
  <si>
    <t>636B Fund Published</t>
  </si>
  <si>
    <t>636B_FUND_MDA</t>
  </si>
  <si>
    <t>636B Fund MD Archived</t>
  </si>
  <si>
    <t>636B_FUND_MD</t>
  </si>
  <si>
    <t>636B Fund MD Automatic</t>
  </si>
  <si>
    <t>636B_FUND_LCF</t>
  </si>
  <si>
    <t>636B Fund Large Cash Flow Automatic</t>
  </si>
  <si>
    <t>809_FUND_UTR</t>
  </si>
  <si>
    <t>809 Fund Unit Class A [iR]</t>
  </si>
  <si>
    <t>1283_FUND_ACF</t>
  </si>
  <si>
    <t>1283 Fund All Cash Flow Automatic</t>
  </si>
  <si>
    <t>391</t>
  </si>
  <si>
    <t>1283_FUND_LCF</t>
  </si>
  <si>
    <t>1283 Fund Large Cash Flow Automatic</t>
  </si>
  <si>
    <t>1283_FUND_MD</t>
  </si>
  <si>
    <t>1283 Fund MD Automatic</t>
  </si>
  <si>
    <t>1283_FUND_PUB</t>
  </si>
  <si>
    <t>1283 Fund Published</t>
  </si>
  <si>
    <t>1283_FUND_MDA</t>
  </si>
  <si>
    <t>1283 Fund MD Archived</t>
  </si>
  <si>
    <t>1284_FUND_ACF</t>
  </si>
  <si>
    <t>1284 Fund All Cash Flow Automatic</t>
  </si>
  <si>
    <t>392</t>
  </si>
  <si>
    <t>1284_FUND_LCF</t>
  </si>
  <si>
    <t>1284 Fund Large Cash Flow Automatic</t>
  </si>
  <si>
    <t>1284_FUND_MD</t>
  </si>
  <si>
    <t>1284 Fund MD Automatic</t>
  </si>
  <si>
    <t>1284_FUND_MDA</t>
  </si>
  <si>
    <t>1284 Fund MD Archived</t>
  </si>
  <si>
    <t>1284_FUND_PUB</t>
  </si>
  <si>
    <t>1284 Fund Published</t>
  </si>
  <si>
    <t>614_FUND_ACF_NM</t>
  </si>
  <si>
    <t>614 Fund ACF Automatic Net Manage Fee</t>
  </si>
  <si>
    <t>FUND_AC_NM</t>
  </si>
  <si>
    <t>84_FUND_PUB</t>
  </si>
  <si>
    <t>84 Fund Published</t>
  </si>
  <si>
    <t>393</t>
  </si>
  <si>
    <t>535_FUND_ACF</t>
  </si>
  <si>
    <t>535 Fund All Cash Flow Automatic</t>
  </si>
  <si>
    <t>535_BOND_ACF</t>
  </si>
  <si>
    <t>535 Bond ACF Automatic</t>
  </si>
  <si>
    <t>535_BOND_MD</t>
  </si>
  <si>
    <t>535 Bond MD Automatic</t>
  </si>
  <si>
    <t>535_BOND_PUB</t>
  </si>
  <si>
    <t>535 Bond Published</t>
  </si>
  <si>
    <t>535_EQTY_ACF</t>
  </si>
  <si>
    <t>535 Equity ACF Automatic</t>
  </si>
  <si>
    <t>535_EQTY_MD</t>
  </si>
  <si>
    <t>535 Equity MD Automatic</t>
  </si>
  <si>
    <t>535_EQTY_PUB</t>
  </si>
  <si>
    <t>535 Equity Published</t>
  </si>
  <si>
    <t>535_FI_MD</t>
  </si>
  <si>
    <t>535 Fixed Interest MD Automatic</t>
  </si>
  <si>
    <t>535_FI_PUB</t>
  </si>
  <si>
    <t>535 Fixed Interest Published</t>
  </si>
  <si>
    <t>535_FI_ACF</t>
  </si>
  <si>
    <t>535 Fixed Int ACF Automatic</t>
  </si>
  <si>
    <t>535_PROP_ACF</t>
  </si>
  <si>
    <t>535 Property ACF Automatic</t>
  </si>
  <si>
    <t>535_PROP_MD</t>
  </si>
  <si>
    <t>535 Property MD Automatic</t>
  </si>
  <si>
    <t>535_PROP_PUB</t>
  </si>
  <si>
    <t>535 Property Published</t>
  </si>
  <si>
    <t>J863T</t>
  </si>
  <si>
    <t>Real Estate Development Index</t>
  </si>
  <si>
    <t>Source INET Files that are imported.</t>
  </si>
  <si>
    <t>[INET]('J863','[END_DATE]')</t>
  </si>
  <si>
    <t>[ACS]([SERIES_ID],'J863T','[START_DATE]','[END_DATE]')</t>
  </si>
  <si>
    <t>J863T_J867T</t>
  </si>
  <si>
    <t>Real Estate Development+Investment Index Market Weighted.</t>
  </si>
  <si>
    <t>[INET_BLEND]('[START_DATE]', '[END_DATE]', 'J863', 'J867')</t>
  </si>
  <si>
    <t>[BLEND]([SERIES_ID],'[START_DATE]','[END_DATE]',_x000D_
	'J863T',50,_x000D_
	'J867T',50_x000D_
)</t>
  </si>
  <si>
    <t>PROP_FRD</t>
  </si>
  <si>
    <t>Spliced Foord Property Index (1)</t>
  </si>
  <si>
    <t>Deprecated</t>
  </si>
  <si>
    <t xml:space="preserve">GMCLPI 		to Oct 2000_x000D_
J873T 		to November 2009, _x000D_
J863T_J867T 	Maket Wgt from Dec 2009_x000D_
</t>
  </si>
  <si>
    <t xml:space="preserve">[SPLICE]('[START_DATE]','[END_DATE]','J873T','01/12/2009','J863T_J867T') </t>
  </si>
  <si>
    <t>Property Benchmark (Foord) (1)</t>
  </si>
  <si>
    <t>811_FUND_UTR</t>
  </si>
  <si>
    <t>811 Fund Unit Class A [iR]</t>
  </si>
  <si>
    <t>817_FUND_UTR</t>
  </si>
  <si>
    <t>817 Fund Unit Class A [iR]</t>
  </si>
  <si>
    <t>814_FUND_UTR</t>
  </si>
  <si>
    <t>814 Fund Unit Class R [iR]</t>
  </si>
  <si>
    <t>815_FUND_UTA</t>
  </si>
  <si>
    <t>815 Fund Unit Class A [iA]</t>
  </si>
  <si>
    <t>814_FUND_PUB</t>
  </si>
  <si>
    <t>814 Fund Published</t>
  </si>
  <si>
    <t>815_FUND_PUB</t>
  </si>
  <si>
    <t>815 Fund Published</t>
  </si>
  <si>
    <t>816_FI_PUB</t>
  </si>
  <si>
    <t>816 Fixed Interest Published</t>
  </si>
  <si>
    <t>816_FI_BM2</t>
  </si>
  <si>
    <t>816 Fixed Interest Benchmark 2- GMC1_STFCAD</t>
  </si>
  <si>
    <t>817_FRGN_ACF</t>
  </si>
  <si>
    <t>817 Foreign ACF Automatic</t>
  </si>
  <si>
    <t>817_FRGN_BM</t>
  </si>
  <si>
    <t>817 Foreign Benchmark - MSCG6040</t>
  </si>
  <si>
    <t>817_FRGN_PUB</t>
  </si>
  <si>
    <t>817 Foreign Published</t>
  </si>
  <si>
    <t>817_FRGN_MD</t>
  </si>
  <si>
    <t>817 Foreign MD Automatic</t>
  </si>
  <si>
    <t>GMC1_STFCAD</t>
  </si>
  <si>
    <t>Spliced GMC1 Stefi Cad Index</t>
  </si>
  <si>
    <t>Splice of GMC1 and STFCAD_x000D_
GMC1 to 31 December 2008, _x000D_
STFCAD from 01 January 2009.</t>
  </si>
  <si>
    <t xml:space="preserve">[SPLICE]('[START_DATE]','[END_DATE]','GMC1','01/01/2009','STFCAD') </t>
  </si>
  <si>
    <t>STFCAD (Currently)</t>
  </si>
  <si>
    <t>MSCG_485_SPLICE</t>
  </si>
  <si>
    <t>Splice of MSCG6040 and MSCG625375 to _x000D_
MSCG5050 to 30 June 2006_x000D_
MSCG6040 to 31 Dec 2008, _x000D_
MSCG625375  from January 2009 ...</t>
  </si>
  <si>
    <t xml:space="preserve">[SPLICE]('[START_DATE]','[END_DATE]','MSCG5050','01/07/2006','MSCG6040','01/01/2009','MSCG625375') </t>
  </si>
  <si>
    <t>MSCG5050</t>
  </si>
  <si>
    <t>ALSI+2_485_SPLICE</t>
  </si>
  <si>
    <t>Spliced ALSI+2 Index for 485</t>
  </si>
  <si>
    <t>Unknown History, just imported and locked. From here on it is ALSI+2.</t>
  </si>
  <si>
    <t>Splice of J873T and J863T_J867T to _x000D_
J873T to November 2009, _x000D_
J863T_J867T from December 2009 ...</t>
  </si>
  <si>
    <t xml:space="preserve">[PLUS]('ALSI', 2,'ALSI+2','[END_DATE]') </t>
  </si>
  <si>
    <t>AGBF</t>
  </si>
  <si>
    <t>Allan Gray Balanced Fund</t>
  </si>
  <si>
    <t>[PFINDX_DIST]('AGBF_CL','AGBF_DIST','[END_DATE]')</t>
  </si>
  <si>
    <t>FGBF</t>
  </si>
  <si>
    <t>Foord Balanced Unit Trust Fund</t>
  </si>
  <si>
    <t>[PFINDX]('FRDBAL','[END_DATE]')</t>
  </si>
  <si>
    <t>AGFGBF50</t>
  </si>
  <si>
    <t>50% FGBF (Foord Balanced)  50% AGBF (Allan Gray Balanced)</t>
  </si>
  <si>
    <t>[BLEND]('[START_DATE]','[END_DATE]','FGBF',50,'AGBF',50)</t>
  </si>
  <si>
    <t>50% FGBF 50% AGBF</t>
  </si>
  <si>
    <t>635_BOND_ACF</t>
  </si>
  <si>
    <t>635 Bond ACF Automatic</t>
  </si>
  <si>
    <t>635_BOND_PUB</t>
  </si>
  <si>
    <t>635 Bond Published</t>
  </si>
  <si>
    <t>635_BOND_MD</t>
  </si>
  <si>
    <t>635 Bond MD Automatic</t>
  </si>
  <si>
    <t>635_BOND_BM</t>
  </si>
  <si>
    <t>635 Bond Benchmark - ALBI</t>
  </si>
  <si>
    <t>J254T</t>
  </si>
  <si>
    <t>Capped Property</t>
  </si>
  <si>
    <t>[INET]('J254','[END_DATE]')</t>
  </si>
  <si>
    <t>ALSI+2</t>
  </si>
  <si>
    <t>ALSI : All Share Index Spliced with J203 +2%</t>
  </si>
  <si>
    <t>10_FUND_PUB</t>
  </si>
  <si>
    <t>10 Fund Published</t>
  </si>
  <si>
    <t>180</t>
  </si>
  <si>
    <t>635_EQTY_BM</t>
  </si>
  <si>
    <t>635 Equity Benchmark - ALSI</t>
  </si>
  <si>
    <t>635_EQTY_PUB</t>
  </si>
  <si>
    <t>635 Equity Published</t>
  </si>
  <si>
    <t>635_EQTY_MD</t>
  </si>
  <si>
    <t>635 Equity MD Automatic</t>
  </si>
  <si>
    <t>635_FRGN_ACF</t>
  </si>
  <si>
    <t>635 Foreign ACF Automatic</t>
  </si>
  <si>
    <t>635_FRGN_BM</t>
  </si>
  <si>
    <t>635 Foreign Benchmark - MSCG6040</t>
  </si>
  <si>
    <t>635_FRGN_MD</t>
  </si>
  <si>
    <t>635 Foreign MD Automatic</t>
  </si>
  <si>
    <t>635_FRGN_PUB</t>
  </si>
  <si>
    <t>635 Foreign Published</t>
  </si>
  <si>
    <t>635_FUND_ACF</t>
  </si>
  <si>
    <t>635 Fund All Cash Flow Automatic</t>
  </si>
  <si>
    <t>635_FUND_BM</t>
  </si>
  <si>
    <t>635 Fund Benchmark - GB5_BLEND</t>
  </si>
  <si>
    <t>635_FUND_MD</t>
  </si>
  <si>
    <t>635 Fund MD Automatic</t>
  </si>
  <si>
    <t>635_FUND_MDA</t>
  </si>
  <si>
    <t>635 Fund MD Archived</t>
  </si>
  <si>
    <t>635_FUND_PUB</t>
  </si>
  <si>
    <t>635 Fund Published</t>
  </si>
  <si>
    <t>635_PROP_BM</t>
  </si>
  <si>
    <t>635 Property Benchmark - PROP_FRD</t>
  </si>
  <si>
    <t>635_PROP_MD</t>
  </si>
  <si>
    <t>635 Property MD Automatic</t>
  </si>
  <si>
    <t>815_EQTY_BM</t>
  </si>
  <si>
    <t>815 Equity Benchmark - J303T</t>
  </si>
  <si>
    <t>815_EQTY_MD</t>
  </si>
  <si>
    <t>815 Equity MD Automatic</t>
  </si>
  <si>
    <t>815_FI_ACF</t>
  </si>
  <si>
    <t>815 Fixed Int ACF Automatic</t>
  </si>
  <si>
    <t>815_FI_BM</t>
  </si>
  <si>
    <t>815 Fixed Interest Benchmark - ALBI</t>
  </si>
  <si>
    <t>815_FI_BM2</t>
  </si>
  <si>
    <t>815 Fixed Interest Benchmark 2- STFCAD</t>
  </si>
  <si>
    <t>815_FI_MD</t>
  </si>
  <si>
    <t>815 Fixed Interest MD Automatic</t>
  </si>
  <si>
    <t>815_FRGN_ACF</t>
  </si>
  <si>
    <t>815 Foreign ACF Automatic</t>
  </si>
  <si>
    <t>815_FRGN_BM</t>
  </si>
  <si>
    <t>815 Foreign Benchmark - MSCG6040</t>
  </si>
  <si>
    <t>815_FRGN_MD</t>
  </si>
  <si>
    <t>815 Foreign MD Automatic</t>
  </si>
  <si>
    <t>815_PROP_ACF</t>
  </si>
  <si>
    <t>815 Property ACF Automatic</t>
  </si>
  <si>
    <t>815_PROP_BM</t>
  </si>
  <si>
    <t>815 Property Benchmark - PROP_FRD2</t>
  </si>
  <si>
    <t>815_PROP_MD</t>
  </si>
  <si>
    <t>815 Property MD Automatic</t>
  </si>
  <si>
    <t>598_PROP_PUB</t>
  </si>
  <si>
    <t>598 Property Published</t>
  </si>
  <si>
    <t>598_FI_PUB</t>
  </si>
  <si>
    <t>598 Fixed Interest Published</t>
  </si>
  <si>
    <t>598_EQTY_PUB</t>
  </si>
  <si>
    <t>598 Equity Published</t>
  </si>
  <si>
    <t>632_PROP_PUB</t>
  </si>
  <si>
    <t>632 Property Published</t>
  </si>
  <si>
    <t>632_FI_PUB</t>
  </si>
  <si>
    <t>632 Fixed Interest Published</t>
  </si>
  <si>
    <t>632_EQTY_PUB</t>
  </si>
  <si>
    <t>632 Equity Published</t>
  </si>
  <si>
    <t>815_EQTY_PUB</t>
  </si>
  <si>
    <t>815 Equity Published</t>
  </si>
  <si>
    <t>815_FI_PUB</t>
  </si>
  <si>
    <t>815 Fixed Interest Published</t>
  </si>
  <si>
    <t>815_FRGN_PUB</t>
  </si>
  <si>
    <t>815 Foreign Published</t>
  </si>
  <si>
    <t>815_PROP_PUB</t>
  </si>
  <si>
    <t>815 Property Published</t>
  </si>
  <si>
    <t>810_EQTY_ACF</t>
  </si>
  <si>
    <t>810 Equity ACF Automatic</t>
  </si>
  <si>
    <t>810_EQTY_BM</t>
  </si>
  <si>
    <t>810 Equity Benchmark - J303T</t>
  </si>
  <si>
    <t>810_EQTY_MD</t>
  </si>
  <si>
    <t>810 Equity MD Automatic</t>
  </si>
  <si>
    <t>810_FI_ACF</t>
  </si>
  <si>
    <t>810 Fixed Int ACF Automatic</t>
  </si>
  <si>
    <t>810_FI_BM</t>
  </si>
  <si>
    <t>810 Fixed Interest Benchmark - ALBI</t>
  </si>
  <si>
    <t>810_FI_BM2</t>
  </si>
  <si>
    <t>810 Fixed Interest Benchmark 2- STFCAD</t>
  </si>
  <si>
    <t>810_FI_MD</t>
  </si>
  <si>
    <t>810 Fixed Interest MD Automatic</t>
  </si>
  <si>
    <t>810_FRGN_ACF</t>
  </si>
  <si>
    <t>810 Foreign ACF Automatic</t>
  </si>
  <si>
    <t>810_FRGN_BM</t>
  </si>
  <si>
    <t>810 Foreign Benchmark - MSCG6040</t>
  </si>
  <si>
    <t>810_FRGN_MD</t>
  </si>
  <si>
    <t>810 Foreign MD Automatic</t>
  </si>
  <si>
    <t>810_PROP_ACF</t>
  </si>
  <si>
    <t>810 Property ACF Automatic</t>
  </si>
  <si>
    <t>810_PROP_MD</t>
  </si>
  <si>
    <t>810 Property MD Automatic</t>
  </si>
  <si>
    <t>810_PROP_BM</t>
  </si>
  <si>
    <t>810 Property Benchmark - PROP_FRD2</t>
  </si>
  <si>
    <t>MSCG625375</t>
  </si>
  <si>
    <t>Rebalanced Monthly</t>
  </si>
  <si>
    <t>MSCG6733</t>
  </si>
  <si>
    <t>MSCI SA USD</t>
  </si>
  <si>
    <t>MSCI South Africa Index (USD)</t>
  </si>
  <si>
    <t xml:space="preserve">ADIA Left us. terminated bm at end of Feb 2010_x000D_
</t>
  </si>
  <si>
    <t>[PFINDX]('MSCI_SA_USD', '[END_DATE]' )</t>
  </si>
  <si>
    <t>J867T</t>
  </si>
  <si>
    <t>Real Estate Investment Index</t>
  </si>
  <si>
    <t>[INET]('J867','[END_DATE]')</t>
  </si>
  <si>
    <t>[ACS]([SERIES_ID],'J867T','[START_DATE]','[END_DATE]')</t>
  </si>
  <si>
    <t>615_FUND_ACFI</t>
  </si>
  <si>
    <t>615 Fund All Cash Flow Automatic Intra</t>
  </si>
  <si>
    <t>C.GLE_FUND_MD</t>
  </si>
  <si>
    <t>C.GLE Fund MD Automatic</t>
  </si>
  <si>
    <t>C.GLE_FUND_PUB</t>
  </si>
  <si>
    <t>C.GLE Fund Published</t>
  </si>
  <si>
    <t>Global Low Equity Composite</t>
  </si>
  <si>
    <t>Imported from 815 Published Series</t>
  </si>
  <si>
    <t>608D_FUND_ACF</t>
  </si>
  <si>
    <t>608D Fund All Cash Flow Automatic</t>
  </si>
  <si>
    <t>651.C_FI_MD</t>
  </si>
  <si>
    <t>651.C Fixed Interest MD Automatic</t>
  </si>
  <si>
    <t>TMPLT_FUND_ACF_NM</t>
  </si>
  <si>
    <t>TMPLT Fund ACF Automatic Net Manage Fee</t>
  </si>
  <si>
    <t>594_FUND_ACF_NM</t>
  </si>
  <si>
    <t>594 Fund ACF Automatic Net Manage Fee</t>
  </si>
  <si>
    <t>590_FUND_ACF_NM</t>
  </si>
  <si>
    <t>590 Fund ACF Automatic Net Manage Fee</t>
  </si>
  <si>
    <t>C.DFL_FUND_MD</t>
  </si>
  <si>
    <t>C.DFL Fund MD Automatic</t>
  </si>
  <si>
    <t>C.GAR_FUND_MD</t>
  </si>
  <si>
    <t>C.GAR Fund MD Automatic</t>
  </si>
  <si>
    <t>C.E_FUND_MD</t>
  </si>
  <si>
    <t>C.E Fund MD Automatic</t>
  </si>
  <si>
    <t>C.E.J203_FUND_MD</t>
  </si>
  <si>
    <t>C.E.J203 Fund MD Automatic</t>
  </si>
  <si>
    <t>C.E.J403_FUND_MD</t>
  </si>
  <si>
    <t>C.E.J403 Fund MD Automatic</t>
  </si>
  <si>
    <t>C.E.OTH_FUND_MD</t>
  </si>
  <si>
    <t>C.E.OTH Fund MD Automatic</t>
  </si>
  <si>
    <t>154</t>
  </si>
  <si>
    <t>C.EV_FUND_MD</t>
  </si>
  <si>
    <t>C.EV Fund MD Automatic</t>
  </si>
  <si>
    <t>C.F_FUND_MD</t>
  </si>
  <si>
    <t>C.F Fund MD Automatic</t>
  </si>
  <si>
    <t>C.GFL_FUND_MD</t>
  </si>
  <si>
    <t>C.GFL Fund MD Automatic</t>
  </si>
  <si>
    <t>C.GB.AR_FUND_MD</t>
  </si>
  <si>
    <t>C.GB.AR Fund MD Automatic</t>
  </si>
  <si>
    <t>C.GB.NAR_FUND_MD</t>
  </si>
  <si>
    <t>C.GB.NAR Fund MD Automatic</t>
  </si>
  <si>
    <t>C.I_FUND_MD</t>
  </si>
  <si>
    <t>C.I Fund MD Automatic</t>
  </si>
  <si>
    <t>C.IO_FUND_MD</t>
  </si>
  <si>
    <t>C.IO Fund MD Automatic</t>
  </si>
  <si>
    <t>C.LP_FUND_MD</t>
  </si>
  <si>
    <t>C.LP Fund MD Automatic</t>
  </si>
  <si>
    <t>C.LS_FUND_MD</t>
  </si>
  <si>
    <t>C.LS Fund MD Automatic</t>
  </si>
  <si>
    <t>C.MISC_FUND_MD</t>
  </si>
  <si>
    <t>C.MISC Fund MD Automatic</t>
  </si>
  <si>
    <t>C.E.J303_FUND_MD</t>
  </si>
  <si>
    <t>C.E.J303 Fund MD Automatic</t>
  </si>
  <si>
    <t>C.DFL_FUND_ACF</t>
  </si>
  <si>
    <t>C.DFL Fund All Cash Flow Automatic</t>
  </si>
  <si>
    <t>C.E_FUND_ACF</t>
  </si>
  <si>
    <t>C.E Fund All Cash Flow Automatic</t>
  </si>
  <si>
    <t>C.E.J203_FUND_ACF</t>
  </si>
  <si>
    <t>C.E.J203 Fund All Cash Flow Automatic</t>
  </si>
  <si>
    <t>C.E.J303_FUND_ACF</t>
  </si>
  <si>
    <t>C.E.J303 Fund All Cash Flow Automatic</t>
  </si>
  <si>
    <t>C.E.J403_FUND_ACF</t>
  </si>
  <si>
    <t>C.E.J403 Fund All Cash Flow Automatic</t>
  </si>
  <si>
    <t>C.E.OTH_FUND_ACF</t>
  </si>
  <si>
    <t>C.E.OTH Fund All Cash Flow Automatic</t>
  </si>
  <si>
    <t>C.EV_FUND_ACF</t>
  </si>
  <si>
    <t>C.EV Fund All Cash Flow Automatic</t>
  </si>
  <si>
    <t>C.F_FUND_ACF</t>
  </si>
  <si>
    <t>C.F Fund All Cash Flow Automatic</t>
  </si>
  <si>
    <t>C.GAR_FUND_ACF</t>
  </si>
  <si>
    <t>C.GAR Fund All Cash Flow Automatic</t>
  </si>
  <si>
    <t>C.GB_FUND_ACF</t>
  </si>
  <si>
    <t>C.GB Fund All Cash Flow Automatic</t>
  </si>
  <si>
    <t>C.GB.AR_FUND_ACF</t>
  </si>
  <si>
    <t>C.GB.AR Fund All Cash Flow Automatic</t>
  </si>
  <si>
    <t>C.GB.NAR_FUND_ACF</t>
  </si>
  <si>
    <t>C.GB.NAR Fund All Cash Flow Automatic</t>
  </si>
  <si>
    <t>TW_GB_MED</t>
  </si>
  <si>
    <t>Towers Watson Global Balanced Median Return</t>
  </si>
  <si>
    <t>Previously 5th Quadrant</t>
  </si>
  <si>
    <t>[PFINDX_PRR]('5TH_GB_MED','[START_DATE]','[END_DATE]')</t>
  </si>
  <si>
    <t>TW Global Balanced Median</t>
  </si>
  <si>
    <t>584_FUND_BM2</t>
  </si>
  <si>
    <t>584 Fund Benchmark Secondary - ECPI</t>
  </si>
  <si>
    <t>588_FUND_BM2</t>
  </si>
  <si>
    <t>588 Fund Benchmark Secondary - ECPI</t>
  </si>
  <si>
    <t>615_FUND_BM2</t>
  </si>
  <si>
    <t>615 Fund Benchmark Secondary - ECPI</t>
  </si>
  <si>
    <t>632_FUND_BM</t>
  </si>
  <si>
    <t>632 Fund Benchmark - FUND_SPEC_632_BM</t>
  </si>
  <si>
    <t>651.C_FUND_BM</t>
  </si>
  <si>
    <t>651.C Fund Benchmark - ECPI+10</t>
  </si>
  <si>
    <t>651.C_FUND_BM2</t>
  </si>
  <si>
    <t>651.C Fund Benchmark Secondary - STFCAD</t>
  </si>
  <si>
    <t>537_FUND_BM2</t>
  </si>
  <si>
    <t>537 Fund Benchmark Secondary - FUND_SPEC_537_BM2</t>
  </si>
  <si>
    <t>627_FUND_BM2</t>
  </si>
  <si>
    <t>627 Fund Benchmark Secondary - ECPI</t>
  </si>
  <si>
    <t>814_FUND_BM</t>
  </si>
  <si>
    <t>814 Fund Benchmark - MRN_SA_EQ_GEN_MEAN</t>
  </si>
  <si>
    <t>814_FUND_BM2</t>
  </si>
  <si>
    <t>814 Fund Benchmark Secondary - ALSI</t>
  </si>
  <si>
    <t>817_FUND_BM</t>
  </si>
  <si>
    <t>817 Fund Benchmark - ECPI+5</t>
  </si>
  <si>
    <t>817_FUND_BM2</t>
  </si>
  <si>
    <t>817 Fund Benchmark Secondary - ALSI</t>
  </si>
  <si>
    <t>ECPI+5_AVG_LAG1</t>
  </si>
  <si>
    <t>Consumer Price Index + 5% Average Lagged by 1 Year</t>
  </si>
  <si>
    <t>For the last year end. Take the last 12 months. Work out YTD move for each month. Calc Straight Average. Add 5. Deannualise for 1 year. Each of 12 months for same year would have same return which would compound up to the calculated annual figure.</t>
  </si>
  <si>
    <t>[PFINDX_LAG]('ECPI_CL','[END_DATE]',5)</t>
  </si>
  <si>
    <t>ECPI+7</t>
  </si>
  <si>
    <t>Consumer Price Index + 7%</t>
  </si>
  <si>
    <t>+7</t>
  </si>
  <si>
    <t>810_FUND_BM</t>
  </si>
  <si>
    <t>810 Fund Benchmark - FRD_PRUD_MEAN</t>
  </si>
  <si>
    <t>810_FUND_BM2</t>
  </si>
  <si>
    <t>810 Fund Benchmark Secondary - ECPI</t>
  </si>
  <si>
    <t>304_FUND_BM</t>
  </si>
  <si>
    <t>304 Fund Benchmark - ALSI</t>
  </si>
  <si>
    <t>304_FUND_BM2</t>
  </si>
  <si>
    <t>304 Fund Benchmark Secondary - FININD</t>
  </si>
  <si>
    <t>815_FUND_BM</t>
  </si>
  <si>
    <t>815 Fund Benchmark - ECPI+4</t>
  </si>
  <si>
    <t>815_FUND_BM2</t>
  </si>
  <si>
    <t>815 Fund Benchmark Secondary - MRN_DBLE_MEAN</t>
  </si>
  <si>
    <t>ECPI+4</t>
  </si>
  <si>
    <t>Consumer Price Index + 4%</t>
  </si>
  <si>
    <t>+4</t>
  </si>
  <si>
    <t>377_FUND_BM</t>
  </si>
  <si>
    <t>377 Fund Benchmark - FRD_PRUD_MEAN</t>
  </si>
  <si>
    <t>377_FUND_BM2</t>
  </si>
  <si>
    <t>377 Fund Benchmark Secondary - ECPI</t>
  </si>
  <si>
    <t>J258T</t>
  </si>
  <si>
    <t>Resources Index (J258)</t>
  </si>
  <si>
    <t>[INET]('J258','[END_DATE]')</t>
  </si>
  <si>
    <t>[ACS]([SERIES_ID],'J258T','[START_DATE]','[END_DATE]')</t>
  </si>
  <si>
    <t>TMPLT_FUND_BM</t>
  </si>
  <si>
    <t>TMPLT Fund Benchmark - N/A</t>
  </si>
  <si>
    <t>304_FUND_BM3</t>
  </si>
  <si>
    <t>304 Fund Benchmark Third - J258T</t>
  </si>
  <si>
    <t>377_FUND_BM3</t>
  </si>
  <si>
    <t>377 Fund Benchmark Third - PROP_FRD</t>
  </si>
  <si>
    <t>C.GB_PROP_PUB</t>
  </si>
  <si>
    <t>C.GB Property Published</t>
  </si>
  <si>
    <t>485_FUND_BM2</t>
  </si>
  <si>
    <t>485 Fund Benchmark Secondary - ECPI</t>
  </si>
  <si>
    <t>537_FUND_BM3</t>
  </si>
  <si>
    <t>537 Fund Benchmark Third - ECPI</t>
  </si>
  <si>
    <t>597_FUND_BM2</t>
  </si>
  <si>
    <t>597 Fund Benchmark Secondary - ECPI</t>
  </si>
  <si>
    <t>602_FUND_BM2</t>
  </si>
  <si>
    <t>602 Fund Benchmark Secondary - ECPI</t>
  </si>
  <si>
    <t>603_FUND_BM2</t>
  </si>
  <si>
    <t>603 Fund Benchmark Secondary - ECPI</t>
  </si>
  <si>
    <t>605_FUND_BM2</t>
  </si>
  <si>
    <t>605 Fund Benchmark Secondary - ECPI</t>
  </si>
  <si>
    <t>608_FUND_BM2</t>
  </si>
  <si>
    <t>608 Fund Benchmark Secondary - ECPI</t>
  </si>
  <si>
    <t>609_FUND_BM2</t>
  </si>
  <si>
    <t>609 Fund Benchmark Secondary - ECPI</t>
  </si>
  <si>
    <t>629_FUND_BM2</t>
  </si>
  <si>
    <t>629 Fund Benchmark Secondary - ECPI</t>
  </si>
  <si>
    <t>814C_FUND_PUB</t>
  </si>
  <si>
    <t>814C Fund Published</t>
  </si>
  <si>
    <t>168</t>
  </si>
  <si>
    <t>814C_FUND_LCF</t>
  </si>
  <si>
    <t>814C Fund Large Cash Flow Automatic</t>
  </si>
  <si>
    <t>814C_FUND_MD</t>
  </si>
  <si>
    <t>814C Fund MD Automatic</t>
  </si>
  <si>
    <t>814C_FUND_MDA</t>
  </si>
  <si>
    <t>814C Fund MD Archived</t>
  </si>
  <si>
    <t>814C_FUND_ACF</t>
  </si>
  <si>
    <t>814C Fund All Cash Flow Automatic</t>
  </si>
  <si>
    <t>636_FUND_ACF</t>
  </si>
  <si>
    <t>636 Fund All Cash Flow Automatic</t>
  </si>
  <si>
    <t>637_FUND_ACF</t>
  </si>
  <si>
    <t>637 Fund All Cash Flow Automatic</t>
  </si>
  <si>
    <t>930_FUND_MD</t>
  </si>
  <si>
    <t>930 Fund MD Automatic</t>
  </si>
  <si>
    <t>317</t>
  </si>
  <si>
    <t>930_FUND_PUB</t>
  </si>
  <si>
    <t>930 Fund Published</t>
  </si>
  <si>
    <t>930_FUND_MDA</t>
  </si>
  <si>
    <t>930 Fund MD Archived</t>
  </si>
  <si>
    <t>J202T</t>
  </si>
  <si>
    <t>Small Cap (J202)</t>
  </si>
  <si>
    <t>[INET]('J202','[END_DATE]')</t>
  </si>
  <si>
    <t>[ACS]([SERIES_ID],'J202T','[START_DATE]','[END_DATE]')</t>
  </si>
  <si>
    <t>Small Cap</t>
  </si>
  <si>
    <t>J201T</t>
  </si>
  <si>
    <t>Mid Cap (J201)</t>
  </si>
  <si>
    <t>[INET]('J201','[END_DATE]')</t>
  </si>
  <si>
    <t>[ACS]([SERIES_ID],'J201T','[START_DATE]','[END_DATE]')</t>
  </si>
  <si>
    <t>Mid Cap</t>
  </si>
  <si>
    <t>J200T</t>
  </si>
  <si>
    <t>Large Cap (Top 40) (J200)</t>
  </si>
  <si>
    <t>[INET]('J200','[END_DATE]')</t>
  </si>
  <si>
    <t>[ACS]([SERIES_ID],'J200T','[START_DATE]','[END_DATE]')</t>
  </si>
  <si>
    <t>Large Cap</t>
  </si>
  <si>
    <t>931_FUND_MD</t>
  </si>
  <si>
    <t>931 Fund MD Automatic</t>
  </si>
  <si>
    <t>318</t>
  </si>
  <si>
    <t>931_FUND_MDA</t>
  </si>
  <si>
    <t>931 Fund MD Archived</t>
  </si>
  <si>
    <t>931_FUND_PUB</t>
  </si>
  <si>
    <t>931 Fund Published</t>
  </si>
  <si>
    <t>932_FUND_MD</t>
  </si>
  <si>
    <t>932 Fund MD Automatic</t>
  </si>
  <si>
    <t>319</t>
  </si>
  <si>
    <t>198_FUND_PUB</t>
  </si>
  <si>
    <t>198 Fund Published</t>
  </si>
  <si>
    <t>Imported from Alexa/Donnetta Spread sheet 01/NOV/2013 Inception to SEP 2001</t>
  </si>
  <si>
    <t>224</t>
  </si>
  <si>
    <t>204_FUND_PUB</t>
  </si>
  <si>
    <t>204 Fund Published</t>
  </si>
  <si>
    <t>225</t>
  </si>
  <si>
    <t>207_FUND_PUB</t>
  </si>
  <si>
    <t>207 Fund Published</t>
  </si>
  <si>
    <t>226</t>
  </si>
  <si>
    <t>219_FUND_PUB</t>
  </si>
  <si>
    <t>219 Fund Published</t>
  </si>
  <si>
    <t>227</t>
  </si>
  <si>
    <t>224_FUND_PUB</t>
  </si>
  <si>
    <t>224 Fund Published</t>
  </si>
  <si>
    <t>228</t>
  </si>
  <si>
    <t>228_FUND_PUB</t>
  </si>
  <si>
    <t>228 Fund Published</t>
  </si>
  <si>
    <t>229</t>
  </si>
  <si>
    <t>231_FUND_PUB</t>
  </si>
  <si>
    <t>231 Fund Published</t>
  </si>
  <si>
    <t>230</t>
  </si>
  <si>
    <t>232_FUND_PUB</t>
  </si>
  <si>
    <t>232 Fund Published</t>
  </si>
  <si>
    <t>231</t>
  </si>
  <si>
    <t>277_FUND_PUB</t>
  </si>
  <si>
    <t>277 Fund Published</t>
  </si>
  <si>
    <t>233</t>
  </si>
  <si>
    <t>278_FUND_PUB</t>
  </si>
  <si>
    <t>278 Fund Published</t>
  </si>
  <si>
    <t>234</t>
  </si>
  <si>
    <t>289_FUND_PUB</t>
  </si>
  <si>
    <t>289 Fund Published</t>
  </si>
  <si>
    <t>235</t>
  </si>
  <si>
    <t>293_FUND_PUB</t>
  </si>
  <si>
    <t>293 Fund Published</t>
  </si>
  <si>
    <t>236</t>
  </si>
  <si>
    <t>296_FUND_PUB</t>
  </si>
  <si>
    <t>296 Fund Published</t>
  </si>
  <si>
    <t>237</t>
  </si>
  <si>
    <t>298_FUND_PUB</t>
  </si>
  <si>
    <t>298 Fund Published</t>
  </si>
  <si>
    <t>238</t>
  </si>
  <si>
    <t>303_FUND_PUB</t>
  </si>
  <si>
    <t>303 Fund Published</t>
  </si>
  <si>
    <t>239</t>
  </si>
  <si>
    <t>311_FUND_PUB</t>
  </si>
  <si>
    <t>311 Fund Published</t>
  </si>
  <si>
    <t>240</t>
  </si>
  <si>
    <t>315_FUND_PUB</t>
  </si>
  <si>
    <t>315 Fund Published</t>
  </si>
  <si>
    <t>241</t>
  </si>
  <si>
    <t>316_FUND_PUB</t>
  </si>
  <si>
    <t>316 Fund Published</t>
  </si>
  <si>
    <t>242</t>
  </si>
  <si>
    <t>320_FUND_PUB</t>
  </si>
  <si>
    <t>320 Fund Published</t>
  </si>
  <si>
    <t>243</t>
  </si>
  <si>
    <t>321_FUND_PUB</t>
  </si>
  <si>
    <t>321 Fund Published</t>
  </si>
  <si>
    <t>244</t>
  </si>
  <si>
    <t>327_FUND_PUB</t>
  </si>
  <si>
    <t>327 Fund Published</t>
  </si>
  <si>
    <t>245</t>
  </si>
  <si>
    <t>328_FUND_PUB</t>
  </si>
  <si>
    <t>328 Fund Published</t>
  </si>
  <si>
    <t>246</t>
  </si>
  <si>
    <t>329_FUND_PUB</t>
  </si>
  <si>
    <t>329 Fund Published</t>
  </si>
  <si>
    <t>247</t>
  </si>
  <si>
    <t>331_FUND_PUB</t>
  </si>
  <si>
    <t>331 Fund Published</t>
  </si>
  <si>
    <t>27/AUG/2013 Imported Manually Captured per Alexa</t>
  </si>
  <si>
    <t>248</t>
  </si>
  <si>
    <t>332_FUND_PUB</t>
  </si>
  <si>
    <t>332 Fund Published</t>
  </si>
  <si>
    <t>Imported from IND_PERF</t>
  </si>
  <si>
    <t>249</t>
  </si>
  <si>
    <t>334_FUND_PUB</t>
  </si>
  <si>
    <t>334 Fund Published</t>
  </si>
  <si>
    <t>250</t>
  </si>
  <si>
    <t>337_FUND_PUB</t>
  </si>
  <si>
    <t>337 Fund Published</t>
  </si>
  <si>
    <t>251</t>
  </si>
  <si>
    <t>338_FUND_PUB</t>
  </si>
  <si>
    <t>338 Fund Published</t>
  </si>
  <si>
    <t>252</t>
  </si>
  <si>
    <t>339_FUND_PUB</t>
  </si>
  <si>
    <t>339 Fund Published</t>
  </si>
  <si>
    <t>253</t>
  </si>
  <si>
    <t>345_FUND_PUB</t>
  </si>
  <si>
    <t>345 Fund Published</t>
  </si>
  <si>
    <t>254</t>
  </si>
  <si>
    <t>348_FUND_PUB</t>
  </si>
  <si>
    <t>348 Fund Published</t>
  </si>
  <si>
    <t>255</t>
  </si>
  <si>
    <t>638_FUND_BM3</t>
  </si>
  <si>
    <t>638 Fund Benchmark Third - ECPI</t>
  </si>
  <si>
    <t>C.GB_EQTY_BM</t>
  </si>
  <si>
    <t>C.GB Equity Benchmark - ALSI</t>
  </si>
  <si>
    <t>350_FUND_PUB</t>
  </si>
  <si>
    <t>350 Fund Published</t>
  </si>
  <si>
    <t>256</t>
  </si>
  <si>
    <t>C.GB_FRGN_BM</t>
  </si>
  <si>
    <t>C.GB Foreign Benchmark - MSCG6040</t>
  </si>
  <si>
    <t>C.GB_FI_BM</t>
  </si>
  <si>
    <t>C.GB Fixed Interest Benchmark - ALBI</t>
  </si>
  <si>
    <t>C.GB_FI_BM2</t>
  </si>
  <si>
    <t>C.GB Fixed Interest Benchmark 2- STFCAD</t>
  </si>
  <si>
    <t>C.DB_EQTY_BM</t>
  </si>
  <si>
    <t>C.DB Equity Benchmark - ALSI</t>
  </si>
  <si>
    <t>C.DB_FI_BM</t>
  </si>
  <si>
    <t>C.DB Fixed Interest Benchmark - ALBI</t>
  </si>
  <si>
    <t>C.DB_FI_BM2</t>
  </si>
  <si>
    <t>C.DB Fixed Interest Benchmark 2- STFCAD</t>
  </si>
  <si>
    <t>C.MED_EQTY_BM</t>
  </si>
  <si>
    <t>C.MED Equity Benchmark - ALSI</t>
  </si>
  <si>
    <t>C.MED_FI_BM</t>
  </si>
  <si>
    <t>C.MED Fixed Interest Benchmark - ALBI</t>
  </si>
  <si>
    <t>C.MED_FI_BM2</t>
  </si>
  <si>
    <t>C.MED Fixed Interest Benchmark 2- CALL_DAILY+2</t>
  </si>
  <si>
    <t>J257T</t>
  </si>
  <si>
    <t>Industrial Index (J257)</t>
  </si>
  <si>
    <t>[INET]('J257','[END_DATE]')</t>
  </si>
  <si>
    <t>[ACS]([SERIES_ID],'J257T','[START_DATE]','[END_DATE]')</t>
  </si>
  <si>
    <t>J580T</t>
  </si>
  <si>
    <t>Financials Index (J580)</t>
  </si>
  <si>
    <t>[INET]('J580','[END_DATE]')</t>
  </si>
  <si>
    <t>[ACS]([SERIES_ID],'J580T','[START_DATE]','[END_DATE]')</t>
  </si>
  <si>
    <t>351_FUND_PUB</t>
  </si>
  <si>
    <t>351 Fund Published</t>
  </si>
  <si>
    <t>257</t>
  </si>
  <si>
    <t>353_FUND_PUB</t>
  </si>
  <si>
    <t>353 Fund Published</t>
  </si>
  <si>
    <t>258</t>
  </si>
  <si>
    <t>354_FUND_PUB</t>
  </si>
  <si>
    <t>354 Fund Published</t>
  </si>
  <si>
    <t>259</t>
  </si>
  <si>
    <t>362_FUND_PUB</t>
  </si>
  <si>
    <t>362 Fund Published</t>
  </si>
  <si>
    <t>260</t>
  </si>
  <si>
    <t>363_FUND_PUB</t>
  </si>
  <si>
    <t>363 Fund Published</t>
  </si>
  <si>
    <t>261</t>
  </si>
  <si>
    <t>364_FUND_PUB</t>
  </si>
  <si>
    <t>364 Fund Published</t>
  </si>
  <si>
    <t>262</t>
  </si>
  <si>
    <t>365_FUND_PUB</t>
  </si>
  <si>
    <t>365 Fund Published</t>
  </si>
  <si>
    <t>263</t>
  </si>
  <si>
    <t>366_FUND_PUB</t>
  </si>
  <si>
    <t>366 Fund Published</t>
  </si>
  <si>
    <t>264</t>
  </si>
  <si>
    <t>370_FUND_PUB</t>
  </si>
  <si>
    <t>370 Fund Published</t>
  </si>
  <si>
    <t>265</t>
  </si>
  <si>
    <t>371_FUND_PUB</t>
  </si>
  <si>
    <t>371 Fund Published</t>
  </si>
  <si>
    <t>266</t>
  </si>
  <si>
    <t>376_FUND_PUB</t>
  </si>
  <si>
    <t>376 Fund Published</t>
  </si>
  <si>
    <t>267</t>
  </si>
  <si>
    <t>378_FUND_PUB</t>
  </si>
  <si>
    <t>378 Fund Published</t>
  </si>
  <si>
    <t>268</t>
  </si>
  <si>
    <t>380_FUND_PUB</t>
  </si>
  <si>
    <t>380 Fund Published</t>
  </si>
  <si>
    <t>269</t>
  </si>
  <si>
    <t>383_FUND_PUB</t>
  </si>
  <si>
    <t>383 Fund Published</t>
  </si>
  <si>
    <t>270</t>
  </si>
  <si>
    <t>384_FUND_PUB</t>
  </si>
  <si>
    <t>384 Fund Published</t>
  </si>
  <si>
    <t>271</t>
  </si>
  <si>
    <t>385_FUND_PUB</t>
  </si>
  <si>
    <t>385 Fund Published</t>
  </si>
  <si>
    <t>272</t>
  </si>
  <si>
    <t>387_FUND_PUB</t>
  </si>
  <si>
    <t>387 Fund Published</t>
  </si>
  <si>
    <t>273</t>
  </si>
  <si>
    <t>388_FUND_PUB</t>
  </si>
  <si>
    <t>388 Fund Published</t>
  </si>
  <si>
    <t>274</t>
  </si>
  <si>
    <t>389_FUND_PUB</t>
  </si>
  <si>
    <t>389 Fund Published</t>
  </si>
  <si>
    <t>275</t>
  </si>
  <si>
    <t>393_FUND_PUB</t>
  </si>
  <si>
    <t>393 Fund Published</t>
  </si>
  <si>
    <t>276</t>
  </si>
  <si>
    <t>394_FUND_PUB</t>
  </si>
  <si>
    <t>394 Fund Published</t>
  </si>
  <si>
    <t>277</t>
  </si>
  <si>
    <t>397_FUND_PUB</t>
  </si>
  <si>
    <t>397 Fund Published</t>
  </si>
  <si>
    <t>278</t>
  </si>
  <si>
    <t>398_FUND_PUB</t>
  </si>
  <si>
    <t>398 Fund Published</t>
  </si>
  <si>
    <t>279</t>
  </si>
  <si>
    <t>399_FUND_PUB</t>
  </si>
  <si>
    <t>399 Fund Published</t>
  </si>
  <si>
    <t>280</t>
  </si>
  <si>
    <t>444_FUND_PUB</t>
  </si>
  <si>
    <t>444 Fund Published</t>
  </si>
  <si>
    <t>281</t>
  </si>
  <si>
    <t>451_FUND_PUB</t>
  </si>
  <si>
    <t>451 Fund Published</t>
  </si>
  <si>
    <t>282</t>
  </si>
  <si>
    <t>453_FUND_PUB</t>
  </si>
  <si>
    <t>453 Fund Published</t>
  </si>
  <si>
    <t>283</t>
  </si>
  <si>
    <t>455_FUND_PUB</t>
  </si>
  <si>
    <t>455 Fund Published</t>
  </si>
  <si>
    <t>284</t>
  </si>
  <si>
    <t>466_FUND_PUB</t>
  </si>
  <si>
    <t>466 Fund Published</t>
  </si>
  <si>
    <t>285</t>
  </si>
  <si>
    <t>470_FUND_PUB</t>
  </si>
  <si>
    <t>470 Fund Published</t>
  </si>
  <si>
    <t>286</t>
  </si>
  <si>
    <t>478_FUND_PUB</t>
  </si>
  <si>
    <t>478 Fund Published</t>
  </si>
  <si>
    <t>287</t>
  </si>
  <si>
    <t>479_FUND_PUB</t>
  </si>
  <si>
    <t>479 Fund Published</t>
  </si>
  <si>
    <t>288</t>
  </si>
  <si>
    <t>482_FUND_PUB</t>
  </si>
  <si>
    <t>482 Fund Published</t>
  </si>
  <si>
    <t>289</t>
  </si>
  <si>
    <t>484_FUND_PUB</t>
  </si>
  <si>
    <t>484 Fund Published</t>
  </si>
  <si>
    <t>290</t>
  </si>
  <si>
    <t>486_FUND_PUB</t>
  </si>
  <si>
    <t>486 Fund Published</t>
  </si>
  <si>
    <t>291</t>
  </si>
  <si>
    <t>491_FUND_PUB</t>
  </si>
  <si>
    <t>491 Fund Published</t>
  </si>
  <si>
    <t>292</t>
  </si>
  <si>
    <t>493_FUND_PUB</t>
  </si>
  <si>
    <t>493 Fund Published</t>
  </si>
  <si>
    <t>293</t>
  </si>
  <si>
    <t>499_FUND_PUB</t>
  </si>
  <si>
    <t>499 Fund Published</t>
  </si>
  <si>
    <t>294</t>
  </si>
  <si>
    <t>322_FUND_PUB</t>
  </si>
  <si>
    <t>322 Fund Published</t>
  </si>
  <si>
    <t>Imported performance from IND_PERF</t>
  </si>
  <si>
    <t>295</t>
  </si>
  <si>
    <t>651.C_FUND_BM3</t>
  </si>
  <si>
    <t>651.C Fund Benchmark Third - MSCI ZAR</t>
  </si>
  <si>
    <t>263_FUND_PUB</t>
  </si>
  <si>
    <t>263 Fund Published</t>
  </si>
  <si>
    <t>01/01/1995 Start Date, but changed to 01/10/2001 as data doesn't go so far back and client terminating</t>
  </si>
  <si>
    <t>311</t>
  </si>
  <si>
    <t>274_FUND_PUB</t>
  </si>
  <si>
    <t>274 Fund Published</t>
  </si>
  <si>
    <t>13/03/1995 Start Date, but changed to 01/10/2001 as data doesn't go so far back and client terminating</t>
  </si>
  <si>
    <t>312</t>
  </si>
  <si>
    <t>307_FUND_PUB</t>
  </si>
  <si>
    <t>307 Fund Published</t>
  </si>
  <si>
    <t>09/06/1997 Start Date, but changed to 01/10/2001 as data doesn't go so far back and client terminating</t>
  </si>
  <si>
    <t>313</t>
  </si>
  <si>
    <t>508_FUND_PUB</t>
  </si>
  <si>
    <t>508 Fund Published</t>
  </si>
  <si>
    <t>310</t>
  </si>
  <si>
    <t>313_FUND_PUB</t>
  </si>
  <si>
    <t>313 Fund Published</t>
  </si>
  <si>
    <t>02/12/1997 Start Date, but changed to 01/10/2001 as data doesn't go so far back and client terminating</t>
  </si>
  <si>
    <t>314</t>
  </si>
  <si>
    <t>452_FUND_PUB</t>
  </si>
  <si>
    <t>452 Fund Published</t>
  </si>
  <si>
    <t>315</t>
  </si>
  <si>
    <t>465_FUND_PUB</t>
  </si>
  <si>
    <t>465 Fund Published</t>
  </si>
  <si>
    <t>316</t>
  </si>
  <si>
    <t>FIT_ZAR</t>
  </si>
  <si>
    <t>Foord International Trust in ZAR</t>
  </si>
  <si>
    <t>FIT in ZAR From FAMFOR Price.</t>
  </si>
  <si>
    <t xml:space="preserve">[PFINDX]('FIT_CLOSE','[END_DATE]')* [PFINDX]('USDZAR_CL','[END_DATE]') * 100 </t>
  </si>
  <si>
    <t>538A_FUND_PUB</t>
  </si>
  <si>
    <t>538A Fund Published</t>
  </si>
  <si>
    <t>538B_FUND_PUB</t>
  </si>
  <si>
    <t>538B Fund Published</t>
  </si>
  <si>
    <t>538C_FUND_PUB</t>
  </si>
  <si>
    <t>538C Fund Published</t>
  </si>
  <si>
    <t>162</t>
  </si>
  <si>
    <t>538C_FUND_MD</t>
  </si>
  <si>
    <t>538C Fund MD Automatic</t>
  </si>
  <si>
    <t>538C_FUND_ACF</t>
  </si>
  <si>
    <t>538C Fund All Cash Flow Automatic</t>
  </si>
  <si>
    <t>538C_FUND_MDA</t>
  </si>
  <si>
    <t>538C Fund MD Archived</t>
  </si>
  <si>
    <t>538C_FUND_LCF</t>
  </si>
  <si>
    <t>538C Fund Large Cash Flow Automatic</t>
  </si>
  <si>
    <t>540A_FUND_PUB</t>
  </si>
  <si>
    <t>540A Fund Published</t>
  </si>
  <si>
    <t>540C_FUND_PUB</t>
  </si>
  <si>
    <t>540C Fund Published</t>
  </si>
  <si>
    <t>607A_FUND_PUB</t>
  </si>
  <si>
    <t>607A Fund Published</t>
  </si>
  <si>
    <t>607B_FUND_PUB</t>
  </si>
  <si>
    <t>607B Fund Published</t>
  </si>
  <si>
    <t>607C_FUND_ACF</t>
  </si>
  <si>
    <t>607C Fund All Cash Flow Automatic</t>
  </si>
  <si>
    <t>163</t>
  </si>
  <si>
    <t>607C_FUND_LCF</t>
  </si>
  <si>
    <t>607C Fund Large Cash Flow Automatic</t>
  </si>
  <si>
    <t>607C_FUND_MD</t>
  </si>
  <si>
    <t>607C Fund MD Automatic</t>
  </si>
  <si>
    <t>607C_FUND_MDA</t>
  </si>
  <si>
    <t>607C Fund MD Archived</t>
  </si>
  <si>
    <t>607C_FUND_PUB</t>
  </si>
  <si>
    <t>607C Fund Published</t>
  </si>
  <si>
    <t>618A_FUND_PUB</t>
  </si>
  <si>
    <t>618A Fund Published</t>
  </si>
  <si>
    <t>618B_FUND_PUB</t>
  </si>
  <si>
    <t>618B Fund Published</t>
  </si>
  <si>
    <t>618C_FUND_ACF</t>
  </si>
  <si>
    <t>618C Fund All Cash Flow Automatic</t>
  </si>
  <si>
    <t>164</t>
  </si>
  <si>
    <t>618C_FUND_LCF</t>
  </si>
  <si>
    <t>618C Fund Large Cash Flow Automatic</t>
  </si>
  <si>
    <t>618C_FUND_MD</t>
  </si>
  <si>
    <t>618C Fund MD Automatic</t>
  </si>
  <si>
    <t>618C_FUND_MDA</t>
  </si>
  <si>
    <t>618C Fund MD Archived</t>
  </si>
  <si>
    <t>618C_FUND_PUB</t>
  </si>
  <si>
    <t>618C Fund Published</t>
  </si>
  <si>
    <t>932_FUND_MDA</t>
  </si>
  <si>
    <t>932 Fund MD Archived</t>
  </si>
  <si>
    <t>932_FUND_PUB</t>
  </si>
  <si>
    <t>932 Fund Published</t>
  </si>
  <si>
    <t>934_FUND_MD</t>
  </si>
  <si>
    <t>934 Fund MD Automatic</t>
  </si>
  <si>
    <t>321</t>
  </si>
  <si>
    <t>934_FUND_MDA</t>
  </si>
  <si>
    <t>934 Fund MD Archived</t>
  </si>
  <si>
    <t>934_FUND_PUB</t>
  </si>
  <si>
    <t>934 Fund Published</t>
  </si>
  <si>
    <t>935_FUND_MDA</t>
  </si>
  <si>
    <t>935 Fund MD Archived</t>
  </si>
  <si>
    <t>322</t>
  </si>
  <si>
    <t>935_FUND_PUB</t>
  </si>
  <si>
    <t>935 Fund Published</t>
  </si>
  <si>
    <t>936_FUND_MD</t>
  </si>
  <si>
    <t>936 Fund MD Automatic</t>
  </si>
  <si>
    <t>323</t>
  </si>
  <si>
    <t>936_FUND_MDA</t>
  </si>
  <si>
    <t>936 Fund MD Archived</t>
  </si>
  <si>
    <t>936_FUND_PUB</t>
  </si>
  <si>
    <t>936 Fund Published</t>
  </si>
  <si>
    <t>W.SA_MED_BENCH</t>
  </si>
  <si>
    <t>SA Medical Aid Composite Benchmark - Alex. Forbes Money Market</t>
  </si>
  <si>
    <t>W.FRD_CMP</t>
  </si>
  <si>
    <t>Foord Compass Composite</t>
  </si>
  <si>
    <t>W.FRD_CMP_BENCH</t>
  </si>
  <si>
    <t>Foord Compass Composite Benchmark - CPI+10</t>
  </si>
  <si>
    <t>W.LOW_EQ_GB</t>
  </si>
  <si>
    <t>Reg 28 Low Equity Global Balanced Composite</t>
  </si>
  <si>
    <t>W.LOW_EQ_GB_BENCH</t>
  </si>
  <si>
    <t>Reg 28 Low Equity Global Balanced Composite Benchmark - CPI+3</t>
  </si>
  <si>
    <t>W.GLB_MACRO_LS</t>
  </si>
  <si>
    <t>Global Macro Long Short Composite</t>
  </si>
  <si>
    <t>W.GLB_MACRO_LS_BENCH</t>
  </si>
  <si>
    <t>Global Macro Long Short Composite Benchmark - CPI+8</t>
  </si>
  <si>
    <t>W.SA_EQUITY</t>
  </si>
  <si>
    <t>SA Equities Composite</t>
  </si>
  <si>
    <t>W.SA_EQUITY_BENCH</t>
  </si>
  <si>
    <t>SA Equities Composite Benchmark - CAPI/ALSI</t>
  </si>
  <si>
    <t>W.FIT</t>
  </si>
  <si>
    <t>Foord International Trust (What If International)</t>
  </si>
  <si>
    <t>Changed start date to 01 Jan1997 from 17 Mar 1997 per Paul for the Web Site to not show null values. 04 Oct 2011 . Changed back to 17 March 1997.</t>
  </si>
  <si>
    <t>W.FIT_BENCH</t>
  </si>
  <si>
    <t>Foord International Trust Benchmark - MSCI World (What If International Benchmark)</t>
  </si>
  <si>
    <t>Changed start date to 01 Jan1997 from 17 Mar 1997 per Paul for the Web Site to not show null values. 04 Oct 2011. Linked to the "Pure" MSCI USD UT on 22/AUG/2013</t>
  </si>
  <si>
    <t>W.GLB</t>
  </si>
  <si>
    <t>Reg 28 Global Composite</t>
  </si>
  <si>
    <t>W.GLB_BENCH</t>
  </si>
  <si>
    <t>Reg 28 Global Composite Benchmark - GB_BM</t>
  </si>
  <si>
    <t>W.SA_BOND</t>
  </si>
  <si>
    <t>SA Bond Composite</t>
  </si>
  <si>
    <t>W.LS_EQUITY</t>
  </si>
  <si>
    <t>Long/Short Equity Composite</t>
  </si>
  <si>
    <t>W.LS_EQUITY_BENCH</t>
  </si>
  <si>
    <t>Long/Short Equity Composite Benchmark</t>
  </si>
  <si>
    <t>W.CPI</t>
  </si>
  <si>
    <t>CPI</t>
  </si>
  <si>
    <t>937_FUND_MDA</t>
  </si>
  <si>
    <t>937 Fund MD Archived</t>
  </si>
  <si>
    <t>937_FUND_PUB</t>
  </si>
  <si>
    <t>937 Fund Published</t>
  </si>
  <si>
    <t>938_FUND_MD</t>
  </si>
  <si>
    <t>938 Fund MD Automatic</t>
  </si>
  <si>
    <t>FIT_USD_HRD</t>
  </si>
  <si>
    <t>Foord International Trust in USD (Hard Price)</t>
  </si>
  <si>
    <t>Using Hard Price only FIT_USD uses soft too.</t>
  </si>
  <si>
    <t>[WEBPRC]('FIT','[START_DATE]','[END_DATE]')</t>
  </si>
  <si>
    <t>[WEBPRC]([SERIES_ID],'FIT','[START_DATE]','[END_DATE]')</t>
  </si>
  <si>
    <t>85_FUND_PUB</t>
  </si>
  <si>
    <t>85 Fund Published</t>
  </si>
  <si>
    <t>395</t>
  </si>
  <si>
    <t>815B_FUND_BM</t>
  </si>
  <si>
    <t>815B Fund Benchmark - ECPI+4</t>
  </si>
  <si>
    <t>382</t>
  </si>
  <si>
    <t>809_FUND_BM</t>
  </si>
  <si>
    <t>809 Fund Benchmark - MSCI ZAR</t>
  </si>
  <si>
    <t>876_FUND_PRC1</t>
  </si>
  <si>
    <t>876 Fund Price 1 - FGEFA_USD_HRD</t>
  </si>
  <si>
    <t>FUND_PRC1</t>
  </si>
  <si>
    <t>396</t>
  </si>
  <si>
    <t>FGEFA_USD_HRD</t>
  </si>
  <si>
    <t>Foord Global Equity Fund A in USD (Hard Price)</t>
  </si>
  <si>
    <t>[WEBPRC]('FGEFA','[START_DATE]','[END_DATE]')</t>
  </si>
  <si>
    <t>[SOFT]([SERIES_ID],'FGEFA','[START_DATE]','[END_DATE]')</t>
  </si>
  <si>
    <t>W.SA_BOND_BENCH</t>
  </si>
  <si>
    <t xml:space="preserve">SA Bond Composite Benchmark </t>
  </si>
  <si>
    <t>Refers to our fixed interest composite.</t>
  </si>
  <si>
    <t>MSCI AC USD</t>
  </si>
  <si>
    <t>MSCI - All Countries World Equity Index (USD)</t>
  </si>
  <si>
    <t>Bloomberg Code : NDUEACWF Index _x000D_
Net of Withholding Taxes Return</t>
  </si>
  <si>
    <t>[IMPRT_ITEM]('MSCI_AC_TRI','[END_DATE]','MORNSTAR')</t>
  </si>
  <si>
    <t>[IMPRT]([SERIES_ID],'MSCI_AC_TRI','[START_DATE]','[END_DATE]')</t>
  </si>
  <si>
    <t>MSCI All Countries USD</t>
  </si>
  <si>
    <t>FUND_SPEC_632_BM</t>
  </si>
  <si>
    <t>CSWIX (Currently)</t>
  </si>
  <si>
    <t>Splice of ECPI+5 to 31 July 2011_x000D_
J203T until 31 March 2018_x000D_
J433T from 1 April 2018</t>
  </si>
  <si>
    <t xml:space="preserve">[SPLICE]('[START_DATE]','[END_DATE]','ECPI+5','01/08/2011','J203T','01/04/2018','J433T') </t>
  </si>
  <si>
    <t>632_FUND_BM2</t>
  </si>
  <si>
    <t>632 Fund Benchmark Secondary - ECPI+5</t>
  </si>
  <si>
    <t>643_BOND_ACF</t>
  </si>
  <si>
    <t>643 Bond ACF Automatic</t>
  </si>
  <si>
    <t>399</t>
  </si>
  <si>
    <t>810_FUND_UTA</t>
  </si>
  <si>
    <t>810 Fund Unit Class B1 [iA]</t>
  </si>
  <si>
    <t>B1 Class, R Class Return Used up until 28 Feb 2012</t>
  </si>
  <si>
    <t>CASE _x000D_
	WHEN TO_DATE('[END]','DD/MM/YYYY') &lt;= TO_DATE('30/09/2005','DD/MM/YYYY')_x000D_
	THEN [RET]('810_FUND_UTR','[START]','[END_DATE]')	_x000D_
	WHEN TO_DATE('[END]','DD/MM/YYYY') &lt;= TO_DATE('03/03/2012','DD/MM/YYYY')_x000D_
	THEN [UT]([SERIES_ID],'R','[START]','[END]','STANDARD')_x000D_
	ELSE [UT]([SERIES_ID],'A','[START]','[END]','STANDARD')_x000D_
END</t>
  </si>
  <si>
    <t>TMPLT_FUND_UTF</t>
  </si>
  <si>
    <t>TMPLT Fund Unit Class [UTCF] [iF]</t>
  </si>
  <si>
    <t>FUND_UTF</t>
  </si>
  <si>
    <t>504_FUND_PUB</t>
  </si>
  <si>
    <t>504 Fund Published</t>
  </si>
  <si>
    <t>Actually Starts 31 March 1987, but Donnetta doesn't have Data. Imported from Spread Sheet initially._x000D_
Imported from april 1987 on 28 Nov 2012. USE_FUND_BM2</t>
  </si>
  <si>
    <t>398</t>
  </si>
  <si>
    <t>643_BOND_BM</t>
  </si>
  <si>
    <t>643 Bond Benchmark - ALBI</t>
  </si>
  <si>
    <t>643_BOND_PUB</t>
  </si>
  <si>
    <t>643 Bond Published</t>
  </si>
  <si>
    <t>643_EQTY_ACF</t>
  </si>
  <si>
    <t>643 Equity ACF Automatic</t>
  </si>
  <si>
    <t>643_EQTY_BM</t>
  </si>
  <si>
    <t>643 Equity Benchmark - ALSI</t>
  </si>
  <si>
    <t>940_FUND_PUB</t>
  </si>
  <si>
    <t>940 Fund Published</t>
  </si>
  <si>
    <t>941_FUND_PUB</t>
  </si>
  <si>
    <t>941 Fund Published</t>
  </si>
  <si>
    <t>328</t>
  </si>
  <si>
    <t>941_FUND_MDA</t>
  </si>
  <si>
    <t>941 Fund MD Archived</t>
  </si>
  <si>
    <t>941_FUND_MD</t>
  </si>
  <si>
    <t>941 Fund MD Automatic</t>
  </si>
  <si>
    <t>942_FUND_PUB</t>
  </si>
  <si>
    <t>942 Fund Published</t>
  </si>
  <si>
    <t>329</t>
  </si>
  <si>
    <t>942_FUND_MD</t>
  </si>
  <si>
    <t>942 Fund MD Automatic</t>
  </si>
  <si>
    <t>942_FUND_MDA</t>
  </si>
  <si>
    <t>942 Fund MD Archived</t>
  </si>
  <si>
    <t>642A_FUND_ACF</t>
  </si>
  <si>
    <t>642A Fund All Cash Flow Automatic</t>
  </si>
  <si>
    <t>348</t>
  </si>
  <si>
    <t>642A_FUND_PUB</t>
  </si>
  <si>
    <t>642A Fund Published</t>
  </si>
  <si>
    <t>642A_FUND_MDA</t>
  </si>
  <si>
    <t>642A Fund MD Archived</t>
  </si>
  <si>
    <t>642A_FUND_MD</t>
  </si>
  <si>
    <t>642A Fund MD Automatic</t>
  </si>
  <si>
    <t>642A_FUND_LCF</t>
  </si>
  <si>
    <t>642A Fund Large Cash Flow Automatic</t>
  </si>
  <si>
    <t>642B_FUND_ACF</t>
  </si>
  <si>
    <t>642B Fund All Cash Flow Automatic</t>
  </si>
  <si>
    <t>349</t>
  </si>
  <si>
    <t>642B_FUND_PUB</t>
  </si>
  <si>
    <t>642B Fund Published</t>
  </si>
  <si>
    <t>642B_FUND_MDA</t>
  </si>
  <si>
    <t>642B Fund MD Archived</t>
  </si>
  <si>
    <t>642B_FUND_MD</t>
  </si>
  <si>
    <t>642B Fund MD Automatic</t>
  </si>
  <si>
    <t>642B_FUND_LCF</t>
  </si>
  <si>
    <t>642B Fund Large Cash Flow Automatic</t>
  </si>
  <si>
    <t>642D_FUND_ACF</t>
  </si>
  <si>
    <t>642D Fund All Cash Flow Automatic</t>
  </si>
  <si>
    <t>350</t>
  </si>
  <si>
    <t>642D_FUND_PUB</t>
  </si>
  <si>
    <t>642D Fund Published</t>
  </si>
  <si>
    <t>642D_FUND_MDA</t>
  </si>
  <si>
    <t>642D Fund MD Archived</t>
  </si>
  <si>
    <t>642D_FUND_MD</t>
  </si>
  <si>
    <t>642D Fund MD Automatic</t>
  </si>
  <si>
    <t>642D_FUND_LCF</t>
  </si>
  <si>
    <t>642D Fund Large Cash Flow Automatic</t>
  </si>
  <si>
    <t>605A_FUND_ACF</t>
  </si>
  <si>
    <t>605A Fund All Cash Flow Automatic</t>
  </si>
  <si>
    <t>351</t>
  </si>
  <si>
    <t>605A_FUND_PUB</t>
  </si>
  <si>
    <t>605A Fund Published</t>
  </si>
  <si>
    <t>605A_FUND_MDA</t>
  </si>
  <si>
    <t>605A Fund MD Archived</t>
  </si>
  <si>
    <t>605A_FUND_MD</t>
  </si>
  <si>
    <t>605A Fund MD Automatic</t>
  </si>
  <si>
    <t>605A_FUND_LCF</t>
  </si>
  <si>
    <t>605A Fund Large Cash Flow Automatic</t>
  </si>
  <si>
    <t>605B_FUND_ACF</t>
  </si>
  <si>
    <t>605B Fund All Cash Flow Automatic</t>
  </si>
  <si>
    <t>352</t>
  </si>
  <si>
    <t>605B_FUND_PUB</t>
  </si>
  <si>
    <t>605B Fund Published</t>
  </si>
  <si>
    <t>605B_FUND_MDA</t>
  </si>
  <si>
    <t>605B Fund MD Archived</t>
  </si>
  <si>
    <t>605B_FUND_MD</t>
  </si>
  <si>
    <t>605B Fund MD Automatic</t>
  </si>
  <si>
    <t>605B_FUND_LCF</t>
  </si>
  <si>
    <t>605B Fund Large Cash Flow Automatic</t>
  </si>
  <si>
    <t>605D_FUND_ACF</t>
  </si>
  <si>
    <t>605D Fund All Cash Flow Automatic</t>
  </si>
  <si>
    <t>353</t>
  </si>
  <si>
    <t>605D_FUND_PUB</t>
  </si>
  <si>
    <t>605D Fund Published</t>
  </si>
  <si>
    <t>605D_FUND_MDA</t>
  </si>
  <si>
    <t>605D Fund MD Archived</t>
  </si>
  <si>
    <t>605D_FUND_MD</t>
  </si>
  <si>
    <t>605D Fund MD Automatic</t>
  </si>
  <si>
    <t>605D_FUND_LCF</t>
  </si>
  <si>
    <t>605D Fund Large Cash Flow Automatic</t>
  </si>
  <si>
    <t>608A_FUND_ACF</t>
  </si>
  <si>
    <t>608A Fund All Cash Flow Automatic</t>
  </si>
  <si>
    <t>354</t>
  </si>
  <si>
    <t>608A_FUND_PUB</t>
  </si>
  <si>
    <t>608A Fund Published</t>
  </si>
  <si>
    <t>608A_FUND_MDA</t>
  </si>
  <si>
    <t>608A Fund MD Archived</t>
  </si>
  <si>
    <t>608A_FUND_MD</t>
  </si>
  <si>
    <t>608A Fund MD Automatic</t>
  </si>
  <si>
    <t>608A_FUND_LCF</t>
  </si>
  <si>
    <t>608A Fund Large Cash Flow Automatic</t>
  </si>
  <si>
    <t>608B_FUND_ACF</t>
  </si>
  <si>
    <t>608B Fund All Cash Flow Automatic</t>
  </si>
  <si>
    <t>355</t>
  </si>
  <si>
    <t>608B_FUND_PUB</t>
  </si>
  <si>
    <t>608B Fund Published</t>
  </si>
  <si>
    <t>608B_FUND_MDA</t>
  </si>
  <si>
    <t>608B Fund MD Archived</t>
  </si>
  <si>
    <t>608B_FUND_MD</t>
  </si>
  <si>
    <t>608B Fund MD Automatic</t>
  </si>
  <si>
    <t>608B_FUND_LCF</t>
  </si>
  <si>
    <t>608B Fund Large Cash Flow Automatic</t>
  </si>
  <si>
    <t>875_FUND_BM</t>
  </si>
  <si>
    <t>875 Fund Benchmark - MSCI USD UT N</t>
  </si>
  <si>
    <t>22/AUG/2013 Changed to Pur MSCI BM Not Morgan</t>
  </si>
  <si>
    <t>394</t>
  </si>
  <si>
    <t>650_FUND_PUB</t>
  </si>
  <si>
    <t>650 Fund Published</t>
  </si>
  <si>
    <t>Added this for Comparison with 650A and 650C</t>
  </si>
  <si>
    <t>535_BOND_BM</t>
  </si>
  <si>
    <t>535 Bond Benchmark - ALBI</t>
  </si>
  <si>
    <t>535_FI_BM</t>
  </si>
  <si>
    <t>535 Fixed Interest Benchmark - ALBI</t>
  </si>
  <si>
    <t>535_FI_BM2</t>
  </si>
  <si>
    <t>535 Fixed Interest Benchmark 2- STFCAD</t>
  </si>
  <si>
    <t>535_PROP_BM</t>
  </si>
  <si>
    <t>535 Property Benchmark - PROP_FRD2</t>
  </si>
  <si>
    <t>535_EQTY_BM</t>
  </si>
  <si>
    <t>535 Equity Benchmark - J303T</t>
  </si>
  <si>
    <t>816_FUND_PUB</t>
  </si>
  <si>
    <t>816 Fund Published</t>
  </si>
  <si>
    <t>C.E.J203_FUND_PUB</t>
  </si>
  <si>
    <t>C.E.J203 Fund Published</t>
  </si>
  <si>
    <t>C.MED_FUND_BM</t>
  </si>
  <si>
    <t>C.MED Fund Benchmark - FUND_SPEC_MED</t>
  </si>
  <si>
    <t>636D_FUND_ACF</t>
  </si>
  <si>
    <t>636D Fund All Cash Flow Automatic</t>
  </si>
  <si>
    <t>377</t>
  </si>
  <si>
    <t>636D_FUND_PUB</t>
  </si>
  <si>
    <t>636D Fund Published</t>
  </si>
  <si>
    <t>636D_FUND_MDA</t>
  </si>
  <si>
    <t>636D Fund MD Archived</t>
  </si>
  <si>
    <t>636D_FUND_MD</t>
  </si>
  <si>
    <t>636D Fund MD Automatic</t>
  </si>
  <si>
    <t>636D_FUND_LCF</t>
  </si>
  <si>
    <t>636D Fund Large Cash Flow Automatic</t>
  </si>
  <si>
    <t>637A_FUND_ACF</t>
  </si>
  <si>
    <t>637A Fund All Cash Flow Automatic</t>
  </si>
  <si>
    <t>378</t>
  </si>
  <si>
    <t>637A_FUND_PUB</t>
  </si>
  <si>
    <t>637A Fund Published</t>
  </si>
  <si>
    <t>637A_FUND_MDA</t>
  </si>
  <si>
    <t>637A Fund MD Archived</t>
  </si>
  <si>
    <t>637A_FUND_MD</t>
  </si>
  <si>
    <t>637A Fund MD Automatic</t>
  </si>
  <si>
    <t>637A_FUND_LCF</t>
  </si>
  <si>
    <t>637A Fund Large Cash Flow Automatic</t>
  </si>
  <si>
    <t>637B_FUND_ACF</t>
  </si>
  <si>
    <t>637B Fund All Cash Flow Automatic</t>
  </si>
  <si>
    <t>379</t>
  </si>
  <si>
    <t>637B_FUND_PUB</t>
  </si>
  <si>
    <t>637B Fund Published</t>
  </si>
  <si>
    <t>637B_FUND_MDA</t>
  </si>
  <si>
    <t>637B Fund MD Archived</t>
  </si>
  <si>
    <t>637B_FUND_MD</t>
  </si>
  <si>
    <t>637B Fund MD Automatic</t>
  </si>
  <si>
    <t>637B_FUND_LCF</t>
  </si>
  <si>
    <t>637B Fund Large Cash Flow Automatic</t>
  </si>
  <si>
    <t>637D_FUND_ACF</t>
  </si>
  <si>
    <t>637D Fund All Cash Flow Automatic</t>
  </si>
  <si>
    <t>380</t>
  </si>
  <si>
    <t>637D_FUND_PUB</t>
  </si>
  <si>
    <t>637D Fund Published</t>
  </si>
  <si>
    <t>637D_FUND_MDA</t>
  </si>
  <si>
    <t>637D Fund MD Archived</t>
  </si>
  <si>
    <t>637D_FUND_MD</t>
  </si>
  <si>
    <t>637D Fund MD Automatic</t>
  </si>
  <si>
    <t>637D_FUND_LCF</t>
  </si>
  <si>
    <t>637D Fund Large Cash Flow Automatic</t>
  </si>
  <si>
    <t>815B_FUND_ACF</t>
  </si>
  <si>
    <t>815B Fund All Cash Flow Automatic</t>
  </si>
  <si>
    <t>815B_FUND_PUB</t>
  </si>
  <si>
    <t>815B Fund Published</t>
  </si>
  <si>
    <t>815B_FUND_MDA</t>
  </si>
  <si>
    <t>815B Fund MD Archived</t>
  </si>
  <si>
    <t>815B_FUND_MD</t>
  </si>
  <si>
    <t>815B Fund MD Automatic</t>
  </si>
  <si>
    <t>815B_FUND_LCF</t>
  </si>
  <si>
    <t>815B Fund Large Cash Flow Automatic</t>
  </si>
  <si>
    <t>815D_FUND_ACF</t>
  </si>
  <si>
    <t>815D Fund All Cash Flow Automatic</t>
  </si>
  <si>
    <t>383</t>
  </si>
  <si>
    <t>815D_FUND_PUB</t>
  </si>
  <si>
    <t>815D Fund Published</t>
  </si>
  <si>
    <t>815D_FUND_MD</t>
  </si>
  <si>
    <t>815D Fund MD Automatic</t>
  </si>
  <si>
    <t>815D_FUND_LCF</t>
  </si>
  <si>
    <t>815D Fund Large Cash Flow Automatic</t>
  </si>
  <si>
    <t>534B_FUND_ACF</t>
  </si>
  <si>
    <t>534B Fund All Cash Flow Automatic</t>
  </si>
  <si>
    <t>385</t>
  </si>
  <si>
    <t>534B_FUND_PUB</t>
  </si>
  <si>
    <t>534B Fund Published</t>
  </si>
  <si>
    <t>534B_FUND_MDA</t>
  </si>
  <si>
    <t>534B Fund MD Archived</t>
  </si>
  <si>
    <t>534B_FUND_MD</t>
  </si>
  <si>
    <t>534B Fund MD Automatic</t>
  </si>
  <si>
    <t>534B_FUND_LCF</t>
  </si>
  <si>
    <t>534B Fund Large Cash Flow Automatic</t>
  </si>
  <si>
    <t>534D_FUND_ACF</t>
  </si>
  <si>
    <t>534D Fund All Cash Flow Automatic</t>
  </si>
  <si>
    <t>386</t>
  </si>
  <si>
    <t>534D_FUND_PUB</t>
  </si>
  <si>
    <t>534D Fund Published</t>
  </si>
  <si>
    <t>534D_FUND_MDA</t>
  </si>
  <si>
    <t>534D Fund MD Archived</t>
  </si>
  <si>
    <t>534D_FUND_MD</t>
  </si>
  <si>
    <t>534D Fund MD Automatic</t>
  </si>
  <si>
    <t>534D_FUND_LCF</t>
  </si>
  <si>
    <t>534D Fund Large Cash Flow Automatic</t>
  </si>
  <si>
    <t>537A_FUND_ACF</t>
  </si>
  <si>
    <t>537A Fund All Cash Flow Automatic</t>
  </si>
  <si>
    <t>387</t>
  </si>
  <si>
    <t>537A_FUND_PUB</t>
  </si>
  <si>
    <t>537A Fund Published</t>
  </si>
  <si>
    <t>537A_FUND_MDA</t>
  </si>
  <si>
    <t>537A Fund MD Archived</t>
  </si>
  <si>
    <t>537A_FUND_MD</t>
  </si>
  <si>
    <t>537A Fund MD Automatic</t>
  </si>
  <si>
    <t>537A_FUND_LCF</t>
  </si>
  <si>
    <t>537A Fund Large Cash Flow Automatic</t>
  </si>
  <si>
    <t>537D_FUND_ACF</t>
  </si>
  <si>
    <t>537D Fund All Cash Flow Automatic</t>
  </si>
  <si>
    <t>389</t>
  </si>
  <si>
    <t>537D_FUND_PUB</t>
  </si>
  <si>
    <t>537D Fund Published</t>
  </si>
  <si>
    <t>537D_FUND_MDA</t>
  </si>
  <si>
    <t>537D Fund MD Archived</t>
  </si>
  <si>
    <t>537D_FUND_MD</t>
  </si>
  <si>
    <t>537D Fund MD Automatic</t>
  </si>
  <si>
    <t>537D_FUND_LCF</t>
  </si>
  <si>
    <t>537D Fund Large Cash Flow Automatic</t>
  </si>
  <si>
    <t>362.C_FUND_PUB</t>
  </si>
  <si>
    <t>362.C Fund Published</t>
  </si>
  <si>
    <t>390</t>
  </si>
  <si>
    <t>FIT_USD</t>
  </si>
  <si>
    <t>Foord International Trust in USD</t>
  </si>
  <si>
    <t>[PFINDX]('FIT_CLOSE','[END_DATE]')</t>
  </si>
  <si>
    <t>639_FUND_ACF</t>
  </si>
  <si>
    <t>639 Fund All Cash Flow Automatic</t>
  </si>
  <si>
    <t>160</t>
  </si>
  <si>
    <t>639_FUND_LCF</t>
  </si>
  <si>
    <t>639 Fund Large Cash Flow Automatic</t>
  </si>
  <si>
    <t>639_FUND_MD</t>
  </si>
  <si>
    <t>639 Fund MD Automatic</t>
  </si>
  <si>
    <t>639_FUND_MDA</t>
  </si>
  <si>
    <t>639 Fund MD Archived</t>
  </si>
  <si>
    <t>C.GB.NAR_FUND_BM</t>
  </si>
  <si>
    <t>C.GB.NAR Fund Benchmark - C.GB_EQTY_PUB</t>
  </si>
  <si>
    <t>C.DFL_FUND_BM</t>
  </si>
  <si>
    <t>C.DFL Fund Benchmark - ECPI+5</t>
  </si>
  <si>
    <t>C.GFL_FUND_BM</t>
  </si>
  <si>
    <t>C.GFL Fund Benchmark - ECPI+5</t>
  </si>
  <si>
    <t>636_FUND_BM</t>
  </si>
  <si>
    <t>636 Fund Benchmark - ECPI+4</t>
  </si>
  <si>
    <t>637_FUND_BM</t>
  </si>
  <si>
    <t>637 Fund Benchmark - ECPI+4</t>
  </si>
  <si>
    <t>636_EQTY_ACF</t>
  </si>
  <si>
    <t>636 Equity ACF Automatic</t>
  </si>
  <si>
    <t>636_EQTY_PUB</t>
  </si>
  <si>
    <t>636 Equity Published</t>
  </si>
  <si>
    <t>636_EQTY_MD</t>
  </si>
  <si>
    <t>636 Equity MD Automatic</t>
  </si>
  <si>
    <t>636_EQTY_BM</t>
  </si>
  <si>
    <t>636 Equity Benchmark - ALSI</t>
  </si>
  <si>
    <t>636_FI_ACF</t>
  </si>
  <si>
    <t>636 Fixed Int ACF Automatic</t>
  </si>
  <si>
    <t>636_FI_BM</t>
  </si>
  <si>
    <t>636 Fixed Interest Benchmark - ALBI</t>
  </si>
  <si>
    <t>636_FI_BM2</t>
  </si>
  <si>
    <t>636 Fixed Interest Benchmark 2- STFCAD</t>
  </si>
  <si>
    <t>636_FI_MD</t>
  </si>
  <si>
    <t>636 Fixed Interest MD Automatic</t>
  </si>
  <si>
    <t>636_FI_PUB</t>
  </si>
  <si>
    <t>636 Fixed Interest Published</t>
  </si>
  <si>
    <t>636_PROP_ACF</t>
  </si>
  <si>
    <t>636 Property ACF Automatic</t>
  </si>
  <si>
    <t>636_PROP_BM</t>
  </si>
  <si>
    <t>636 Property Benchmark - PROP_FRD</t>
  </si>
  <si>
    <t>636_PROP_MD</t>
  </si>
  <si>
    <t>636 Property MD Automatic</t>
  </si>
  <si>
    <t>636_PROP_PUB</t>
  </si>
  <si>
    <t>636 Property Published</t>
  </si>
  <si>
    <t>637_EQTY_ACF</t>
  </si>
  <si>
    <t>637 Equity ACF Automatic</t>
  </si>
  <si>
    <t>637_EQTY_BM</t>
  </si>
  <si>
    <t>637 Equity Benchmark - ALSI</t>
  </si>
  <si>
    <t>637_EQTY_MD</t>
  </si>
  <si>
    <t>637 Equity MD Automatic</t>
  </si>
  <si>
    <t>637_EQTY_PUB</t>
  </si>
  <si>
    <t>637 Equity Published</t>
  </si>
  <si>
    <t>637_FI_BM</t>
  </si>
  <si>
    <t>637 Fixed Interest Benchmark - ALBI</t>
  </si>
  <si>
    <t>637_FI_BM2</t>
  </si>
  <si>
    <t>637 Fixed Interest Benchmark 2- STFCAD</t>
  </si>
  <si>
    <t>637_FI_ACF</t>
  </si>
  <si>
    <t>637 Fixed Int ACF Automatic</t>
  </si>
  <si>
    <t>637_FI_MD</t>
  </si>
  <si>
    <t>637 Fixed Interest MD Automatic</t>
  </si>
  <si>
    <t>637_FI_PUB</t>
  </si>
  <si>
    <t>637 Fixed Interest Published</t>
  </si>
  <si>
    <t>637_PROP_ACF</t>
  </si>
  <si>
    <t>637 Property ACF Automatic</t>
  </si>
  <si>
    <t>637_PROP_BM</t>
  </si>
  <si>
    <t>637 Property Benchmark - PROP_FRD</t>
  </si>
  <si>
    <t>637_PROP_MD</t>
  </si>
  <si>
    <t>637 Property MD Automatic</t>
  </si>
  <si>
    <t>637_PROP_PUB</t>
  </si>
  <si>
    <t>637 Property Published</t>
  </si>
  <si>
    <t>535_FUND_BM</t>
  </si>
  <si>
    <t>535 Fund Benchmark - FUND_SPEC_535_BM</t>
  </si>
  <si>
    <t>816_FUND_BM</t>
  </si>
  <si>
    <t>816 Fund Benchmark - ECPI+5.FEE</t>
  </si>
  <si>
    <t>NONE</t>
  </si>
  <si>
    <t>No Benchmark</t>
  </si>
  <si>
    <t>No Benchmark Defined for this client. e.g Used on 751</t>
  </si>
  <si>
    <t>None</t>
  </si>
  <si>
    <t>751_FUND_BM</t>
  </si>
  <si>
    <t>751 Fund Benchmark - NONE</t>
  </si>
  <si>
    <t>535_FUND_BM2</t>
  </si>
  <si>
    <t>535 Fund Benchmark Secondary - FUND_SPEC_535_BM2</t>
  </si>
  <si>
    <t>ALBI01</t>
  </si>
  <si>
    <t>All Bond Index 1-3 Years (ALBI01)</t>
  </si>
  <si>
    <t>Populated directly from monthly performance spreadsheet import. From 1 August 2012 , pulled from ICDF File</t>
  </si>
  <si>
    <t>[ICDF]('ALBI01','[END_DATE]')</t>
  </si>
  <si>
    <t>[PRC]([SERIES_ID],'ALBI01','[START_DATE]','[END_DATE]')</t>
  </si>
  <si>
    <t>ALBI02</t>
  </si>
  <si>
    <t>All Bond Index 3-7 Years (ALBI02)</t>
  </si>
  <si>
    <t>[ICDF]('ALBI02','[END_DATE]')</t>
  </si>
  <si>
    <t>[PRC]([SERIES_ID],'ALBI02','[START_DATE]','[END_DATE]')</t>
  </si>
  <si>
    <t>ALBI03</t>
  </si>
  <si>
    <t>All Bond Index 7-12 Years (ALBI03)</t>
  </si>
  <si>
    <t>[ICDF]('ALBI03','[END_DATE]')</t>
  </si>
  <si>
    <t>[PRC]([SERIES_ID],'ALBI03','[START_DATE]','[END_DATE]')</t>
  </si>
  <si>
    <t>ALBI04</t>
  </si>
  <si>
    <t>All Bond Index 12+ Years (ALBI04)</t>
  </si>
  <si>
    <t>[ICDF]('ALBI04','[END_DATE]')</t>
  </si>
  <si>
    <t>[PRC]([SERIES_ID],'ALBI04','[START_DATE]','[END_DATE]')</t>
  </si>
  <si>
    <t>W.WHAT_IF_BENCH</t>
  </si>
  <si>
    <t>What if Benchmark</t>
  </si>
  <si>
    <t>What if benchmark used on Web Site.</t>
  </si>
  <si>
    <t>12_FUND_PUB</t>
  </si>
  <si>
    <t>12 Fund Published</t>
  </si>
  <si>
    <t>181</t>
  </si>
  <si>
    <t>14_FUND_PUB</t>
  </si>
  <si>
    <t>14 Fund Published</t>
  </si>
  <si>
    <t>182</t>
  </si>
  <si>
    <t>18_FUND_PUB</t>
  </si>
  <si>
    <t>18 Fund Published</t>
  </si>
  <si>
    <t>183</t>
  </si>
  <si>
    <t>19_FUND_PUB</t>
  </si>
  <si>
    <t>19 Fund Published</t>
  </si>
  <si>
    <t>184</t>
  </si>
  <si>
    <t>20_FUND_PUB</t>
  </si>
  <si>
    <t>20 Fund Published</t>
  </si>
  <si>
    <t>185</t>
  </si>
  <si>
    <t>23_FUND_PUB</t>
  </si>
  <si>
    <t>23 Fund Published</t>
  </si>
  <si>
    <t>186</t>
  </si>
  <si>
    <t>27_FUND_PUB</t>
  </si>
  <si>
    <t>27 Fund Published</t>
  </si>
  <si>
    <t>187</t>
  </si>
  <si>
    <t>29_FUND_PUB</t>
  </si>
  <si>
    <t>29 Fund Published</t>
  </si>
  <si>
    <t>188</t>
  </si>
  <si>
    <t>30_FUND_PUB</t>
  </si>
  <si>
    <t>30 Fund Published</t>
  </si>
  <si>
    <t>189</t>
  </si>
  <si>
    <t>31_FUND_PUB</t>
  </si>
  <si>
    <t>31 Fund Published</t>
  </si>
  <si>
    <t>190</t>
  </si>
  <si>
    <t xml:space="preserve">[SYS]([SERIES_ID],'[START_DATE]', '[END_DATE]', 'FUND', 'MD', '[MODE]') </t>
  </si>
  <si>
    <t>32_FUND_PUB</t>
  </si>
  <si>
    <t>32 Fund Published</t>
  </si>
  <si>
    <t>191</t>
  </si>
  <si>
    <t>39_FUND_PUB</t>
  </si>
  <si>
    <t>39 Fund Published</t>
  </si>
  <si>
    <t>Imported 1983 -&gt; 2001 from Spread sheet</t>
  </si>
  <si>
    <t>192</t>
  </si>
  <si>
    <t>41_FUND_PUB</t>
  </si>
  <si>
    <t>41 Fund Published</t>
  </si>
  <si>
    <t>193</t>
  </si>
  <si>
    <t>42_FUND_PUB</t>
  </si>
  <si>
    <t>42 Fund Published</t>
  </si>
  <si>
    <t>194</t>
  </si>
  <si>
    <t>43_FUND_PUB</t>
  </si>
  <si>
    <t>43 Fund Published</t>
  </si>
  <si>
    <t>195</t>
  </si>
  <si>
    <t>44_FUND_PUB</t>
  </si>
  <si>
    <t>44 Fund Published</t>
  </si>
  <si>
    <t>196</t>
  </si>
  <si>
    <t>51_FUND_PUB</t>
  </si>
  <si>
    <t>51 Fund Published</t>
  </si>
  <si>
    <t>198</t>
  </si>
  <si>
    <t>55_FUND_PUB</t>
  </si>
  <si>
    <t>55 Fund Published</t>
  </si>
  <si>
    <t>199</t>
  </si>
  <si>
    <t>DB4_BLEND</t>
  </si>
  <si>
    <t>65% ALSI, 5% PROP, 25% ALBI, 5% GMC1 [DB4]</t>
  </si>
  <si>
    <t>65.0%	ALSI_x000D_
5.0%	PROP_FRD_x000D_
25.0%	ALBI_x000D_
5.0%	GMC1</t>
  </si>
  <si>
    <t>[BLEND]('[START_DATE]','[END_DATE]','ALSI',65,'PROP_FRD',5,'ALBI',25,'GMC1',5)</t>
  </si>
  <si>
    <t>[BLEND]([SERIES_ID],'[START_DATE]','[END_DATE]',_x000D_
	'ALSI',65,_x000D_
	'PROP_FRD',5,_x000D_
	'ALBI',25,_x000D_
	'GMC1',5_x000D_
)</t>
  </si>
  <si>
    <t>C.E.J303_FUND_PUB</t>
  </si>
  <si>
    <t>C.E.J303 Fund Published</t>
  </si>
  <si>
    <t>W.SA_MED</t>
  </si>
  <si>
    <t>SA Medical Aid Composite</t>
  </si>
  <si>
    <t>601_FUND_PUB</t>
  </si>
  <si>
    <t>601 Fund Published</t>
  </si>
  <si>
    <t>161</t>
  </si>
  <si>
    <t>585_FUND_MD</t>
  </si>
  <si>
    <t>585 Fund MD Automatic</t>
  </si>
  <si>
    <t>585_FUND_MDA</t>
  </si>
  <si>
    <t>585 Fund MD Archived</t>
  </si>
  <si>
    <t>59_FUND_PUB</t>
  </si>
  <si>
    <t>59 Fund Published</t>
  </si>
  <si>
    <t>200</t>
  </si>
  <si>
    <t>62_FUND_PUB</t>
  </si>
  <si>
    <t>62 Fund Published</t>
  </si>
  <si>
    <t>201</t>
  </si>
  <si>
    <t>67_FUND_PUB</t>
  </si>
  <si>
    <t>67 Fund Published</t>
  </si>
  <si>
    <t>202</t>
  </si>
  <si>
    <t>68_FUND_PUB</t>
  </si>
  <si>
    <t>68 Fund Published</t>
  </si>
  <si>
    <t>203</t>
  </si>
  <si>
    <t>70_FUND_PUB</t>
  </si>
  <si>
    <t>70 Fund Published</t>
  </si>
  <si>
    <t>204</t>
  </si>
  <si>
    <t>72_FUND_PUB</t>
  </si>
  <si>
    <t>72 Fund Published</t>
  </si>
  <si>
    <t>205</t>
  </si>
  <si>
    <t>73_FUND_PUB</t>
  </si>
  <si>
    <t>73 Fund Published</t>
  </si>
  <si>
    <t>206</t>
  </si>
  <si>
    <t>76_FUND_PUB</t>
  </si>
  <si>
    <t>76 Fund Published</t>
  </si>
  <si>
    <t>207</t>
  </si>
  <si>
    <t>87_FUND_PUB</t>
  </si>
  <si>
    <t>87 Fund Published</t>
  </si>
  <si>
    <t>208</t>
  </si>
  <si>
    <t>101_FUND_PUB</t>
  </si>
  <si>
    <t>101 Fund Published</t>
  </si>
  <si>
    <t>FEB 83 -&gt; SEP 2001 Imported from Excel Spread sheet</t>
  </si>
  <si>
    <t>209</t>
  </si>
  <si>
    <t>103_FUND_PUB</t>
  </si>
  <si>
    <t>103 Fund Published</t>
  </si>
  <si>
    <t>210</t>
  </si>
  <si>
    <t>107_FUND_PUB</t>
  </si>
  <si>
    <t>107 Fund Published</t>
  </si>
  <si>
    <t>211</t>
  </si>
  <si>
    <t>115_FUND_PUB</t>
  </si>
  <si>
    <t>115 Fund Published</t>
  </si>
  <si>
    <t>212</t>
  </si>
  <si>
    <t>123_FUND_PUB</t>
  </si>
  <si>
    <t>123 Fund Published</t>
  </si>
  <si>
    <t>213</t>
  </si>
  <si>
    <t>136_FUND_PUB</t>
  </si>
  <si>
    <t>136 Fund Published</t>
  </si>
  <si>
    <t>214</t>
  </si>
  <si>
    <t>141_FUND_PUB</t>
  </si>
  <si>
    <t>141 Fund Published</t>
  </si>
  <si>
    <t>215</t>
  </si>
  <si>
    <t>152_FUND_PUB</t>
  </si>
  <si>
    <t>152 Fund Published</t>
  </si>
  <si>
    <t>1995 -&gt; Sep 2001 imported from excel Spread sheet</t>
  </si>
  <si>
    <t>216</t>
  </si>
  <si>
    <t>168_FUND_PUB</t>
  </si>
  <si>
    <t>168 Fund Published</t>
  </si>
  <si>
    <t>217</t>
  </si>
  <si>
    <t>182_FUND_PUB</t>
  </si>
  <si>
    <t>182 Fund Published</t>
  </si>
  <si>
    <t>1985 -&gt; Sep 2001 Imported from Spread sheet</t>
  </si>
  <si>
    <t>218</t>
  </si>
  <si>
    <t>186_FUND_PUB</t>
  </si>
  <si>
    <t>186 Fund Published</t>
  </si>
  <si>
    <t>219</t>
  </si>
  <si>
    <t>189_FUND_PUB</t>
  </si>
  <si>
    <t>189 Fund Published</t>
  </si>
  <si>
    <t>220</t>
  </si>
  <si>
    <t>193_FUND_PUB</t>
  </si>
  <si>
    <t>193 Fund Published</t>
  </si>
  <si>
    <t>221</t>
  </si>
  <si>
    <t>195_FUND_PUB</t>
  </si>
  <si>
    <t>195 Fund Published</t>
  </si>
  <si>
    <t>222</t>
  </si>
  <si>
    <t>197_FUND_PUB</t>
  </si>
  <si>
    <t>197 Fund Published</t>
  </si>
  <si>
    <t>223</t>
  </si>
  <si>
    <t>646_PROP_BM</t>
  </si>
  <si>
    <t>646 Property Benchmark - J253T</t>
  </si>
  <si>
    <t>422</t>
  </si>
  <si>
    <t>646_PROP_ACF</t>
  </si>
  <si>
    <t>646 Property ACF Automatic</t>
  </si>
  <si>
    <t>646_PROP_MD</t>
  </si>
  <si>
    <t>646 Property MD Automatic</t>
  </si>
  <si>
    <t>646_PROP_PUB</t>
  </si>
  <si>
    <t>646 Property Published</t>
  </si>
  <si>
    <t>992_FUND_PUB</t>
  </si>
  <si>
    <t>992 Fund Published</t>
  </si>
  <si>
    <t>486</t>
  </si>
  <si>
    <t>9_FUND_BM</t>
  </si>
  <si>
    <t>9 Fund Benchmark - NONE</t>
  </si>
  <si>
    <t>10_FUND_BM</t>
  </si>
  <si>
    <t>10 Fund Benchmark - NONE</t>
  </si>
  <si>
    <t>12_FUND_BM</t>
  </si>
  <si>
    <t>12 Fund Benchmark - NONE</t>
  </si>
  <si>
    <t>14_FUND_BM</t>
  </si>
  <si>
    <t>14 Fund Benchmark - NONE</t>
  </si>
  <si>
    <t>18_FUND_BM</t>
  </si>
  <si>
    <t>18 Fund Benchmark - NONE</t>
  </si>
  <si>
    <t>19_FUND_BM</t>
  </si>
  <si>
    <t>19 Fund Benchmark - NONE</t>
  </si>
  <si>
    <t>23_FUND_BM</t>
  </si>
  <si>
    <t>23 Fund Benchmark - NONE</t>
  </si>
  <si>
    <t>27_FUND_BM</t>
  </si>
  <si>
    <t>27 Fund Benchmark - NONE</t>
  </si>
  <si>
    <t>29_FUND_BM</t>
  </si>
  <si>
    <t>29 Fund Benchmark - NONE</t>
  </si>
  <si>
    <t>30_FUND_BM</t>
  </si>
  <si>
    <t>30 Fund Benchmark - NONE</t>
  </si>
  <si>
    <t>31_FUND_BM</t>
  </si>
  <si>
    <t>31 Fund Benchmark - ALSI</t>
  </si>
  <si>
    <t>32_FUND_BM</t>
  </si>
  <si>
    <t>32 Fund Benchmark - ALSI</t>
  </si>
  <si>
    <t>39_FUND_BM</t>
  </si>
  <si>
    <t>39 Fund Benchmark - NONE</t>
  </si>
  <si>
    <t>42_FUND_BM</t>
  </si>
  <si>
    <t>42 Fund Benchmark - NONE</t>
  </si>
  <si>
    <t>43_FUND_BM</t>
  </si>
  <si>
    <t>43 Fund Benchmark - NONE</t>
  </si>
  <si>
    <t>44_FUND_BM</t>
  </si>
  <si>
    <t>44 Fund Benchmark - NONE</t>
  </si>
  <si>
    <t>51_FUND_BM</t>
  </si>
  <si>
    <t>51 Fund Benchmark - NONE</t>
  </si>
  <si>
    <t>55_FUND_BM</t>
  </si>
  <si>
    <t>55 Fund Benchmark - NONE</t>
  </si>
  <si>
    <t>59_FUND_BM</t>
  </si>
  <si>
    <t>59 Fund Benchmark - NONE</t>
  </si>
  <si>
    <t>67_FUND_BM</t>
  </si>
  <si>
    <t>67 Fund Benchmark - NONE</t>
  </si>
  <si>
    <t>68_FUND_BM</t>
  </si>
  <si>
    <t>68 Fund Benchmark - NONE</t>
  </si>
  <si>
    <t>70_FUND_BM</t>
  </si>
  <si>
    <t>70 Fund Benchmark - NONE</t>
  </si>
  <si>
    <t>72_FUND_BM</t>
  </si>
  <si>
    <t>72 Fund Benchmark - NONE</t>
  </si>
  <si>
    <t>73_FUND_BM</t>
  </si>
  <si>
    <t>73 Fund Benchmark - NONE</t>
  </si>
  <si>
    <t>76_FUND_BM</t>
  </si>
  <si>
    <t>76 Fund Benchmark - NONE</t>
  </si>
  <si>
    <t>79_FUND_BM</t>
  </si>
  <si>
    <t>79 Fund Benchmark - NONE</t>
  </si>
  <si>
    <t>80_FUND_BM</t>
  </si>
  <si>
    <t>80 Fund Benchmark - NONE</t>
  </si>
  <si>
    <t>84_FUND_BM</t>
  </si>
  <si>
    <t>84 Fund Benchmark - NONE</t>
  </si>
  <si>
    <t>86_FUND_BM</t>
  </si>
  <si>
    <t>86 Fund Benchmark - NONE</t>
  </si>
  <si>
    <t>411</t>
  </si>
  <si>
    <t>87_FUND_BM</t>
  </si>
  <si>
    <t>87 Fund Benchmark - NONE</t>
  </si>
  <si>
    <t>89_FUND_BM</t>
  </si>
  <si>
    <t>89 Fund Benchmark - NONE</t>
  </si>
  <si>
    <t>412</t>
  </si>
  <si>
    <t>101_FUND_BM</t>
  </si>
  <si>
    <t>101 Fund Benchmark - NONE</t>
  </si>
  <si>
    <t>103_FUND_BM</t>
  </si>
  <si>
    <t>103 Fund Benchmark - NONE</t>
  </si>
  <si>
    <t>107_FUND_BM</t>
  </si>
  <si>
    <t>107 Fund Benchmark - NONE</t>
  </si>
  <si>
    <t>115_FUND_BM</t>
  </si>
  <si>
    <t>115 Fund Benchmark - NONE</t>
  </si>
  <si>
    <t>123_FUND_BM</t>
  </si>
  <si>
    <t>123 Fund Benchmark - NONE</t>
  </si>
  <si>
    <t>136_FUND_BM</t>
  </si>
  <si>
    <t>136 Fund Benchmark - NONE</t>
  </si>
  <si>
    <t>152_FUND_BM</t>
  </si>
  <si>
    <t>152 Fund Benchmark - NONE</t>
  </si>
  <si>
    <t>168_FUND_BM</t>
  </si>
  <si>
    <t>168 Fund Benchmark - NONE</t>
  </si>
  <si>
    <t>182_FUND_BM</t>
  </si>
  <si>
    <t>182 Fund Benchmark - NONE</t>
  </si>
  <si>
    <t>186_FUND_BM</t>
  </si>
  <si>
    <t>186 Fund Benchmark - NONE</t>
  </si>
  <si>
    <t>189_FUND_BM</t>
  </si>
  <si>
    <t>189 Fund Benchmark - NONE</t>
  </si>
  <si>
    <t>GB6_BLEND</t>
  </si>
  <si>
    <t>Created for 608 when it moved from DB to GB Mandate</t>
  </si>
  <si>
    <t>937_FUND_BM</t>
  </si>
  <si>
    <t>937 Fund Benchmark - J258T</t>
  </si>
  <si>
    <t>937_FUND_ACF</t>
  </si>
  <si>
    <t>937 Fund All Cash Flow Automatic</t>
  </si>
  <si>
    <t>938_FUND_BM</t>
  </si>
  <si>
    <t>938 Fund Benchmark - NONE</t>
  </si>
  <si>
    <t>938_FUND_ACF</t>
  </si>
  <si>
    <t>938 Fund All Cash Flow Automatic</t>
  </si>
  <si>
    <t>939_FUND_ACF</t>
  </si>
  <si>
    <t>939 Fund All Cash Flow Automatic</t>
  </si>
  <si>
    <t>939_FUND_BM</t>
  </si>
  <si>
    <t>939 Fund Benchmark - J257T</t>
  </si>
  <si>
    <t>940_FUND_BM</t>
  </si>
  <si>
    <t>940 Fund Benchmark - J258T</t>
  </si>
  <si>
    <t>940_FUND_ACF</t>
  </si>
  <si>
    <t>940 Fund All Cash Flow Automatic</t>
  </si>
  <si>
    <t>941_FUND_BM</t>
  </si>
  <si>
    <t>941 Fund Benchmark - NONE</t>
  </si>
  <si>
    <t>941_FUND_ACF</t>
  </si>
  <si>
    <t>941 Fund All Cash Flow Automatic</t>
  </si>
  <si>
    <t>942_FUND_BM</t>
  </si>
  <si>
    <t>942 Fund Benchmark - J257T</t>
  </si>
  <si>
    <t>942_FUND_ACF</t>
  </si>
  <si>
    <t>942 Fund All Cash Flow Automatic</t>
  </si>
  <si>
    <t>FUND_SPEC_537_BM</t>
  </si>
  <si>
    <t>Alexander Forbes Global LMW (Currently)</t>
  </si>
  <si>
    <t>Was SA_SALMW_MED -&gt; AFB_GBLMW_MED</t>
  </si>
  <si>
    <t xml:space="preserve">[SPLICE]('[START_DATE]','[END_DATE]','AFB_SALMW_MED','01/09/2011','AFB_GBLMW_MED') </t>
  </si>
  <si>
    <t>AF GBLMW Median (Currently)</t>
  </si>
  <si>
    <t>193_FUND_BM</t>
  </si>
  <si>
    <t>193 Fund Benchmark - NONE</t>
  </si>
  <si>
    <t>197_FUND_BM</t>
  </si>
  <si>
    <t>197 Fund Benchmark - NONE</t>
  </si>
  <si>
    <t>198_FUND_BM</t>
  </si>
  <si>
    <t>198 Fund Benchmark - NONE</t>
  </si>
  <si>
    <t>204_FUND_BM</t>
  </si>
  <si>
    <t>204 Fund Benchmark - NONE</t>
  </si>
  <si>
    <t>207_FUND_BM</t>
  </si>
  <si>
    <t>207 Fund Benchmark - NONE</t>
  </si>
  <si>
    <t>219_FUND_BM</t>
  </si>
  <si>
    <t>219 Fund Benchmark - NONE</t>
  </si>
  <si>
    <t>224_FUND_BM</t>
  </si>
  <si>
    <t>224 Fund Benchmark - NONE</t>
  </si>
  <si>
    <t>228_FUND_BM</t>
  </si>
  <si>
    <t>228 Fund Benchmark - NONE</t>
  </si>
  <si>
    <t>231_FUND_BM</t>
  </si>
  <si>
    <t>231 Fund Benchmark - NONE</t>
  </si>
  <si>
    <t>232_FUND_BM</t>
  </si>
  <si>
    <t>232 Fund Benchmark - NONE</t>
  </si>
  <si>
    <t>238_FUND_BM</t>
  </si>
  <si>
    <t>238 Fund Benchmark - NONE</t>
  </si>
  <si>
    <t>232</t>
  </si>
  <si>
    <t>263_FUND_BM</t>
  </si>
  <si>
    <t>263 Fund Benchmark - NONE</t>
  </si>
  <si>
    <t>274_FUND_BM</t>
  </si>
  <si>
    <t>274 Fund Benchmark - NONE</t>
  </si>
  <si>
    <t>289_FUND_BM</t>
  </si>
  <si>
    <t>289 Fund Benchmark - NONE</t>
  </si>
  <si>
    <t>293_FUND_BM</t>
  </si>
  <si>
    <t>293 Fund Benchmark - NONE</t>
  </si>
  <si>
    <t>296_FUND_BM</t>
  </si>
  <si>
    <t>296 Fund Benchmark - NONE</t>
  </si>
  <si>
    <t>298_FUND_BM</t>
  </si>
  <si>
    <t>298 Fund Benchmark - NONE</t>
  </si>
  <si>
    <t>307_FUND_BM</t>
  </si>
  <si>
    <t>307 Fund Benchmark - NONE</t>
  </si>
  <si>
    <t>311_FUND_BM</t>
  </si>
  <si>
    <t>311 Fund Benchmark - NONE</t>
  </si>
  <si>
    <t>313_FUND_BM</t>
  </si>
  <si>
    <t>313 Fund Benchmark - NONE</t>
  </si>
  <si>
    <t>316_FUND_BM</t>
  </si>
  <si>
    <t>316 Fund Benchmark - NONE</t>
  </si>
  <si>
    <t>320_FUND_BM</t>
  </si>
  <si>
    <t>320 Fund Benchmark - NONE</t>
  </si>
  <si>
    <t>321_FUND_BM</t>
  </si>
  <si>
    <t>321 Fund Benchmark - NONE</t>
  </si>
  <si>
    <t>322_FUND_BM</t>
  </si>
  <si>
    <t>322 Fund Benchmark - NONE</t>
  </si>
  <si>
    <t>327_FUND_BM</t>
  </si>
  <si>
    <t>327 Fund Benchmark - NONE</t>
  </si>
  <si>
    <t>328_FUND_BM</t>
  </si>
  <si>
    <t>328 Fund Benchmark - NONE</t>
  </si>
  <si>
    <t>329_FUND_BM</t>
  </si>
  <si>
    <t>329 Fund Benchmark - NONE</t>
  </si>
  <si>
    <t>331_FUND_BM</t>
  </si>
  <si>
    <t>331 Fund Benchmark - NONE</t>
  </si>
  <si>
    <t>332_FUND_BM</t>
  </si>
  <si>
    <t>332 Fund Benchmark - NONE</t>
  </si>
  <si>
    <t>334_FUND_BM</t>
  </si>
  <si>
    <t>334 Fund Benchmark - NONE</t>
  </si>
  <si>
    <t>338_FUND_BM</t>
  </si>
  <si>
    <t>338 Fund Benchmark - NONE</t>
  </si>
  <si>
    <t>339_FUND_BM</t>
  </si>
  <si>
    <t>339 Fund Benchmark - NONE</t>
  </si>
  <si>
    <t>348_FUND_BM</t>
  </si>
  <si>
    <t>348 Fund Benchmark - NONE</t>
  </si>
  <si>
    <t>350_FUND_BM</t>
  </si>
  <si>
    <t>350 Fund Benchmark - NONE</t>
  </si>
  <si>
    <t>351_FUND_BM</t>
  </si>
  <si>
    <t>351 Fund Benchmark - NONE</t>
  </si>
  <si>
    <t>362_FUND_BM</t>
  </si>
  <si>
    <t>362 Fund Benchmark - ALSI</t>
  </si>
  <si>
    <t>363_FUND_BM</t>
  </si>
  <si>
    <t>363 Fund Benchmark - ALSI</t>
  </si>
  <si>
    <t>364_FUND_BM</t>
  </si>
  <si>
    <t>364 Fund Benchmark - NONE</t>
  </si>
  <si>
    <t>365_FUND_BM</t>
  </si>
  <si>
    <t>365 Fund Benchmark - NONE</t>
  </si>
  <si>
    <t>366_FUND_BM</t>
  </si>
  <si>
    <t>366 Fund Benchmark - NONE</t>
  </si>
  <si>
    <t>371_FUND_BM</t>
  </si>
  <si>
    <t>371 Fund Benchmark - NONE</t>
  </si>
  <si>
    <t>376_FUND_BM</t>
  </si>
  <si>
    <t>376 Fund Benchmark - NONE</t>
  </si>
  <si>
    <t>378_FUND_BM</t>
  </si>
  <si>
    <t>378 Fund Benchmark - NONE</t>
  </si>
  <si>
    <t>383_FUND_BM</t>
  </si>
  <si>
    <t>383 Fund Benchmark - NONE</t>
  </si>
  <si>
    <t>384_FUND_BM</t>
  </si>
  <si>
    <t>384 Fund Benchmark - NONE</t>
  </si>
  <si>
    <t>385_FUND_BM</t>
  </si>
  <si>
    <t>385 Fund Benchmark - NONE</t>
  </si>
  <si>
    <t>387_FUND_BM</t>
  </si>
  <si>
    <t>387 Fund Benchmark - NONE</t>
  </si>
  <si>
    <t>388_FUND_BM</t>
  </si>
  <si>
    <t>388 Fund Benchmark - NONE</t>
  </si>
  <si>
    <t>389_FUND_BM</t>
  </si>
  <si>
    <t>389 Fund Benchmark - NONE</t>
  </si>
  <si>
    <t>393_FUND_BM</t>
  </si>
  <si>
    <t>393 Fund Benchmark - NONE</t>
  </si>
  <si>
    <t>394_FUND_BM</t>
  </si>
  <si>
    <t>394 Fund Benchmark - NONE</t>
  </si>
  <si>
    <t>397_FUND_BM</t>
  </si>
  <si>
    <t>397 Fund Benchmark - NONE</t>
  </si>
  <si>
    <t>398_FUND_BM</t>
  </si>
  <si>
    <t>398 Fund Benchmark - NONE</t>
  </si>
  <si>
    <t>399_FUND_BM</t>
  </si>
  <si>
    <t>399 Fund Benchmark - NONE</t>
  </si>
  <si>
    <t>444_FUND_BM</t>
  </si>
  <si>
    <t>444 Fund Benchmark - NONE</t>
  </si>
  <si>
    <t>451_FUND_BM</t>
  </si>
  <si>
    <t>451 Fund Benchmark - NONE</t>
  </si>
  <si>
    <t>452_FUND_BM</t>
  </si>
  <si>
    <t>452 Fund Benchmark - NONE</t>
  </si>
  <si>
    <t>819A_FUND_ACF</t>
  </si>
  <si>
    <t>819A Fund All Cash Flow Automatic</t>
  </si>
  <si>
    <t>419</t>
  </si>
  <si>
    <t>819A_FUND_BM</t>
  </si>
  <si>
    <t>819A Fund Benchmark - ECPI+4</t>
  </si>
  <si>
    <t>819A_FUND_MD</t>
  </si>
  <si>
    <t>819A Fund MD Automatic</t>
  </si>
  <si>
    <t>819A_FUND_MDA</t>
  </si>
  <si>
    <t>819A Fund MD Archived</t>
  </si>
  <si>
    <t>819A_FUND_PUB</t>
  </si>
  <si>
    <t>819A Fund Published</t>
  </si>
  <si>
    <t>819A_FUND_LCF</t>
  </si>
  <si>
    <t>819A Fund Large Cash Flow Automatic</t>
  </si>
  <si>
    <t>819B_FUND_ACF</t>
  </si>
  <si>
    <t>819B Fund All Cash Flow Automatic</t>
  </si>
  <si>
    <t>420</t>
  </si>
  <si>
    <t>819B_FUND_LCF</t>
  </si>
  <si>
    <t>819B Fund Large Cash Flow Automatic</t>
  </si>
  <si>
    <t>819B_FUND_BM</t>
  </si>
  <si>
    <t>819B Fund Benchmark - ECPI+4</t>
  </si>
  <si>
    <t>819B_FUND_MD</t>
  </si>
  <si>
    <t>819B Fund MD Automatic</t>
  </si>
  <si>
    <t>819B_FUND_MDA</t>
  </si>
  <si>
    <t>819B Fund MD Archived</t>
  </si>
  <si>
    <t>819B_FUND_PUB</t>
  </si>
  <si>
    <t>819B Fund Published</t>
  </si>
  <si>
    <t>819D_FUND_ACF</t>
  </si>
  <si>
    <t>819D Fund All Cash Flow Automatic</t>
  </si>
  <si>
    <t>421</t>
  </si>
  <si>
    <t>819D_FUND_BM</t>
  </si>
  <si>
    <t>819D Fund Benchmark - ECPI+4</t>
  </si>
  <si>
    <t>819D_FUND_LCF</t>
  </si>
  <si>
    <t>819D Fund Large Cash Flow Automatic</t>
  </si>
  <si>
    <t>819D_FUND_MD</t>
  </si>
  <si>
    <t>819D Fund MD Automatic</t>
  </si>
  <si>
    <t>819D_FUND_MDA</t>
  </si>
  <si>
    <t>819D Fund MD Archived</t>
  </si>
  <si>
    <t>819D_FUND_PUB</t>
  </si>
  <si>
    <t>819D Fund Published</t>
  </si>
  <si>
    <t>646D_FUND_ACF</t>
  </si>
  <si>
    <t>646D Fund All Cash Flow Automatic</t>
  </si>
  <si>
    <t>425</t>
  </si>
  <si>
    <t>646D_FUND_PUB</t>
  </si>
  <si>
    <t>646D Fund Published</t>
  </si>
  <si>
    <t>646D_FUND_MDA</t>
  </si>
  <si>
    <t>646D Fund MD Archived</t>
  </si>
  <si>
    <t>646D_FUND_MD</t>
  </si>
  <si>
    <t>646D Fund MD Automatic</t>
  </si>
  <si>
    <t>646D_FUND_LCF</t>
  </si>
  <si>
    <t>646D Fund Large Cash Flow Automatic</t>
  </si>
  <si>
    <t>646D_FUND_BM</t>
  </si>
  <si>
    <t>646D Fund Benchmark - TW_DB_MED</t>
  </si>
  <si>
    <t>646A_FUND_BM</t>
  </si>
  <si>
    <t>646A Fund Benchmark - TW_DB_MED</t>
  </si>
  <si>
    <t>423</t>
  </si>
  <si>
    <t>646_FUND_BM</t>
  </si>
  <si>
    <t>646 Fund Benchmark - TW_DB_MED</t>
  </si>
  <si>
    <t>653_FUND_BM2</t>
  </si>
  <si>
    <t>653 Fund Benchmark Secondary - 653_DOLL</t>
  </si>
  <si>
    <t>Set this up as a BM so that we can report performance for Dave in Dollar Terms.</t>
  </si>
  <si>
    <t>7_FUND_PUB</t>
  </si>
  <si>
    <t>7 Fund Published</t>
  </si>
  <si>
    <t>447</t>
  </si>
  <si>
    <t>7_FUND_BM</t>
  </si>
  <si>
    <t>7 Fund Benchmark - NONE</t>
  </si>
  <si>
    <t>653_FUND_BM3</t>
  </si>
  <si>
    <t>653 Fund Benchmark Third - USDZAR</t>
  </si>
  <si>
    <t>17_FUND_PUB</t>
  </si>
  <si>
    <t>17 Fund Published</t>
  </si>
  <si>
    <t>448</t>
  </si>
  <si>
    <t>17_FUND_BM</t>
  </si>
  <si>
    <t>17 Fund Benchmark - NONE</t>
  </si>
  <si>
    <t>22_FUND_PUB</t>
  </si>
  <si>
    <t>22 Fund Published</t>
  </si>
  <si>
    <t>449</t>
  </si>
  <si>
    <t>22_FUND_BM</t>
  </si>
  <si>
    <t>22 Fund Benchmark - NONE</t>
  </si>
  <si>
    <t>25_FUND_PUB</t>
  </si>
  <si>
    <t>25 Fund Published</t>
  </si>
  <si>
    <t>450</t>
  </si>
  <si>
    <t>25_FUND_BM</t>
  </si>
  <si>
    <t>25 Fund Benchmark - NONE</t>
  </si>
  <si>
    <t>26_FUND_PUB</t>
  </si>
  <si>
    <t>26 Fund Published</t>
  </si>
  <si>
    <t>451</t>
  </si>
  <si>
    <t>26_FUND_BM</t>
  </si>
  <si>
    <t>26 Fund Benchmark - NONE</t>
  </si>
  <si>
    <t>64_FUND_PUB</t>
  </si>
  <si>
    <t>64 Fund Published</t>
  </si>
  <si>
    <t>452</t>
  </si>
  <si>
    <t>64_FUND_BM</t>
  </si>
  <si>
    <t>64 Fund Benchmark - NONE</t>
  </si>
  <si>
    <t>66_FUND_PUB</t>
  </si>
  <si>
    <t>66 Fund Published</t>
  </si>
  <si>
    <t>453</t>
  </si>
  <si>
    <t>66_FUND_BM</t>
  </si>
  <si>
    <t>66 Fund Benchmark - NONE</t>
  </si>
  <si>
    <t>74_FUND_PUB</t>
  </si>
  <si>
    <t>74 Fund Published</t>
  </si>
  <si>
    <t>454</t>
  </si>
  <si>
    <t>74_FUND_BM</t>
  </si>
  <si>
    <t>74 Fund Benchmark - NONE</t>
  </si>
  <si>
    <t>77_FUND_PUB</t>
  </si>
  <si>
    <t>77 Fund Published</t>
  </si>
  <si>
    <t>455</t>
  </si>
  <si>
    <t>77_FUND_BM</t>
  </si>
  <si>
    <t>77 Fund Benchmark - NONE</t>
  </si>
  <si>
    <t>139_FUND_PUB</t>
  </si>
  <si>
    <t>139 Fund Published</t>
  </si>
  <si>
    <t>456</t>
  </si>
  <si>
    <t>139_FUND_BM</t>
  </si>
  <si>
    <t>139 Fund Benchmark - NONE</t>
  </si>
  <si>
    <t>180_FUND_PUB</t>
  </si>
  <si>
    <t>180 Fund Published</t>
  </si>
  <si>
    <t>457</t>
  </si>
  <si>
    <t>180_FUND_BM</t>
  </si>
  <si>
    <t>180 Fund Benchmark - NONE</t>
  </si>
  <si>
    <t>317_FUND_PUB</t>
  </si>
  <si>
    <t>317 Fund Published</t>
  </si>
  <si>
    <t>458</t>
  </si>
  <si>
    <t>317_FUND_BM</t>
  </si>
  <si>
    <t>317 Fund Benchmark - NONE</t>
  </si>
  <si>
    <t>355_FUND_PUB</t>
  </si>
  <si>
    <t>355 Fund Published</t>
  </si>
  <si>
    <t>459</t>
  </si>
  <si>
    <t>355_FUND_BM</t>
  </si>
  <si>
    <t>355 Fund Benchmark - NONE</t>
  </si>
  <si>
    <t>407_FUND_PUB</t>
  </si>
  <si>
    <t>407 Fund Published</t>
  </si>
  <si>
    <t>460</t>
  </si>
  <si>
    <t>407_FUND_BM</t>
  </si>
  <si>
    <t>407 Fund Benchmark - NONE</t>
  </si>
  <si>
    <t>409_FUND_PUB</t>
  </si>
  <si>
    <t>409 Fund Published</t>
  </si>
  <si>
    <t>461</t>
  </si>
  <si>
    <t>409_FUND_BM</t>
  </si>
  <si>
    <t>409 Fund Benchmark - NONE</t>
  </si>
  <si>
    <t>412_FUND_PUB</t>
  </si>
  <si>
    <t>412 Fund Published</t>
  </si>
  <si>
    <t>462</t>
  </si>
  <si>
    <t>412_FUND_BM</t>
  </si>
  <si>
    <t>412 Fund Benchmark - NONE</t>
  </si>
  <si>
    <t>416_FUND_PUB</t>
  </si>
  <si>
    <t>416 Fund Published</t>
  </si>
  <si>
    <t>463</t>
  </si>
  <si>
    <t>416_FUND_BM</t>
  </si>
  <si>
    <t>416 Fund Benchmark - US_CPI ZAR</t>
  </si>
  <si>
    <t>417_FUND_PUB</t>
  </si>
  <si>
    <t>417 Fund Published</t>
  </si>
  <si>
    <t>464</t>
  </si>
  <si>
    <t>417_FUND_BM</t>
  </si>
  <si>
    <t>417 Fund Benchmark - US_CPI ZAR</t>
  </si>
  <si>
    <t>418_FUND_PUB</t>
  </si>
  <si>
    <t>418 Fund Published</t>
  </si>
  <si>
    <t>465</t>
  </si>
  <si>
    <t>418_FUND_BM</t>
  </si>
  <si>
    <t>418 Fund Benchmark - NONE</t>
  </si>
  <si>
    <t>421_FUND_PUB</t>
  </si>
  <si>
    <t>421 Fund Published</t>
  </si>
  <si>
    <t>466</t>
  </si>
  <si>
    <t>421_FUND_BM</t>
  </si>
  <si>
    <t>421 Fund Benchmark - NONE</t>
  </si>
  <si>
    <t>422_FUND_PUB</t>
  </si>
  <si>
    <t>422 Fund Published</t>
  </si>
  <si>
    <t>467</t>
  </si>
  <si>
    <t>422_FUND_BM</t>
  </si>
  <si>
    <t>422 Fund Benchmark - NONE</t>
  </si>
  <si>
    <t>426_FUND_PUB</t>
  </si>
  <si>
    <t>426 Fund Published</t>
  </si>
  <si>
    <t>468</t>
  </si>
  <si>
    <t>814C_FUND_BM</t>
  </si>
  <si>
    <t>814C Fund Benchmark - MRN_SA_EQ_GEN_MEAN</t>
  </si>
  <si>
    <t>633C_FUND_BM</t>
  </si>
  <si>
    <t>633C Fund Benchmark - ECPI+10</t>
  </si>
  <si>
    <t>1284_FUND_BM</t>
  </si>
  <si>
    <t>1284 Fund Benchmark - ECPI+10</t>
  </si>
  <si>
    <t>615_EQTY_PUB</t>
  </si>
  <si>
    <t>615 Equity Published</t>
  </si>
  <si>
    <t xml:space="preserve">
19/10/2012 Added per Paul Cluer</t>
  </si>
  <si>
    <t>615_EQTY_BM</t>
  </si>
  <si>
    <t>615 Equity Benchmark - J303T</t>
  </si>
  <si>
    <t xml:space="preserve">
19/10/2012 Added per Paul Cluer_x000D_
_x000D_
Per Paul: for asset class carve-outs for Reg 28 funds we should be using ALSI Cappi not ALSI given Reg 28's more stringent criteria.</t>
  </si>
  <si>
    <t>615_FI_BM</t>
  </si>
  <si>
    <t>615 Fixed Interest Benchmark - ALBI</t>
  </si>
  <si>
    <t>615_FI_BM2</t>
  </si>
  <si>
    <t>615 Fixed Interest Benchmark 2- STFCAD</t>
  </si>
  <si>
    <t>615_FI_PUB</t>
  </si>
  <si>
    <t>615 Fixed Interest Published</t>
  </si>
  <si>
    <t>615_FRGN_PUB</t>
  </si>
  <si>
    <t>615 Foreign Published</t>
  </si>
  <si>
    <t>615_FRGN_BM</t>
  </si>
  <si>
    <t>615 Foreign Benchmark - MSCG6040</t>
  </si>
  <si>
    <t>615_PROP_PUB</t>
  </si>
  <si>
    <t>615 Property Published</t>
  </si>
  <si>
    <t>624A_FUND_PUB</t>
  </si>
  <si>
    <t>624A Fund Published</t>
  </si>
  <si>
    <t>624B_FUND_PUB</t>
  </si>
  <si>
    <t>624B Fund Published</t>
  </si>
  <si>
    <t>624C_FUND_ACF</t>
  </si>
  <si>
    <t>624C Fund All Cash Flow Automatic</t>
  </si>
  <si>
    <t>165</t>
  </si>
  <si>
    <t>624C_FUND_LCF</t>
  </si>
  <si>
    <t>624C Fund Large Cash Flow Automatic</t>
  </si>
  <si>
    <t>624C_FUND_MD</t>
  </si>
  <si>
    <t>624C Fund MD Automatic</t>
  </si>
  <si>
    <t>624C_FUND_MDA</t>
  </si>
  <si>
    <t>624C Fund MD Archived</t>
  </si>
  <si>
    <t>624C_FUND_PUB</t>
  </si>
  <si>
    <t>624C Fund Published</t>
  </si>
  <si>
    <t>630A_FUND_PUB</t>
  </si>
  <si>
    <t>630A Fund Published</t>
  </si>
  <si>
    <t>630B_FUND_PUB</t>
  </si>
  <si>
    <t>630B Fund Published</t>
  </si>
  <si>
    <t>630C_FUND_ACF</t>
  </si>
  <si>
    <t>630C Fund All Cash Flow Automatic</t>
  </si>
  <si>
    <t>166</t>
  </si>
  <si>
    <t>630C_FUND_LCF</t>
  </si>
  <si>
    <t>630C Fund Large Cash Flow Automatic</t>
  </si>
  <si>
    <t>630C_FUND_MD</t>
  </si>
  <si>
    <t>630C Fund MD Automatic</t>
  </si>
  <si>
    <t>630C_FUND_MDA</t>
  </si>
  <si>
    <t>630C Fund MD Archived</t>
  </si>
  <si>
    <t>630C_FUND_PUB</t>
  </si>
  <si>
    <t>630C Fund Published</t>
  </si>
  <si>
    <t>811A_FUND_PUB</t>
  </si>
  <si>
    <t>811A Fund Published</t>
  </si>
  <si>
    <t>811B_FUND_PUB</t>
  </si>
  <si>
    <t>811B Fund Published</t>
  </si>
  <si>
    <t>811C_FUND_ACF</t>
  </si>
  <si>
    <t>811C Fund All Cash Flow Automatic</t>
  </si>
  <si>
    <t>167</t>
  </si>
  <si>
    <t>811C_FUND_LCF</t>
  </si>
  <si>
    <t>811C Fund Large Cash Flow Automatic</t>
  </si>
  <si>
    <t>811C_FUND_MD</t>
  </si>
  <si>
    <t>811C Fund MD Automatic</t>
  </si>
  <si>
    <t>811C_FUND_MDA</t>
  </si>
  <si>
    <t>811C Fund MD Archived</t>
  </si>
  <si>
    <t>811C_FUND_PUB</t>
  </si>
  <si>
    <t>811C Fund Published</t>
  </si>
  <si>
    <t>814A_FUND_ACF</t>
  </si>
  <si>
    <t>814A Fund All Cash Flow Automatic</t>
  </si>
  <si>
    <t>169</t>
  </si>
  <si>
    <t>814A_FUND_LCF</t>
  </si>
  <si>
    <t>814A Fund Large Cash Flow Automatic</t>
  </si>
  <si>
    <t>814A_FUND_MD</t>
  </si>
  <si>
    <t>814A Fund MD Automatic</t>
  </si>
  <si>
    <t>814A_FUND_MDA</t>
  </si>
  <si>
    <t>814A Fund MD Archived</t>
  </si>
  <si>
    <t>814A_FUND_PUB</t>
  </si>
  <si>
    <t>814A Fund Published</t>
  </si>
  <si>
    <t>C.DBLE_FUND_MD</t>
  </si>
  <si>
    <t>C.DBLE Fund MD Automatic</t>
  </si>
  <si>
    <t>As per Alexa, terminated 31/03/2016</t>
  </si>
  <si>
    <t>407</t>
  </si>
  <si>
    <t>C.DBLE_FUND_PUB</t>
  </si>
  <si>
    <t>C.DBLE Fund Published</t>
  </si>
  <si>
    <t>C.DBLE_FUND_BM</t>
  </si>
  <si>
    <t>C.DBLE Fund Benchmark - ECPI+4</t>
  </si>
  <si>
    <t>C.DBLE_FUND_ACF</t>
  </si>
  <si>
    <t>C.DBLE Fund All Cash Flow Automatic</t>
  </si>
  <si>
    <t>645_EQTY_ACF</t>
  </si>
  <si>
    <t>645 Equity ACF Automatic</t>
  </si>
  <si>
    <t>408</t>
  </si>
  <si>
    <t>645_EQTY_BM</t>
  </si>
  <si>
    <t>645 Equity Benchmark - J303T</t>
  </si>
  <si>
    <t>_x000D_
Per Paul: for asset class carve-outs for Reg 28 funds we should be using ALSI Cappi not ALSI given Reg 28's more stringent criteria.</t>
  </si>
  <si>
    <t>645_EQTY_MD</t>
  </si>
  <si>
    <t>645 Equity MD Automatic</t>
  </si>
  <si>
    <t>645_EQTY_PUB</t>
  </si>
  <si>
    <t>645 Equity Published</t>
  </si>
  <si>
    <t>645_FI_ACF</t>
  </si>
  <si>
    <t>645 Fixed Int ACF Automatic</t>
  </si>
  <si>
    <t>645_FI_BM</t>
  </si>
  <si>
    <t>645 Fixed Interest Benchmark - ALBI</t>
  </si>
  <si>
    <t>645_FI_BM2</t>
  </si>
  <si>
    <t>645 Fixed Interest Benchmark 2- STFCAD</t>
  </si>
  <si>
    <t>645_FI_MD</t>
  </si>
  <si>
    <t>645 Fixed Interest MD Automatic</t>
  </si>
  <si>
    <t>645_FI_PUB</t>
  </si>
  <si>
    <t>645 Fixed Interest Published</t>
  </si>
  <si>
    <t>645_FUND_ACF</t>
  </si>
  <si>
    <t>645 Fund All Cash Flow Automatic</t>
  </si>
  <si>
    <t>645_FUND_BM</t>
  </si>
  <si>
    <t>645 Fund Benchmark - ECPI+5</t>
  </si>
  <si>
    <t>645_FUND_LCF</t>
  </si>
  <si>
    <t>645 Fund Large Cash Flow Automatic</t>
  </si>
  <si>
    <t>645_FUND_MD</t>
  </si>
  <si>
    <t>645 Fund MD Automatic</t>
  </si>
  <si>
    <t>645_FUND_MDA</t>
  </si>
  <si>
    <t>645 Fund MD Archived</t>
  </si>
  <si>
    <t>645_FUND_PUB</t>
  </si>
  <si>
    <t>645 Fund Published</t>
  </si>
  <si>
    <t>645_PROP_BM</t>
  </si>
  <si>
    <t>645 Property Benchmark - PROP_FRD2</t>
  </si>
  <si>
    <t>645_PROP_MD</t>
  </si>
  <si>
    <t>645 Property MD Automatic</t>
  </si>
  <si>
    <t>645_PROP_PUB</t>
  </si>
  <si>
    <t>645 Property Published</t>
  </si>
  <si>
    <t>645_PROP_ACF</t>
  </si>
  <si>
    <t>645 Property ACF Automatic</t>
  </si>
  <si>
    <t>645B_FUND_ACF</t>
  </si>
  <si>
    <t>645B Fund All Cash Flow Automatic</t>
  </si>
  <si>
    <t>409</t>
  </si>
  <si>
    <t>86_FUND_PUB</t>
  </si>
  <si>
    <t>86 Fund Published</t>
  </si>
  <si>
    <t>645B_FUND_LCF</t>
  </si>
  <si>
    <t>645B Fund Large Cash Flow Automatic</t>
  </si>
  <si>
    <t>645B_FUND_MD</t>
  </si>
  <si>
    <t>645B Fund MD Automatic</t>
  </si>
  <si>
    <t>645B_FUND_MDA</t>
  </si>
  <si>
    <t>645B Fund MD Archived</t>
  </si>
  <si>
    <t>645C_FUND_ACF</t>
  </si>
  <si>
    <t>645C Fund All Cash Flow Automatic</t>
  </si>
  <si>
    <t>410</t>
  </si>
  <si>
    <t>89_FUND_PUB</t>
  </si>
  <si>
    <t>89 Fund Published</t>
  </si>
  <si>
    <t>645C_FUND_LCF</t>
  </si>
  <si>
    <t>645C Fund Large Cash Flow Automatic</t>
  </si>
  <si>
    <t>645C_FUND_PUB</t>
  </si>
  <si>
    <t>645C Fund Published</t>
  </si>
  <si>
    <t>645C_FUND_MD</t>
  </si>
  <si>
    <t>645C Fund MD Automatic</t>
  </si>
  <si>
    <t>645C_FUND_MDA</t>
  </si>
  <si>
    <t>645C Fund MD Archived</t>
  </si>
  <si>
    <t>645B_FUND_PUB</t>
  </si>
  <si>
    <t>645B Fund Published</t>
  </si>
  <si>
    <t>629_FUND_ACF_NM</t>
  </si>
  <si>
    <t>629 Fund ACF Automatic Net Manage Fee</t>
  </si>
  <si>
    <t>1268_FUND_BM</t>
  </si>
  <si>
    <t>1268 Fund Benchmark - ECPI+4</t>
  </si>
  <si>
    <t>636B_FUND_BM</t>
  </si>
  <si>
    <t>636B Fund Benchmark - ECPI+4</t>
  </si>
  <si>
    <t>636D_FUND_BM</t>
  </si>
  <si>
    <t>636D Fund Benchmark - ECPI+4</t>
  </si>
  <si>
    <t>637B_FUND_BM</t>
  </si>
  <si>
    <t>637B Fund Benchmark - ECPI+4</t>
  </si>
  <si>
    <t>637D_FUND_BM</t>
  </si>
  <si>
    <t>637D Fund Benchmark - ECPI+4</t>
  </si>
  <si>
    <t>598B_FUND_BM</t>
  </si>
  <si>
    <t>598B Fund Benchmark - ECPI+10,+5_598</t>
  </si>
  <si>
    <t>598C_FUND_BM</t>
  </si>
  <si>
    <t>598C Fund Benchmark - ECPI+10,+5_598</t>
  </si>
  <si>
    <t>619B_FUND_BM</t>
  </si>
  <si>
    <t>619B Fund Benchmark - ECPI+5</t>
  </si>
  <si>
    <t>619D_FUND_BM</t>
  </si>
  <si>
    <t>619D Fund Benchmark - ECPI+5</t>
  </si>
  <si>
    <t>645B_FUND_BM</t>
  </si>
  <si>
    <t>645B Fund Benchmark - ECPI+5</t>
  </si>
  <si>
    <t>645C_FUND_BM</t>
  </si>
  <si>
    <t>645C Fund Benchmark - ECPI+5</t>
  </si>
  <si>
    <t>605B_FUND_BM</t>
  </si>
  <si>
    <t>605B Fund Benchmark - GB3_BLEND</t>
  </si>
  <si>
    <t>605D_FUND_BM</t>
  </si>
  <si>
    <t>605D Fund Benchmark - GB3_BLEND</t>
  </si>
  <si>
    <t>535B_FUND_BM</t>
  </si>
  <si>
    <t>535B Fund Benchmark - FUND_SPEC_535_BM</t>
  </si>
  <si>
    <t>535D_FUND_BM</t>
  </si>
  <si>
    <t>535D Fund Benchmark - FUND_SPEC_535_BM</t>
  </si>
  <si>
    <t>638B_FUND_BM</t>
  </si>
  <si>
    <t>638B Fund Benchmark - AFB_SALMW_MED</t>
  </si>
  <si>
    <t>638D_FUND_BM</t>
  </si>
  <si>
    <t>638D Fund Benchmark - AFB_SALMW_NI_MED</t>
  </si>
  <si>
    <t>641B_FUND_BM</t>
  </si>
  <si>
    <t>641B Fund Benchmark - FUND_SPEC_641_BM</t>
  </si>
  <si>
    <t>641D_FUND_BM</t>
  </si>
  <si>
    <t>641D Fund Benchmark - FUND_SPEC_641_BM</t>
  </si>
  <si>
    <t>642B_FUND_BM</t>
  </si>
  <si>
    <t>642B Fund Benchmark - AFB_GBLMW_AVGX</t>
  </si>
  <si>
    <t>642D_FUND_BM</t>
  </si>
  <si>
    <t>642D Fund Benchmark - AFB_GBLMW_AVGX</t>
  </si>
  <si>
    <t>608B_FUND_BM</t>
  </si>
  <si>
    <t>608B Fund Benchmark - FUND_SPEC_608_BM</t>
  </si>
  <si>
    <t>608D_FUND_BM</t>
  </si>
  <si>
    <t>608D Fund Benchmark - FUND_SPEC_608_BM</t>
  </si>
  <si>
    <t>609B_FUND_BM</t>
  </si>
  <si>
    <t>609B Fund Benchmark - GB4_BLEND</t>
  </si>
  <si>
    <t>609D_FUND_BM</t>
  </si>
  <si>
    <t>609D Fund Benchmark - GB4_BLEND</t>
  </si>
  <si>
    <t>628B_FUND_BM</t>
  </si>
  <si>
    <t>628B Fund Benchmark - TW_GB_MED</t>
  </si>
  <si>
    <t>628D_FUND_BM</t>
  </si>
  <si>
    <t>628D Fund Benchmark - TW_GB_MED</t>
  </si>
  <si>
    <t>629B_FUND_BM</t>
  </si>
  <si>
    <t>629B Fund Benchmark - GB3_BLEND</t>
  </si>
  <si>
    <t>629D_FUND_BM</t>
  </si>
  <si>
    <t>629D Fund Benchmark - GB3_BLEND</t>
  </si>
  <si>
    <t>810B_FUND_BM</t>
  </si>
  <si>
    <t>810B Fund Benchmark - FRD_PRUD_MEAN</t>
  </si>
  <si>
    <t>810D_FUND_BM</t>
  </si>
  <si>
    <t>810D Fund Benchmark - FRD_PRUD_MEAN</t>
  </si>
  <si>
    <t>534B_FUND_BM</t>
  </si>
  <si>
    <t>534B Fund Benchmark - AFB_SALMW_MED</t>
  </si>
  <si>
    <t>534D_FUND_BM</t>
  </si>
  <si>
    <t>534D Fund Benchmark - AFB_SALMW_MED</t>
  </si>
  <si>
    <t>537B_FUND_BM</t>
  </si>
  <si>
    <t>537B Fund Benchmark - FUND_SPEC_537_BM</t>
  </si>
  <si>
    <t>537D_FUND_BM</t>
  </si>
  <si>
    <t>537D Fund Benchmark - FUND_SPEC_537_BM</t>
  </si>
  <si>
    <t>540C_FUND_BM</t>
  </si>
  <si>
    <t>540C Fund Benchmark - JIBAR_1_MONTH</t>
  </si>
  <si>
    <t>607B_FUND_BM</t>
  </si>
  <si>
    <t>607B Fund Benchmark - FUND_SPEC_648</t>
  </si>
  <si>
    <t>607C_FUND_BM</t>
  </si>
  <si>
    <t>607C Fund Benchmark - FUND_SPEC_648</t>
  </si>
  <si>
    <t>643_EQTY_MD</t>
  </si>
  <si>
    <t>643 Equity MD Automatic</t>
  </si>
  <si>
    <t>643_EQTY_PUB</t>
  </si>
  <si>
    <t>643 Equity Published</t>
  </si>
  <si>
    <t>643_FI_ACF</t>
  </si>
  <si>
    <t>643 Fixed Int ACF Automatic</t>
  </si>
  <si>
    <t>643_FI_BM</t>
  </si>
  <si>
    <t>643 Fixed Interest Benchmark - ALBI</t>
  </si>
  <si>
    <t>643_FI_BM2</t>
  </si>
  <si>
    <t>643 Fixed Interest Benchmark 2- STFCAD</t>
  </si>
  <si>
    <t>643_FI_MD</t>
  </si>
  <si>
    <t>643 Fixed Interest MD Automatic</t>
  </si>
  <si>
    <t>643_FI_PUB</t>
  </si>
  <si>
    <t>643 Fixed Interest Published</t>
  </si>
  <si>
    <t>643_FUND_ACF</t>
  </si>
  <si>
    <t>643 Fund All Cash Flow Automatic</t>
  </si>
  <si>
    <t>643_FUND_BM</t>
  </si>
  <si>
    <t>643 Fund Benchmark - TW_DB_MED</t>
  </si>
  <si>
    <t>+2 percent, still need to figure out where we will get these returns</t>
  </si>
  <si>
    <t>643_FUND_BM2</t>
  </si>
  <si>
    <t>643 Fund Benchmark Secondary - DB1_BLEND</t>
  </si>
  <si>
    <t>643_FUND_BM3</t>
  </si>
  <si>
    <t>643 Fund Benchmark Third - ECPI</t>
  </si>
  <si>
    <t>643_FUND_LCF</t>
  </si>
  <si>
    <t>643 Fund Large Cash Flow Automatic</t>
  </si>
  <si>
    <t>643_FUND_MD</t>
  </si>
  <si>
    <t>643 Fund MD Automatic</t>
  </si>
  <si>
    <t>643_FUND_MDA</t>
  </si>
  <si>
    <t>643 Fund MD Archived</t>
  </si>
  <si>
    <t>643_FUND_PUB</t>
  </si>
  <si>
    <t>643 Fund Published</t>
  </si>
  <si>
    <t>643_PROP_ACF</t>
  </si>
  <si>
    <t>643 Property ACF Automatic</t>
  </si>
  <si>
    <t>643_PROP_BM</t>
  </si>
  <si>
    <t>643 Property Benchmark - PROP_FRD</t>
  </si>
  <si>
    <t>643_PROP_MD</t>
  </si>
  <si>
    <t>643 Property MD Automatic</t>
  </si>
  <si>
    <t>643_PROP_PUB</t>
  </si>
  <si>
    <t>643 Property Published</t>
  </si>
  <si>
    <t>644_BOND_ACF</t>
  </si>
  <si>
    <t>644 Bond ACF Automatic</t>
  </si>
  <si>
    <t>400</t>
  </si>
  <si>
    <t>644_BOND_BM</t>
  </si>
  <si>
    <t>644 Bond Benchmark - ALBI</t>
  </si>
  <si>
    <t>644_BOND_MD</t>
  </si>
  <si>
    <t>644 Bond MD Automatic</t>
  </si>
  <si>
    <t>644_BOND_PUB</t>
  </si>
  <si>
    <t>644 Bond Published</t>
  </si>
  <si>
    <t>644_EQTY_ACF</t>
  </si>
  <si>
    <t>644 Equity ACF Automatic</t>
  </si>
  <si>
    <t>644_EQTY_BM</t>
  </si>
  <si>
    <t>644 Equity Benchmark - ALSI</t>
  </si>
  <si>
    <t>644_EQTY_MD</t>
  </si>
  <si>
    <t>644 Equity MD Automatic</t>
  </si>
  <si>
    <t>644_EQTY_PUB</t>
  </si>
  <si>
    <t>644 Equity Published</t>
  </si>
  <si>
    <t>644_FI_ACF</t>
  </si>
  <si>
    <t>644 Fixed Int ACF Automatic</t>
  </si>
  <si>
    <t>644_FI_BM</t>
  </si>
  <si>
    <t>644 Fixed Interest Benchmark - ALBI</t>
  </si>
  <si>
    <t>644_FI_BM2</t>
  </si>
  <si>
    <t>644 Fixed Interest Benchmark 2- STFCAD</t>
  </si>
  <si>
    <t>644_FI_MD</t>
  </si>
  <si>
    <t>644 Fixed Interest MD Automatic</t>
  </si>
  <si>
    <t>644_FI_PUB</t>
  </si>
  <si>
    <t>644 Fixed Interest Published</t>
  </si>
  <si>
    <t>644_FUND_ACF</t>
  </si>
  <si>
    <t>644 Fund All Cash Flow Automatic</t>
  </si>
  <si>
    <t>644_FUND_BM</t>
  </si>
  <si>
    <t>644 Fund Benchmark - TW_DB_MED</t>
  </si>
  <si>
    <t>644_FUND_BM2</t>
  </si>
  <si>
    <t>644 Fund Benchmark Secondary - DB1_BLEND</t>
  </si>
  <si>
    <t>644_FUND_BM3</t>
  </si>
  <si>
    <t>644 Fund Benchmark Third - ECPI</t>
  </si>
  <si>
    <t>644_FUND_LCF</t>
  </si>
  <si>
    <t>644 Fund Large Cash Flow Automatic</t>
  </si>
  <si>
    <t>644_FUND_MD</t>
  </si>
  <si>
    <t>644 Fund MD Automatic</t>
  </si>
  <si>
    <t>644_FUND_MDA</t>
  </si>
  <si>
    <t>644 Fund MD Archived</t>
  </si>
  <si>
    <t>644_FUND_PUB</t>
  </si>
  <si>
    <t>644 Fund Published</t>
  </si>
  <si>
    <t>644_PROP_ACF</t>
  </si>
  <si>
    <t>644 Property ACF Automatic</t>
  </si>
  <si>
    <t>644_PROP_BM</t>
  </si>
  <si>
    <t>644 Property Benchmark - PROP_FRD</t>
  </si>
  <si>
    <t>644_PROP_MD</t>
  </si>
  <si>
    <t>644 Property MD Automatic</t>
  </si>
  <si>
    <t>644_PROP_PUB</t>
  </si>
  <si>
    <t>644 Property Published</t>
  </si>
  <si>
    <t>TW_DB_MED</t>
  </si>
  <si>
    <t>Towers Watson Full Discretion Domestic Only</t>
  </si>
  <si>
    <t>[PFINDX_PRR]('5TH_DB_MED','[START_DATE]','[END_DATE]')</t>
  </si>
  <si>
    <t>TW Domestic Balanced Median</t>
  </si>
  <si>
    <t>643A_FUND_ACF</t>
  </si>
  <si>
    <t>643A Fund All Cash Flow Automatic</t>
  </si>
  <si>
    <t>401</t>
  </si>
  <si>
    <t>643A_FUND_LCF</t>
  </si>
  <si>
    <t>643A Fund Large Cash Flow Automatic</t>
  </si>
  <si>
    <t>643A_FUND_MD</t>
  </si>
  <si>
    <t>643A Fund MD Automatic</t>
  </si>
  <si>
    <t>643A_FUND_MDA</t>
  </si>
  <si>
    <t>643A Fund MD Archived</t>
  </si>
  <si>
    <t>643A_FUND_PUB</t>
  </si>
  <si>
    <t>643A Fund Published</t>
  </si>
  <si>
    <t>643B_FUND_ACF</t>
  </si>
  <si>
    <t>643B Fund All Cash Flow Automatic</t>
  </si>
  <si>
    <t>402</t>
  </si>
  <si>
    <t>643B_FUND_MD</t>
  </si>
  <si>
    <t>643B Fund MD Automatic</t>
  </si>
  <si>
    <t>643B_FUND_MDA</t>
  </si>
  <si>
    <t>643B Fund MD Archived</t>
  </si>
  <si>
    <t>643B_FUND_LCF</t>
  </si>
  <si>
    <t>643B Fund Large Cash Flow Automatic</t>
  </si>
  <si>
    <t>643B_FUND_PUB</t>
  </si>
  <si>
    <t>643B Fund Published</t>
  </si>
  <si>
    <t>643D_FUND_LCF</t>
  </si>
  <si>
    <t>643D Fund Large Cash Flow Automatic</t>
  </si>
  <si>
    <t>403</t>
  </si>
  <si>
    <t>643D_FUND_ACF</t>
  </si>
  <si>
    <t>643D Fund All Cash Flow Automatic</t>
  </si>
  <si>
    <t>643D_FUND_MD</t>
  </si>
  <si>
    <t>643D Fund MD Automatic</t>
  </si>
  <si>
    <t>643D_FUND_MDA</t>
  </si>
  <si>
    <t>643D Fund MD Archived</t>
  </si>
  <si>
    <t>643D_FUND_PUB</t>
  </si>
  <si>
    <t>643D Fund Published</t>
  </si>
  <si>
    <t>644A_FUND_ACF</t>
  </si>
  <si>
    <t>644A Fund All Cash Flow Automatic</t>
  </si>
  <si>
    <t>404</t>
  </si>
  <si>
    <t>644A_FUND_LCF</t>
  </si>
  <si>
    <t>644A Fund Large Cash Flow Automatic</t>
  </si>
  <si>
    <t>644A_FUND_MD</t>
  </si>
  <si>
    <t>644A Fund MD Automatic</t>
  </si>
  <si>
    <t>644A_FUND_MDA</t>
  </si>
  <si>
    <t>644A Fund MD Archived</t>
  </si>
  <si>
    <t>644A_FUND_PUB</t>
  </si>
  <si>
    <t>644A Fund Published</t>
  </si>
  <si>
    <t>644B_FUND_ACF</t>
  </si>
  <si>
    <t>644B Fund All Cash Flow Automatic</t>
  </si>
  <si>
    <t>405</t>
  </si>
  <si>
    <t>644B_FUND_LCF</t>
  </si>
  <si>
    <t>644B Fund Large Cash Flow Automatic</t>
  </si>
  <si>
    <t>644B_FUND_MD</t>
  </si>
  <si>
    <t>644B Fund MD Automatic</t>
  </si>
  <si>
    <t>644B_FUND_MDA</t>
  </si>
  <si>
    <t>644B Fund MD Archived</t>
  </si>
  <si>
    <t>644B_FUND_PUB</t>
  </si>
  <si>
    <t>644B Fund Published</t>
  </si>
  <si>
    <t>644D_FUND_ACF</t>
  </si>
  <si>
    <t>644D Fund All Cash Flow Automatic</t>
  </si>
  <si>
    <t>406</t>
  </si>
  <si>
    <t>644D_FUND_LCF</t>
  </si>
  <si>
    <t>644D Fund Large Cash Flow Automatic</t>
  </si>
  <si>
    <t>644D_FUND_MD</t>
  </si>
  <si>
    <t>644D Fund MD Automatic</t>
  </si>
  <si>
    <t>644D_FUND_MDA</t>
  </si>
  <si>
    <t>644D Fund MD Archived</t>
  </si>
  <si>
    <t>644D_FUND_PUB</t>
  </si>
  <si>
    <t>644D Fund Published</t>
  </si>
  <si>
    <t>810_FUND_UTB</t>
  </si>
  <si>
    <t>810 Fund Unit Class B [iB]</t>
  </si>
  <si>
    <t>B Class, Used R Class Returns up to Feb 2012</t>
  </si>
  <si>
    <t>CASE _x000D_
	WHEN TO_DATE('[END]','DD/MM/YYYY') &lt;= TO_DATE('30/09/2005','DD/MM/YYYY')_x000D_
	THEN [RET]('810_FUND_UTR','[START]','[END_DATE]')	_x000D_
	WHEN TO_DATE('[END]','DD/MM/YYYY') &lt;= TO_DATE('29/02/2012','DD/MM/YYYY')_x000D_
	THEN [UT]([SERIES_ID],'R','[START]','[END]','STANDARD')_x000D_
	ELSE [UT]([SERIES_ID],'B','[START]','[END]','STANDARD')_x000D_
END</t>
  </si>
  <si>
    <t>815D_FUND_BM</t>
  </si>
  <si>
    <t>815D Fund Benchmark - ECPI+4</t>
  </si>
  <si>
    <t>819_EQTY_ACF</t>
  </si>
  <si>
    <t>819 Equity ACF Automatic</t>
  </si>
  <si>
    <t>416</t>
  </si>
  <si>
    <t>819_EQTY_BM</t>
  </si>
  <si>
    <t>819 Equity Benchmark - ALSI</t>
  </si>
  <si>
    <t>819_EQTY_MD</t>
  </si>
  <si>
    <t>819 Equity MD Automatic</t>
  </si>
  <si>
    <t>819_FI_ACF</t>
  </si>
  <si>
    <t>819 Fixed Int ACF Automatic</t>
  </si>
  <si>
    <t>819_EQTY_PUB</t>
  </si>
  <si>
    <t>819 Equity Published</t>
  </si>
  <si>
    <t>819_FI_BM</t>
  </si>
  <si>
    <t>819 Fixed Interest Benchmark - ALBI</t>
  </si>
  <si>
    <t>819_FI_BM2</t>
  </si>
  <si>
    <t>819 Fixed Interest Benchmark 2- STFCAD</t>
  </si>
  <si>
    <t>819_FI_MD</t>
  </si>
  <si>
    <t>819 Fixed Interest MD Automatic</t>
  </si>
  <si>
    <t>819_FI_PUB</t>
  </si>
  <si>
    <t>819 Fixed Interest Published</t>
  </si>
  <si>
    <t>819_FRGN_ACF</t>
  </si>
  <si>
    <t>819 Foreign ACF Automatic</t>
  </si>
  <si>
    <t>819_FRGN_BM</t>
  </si>
  <si>
    <t>819 Foreign Benchmark - MSCG6040</t>
  </si>
  <si>
    <t>819_FRGN_MD</t>
  </si>
  <si>
    <t>819 Foreign MD Automatic</t>
  </si>
  <si>
    <t>819_FRGN_PUB</t>
  </si>
  <si>
    <t>819 Foreign Published</t>
  </si>
  <si>
    <t>819_PROP_ACF</t>
  </si>
  <si>
    <t>819 Property ACF Automatic</t>
  </si>
  <si>
    <t>819_PROP_BM</t>
  </si>
  <si>
    <t>819 Property Benchmark - PROP_FRD</t>
  </si>
  <si>
    <t>819_PROP_MD</t>
  </si>
  <si>
    <t>819 Property MD Automatic</t>
  </si>
  <si>
    <t>819_PROP_PUB</t>
  </si>
  <si>
    <t>819 Property Published</t>
  </si>
  <si>
    <t>819_FUND_ACF</t>
  </si>
  <si>
    <t>819 Fund All Cash Flow Automatic</t>
  </si>
  <si>
    <t>819_FUND_BM</t>
  </si>
  <si>
    <t>819 Fund Benchmark - ECPI+4</t>
  </si>
  <si>
    <t>819_FUND_BM2</t>
  </si>
  <si>
    <t>819 Fund Benchmark Secondary - MRN_DBLE_MEAN</t>
  </si>
  <si>
    <t>819_FUND_LCF</t>
  </si>
  <si>
    <t>819 Fund Large Cash Flow Automatic</t>
  </si>
  <si>
    <t>819_FUND_MD</t>
  </si>
  <si>
    <t>819 Fund MD Automatic</t>
  </si>
  <si>
    <t>819_FUND_MDA</t>
  </si>
  <si>
    <t>819 Fund MD Archived</t>
  </si>
  <si>
    <t>819_FUND_PUB</t>
  </si>
  <si>
    <t>819 Fund Published</t>
  </si>
  <si>
    <t>819_FUND_UTA</t>
  </si>
  <si>
    <t>819 Fund Unit Class A [iA]</t>
  </si>
  <si>
    <t>534A_FUND_BM</t>
  </si>
  <si>
    <t>534A Fund Benchmark - AFB_SALMW_MED</t>
  </si>
  <si>
    <t>537A_FUND_BM</t>
  </si>
  <si>
    <t>537A Fund Benchmark - FUND_SPEC_537_BM</t>
  </si>
  <si>
    <t>538A_FUND_BM</t>
  </si>
  <si>
    <t>538A Fund Benchmark - J403T</t>
  </si>
  <si>
    <t>540A_FUND_BM</t>
  </si>
  <si>
    <t>540A Fund Benchmark - JIBAR_1_MONTH</t>
  </si>
  <si>
    <t>541_FUND_BM</t>
  </si>
  <si>
    <t>541 Fund Benchmark - MSCG6040</t>
  </si>
  <si>
    <t>541_FUND_PUB</t>
  </si>
  <si>
    <t>541 Fund Published</t>
  </si>
  <si>
    <t>607A_FUND_BM</t>
  </si>
  <si>
    <t>607A Fund Benchmark - FUND_SPEC_648</t>
  </si>
  <si>
    <t>608A_FUND_BM</t>
  </si>
  <si>
    <t>608A Fund Benchmark - FUND_SPEC_608_BM</t>
  </si>
  <si>
    <t>609A_FUND_BM</t>
  </si>
  <si>
    <t>609A Fund Benchmark - GB4_BLEND</t>
  </si>
  <si>
    <t>628A_FUND_BM</t>
  </si>
  <si>
    <t>628A Fund Benchmark - TW_GB_MED</t>
  </si>
  <si>
    <t>629A_FUND_BM</t>
  </si>
  <si>
    <t>629A Fund Benchmark - GB3_BLEND</t>
  </si>
  <si>
    <t>630A_FUND_BM</t>
  </si>
  <si>
    <t>630A Fund Benchmark - FUND_SPEC_630_BM</t>
  </si>
  <si>
    <t>633A_FUND_BM</t>
  </si>
  <si>
    <t>633A Fund Benchmark - ECPI+10</t>
  </si>
  <si>
    <t>639_FUND_BM</t>
  </si>
  <si>
    <t>639 Fund Benchmark - MSCG6040</t>
  </si>
  <si>
    <t>639_FUND_PUB</t>
  </si>
  <si>
    <t>639 Fund Published</t>
  </si>
  <si>
    <t>641A_FUND_BM</t>
  </si>
  <si>
    <t>641A Fund Benchmark - FUND_SPEC_641_BM</t>
  </si>
  <si>
    <t>642A_FUND_BM</t>
  </si>
  <si>
    <t>642A Fund Benchmark - AFB_GBLMW_AVGX</t>
  </si>
  <si>
    <t>643B_FUND_BM</t>
  </si>
  <si>
    <t>643B Fund Benchmark - TW_DB_MED</t>
  </si>
  <si>
    <t>643A_FUND_BM</t>
  </si>
  <si>
    <t>643A Fund Benchmark - TW_DB_MED</t>
  </si>
  <si>
    <t>643D_FUND_BM</t>
  </si>
  <si>
    <t>643D Fund Benchmark - TW_DB_MED</t>
  </si>
  <si>
    <t>644A_FUND_BM</t>
  </si>
  <si>
    <t>644A Fund Benchmark - TW_DB_MED</t>
  </si>
  <si>
    <t>644B_FUND_BM</t>
  </si>
  <si>
    <t>644B Fund Benchmark - TW_DB_MED</t>
  </si>
  <si>
    <t>644D_FUND_BM</t>
  </si>
  <si>
    <t>644D Fund Benchmark - TW_DB_MED</t>
  </si>
  <si>
    <t>650_FUND_BM</t>
  </si>
  <si>
    <t>650 Fund Benchmark - ECPI+10</t>
  </si>
  <si>
    <t>1283_FUND_BM</t>
  </si>
  <si>
    <t>1283 Fund Benchmark - ECPI+10</t>
  </si>
  <si>
    <t>651_FUND_BM</t>
  </si>
  <si>
    <t>651 Fund Benchmark - ECPI+10</t>
  </si>
  <si>
    <t>651_FUND_PUB</t>
  </si>
  <si>
    <t>651 Fund Published</t>
  </si>
  <si>
    <t>809_FUND_PUB</t>
  </si>
  <si>
    <t>809 Fund Published</t>
  </si>
  <si>
    <t>810A_FUND_BM</t>
  </si>
  <si>
    <t>810A Fund Benchmark - FRD_PRUD_MEAN</t>
  </si>
  <si>
    <t>FUND_SPEC_504_PRC</t>
  </si>
  <si>
    <t>504 Fund Price Series</t>
  </si>
  <si>
    <t>Imported from Spread sheet from Paul on 28 Nov 2012. Need to be manually captured going forward.</t>
  </si>
  <si>
    <t>[PFINDX]('FUPF','[END_DATE]')</t>
  </si>
  <si>
    <t>Unit Price</t>
  </si>
  <si>
    <t>504 returns net of fees for FUPF board meeting slides</t>
  </si>
  <si>
    <t>504 Price Series Captured in the Performance Index Table.</t>
  </si>
  <si>
    <t>FUND_SPEC_608_BM</t>
  </si>
  <si>
    <t>DB1_BLEND  to GB6_BLEND on 01 Oct 2011 to GB13_BLEND on 01 Mar 2021</t>
  </si>
  <si>
    <t xml:space="preserve">[SPLICE]('[START_DATE]','[END_DATE]','DB1_BLEND','01/10/2011','GB6_BLEND','01/03/2021','GB13_BLEND') </t>
  </si>
  <si>
    <t>GB7_BLEND</t>
  </si>
  <si>
    <t>75% MSCI 25% BARGAI [GB7]</t>
  </si>
  <si>
    <t>75.0%	MSCI ZAR_x000D_
25%	BARGAI_ZAR</t>
  </si>
  <si>
    <t>Created for 641</t>
  </si>
  <si>
    <t>[BLEND]('[START_DATE]','[END_DATE]','MSCI ZAR',75,'BARGAI_ZAR',25)</t>
  </si>
  <si>
    <t>BARGAI_ZAR</t>
  </si>
  <si>
    <t>Barclays Global Aggregate Index (ZAR)</t>
  </si>
  <si>
    <t>100*((1+[RET]('BARGAI_USD','[START_DATE]','[END_DATE]')/100) * (1+[RET]('USDZAR','[START_DATE]','[END_DATE]')/100)) - 100</t>
  </si>
  <si>
    <t>970_FUND_BM</t>
  </si>
  <si>
    <t>970 Fund Benchmark - J203T</t>
  </si>
  <si>
    <t>443</t>
  </si>
  <si>
    <t>970_FUND_MD</t>
  </si>
  <si>
    <t>970 Fund MD Automatic</t>
  </si>
  <si>
    <t>970_FUND_MDA</t>
  </si>
  <si>
    <t>970 Fund MD Archived</t>
  </si>
  <si>
    <t>970_FUND_PUB</t>
  </si>
  <si>
    <t>970 Fund Published</t>
  </si>
  <si>
    <t>971_FUND_ACF</t>
  </si>
  <si>
    <t>971 Fund All Cash Flow Automatic</t>
  </si>
  <si>
    <t>444</t>
  </si>
  <si>
    <t>971_FUND_BM</t>
  </si>
  <si>
    <t>971 Fund Benchmark - J203T</t>
  </si>
  <si>
    <t>971_FUND_MD</t>
  </si>
  <si>
    <t>971 Fund MD Automatic</t>
  </si>
  <si>
    <t>971_FUND_MDA</t>
  </si>
  <si>
    <t>971 Fund MD Archived</t>
  </si>
  <si>
    <t>817_FUND_UTA</t>
  </si>
  <si>
    <t>817 Fund Unit Class B1 [iA]</t>
  </si>
  <si>
    <t>B1 Class, R class prior to 03/Mar/2012</t>
  </si>
  <si>
    <t>CASE _x000D_
	WHEN TO_DATE('[END]','DD/MM/YYYY') &lt;= TO_DATE('30/09/2005','DD/MM/YYYY')_x000D_
	THEN [RET]('817_FUND_UTR','[START]','[END_DATE]')	_x000D_
	WHEN TO_DATE('[END]','DD/MM/YYYY') &lt;= TO_DATE('02/03/2012','DD/MM/YYYY')_x000D_
	THEN [UT]([SERIES_ID],'R','[START]','[END]','STANDARD')_x000D_
	ELSE [UT]([SERIES_ID],'A','[START]','[END]','STANDARD')_x000D_
END</t>
  </si>
  <si>
    <t>646A_FUND_ACF</t>
  </si>
  <si>
    <t>646A Fund All Cash Flow Automatic</t>
  </si>
  <si>
    <t>646A_FUND_PUB</t>
  </si>
  <si>
    <t>646A Fund Published</t>
  </si>
  <si>
    <t>646A_FUND_MDA</t>
  </si>
  <si>
    <t>646A Fund MD Archived</t>
  </si>
  <si>
    <t>646A_FUND_MD</t>
  </si>
  <si>
    <t>646A Fund MD Automatic</t>
  </si>
  <si>
    <t>646A_FUND_LCF</t>
  </si>
  <si>
    <t>646A Fund Large Cash Flow Automatic</t>
  </si>
  <si>
    <t>971_FUND_PUB</t>
  </si>
  <si>
    <t>971 Fund Published</t>
  </si>
  <si>
    <t>972_FUND_ACF</t>
  </si>
  <si>
    <t>972 Fund All Cash Flow Automatic</t>
  </si>
  <si>
    <t>445</t>
  </si>
  <si>
    <t>972_FUND_BM</t>
  </si>
  <si>
    <t>972 Fund Benchmark - J203T</t>
  </si>
  <si>
    <t>972_FUND_MD</t>
  </si>
  <si>
    <t>972 Fund MD Automatic</t>
  </si>
  <si>
    <t>972_FUND_MDA</t>
  </si>
  <si>
    <t>972 Fund MD Archived</t>
  </si>
  <si>
    <t>972_FUND_PUB</t>
  </si>
  <si>
    <t>972 Fund Published</t>
  </si>
  <si>
    <t>876_FUND_PUB</t>
  </si>
  <si>
    <t>876 Fund Published</t>
  </si>
  <si>
    <t>[SYS]([SERIES_ID],'[START_DATE]','[END_DATE]','FUND','MD','NO_REF')_x000D_
/*[MDS]([SERIES_ID],'[START_DATE]','[END_DATE]')*/</t>
  </si>
  <si>
    <t>641_FRGN_PUB</t>
  </si>
  <si>
    <t>641 Foreign Published</t>
  </si>
  <si>
    <t>641_FRGN_MD</t>
  </si>
  <si>
    <t>641 Foreign MD Automatic</t>
  </si>
  <si>
    <t>641_FRGN_ACF</t>
  </si>
  <si>
    <t>641 Foreign ACF Automatic</t>
  </si>
  <si>
    <t>641_FRGN_BM</t>
  </si>
  <si>
    <t>641 Foreign Benchmark - GB7_BLEND</t>
  </si>
  <si>
    <t>646_FUND_ACF</t>
  </si>
  <si>
    <t>646 Fund All Cash Flow Automatic</t>
  </si>
  <si>
    <t>646_FUND_MD</t>
  </si>
  <si>
    <t>646 Fund MD Automatic</t>
  </si>
  <si>
    <t>646_FUND_MDA</t>
  </si>
  <si>
    <t>646 Fund MD Archived</t>
  </si>
  <si>
    <t>646_FUND_LCF</t>
  </si>
  <si>
    <t>646 Fund Large Cash Flow Automatic</t>
  </si>
  <si>
    <t>646_EQTY_ACF</t>
  </si>
  <si>
    <t>646 Equity ACF Automatic</t>
  </si>
  <si>
    <t>646_EQTY_BM</t>
  </si>
  <si>
    <t>646 Equity Benchmark - J403TJ433T_SPLICE</t>
  </si>
  <si>
    <t>646_EQTY_MD</t>
  </si>
  <si>
    <t>646 Equity MD Automatic</t>
  </si>
  <si>
    <t>646_EQTY_PUB</t>
  </si>
  <si>
    <t>646 Equity Published</t>
  </si>
  <si>
    <t>646_FI_ACF</t>
  </si>
  <si>
    <t>646 Fixed Int ACF Automatic</t>
  </si>
  <si>
    <t>646_FI_BM</t>
  </si>
  <si>
    <t>646 Fixed Interest Benchmark - ALBI</t>
  </si>
  <si>
    <t>646_FI_BM2</t>
  </si>
  <si>
    <t>646 Fixed Interest Benchmark 2- STFIND</t>
  </si>
  <si>
    <t>646_FI_MD</t>
  </si>
  <si>
    <t>646 Fixed Interest MD Automatic</t>
  </si>
  <si>
    <t>646_FI_PUB</t>
  </si>
  <si>
    <t>646 Fixed Interest Published</t>
  </si>
  <si>
    <t>615_PROP_BM</t>
  </si>
  <si>
    <t>615 Property Benchmark - PROP_FRD2</t>
  </si>
  <si>
    <t>TMPLT_FUND_UTD</t>
  </si>
  <si>
    <t>TMPLT Fund Unit Class [UTCD] [iD]</t>
  </si>
  <si>
    <t>FUND_UTD</t>
  </si>
  <si>
    <t>876A_FUND_BM</t>
  </si>
  <si>
    <t>876A Fund Benchmark - MSCI AC USD</t>
  </si>
  <si>
    <t>413</t>
  </si>
  <si>
    <t>876E_FUND_BM</t>
  </si>
  <si>
    <t>876E Fund Benchmark - MSCI AC USD</t>
  </si>
  <si>
    <t>414</t>
  </si>
  <si>
    <t>810_FUND_UTD</t>
  </si>
  <si>
    <t>810 Fund Unit Class B2 [iD]</t>
  </si>
  <si>
    <t>B2 Class_x000D_
R Class performance until 29 February 2012, thereafter B2</t>
  </si>
  <si>
    <t>CASE _x000D_
	WHEN TO_DATE('[END]','DD/MM/YYYY') &lt;= TO_DATE('30/09/2005','DD/MM/YYYY')_x000D_
	THEN [RET]('810_FUND_UTR','[START]','[END_DATE]')	_x000D_
	WHEN TO_DATE('[END]','DD/MM/YYYY') &lt;= TO_DATE('02/03/2012','DD/MM/YYYY')_x000D_
	THEN [UT]([SERIES_ID],'R','[START]','[END]','STANDARD')_x000D_
	ELSE [UT]([SERIES_ID],'D','[START]','[END]','STANDARD')_x000D_
END</t>
  </si>
  <si>
    <t>876F_FUND_BM</t>
  </si>
  <si>
    <t>876F Fund Benchmark - MSCI AC USD</t>
  </si>
  <si>
    <t>415</t>
  </si>
  <si>
    <t>814G_FUND_ACF</t>
  </si>
  <si>
    <t>814G Fund All Cash Flow Automatic</t>
  </si>
  <si>
    <t>426</t>
  </si>
  <si>
    <t>814G_FUND_BM</t>
  </si>
  <si>
    <t>814G Fund Benchmark - MRN_SA_EQ_GEN_MEAN</t>
  </si>
  <si>
    <t>814G_FUND_BM2</t>
  </si>
  <si>
    <t>814G Fund Benchmark Secondary - ALSI</t>
  </si>
  <si>
    <t>814G_FUND_LCF</t>
  </si>
  <si>
    <t>814G Fund Large Cash Flow Automatic</t>
  </si>
  <si>
    <t>814G_FUND_MD</t>
  </si>
  <si>
    <t>814G Fund MD Automatic</t>
  </si>
  <si>
    <t>814G_FUND_MDA</t>
  </si>
  <si>
    <t>814G Fund MD Archived</t>
  </si>
  <si>
    <t>MDA can only have month end start date</t>
  </si>
  <si>
    <t>814G_FUND_PUB</t>
  </si>
  <si>
    <t>814G Fund Published</t>
  </si>
  <si>
    <t>918_FUND_BM2</t>
  </si>
  <si>
    <t>918 Fund Benchmark Secondary - J200T</t>
  </si>
  <si>
    <t>427</t>
  </si>
  <si>
    <t>918_FUND_BM3</t>
  </si>
  <si>
    <t>918 Fund Benchmark Third - J201T</t>
  </si>
  <si>
    <t>918_FUND_BM4</t>
  </si>
  <si>
    <t>918 Fund Benchmark Fourth - J202T</t>
  </si>
  <si>
    <t>918_FUND_BM5</t>
  </si>
  <si>
    <t>918 Fund Benchmark Fifth - J258T</t>
  </si>
  <si>
    <t>918_FUND_BM6</t>
  </si>
  <si>
    <t>918 Fund Benchmark Sixth - JI0030</t>
  </si>
  <si>
    <t>TMPLT_FUND_BM7</t>
  </si>
  <si>
    <t>TMPLT Fund Benchmark Seventh - N/A</t>
  </si>
  <si>
    <t>FUND_BM7</t>
  </si>
  <si>
    <t>918_FUND_BM7</t>
  </si>
  <si>
    <t>918 Fund Benchmark Seventh - J257T</t>
  </si>
  <si>
    <t>426_FUND_BM</t>
  </si>
  <si>
    <t>426 Fund Benchmark - NONE</t>
  </si>
  <si>
    <t>438_FUND_PUB</t>
  </si>
  <si>
    <t>438 Fund Published</t>
  </si>
  <si>
    <t>Looks like portfolio reset at some point.</t>
  </si>
  <si>
    <t>469</t>
  </si>
  <si>
    <t>438_FUND_BM</t>
  </si>
  <si>
    <t>438 Fund Benchmark - NONE</t>
  </si>
  <si>
    <t>445_FUND_PUB</t>
  </si>
  <si>
    <t>445 Fund Published</t>
  </si>
  <si>
    <t>470</t>
  </si>
  <si>
    <t>445_FUND_BM</t>
  </si>
  <si>
    <t>445 Fund Benchmark - NONE</t>
  </si>
  <si>
    <t>48_FUND_PUB</t>
  </si>
  <si>
    <t>48 Fund Published</t>
  </si>
  <si>
    <t>471</t>
  </si>
  <si>
    <t>48_FUND_BM</t>
  </si>
  <si>
    <t>48 Fund Benchmark - NONE</t>
  </si>
  <si>
    <t>458_FUND_PUB</t>
  </si>
  <si>
    <t>458 Fund Published</t>
  </si>
  <si>
    <t>472</t>
  </si>
  <si>
    <t>458_FUND_BM</t>
  </si>
  <si>
    <t>458 Fund Benchmark - NONE</t>
  </si>
  <si>
    <t>476_FUND_BM</t>
  </si>
  <si>
    <t>476 Fund Benchmark - NONE</t>
  </si>
  <si>
    <t>473</t>
  </si>
  <si>
    <t>476_FUND_PUB</t>
  </si>
  <si>
    <t>476 Fund Published</t>
  </si>
  <si>
    <t>477_FUND_PUB</t>
  </si>
  <si>
    <t>477 Fund Published</t>
  </si>
  <si>
    <t>474</t>
  </si>
  <si>
    <t>477_FUND_BM</t>
  </si>
  <si>
    <t>477 Fund Benchmark - NONE</t>
  </si>
  <si>
    <t>495_FUND_BM</t>
  </si>
  <si>
    <t>495 Fund Benchmark - NONE</t>
  </si>
  <si>
    <t>475</t>
  </si>
  <si>
    <t>495_FUND_PUB</t>
  </si>
  <si>
    <t>495 Fund Published</t>
  </si>
  <si>
    <t>500_FUND_BM</t>
  </si>
  <si>
    <t>500 Fund Benchmark - NONE</t>
  </si>
  <si>
    <t>476</t>
  </si>
  <si>
    <t>500_FUND_PUB</t>
  </si>
  <si>
    <t>500 Fund Published</t>
  </si>
  <si>
    <t>501_FUND_PUB</t>
  </si>
  <si>
    <t>501 Fund Published</t>
  </si>
  <si>
    <t>477</t>
  </si>
  <si>
    <t>501_FUND_BM</t>
  </si>
  <si>
    <t>501 Fund Benchmark - NONE</t>
  </si>
  <si>
    <t>502_FUND_PUB</t>
  </si>
  <si>
    <t>502 Fund Published</t>
  </si>
  <si>
    <t>478</t>
  </si>
  <si>
    <t>502_FUND_BM</t>
  </si>
  <si>
    <t>502 Fund Benchmark - NONE</t>
  </si>
  <si>
    <t>503_FUND_BM</t>
  </si>
  <si>
    <t>503 Fund Benchmark - NONE</t>
  </si>
  <si>
    <t>479</t>
  </si>
  <si>
    <t>503_FUND_PUB</t>
  </si>
  <si>
    <t>503 Fund Published</t>
  </si>
  <si>
    <t>505_FUND_PUB</t>
  </si>
  <si>
    <t>505 Fund Published</t>
  </si>
  <si>
    <t>480</t>
  </si>
  <si>
    <t>505_FUND_BM</t>
  </si>
  <si>
    <t>505 Fund Benchmark - NONE</t>
  </si>
  <si>
    <t>509_FUND_BM</t>
  </si>
  <si>
    <t>509 Fund Benchmark - NONE</t>
  </si>
  <si>
    <t>481</t>
  </si>
  <si>
    <t>509_FUND_PUB</t>
  </si>
  <si>
    <t>509 Fund Published</t>
  </si>
  <si>
    <t>625_FUND_PUB</t>
  </si>
  <si>
    <t>625 Fund Published</t>
  </si>
  <si>
    <t>482</t>
  </si>
  <si>
    <t>625_FUND_BM</t>
  </si>
  <si>
    <t>625 Fund Benchmark - J303T</t>
  </si>
  <si>
    <t>19/JAN/2015 Changed Benchmark from None to CAPI per Paul Cluer</t>
  </si>
  <si>
    <t>980_FUND_BM</t>
  </si>
  <si>
    <t>980 Fund Benchmark - NONE</t>
  </si>
  <si>
    <t>483</t>
  </si>
  <si>
    <t>980_FUND_PUB</t>
  </si>
  <si>
    <t>980 Fund Published</t>
  </si>
  <si>
    <t>980A_FUND_BM</t>
  </si>
  <si>
    <t>980A Fund Benchmark - NONE</t>
  </si>
  <si>
    <t>484</t>
  </si>
  <si>
    <t>980A_FUND_PUB</t>
  </si>
  <si>
    <t>980A Fund Published</t>
  </si>
  <si>
    <t>980B_FUND_BM</t>
  </si>
  <si>
    <t>980B Fund Benchmark - NONE</t>
  </si>
  <si>
    <t>485</t>
  </si>
  <si>
    <t>980B_FUND_PUB</t>
  </si>
  <si>
    <t>980B Fund Published</t>
  </si>
  <si>
    <t>992_FUND_BM</t>
  </si>
  <si>
    <t>992 Fund Benchmark - NONE</t>
  </si>
  <si>
    <t>876_FUND_MD</t>
  </si>
  <si>
    <t>876 Fund MD Automatic</t>
  </si>
  <si>
    <t>876_FUND_ACF</t>
  </si>
  <si>
    <t>876 Fund All Cash Flow Automatic</t>
  </si>
  <si>
    <t>875_FUND_MD</t>
  </si>
  <si>
    <t>875 Fund MD Automatic</t>
  </si>
  <si>
    <t>875_FUND_ACF</t>
  </si>
  <si>
    <t>875 Fund All Cash Flow Automatic</t>
  </si>
  <si>
    <t>876A_FUND_MD</t>
  </si>
  <si>
    <t>876A Fund MD Automatic</t>
  </si>
  <si>
    <t>876E_FUND_MD</t>
  </si>
  <si>
    <t>876E Fund MD Automatic</t>
  </si>
  <si>
    <t>876F_FUND_MD</t>
  </si>
  <si>
    <t>876F Fund MD Automatic</t>
  </si>
  <si>
    <t>876A_FUND_ACF</t>
  </si>
  <si>
    <t>876A Fund All Cash Flow Automatic</t>
  </si>
  <si>
    <t>876E_FUND_ACF</t>
  </si>
  <si>
    <t>876E Fund All Cash Flow Automatic</t>
  </si>
  <si>
    <t>876F_FUND_ACF</t>
  </si>
  <si>
    <t>876F Fund All Cash Flow Automatic</t>
  </si>
  <si>
    <t>967_FUND_MD</t>
  </si>
  <si>
    <t>967 Fund MD Automatic</t>
  </si>
  <si>
    <t>417</t>
  </si>
  <si>
    <t>968_FUND_MD</t>
  </si>
  <si>
    <t>968 Fund MD Automatic</t>
  </si>
  <si>
    <t>418</t>
  </si>
  <si>
    <t>967_FUND_ACF</t>
  </si>
  <si>
    <t>967 Fund All Cash Flow Automatic</t>
  </si>
  <si>
    <t>968_FUND_ACF</t>
  </si>
  <si>
    <t>968 Fund All Cash Flow Automatic</t>
  </si>
  <si>
    <t>967_FUND_PUB</t>
  </si>
  <si>
    <t>967 Fund Published</t>
  </si>
  <si>
    <t>967_FUND_BM</t>
  </si>
  <si>
    <t>967 Fund Benchmark - MSCI AC USD</t>
  </si>
  <si>
    <t>968_FUND_BM</t>
  </si>
  <si>
    <t>968 Fund Benchmark - MSCI AC USD</t>
  </si>
  <si>
    <t>876F_FUND_PUB</t>
  </si>
  <si>
    <t>876F Fund Published</t>
  </si>
  <si>
    <t>[MDS]([SERIES_ID],'[START_DATE]','[END_DATE]')</t>
  </si>
  <si>
    <t>876E_FUND_PUB</t>
  </si>
  <si>
    <t>876E Fund Published</t>
  </si>
  <si>
    <t>876A_FUND_PUB</t>
  </si>
  <si>
    <t>876A Fund Published</t>
  </si>
  <si>
    <t>811A_FUND_BM</t>
  </si>
  <si>
    <t>811A Fund Benchmark - CAPI_ALSI</t>
  </si>
  <si>
    <t>814A_FUND_BM</t>
  </si>
  <si>
    <t>814A Fund Benchmark - MRN_SA_EQ_GEN_MEAN</t>
  </si>
  <si>
    <t>815A_FUND_BM</t>
  </si>
  <si>
    <t>815A Fund Benchmark - ECPI+4</t>
  </si>
  <si>
    <t>640B_FUND_BM</t>
  </si>
  <si>
    <t>640B Fund Benchmark - DB2_BLEND</t>
  </si>
  <si>
    <t>640A_FUND_BM</t>
  </si>
  <si>
    <t>640A Fund Benchmark - DB2_BLEND</t>
  </si>
  <si>
    <t>640D_FUND_BM</t>
  </si>
  <si>
    <t>640D Fund Benchmark - DB2_BLEND</t>
  </si>
  <si>
    <t>BARGAI_USD</t>
  </si>
  <si>
    <t>Barclays Global Aggregate Index (USD)</t>
  </si>
  <si>
    <t xml:space="preserve">23/NOV/2012 Imported from Inet Export to 31 Oct 2012_x000D_
LEGATRUU Index for Barclays Global Index.[Pay]_x000D_
</t>
  </si>
  <si>
    <t>[ICDF]('BARGAI','[END_DATE]')</t>
  </si>
  <si>
    <t>652_FUND_PUB</t>
  </si>
  <si>
    <t>652 Fund Published</t>
  </si>
  <si>
    <t>652_FUND_BM</t>
  </si>
  <si>
    <t>652 Fund Benchmark - ECPI+10</t>
  </si>
  <si>
    <t>653_FUND_BM</t>
  </si>
  <si>
    <t>653 Fund Benchmark - ECPI+10</t>
  </si>
  <si>
    <t>653_FUND_PUB</t>
  </si>
  <si>
    <t>653 Fund Published</t>
  </si>
  <si>
    <t>816_FUND_BM2</t>
  </si>
  <si>
    <t>816 Fund Benchmark Secondary - ALSI</t>
  </si>
  <si>
    <t>Not Really Benchmark, but this is what Dave wants to see.</t>
  </si>
  <si>
    <t>918_FUND_PUB</t>
  </si>
  <si>
    <t>918 Fund Published</t>
  </si>
  <si>
    <t>918_FUND_BM</t>
  </si>
  <si>
    <t>918 Fund Benchmark - J203T</t>
  </si>
  <si>
    <t>918_FUND_MD</t>
  </si>
  <si>
    <t>918 Fund MD Automatic</t>
  </si>
  <si>
    <t>918_FUND_MDA</t>
  </si>
  <si>
    <t>918 Fund MD Archived</t>
  </si>
  <si>
    <t>918_FUND_ACF</t>
  </si>
  <si>
    <t>918 Fund All Cash Flow Automatic</t>
  </si>
  <si>
    <t>919_FUND_BM</t>
  </si>
  <si>
    <t>919 Fund Benchmark - J203T</t>
  </si>
  <si>
    <t>428</t>
  </si>
  <si>
    <t>919_FUND_ACF</t>
  </si>
  <si>
    <t>919 Fund All Cash Flow Automatic</t>
  </si>
  <si>
    <t>919_FUND_MD</t>
  </si>
  <si>
    <t>919 Fund MD Automatic</t>
  </si>
  <si>
    <t>919_FUND_MDA</t>
  </si>
  <si>
    <t>919 Fund MD Archived</t>
  </si>
  <si>
    <t>919_FUND_PUB</t>
  </si>
  <si>
    <t>919 Fund Published</t>
  </si>
  <si>
    <t>920_FUND_BM</t>
  </si>
  <si>
    <t>920 Fund Benchmark - J203T</t>
  </si>
  <si>
    <t>429</t>
  </si>
  <si>
    <t>920_FUND_ACF</t>
  </si>
  <si>
    <t>920 Fund All Cash Flow Automatic</t>
  </si>
  <si>
    <t>920_FUND_MD</t>
  </si>
  <si>
    <t>920 Fund MD Automatic</t>
  </si>
  <si>
    <t>920_FUND_MDA</t>
  </si>
  <si>
    <t>920 Fund MD Archived</t>
  </si>
  <si>
    <t>920_FUND_PUB</t>
  </si>
  <si>
    <t>920 Fund Published</t>
  </si>
  <si>
    <t>921_FUND_ACF</t>
  </si>
  <si>
    <t>921 Fund All Cash Flow Automatic</t>
  </si>
  <si>
    <t>430</t>
  </si>
  <si>
    <t>921_FUND_MD</t>
  </si>
  <si>
    <t>921 Fund MD Automatic</t>
  </si>
  <si>
    <t>921_FUND_MDA</t>
  </si>
  <si>
    <t>921 Fund MD Archived</t>
  </si>
  <si>
    <t>921_FUND_PUB</t>
  </si>
  <si>
    <t>921 Fund Published</t>
  </si>
  <si>
    <t>921_FUND_BM</t>
  </si>
  <si>
    <t>921 Fund Benchmark - J203T</t>
  </si>
  <si>
    <t>922_FUND_BM</t>
  </si>
  <si>
    <t>922 Fund Benchmark - J203T</t>
  </si>
  <si>
    <t>431</t>
  </si>
  <si>
    <t>922_FUND_ACF</t>
  </si>
  <si>
    <t>922 Fund All Cash Flow Automatic</t>
  </si>
  <si>
    <t>922_FUND_PUB</t>
  </si>
  <si>
    <t>922 Fund Published</t>
  </si>
  <si>
    <t>922_FUND_MD</t>
  </si>
  <si>
    <t>922 Fund MD Automatic</t>
  </si>
  <si>
    <t>922_FUND_MDA</t>
  </si>
  <si>
    <t>922 Fund MD Archived</t>
  </si>
  <si>
    <t>923_FUND_BM</t>
  </si>
  <si>
    <t>923 Fund Benchmark - J203T</t>
  </si>
  <si>
    <t>432</t>
  </si>
  <si>
    <t>923_FUND_MD</t>
  </si>
  <si>
    <t>923 Fund MD Automatic</t>
  </si>
  <si>
    <t>923_FUND_MDA</t>
  </si>
  <si>
    <t>923 Fund MD Archived</t>
  </si>
  <si>
    <t>923_FUND_PUB</t>
  </si>
  <si>
    <t>923 Fund Published</t>
  </si>
  <si>
    <t>924_FUND_PUB</t>
  </si>
  <si>
    <t>924 Fund Published</t>
  </si>
  <si>
    <t>433</t>
  </si>
  <si>
    <t>924_FUND_BM</t>
  </si>
  <si>
    <t>924 Fund Benchmark - J203T</t>
  </si>
  <si>
    <t>924_FUND_ACF</t>
  </si>
  <si>
    <t>924 Fund All Cash Flow Automatic</t>
  </si>
  <si>
    <t>924_FUND_MD</t>
  </si>
  <si>
    <t>924 Fund MD Automatic</t>
  </si>
  <si>
    <t>924_FUND_MDA</t>
  </si>
  <si>
    <t>924 Fund MD Archived</t>
  </si>
  <si>
    <t>925_FUND_ACF</t>
  </si>
  <si>
    <t>925 Fund All Cash Flow Automatic</t>
  </si>
  <si>
    <t>434</t>
  </si>
  <si>
    <t>925_FUND_BM</t>
  </si>
  <si>
    <t>925 Fund Benchmark - J203T</t>
  </si>
  <si>
    <t>925_FUND_MD</t>
  </si>
  <si>
    <t>925 Fund MD Automatic</t>
  </si>
  <si>
    <t>925_FUND_MDA</t>
  </si>
  <si>
    <t>925 Fund MD Archived</t>
  </si>
  <si>
    <t>925_FUND_PUB</t>
  </si>
  <si>
    <t>925 Fund Published</t>
  </si>
  <si>
    <t>624C_FUND_BM</t>
  </si>
  <si>
    <t>624C Fund Benchmark - J303T</t>
  </si>
  <si>
    <t>624B_FUND_BM</t>
  </si>
  <si>
    <t>624B Fund Benchmark - J303T</t>
  </si>
  <si>
    <t>608C_FUND_BM</t>
  </si>
  <si>
    <t>608C Fund Benchmark - FUND_SPEC_608_BM</t>
  </si>
  <si>
    <t>535</t>
  </si>
  <si>
    <t>608C_FUND_MD</t>
  </si>
  <si>
    <t>608C Fund MD Automatic</t>
  </si>
  <si>
    <t>608C_FUND_MDA</t>
  </si>
  <si>
    <t>608C Fund MD Archived</t>
  </si>
  <si>
    <t>608C_FUND_PUB</t>
  </si>
  <si>
    <t>608C Fund Published</t>
  </si>
  <si>
    <t>609C_FUND_ACF</t>
  </si>
  <si>
    <t>609C Fund All Cash Flow Automatic</t>
  </si>
  <si>
    <t>536</t>
  </si>
  <si>
    <t>609C_FUND_BM</t>
  </si>
  <si>
    <t>609C Fund Benchmark - GB4_BLEND</t>
  </si>
  <si>
    <t>609C_FUND_MD</t>
  </si>
  <si>
    <t>609C Fund MD Automatic</t>
  </si>
  <si>
    <t>609C_FUND_MDA</t>
  </si>
  <si>
    <t>609C Fund MD Archived</t>
  </si>
  <si>
    <t>609C_FUND_PUB</t>
  </si>
  <si>
    <t>609C Fund Published</t>
  </si>
  <si>
    <t>628C_FUND_ACF</t>
  </si>
  <si>
    <t>628C Fund All Cash Flow Automatic</t>
  </si>
  <si>
    <t>537</t>
  </si>
  <si>
    <t>628C_FUND_BM</t>
  </si>
  <si>
    <t>628C Fund Benchmark - TW_GB_MED</t>
  </si>
  <si>
    <t>628C_FUND_MD</t>
  </si>
  <si>
    <t>628C Fund MD Automatic</t>
  </si>
  <si>
    <t>628C_FUND_MDA</t>
  </si>
  <si>
    <t>628C Fund MD Archived</t>
  </si>
  <si>
    <t>628C_FUND_PUB</t>
  </si>
  <si>
    <t>628C Fund Published</t>
  </si>
  <si>
    <t>628C_FUND_BM2</t>
  </si>
  <si>
    <t>628C Fund Benchmark Secondary - ECPI+7</t>
  </si>
  <si>
    <t>629C_FUND_ACF</t>
  </si>
  <si>
    <t>629C Fund All Cash Flow Automatic</t>
  </si>
  <si>
    <t>538</t>
  </si>
  <si>
    <t>TW_SMIM_GB</t>
  </si>
  <si>
    <t>Towers Watson Single Manager Industry Median (Global Balanced)</t>
  </si>
  <si>
    <t>Set up 18/Jan/2012</t>
  </si>
  <si>
    <t>[PFINDX_PRR]('TW_SMIM_GB','[START_DATE]','[END_DATE]')</t>
  </si>
  <si>
    <t>TW Sgle Mgr Industry Median (GB)</t>
  </si>
  <si>
    <t>FUND_SPEC_537_BM2</t>
  </si>
  <si>
    <t>Was DB1 -&gt; GB3 -&gt; GB11</t>
  </si>
  <si>
    <t xml:space="preserve">[SPLICE]('[START_DATE]','[END_DATE]','DB1_BLEND','01/12/2011','GB3_BLEND','01/03/2021','GB11_BLEND') </t>
  </si>
  <si>
    <t>F.GFL</t>
  </si>
  <si>
    <t>Firm Global Flexible Benchmark</t>
  </si>
  <si>
    <t>488</t>
  </si>
  <si>
    <t>F.GA</t>
  </si>
  <si>
    <t>Firm Global Absolute Benchmark</t>
  </si>
  <si>
    <t>F.LP</t>
  </si>
  <si>
    <t>Firm Listed Property Benchmark</t>
  </si>
  <si>
    <t>F.F</t>
  </si>
  <si>
    <t>Firm Fixed Interest Benchmark</t>
  </si>
  <si>
    <t>875_FUND_PRC1</t>
  </si>
  <si>
    <t>875 Fund Price 1 - FINFA_USD_HRD</t>
  </si>
  <si>
    <t>875_FUND_PRC2</t>
  </si>
  <si>
    <t>875 Fund Price 2 - FINFB_USD_HRD</t>
  </si>
  <si>
    <t>FUND_PRC2</t>
  </si>
  <si>
    <t>875_FUND_PRC3</t>
  </si>
  <si>
    <t>875 Fund Price 3 - FINFC1_USD_HRD</t>
  </si>
  <si>
    <t>FUND_PRC3</t>
  </si>
  <si>
    <t>875_FUND_PRC5</t>
  </si>
  <si>
    <t>875 Fund Price 5 - FINFX_USD_HRD</t>
  </si>
  <si>
    <t>FUND_PRC5</t>
  </si>
  <si>
    <t>647_FUND_ACF</t>
  </si>
  <si>
    <t>647 Fund All Cash Flow Automatic</t>
  </si>
  <si>
    <t>492</t>
  </si>
  <si>
    <t>647_FUND_MD</t>
  </si>
  <si>
    <t>647 Fund MD Automatic</t>
  </si>
  <si>
    <t>647_FUND_MDA</t>
  </si>
  <si>
    <t>647 Fund MD Archived</t>
  </si>
  <si>
    <t>647_FUND_PUB</t>
  </si>
  <si>
    <t>647 Fund Published</t>
  </si>
  <si>
    <t>647_FUND_BM</t>
  </si>
  <si>
    <t>647 Fund Benchmark - FUND_SPEC_647_BM</t>
  </si>
  <si>
    <t>652.C_BOND_ACF</t>
  </si>
  <si>
    <t>652.C Bond ACF Automatic</t>
  </si>
  <si>
    <t>153</t>
  </si>
  <si>
    <t>652.C_BOND_BM</t>
  </si>
  <si>
    <t>652.C Bond Benchmark - ALBI</t>
  </si>
  <si>
    <t>652.C_BOND_MD</t>
  </si>
  <si>
    <t>652.C Bond MD Automatic</t>
  </si>
  <si>
    <t>652.C_BOND_PUB</t>
  </si>
  <si>
    <t>652.C Bond Published</t>
  </si>
  <si>
    <t>652.C_EQTY_ACF</t>
  </si>
  <si>
    <t>652.C Equity ACF Automatic</t>
  </si>
  <si>
    <t>652.C_EQTY_BM</t>
  </si>
  <si>
    <t>652.C Equity Benchmark - ALSI</t>
  </si>
  <si>
    <t>652.C_EQTY_MD</t>
  </si>
  <si>
    <t>652.C Equity MD Automatic</t>
  </si>
  <si>
    <t>652.C_EQTY_PUB</t>
  </si>
  <si>
    <t>652.C Equity Published</t>
  </si>
  <si>
    <t>652.C_FI_MD</t>
  </si>
  <si>
    <t>652.C Fixed Interest MD Automatic</t>
  </si>
  <si>
    <t>652.C_FRGN_ACF</t>
  </si>
  <si>
    <t>652.C Foreign ACF Automatic</t>
  </si>
  <si>
    <t>652.C_FRGN_BM</t>
  </si>
  <si>
    <t>652.C Foreign Benchmark - MSCG6040</t>
  </si>
  <si>
    <t>652.C_FRGN_MD</t>
  </si>
  <si>
    <t>652.C Foreign MD Automatic</t>
  </si>
  <si>
    <t>652.C_FRGN_PUB</t>
  </si>
  <si>
    <t>652.C Foreign Published</t>
  </si>
  <si>
    <t>652.C_FUND_ACF</t>
  </si>
  <si>
    <t>652.C Fund All Cash Flow Automatic</t>
  </si>
  <si>
    <t>652.C_FUND_ACF_NS</t>
  </si>
  <si>
    <t>652.C Fund ACF Automatic Net Scrip Fee</t>
  </si>
  <si>
    <t>652.C_FUND_BM</t>
  </si>
  <si>
    <t>652.C Fund Benchmark - ECPI+10</t>
  </si>
  <si>
    <t>652.C_FUND_BM2</t>
  </si>
  <si>
    <t>652.C Fund Benchmark Secondary - STFCAD</t>
  </si>
  <si>
    <t>652.C_FUND_BM3</t>
  </si>
  <si>
    <t>652.C Fund Benchmark Third - MSCI ZAR</t>
  </si>
  <si>
    <t>652.C_FUND_LCF</t>
  </si>
  <si>
    <t>652.C Fund Large Cash Flow Automatic</t>
  </si>
  <si>
    <t>652.C_FUND_MD</t>
  </si>
  <si>
    <t>652.C Fund MD Automatic</t>
  </si>
  <si>
    <t>652.C_FUND_MD_NS</t>
  </si>
  <si>
    <t>652.C Fund MD Automatic Net of Scrip Fee</t>
  </si>
  <si>
    <t>652.C_FUND_PUB</t>
  </si>
  <si>
    <t>652.C Fund Published</t>
  </si>
  <si>
    <t>652.C_PROP_ACF</t>
  </si>
  <si>
    <t>652.C Property ACF Automatic</t>
  </si>
  <si>
    <t>652.C_PROP_BM</t>
  </si>
  <si>
    <t>652.C Property Benchmark - PROP_FRD</t>
  </si>
  <si>
    <t>652.C_PROP_MD</t>
  </si>
  <si>
    <t>652.C Property MD Automatic</t>
  </si>
  <si>
    <t>652.C_PROP_PUB</t>
  </si>
  <si>
    <t>652.C Property Published</t>
  </si>
  <si>
    <t>809_FUND_UTA</t>
  </si>
  <si>
    <t>809 Fund Unit Class B1 [iA]</t>
  </si>
  <si>
    <t>Class R Prior to 01/MAR/2012</t>
  </si>
  <si>
    <t>CASE _x000D_
	WHEN TO_DATE('[END]','DD/MM/YYYY') &lt;= TO_DATE('02/03/2012','DD/MM/YYYY')_x000D_
	THEN [UT]([SERIES_ID],'R','[START]','[END]','STANDARD')_x000D_
	ELSE [UT]([SERIES_ID],'A','[START]','[END]','STANDARD')_x000D_
END</t>
  </si>
  <si>
    <t>809_FUND_UTB</t>
  </si>
  <si>
    <t>809 Fund Unit Class B2 [iB]</t>
  </si>
  <si>
    <t>R Class Prior to 01/MAR/2012</t>
  </si>
  <si>
    <t>CASE _x000D_
	WHEN TO_DATE('[END]','DD/MM/YYYY') &lt;= TO_DATE('02/03/2012','DD/MM/YYYY')_x000D_
	THEN [UT]([SERIES_ID],'R','[START]','[END]','STANDARD')_x000D_
	ELSE [UT]([SERIES_ID],'B','[START]','[END]','STANDARD')_x000D_
END</t>
  </si>
  <si>
    <t>809_FUND_UTC</t>
  </si>
  <si>
    <t>809 Fund Unit Class C [iC]</t>
  </si>
  <si>
    <t>Class R Prior to 01/MAR/2006</t>
  </si>
  <si>
    <t>CASE _x000D_
	WHEN TO_DATE('[END]','DD/MM/YYYY') &lt;= TO_DATE('03/03/2008','DD/MM/YYYY')_x000D_
	THEN [UT]([SERIES_ID],'R','[START]','[END]','STANDARD')_x000D_
	ELSE [UT]([SERIES_ID],'C','[START]','[END]','STANDARD')_x000D_
END</t>
  </si>
  <si>
    <t>816_FUND_UTB</t>
  </si>
  <si>
    <t>816 Fund Unit Class B [iB]</t>
  </si>
  <si>
    <t>Start date should be 01/SEP/2005 per the portfolio_instrument table, but just using what was here</t>
  </si>
  <si>
    <t>FGEFB_USD_HRD</t>
  </si>
  <si>
    <t>Foord Global Equity Fund B in USD (Hard Price)</t>
  </si>
  <si>
    <t>[WEBPRC]('FGEFB','[START_DATE]','[END_DATE]')</t>
  </si>
  <si>
    <t>[SOFT]([SERIES_ID],'FGEF','[START_DATE]','[END_DATE]')</t>
  </si>
  <si>
    <t>876_FUND_PRC2</t>
  </si>
  <si>
    <t>876 Fund Price 2 - FGEFB_USD_HRD</t>
  </si>
  <si>
    <t>654_FUND_BM</t>
  </si>
  <si>
    <t>654 Fund Benchmark - ALSI+2</t>
  </si>
  <si>
    <t>504</t>
  </si>
  <si>
    <t>654_FUND_PUB</t>
  </si>
  <si>
    <t>654 Fund Published</t>
  </si>
  <si>
    <t>ZAR Return</t>
  </si>
  <si>
    <t>18/NOV/2013 Imported from Alexa File ZAR Based Return</t>
  </si>
  <si>
    <t>654_FUND_MD</t>
  </si>
  <si>
    <t>654 Fund MD Automatic</t>
  </si>
  <si>
    <t>654_FUND_MDA</t>
  </si>
  <si>
    <t>654 Fund MD Archived</t>
  </si>
  <si>
    <t>654_FUND_BM2</t>
  </si>
  <si>
    <t>654 Fund Benchmark Secondary - ECPI+6</t>
  </si>
  <si>
    <t>TW_SWIX_FUND_PUB</t>
  </si>
  <si>
    <t>TW_SWIX Fund Published</t>
  </si>
  <si>
    <t>506</t>
  </si>
  <si>
    <t>TW_SWIX_FUND_BM</t>
  </si>
  <si>
    <t>TW_SWIX Fund Benchmark - J403T</t>
  </si>
  <si>
    <t>649.C_FUND_BM</t>
  </si>
  <si>
    <t>649.C Fund Benchmark - ECPI+6</t>
  </si>
  <si>
    <t>Income Requirement of 3% and Target of 50% Local Equities</t>
  </si>
  <si>
    <t>505</t>
  </si>
  <si>
    <t>649.C_FUND_BM2</t>
  </si>
  <si>
    <t>649.C Fund Benchmark Secondary - ALSI+2</t>
  </si>
  <si>
    <t>629C_FUND_BM</t>
  </si>
  <si>
    <t>629C Fund Benchmark - GB3_BLEND</t>
  </si>
  <si>
    <t>629C_FUND_MD</t>
  </si>
  <si>
    <t>629C Fund MD Automatic</t>
  </si>
  <si>
    <t>629C_FUND_MDA</t>
  </si>
  <si>
    <t>629C Fund MD Archived</t>
  </si>
  <si>
    <t>629C_FUND_PUB</t>
  </si>
  <si>
    <t>629C Fund Published</t>
  </si>
  <si>
    <t>641C_FUND_ACF</t>
  </si>
  <si>
    <t>641C Fund All Cash Flow Automatic</t>
  </si>
  <si>
    <t>539</t>
  </si>
  <si>
    <t>641C_FUND_BM</t>
  </si>
  <si>
    <t>641C Fund Benchmark - FUND_SPEC_641_BM</t>
  </si>
  <si>
    <t>641C_FUND_BM2</t>
  </si>
  <si>
    <t>641C Fund Benchmark Secondary - ECPI</t>
  </si>
  <si>
    <t>641C_FUND_MD</t>
  </si>
  <si>
    <t>641C Fund MD Automatic</t>
  </si>
  <si>
    <t>641C_FUND_MDA</t>
  </si>
  <si>
    <t>641C Fund MD Archived</t>
  </si>
  <si>
    <t>641C_FUND_PUB</t>
  </si>
  <si>
    <t>641C Fund Published</t>
  </si>
  <si>
    <t>642C_FUND_ACF</t>
  </si>
  <si>
    <t>642C Fund All Cash Flow Automatic</t>
  </si>
  <si>
    <t>540</t>
  </si>
  <si>
    <t>646_FUND_BM2</t>
  </si>
  <si>
    <t>646 Fund Benchmark Secondary - DB1_BLEND</t>
  </si>
  <si>
    <t>Unofficial, Donnetta just chosen this to be consistent with the other DB Funds</t>
  </si>
  <si>
    <t>534A_FUND_BM2</t>
  </si>
  <si>
    <t>534A Fund Benchmark Secondary - FUND_SPEC_DB_BM</t>
  </si>
  <si>
    <t>534B_FUND_BM2</t>
  </si>
  <si>
    <t>534B Fund Benchmark Secondary - DB1_BLEND</t>
  </si>
  <si>
    <t>534D_FUND_BM2</t>
  </si>
  <si>
    <t>534D Fund Benchmark Secondary - FUND_SPEC_DB_BM</t>
  </si>
  <si>
    <t>1226_FUND_BM2</t>
  </si>
  <si>
    <t>1226 Fund Benchmark Secondary - DB1_BLEND</t>
  </si>
  <si>
    <t>535B_FUND_BM2</t>
  </si>
  <si>
    <t>535B Fund Benchmark Secondary - FUND_SPEC_535_BM2</t>
  </si>
  <si>
    <t>535D_FUND_BM2</t>
  </si>
  <si>
    <t>535D Fund Benchmark Secondary - FUND_SPEC_535_BM2</t>
  </si>
  <si>
    <t>638B_FUND_BM2</t>
  </si>
  <si>
    <t>638B Fund Benchmark Secondary - DB4_BLEND</t>
  </si>
  <si>
    <t>638D_FUND_BM2</t>
  </si>
  <si>
    <t>638D Fund Benchmark Secondary - FUND_SPEC_638_BM</t>
  </si>
  <si>
    <t>643A_FUND_BM2</t>
  </si>
  <si>
    <t>643A Fund Benchmark Secondary - DB1_BLEND</t>
  </si>
  <si>
    <t>643B_FUND_BM2</t>
  </si>
  <si>
    <t>643B Fund Benchmark Secondary - DB1_BLEND</t>
  </si>
  <si>
    <t>643D_FUND_BM2</t>
  </si>
  <si>
    <t>643D Fund Benchmark Secondary - DB1_BLEND</t>
  </si>
  <si>
    <t>644A_FUND_BM2</t>
  </si>
  <si>
    <t>644A Fund Benchmark Secondary - DB1_BLEND</t>
  </si>
  <si>
    <t>644B_FUND_BM2</t>
  </si>
  <si>
    <t>644B Fund Benchmark Secondary - DB1_BLEND</t>
  </si>
  <si>
    <t>644D_FUND_BM2</t>
  </si>
  <si>
    <t>644D Fund Benchmark Secondary - DB1_BLEND</t>
  </si>
  <si>
    <t>646A_FUND_BM2</t>
  </si>
  <si>
    <t>646A Fund Benchmark Secondary - DB1_BLEND</t>
  </si>
  <si>
    <t>646B_FUND_BM2</t>
  </si>
  <si>
    <t>646B Fund Benchmark Secondary - DB1_BLEND</t>
  </si>
  <si>
    <t>424</t>
  </si>
  <si>
    <t>646D_FUND_BM2</t>
  </si>
  <si>
    <t>646D Fund Benchmark Secondary - DB1_BLEND</t>
  </si>
  <si>
    <t>537A_FUND_BM2</t>
  </si>
  <si>
    <t>537A Fund Benchmark Secondary - FUND_SPEC_537_BM2</t>
  </si>
  <si>
    <t>537B_FUND_BM2</t>
  </si>
  <si>
    <t>537B Fund Benchmark Secondary - FUND_SPEC_537_BM2</t>
  </si>
  <si>
    <t>537D_FUND_BM2</t>
  </si>
  <si>
    <t>537D Fund Benchmark Secondary - FUND_SPEC_537_BM2</t>
  </si>
  <si>
    <t>628A_FUND_BM2</t>
  </si>
  <si>
    <t>628A Fund Benchmark Secondary - ECPI+7</t>
  </si>
  <si>
    <t>628B_FUND_BM2</t>
  </si>
  <si>
    <t>628B Fund Benchmark Secondary - ECPI+7</t>
  </si>
  <si>
    <t>628D_FUND_BM2</t>
  </si>
  <si>
    <t>628D Fund Benchmark Secondary - ECPI+7</t>
  </si>
  <si>
    <t>641A_FUND_BM2</t>
  </si>
  <si>
    <t>641A Fund Benchmark Secondary - ECPI</t>
  </si>
  <si>
    <t>641B_FUND_BM2</t>
  </si>
  <si>
    <t>641B Fund Benchmark Secondary - ECPI</t>
  </si>
  <si>
    <t>641D_FUND_BM2</t>
  </si>
  <si>
    <t>641D Fund Benchmark Secondary - ECPI</t>
  </si>
  <si>
    <t>642A_FUND_BM2</t>
  </si>
  <si>
    <t>642A Fund Benchmark Secondary - ECPI+7</t>
  </si>
  <si>
    <t>874_FUND_BM</t>
  </si>
  <si>
    <t>874 Fund Benchmark - MSCI USD UT N</t>
  </si>
  <si>
    <t>22/AUG/2013 Changed to pure MSCI BM Not Morgan</t>
  </si>
  <si>
    <t>489</t>
  </si>
  <si>
    <t>642B_FUND_BM2</t>
  </si>
  <si>
    <t>642B Fund Benchmark Secondary - ECPI+7</t>
  </si>
  <si>
    <t>642D_FUND_BM2</t>
  </si>
  <si>
    <t>642D Fund Benchmark Secondary - ECPI+7</t>
  </si>
  <si>
    <t>874_FUND_PRC1</t>
  </si>
  <si>
    <t>874 Fund Price 1 - FIT_USD_HRD</t>
  </si>
  <si>
    <t>874_FUND_ACF</t>
  </si>
  <si>
    <t>874 Fund All Cash Flow Automatic</t>
  </si>
  <si>
    <t>874_FUND_MD</t>
  </si>
  <si>
    <t>874 Fund MD Automatic</t>
  </si>
  <si>
    <t>811_FUND_UTA</t>
  </si>
  <si>
    <t>811 Fund Unit Class B1 [iA]</t>
  </si>
  <si>
    <t>Set up for DMcKinley B1, Splice R Class Prior to 03/MAR/2012</t>
  </si>
  <si>
    <t>CASE _x000D_
	WHEN TO_DATE('[END]','DD/MM/YYYY') &lt;= TO_DATE('30/09/2005','DD/MM/YYYY')_x000D_
	THEN [RET]('811_FUND_UTR','[START]','[END_DATE]')	_x000D_
	WHEN TO_DATE('[END]','DD/MM/YYYY') &lt;= TO_DATE('03/03/2012','DD/MM/YYYY')_x000D_
	THEN [UT]([SERIES_ID],'R','[START]','[END]','STANDARD')_x000D_
	ELSE [UT]([SERIES_ID],'A','[START]','[END]','STANDARD')_x000D_
END</t>
  </si>
  <si>
    <t>811_FUND_UTC</t>
  </si>
  <si>
    <t>811 Fund Unit Class C [iC]</t>
  </si>
  <si>
    <t>Class R Prior to 04/MAR/2008</t>
  </si>
  <si>
    <t>CASE _x000D_
	WHEN TO_DATE('[END]','DD/MM/YYYY') &lt;= TO_DATE('30/09/2005','DD/MM/YYYY')_x000D_
	THEN [RET]('811_FUND_UTR','[START]','[END_DATE]')	_x000D_
	WHEN TO_DATE('[END]','DD/MM/YYYY') &lt;= TO_DATE('03/03/2008','DD/MM/YYYY')_x000D_
	THEN [UT]([SERIES_ID],'R','[START]','[END]','STANDARD')_x000D_
	ELSE [UT]([SERIES_ID],'C','[START]','[END]','STANDARD')_x000D_
END</t>
  </si>
  <si>
    <t>FUND_SPEC_647_BM</t>
  </si>
  <si>
    <t>NORGE_BM_TRI : Norges Specific Benchmark</t>
  </si>
  <si>
    <t>[PFINDX_PRO]('NORGE_BM_TRI','[END_DATE]')</t>
  </si>
  <si>
    <t xml:space="preserve">/*0*/_x000D_
[MD](3437,'[START_DATE]','[END_DATE]')_x000D_
/*NORGES Port Estimate *//*0*/ /*[LIN]([SERIES_ID],'[START_DATE]','[END_DATE]')*/_x000D_
</t>
  </si>
  <si>
    <t>Norges Specific Benchmark</t>
  </si>
  <si>
    <t>538B_FUND_BM</t>
  </si>
  <si>
    <t>538B Fund Benchmark - J403T</t>
  </si>
  <si>
    <t>538C_FUND_BM</t>
  </si>
  <si>
    <t>538C Fund Benchmark - J403T</t>
  </si>
  <si>
    <t>630B_FUND_BM</t>
  </si>
  <si>
    <t>630B Fund Benchmark - J403T</t>
  </si>
  <si>
    <t>630C_FUND_BM</t>
  </si>
  <si>
    <t>630C Fund Benchmark - FUND_SPEC_630_BM</t>
  </si>
  <si>
    <t>811B_FUND_BM</t>
  </si>
  <si>
    <t>811B Fund Benchmark - ALSI</t>
  </si>
  <si>
    <t>811C_FUND_BM</t>
  </si>
  <si>
    <t>811C Fund Benchmark - CAPI_ALSI</t>
  </si>
  <si>
    <t>507_FUND_MSC1</t>
  </si>
  <si>
    <t>507 Fund Miscellaneous 1 - FIT_USD_HRD</t>
  </si>
  <si>
    <t>FUND_MSC1</t>
  </si>
  <si>
    <t>Added for information for feedback to AF</t>
  </si>
  <si>
    <t>507_FUND_MSC2</t>
  </si>
  <si>
    <t>507 Fund Miscellaneous 2 - USDZAR</t>
  </si>
  <si>
    <t>FUND_MSC2</t>
  </si>
  <si>
    <t>507_FUND_MSC3</t>
  </si>
  <si>
    <t>507 Fund Miscellaneous 3 - FIT_ZAR</t>
  </si>
  <si>
    <t>FUND_MSC3</t>
  </si>
  <si>
    <t>6_FUND_BM</t>
  </si>
  <si>
    <t>6 Fund Benchmark - NONE</t>
  </si>
  <si>
    <t>504_FUND_BM</t>
  </si>
  <si>
    <t>504 Fund Benchmark - ECPI</t>
  </si>
  <si>
    <t>814A_FUND_BM2</t>
  </si>
  <si>
    <t>814A Fund Benchmark Secondary - ALSI</t>
  </si>
  <si>
    <t>814C_FUND_BM2</t>
  </si>
  <si>
    <t>814C Fund Benchmark Secondary - ALSI</t>
  </si>
  <si>
    <t>AFB_GBLMW_MED</t>
  </si>
  <si>
    <t>Alexander Forbes Global Balanced Large Manager Wat</t>
  </si>
  <si>
    <t>30/NOV/2012 Set up per Donnetta McKinley_x000D_
12/DEC/2012 Imported for DMcK Spread Sheet</t>
  </si>
  <si>
    <t>[PFINDX_PRR]('AFB_GBLMW_MED','[START_DATE]','[END_DATE]')</t>
  </si>
  <si>
    <t>AFB GBLMW Median</t>
  </si>
  <si>
    <t>646B_FUND_ACF</t>
  </si>
  <si>
    <t>646B Fund All Cash Flow Automatic</t>
  </si>
  <si>
    <t>646B_FUND_PUB</t>
  </si>
  <si>
    <t>646B Fund Published</t>
  </si>
  <si>
    <t>646B_FUND_MDA</t>
  </si>
  <si>
    <t>646B Fund MD Archived</t>
  </si>
  <si>
    <t>646B_FUND_MD</t>
  </si>
  <si>
    <t>646B Fund MD Automatic</t>
  </si>
  <si>
    <t>646B_FUND_LCF</t>
  </si>
  <si>
    <t>646B Fund Large Cash Flow Automatic</t>
  </si>
  <si>
    <t>646B_FUND_BM</t>
  </si>
  <si>
    <t>646B Fund Benchmark - TW_DB_MED</t>
  </si>
  <si>
    <t>931_FUND_BM</t>
  </si>
  <si>
    <t>931 Fund Benchmark - J201T</t>
  </si>
  <si>
    <t>931_FUND_ACF</t>
  </si>
  <si>
    <t>931 Fund All Cash Flow Automatic</t>
  </si>
  <si>
    <t>935_FUND_ACF</t>
  </si>
  <si>
    <t>935 Fund All Cash Flow Automatic</t>
  </si>
  <si>
    <t>935_FUND_BM</t>
  </si>
  <si>
    <t>935 Fund Benchmark - J201T</t>
  </si>
  <si>
    <t>932_FUND_ACF</t>
  </si>
  <si>
    <t>932 Fund All Cash Flow Automatic</t>
  </si>
  <si>
    <t>932_FUND_BM</t>
  </si>
  <si>
    <t>932 Fund Benchmark - J200T</t>
  </si>
  <si>
    <t>936_FUND_BM</t>
  </si>
  <si>
    <t>936 Fund Benchmark - J200T</t>
  </si>
  <si>
    <t>936_FUND_ACF</t>
  </si>
  <si>
    <t>936 Fund All Cash Flow Automatic</t>
  </si>
  <si>
    <t>930_FUND_ACF</t>
  </si>
  <si>
    <t>930 Fund All Cash Flow Automatic</t>
  </si>
  <si>
    <t>930_FUND_BM</t>
  </si>
  <si>
    <t>930 Fund Benchmark - J202T</t>
  </si>
  <si>
    <t>934_FUND_ACF</t>
  </si>
  <si>
    <t>934 Fund All Cash Flow Automatic</t>
  </si>
  <si>
    <t>934_FUND_BM</t>
  </si>
  <si>
    <t>934 Fund Benchmark - J202T</t>
  </si>
  <si>
    <t>646_FUND_PUB</t>
  </si>
  <si>
    <t>646 Fund Published</t>
  </si>
  <si>
    <t>926_FUND_BM</t>
  </si>
  <si>
    <t>926 Fund Benchmark - J203T</t>
  </si>
  <si>
    <t>435</t>
  </si>
  <si>
    <t>926_FUND_MD</t>
  </si>
  <si>
    <t>926 Fund MD Automatic</t>
  </si>
  <si>
    <t>926_FUND_MDA</t>
  </si>
  <si>
    <t>926 Fund MD Archived</t>
  </si>
  <si>
    <t>926_FUND_PUB</t>
  </si>
  <si>
    <t>926 Fund Published</t>
  </si>
  <si>
    <t>926_FUND_ACF</t>
  </si>
  <si>
    <t>926 Fund All Cash Flow Automatic</t>
  </si>
  <si>
    <t>927_FUND_BM</t>
  </si>
  <si>
    <t>927 Fund Benchmark - J203T</t>
  </si>
  <si>
    <t>436</t>
  </si>
  <si>
    <t>927_FUND_MD</t>
  </si>
  <si>
    <t>927 Fund MD Automatic</t>
  </si>
  <si>
    <t>927_FUND_MDA</t>
  </si>
  <si>
    <t>927 Fund MD Archived</t>
  </si>
  <si>
    <t>927_FUND_PUB</t>
  </si>
  <si>
    <t>927 Fund Published</t>
  </si>
  <si>
    <t>927_FUND_ACF</t>
  </si>
  <si>
    <t>927 Fund All Cash Flow Automatic</t>
  </si>
  <si>
    <t>928_FUND_ACF</t>
  </si>
  <si>
    <t>928 Fund All Cash Flow Automatic</t>
  </si>
  <si>
    <t>437</t>
  </si>
  <si>
    <t>928_FUND_BM</t>
  </si>
  <si>
    <t>928 Fund Benchmark - J203T</t>
  </si>
  <si>
    <t>928_FUND_MD</t>
  </si>
  <si>
    <t>928 Fund MD Automatic</t>
  </si>
  <si>
    <t>928_FUND_MDA</t>
  </si>
  <si>
    <t>928 Fund MD Archived</t>
  </si>
  <si>
    <t>928_FUND_PUB</t>
  </si>
  <si>
    <t>928 Fund Published</t>
  </si>
  <si>
    <t>929_FUND_ACF</t>
  </si>
  <si>
    <t>929 Fund All Cash Flow Automatic</t>
  </si>
  <si>
    <t>438</t>
  </si>
  <si>
    <t>929_FUND_BM</t>
  </si>
  <si>
    <t>929 Fund Benchmark - J203T</t>
  </si>
  <si>
    <t>929_FUND_MD</t>
  </si>
  <si>
    <t>929 Fund MD Automatic</t>
  </si>
  <si>
    <t>929_FUND_MDA</t>
  </si>
  <si>
    <t>929 Fund MD Archived</t>
  </si>
  <si>
    <t>929_FUND_PUB</t>
  </si>
  <si>
    <t>929 Fund Published</t>
  </si>
  <si>
    <t>933_FUND_ACF</t>
  </si>
  <si>
    <t>933 Fund All Cash Flow Automatic</t>
  </si>
  <si>
    <t>439</t>
  </si>
  <si>
    <t>933_FUND_BM</t>
  </si>
  <si>
    <t>933 Fund Benchmark - J203T</t>
  </si>
  <si>
    <t>933_FUND_MD</t>
  </si>
  <si>
    <t>933 Fund MD Automatic</t>
  </si>
  <si>
    <t>933_FUND_MDA</t>
  </si>
  <si>
    <t>933 Fund MD Archived</t>
  </si>
  <si>
    <t>933_FUND_PUB</t>
  </si>
  <si>
    <t>933 Fund Published</t>
  </si>
  <si>
    <t>943_FUND_ACF</t>
  </si>
  <si>
    <t>943 Fund All Cash Flow Automatic</t>
  </si>
  <si>
    <t>440</t>
  </si>
  <si>
    <t>943_FUND_BM</t>
  </si>
  <si>
    <t>943 Fund Benchmark - J203T</t>
  </si>
  <si>
    <t>943_FUND_MD</t>
  </si>
  <si>
    <t>943 Fund MD Automatic</t>
  </si>
  <si>
    <t>943_FUND_MDA</t>
  </si>
  <si>
    <t>943 Fund MD Archived</t>
  </si>
  <si>
    <t>943_FUND_PUB</t>
  </si>
  <si>
    <t>943 Fund Published</t>
  </si>
  <si>
    <t>960_FUND_ACF</t>
  </si>
  <si>
    <t>960 Fund All Cash Flow Automatic</t>
  </si>
  <si>
    <t>441</t>
  </si>
  <si>
    <t>960_FUND_BM</t>
  </si>
  <si>
    <t>960 Fund Benchmark - J203T</t>
  </si>
  <si>
    <t>960_FUND_MD</t>
  </si>
  <si>
    <t>960 Fund MD Automatic</t>
  </si>
  <si>
    <t>960_FUND_MDA</t>
  </si>
  <si>
    <t>960 Fund MD Archived</t>
  </si>
  <si>
    <t>960_FUND_PUB</t>
  </si>
  <si>
    <t>960 Fund Published</t>
  </si>
  <si>
    <t>969_FUND_BM</t>
  </si>
  <si>
    <t>969 Fund Benchmark - J203T</t>
  </si>
  <si>
    <t>442</t>
  </si>
  <si>
    <t>969_FUND_ACF</t>
  </si>
  <si>
    <t>969 Fund All Cash Flow Automatic</t>
  </si>
  <si>
    <t>969_FUND_MD</t>
  </si>
  <si>
    <t>969 Fund MD Automatic</t>
  </si>
  <si>
    <t>969_FUND_MDA</t>
  </si>
  <si>
    <t>969 Fund MD Archived</t>
  </si>
  <si>
    <t>969_FUND_PUB</t>
  </si>
  <si>
    <t>969 Fund Published</t>
  </si>
  <si>
    <t>970_FUND_ACF</t>
  </si>
  <si>
    <t>970 Fund All Cash Flow Automatic</t>
  </si>
  <si>
    <t>453_FUND_BM</t>
  </si>
  <si>
    <t>453 Fund Benchmark - NONE</t>
  </si>
  <si>
    <t>455_FUND_BM</t>
  </si>
  <si>
    <t>455 Fund Benchmark - NONE</t>
  </si>
  <si>
    <t>466_FUND_BM</t>
  </si>
  <si>
    <t>466 Fund Benchmark - NONE</t>
  </si>
  <si>
    <t>479_FUND_BM</t>
  </si>
  <si>
    <t>479 Fund Benchmark - NONE</t>
  </si>
  <si>
    <t>482_FUND_BM</t>
  </si>
  <si>
    <t>482 Fund Benchmark - NONE</t>
  </si>
  <si>
    <t>486_FUND_BM</t>
  </si>
  <si>
    <t>486 Fund Benchmark - NONE</t>
  </si>
  <si>
    <t>493_FUND_BM</t>
  </si>
  <si>
    <t>493 Fund Benchmark - NONE</t>
  </si>
  <si>
    <t>499_FUND_BM</t>
  </si>
  <si>
    <t>499 Fund Benchmark - NONE</t>
  </si>
  <si>
    <t>508_FUND_BM</t>
  </si>
  <si>
    <t>508 Fund Benchmark - NONE</t>
  </si>
  <si>
    <t>F.E</t>
  </si>
  <si>
    <t>Firm Equity Benchmark</t>
  </si>
  <si>
    <t>F.C</t>
  </si>
  <si>
    <t>Firm Cash Based Benchmark</t>
  </si>
  <si>
    <t>F.DB</t>
  </si>
  <si>
    <t>Firm Domestic Balanced Benchmark</t>
  </si>
  <si>
    <t>F.DBLE</t>
  </si>
  <si>
    <t>Firm Domestic Balanced Low Equity Benchmark</t>
  </si>
  <si>
    <t>F.GB</t>
  </si>
  <si>
    <t>Firm Global Balanced Benchmark</t>
  </si>
  <si>
    <t>F.CPI</t>
  </si>
  <si>
    <t>Firm CPI Based Benchmark</t>
  </si>
  <si>
    <t>F.GLE</t>
  </si>
  <si>
    <t>Firm Global Balanced Low Equity Benchmark</t>
  </si>
  <si>
    <t>628_FUND_ACF_NM</t>
  </si>
  <si>
    <t>628 Fund ACF Automatic Net Manage Fee</t>
  </si>
  <si>
    <t>973_FUND_ACF</t>
  </si>
  <si>
    <t>973 Fund All Cash Flow Automatic</t>
  </si>
  <si>
    <t>498</t>
  </si>
  <si>
    <t>AFB_GBLMW_AVGX</t>
  </si>
  <si>
    <t>Alexander Forbes Global Balanced Large Manger Watch excluding Foord Average Return</t>
  </si>
  <si>
    <t>19/MAR/2014 Set up per Alexa Pearce for 642</t>
  </si>
  <si>
    <t>[PFINDX_PRR]('AFB_GBLMW_AVGX','[START_DATE]','[END_DATE]')</t>
  </si>
  <si>
    <t>AFB GBLMW excl. Foord Avg</t>
  </si>
  <si>
    <t>876H_FUND_ACF</t>
  </si>
  <si>
    <t>876H Fund All Cash Flow Automatic</t>
  </si>
  <si>
    <t>573</t>
  </si>
  <si>
    <t>876H_FUND_BM</t>
  </si>
  <si>
    <t>876H Fund Benchmark - MSCI AC USD</t>
  </si>
  <si>
    <t>876H_FUND_MD</t>
  </si>
  <si>
    <t>876H Fund MD Automatic</t>
  </si>
  <si>
    <t>876H_FUND_PUB</t>
  </si>
  <si>
    <t>876H Fund Published</t>
  </si>
  <si>
    <t>C.E.F_FUND_ACF</t>
  </si>
  <si>
    <t>C.E.F Fund All Cash Flow Automatic</t>
  </si>
  <si>
    <t>574</t>
  </si>
  <si>
    <t>C.E.F_FUND_MD</t>
  </si>
  <si>
    <t>C.E.F Fund MD Automatic</t>
  </si>
  <si>
    <t>C.E.F_FUND_PUB</t>
  </si>
  <si>
    <t>C.E.F Fund Published</t>
  </si>
  <si>
    <t>CCY_USDZAR</t>
  </si>
  <si>
    <t>USD to ZAR Exchange Rate per Bloomberg</t>
  </si>
  <si>
    <t>Return of a 1 Dollar Measured in Rands</t>
  </si>
  <si>
    <t>575</t>
  </si>
  <si>
    <t>[EXCH_RATE]('ZAR','USD','[END_DATE]','BLOOMBERG')</t>
  </si>
  <si>
    <t>CCY_USDEUR</t>
  </si>
  <si>
    <t>USD to EUR Exchange Rate per Bloomberg</t>
  </si>
  <si>
    <t>Return of a 1 Dollar Measured in Euro</t>
  </si>
  <si>
    <t>[EXCH_RATE]('EUR','USD','[END_DATE]','BLOOMBERG')</t>
  </si>
  <si>
    <t>CCY_USDGBP</t>
  </si>
  <si>
    <t>USD to GBP Exchange Rate per Bloomberg</t>
  </si>
  <si>
    <t>Return of a 1 Dollar Measured in Pounds</t>
  </si>
  <si>
    <t>[EXCH_RATE]('GBP','USD','[END_DATE]','BLOOMBERG')</t>
  </si>
  <si>
    <t>GBP</t>
  </si>
  <si>
    <t>602D_FUND_MD</t>
  </si>
  <si>
    <t>602D Fund MD Automatic</t>
  </si>
  <si>
    <t>612A_FUND_LCF</t>
  </si>
  <si>
    <t>612A Fund Large Cash Flow Automatic</t>
  </si>
  <si>
    <t>534_FUND_MD</t>
  </si>
  <si>
    <t>534 Fund MD Automatic</t>
  </si>
  <si>
    <t>643_BOND_MD</t>
  </si>
  <si>
    <t>643 Bond MD Automatic</t>
  </si>
  <si>
    <t>C.DBLE.D_FUND_MD</t>
  </si>
  <si>
    <t>C.DBLE.D Fund MD Automatic</t>
  </si>
  <si>
    <t>557</t>
  </si>
  <si>
    <t>810_FUND_BM3</t>
  </si>
  <si>
    <t>810 Fund Benchmark Third - FUND_SPEC_810</t>
  </si>
  <si>
    <t>Created for Alexa to do Attribution</t>
  </si>
  <si>
    <t>821_FUND_ACF</t>
  </si>
  <si>
    <t>821 Fund All Cash Flow Automatic</t>
  </si>
  <si>
    <t>576</t>
  </si>
  <si>
    <t>821_FUND_MD</t>
  </si>
  <si>
    <t>821 Fund MD Automatic</t>
  </si>
  <si>
    <t>821_FUND_MDA</t>
  </si>
  <si>
    <t>821 Fund MD Archived</t>
  </si>
  <si>
    <t>821_FUND_PUB</t>
  </si>
  <si>
    <t>821 Fund Published</t>
  </si>
  <si>
    <t>821_FUND_LCF</t>
  </si>
  <si>
    <t>821 Fund Large Cash Flow Automatic</t>
  </si>
  <si>
    <t>821_FUND_UTA</t>
  </si>
  <si>
    <t>821 Fund Unit Class B1 [iA]</t>
  </si>
  <si>
    <t>821_FUND_UTD</t>
  </si>
  <si>
    <t>821 Fund Unit Class B2 [iD]</t>
  </si>
  <si>
    <t>821_FUND_UTR</t>
  </si>
  <si>
    <t>821 Fund Unit Class A [iR]</t>
  </si>
  <si>
    <t>821_FUND_BM</t>
  </si>
  <si>
    <t>821 Fund Benchmark - MSCI AC ZAR3PM</t>
  </si>
  <si>
    <t>MSCI AC ZAR3PM</t>
  </si>
  <si>
    <t>MSCI - All Countries Equity Index (ZAR3PM)</t>
  </si>
  <si>
    <t>3PM ZAR Rate used</t>
  </si>
  <si>
    <t>100*((1+[RET]('MSCI AC USD','[START_DATE]','[END_DATE]')/100) * (1+[RET]('USDZAR3PM','[START_DATE]','[END_DATE]')/100)) - 100</t>
  </si>
  <si>
    <t>[PROD]([SERIES_ID],'[START_DATE]','[END_DATE]','MSCI AC USD','USDZAR3PM')</t>
  </si>
  <si>
    <t>818_FUND_UTA</t>
  </si>
  <si>
    <t>818 Fund Unit Class B1 [iA]</t>
  </si>
  <si>
    <t>516</t>
  </si>
  <si>
    <t>818_FUND_UTE</t>
  </si>
  <si>
    <t>818 Fund Unit Class B3 [iE]</t>
  </si>
  <si>
    <t>FUND_UTE</t>
  </si>
  <si>
    <t>818_FUND_UTD</t>
  </si>
  <si>
    <t>818 Fund Unit Class B2 [iD]</t>
  </si>
  <si>
    <t>818_FUND_UTF</t>
  </si>
  <si>
    <t>818 Fund Unit Class B4 [iF]</t>
  </si>
  <si>
    <t>818_FUND_UTR</t>
  </si>
  <si>
    <t>818 Fund Unit Class A [iR]</t>
  </si>
  <si>
    <t>820_FUND_UTB</t>
  </si>
  <si>
    <t>518</t>
  </si>
  <si>
    <t>820_FUND_UTE</t>
  </si>
  <si>
    <t>820 Fund Unit Class B3 [iE]</t>
  </si>
  <si>
    <t>B3 Performance Calc on distribution Date, ammended to mimic the Fee Rate Spread Sheet 'FEE_RATE' which understates performance, as it counts the distribution for the first few days as capital employed.</t>
  </si>
  <si>
    <t xml:space="preserve">[UT]([SERIES_ID],'E','[START_DATE]','[END_DATE]','FEE_RATE')_x000D_
/*[UT]([SERIES_ID],'E','[START_DATE]','[END_DATE]','STANDARD')*/_x000D_
_x000D_
</t>
  </si>
  <si>
    <t>820_FUND_UTF</t>
  </si>
  <si>
    <t>820 Fund Unit Class B4 [iF]</t>
  </si>
  <si>
    <t>FGEFA_EUR_HRD</t>
  </si>
  <si>
    <t>Foord Global Equity Fund A in EUR (Hard Price)</t>
  </si>
  <si>
    <t>VIRTUAL*</t>
  </si>
  <si>
    <t>Created for EUR version on Fact Sheets</t>
  </si>
  <si>
    <t>FGEFA_GBP_HRD</t>
  </si>
  <si>
    <t>Foord Global Equity Fund A in GBP (Hard Price)</t>
  </si>
  <si>
    <t>Created for GBP version on Fact Sheets</t>
  </si>
  <si>
    <t>FGEFA_ZAR_HRD</t>
  </si>
  <si>
    <t>Foord Global Equity Fund A in ZAR (Hard Price)</t>
  </si>
  <si>
    <t>Created for ZAR version on Fact Sheets</t>
  </si>
  <si>
    <t>FGEFB_EUR_HRD</t>
  </si>
  <si>
    <t>Foord Global Equity Fund B in EUR (Hard Price)</t>
  </si>
  <si>
    <t>FGEFB_GBP_HRD</t>
  </si>
  <si>
    <t>Foord Global Equity Fund B in GBP (Hard Price)</t>
  </si>
  <si>
    <t>FGEFB_ZAR_HRD</t>
  </si>
  <si>
    <t>Foord Global Equity Fund B in ZAR (Hard Price)</t>
  </si>
  <si>
    <t>FIT_EUR_HRD</t>
  </si>
  <si>
    <t>Foord International Trust in EUR (Hard Price)</t>
  </si>
  <si>
    <t>FIT_GBP_HRD</t>
  </si>
  <si>
    <t>Foord International Trust in GBP (Hard Price)</t>
  </si>
  <si>
    <t>J500T.EG</t>
  </si>
  <si>
    <t>Oil and Gas Index (J500)</t>
  </si>
  <si>
    <t>Terminated No Longer has any constituents</t>
  </si>
  <si>
    <t>487</t>
  </si>
  <si>
    <t>[INET]('J500','[END_DATE]')</t>
  </si>
  <si>
    <t>[ACS]([SERIES_ID],'J500T','[START_DATE]','[END_DATE]')</t>
  </si>
  <si>
    <t>J258T.EG</t>
  </si>
  <si>
    <t>J510T.EG</t>
  </si>
  <si>
    <t>Basic Materials Index (J510)</t>
  </si>
  <si>
    <t>[INET]('J510','[END_DATE]')</t>
  </si>
  <si>
    <t>[ACS]([SERIES_ID],'J510T','[START_DATE]','[END_DATE]')</t>
  </si>
  <si>
    <t>J520T.EG</t>
  </si>
  <si>
    <t>Industrials Index (J520)</t>
  </si>
  <si>
    <t>[INET]('J520','[END_DATE]')</t>
  </si>
  <si>
    <t>[ACS]([SERIES_ID],'J520T','[START_DATE]','[END_DATE]')</t>
  </si>
  <si>
    <t>J530T.EG</t>
  </si>
  <si>
    <t>Consumer Goods Index (J530)</t>
  </si>
  <si>
    <t>[INET]('J530','[END_DATE]')</t>
  </si>
  <si>
    <t>[ACS]([SERIES_ID],'J530T','[START_DATE]','[END_DATE]')</t>
  </si>
  <si>
    <t>J540T.EG</t>
  </si>
  <si>
    <t>Health Index (J540)</t>
  </si>
  <si>
    <t>[INET]('J540','[END_DATE]')</t>
  </si>
  <si>
    <t>[ACS]([SERIES_ID],'J540T','[START_DATE]','[END_DATE]')</t>
  </si>
  <si>
    <t>J550T.EG</t>
  </si>
  <si>
    <t>Consumer Services Index (J550)</t>
  </si>
  <si>
    <t>[INET]('J550','[END_DATE]')</t>
  </si>
  <si>
    <t>[ACS]([SERIES_ID],'J550T','[START_DATE]','[END_DATE]')</t>
  </si>
  <si>
    <t>J560T.EG</t>
  </si>
  <si>
    <t>Telecom Index (J560)</t>
  </si>
  <si>
    <t>[INET]('J560','[END_DATE]')</t>
  </si>
  <si>
    <t>[ACS]([SERIES_ID],'J560T','[START_DATE]','[END_DATE]')</t>
  </si>
  <si>
    <t>J580T.EG</t>
  </si>
  <si>
    <t>Financials Index (J258)</t>
  </si>
  <si>
    <t>J590T.EG</t>
  </si>
  <si>
    <t>Technology Index (J590)</t>
  </si>
  <si>
    <t>[INET]('J590','[END_DATE]')</t>
  </si>
  <si>
    <t>[ACS]([SERIES_ID],'J590T','[START_DATE]','[END_DATE]')</t>
  </si>
  <si>
    <t>CONST_10_USDZAR3PM</t>
  </si>
  <si>
    <t>Constant 10% USD in ZAR 3PM</t>
  </si>
  <si>
    <t>Constant 10% per Annum in USD measured in ZAR at 3PM cross rate per system</t>
  </si>
  <si>
    <t xml:space="preserve">100*((1+[RET]('CONST_10','[START_DATE]','[END_DATE]')/100) * (1+[RET]('USDZAR3PM','[START_DATE]','[END_DATE]')/100)) - 100_x000D_
_x000D_
</t>
  </si>
  <si>
    <t>809_FUND_BM2</t>
  </si>
  <si>
    <t>809 Fund Benchmark Secondary - CONST_10_USDZAR3PM</t>
  </si>
  <si>
    <t>809_FUND_BM3</t>
  </si>
  <si>
    <t>809 Fund Benchmark Third - CONST_10</t>
  </si>
  <si>
    <t>994_FUND_PUB</t>
  </si>
  <si>
    <t>994 Fund Published</t>
  </si>
  <si>
    <t>515</t>
  </si>
  <si>
    <t>994_FUND_BM</t>
  </si>
  <si>
    <t>994 Fund Benchmark - NONE</t>
  </si>
  <si>
    <t>994_FUND_MD</t>
  </si>
  <si>
    <t>994 Fund MD Automatic</t>
  </si>
  <si>
    <t>994_FUND_MDA</t>
  </si>
  <si>
    <t>994 Fund MD Archived</t>
  </si>
  <si>
    <t>994_FUND_ACF</t>
  </si>
  <si>
    <t>994 Fund All Cash Flow Automatic</t>
  </si>
  <si>
    <t>979_FUND_PUB</t>
  </si>
  <si>
    <t>979 Fund Published</t>
  </si>
  <si>
    <t>517</t>
  </si>
  <si>
    <t>979_FUND_BM</t>
  </si>
  <si>
    <t>979 Fund Benchmark - ALSI</t>
  </si>
  <si>
    <t>979_FUND_MD</t>
  </si>
  <si>
    <t>979 Fund MD Automatic</t>
  </si>
  <si>
    <t>979_FUND_MDA</t>
  </si>
  <si>
    <t>979 Fund MD Archived</t>
  </si>
  <si>
    <t>818_FUND_BM</t>
  </si>
  <si>
    <t>818 Fund Benchmark - ECPI+4</t>
  </si>
  <si>
    <t>818_FUND_ACF</t>
  </si>
  <si>
    <t>818 Fund All Cash Flow Automatic</t>
  </si>
  <si>
    <t>818_FUND_MD</t>
  </si>
  <si>
    <t>818 Fund MD Automatic</t>
  </si>
  <si>
    <t>818_FUND_MDA</t>
  </si>
  <si>
    <t>818 Fund MD Archived</t>
  </si>
  <si>
    <t>818_FUND_PUB</t>
  </si>
  <si>
    <t>818 Fund Published</t>
  </si>
  <si>
    <t>820_FUND_ACF</t>
  </si>
  <si>
    <t>820 Fund All Cash Flow Automatic</t>
  </si>
  <si>
    <t>820_FUND_BM</t>
  </si>
  <si>
    <t>Alex SA LMW NI Mean, wating on Donnetta for perf data</t>
  </si>
  <si>
    <t>820_FUND_MD</t>
  </si>
  <si>
    <t>820 Fund MD Automatic</t>
  </si>
  <si>
    <t>820_FUND_MDA</t>
  </si>
  <si>
    <t>820 Fund MD Archived</t>
  </si>
  <si>
    <t>820_FUND_PUB</t>
  </si>
  <si>
    <t>820 Fund Published</t>
  </si>
  <si>
    <t>655_FUND_ACF</t>
  </si>
  <si>
    <t>655 Fund All Cash Flow Automatic</t>
  </si>
  <si>
    <t>519</t>
  </si>
  <si>
    <t>655_FUND_BM</t>
  </si>
  <si>
    <t>655 Fund Benchmark - NONE</t>
  </si>
  <si>
    <t>655_FUND_MD</t>
  </si>
  <si>
    <t>655 Fund MD Automatic</t>
  </si>
  <si>
    <t>655_FUND_MDA</t>
  </si>
  <si>
    <t>655 Fund MD Archived</t>
  </si>
  <si>
    <t>655_FUND_PUB</t>
  </si>
  <si>
    <t>655 Fund Published</t>
  </si>
  <si>
    <t>818B_FUND_ACF</t>
  </si>
  <si>
    <t>818B Fund All Cash Flow Automatic</t>
  </si>
  <si>
    <t>521</t>
  </si>
  <si>
    <t>818B_FUND_BM</t>
  </si>
  <si>
    <t>818B Fund Benchmark - ECPI+4</t>
  </si>
  <si>
    <t>818B_FUND_MD</t>
  </si>
  <si>
    <t>818B Fund MD Automatic</t>
  </si>
  <si>
    <t>818B_FUND_MDA</t>
  </si>
  <si>
    <t>818B Fund MD Archived</t>
  </si>
  <si>
    <t>818B_FUND_PUB</t>
  </si>
  <si>
    <t>818B Fund Published</t>
  </si>
  <si>
    <t>818C_FUND_ACF</t>
  </si>
  <si>
    <t>818C Fund All Cash Flow Automatic</t>
  </si>
  <si>
    <t>520</t>
  </si>
  <si>
    <t>818C_FUND_BM</t>
  </si>
  <si>
    <t>818C Fund Benchmark - ECPI+4</t>
  </si>
  <si>
    <t>818C_FUND_MD</t>
  </si>
  <si>
    <t>818C Fund MD Automatic</t>
  </si>
  <si>
    <t>818C_FUND_MDA</t>
  </si>
  <si>
    <t>818C Fund MD Archived</t>
  </si>
  <si>
    <t>818C_FUND_PUB</t>
  </si>
  <si>
    <t>818C Fund Published</t>
  </si>
  <si>
    <t>818D_FUND_ACF</t>
  </si>
  <si>
    <t>818D Fund All Cash Flow Automatic</t>
  </si>
  <si>
    <t>522</t>
  </si>
  <si>
    <t>818D_FUND_BM</t>
  </si>
  <si>
    <t>818D Fund Benchmark - ECPI+4</t>
  </si>
  <si>
    <t>818D_FUND_MD</t>
  </si>
  <si>
    <t>818D Fund MD Automatic</t>
  </si>
  <si>
    <t>818D_FUND_MDA</t>
  </si>
  <si>
    <t>818D Fund MD Archived</t>
  </si>
  <si>
    <t>818D_FUND_PUB</t>
  </si>
  <si>
    <t>818D Fund Published</t>
  </si>
  <si>
    <t>AFB_SALMW_NI_MEAN</t>
  </si>
  <si>
    <t>Alexander Forbes SA Large Manager Watch Non Investible Mean Return</t>
  </si>
  <si>
    <t>[PFINDX_PRR]('AFB_SALMW_NI_MEAN','[START_DATE]','[END_DATE]')</t>
  </si>
  <si>
    <t>AFB SALMW NI Mean</t>
  </si>
  <si>
    <t>820A_FUND_ACF</t>
  </si>
  <si>
    <t>820A Fund All Cash Flow Automatic</t>
  </si>
  <si>
    <t>523</t>
  </si>
  <si>
    <t>820A_FUND_BM</t>
  </si>
  <si>
    <t>820A Fund Benchmark - AFB_SALMW_NI_MEAN</t>
  </si>
  <si>
    <t>820A_FUND_MD</t>
  </si>
  <si>
    <t>820A Fund MD Automatic</t>
  </si>
  <si>
    <t>820A_FUND_MDA</t>
  </si>
  <si>
    <t>820A Fund MD Archived</t>
  </si>
  <si>
    <t>820A_FUND_PUB</t>
  </si>
  <si>
    <t>820A Fund Published</t>
  </si>
  <si>
    <t>820B_FUND_ACF</t>
  </si>
  <si>
    <t>820B Fund All Cash Flow Automatic</t>
  </si>
  <si>
    <t>524</t>
  </si>
  <si>
    <t>820B_FUND_BM</t>
  </si>
  <si>
    <t>820B Fund Benchmark - AFB_SALMW_NI_MEAN</t>
  </si>
  <si>
    <t>820B_FUND_MD</t>
  </si>
  <si>
    <t>820B Fund MD Automatic</t>
  </si>
  <si>
    <t>820B_FUND_MDA</t>
  </si>
  <si>
    <t>820B Fund MD Archived</t>
  </si>
  <si>
    <t>820B_FUND_PUB</t>
  </si>
  <si>
    <t>820B Fund Published</t>
  </si>
  <si>
    <t>820D_FUND_ACF</t>
  </si>
  <si>
    <t>820D Fund All Cash Flow Automatic</t>
  </si>
  <si>
    <t>525</t>
  </si>
  <si>
    <t>820D_FUND_BM</t>
  </si>
  <si>
    <t>820D Fund Benchmark - AFB_SALMW_NI_MEAN</t>
  </si>
  <si>
    <t>820D_FUND_MD</t>
  </si>
  <si>
    <t>820D Fund MD Automatic</t>
  </si>
  <si>
    <t>820D_FUND_MDA</t>
  </si>
  <si>
    <t>820D Fund MD Archived</t>
  </si>
  <si>
    <t>MSCI USD UT</t>
  </si>
  <si>
    <t>MSCI World Equity Index (USD) UT</t>
  </si>
  <si>
    <t>Based on pur MSCI World figure from Bloomberg 
_x000D_
Used for performance of Foreign Unit Trusts</t>
  </si>
  <si>
    <t>[IMPRT_ITEM]('MSCI_WLD_TRI','[END_DATE]','MORNSTAR')</t>
  </si>
  <si>
    <t>977_FUND_ACF</t>
  </si>
  <si>
    <t>977 Fund All Cash Flow Automatic</t>
  </si>
  <si>
    <t>513</t>
  </si>
  <si>
    <t>977_FUND_BM</t>
  </si>
  <si>
    <t>977 Fund Benchmark - J203T</t>
  </si>
  <si>
    <t>977_FUND_MD</t>
  </si>
  <si>
    <t>977 Fund MD Automatic</t>
  </si>
  <si>
    <t>977_FUND_MDA</t>
  </si>
  <si>
    <t>977 Fund MD Archived</t>
  </si>
  <si>
    <t>977_FUND_PUB</t>
  </si>
  <si>
    <t>977 Fund Published</t>
  </si>
  <si>
    <t>978_FUND_ACF</t>
  </si>
  <si>
    <t>978 Fund All Cash Flow Automatic</t>
  </si>
  <si>
    <t>514</t>
  </si>
  <si>
    <t>978_FUND_BM</t>
  </si>
  <si>
    <t>978 Fund Benchmark - J203T</t>
  </si>
  <si>
    <t>978_FUND_MD</t>
  </si>
  <si>
    <t>978 Fund MD Automatic</t>
  </si>
  <si>
    <t>978_FUND_MDA</t>
  </si>
  <si>
    <t>978 Fund MD Archived</t>
  </si>
  <si>
    <t>978_FUND_PUB</t>
  </si>
  <si>
    <t>978 Fund Published</t>
  </si>
  <si>
    <t>820D_FUND_PUB</t>
  </si>
  <si>
    <t>820D Fund Published</t>
  </si>
  <si>
    <t>538G_FUND_ACF</t>
  </si>
  <si>
    <t>538G Fund All Cash Flow Automatic</t>
  </si>
  <si>
    <t>526</t>
  </si>
  <si>
    <t>538G_FUND_BM</t>
  </si>
  <si>
    <t>538G Fund Benchmark - J403T</t>
  </si>
  <si>
    <t>538G_FUND_MD</t>
  </si>
  <si>
    <t>538G Fund MD Automatic</t>
  </si>
  <si>
    <t>538G_FUND_MDA</t>
  </si>
  <si>
    <t>538G Fund MD Archived</t>
  </si>
  <si>
    <t>538G_FUND_PUB</t>
  </si>
  <si>
    <t>538G Fund Published</t>
  </si>
  <si>
    <t>630G_FUND_ACF</t>
  </si>
  <si>
    <t>630G Fund All Cash Flow Automatic</t>
  </si>
  <si>
    <t>527</t>
  </si>
  <si>
    <t>630G_FUND_BM</t>
  </si>
  <si>
    <t>630G Fund Benchmark - J403T</t>
  </si>
  <si>
    <t>630G_FUND_MD</t>
  </si>
  <si>
    <t>630G Fund MD Automatic</t>
  </si>
  <si>
    <t>630G_FUND_MDA</t>
  </si>
  <si>
    <t>630G Fund MD Archived</t>
  </si>
  <si>
    <t>630G_FUND_PUB</t>
  </si>
  <si>
    <t>630G Fund Published</t>
  </si>
  <si>
    <t>648G_FUND_ACF</t>
  </si>
  <si>
    <t>648G Fund All Cash Flow Automatic</t>
  </si>
  <si>
    <t>528</t>
  </si>
  <si>
    <t>648G_FUND_BM</t>
  </si>
  <si>
    <t>648G Fund Benchmark - FUND_SPEC_648</t>
  </si>
  <si>
    <t>648G_FUND_MD</t>
  </si>
  <si>
    <t>648G Fund MD Automatic</t>
  </si>
  <si>
    <t>648G_FUND_MDA</t>
  </si>
  <si>
    <t>648G Fund MD Archived</t>
  </si>
  <si>
    <t>648G_FUND_PUB</t>
  </si>
  <si>
    <t>648G Fund Published</t>
  </si>
  <si>
    <t>811G_FUND_ACF</t>
  </si>
  <si>
    <t>811G Fund All Cash Flow Automatic</t>
  </si>
  <si>
    <t>529</t>
  </si>
  <si>
    <t>811G_FUND_BM</t>
  </si>
  <si>
    <t>811G Fund Benchmark - ALSI</t>
  </si>
  <si>
    <t>811G_FUND_MD</t>
  </si>
  <si>
    <t>811G Fund MD Automatic</t>
  </si>
  <si>
    <t>811G_FUND_MDA</t>
  </si>
  <si>
    <t>811G Fund MD Archived</t>
  </si>
  <si>
    <t>811G_FUND_PUB</t>
  </si>
  <si>
    <t>811G Fund Published</t>
  </si>
  <si>
    <t>624G_FUND_ACF</t>
  </si>
  <si>
    <t>624G Fund All Cash Flow Automatic</t>
  </si>
  <si>
    <t>530</t>
  </si>
  <si>
    <t>624G_FUND_BM</t>
  </si>
  <si>
    <t>624G Fund Benchmark - J303T</t>
  </si>
  <si>
    <t>624G_FUND_MD</t>
  </si>
  <si>
    <t>624G Fund MD Automatic</t>
  </si>
  <si>
    <t>624G_FUND_MDA</t>
  </si>
  <si>
    <t>624G Fund MD Archived</t>
  </si>
  <si>
    <t>624G_FUND_PUB</t>
  </si>
  <si>
    <t>624G Fund Published</t>
  </si>
  <si>
    <t>542B_FUND_ACF</t>
  </si>
  <si>
    <t>542B Fund All Cash Flow Automatic</t>
  </si>
  <si>
    <t>531</t>
  </si>
  <si>
    <t>542B_FUND_BM</t>
  </si>
  <si>
    <t>542B Fund Benchmark - J403T</t>
  </si>
  <si>
    <t>542B_FUND_MD</t>
  </si>
  <si>
    <t>542B Fund MD Automatic</t>
  </si>
  <si>
    <t>542B_FUND_MDA</t>
  </si>
  <si>
    <t>542B Fund MD Archived</t>
  </si>
  <si>
    <t>542B_FUND_PUB</t>
  </si>
  <si>
    <t>542B Fund Published</t>
  </si>
  <si>
    <t>542C_FUND_ACF</t>
  </si>
  <si>
    <t>542C Fund All Cash Flow Automatic</t>
  </si>
  <si>
    <t>532</t>
  </si>
  <si>
    <t>542C_FUND_BM</t>
  </si>
  <si>
    <t>542C Fund Benchmark - FUND_SPEC_542</t>
  </si>
  <si>
    <t>542C_FUND_MD</t>
  </si>
  <si>
    <t>542C Fund MD Automatic</t>
  </si>
  <si>
    <t>542C_FUND_MDA</t>
  </si>
  <si>
    <t>542C Fund MD Archived</t>
  </si>
  <si>
    <t>542C_FUND_PUB</t>
  </si>
  <si>
    <t>542C Fund Published</t>
  </si>
  <si>
    <t>542G_FUND_ACF</t>
  </si>
  <si>
    <t>542G Fund All Cash Flow Automatic</t>
  </si>
  <si>
    <t>533</t>
  </si>
  <si>
    <t>542G_FUND_BM</t>
  </si>
  <si>
    <t>542G Fund Benchmark - FUND_SPEC_542</t>
  </si>
  <si>
    <t>542G_FUND_MD</t>
  </si>
  <si>
    <t>542G Fund MD Automatic</t>
  </si>
  <si>
    <t>542G_FUND_MDA</t>
  </si>
  <si>
    <t>542G Fund MD Archived</t>
  </si>
  <si>
    <t>542G_FUND_PUB</t>
  </si>
  <si>
    <t>542G Fund Published</t>
  </si>
  <si>
    <t>537C_FUND_ACF</t>
  </si>
  <si>
    <t>537C Fund All Cash Flow Automatic</t>
  </si>
  <si>
    <t>534</t>
  </si>
  <si>
    <t>537C_FUND_BM</t>
  </si>
  <si>
    <t>537C Fund Benchmark - FUND_SPEC_537_BM</t>
  </si>
  <si>
    <t>537C_FUND_MD</t>
  </si>
  <si>
    <t>537C Fund MD Automatic</t>
  </si>
  <si>
    <t>537C_FUND_MDA</t>
  </si>
  <si>
    <t>537C Fund MD Archived</t>
  </si>
  <si>
    <t>537C_FUND_PUB</t>
  </si>
  <si>
    <t>537C Fund Published</t>
  </si>
  <si>
    <t>537C_FUND_BM2</t>
  </si>
  <si>
    <t>537C Fund Benchmark Secondary - FUND_SPEC_537_BM2</t>
  </si>
  <si>
    <t>608C_FUND_ACF</t>
  </si>
  <si>
    <t>608C Fund All Cash Flow Automatic</t>
  </si>
  <si>
    <t>629J_FUND_ACF</t>
  </si>
  <si>
    <t>629J Fund All Cash Flow Automatic</t>
  </si>
  <si>
    <t>592</t>
  </si>
  <si>
    <t>629J_FUND_BM</t>
  </si>
  <si>
    <t>629J Fund Benchmark - GB3_BLEND</t>
  </si>
  <si>
    <t>629J_FUND_MD</t>
  </si>
  <si>
    <t>629J Fund MD Automatic</t>
  </si>
  <si>
    <t>638J_FUND_ACF</t>
  </si>
  <si>
    <t>638J Fund All Cash Flow Automatic</t>
  </si>
  <si>
    <t>595</t>
  </si>
  <si>
    <t>638J_FUND_LCF</t>
  </si>
  <si>
    <t>638J Fund Large Cash Flow Automatic</t>
  </si>
  <si>
    <t>CCY_ZARUSD3PM</t>
  </si>
  <si>
    <t>ZAR to USD Exchange Rate 3PM</t>
  </si>
  <si>
    <t>VIRTUAL/</t>
  </si>
  <si>
    <t>Return of a 1 Rand Measured in Dollars</t>
  </si>
  <si>
    <t>656B_FUND_MDA</t>
  </si>
  <si>
    <t>656B Fund MD Archived</t>
  </si>
  <si>
    <t>620</t>
  </si>
  <si>
    <t>656B_FUND_MD</t>
  </si>
  <si>
    <t>656B Fund MD Automatic</t>
  </si>
  <si>
    <t>638J_FUND_MD</t>
  </si>
  <si>
    <t>638J Fund MD Automatic</t>
  </si>
  <si>
    <t>638J_FUND_MDA</t>
  </si>
  <si>
    <t>638J Fund MD Archived</t>
  </si>
  <si>
    <t>656B_FUND_LCF</t>
  </si>
  <si>
    <t>656B Fund Large Cash Flow Automatic</t>
  </si>
  <si>
    <t>638J_FUND_BM</t>
  </si>
  <si>
    <t>638J Fund Benchmark - AFB_SALMW_NI_MED</t>
  </si>
  <si>
    <t>656B_FUND_BM</t>
  </si>
  <si>
    <t>656B Fund Benchmark - FRD_PRUD_MEAN</t>
  </si>
  <si>
    <t>656B_FUND_ACF</t>
  </si>
  <si>
    <t>656B Fund All Cash Flow Automatic</t>
  </si>
  <si>
    <t>917_FUND_ACF</t>
  </si>
  <si>
    <t>917 Fund All Cash Flow Automatic</t>
  </si>
  <si>
    <t>617</t>
  </si>
  <si>
    <t>917_FUND_BM</t>
  </si>
  <si>
    <t>917 Fund Benchmark - J203T</t>
  </si>
  <si>
    <t>641J_FUND_MD</t>
  </si>
  <si>
    <t>641J Fund MD Automatic</t>
  </si>
  <si>
    <t>597</t>
  </si>
  <si>
    <t>641J_FUND_MDA</t>
  </si>
  <si>
    <t>641J Fund MD Archived</t>
  </si>
  <si>
    <t>640J_FUND_ACF</t>
  </si>
  <si>
    <t>640J Fund All Cash Flow Automatic</t>
  </si>
  <si>
    <t>596</t>
  </si>
  <si>
    <t>640J_FUND_BM</t>
  </si>
  <si>
    <t>640J Fund Benchmark - DB2_BLEND</t>
  </si>
  <si>
    <t>640J_FUND_PUB</t>
  </si>
  <si>
    <t>640J Fund Published</t>
  </si>
  <si>
    <t>640J_FUND_MD</t>
  </si>
  <si>
    <t>640J Fund MD Automatic</t>
  </si>
  <si>
    <t>640J_FUND_MDA</t>
  </si>
  <si>
    <t>640J Fund MD Archived</t>
  </si>
  <si>
    <t>917_FUND_MD</t>
  </si>
  <si>
    <t>917 Fund MD Automatic</t>
  </si>
  <si>
    <t>642J_FUND_BM2</t>
  </si>
  <si>
    <t>642J Fund Benchmark Secondary - ECPI+7</t>
  </si>
  <si>
    <t>598</t>
  </si>
  <si>
    <t>642J_FUND_MD</t>
  </si>
  <si>
    <t>642J Fund MD Automatic</t>
  </si>
  <si>
    <t>641J_FUND_PUB</t>
  </si>
  <si>
    <t>641J Fund Published</t>
  </si>
  <si>
    <t>641J_FUND_ACF</t>
  </si>
  <si>
    <t>641J Fund All Cash Flow Automatic</t>
  </si>
  <si>
    <t>641J_FUND_BM</t>
  </si>
  <si>
    <t>641J Fund Benchmark - FUND_SPEC_641_BM</t>
  </si>
  <si>
    <t>641J_FUND_BM2</t>
  </si>
  <si>
    <t>641J Fund Benchmark Secondary - ECPI</t>
  </si>
  <si>
    <t>656B_FUND_PUB</t>
  </si>
  <si>
    <t>656B Fund Published</t>
  </si>
  <si>
    <t>655J_FUND_ACF</t>
  </si>
  <si>
    <t>655J Fund All Cash Flow Automatic</t>
  </si>
  <si>
    <t>603</t>
  </si>
  <si>
    <t>642J_FUND_MDA</t>
  </si>
  <si>
    <t>642J Fund MD Archived</t>
  </si>
  <si>
    <t>642J_FUND_PUB</t>
  </si>
  <si>
    <t>642J Fund Published</t>
  </si>
  <si>
    <t>642J_FUND_ACF</t>
  </si>
  <si>
    <t>642J Fund All Cash Flow Automatic</t>
  </si>
  <si>
    <t>642J_FUND_BM</t>
  </si>
  <si>
    <t>642J Fund Benchmark - AFB_GBLMW_AVGX</t>
  </si>
  <si>
    <t>655J_FUND_BM</t>
  </si>
  <si>
    <t>655J Fund Benchmark - NONE</t>
  </si>
  <si>
    <t>643J_FUND_MD</t>
  </si>
  <si>
    <t>643J Fund MD Automatic</t>
  </si>
  <si>
    <t>599</t>
  </si>
  <si>
    <t>643J_FUND_MDA</t>
  </si>
  <si>
    <t>643J Fund MD Archived</t>
  </si>
  <si>
    <t>643J_FUND_LCF</t>
  </si>
  <si>
    <t>643J Fund Large Cash Flow Automatic</t>
  </si>
  <si>
    <t>643J_FUND_PUB</t>
  </si>
  <si>
    <t>643J Fund Published</t>
  </si>
  <si>
    <t>643J_FUND_BM</t>
  </si>
  <si>
    <t>643J Fund Benchmark - TW_DB_MED</t>
  </si>
  <si>
    <t>643J_FUND_BM2</t>
  </si>
  <si>
    <t>643J Fund Benchmark Secondary - DB1_BLEND</t>
  </si>
  <si>
    <t>643J_FUND_ACF</t>
  </si>
  <si>
    <t>643J Fund All Cash Flow Automatic</t>
  </si>
  <si>
    <t>655J_FUND_MD</t>
  </si>
  <si>
    <t>655J Fund MD Automatic</t>
  </si>
  <si>
    <t>557_FUND_BM</t>
  </si>
  <si>
    <t>557 Fund Benchmark - NONE</t>
  </si>
  <si>
    <t>577</t>
  </si>
  <si>
    <t>504_FUND_MDA</t>
  </si>
  <si>
    <t>504 Fund MD Archived</t>
  </si>
  <si>
    <t>557_FUND_PUB</t>
  </si>
  <si>
    <t>557 Fund Published</t>
  </si>
  <si>
    <t>644J_FUND_ACF</t>
  </si>
  <si>
    <t>644J Fund All Cash Flow Automatic</t>
  </si>
  <si>
    <t>600</t>
  </si>
  <si>
    <t>644J_FUND_LCF</t>
  </si>
  <si>
    <t>644J Fund Large Cash Flow Automatic</t>
  </si>
  <si>
    <t>644J_FUND_MD</t>
  </si>
  <si>
    <t>644J Fund MD Automatic</t>
  </si>
  <si>
    <t>644J_FUND_MDA</t>
  </si>
  <si>
    <t>644J Fund MD Archived</t>
  </si>
  <si>
    <t>644J_FUND_PUB</t>
  </si>
  <si>
    <t>644J Fund Published</t>
  </si>
  <si>
    <t>644J_FUND_BM</t>
  </si>
  <si>
    <t>644J Fund Benchmark - TW_DB_MED</t>
  </si>
  <si>
    <t>644J_FUND_BM2</t>
  </si>
  <si>
    <t>644J Fund Benchmark Secondary - DB1_BLEND</t>
  </si>
  <si>
    <t>986_FUND_PUB</t>
  </si>
  <si>
    <t>986 Fund Published</t>
  </si>
  <si>
    <t>613</t>
  </si>
  <si>
    <t>986_FUND_BM</t>
  </si>
  <si>
    <t>986 Fund Benchmark - MSCI AC USD</t>
  </si>
  <si>
    <t>986_FUND_BM2</t>
  </si>
  <si>
    <t>986 Fund Benchmark Secondary - 876_FUND_PUB</t>
  </si>
  <si>
    <t>Benchmark is the parent fund</t>
  </si>
  <si>
    <t>986_FUND_MD</t>
  </si>
  <si>
    <t>986 Fund MD Automatic</t>
  </si>
  <si>
    <t>986_FUND_ACF</t>
  </si>
  <si>
    <t>986 Fund All Cash Flow Automatic</t>
  </si>
  <si>
    <t>645J_FUND_ACF</t>
  </si>
  <si>
    <t>645J Fund All Cash Flow Automatic</t>
  </si>
  <si>
    <t>601</t>
  </si>
  <si>
    <t>645J_FUND_BM</t>
  </si>
  <si>
    <t>645J Fund Benchmark - ECPI+5</t>
  </si>
  <si>
    <t>645J_FUND_MD</t>
  </si>
  <si>
    <t>645J Fund MD Automatic</t>
  </si>
  <si>
    <t>645J_FUND_MDA</t>
  </si>
  <si>
    <t>645J Fund MD Archived</t>
  </si>
  <si>
    <t>645J_FUND_PUB</t>
  </si>
  <si>
    <t>645J Fund Published</t>
  </si>
  <si>
    <t>655J_FUND_MDA</t>
  </si>
  <si>
    <t>655J Fund MD Archived</t>
  </si>
  <si>
    <t>655J_FUND_PUB</t>
  </si>
  <si>
    <t>655J Fund Published</t>
  </si>
  <si>
    <t>923_FUND_ACF</t>
  </si>
  <si>
    <t>923 Fund All Cash Flow Automatic</t>
  </si>
  <si>
    <t>915_FUND_ACF</t>
  </si>
  <si>
    <t>915 Fund All Cash Flow Automatic</t>
  </si>
  <si>
    <t>616</t>
  </si>
  <si>
    <t>915_FUND_BM</t>
  </si>
  <si>
    <t>915 Fund Benchmark - J203T</t>
  </si>
  <si>
    <t>915_FUND_MD</t>
  </si>
  <si>
    <t>915 Fund MD Automatic</t>
  </si>
  <si>
    <t>915_FUND_MDA</t>
  </si>
  <si>
    <t>915 Fund MD Archived</t>
  </si>
  <si>
    <t>915_FUND_PUB</t>
  </si>
  <si>
    <t>915 Fund Published</t>
  </si>
  <si>
    <t>917_FUND_MDA</t>
  </si>
  <si>
    <t>917 Fund MD Archived</t>
  </si>
  <si>
    <t>917_FUND_PUB</t>
  </si>
  <si>
    <t>917 Fund Published</t>
  </si>
  <si>
    <t>656_FUND_MDA</t>
  </si>
  <si>
    <t>656 Fund MD Archived</t>
  </si>
  <si>
    <t>609</t>
  </si>
  <si>
    <t>656_FUND_LCF</t>
  </si>
  <si>
    <t>656 Fund Large Cash Flow Automatic</t>
  </si>
  <si>
    <t>656_FUND_ACF</t>
  </si>
  <si>
    <t>656 Fund All Cash Flow Automatic</t>
  </si>
  <si>
    <t>656_FUND_MD</t>
  </si>
  <si>
    <t>656 Fund MD Automatic</t>
  </si>
  <si>
    <t>651.C_FUND_LCF</t>
  </si>
  <si>
    <t>651.C Fund Large Cash Flow Automatic</t>
  </si>
  <si>
    <t>656_FUND_PUB</t>
  </si>
  <si>
    <t>656 Fund Published</t>
  </si>
  <si>
    <t>656_EQTY_PUB</t>
  </si>
  <si>
    <t>656 Equity Published</t>
  </si>
  <si>
    <t>656_FI_PUB</t>
  </si>
  <si>
    <t>656 Fixed Interest Published</t>
  </si>
  <si>
    <t>656_FRGN_PUB</t>
  </si>
  <si>
    <t>656 Foreign Published</t>
  </si>
  <si>
    <t>656_PROP_PUB</t>
  </si>
  <si>
    <t>656 Property Published</t>
  </si>
  <si>
    <t>656_EQTY_ACF</t>
  </si>
  <si>
    <t>656 Equity ACF Automatic</t>
  </si>
  <si>
    <t>656_EQTY_BM</t>
  </si>
  <si>
    <t>656 Equity Benchmark - J303T</t>
  </si>
  <si>
    <t>656_EQTY_MD</t>
  </si>
  <si>
    <t>656 Equity MD Automatic</t>
  </si>
  <si>
    <t>656_FI_ACF</t>
  </si>
  <si>
    <t>656 Fixed Int ACF Automatic</t>
  </si>
  <si>
    <t>656_FI_BM</t>
  </si>
  <si>
    <t>656 Fixed Interest Benchmark - ALBI</t>
  </si>
  <si>
    <t>656_FI_BM2</t>
  </si>
  <si>
    <t>656 Fixed Interest Benchmark 2- STFCAD</t>
  </si>
  <si>
    <t>656_FI_MD</t>
  </si>
  <si>
    <t>656 Fixed Interest MD Automatic</t>
  </si>
  <si>
    <t>656_FRGN_ACF</t>
  </si>
  <si>
    <t>656 Foreign ACF Automatic</t>
  </si>
  <si>
    <t>656_FRGN_BM</t>
  </si>
  <si>
    <t>656 Foreign Benchmark - MSCG6040</t>
  </si>
  <si>
    <t>656_FRGN_MD</t>
  </si>
  <si>
    <t>656 Foreign MD Automatic</t>
  </si>
  <si>
    <t>656_PROP_ACF</t>
  </si>
  <si>
    <t>656 Property ACF Automatic</t>
  </si>
  <si>
    <t>656_PROP_MD</t>
  </si>
  <si>
    <t>656 Property MD Automatic</t>
  </si>
  <si>
    <t>656_PROP_BM</t>
  </si>
  <si>
    <t>656 Property Benchmark - PROP_FRD</t>
  </si>
  <si>
    <t>656_FUND_BM</t>
  </si>
  <si>
    <t>656 Fund Benchmark - FRD_PRUD_MEAN</t>
  </si>
  <si>
    <t>656_FUND_BM2</t>
  </si>
  <si>
    <t>656 Fund Benchmark Secondary - ECPI</t>
  </si>
  <si>
    <t>J203TDAY</t>
  </si>
  <si>
    <t>ALSI : All Share Index - Daily</t>
  </si>
  <si>
    <t>For Longer Running Funds use the ALSI series instead, put it back to Dec 2002 for Cash Flow Analysis for PC</t>
  </si>
  <si>
    <t>J303TDAY</t>
  </si>
  <si>
    <t>CAPI : Capped All Share Index - Daily</t>
  </si>
  <si>
    <t>612J_FUND_BM</t>
  </si>
  <si>
    <t>612J Fund Benchmark - ECPI+5</t>
  </si>
  <si>
    <t>631</t>
  </si>
  <si>
    <t>603B_FUND_ACF</t>
  </si>
  <si>
    <t>603B Fund All Cash Flow Automatic</t>
  </si>
  <si>
    <t>628</t>
  </si>
  <si>
    <t>656_FUND_BM3</t>
  </si>
  <si>
    <t>656 Fund Benchmark Third - GB4_BLEND</t>
  </si>
  <si>
    <t>603B_FUND_PUB</t>
  </si>
  <si>
    <t>603B Fund Published</t>
  </si>
  <si>
    <t>603B_FUND_MDA</t>
  </si>
  <si>
    <t>603B Fund MD Archived</t>
  </si>
  <si>
    <t>603B_FUND_MD</t>
  </si>
  <si>
    <t>603B Fund MD Automatic</t>
  </si>
  <si>
    <t>603B_FUND_LCF</t>
  </si>
  <si>
    <t>603B Fund Large Cash Flow Automatic</t>
  </si>
  <si>
    <t>603J_FUND_ACF</t>
  </si>
  <si>
    <t>603J Fund All Cash Flow Automatic</t>
  </si>
  <si>
    <t>629</t>
  </si>
  <si>
    <t>603J_FUND_PUB</t>
  </si>
  <si>
    <t>603J Fund Published</t>
  </si>
  <si>
    <t>603J_FUND_MDA</t>
  </si>
  <si>
    <t>603J Fund MD Archived</t>
  </si>
  <si>
    <t>603J_FUND_MD</t>
  </si>
  <si>
    <t>603J Fund MD Automatic</t>
  </si>
  <si>
    <t>603J_FUND_LCF</t>
  </si>
  <si>
    <t>603J Fund Large Cash Flow Automatic</t>
  </si>
  <si>
    <t>FUND_SPEC_641_BM</t>
  </si>
  <si>
    <t>Towers Watson Single Manager Industry Median (Global Balanced) (Currently)</t>
  </si>
  <si>
    <t>DB2_BLEND Inception to 30 June 2012_x000D_
TW_SMIM_GB from 01 July 2012</t>
  </si>
  <si>
    <t xml:space="preserve">[SPLICE]('[START_DATE]','[END_DATE]','DB2_BLEND','01/07/2012','TW_SMIM_GB') </t>
  </si>
  <si>
    <t>TW Single Manager Industry Median GB (Currently)</t>
  </si>
  <si>
    <t>C.DB.D_FUND_ACF</t>
  </si>
  <si>
    <t>C.DB.D Fund All Cash Flow Automatic</t>
  </si>
  <si>
    <t>555</t>
  </si>
  <si>
    <t>C.DB_PROP_PUB</t>
  </si>
  <si>
    <t>C.DB Property Published</t>
  </si>
  <si>
    <t>Estimate put in back to 2004, need Alexa, to find correct source.</t>
  </si>
  <si>
    <t>818_EQTY_ACF</t>
  </si>
  <si>
    <t>818 Equity ACF Automatic</t>
  </si>
  <si>
    <t>818_EQTY_BM</t>
  </si>
  <si>
    <t>818 Equity Benchmark - J303T</t>
  </si>
  <si>
    <t>818_EQTY_MD</t>
  </si>
  <si>
    <t>818 Equity MD Automatic</t>
  </si>
  <si>
    <t>818_EQTY_PUB</t>
  </si>
  <si>
    <t>818 Equity Published</t>
  </si>
  <si>
    <t>818_FI_BM</t>
  </si>
  <si>
    <t>818 Fixed Interest Benchmark - ALBI</t>
  </si>
  <si>
    <t>818_FI_MD</t>
  </si>
  <si>
    <t>818 Fixed Interest MD Automatic</t>
  </si>
  <si>
    <t>818_FI_PUB</t>
  </si>
  <si>
    <t>818 Fixed Interest Published</t>
  </si>
  <si>
    <t>818_FI_ACF</t>
  </si>
  <si>
    <t>818 Fixed Int ACF Automatic</t>
  </si>
  <si>
    <t>818_FRGN_ACF</t>
  </si>
  <si>
    <t>818 Foreign ACF Automatic</t>
  </si>
  <si>
    <t>818_FRGN_BM</t>
  </si>
  <si>
    <t>818 Foreign Benchmark - MSCG6040</t>
  </si>
  <si>
    <t>818_FRGN_MD</t>
  </si>
  <si>
    <t>818 Foreign MD Automatic</t>
  </si>
  <si>
    <t>818_FRGN_PUB</t>
  </si>
  <si>
    <t>818 Foreign Published</t>
  </si>
  <si>
    <t>818_PROP_ACF</t>
  </si>
  <si>
    <t>818 Property ACF Automatic</t>
  </si>
  <si>
    <t>818_PROP_MD</t>
  </si>
  <si>
    <t>818 Property MD Automatic</t>
  </si>
  <si>
    <t>818_PROP_PUB</t>
  </si>
  <si>
    <t>818 Property Published</t>
  </si>
  <si>
    <t>818_PROP_BM</t>
  </si>
  <si>
    <t>818 Property Benchmark - PROP_FRD2</t>
  </si>
  <si>
    <t>818_FI_BM2</t>
  </si>
  <si>
    <t>818 Fixed Interest Benchmark 2- STFCAD</t>
  </si>
  <si>
    <t>CCY_USDSGD</t>
  </si>
  <si>
    <t>USD to SGD Exchange Rate per Bloomberg</t>
  </si>
  <si>
    <t>Return of a 1 Dollar Measured in Singapore Dollars</t>
  </si>
  <si>
    <t>[EXCH_RATE]('SGD','USD','[END_DATE]','BLOOMBERG')</t>
  </si>
  <si>
    <t>SGD</t>
  </si>
  <si>
    <t>FINFA_SGD_HRD</t>
  </si>
  <si>
    <t>Foord International Fund A SGD (Hard Price)</t>
  </si>
  <si>
    <t>Created for SGD version on Fact Sheets</t>
  </si>
  <si>
    <t>FGEFA_SGD_HRD</t>
  </si>
  <si>
    <t>Foord Global Equity Fund A in SGD (Hard Price)</t>
  </si>
  <si>
    <t>FGEFB_SGD_HRD</t>
  </si>
  <si>
    <t>Foord Global Equity Fund B in SGD (Hard Price)</t>
  </si>
  <si>
    <t>FGEFB1_SGD_HRD</t>
  </si>
  <si>
    <t>Foord Global Equity Fund B1 in SGD (Hard Price)</t>
  </si>
  <si>
    <t>987_FUND_MD</t>
  </si>
  <si>
    <t>987 Fund MD Automatic</t>
  </si>
  <si>
    <t>614</t>
  </si>
  <si>
    <t>987_FUND_ACF</t>
  </si>
  <si>
    <t>987 Fund All Cash Flow Automatic</t>
  </si>
  <si>
    <t>988_FUND_PUB</t>
  </si>
  <si>
    <t>988 Fund Published</t>
  </si>
  <si>
    <t>615</t>
  </si>
  <si>
    <t>988_FUND_BM</t>
  </si>
  <si>
    <t>988 Fund Benchmark - MSCI AC USD</t>
  </si>
  <si>
    <t>987_FUND_PUB</t>
  </si>
  <si>
    <t>987 Fund Published</t>
  </si>
  <si>
    <t>987_FUND_BM</t>
  </si>
  <si>
    <t>987 Fund Benchmark - MSCI AC USD</t>
  </si>
  <si>
    <t>987_FUND_BM2</t>
  </si>
  <si>
    <t>987 Fund Benchmark Secondary - 876_FUND_PUB</t>
  </si>
  <si>
    <t>988_FUND_BM2</t>
  </si>
  <si>
    <t>988 Fund Benchmark Secondary - 876_FUND_PUB</t>
  </si>
  <si>
    <t>988_FUND_MD</t>
  </si>
  <si>
    <t>988 Fund MD Automatic</t>
  </si>
  <si>
    <t>988_FUND_ACF</t>
  </si>
  <si>
    <t>988 Fund All Cash Flow Automatic</t>
  </si>
  <si>
    <t>935_FUND_MD</t>
  </si>
  <si>
    <t>935 Fund MD Automatic</t>
  </si>
  <si>
    <t>377_FUND_ACF_NM</t>
  </si>
  <si>
    <t>377 Fund ACF Automatic Net Manage Fee</t>
  </si>
  <si>
    <t>510_FUND_PUB</t>
  </si>
  <si>
    <t>510 Fund Published</t>
  </si>
  <si>
    <t>623</t>
  </si>
  <si>
    <t>510_FUND_BM</t>
  </si>
  <si>
    <t>510 Fund Benchmark - MSCI AC ZAR3PM</t>
  </si>
  <si>
    <t>511_FUND_PUB</t>
  </si>
  <si>
    <t>511 Fund Published</t>
  </si>
  <si>
    <t>624</t>
  </si>
  <si>
    <t>511_FUND_BM</t>
  </si>
  <si>
    <t>511 Fund Benchmark - J203T</t>
  </si>
  <si>
    <t>510_FUND_BM2</t>
  </si>
  <si>
    <t>510 Fund Benchmark Secondary - MSCI AC USD</t>
  </si>
  <si>
    <t>510_FUND_CCY_USD</t>
  </si>
  <si>
    <t>510_FUND_PUB in USD</t>
  </si>
  <si>
    <t>Created to Translate 510 into USD Returns</t>
  </si>
  <si>
    <t>579</t>
  </si>
  <si>
    <t>510_FUND_BM3</t>
  </si>
  <si>
    <t>510 Fund Benchmark Third - 510_FUND_CCY_USD</t>
  </si>
  <si>
    <t>J403TDAY</t>
  </si>
  <si>
    <t>SWIX : Shareholder Weighted All Share Index - Daily</t>
  </si>
  <si>
    <t>E_FUND_CCY_USD</t>
  </si>
  <si>
    <t>E_FUND_PUB in USD</t>
  </si>
  <si>
    <t>Equity Composite in USD, Created for Nick Curtain for Client RFP</t>
  </si>
  <si>
    <t>Created to Translate 507 into USD Returns</t>
  </si>
  <si>
    <t>E_FUND_MSC1</t>
  </si>
  <si>
    <t>E Fund Miscellaneous 1 - E_FUND_CCY_USD</t>
  </si>
  <si>
    <t>ALSI_CCY_USD</t>
  </si>
  <si>
    <t>ALSI in USD</t>
  </si>
  <si>
    <t>ALSI in USD, Created for Nick Curtain for Client RFP</t>
  </si>
  <si>
    <t>Created to Translate ALSI into USD Returns</t>
  </si>
  <si>
    <t>C.E_FUND_MSC2</t>
  </si>
  <si>
    <t>C.E Fund Miscellaneous 2 - CAPI_ALSI_CCY_USD</t>
  </si>
  <si>
    <t>J255TDAY</t>
  </si>
  <si>
    <t>J255T : Property Unit Trust Companies - Daily</t>
  </si>
  <si>
    <t>For Longer Running Funds use the J255T series instead. Index Files stopped carrying the value, so terminated the series (24/MAR/2015)</t>
  </si>
  <si>
    <t>FINFR_USD_HRD</t>
  </si>
  <si>
    <t>Foord International Fund R1 USD (Hard Price)</t>
  </si>
  <si>
    <t>CASE _x000D_
	WHEN TO_DATE('[END_DATE]','DD/MM/YYYY') &lt;= TO_DATE('31/03/2013','DD/MM/YYYY')_x000D_
	THEN [WEBPRC]('FIT','[START_DATE]','[END_DATE]') _x000D_
	WHEN TO_DATE('[END_DATE]','DD/MM/YYYY') &lt;= TO_DATE('31/07/2014','DD/MM/YYYY')_x000D_
	THEN [WEBPRC]('FINFC1','[START_DATE]','[END_DATE]') _x000D_
	ELSE [WEBPRC]('FINFR','[START_DATE]','[END_DATE]')_x000D_
END</t>
  </si>
  <si>
    <t>[WEBPRC]([SERIES_ID],'FINFR','[START_DATE]','[END_DATE]')</t>
  </si>
  <si>
    <t>FGFLB_USD_HRD</t>
  </si>
  <si>
    <t>Foord Global Equity Fund (Luxembourg) B USD Hard Price)</t>
  </si>
  <si>
    <t>CASE _x000D_
	WHEN TO_DATE('[END_DATE]','DD/MM/YYYY') &lt;= TO_DATE('31/07/2014','DD/MM/YYYY')_x000D_
	THEN [WEBPRC]('FGFLC2','[START_DATE]','[END_DATE]') _x000D_
	ELSE [WEBPRC]('FGFLB','[START_DATE]','[END_DATE]')_x000D_
END</t>
  </si>
  <si>
    <t>[WEBPRC]([SERIES_ID],'FGFLB','[START_DATE]','[END_DATE]')</t>
  </si>
  <si>
    <t>875_FUND_PRC4</t>
  </si>
  <si>
    <t>875 Fund Price 4 - FINFR_USD_HRD</t>
  </si>
  <si>
    <t>FUND_PRC4</t>
  </si>
  <si>
    <t>877_FUND_PRC4</t>
  </si>
  <si>
    <t>877 Fund Price 4 - FGFLB_USD_HRD</t>
  </si>
  <si>
    <t>490</t>
  </si>
  <si>
    <t>C.DB_EQTY_PUB</t>
  </si>
  <si>
    <t>C.DB Equity Published</t>
  </si>
  <si>
    <t>Equity Carve out of the Domestic Balanced Composite</t>
  </si>
  <si>
    <t>Oct 2000 -&gt; Aug 2006 from Donnetta's Spread Sheet</t>
  </si>
  <si>
    <t>507_FUND_MSC4</t>
  </si>
  <si>
    <t>507 Fund Miscellaneous 4 - MSCI USD</t>
  </si>
  <si>
    <t>FUND_MSC4</t>
  </si>
  <si>
    <t>507_FUND_MSC5</t>
  </si>
  <si>
    <t>507 Fund Miscellaneous 5 - CONST_10</t>
  </si>
  <si>
    <t>FUND_MSC5</t>
  </si>
  <si>
    <t>507_FUND_MSC6</t>
  </si>
  <si>
    <t>507 Fund Miscellaneous 6 - CONST_10_USDZAR</t>
  </si>
  <si>
    <t>FUND_MSC6</t>
  </si>
  <si>
    <t>TMPLT_FUND_BM8</t>
  </si>
  <si>
    <t>TMPLT Fund Benchmark Eighth - N/A</t>
  </si>
  <si>
    <t>FUND_BM8</t>
  </si>
  <si>
    <t>628D_FUND_LCF</t>
  </si>
  <si>
    <t>628D Fund Large Cash Flow Automatic</t>
  </si>
  <si>
    <t>CCY_ZARUSD</t>
  </si>
  <si>
    <t>ZAR to USD Exchange Rate</t>
  </si>
  <si>
    <t>507_FUND_CCY_USD</t>
  </si>
  <si>
    <t>507_FUND_PUB in USD</t>
  </si>
  <si>
    <t>507_FUND_MSC7</t>
  </si>
  <si>
    <t>507 Fund Miscellaneous 7 - 507_FUND_CCY_USD</t>
  </si>
  <si>
    <t>FUND_MSC7</t>
  </si>
  <si>
    <t>815D_FUND_MDA</t>
  </si>
  <si>
    <t>815D Fund MD Archived</t>
  </si>
  <si>
    <t>974_FUND_BM</t>
  </si>
  <si>
    <t>974 Fund Benchmark - FRD_PRUD_MEAN</t>
  </si>
  <si>
    <t>499</t>
  </si>
  <si>
    <t>C.DB_FI_PUB</t>
  </si>
  <si>
    <t>C.DB Fixed Interest Published</t>
  </si>
  <si>
    <t>CALL_DAILY</t>
  </si>
  <si>
    <t>Nedbank Daily Call Rate [DAILY]</t>
  </si>
  <si>
    <t>Nedbank Daily Call Rate Using Daily Accuracy from _NEDCAL Instrument Interest Rates.</t>
  </si>
  <si>
    <t>22/JAN/2015 Corrected Import Method Call/365 as  opposed to Call ^ days.365 PC Waiting on Alexa for help on rates between Jan 2000 and Dec 2002</t>
  </si>
  <si>
    <t>[NEDCAL]('_NEDCAL','[START_DATE]','[END_DATE]')</t>
  </si>
  <si>
    <t>811_E_CCY_USD</t>
  </si>
  <si>
    <t>811_FUND_UTE  in USD</t>
  </si>
  <si>
    <t>Created to Translate 811 into USD Returns</t>
  </si>
  <si>
    <t>967_FUND_BM2</t>
  </si>
  <si>
    <t>967 Fund Benchmark Secondary - 876_FUND_PUB</t>
  </si>
  <si>
    <t>C.E_FUND_MSC3</t>
  </si>
  <si>
    <t>C.E Fund Miscellaneous 3 - 811_E_CCY_USD</t>
  </si>
  <si>
    <t>CALL_DAILY+2</t>
  </si>
  <si>
    <t>Nedbank Call (Accurate Intra Month Change in Call Rates Catered for _NEDCAL instrument for rates)</t>
  </si>
  <si>
    <t>CALL + 2</t>
  </si>
  <si>
    <t>TMPLT_FUND_MSC1</t>
  </si>
  <si>
    <t>TMPLT Fund Miscellaneous 1 - N/A</t>
  </si>
  <si>
    <t>ECPI_LAG_1M</t>
  </si>
  <si>
    <t>Consumer Price Index ECPI[CL] Lag 1 Month</t>
  </si>
  <si>
    <t>[PFINDX_PRO]('ECPI_LAG_1M','[END_DATE]')</t>
  </si>
  <si>
    <t>608_FUND_BM3</t>
  </si>
  <si>
    <t>608 Fund Benchmark Third - FUND_SPEC_608_BM2</t>
  </si>
  <si>
    <t>04/FEB/2016 AFB_GBLMW_MED Changed to AFV_GBLMW_NI_MED for Fees per Paul</t>
  </si>
  <si>
    <t>MSCI ZAR3PM</t>
  </si>
  <si>
    <t>MSCI - World Equity Index (ZAR3PM)</t>
  </si>
  <si>
    <t>100*((1+[RET]('MSCI USD','[START_DATE]','[END_DATE]')/100) * (1+[RET]('USDZAR3PM','[START_DATE]','[END_DATE]')/100)) - 100</t>
  </si>
  <si>
    <t>809_FUND_BM4</t>
  </si>
  <si>
    <t>809 Fund Benchmark Fourth - MSCI ZAR3PM</t>
  </si>
  <si>
    <t>642C_FUND_BM</t>
  </si>
  <si>
    <t>642C Fund Benchmark - AFB_GBLMW_AVGX</t>
  </si>
  <si>
    <t>642C_FUND_BM2</t>
  </si>
  <si>
    <t>642C Fund Benchmark Secondary - ECPI+7</t>
  </si>
  <si>
    <t>642C_FUND_MD</t>
  </si>
  <si>
    <t>642C Fund MD Automatic</t>
  </si>
  <si>
    <t>642C_FUND_MDA</t>
  </si>
  <si>
    <t>642C Fund MD Archived</t>
  </si>
  <si>
    <t>642C_FUND_PUB</t>
  </si>
  <si>
    <t>642C Fund Published</t>
  </si>
  <si>
    <t>810C_FUND_ACF</t>
  </si>
  <si>
    <t>810C Fund All Cash Flow Automatic</t>
  </si>
  <si>
    <t>541</t>
  </si>
  <si>
    <t>810C_FUND_BM</t>
  </si>
  <si>
    <t>810C Fund Benchmark - FRD_PRUD_MEAN</t>
  </si>
  <si>
    <t>810C_FUND_MD</t>
  </si>
  <si>
    <t>810C Fund MD Automatic</t>
  </si>
  <si>
    <t>810C_FUND_MDA</t>
  </si>
  <si>
    <t>810C Fund MD Archived</t>
  </si>
  <si>
    <t>810C_FUND_PUB</t>
  </si>
  <si>
    <t>810C Fund Published</t>
  </si>
  <si>
    <t>619C_FUND_ACF</t>
  </si>
  <si>
    <t>619C Fund All Cash Flow Automatic</t>
  </si>
  <si>
    <t>542</t>
  </si>
  <si>
    <t>619C_FUND_BM</t>
  </si>
  <si>
    <t>619C Fund Benchmark - ECPI+5</t>
  </si>
  <si>
    <t>619C_FUND_MD</t>
  </si>
  <si>
    <t>619C Fund MD Automatic</t>
  </si>
  <si>
    <t>619C_FUND_MDA</t>
  </si>
  <si>
    <t>619C Fund MD Archived</t>
  </si>
  <si>
    <t>619C_FUND_PUB</t>
  </si>
  <si>
    <t>619C Fund Published</t>
  </si>
  <si>
    <t>645D_FUND_ACF</t>
  </si>
  <si>
    <t>645D Fund All Cash Flow Automatic</t>
  </si>
  <si>
    <t>543</t>
  </si>
  <si>
    <t>645D_FUND_BM</t>
  </si>
  <si>
    <t>645D Fund Benchmark - ECPI+5</t>
  </si>
  <si>
    <t>645D_FUND_MD</t>
  </si>
  <si>
    <t>645D Fund MD Automatic</t>
  </si>
  <si>
    <t>645D_FUND_MDA</t>
  </si>
  <si>
    <t>645D Fund MD Archived</t>
  </si>
  <si>
    <t>645D_FUND_PUB</t>
  </si>
  <si>
    <t>645D Fund Published</t>
  </si>
  <si>
    <t>640C_FUND_ACF</t>
  </si>
  <si>
    <t>640C Fund All Cash Flow Automatic</t>
  </si>
  <si>
    <t>544</t>
  </si>
  <si>
    <t>973_FUND_PUB</t>
  </si>
  <si>
    <t>973 Fund Published</t>
  </si>
  <si>
    <t>973_FUND_BM</t>
  </si>
  <si>
    <t>973 Fund Benchmark - FUND_SPEC_647_BM</t>
  </si>
  <si>
    <t>C.EN_FUND_PUB</t>
  </si>
  <si>
    <t>C.EN Fund Published</t>
  </si>
  <si>
    <t>497</t>
  </si>
  <si>
    <t>C.EN_FUND_BM</t>
  </si>
  <si>
    <t>C.EN Fund Benchmark - FUND_SPEC_647_BM</t>
  </si>
  <si>
    <t>C.EN_FUND_MD</t>
  </si>
  <si>
    <t>C.EN Fund MD Automatic</t>
  </si>
  <si>
    <t>C.EN_FUND_ACF</t>
  </si>
  <si>
    <t>C.EN Fund All Cash Flow Automatic</t>
  </si>
  <si>
    <t>649.C_FUND_PUB</t>
  </si>
  <si>
    <t>649.C Fund Published</t>
  </si>
  <si>
    <t>18/NOV/2013 Imported per File from Alexa, Quarterly Data available from early on.</t>
  </si>
  <si>
    <t>W.DB</t>
  </si>
  <si>
    <t>Domestic Balanced</t>
  </si>
  <si>
    <t>10/DEC/2013 Added per Paul</t>
  </si>
  <si>
    <t>W.DB_BENCH</t>
  </si>
  <si>
    <t>Domestic Balanced Benchmark</t>
  </si>
  <si>
    <t>C.GB.A_FUND_MD</t>
  </si>
  <si>
    <t>C.GB.A Fund MD Automatic</t>
  </si>
  <si>
    <t>507</t>
  </si>
  <si>
    <t>CONST_10</t>
  </si>
  <si>
    <t>Constant 10%</t>
  </si>
  <si>
    <t>Constant 10% per Annum</t>
  </si>
  <si>
    <t>[CONST](10,'[START_DATE]','[END_DATE]')</t>
  </si>
  <si>
    <t>C.GB.B_FUND_MD</t>
  </si>
  <si>
    <t>C.GB.B Fund MD Automatic</t>
  </si>
  <si>
    <t>508</t>
  </si>
  <si>
    <t>C.GB.D_FUND_MD</t>
  </si>
  <si>
    <t>C.GB.D Fund MD Automatic</t>
  </si>
  <si>
    <t>509</t>
  </si>
  <si>
    <t>C.GB.A_FUND_ACF</t>
  </si>
  <si>
    <t>C.GB.A Fund All Cash Flow Automatic</t>
  </si>
  <si>
    <t>C.GB.B_FUND_ACF</t>
  </si>
  <si>
    <t>C.GB.B Fund All Cash Flow Automatic</t>
  </si>
  <si>
    <t>C.GB.D_FUND_ACF</t>
  </si>
  <si>
    <t>C.GB.D Fund All Cash Flow Automatic</t>
  </si>
  <si>
    <t>C.E.A_FUND_ACF</t>
  </si>
  <si>
    <t>C.E.A Fund All Cash Flow Automatic</t>
  </si>
  <si>
    <t>510</t>
  </si>
  <si>
    <t>C.E.A_FUND_MD</t>
  </si>
  <si>
    <t>C.E.A Fund MD Automatic</t>
  </si>
  <si>
    <t>C.E.B_FUND_ACF</t>
  </si>
  <si>
    <t>C.E.B Fund All Cash Flow Automatic</t>
  </si>
  <si>
    <t>511</t>
  </si>
  <si>
    <t>C.E.B_FUND_MD</t>
  </si>
  <si>
    <t>C.E.B Fund MD Automatic</t>
  </si>
  <si>
    <t>C.E.C_FUND_ACF</t>
  </si>
  <si>
    <t>C.E.C Fund All Cash Flow Automatic</t>
  </si>
  <si>
    <t>512</t>
  </si>
  <si>
    <t>C.E.C_FUND_MD</t>
  </si>
  <si>
    <t>C.E.C Fund MD Automatic</t>
  </si>
  <si>
    <t>CONST_10_USDZAR</t>
  </si>
  <si>
    <t>Constant 10% USD in ZAR</t>
  </si>
  <si>
    <t>Constant 10% per Annum in USD measured in ZAR</t>
  </si>
  <si>
    <t xml:space="preserve">100*((1+[RET]('CONST_10','[START_DATE]','[END_DATE]')/100) * (1+[RET]('USDZAR','[START_DATE]','[END_DATE]')/100)) - 100_x000D_
_x000D_
</t>
  </si>
  <si>
    <t>C.DB_FUND_BM2</t>
  </si>
  <si>
    <t>C.DB Fund Benchmark Secondary - AFB_SALMW_NI_MEAN</t>
  </si>
  <si>
    <t>C.DB_FUND_BM3</t>
  </si>
  <si>
    <t>C.DB Fund Benchmark Third - ECPI+5</t>
  </si>
  <si>
    <t>640C_FUND_BM</t>
  </si>
  <si>
    <t>640C Fund Benchmark - DB2_BLEND</t>
  </si>
  <si>
    <t>640C_FUND_PUB</t>
  </si>
  <si>
    <t>640C Fund Published</t>
  </si>
  <si>
    <t>640C_FUND_MD</t>
  </si>
  <si>
    <t>640C Fund MD Automatic</t>
  </si>
  <si>
    <t>640C_FUND_MDA</t>
  </si>
  <si>
    <t>640C Fund MD Archived</t>
  </si>
  <si>
    <t>655A_FUND_ACF</t>
  </si>
  <si>
    <t>655A Fund All Cash Flow Automatic</t>
  </si>
  <si>
    <t>545</t>
  </si>
  <si>
    <t>655A_FUND_BM</t>
  </si>
  <si>
    <t>655A Fund Benchmark - NONE</t>
  </si>
  <si>
    <t>655A_FUND_MD</t>
  </si>
  <si>
    <t>655A Fund MD Automatic</t>
  </si>
  <si>
    <t>655A_FUND_MDA</t>
  </si>
  <si>
    <t>655A Fund MD Archived</t>
  </si>
  <si>
    <t>655A_FUND_PUB</t>
  </si>
  <si>
    <t>655A Fund Published</t>
  </si>
  <si>
    <t>655B_FUND_ACF</t>
  </si>
  <si>
    <t>655B Fund All Cash Flow Automatic</t>
  </si>
  <si>
    <t>546</t>
  </si>
  <si>
    <t>655B_FUND_BM</t>
  </si>
  <si>
    <t>655B Fund Benchmark - NONE</t>
  </si>
  <si>
    <t>655B_FUND_MD</t>
  </si>
  <si>
    <t>655B Fund MD Automatic</t>
  </si>
  <si>
    <t>655B_FUND_MDA</t>
  </si>
  <si>
    <t>655B Fund MD Archived</t>
  </si>
  <si>
    <t>655B_FUND_PUB</t>
  </si>
  <si>
    <t>655B Fund Published</t>
  </si>
  <si>
    <t>655C_FUND_ACF</t>
  </si>
  <si>
    <t>655C Fund All Cash Flow Automatic</t>
  </si>
  <si>
    <t>547</t>
  </si>
  <si>
    <t>655C_FUND_BM</t>
  </si>
  <si>
    <t>655C Fund Benchmark - NONE</t>
  </si>
  <si>
    <t>655C_FUND_MD</t>
  </si>
  <si>
    <t>655C Fund MD Automatic</t>
  </si>
  <si>
    <t>655C_FUND_MDA</t>
  </si>
  <si>
    <t>655C Fund MD Archived</t>
  </si>
  <si>
    <t>655C_FUND_PUB</t>
  </si>
  <si>
    <t>655C Fund Published</t>
  </si>
  <si>
    <t>655D_FUND_ACF</t>
  </si>
  <si>
    <t>655D Fund All Cash Flow Automatic</t>
  </si>
  <si>
    <t>548</t>
  </si>
  <si>
    <t>655D_FUND_BM</t>
  </si>
  <si>
    <t>655D Fund Benchmark - NONE</t>
  </si>
  <si>
    <t>655D_FUND_MD</t>
  </si>
  <si>
    <t>655D Fund MD Automatic</t>
  </si>
  <si>
    <t>655D_FUND_MDA</t>
  </si>
  <si>
    <t>655D Fund MD Archived</t>
  </si>
  <si>
    <t>655D_FUND_PUB</t>
  </si>
  <si>
    <t>655D Fund Published</t>
  </si>
  <si>
    <t>DB1_BLEND</t>
  </si>
  <si>
    <t>65% ALSI, 5% PROP, 25% ALBI, 5% STFCAD [DB1]</t>
  </si>
  <si>
    <t>[BLEND]('[START_DATE]','[END_DATE]','ALSI',65,'PROP_FRD',5,'ALBI',25,'STFCAD',5)</t>
  </si>
  <si>
    <t>[BLEND]([SERIES_ID],'[START_DATE]','[END_DATE]',_x000D_
	'ALSI',65,_x000D_
	'PROP_FRD',5,_x000D_
	'ALBI',25,_x000D_
	'STFCAD',5_x000D_
)</t>
  </si>
  <si>
    <t>C.GB.A_FUND_PUB</t>
  </si>
  <si>
    <t>C.GB.A Fund Published</t>
  </si>
  <si>
    <t>C.GB.B_FUND_PUB</t>
  </si>
  <si>
    <t>C.GB.B Fund Published</t>
  </si>
  <si>
    <t>C.GB.D_FUND_PUB</t>
  </si>
  <si>
    <t>C.GB.D Fund Published</t>
  </si>
  <si>
    <t>C.E.A_FUND_PUB</t>
  </si>
  <si>
    <t>C.E.A Fund Published</t>
  </si>
  <si>
    <t>C.E.B_FUND_PUB</t>
  </si>
  <si>
    <t>C.E.B Fund Published</t>
  </si>
  <si>
    <t>C.E.C_FUND_PUB</t>
  </si>
  <si>
    <t>C.E.C Fund Published</t>
  </si>
  <si>
    <t>C.EV_FUND_BM2</t>
  </si>
  <si>
    <t>C.EV Fund Benchmark Secondary - MRN_SA_EQ_GEN_MEAN</t>
  </si>
  <si>
    <t>C.GB.C_FUND_PUB</t>
  </si>
  <si>
    <t>C.GB.C Fund Published</t>
  </si>
  <si>
    <t>549</t>
  </si>
  <si>
    <t>C.GB.C_FUND_MD</t>
  </si>
  <si>
    <t>C.GB.C Fund MD Automatic</t>
  </si>
  <si>
    <t>C.GB.C_FUND_ACF</t>
  </si>
  <si>
    <t>C.GB.C Fund All Cash Flow Automatic</t>
  </si>
  <si>
    <t>C.GLE.A_FUND_PUB</t>
  </si>
  <si>
    <t>C.GLE.A Fund Published</t>
  </si>
  <si>
    <t>550</t>
  </si>
  <si>
    <t>C.GLE.A_FUND_MD</t>
  </si>
  <si>
    <t>C.GLE.A Fund MD Automatic</t>
  </si>
  <si>
    <t>C.GLE.A_FUND_ACF</t>
  </si>
  <si>
    <t>C.GLE.A Fund All Cash Flow Automatic</t>
  </si>
  <si>
    <t>C.GLE.B_FUND_ACF</t>
  </si>
  <si>
    <t>C.GLE.B Fund All Cash Flow Automatic</t>
  </si>
  <si>
    <t>551</t>
  </si>
  <si>
    <t>C.GLE.B_FUND_MD</t>
  </si>
  <si>
    <t>C.GLE.B Fund MD Automatic</t>
  </si>
  <si>
    <t>C.GLE.B_FUND_PUB</t>
  </si>
  <si>
    <t>C.GLE.B Fund Published</t>
  </si>
  <si>
    <t>C.GLE.D_FUND_ACF</t>
  </si>
  <si>
    <t>C.GLE.D Fund All Cash Flow Automatic</t>
  </si>
  <si>
    <t>552</t>
  </si>
  <si>
    <t>C.GLE.D_FUND_MD</t>
  </si>
  <si>
    <t>C.GLE.D Fund MD Automatic</t>
  </si>
  <si>
    <t>C.GLE.D_FUND_PUB</t>
  </si>
  <si>
    <t>C.GLE.D Fund Published</t>
  </si>
  <si>
    <t>C.DB.A_FUND_ACF</t>
  </si>
  <si>
    <t>C.DB.A Fund All Cash Flow Automatic</t>
  </si>
  <si>
    <t>553</t>
  </si>
  <si>
    <t>C.DB.A_FUND_MD</t>
  </si>
  <si>
    <t>C.DB.A Fund MD Automatic</t>
  </si>
  <si>
    <t>816_FUND_UTR</t>
  </si>
  <si>
    <t>816 Fund Unit Class A [iR]</t>
  </si>
  <si>
    <t>636_FUND_ACF_NM</t>
  </si>
  <si>
    <t>636 Fund ACF Automatic Net Manage Fee</t>
  </si>
  <si>
    <t>11/FEB/2013 Added Series for DMcK for Client</t>
  </si>
  <si>
    <t>637_FUND_ACF_NM</t>
  </si>
  <si>
    <t>637 Fund ACF Automatic Net Manage Fee</t>
  </si>
  <si>
    <t>FINFA_USD_HRD</t>
  </si>
  <si>
    <t>Foord International Fund A USD (Hard Price)</t>
  </si>
  <si>
    <t>FIT prior to 31 Mar 2013</t>
  </si>
  <si>
    <t>CASE _x000D_
	WHEN TO_DATE('[END_DATE]','DD/MM/YYYY') &lt;= TO_DATE('31/03/2013','DD/MM/YYYY')_x000D_
	THEN [WEBPRC]('FIT','[START_DATE]','[END_DATE]') _x000D_
	ELSE [WEBPRC]('FINFA','[START_DATE]','[END_DATE]')_x000D_
END</t>
  </si>
  <si>
    <t>[WEBPRC]([SERIES_ID],'FINFA','[START_DATE]','[END_DATE]')</t>
  </si>
  <si>
    <t>FINFB_USD_HRD</t>
  </si>
  <si>
    <t>Foord International Fund B USD (Hard Price)</t>
  </si>
  <si>
    <t>CASE _x000D_
	WHEN TO_DATE('[END_DATE]','DD/MM/YYYY') &lt;= TO_DATE('31/03/2013','DD/MM/YYYY')_x000D_
	THEN [WEBPRC]('FIT','[START_DATE]','[END_DATE]') _x000D_
	ELSE [WEBPRC]('FINFB','[START_DATE]','[END_DATE]')_x000D_
END</t>
  </si>
  <si>
    <t>[WEBPRC]([SERIES_ID],'FINFB','[START_DATE]','[END_DATE]')</t>
  </si>
  <si>
    <t>FINFC1_USD_HRD</t>
  </si>
  <si>
    <t>Foord International Fund R USD (Hard Price)</t>
  </si>
  <si>
    <t>CASE _x000D_
	WHEN TO_DATE('[END_DATE]','DD/MM/YYYY') &lt;= TO_DATE('31/03/2013','DD/MM/YYYY')_x000D_
	THEN [WEBPRC]('FIT','[START_DATE]','[END_DATE]') _x000D_
	ELSE [WEBPRC]('FINFC1','[START_DATE]','[END_DATE]')_x000D_
END</t>
  </si>
  <si>
    <t>[WEBPRC]([SERIES_ID],'FINFC1','[START_DATE]','[END_DATE]')</t>
  </si>
  <si>
    <t>974_FUND_PUB</t>
  </si>
  <si>
    <t>974 Fund Published</t>
  </si>
  <si>
    <t>FINFX_USD_HRD</t>
  </si>
  <si>
    <t>Foord International Fund X USD (Hard Price)</t>
  </si>
  <si>
    <t>CASE _x000D_
	WHEN TO_DATE('[END_DATE]','DD/MM/YYYY') &lt;= TO_DATE('31/03/2013','DD/MM/YYYY')_x000D_
	THEN [WEBPRC]('FIT','[START_DATE]','[END_DATE]') _x000D_
	ELSE [WEBPRC]('FINFX','[START_DATE]','[END_DATE]')_x000D_
END</t>
  </si>
  <si>
    <t>[WEBPRC]([SERIES_ID],'FINFX','[START_DATE]','[END_DATE]')</t>
  </si>
  <si>
    <t>FGFLA_USD_HRD</t>
  </si>
  <si>
    <t>Foord Global Equity Fund (Luxembourg) A USD (Hard Price)</t>
  </si>
  <si>
    <t>[WEBPRC]('FGFLA','[START_DATE]','[END_DATE]')</t>
  </si>
  <si>
    <t>[WEBPRC]([SERIES_ID],'FGFLA','[START_DATE]','[END_DATE]')</t>
  </si>
  <si>
    <t>FGFLC2_USD_HRD</t>
  </si>
  <si>
    <t>Foord Global Equity Fund (Luxembourg) C2 USD (Hard Price)</t>
  </si>
  <si>
    <t>[WEBPRC]('FGFLC2','[START_DATE]','[END_DATE]')</t>
  </si>
  <si>
    <t>[WEBPRC]([SERIES_ID],'FGFLC2','[START_DATE]','[END_DATE]')</t>
  </si>
  <si>
    <t>FGFLX_USD_HRD</t>
  </si>
  <si>
    <t>Foord Global Equity Fund (Luxembourg) X USD (Hard Price)</t>
  </si>
  <si>
    <t>[WEBPRC]('FGFLX','[START_DATE]','[END_DATE]')</t>
  </si>
  <si>
    <t>[WEBPRC]([SERIES_ID],'FGFLX','[START_DATE]','[END_DATE]')</t>
  </si>
  <si>
    <t>877_FUND_ACF</t>
  </si>
  <si>
    <t>877 Fund All Cash Flow Automatic</t>
  </si>
  <si>
    <t>877_FUND_MD</t>
  </si>
  <si>
    <t>877 Fund MD Automatic</t>
  </si>
  <si>
    <t>877_FUND_BM</t>
  </si>
  <si>
    <t>877 Fund Benchmark - MSCI AC USD</t>
  </si>
  <si>
    <t>877_FUND_PRC1</t>
  </si>
  <si>
    <t>877 Fund Price 1 - FGFLA_USD_HRD</t>
  </si>
  <si>
    <t>877_FUND_PRC2</t>
  </si>
  <si>
    <t>877 Fund Price 2 - FGFLC2_USD_HRD</t>
  </si>
  <si>
    <t>877_FUND_PRC3</t>
  </si>
  <si>
    <t>877 Fund Price 3 - FGFLX_USD_HRD</t>
  </si>
  <si>
    <t>877_FUND_PUB</t>
  </si>
  <si>
    <t>877 Fund Published</t>
  </si>
  <si>
    <t>[SYS]([SERIES_ID],'[START_DATE]','[END_DATE]','FUND','MD','NO_REF')</t>
  </si>
  <si>
    <t>974_FUND_MD</t>
  </si>
  <si>
    <t>974 Fund MD Automatic</t>
  </si>
  <si>
    <t>974_FUND_MDA</t>
  </si>
  <si>
    <t>974 Fund MD Archived</t>
  </si>
  <si>
    <t>974_FUND_ACF</t>
  </si>
  <si>
    <t>974 Fund All Cash Flow Automatic</t>
  </si>
  <si>
    <t>975_FUND_PUB</t>
  </si>
  <si>
    <t>975 Fund Published</t>
  </si>
  <si>
    <t>500</t>
  </si>
  <si>
    <t>975_FUND_BM</t>
  </si>
  <si>
    <t>975 Fund Benchmark - ALSI</t>
  </si>
  <si>
    <t>975_FUND_ACF</t>
  </si>
  <si>
    <t>975 Fund All Cash Flow Automatic</t>
  </si>
  <si>
    <t>975_FUND_MDA</t>
  </si>
  <si>
    <t>975 Fund MD Archived</t>
  </si>
  <si>
    <t>975_FUND_MD</t>
  </si>
  <si>
    <t>975 Fund MD Automatic</t>
  </si>
  <si>
    <t>976_FUND_PUB</t>
  </si>
  <si>
    <t>976 Fund Published</t>
  </si>
  <si>
    <t>501</t>
  </si>
  <si>
    <t>976_FUND_BM</t>
  </si>
  <si>
    <t>976 Fund Benchmark - TW_DB_MED</t>
  </si>
  <si>
    <t>976_FUND_MD</t>
  </si>
  <si>
    <t>976 Fund MD Automatic</t>
  </si>
  <si>
    <t>976_FUND_MDA</t>
  </si>
  <si>
    <t>976 Fund MD Archived</t>
  </si>
  <si>
    <t>976_FUND_ACF</t>
  </si>
  <si>
    <t>976 Fund All Cash Flow Automatic</t>
  </si>
  <si>
    <t>976_FUND_BM2</t>
  </si>
  <si>
    <t>976 Fund Benchmark Secondary - DB1_BLEND</t>
  </si>
  <si>
    <t>649_FUND_BM</t>
  </si>
  <si>
    <t>649 Fund Benchmark - ALSI+2</t>
  </si>
  <si>
    <t>503</t>
  </si>
  <si>
    <t>649_FUND_BM2</t>
  </si>
  <si>
    <t>649 Fund Benchmark Secondary - ECPI+6</t>
  </si>
  <si>
    <t>649_FUND_ACF</t>
  </si>
  <si>
    <t>649 Fund All Cash Flow Automatic</t>
  </si>
  <si>
    <t>649_FUND_MD</t>
  </si>
  <si>
    <t>649 Fund MD Automatic</t>
  </si>
  <si>
    <t>649_FUND_MDA</t>
  </si>
  <si>
    <t>649 Fund MD Archived</t>
  </si>
  <si>
    <t>649_FUND_PUB</t>
  </si>
  <si>
    <t>649 Fund Published</t>
  </si>
  <si>
    <t>ECPI+6</t>
  </si>
  <si>
    <t>Consumer Price Index + 6%</t>
  </si>
  <si>
    <t>+6</t>
  </si>
  <si>
    <t>C.DB.A_FUND_PUB</t>
  </si>
  <si>
    <t>C.DB.A Fund Published</t>
  </si>
  <si>
    <t>C.DB.B_FUND_ACF</t>
  </si>
  <si>
    <t>C.DB.B Fund All Cash Flow Automatic</t>
  </si>
  <si>
    <t>554</t>
  </si>
  <si>
    <t>C.DB.B_FUND_MD</t>
  </si>
  <si>
    <t>C.DB.B Fund MD Automatic</t>
  </si>
  <si>
    <t>C.DB.B_FUND_PUB</t>
  </si>
  <si>
    <t>C.DB.B Fund Published</t>
  </si>
  <si>
    <t>C.DB.D_FUND_PUB</t>
  </si>
  <si>
    <t>C.DB.D Fund Published</t>
  </si>
  <si>
    <t>C.DB.D_FUND_MD</t>
  </si>
  <si>
    <t>C.DB.D Fund MD Automatic</t>
  </si>
  <si>
    <t>C.DBLE.B_FUND_ACF</t>
  </si>
  <si>
    <t>C.DBLE.B Fund All Cash Flow Automatic</t>
  </si>
  <si>
    <t>556</t>
  </si>
  <si>
    <t>C.DBLE.B_FUND_PUB</t>
  </si>
  <si>
    <t>C.DBLE.B Fund Published</t>
  </si>
  <si>
    <t>C.DBLE.B_FUND_MD</t>
  </si>
  <si>
    <t>C.DBLE.B Fund MD Automatic</t>
  </si>
  <si>
    <t>C.DBLE.D_FUND_ACF</t>
  </si>
  <si>
    <t>C.DBLE.D Fund All Cash Flow Automatic</t>
  </si>
  <si>
    <t>C.DBLE.D_FUND_PUB</t>
  </si>
  <si>
    <t>C.DBLE.D Fund Published</t>
  </si>
  <si>
    <t>C.DFL.B_FUND_ACF</t>
  </si>
  <si>
    <t>C.DFL.B Fund All Cash Flow Automatic</t>
  </si>
  <si>
    <t>558</t>
  </si>
  <si>
    <t>C.DFL.B_FUND_MD</t>
  </si>
  <si>
    <t>C.DFL.B Fund MD Automatic</t>
  </si>
  <si>
    <t>C.DFL.B_FUND_PUB</t>
  </si>
  <si>
    <t>C.DFL.B Fund Published</t>
  </si>
  <si>
    <t>C.DFL.C_FUND_PUB</t>
  </si>
  <si>
    <t>C.DFL.C Fund Published</t>
  </si>
  <si>
    <t>559</t>
  </si>
  <si>
    <t>C.DFL.C_FUND_ACF</t>
  </si>
  <si>
    <t>C.DFL.C Fund All Cash Flow Automatic</t>
  </si>
  <si>
    <t>C.DFL.C_FUND_MD</t>
  </si>
  <si>
    <t>C.DFL.C Fund MD Automatic</t>
  </si>
  <si>
    <t>C.DFL.D_FUND_PUB</t>
  </si>
  <si>
    <t>C.DFL.D Fund Published</t>
  </si>
  <si>
    <t>560</t>
  </si>
  <si>
    <t>C.DFL.D_FUND_ACF</t>
  </si>
  <si>
    <t>C.DFL.D Fund All Cash Flow Automatic</t>
  </si>
  <si>
    <t>C.DFL.D_FUND_MD</t>
  </si>
  <si>
    <t>C.DFL.D Fund MD Automatic</t>
  </si>
  <si>
    <t>C.E.G_FUND_ACF</t>
  </si>
  <si>
    <t>C.E.G Fund All Cash Flow Automatic</t>
  </si>
  <si>
    <t>561</t>
  </si>
  <si>
    <t>C.E.G_FUND_MD</t>
  </si>
  <si>
    <t>C.E.G Fund MD Automatic</t>
  </si>
  <si>
    <t>C.E.G_FUND_PUB</t>
  </si>
  <si>
    <t>C.E.G Fund Published</t>
  </si>
  <si>
    <t>C.EV.A_FUND_ACF</t>
  </si>
  <si>
    <t>C.EV.A Fund All Cash Flow Automatic</t>
  </si>
  <si>
    <t>562</t>
  </si>
  <si>
    <t>C.EV.A_FUND_MD</t>
  </si>
  <si>
    <t>C.EV.A Fund MD Automatic</t>
  </si>
  <si>
    <t>648_FUND_ACF</t>
  </si>
  <si>
    <t>648 Fund All Cash Flow Automatic</t>
  </si>
  <si>
    <t>493</t>
  </si>
  <si>
    <t>648_FUND_BM</t>
  </si>
  <si>
    <t>648 Fund Benchmark - FUND_SPEC_648</t>
  </si>
  <si>
    <t>648_FUND_LCF</t>
  </si>
  <si>
    <t>648 Fund Large Cash Flow Automatic</t>
  </si>
  <si>
    <t>648_FUND_MD</t>
  </si>
  <si>
    <t>648 Fund MD Automatic</t>
  </si>
  <si>
    <t>648_FUND_MDA</t>
  </si>
  <si>
    <t>648 Fund MD Archived</t>
  </si>
  <si>
    <t>648_FUND_PUB</t>
  </si>
  <si>
    <t>648 Fund Published</t>
  </si>
  <si>
    <t>08/JUL/2013 Returns Copied from 607</t>
  </si>
  <si>
    <t>648A_FUND_ACF</t>
  </si>
  <si>
    <t>648A Fund All Cash Flow Automatic</t>
  </si>
  <si>
    <t>494</t>
  </si>
  <si>
    <t>648A_FUND_BM</t>
  </si>
  <si>
    <t>648A Fund Benchmark - FUND_SPEC_648</t>
  </si>
  <si>
    <t>648A_FUND_LCF</t>
  </si>
  <si>
    <t>648A Fund Large Cash Flow Automatic</t>
  </si>
  <si>
    <t>648A_FUND_MD</t>
  </si>
  <si>
    <t>648A Fund MD Automatic</t>
  </si>
  <si>
    <t>648A_FUND_MDA</t>
  </si>
  <si>
    <t>648A Fund MD Archived</t>
  </si>
  <si>
    <t>648A_FUND_PUB</t>
  </si>
  <si>
    <t>648A Fund Published</t>
  </si>
  <si>
    <t>648B_FUND_ACF</t>
  </si>
  <si>
    <t>648B Fund All Cash Flow Automatic</t>
  </si>
  <si>
    <t>495</t>
  </si>
  <si>
    <t>648B_FUND_BM</t>
  </si>
  <si>
    <t>648B Fund Benchmark - J403TJ433T_SPLICE</t>
  </si>
  <si>
    <t>648B_FUND_LCF</t>
  </si>
  <si>
    <t>648B Fund Large Cash Flow Automatic</t>
  </si>
  <si>
    <t>648B_FUND_MD</t>
  </si>
  <si>
    <t>648B Fund MD Automatic</t>
  </si>
  <si>
    <t>648B_FUND_MDA</t>
  </si>
  <si>
    <t>648B Fund MD Archived</t>
  </si>
  <si>
    <t>648B_FUND_PUB</t>
  </si>
  <si>
    <t>648B Fund Published</t>
  </si>
  <si>
    <t>648C_FUND_ACF</t>
  </si>
  <si>
    <t>648C Fund All Cash Flow Automatic</t>
  </si>
  <si>
    <t>496</t>
  </si>
  <si>
    <t>648C_FUND_BM</t>
  </si>
  <si>
    <t>648C Fund Benchmark - FUND_SPEC_648</t>
  </si>
  <si>
    <t>648C_FUND_LCF</t>
  </si>
  <si>
    <t>648C Fund Large Cash Flow Automatic</t>
  </si>
  <si>
    <t>648C_FUND_MD</t>
  </si>
  <si>
    <t>648C Fund MD Automatic</t>
  </si>
  <si>
    <t>648C_FUND_MDA</t>
  </si>
  <si>
    <t>648C Fund MD Archived</t>
  </si>
  <si>
    <t>648C_FUND_PUB</t>
  </si>
  <si>
    <t>648C Fund Published</t>
  </si>
  <si>
    <t>TMPLT_FUND_UTE</t>
  </si>
  <si>
    <t>TMPLT Fund Unit Class [UTCE] [iE]</t>
  </si>
  <si>
    <t>811_FUND_UTF</t>
  </si>
  <si>
    <t>811 Fund Unit Class B4 [iF]</t>
  </si>
  <si>
    <t>Really Started on 2nd of September 2013._x000D_
R Class prior to 31/08/2013 per Alexa Pearce</t>
  </si>
  <si>
    <t>CASE _x000D_
	WHEN TO_DATE('[END]','DD/MM/YYYY') &lt;= TO_DATE('30/09/2005','DD/MM/YYYY')_x000D_
	THEN [RET]('811_FUND_UTR','[START]','[END_DATE]')_x000D_
	WHEN TO_DATE('[END_DATE]','DD/MM/YYYY') &lt;= TO_DATE('02/09/2013','DD/MM/YYYY')_x000D_
	THEN [UT]([SERIES_ID],'R','[START_DATE]','[END_DATE]','STANDARD')_x000D_
	ELSE [UT]([SERIES_ID],'F','[START_DATE]','[END_DATE]','STANDARD')_x000D_
END</t>
  </si>
  <si>
    <t>985_FUND_BM</t>
  </si>
  <si>
    <t>985 Fund Benchmark - NONE</t>
  </si>
  <si>
    <t>502</t>
  </si>
  <si>
    <t>985_FUND_PUB</t>
  </si>
  <si>
    <t>985 Fund Published</t>
  </si>
  <si>
    <t>C.EV.A_FUND_PUB</t>
  </si>
  <si>
    <t>C.EV.A Fund Published</t>
  </si>
  <si>
    <t>C.EV.C_FUND_PUB</t>
  </si>
  <si>
    <t>C.EV.C Fund Published</t>
  </si>
  <si>
    <t>563</t>
  </si>
  <si>
    <t>C.EV.C_FUND_MD</t>
  </si>
  <si>
    <t>C.EV.C Fund MD Automatic</t>
  </si>
  <si>
    <t>C.EV.C_FUND_ACF</t>
  </si>
  <si>
    <t>C.EV.C Fund All Cash Flow Automatic</t>
  </si>
  <si>
    <t>C.EV.G_FUND_ACF</t>
  </si>
  <si>
    <t>C.EV.G Fund All Cash Flow Automatic</t>
  </si>
  <si>
    <t>564</t>
  </si>
  <si>
    <t>C.EV.G_FUND_MD</t>
  </si>
  <si>
    <t>C.EV.G Fund MD Automatic</t>
  </si>
  <si>
    <t>C.EV.G_FUND_PUB</t>
  </si>
  <si>
    <t>C.EV.G Fund Published</t>
  </si>
  <si>
    <t>90_FUND_BM</t>
  </si>
  <si>
    <t>90 Fund Benchmark - NONE</t>
  </si>
  <si>
    <t>565</t>
  </si>
  <si>
    <t>90_FUND_PUB</t>
  </si>
  <si>
    <t>90 Fund Published</t>
  </si>
  <si>
    <t>C.GME_FUND_ACF</t>
  </si>
  <si>
    <t>C.GME Fund All Cash Flow Automatic</t>
  </si>
  <si>
    <t>566</t>
  </si>
  <si>
    <t>C.GME_FUND_BM</t>
  </si>
  <si>
    <t>C.GME Fund Benchmark - ECPI+4</t>
  </si>
  <si>
    <t>C.GME_FUND_MD</t>
  </si>
  <si>
    <t>C.GME Fund MD Automatic</t>
  </si>
  <si>
    <t>C.GME_FUND_PUB</t>
  </si>
  <si>
    <t>C.GME Fund Published</t>
  </si>
  <si>
    <t>F.GME</t>
  </si>
  <si>
    <t>Firm Global Balanced Medium Equity Benchmark</t>
  </si>
  <si>
    <t>C.GB.AR_FUND_BM2</t>
  </si>
  <si>
    <t>C.GB.AR Fund Benchmark Secondary - FUND_SPEC_GB_BM</t>
  </si>
  <si>
    <t>Attribution Benchmark</t>
  </si>
  <si>
    <t>331_FUND_MD</t>
  </si>
  <si>
    <t>331 Fund MD Automatic</t>
  </si>
  <si>
    <t>538F_FUND_ACF</t>
  </si>
  <si>
    <t>538F Fund All Cash Flow Automatic</t>
  </si>
  <si>
    <t>567</t>
  </si>
  <si>
    <t>538F_FUND_BM</t>
  </si>
  <si>
    <t>538F Fund Benchmark - J403T</t>
  </si>
  <si>
    <t>538F_FUND_MD</t>
  </si>
  <si>
    <t>538F Fund MD Automatic</t>
  </si>
  <si>
    <t>538F_FUND_MDA</t>
  </si>
  <si>
    <t>538F Fund MD Archived</t>
  </si>
  <si>
    <t>538F_FUND_PUB</t>
  </si>
  <si>
    <t>538F Fund Published</t>
  </si>
  <si>
    <t>630F_FUND_ACF</t>
  </si>
  <si>
    <t>630F Fund All Cash Flow Automatic</t>
  </si>
  <si>
    <t>568</t>
  </si>
  <si>
    <t>630F_FUND_BM</t>
  </si>
  <si>
    <t>630F Fund Benchmark - J403T</t>
  </si>
  <si>
    <t>630F_FUND_MD</t>
  </si>
  <si>
    <t>630F Fund MD Automatic</t>
  </si>
  <si>
    <t>630F_FUND_MDA</t>
  </si>
  <si>
    <t>630F Fund MD Archived</t>
  </si>
  <si>
    <t>630F_FUND_PUB</t>
  </si>
  <si>
    <t>630F Fund Published</t>
  </si>
  <si>
    <t>811F_FUND_ACF</t>
  </si>
  <si>
    <t>811F Fund All Cash Flow Automatic</t>
  </si>
  <si>
    <t>569</t>
  </si>
  <si>
    <t>811F_FUND_BM</t>
  </si>
  <si>
    <t>811F Fund Benchmark - ALSI</t>
  </si>
  <si>
    <t>811F_FUND_MD</t>
  </si>
  <si>
    <t>811F Fund MD Automatic</t>
  </si>
  <si>
    <t>811F_FUND_MDA</t>
  </si>
  <si>
    <t>811F Fund MD Archived</t>
  </si>
  <si>
    <t>811F_FUND_PUB</t>
  </si>
  <si>
    <t>811F Fund Published</t>
  </si>
  <si>
    <t>648F_FUND_ACF</t>
  </si>
  <si>
    <t>648F Fund All Cash Flow Automatic</t>
  </si>
  <si>
    <t>570</t>
  </si>
  <si>
    <t>648F_FUND_BM</t>
  </si>
  <si>
    <t>648F Fund Benchmark - J403TJ433T_SPLICE</t>
  </si>
  <si>
    <t>648F_FUND_MD</t>
  </si>
  <si>
    <t>648F Fund MD Automatic</t>
  </si>
  <si>
    <t>648F_FUND_MDA</t>
  </si>
  <si>
    <t>648F Fund MD Archived</t>
  </si>
  <si>
    <t>648F_FUND_PUB</t>
  </si>
  <si>
    <t>648F Fund Published</t>
  </si>
  <si>
    <t>624F_FUND_ACF</t>
  </si>
  <si>
    <t>624F Fund All Cash Flow Automatic</t>
  </si>
  <si>
    <t>571</t>
  </si>
  <si>
    <t>624F_FUND_BM</t>
  </si>
  <si>
    <t>624F Fund Benchmark - J303T</t>
  </si>
  <si>
    <t>624F_FUND_MD</t>
  </si>
  <si>
    <t>624F Fund MD Automatic</t>
  </si>
  <si>
    <t>624F_FUND_MDA</t>
  </si>
  <si>
    <t>624F Fund MD Archived</t>
  </si>
  <si>
    <t>624F_FUND_PUB</t>
  </si>
  <si>
    <t>624F Fund Published</t>
  </si>
  <si>
    <t>542F_FUND_ACF</t>
  </si>
  <si>
    <t>542F Fund All Cash Flow Automatic</t>
  </si>
  <si>
    <t>572</t>
  </si>
  <si>
    <t>542F_FUND_BM</t>
  </si>
  <si>
    <t>542F Fund Benchmark - J403T</t>
  </si>
  <si>
    <t>542F_FUND_MD</t>
  </si>
  <si>
    <t>542F Fund MD Automatic</t>
  </si>
  <si>
    <t>542F_FUND_MDA</t>
  </si>
  <si>
    <t>542F Fund MD Archived</t>
  </si>
  <si>
    <t>542F_FUND_PUB</t>
  </si>
  <si>
    <t>542F Fund Published</t>
  </si>
  <si>
    <t>874_FUND_BM2</t>
  </si>
  <si>
    <t>874 Fund Benchmark Secondary - CONST_10</t>
  </si>
  <si>
    <t>Objective 10%</t>
  </si>
  <si>
    <t>875_FUND_BM2</t>
  </si>
  <si>
    <t>875 Fund Benchmark Secondary - CONST_10</t>
  </si>
  <si>
    <t>FIT_ZAR_HRD</t>
  </si>
  <si>
    <t>Foord International Trust in ZAR (Hard Price)</t>
  </si>
  <si>
    <t>238_FUND_PUB</t>
  </si>
  <si>
    <t>238 Fund Published</t>
  </si>
  <si>
    <t>FGEFB1_USD_HRD</t>
  </si>
  <si>
    <t>Foord Global Equity Fund B1 in USD (Hard Price)</t>
  </si>
  <si>
    <t>FGEFB Prior to 1 June 2014</t>
  </si>
  <si>
    <t>CASE _x000D_
	WHEN TO_DATE('[END_DATE]','DD/MM/YYYY') &lt;= TO_DATE('31/05/2014','DD/MM/YYYY')_x000D_
	THEN 10 * [WEBPRC]('FGEFB','[START_DATE]','[END_DATE]') / 13.2612 _x000D_
	WHEN TO_DATE('[END_DATE]','DD/MM/YYYY') = TO_DATE('01/06/2014','DD/MM/YYYY')_x000D_
	THEN 10_x000D_
	ELSE [WEBPRC]('FGEFB1','[START_DATE]','[END_DATE]')_x000D_
END</t>
  </si>
  <si>
    <t>FGEFB1_GBP_HRD</t>
  </si>
  <si>
    <t>Foord Global Equity Fund B1 in GBP (Hard Price)</t>
  </si>
  <si>
    <t>FGEFB1_EUR_HRD</t>
  </si>
  <si>
    <t>Foord Global Equity Fund B1 in EUR (Hard Price)</t>
  </si>
  <si>
    <t>FGEFB1_ZAR_HRD</t>
  </si>
  <si>
    <t>Foord Global Equity Fund B1 in ZAR (Hard Price)</t>
  </si>
  <si>
    <t>FGFLA_GBP_HRD</t>
  </si>
  <si>
    <t>Foord Global Equity Fund (Luxembourg) A GBP (Hard Price)</t>
  </si>
  <si>
    <t>FGFLA_EUR_HRD</t>
  </si>
  <si>
    <t>Foord Global Equity Fund (Luxembourg) A EUR (Hard Price)</t>
  </si>
  <si>
    <t>11_FUND_BM</t>
  </si>
  <si>
    <t>11 Fund Benchmark - ALSI</t>
  </si>
  <si>
    <t>578</t>
  </si>
  <si>
    <t>609J_FUND_MDA</t>
  </si>
  <si>
    <t>609J Fund MD Archived</t>
  </si>
  <si>
    <t>589</t>
  </si>
  <si>
    <t>609J_FUND_PUB</t>
  </si>
  <si>
    <t>609J Fund Published</t>
  </si>
  <si>
    <t>619J_FUND_MD</t>
  </si>
  <si>
    <t>619J Fund MD Automatic</t>
  </si>
  <si>
    <t>590</t>
  </si>
  <si>
    <t>619J_FUND_MDA</t>
  </si>
  <si>
    <t>619J Fund MD Archived</t>
  </si>
  <si>
    <t>619J_FUND_PUB</t>
  </si>
  <si>
    <t>619J Fund Published</t>
  </si>
  <si>
    <t>609J_FUND_ACF</t>
  </si>
  <si>
    <t>609J Fund All Cash Flow Automatic</t>
  </si>
  <si>
    <t>609J_FUND_BM</t>
  </si>
  <si>
    <t>609J Fund Benchmark - GB4_BLEND</t>
  </si>
  <si>
    <t>609J_FUND_MD</t>
  </si>
  <si>
    <t>609J Fund MD Automatic</t>
  </si>
  <si>
    <t>619J_FUND_ACF</t>
  </si>
  <si>
    <t>619J Fund All Cash Flow Automatic</t>
  </si>
  <si>
    <t>619J_FUND_BM</t>
  </si>
  <si>
    <t>619J Fund Benchmark - ECPI+5</t>
  </si>
  <si>
    <t>629J_FUND_MDA</t>
  </si>
  <si>
    <t>629J Fund MD Archived</t>
  </si>
  <si>
    <t>629J_FUND_PUB</t>
  </si>
  <si>
    <t>629J Fund Published</t>
  </si>
  <si>
    <t>638J_FUND_PUB</t>
  </si>
  <si>
    <t>638J Fund Published</t>
  </si>
  <si>
    <t>821_R_CCY_US3</t>
  </si>
  <si>
    <t>821_FUND_UTR in USD3PM</t>
  </si>
  <si>
    <t>Created to Translate 821 into USD Returns</t>
  </si>
  <si>
    <t>638J_FUND_BM2</t>
  </si>
  <si>
    <t>638J Fund Benchmark Secondary - DB4_BLEND</t>
  </si>
  <si>
    <t>821_FUND_BM3</t>
  </si>
  <si>
    <t>821 Fund Benchmark Third - MSCI AC USD</t>
  </si>
  <si>
    <t>876K_FUND_BM</t>
  </si>
  <si>
    <t>876K Fund Benchmark - MSCI AC USD</t>
  </si>
  <si>
    <t>610</t>
  </si>
  <si>
    <t>876K_FUND_MD</t>
  </si>
  <si>
    <t>876K Fund MD Automatic</t>
  </si>
  <si>
    <t>876K_FUND_ACF</t>
  </si>
  <si>
    <t>876K Fund All Cash Flow Automatic</t>
  </si>
  <si>
    <t>876K_FUND_PUB</t>
  </si>
  <si>
    <t>876K Fund Published</t>
  </si>
  <si>
    <t>876L_FUND_BM</t>
  </si>
  <si>
    <t>876L Fund Benchmark - MSCI AC USD</t>
  </si>
  <si>
    <t>611</t>
  </si>
  <si>
    <t>876L_FUND_MD</t>
  </si>
  <si>
    <t>876L Fund MD Automatic</t>
  </si>
  <si>
    <t>876L_FUND_ACF</t>
  </si>
  <si>
    <t>876L Fund All Cash Flow Automatic</t>
  </si>
  <si>
    <t>876L_FUND_PUB</t>
  </si>
  <si>
    <t>876L Fund Published</t>
  </si>
  <si>
    <t>876M_FUND_BM</t>
  </si>
  <si>
    <t>876M Fund Benchmark - MSCI AC USD</t>
  </si>
  <si>
    <t>612</t>
  </si>
  <si>
    <t>876M_FUND_MD</t>
  </si>
  <si>
    <t>876M Fund MD Automatic</t>
  </si>
  <si>
    <t>876M_FUND_ACF</t>
  </si>
  <si>
    <t>876M Fund All Cash Flow Automatic</t>
  </si>
  <si>
    <t>876M_FUND_PUB</t>
  </si>
  <si>
    <t>876M Fund Published</t>
  </si>
  <si>
    <t>ECPI_LAG_1M+5</t>
  </si>
  <si>
    <t>Consumer Price Index (Lag 1 Month) + 5%</t>
  </si>
  <si>
    <t>TMPLT_FUND_MSC2</t>
  </si>
  <si>
    <t>TMPLT Fund Miscellaneous 2 - N/A</t>
  </si>
  <si>
    <t>TMPLT_FUND_MSC3</t>
  </si>
  <si>
    <t>TMPLT Fund Miscellaneous 3 - N/A</t>
  </si>
  <si>
    <t>TMPLT_FUND_MSC4</t>
  </si>
  <si>
    <t>TMPLT Fund Miscellaneous 4 - N/A</t>
  </si>
  <si>
    <t>TMPLT_FUND_MSC5</t>
  </si>
  <si>
    <t>TMPLT Fund Miscellaneous 5 - N/A</t>
  </si>
  <si>
    <t>TMPLT_FUND_MSC6</t>
  </si>
  <si>
    <t>TMPLT Fund Miscellaneous 6 - N/A</t>
  </si>
  <si>
    <t>TMPLT_FUND_MSC7</t>
  </si>
  <si>
    <t>TMPLT Fund Miscellaneous 7 - N/A</t>
  </si>
  <si>
    <t>TMPLT_FUND_MSC8</t>
  </si>
  <si>
    <t>TMPLT Fund Miscellaneous 8 - N/A</t>
  </si>
  <si>
    <t>FUND_MSC8</t>
  </si>
  <si>
    <t>TMPLT_FUND_PRC1</t>
  </si>
  <si>
    <t>TMPLT Fund Price 1 - N/A</t>
  </si>
  <si>
    <t>TMPLT_FUND_PRC2</t>
  </si>
  <si>
    <t>TMPLT Fund Price 2 - N/A</t>
  </si>
  <si>
    <t>TMPLT_FUND_PRC3</t>
  </si>
  <si>
    <t>TMPLT Fund Price 3 - N/A</t>
  </si>
  <si>
    <t>TMPLT_FUND_PRC4</t>
  </si>
  <si>
    <t>TMPLT Fund Price 4 - N/A</t>
  </si>
  <si>
    <t>TMPLT_FUND_PRC5</t>
  </si>
  <si>
    <t>TMPLT Fund Price 5 - N/A</t>
  </si>
  <si>
    <t>TMPLT_FUND_PRC6</t>
  </si>
  <si>
    <t>TMPLT Fund Price 6 - N/A</t>
  </si>
  <si>
    <t>FUND_PRC6</t>
  </si>
  <si>
    <t>876_FUND_BM</t>
  </si>
  <si>
    <t>876 Fund Benchmark - MSCI AC USD</t>
  </si>
  <si>
    <t>Used for class starting after initial start date</t>
  </si>
  <si>
    <t>FGFLA_ZAR_HRD</t>
  </si>
  <si>
    <t>Foord Global Equity Fund (Luxembourg) A ZAR (Hard Price)</t>
  </si>
  <si>
    <t>FINFA_ZAR_HRD</t>
  </si>
  <si>
    <t>Foord International Fund A in ZAR (Hard Price)</t>
  </si>
  <si>
    <t>602J_FUND_BM</t>
  </si>
  <si>
    <t>602J Fund Benchmark - GB3_BLEND</t>
  </si>
  <si>
    <t>627</t>
  </si>
  <si>
    <t>876_FUND_BM2</t>
  </si>
  <si>
    <t>876 Fund Benchmark Secondary - NONE</t>
  </si>
  <si>
    <t>No Longer Applicable, we had this BM2 to have  a different BM start for FGEFB1</t>
  </si>
  <si>
    <t>876_FUND_PRC3</t>
  </si>
  <si>
    <t>876 Fund Price 3 - FGEFB1_USD_HRD</t>
  </si>
  <si>
    <t>656J_FUND_MDA</t>
  </si>
  <si>
    <t>656J Fund MD Archived</t>
  </si>
  <si>
    <t>622</t>
  </si>
  <si>
    <t>914_FUND_ACF</t>
  </si>
  <si>
    <t>914 Fund All Cash Flow Automatic</t>
  </si>
  <si>
    <t>618</t>
  </si>
  <si>
    <t>914_FUND_BM</t>
  </si>
  <si>
    <t>914 Fund Benchmark - J203T</t>
  </si>
  <si>
    <t>914_FUND_MD</t>
  </si>
  <si>
    <t>914 Fund MD Automatic</t>
  </si>
  <si>
    <t>914_FUND_MDA</t>
  </si>
  <si>
    <t>914 Fund MD Archived</t>
  </si>
  <si>
    <t>914_FUND_PUB</t>
  </si>
  <si>
    <t>914 Fund Published</t>
  </si>
  <si>
    <t>656J_FUND_MD</t>
  </si>
  <si>
    <t>656J Fund MD Automatic</t>
  </si>
  <si>
    <t>656J_FUND_LCF</t>
  </si>
  <si>
    <t>656J Fund Large Cash Flow Automatic</t>
  </si>
  <si>
    <t>656J_FUND_BM</t>
  </si>
  <si>
    <t>656J Fund Benchmark - FRD_PRUD_MEAN</t>
  </si>
  <si>
    <t>656J_FUND_ACF</t>
  </si>
  <si>
    <t>656J Fund All Cash Flow Automatic</t>
  </si>
  <si>
    <t>656J_FUND_PUB</t>
  </si>
  <si>
    <t>656J Fund Published</t>
  </si>
  <si>
    <t>809_R_CCY_US3</t>
  </si>
  <si>
    <t>809_FUND_UTR in USD3PM</t>
  </si>
  <si>
    <t>Created to Translate 809 into USD 3PM Returns</t>
  </si>
  <si>
    <t>602B_FUND_BM</t>
  </si>
  <si>
    <t>602B Fund Benchmark - GB3_BLEND</t>
  </si>
  <si>
    <t>626</t>
  </si>
  <si>
    <t>603B_FUND_BM</t>
  </si>
  <si>
    <t>603B Fund Benchmark - GB3_BLEND</t>
  </si>
  <si>
    <t>612B_FUND_BM</t>
  </si>
  <si>
    <t>612B Fund Benchmark - ECPI+5</t>
  </si>
  <si>
    <t>630</t>
  </si>
  <si>
    <t>11_FUND_PUB</t>
  </si>
  <si>
    <t>11 Fund Published</t>
  </si>
  <si>
    <t>Fund Pub from Excel Spread sheet from Alexa</t>
  </si>
  <si>
    <t>656A_FUND_MDA</t>
  </si>
  <si>
    <t>656A Fund MD Archived</t>
  </si>
  <si>
    <t>619</t>
  </si>
  <si>
    <t>656A_FUND_MD</t>
  </si>
  <si>
    <t>656A Fund MD Automatic</t>
  </si>
  <si>
    <t>656A_FUND_LCF</t>
  </si>
  <si>
    <t>656A Fund Large Cash Flow Automatic</t>
  </si>
  <si>
    <t>C.DB.J_FUND_PUB</t>
  </si>
  <si>
    <t>C.DB.J Fund Published</t>
  </si>
  <si>
    <t>604</t>
  </si>
  <si>
    <t>821_R_CCY_USD</t>
  </si>
  <si>
    <t>821_FUND_UTR in USD</t>
  </si>
  <si>
    <t>Created to Translate 821 UTR into USD Returns</t>
  </si>
  <si>
    <t>C.DB.J_FUND_MD</t>
  </si>
  <si>
    <t>C.DB.J Fund MD Automatic</t>
  </si>
  <si>
    <t>C.DB.J_FUND_ACF</t>
  </si>
  <si>
    <t>C.DB.J Fund All Cash Flow Automatic</t>
  </si>
  <si>
    <t>C.DBLE.J_FUND_ACF</t>
  </si>
  <si>
    <t>C.DBLE.J Fund All Cash Flow Automatic</t>
  </si>
  <si>
    <t>605</t>
  </si>
  <si>
    <t>C.DBLE.J_FUND_PUB</t>
  </si>
  <si>
    <t>C.DBLE.J Fund Published</t>
  </si>
  <si>
    <t>C.DBLE.J_FUND_MD</t>
  </si>
  <si>
    <t>C.DBLE.J Fund MD Automatic</t>
  </si>
  <si>
    <t>C.DFL.J_FUND_ACF</t>
  </si>
  <si>
    <t>C.DFL.J Fund All Cash Flow Automatic</t>
  </si>
  <si>
    <t>606</t>
  </si>
  <si>
    <t>C.DFL.J_FUND_MD</t>
  </si>
  <si>
    <t>C.DFL.J Fund MD Automatic</t>
  </si>
  <si>
    <t>C.DFL.J_FUND_PUB</t>
  </si>
  <si>
    <t>C.DFL.J Fund Published</t>
  </si>
  <si>
    <t>C.GB.J_FUND_ACF</t>
  </si>
  <si>
    <t>C.GB.J Fund All Cash Flow Automatic</t>
  </si>
  <si>
    <t>607</t>
  </si>
  <si>
    <t>C.GB.J_FUND_MD</t>
  </si>
  <si>
    <t>C.GB.J Fund MD Automatic</t>
  </si>
  <si>
    <t>C.GB.J_FUND_PUB</t>
  </si>
  <si>
    <t>C.GB.J Fund Published</t>
  </si>
  <si>
    <t>C.GLE.J_FUND_ACF</t>
  </si>
  <si>
    <t>C.GLE.J Fund All Cash Flow Automatic</t>
  </si>
  <si>
    <t>608</t>
  </si>
  <si>
    <t>C.GLE.J_FUND_MD</t>
  </si>
  <si>
    <t>C.GLE.J Fund MD Automatic</t>
  </si>
  <si>
    <t>C.GLE.J_FUND_PUB</t>
  </si>
  <si>
    <t>C.GLE.J Fund Published</t>
  </si>
  <si>
    <t>821_FUND_BM2</t>
  </si>
  <si>
    <t>821 Fund Benchmark Secondary - MSCI AC USD</t>
  </si>
  <si>
    <t>656A_FUND_BM</t>
  </si>
  <si>
    <t>656A Fund Benchmark - FRD_PRUD_MEAN</t>
  </si>
  <si>
    <t>656A_FUND_ACF</t>
  </si>
  <si>
    <t>656A Fund All Cash Flow Automatic</t>
  </si>
  <si>
    <t>656A_FUND_PUB</t>
  </si>
  <si>
    <t>656A Fund Published</t>
  </si>
  <si>
    <t>656C_FUND_MDA</t>
  </si>
  <si>
    <t>656C Fund MD Archived</t>
  </si>
  <si>
    <t>621</t>
  </si>
  <si>
    <t>656C_FUND_MD</t>
  </si>
  <si>
    <t>656C Fund MD Automatic</t>
  </si>
  <si>
    <t>656C_FUND_LCF</t>
  </si>
  <si>
    <t>656C Fund Large Cash Flow Automatic</t>
  </si>
  <si>
    <t>656C_FUND_BM</t>
  </si>
  <si>
    <t>656C Fund Benchmark - FRD_PRUD_MEAN</t>
  </si>
  <si>
    <t>656C_FUND_ACF</t>
  </si>
  <si>
    <t>656C Fund All Cash Flow Automatic</t>
  </si>
  <si>
    <t>656C_FUND_PUB</t>
  </si>
  <si>
    <t>656C Fund Published</t>
  </si>
  <si>
    <t>968_FUND_PUB</t>
  </si>
  <si>
    <t>968 Fund Published</t>
  </si>
  <si>
    <t>602B_FUND_PUB</t>
  </si>
  <si>
    <t>602B Fund Published</t>
  </si>
  <si>
    <t>602B_FUND_MDA</t>
  </si>
  <si>
    <t>602B Fund MD Archived</t>
  </si>
  <si>
    <t>602B_FUND_MD</t>
  </si>
  <si>
    <t>602B Fund MD Automatic</t>
  </si>
  <si>
    <t>602B_FUND_LCF</t>
  </si>
  <si>
    <t>602B Fund Large Cash Flow Automatic</t>
  </si>
  <si>
    <t>989_FUND_PUB</t>
  </si>
  <si>
    <t>989 Fund Published</t>
  </si>
  <si>
    <t>625</t>
  </si>
  <si>
    <t>989_FUND_BM</t>
  </si>
  <si>
    <t>989 Fund Benchmark - CAPI_ALSI</t>
  </si>
  <si>
    <t>989_FUND_MD</t>
  </si>
  <si>
    <t>989 Fund MD Automatic</t>
  </si>
  <si>
    <t>989_FUND_MDA</t>
  </si>
  <si>
    <t>989 Fund MD Archived</t>
  </si>
  <si>
    <t>602B_FUND_ACF</t>
  </si>
  <si>
    <t>602B Fund All Cash Flow Automatic</t>
  </si>
  <si>
    <t>602J_FUND_ACF</t>
  </si>
  <si>
    <t>602J Fund All Cash Flow Automatic</t>
  </si>
  <si>
    <t>602J_FUND_PUB</t>
  </si>
  <si>
    <t>602J Fund Published</t>
  </si>
  <si>
    <t>602J_FUND_MDA</t>
  </si>
  <si>
    <t>602J Fund MD Archived</t>
  </si>
  <si>
    <t>602J_FUND_MD</t>
  </si>
  <si>
    <t>602J Fund MD Automatic</t>
  </si>
  <si>
    <t>602J_FUND_LCF</t>
  </si>
  <si>
    <t>602J Fund Large Cash Flow Automatic</t>
  </si>
  <si>
    <t>612B_FUND_ACF</t>
  </si>
  <si>
    <t>612B Fund All Cash Flow Automatic</t>
  </si>
  <si>
    <t>612B_FUND_PUB</t>
  </si>
  <si>
    <t>612B Fund Published</t>
  </si>
  <si>
    <t>612B_FUND_MDA</t>
  </si>
  <si>
    <t>612B Fund MD Archived</t>
  </si>
  <si>
    <t>612B_FUND_MD</t>
  </si>
  <si>
    <t>612B Fund MD Automatic</t>
  </si>
  <si>
    <t>612B_FUND_LCF</t>
  </si>
  <si>
    <t>612B Fund Large Cash Flow Automatic</t>
  </si>
  <si>
    <t>612J_FUND_ACF</t>
  </si>
  <si>
    <t>612J Fund All Cash Flow Automatic</t>
  </si>
  <si>
    <t>612J_FUND_PUB</t>
  </si>
  <si>
    <t>612J Fund Published</t>
  </si>
  <si>
    <t>612J_FUND_MDA</t>
  </si>
  <si>
    <t>612J Fund MD Archived</t>
  </si>
  <si>
    <t>612J_FUND_MD</t>
  </si>
  <si>
    <t>612J Fund MD Automatic</t>
  </si>
  <si>
    <t>612J_FUND_LCF</t>
  </si>
  <si>
    <t>612J Fund Large Cash Flow Automatic</t>
  </si>
  <si>
    <t>C.GME.B_FUND_MD</t>
  </si>
  <si>
    <t>C.GME.B Fund MD Automatic</t>
  </si>
  <si>
    <t>636</t>
  </si>
  <si>
    <t>C.GME.B_FUND_ACF</t>
  </si>
  <si>
    <t>C.GME.B Fund All Cash Flow Automatic</t>
  </si>
  <si>
    <t>C.GME.B_FUND_PUB</t>
  </si>
  <si>
    <t>C.GME.B Fund Published</t>
  </si>
  <si>
    <t>603J_FUND_BM</t>
  </si>
  <si>
    <t>603J Fund Benchmark - FUND_SPEC_603_BM</t>
  </si>
  <si>
    <t>CCY_ZARGBP</t>
  </si>
  <si>
    <t>ZAR to GBP Exchange Rate</t>
  </si>
  <si>
    <t>Return of a 1 Rand Measured in GBP</t>
  </si>
  <si>
    <t>[EXCH_RATE]('GBP','ZAR','[END_DATE]','BLOOMBERG')</t>
  </si>
  <si>
    <t>810J_FUND_MD</t>
  </si>
  <si>
    <t>810J Fund MD Automatic</t>
  </si>
  <si>
    <t>581</t>
  </si>
  <si>
    <t>810J_FUND_LCF</t>
  </si>
  <si>
    <t>810J Fund Large Cash Flow Automatic</t>
  </si>
  <si>
    <t>810J_FUND_BM</t>
  </si>
  <si>
    <t>810J Fund Benchmark - FRD_PRUD_MEAN</t>
  </si>
  <si>
    <t>810J_FUND_ACF</t>
  </si>
  <si>
    <t>810J Fund All Cash Flow Automatic</t>
  </si>
  <si>
    <t>810J_FUND_PUB</t>
  </si>
  <si>
    <t>810J Fund Published</t>
  </si>
  <si>
    <t>810J_FUND_MDA</t>
  </si>
  <si>
    <t>810J Fund MD Archived</t>
  </si>
  <si>
    <t>815J_FUND_MD</t>
  </si>
  <si>
    <t>815J Fund MD Automatic</t>
  </si>
  <si>
    <t>582</t>
  </si>
  <si>
    <t>815J_FUND_LCF</t>
  </si>
  <si>
    <t>815J Fund Large Cash Flow Automatic</t>
  </si>
  <si>
    <t>815J_FUND_BM</t>
  </si>
  <si>
    <t>815J Fund Benchmark - ECPI+4</t>
  </si>
  <si>
    <t>815J_FUND_ACF</t>
  </si>
  <si>
    <t>815J Fund All Cash Flow Automatic</t>
  </si>
  <si>
    <t>815J_FUND_PUB</t>
  </si>
  <si>
    <t>815J Fund Published</t>
  </si>
  <si>
    <t>815J_FUND_MDA</t>
  </si>
  <si>
    <t>815J Fund MD Archived</t>
  </si>
  <si>
    <t>818J_FUND_MD</t>
  </si>
  <si>
    <t>818J Fund MD Automatic</t>
  </si>
  <si>
    <t>583</t>
  </si>
  <si>
    <t>818J_FUND_BM</t>
  </si>
  <si>
    <t>818J Fund Benchmark - ECPI+4</t>
  </si>
  <si>
    <t>818J_FUND_ACF</t>
  </si>
  <si>
    <t>818J Fund All Cash Flow Automatic</t>
  </si>
  <si>
    <t>818J_FUND_PUB</t>
  </si>
  <si>
    <t>818J Fund Published</t>
  </si>
  <si>
    <t>818J_FUND_MDA</t>
  </si>
  <si>
    <t>818J Fund MD Archived</t>
  </si>
  <si>
    <t>820J_FUND_MD</t>
  </si>
  <si>
    <t>820J Fund MD Automatic</t>
  </si>
  <si>
    <t>584</t>
  </si>
  <si>
    <t>608J_FUND_BM</t>
  </si>
  <si>
    <t>608J Fund Benchmark - FUND_SPEC_608_BM</t>
  </si>
  <si>
    <t>588</t>
  </si>
  <si>
    <t>820J_FUND_BM</t>
  </si>
  <si>
    <t>820J Fund Benchmark - AFB_SALMW_NI_MEAN</t>
  </si>
  <si>
    <t>820J_FUND_ACF</t>
  </si>
  <si>
    <t>820J Fund All Cash Flow Automatic</t>
  </si>
  <si>
    <t>820J_FUND_PUB</t>
  </si>
  <si>
    <t>820J Fund Published</t>
  </si>
  <si>
    <t>820J_FUND_MDA</t>
  </si>
  <si>
    <t>820J Fund MD Archived</t>
  </si>
  <si>
    <t>608J_FUND_ACF</t>
  </si>
  <si>
    <t>608J Fund All Cash Flow Automatic</t>
  </si>
  <si>
    <t>608J_FUND_PUB</t>
  </si>
  <si>
    <t>608J Fund Published</t>
  </si>
  <si>
    <t>608J_FUND_MDA</t>
  </si>
  <si>
    <t>608J Fund MD Archived</t>
  </si>
  <si>
    <t>628J_FUND_MD</t>
  </si>
  <si>
    <t>628J Fund MD Automatic</t>
  </si>
  <si>
    <t>591</t>
  </si>
  <si>
    <t>535J_FUND_MD</t>
  </si>
  <si>
    <t>535J Fund MD Automatic</t>
  </si>
  <si>
    <t>586</t>
  </si>
  <si>
    <t>535J_FUND_MDA</t>
  </si>
  <si>
    <t>535J Fund MD Archived</t>
  </si>
  <si>
    <t>CCY_GBPZAR</t>
  </si>
  <si>
    <t>GBP to ZAR Exchange Rate per Bloomberg</t>
  </si>
  <si>
    <t>Return of a 1 GBP Measured in ZAR</t>
  </si>
  <si>
    <t>[EXCH_RATE]('ZAR','GBP','[END_DATE]','BLOOMBERG')</t>
  </si>
  <si>
    <t>C.GB_FI_PUB</t>
  </si>
  <si>
    <t>C.GB Fixed Interest Published</t>
  </si>
  <si>
    <t>US_CPI</t>
  </si>
  <si>
    <t>United States CPI (Urban Consurmers)</t>
  </si>
  <si>
    <t xml:space="preserve">US CPI ALL URBAN Seasonally Adjusted. </t>
  </si>
  <si>
    <t xml:space="preserve">
Created for Fact sheet graph for 809_x000D_
</t>
  </si>
  <si>
    <t>[IMPRT_ITEM]('US_CPI','[END_DATE]','BLOOMBERG')</t>
  </si>
  <si>
    <t>W.WHAT_IF</t>
  </si>
  <si>
    <t>What if</t>
  </si>
  <si>
    <t>Used to be WHAT_IF_OLD, until 04/MAY/2015</t>
  </si>
  <si>
    <t>534J_FUND_ACF</t>
  </si>
  <si>
    <t>534J Fund All Cash Flow Automatic</t>
  </si>
  <si>
    <t>585</t>
  </si>
  <si>
    <t>534J_FUND_PUB</t>
  </si>
  <si>
    <t>534J Fund Published</t>
  </si>
  <si>
    <t>534J_FUND_MDA</t>
  </si>
  <si>
    <t>534J Fund MD Archived</t>
  </si>
  <si>
    <t>534J_FUND_MD</t>
  </si>
  <si>
    <t>534J Fund MD Automatic</t>
  </si>
  <si>
    <t>534J_FUND_LCF</t>
  </si>
  <si>
    <t>534J Fund Large Cash Flow Automatic</t>
  </si>
  <si>
    <t>534J_FUND_BM</t>
  </si>
  <si>
    <t>534J Fund Benchmark - AFB_SALMW_MED</t>
  </si>
  <si>
    <t>534J_FUND_BM2</t>
  </si>
  <si>
    <t>534J Fund Benchmark Secondary - DB1_BLEND</t>
  </si>
  <si>
    <t>537J_FUND_BM</t>
  </si>
  <si>
    <t>537J Fund Benchmark - FUND_SPEC_537_BM</t>
  </si>
  <si>
    <t>587</t>
  </si>
  <si>
    <t>537J_FUND_MD</t>
  </si>
  <si>
    <t>537J Fund MD Automatic</t>
  </si>
  <si>
    <t>535J_FUND_PUB</t>
  </si>
  <si>
    <t>535J Fund Published</t>
  </si>
  <si>
    <t>535J_FUND_BM</t>
  </si>
  <si>
    <t>535J Fund Benchmark - FUND_SPEC_535_BM</t>
  </si>
  <si>
    <t>535J_FUND_BM2</t>
  </si>
  <si>
    <t>535J Fund Benchmark Secondary - FUND_SPEC_535_BM2</t>
  </si>
  <si>
    <t>535J_FUND_ACF</t>
  </si>
  <si>
    <t>535J Fund All Cash Flow Automatic</t>
  </si>
  <si>
    <t>535J_FUND_LCF</t>
  </si>
  <si>
    <t>535J Fund Large Cash Flow Automatic</t>
  </si>
  <si>
    <t>628J_FUND_MDA</t>
  </si>
  <si>
    <t>628J Fund MD Archived</t>
  </si>
  <si>
    <t>537J_FUND_MDA</t>
  </si>
  <si>
    <t>537J Fund MD Archived</t>
  </si>
  <si>
    <t>537J_FUND_PUB</t>
  </si>
  <si>
    <t>537J Fund Published</t>
  </si>
  <si>
    <t>537J_FUND_BM2</t>
  </si>
  <si>
    <t>537J Fund Benchmark Secondary - FUND_SPEC_537_BM2</t>
  </si>
  <si>
    <t>537J_FUND_ACF</t>
  </si>
  <si>
    <t>537J Fund All Cash Flow Automatic</t>
  </si>
  <si>
    <t>608J_FUND_MD</t>
  </si>
  <si>
    <t>608J Fund MD Automatic</t>
  </si>
  <si>
    <t>608J_FUND_LCF</t>
  </si>
  <si>
    <t>608J Fund Large Cash Flow Automatic</t>
  </si>
  <si>
    <t>628J_FUND_PUB</t>
  </si>
  <si>
    <t>628J Fund Published</t>
  </si>
  <si>
    <t>628J_FUND_ACF</t>
  </si>
  <si>
    <t>628J Fund All Cash Flow Automatic</t>
  </si>
  <si>
    <t>628J_FUND_BM</t>
  </si>
  <si>
    <t>628J Fund Benchmark - TW_GB_MED</t>
  </si>
  <si>
    <t>628J_FUND_BM2</t>
  </si>
  <si>
    <t>628J Fund Benchmark Secondary - ECPI+7</t>
  </si>
  <si>
    <t>636J_FUND_MDA</t>
  </si>
  <si>
    <t>636J Fund MD Archived</t>
  </si>
  <si>
    <t>593</t>
  </si>
  <si>
    <t>636J_FUND_MD</t>
  </si>
  <si>
    <t>636J Fund MD Automatic</t>
  </si>
  <si>
    <t>636J_FUND_LCF</t>
  </si>
  <si>
    <t>636J Fund Large Cash Flow Automatic</t>
  </si>
  <si>
    <t>636J_FUND_BM</t>
  </si>
  <si>
    <t>636J Fund Benchmark - ECPI+4</t>
  </si>
  <si>
    <t>646J_FUND_ACF</t>
  </si>
  <si>
    <t>646J Fund All Cash Flow Automatic</t>
  </si>
  <si>
    <t>602</t>
  </si>
  <si>
    <t>636J_FUND_ACF</t>
  </si>
  <si>
    <t>636J Fund All Cash Flow Automatic</t>
  </si>
  <si>
    <t>636J_FUND_PUB</t>
  </si>
  <si>
    <t>636J Fund Published</t>
  </si>
  <si>
    <t>646J_FUND_PUB</t>
  </si>
  <si>
    <t>646J Fund Published</t>
  </si>
  <si>
    <t>646J_FUND_MDA</t>
  </si>
  <si>
    <t>646J Fund MD Archived</t>
  </si>
  <si>
    <t>646J_FUND_MD</t>
  </si>
  <si>
    <t>646J Fund MD Automatic</t>
  </si>
  <si>
    <t>646J_FUND_LCF</t>
  </si>
  <si>
    <t>646J Fund Large Cash Flow Automatic</t>
  </si>
  <si>
    <t>646J_FUND_BM</t>
  </si>
  <si>
    <t>646J Fund Benchmark - TW_DB_MED</t>
  </si>
  <si>
    <t>637J_FUND_ACF</t>
  </si>
  <si>
    <t>637J Fund All Cash Flow Automatic</t>
  </si>
  <si>
    <t>594</t>
  </si>
  <si>
    <t>637J_FUND_PUB</t>
  </si>
  <si>
    <t>637J Fund Published</t>
  </si>
  <si>
    <t>637J_FUND_MDA</t>
  </si>
  <si>
    <t>637J Fund MD Archived</t>
  </si>
  <si>
    <t>637J_FUND_MD</t>
  </si>
  <si>
    <t>637J Fund MD Automatic</t>
  </si>
  <si>
    <t>637J_FUND_LCF</t>
  </si>
  <si>
    <t>637J Fund Large Cash Flow Automatic</t>
  </si>
  <si>
    <t>637J_FUND_BM</t>
  </si>
  <si>
    <t>637J Fund Benchmark - ECPI+4</t>
  </si>
  <si>
    <t>646J_FUND_BM2</t>
  </si>
  <si>
    <t>646J Fund Benchmark Secondary - DB1_BLEND</t>
  </si>
  <si>
    <t>FUND_SPEC_535_BM</t>
  </si>
  <si>
    <t>Alexander Forbes SA LMW (Currently)</t>
  </si>
  <si>
    <t>Was SA_SALMW_MED -&gt; AFB_GBLMW_MED, back to SA_SALMW_MED</t>
  </si>
  <si>
    <t xml:space="preserve">[SPLICE]('[START_DATE]','[END_DATE]','AFB_SALMW_MED','01/02/2015','AFB_GBLMW_MED','01/10/2019','AFB_SALMW_MED') </t>
  </si>
  <si>
    <t>FUND_SPEC_535_BM2</t>
  </si>
  <si>
    <t>65% ALSI, 5% PROP, 25% ALBI, 5% STFCAD  (Currently)</t>
  </si>
  <si>
    <t>Was DB1 -&gt; GB3 -&gt; DB1 -&gt; DB11</t>
  </si>
  <si>
    <t xml:space="preserve">[SPLICE]('[START_DATE]','[END_DATE]','DB1_BLEND','01/02/2015','GB3_BLEND','01/10/2019','DB1_BLEND','01/03/2021','DB11_BLEND') </t>
  </si>
  <si>
    <t>65% ALSI, 5% PROP, 25% ALBI, 5% STFCAD [DB11] (Currently)</t>
  </si>
  <si>
    <t>817_R_CCY_USD</t>
  </si>
  <si>
    <t>817_FUND_UTR in USD</t>
  </si>
  <si>
    <t xml:space="preserve">Created to Translate 817 UTR into USD Returns </t>
  </si>
  <si>
    <t>817_FUND_MSC1</t>
  </si>
  <si>
    <t>817 Fund Miscellaneous 1 - 817_R_CCY_USD</t>
  </si>
  <si>
    <t>1386_FUND_PUB</t>
  </si>
  <si>
    <t>1386 Fund Published</t>
  </si>
  <si>
    <t>639</t>
  </si>
  <si>
    <t>1386_FUND_BM</t>
  </si>
  <si>
    <t>1386 Fund Benchmark - N/A</t>
  </si>
  <si>
    <t>1386_FUND_MD</t>
  </si>
  <si>
    <t>1386 Fund MD Automatic</t>
  </si>
  <si>
    <t>ALSI_CCY_EUR</t>
  </si>
  <si>
    <t>ALSI in EUR</t>
  </si>
  <si>
    <t>ALSI in EUR, Created for Alexa Pearce</t>
  </si>
  <si>
    <t>Created to Translate ALSI into EUR Returns</t>
  </si>
  <si>
    <t>C.E_FUND_MSC6</t>
  </si>
  <si>
    <t>C.E Fund Miscellaneous 6 - CAPI_ALSI_CCY_EUR</t>
  </si>
  <si>
    <t>657A_FUND_MDA</t>
  </si>
  <si>
    <t>657A Fund MD Archived</t>
  </si>
  <si>
    <t>640</t>
  </si>
  <si>
    <t>657A_FUND_MD</t>
  </si>
  <si>
    <t>657A Fund MD Automatic</t>
  </si>
  <si>
    <t>657A_FUND_LCF</t>
  </si>
  <si>
    <t>657A Fund Large Cash Flow Automatic</t>
  </si>
  <si>
    <t>657A_FUND_BM</t>
  </si>
  <si>
    <t>657A Fund Benchmark - AFB_GBLMW_MED</t>
  </si>
  <si>
    <t>657A_FUND_ACF</t>
  </si>
  <si>
    <t>657A Fund All Cash Flow Automatic</t>
  </si>
  <si>
    <t>657A_FUND_PUB</t>
  </si>
  <si>
    <t>657A Fund Published</t>
  </si>
  <si>
    <t>C.I.A_FUND_PUB</t>
  </si>
  <si>
    <t>C.I.A Fund Published</t>
  </si>
  <si>
    <t>632</t>
  </si>
  <si>
    <t>C.I.A_FUND_ACF</t>
  </si>
  <si>
    <t>C.I.A Fund All Cash Flow Automatic</t>
  </si>
  <si>
    <t>C.I.A_FUND_BM</t>
  </si>
  <si>
    <t>C.I.A Fund Benchmark - ALSI</t>
  </si>
  <si>
    <t>C.I.A_FUND_MD</t>
  </si>
  <si>
    <t>C.I.A Fund MD Automatic</t>
  </si>
  <si>
    <t>657B_FUND_LCF</t>
  </si>
  <si>
    <t>657B Fund Large Cash Flow Automatic</t>
  </si>
  <si>
    <t>641</t>
  </si>
  <si>
    <t>657B_FUND_BM</t>
  </si>
  <si>
    <t>657B Fund Benchmark - AFB_GBLMW_MED</t>
  </si>
  <si>
    <t>657B_FUND_ACF</t>
  </si>
  <si>
    <t>657B Fund All Cash Flow Automatic</t>
  </si>
  <si>
    <t>657B_FUND_PUB</t>
  </si>
  <si>
    <t>657B Fund Published</t>
  </si>
  <si>
    <t>657B_FUND_MDA</t>
  </si>
  <si>
    <t>657B Fund MD Archived</t>
  </si>
  <si>
    <t>657B_FUND_MD</t>
  </si>
  <si>
    <t>657B Fund MD Automatic</t>
  </si>
  <si>
    <t>657J_FUND_LCF</t>
  </si>
  <si>
    <t>657J Fund Large Cash Flow Automatic</t>
  </si>
  <si>
    <t>642</t>
  </si>
  <si>
    <t>657J_FUND_BM</t>
  </si>
  <si>
    <t>657J Fund Benchmark - AFB_GBLMW_MED</t>
  </si>
  <si>
    <t>657J_FUND_ACF</t>
  </si>
  <si>
    <t>657J Fund All Cash Flow Automatic</t>
  </si>
  <si>
    <t>657J_FUND_PUB</t>
  </si>
  <si>
    <t>657J Fund Published</t>
  </si>
  <si>
    <t>657J_FUND_MDA</t>
  </si>
  <si>
    <t>657J Fund MD Archived</t>
  </si>
  <si>
    <t>657J_FUND_MD</t>
  </si>
  <si>
    <t>657J Fund MD Automatic</t>
  </si>
  <si>
    <t>1386_FUND_LCF</t>
  </si>
  <si>
    <t>1386 Fund Large Cash Flow Automatic</t>
  </si>
  <si>
    <t>1386_FUND_MDA</t>
  </si>
  <si>
    <t>1386 Fund MD Archived</t>
  </si>
  <si>
    <t>C.GME.J_FUND_MD</t>
  </si>
  <si>
    <t>C.GME.J Fund MD Automatic</t>
  </si>
  <si>
    <t>637</t>
  </si>
  <si>
    <t>C.GME.J_FUND_ACF</t>
  </si>
  <si>
    <t>C.GME.J Fund All Cash Flow Automatic</t>
  </si>
  <si>
    <t>C.GME.J_FUND_PUB</t>
  </si>
  <si>
    <t>C.GME.J Fund Published</t>
  </si>
  <si>
    <t>CCY_EURZAR</t>
  </si>
  <si>
    <t>EUR to ZAR Exchange Rate per Bloomberg</t>
  </si>
  <si>
    <t>Return of a 1 EUR Measured in ZAR</t>
  </si>
  <si>
    <t>Euro Only introduce on 1 Jan 1999</t>
  </si>
  <si>
    <t>[EXCH_RATE]('ZAR','EUR','[END_DATE]','BLOOMBERG')</t>
  </si>
  <si>
    <t>CCY_ZAREUR</t>
  </si>
  <si>
    <t>ZAR to EUR Exchange Rate</t>
  </si>
  <si>
    <t>Return of a 1 Rand Measured in EUR</t>
  </si>
  <si>
    <t>[EXCH_RATE]('EUR','ZAR','[END_DATE]','BLOOMBERG')</t>
  </si>
  <si>
    <t>811_E_CCY_GBP</t>
  </si>
  <si>
    <t>811_FUND_UTE  in GBP</t>
  </si>
  <si>
    <t>Created to Translate 811 into GBP Returns</t>
  </si>
  <si>
    <t>811_E_CCY_EUR</t>
  </si>
  <si>
    <t>811_FUND_UTE  in EUR</t>
  </si>
  <si>
    <t>Created to Translate 811 into EUR Returns</t>
  </si>
  <si>
    <t>C.E_FUND_MSC4</t>
  </si>
  <si>
    <t>C.E Fund Miscellaneous 4 - 811_E_CCY_EUR</t>
  </si>
  <si>
    <t>C.E_FUND_MSC5</t>
  </si>
  <si>
    <t>C.E Fund Miscellaneous 5 - 811_E_CCY_GBP</t>
  </si>
  <si>
    <t>ECPI+4.FEE</t>
  </si>
  <si>
    <t>Consumer Price Index ECPI[CL] + 4% per UT Fee Rate Module</t>
  </si>
  <si>
    <t>Consumer Price Index + 4% as worked out in the Fee Rate Module for (818) Foord Conservative</t>
  </si>
  <si>
    <t>[FEEBM](818,'[START_DATE]','[END_DATE]')</t>
  </si>
  <si>
    <t>ECPI+5.FEE</t>
  </si>
  <si>
    <t>Consumer Price Index ECPI[CL] + 5% per UT Fee Rate Module</t>
  </si>
  <si>
    <t>Consumer Price Index + 4% as worked out in the Fee Rate Module (817) Foord Flexible</t>
  </si>
  <si>
    <t>[FEEBM](817,'[START_DATE]','[END_DATE]')</t>
  </si>
  <si>
    <t>818_FUND_MSC8</t>
  </si>
  <si>
    <t>818 Fund Miscellaneous 8 - ECPI+4</t>
  </si>
  <si>
    <t>Delete this series after 01 Jan 2019</t>
  </si>
  <si>
    <t>817_FUND_MSC8</t>
  </si>
  <si>
    <t>817 Fund Miscellaneous 8 - ECPI+5</t>
  </si>
  <si>
    <t>1386_FUND_ACF</t>
  </si>
  <si>
    <t>1386 Fund All Cash Flow Automatic</t>
  </si>
  <si>
    <t>1386_BOND_ACF</t>
  </si>
  <si>
    <t>1386 Bond ACF Automatic</t>
  </si>
  <si>
    <t>1386_BOND_MD</t>
  </si>
  <si>
    <t>1386 Bond MD Automatic</t>
  </si>
  <si>
    <t>1386_BOND_PUB</t>
  </si>
  <si>
    <t>1386 Bond Published</t>
  </si>
  <si>
    <t>1386_EQTY_ACF</t>
  </si>
  <si>
    <t>1386 Equity ACF Automatic</t>
  </si>
  <si>
    <t>1386_EQTY_MD</t>
  </si>
  <si>
    <t>1386 Equity MD Automatic</t>
  </si>
  <si>
    <t>1386_EQTY_PUB</t>
  </si>
  <si>
    <t>1386 Equity Published</t>
  </si>
  <si>
    <t>1386_FI_MD</t>
  </si>
  <si>
    <t>1386 Fixed Interest MD Automatic</t>
  </si>
  <si>
    <t>1386_FI_PUB</t>
  </si>
  <si>
    <t>1386 Fixed Interest Published</t>
  </si>
  <si>
    <t>1386_FI_ACF</t>
  </si>
  <si>
    <t>1386 Fixed Int ACF Automatic</t>
  </si>
  <si>
    <t>1386_PROP_ACF</t>
  </si>
  <si>
    <t>1386 Property ACF Automatic</t>
  </si>
  <si>
    <t>1386_PROP_MD</t>
  </si>
  <si>
    <t>1386 Property MD Automatic</t>
  </si>
  <si>
    <t>1386_PROP_PUB</t>
  </si>
  <si>
    <t>1386 Property Published</t>
  </si>
  <si>
    <t>1386_BOND_BM</t>
  </si>
  <si>
    <t>1386 Bond Benchmark - ALBI</t>
  </si>
  <si>
    <t>1386_FI_BM</t>
  </si>
  <si>
    <t>1386 Fixed Interest Benchmark - ALBI</t>
  </si>
  <si>
    <t>1386_FI_BM2</t>
  </si>
  <si>
    <t>1386 Fixed Interest Benchmark 2- STFCAD</t>
  </si>
  <si>
    <t>1386_PROP_BM</t>
  </si>
  <si>
    <t>1386 Property Benchmark - PROP_FRD</t>
  </si>
  <si>
    <t>1386_EQTY_BM</t>
  </si>
  <si>
    <t>1386 Equity Benchmark - ALSI</t>
  </si>
  <si>
    <t>1386 Fund Benchmark - FUND_SPEC_535_BM</t>
  </si>
  <si>
    <t>1386_FUND_BM2</t>
  </si>
  <si>
    <t>1386 Fund Benchmark Secondary - FUND_SPEC_535_BM2</t>
  </si>
  <si>
    <t>645_FUND_BM2</t>
  </si>
  <si>
    <t>645 Fund Benchmark Secondary - ECPI_LAG_2M+5</t>
  </si>
  <si>
    <t>Were thinking about using this for performance Fee for 645 decided not to</t>
  </si>
  <si>
    <t>ECPI_LAG_2M</t>
  </si>
  <si>
    <t>Consumer Price Index ECPI[CL] Lag 2 Month</t>
  </si>
  <si>
    <t>[PFINDX_PRO]('ECPI_LAG_2M','[END_DATE]')</t>
  </si>
  <si>
    <t>ECPI_LAG_2M+5</t>
  </si>
  <si>
    <t>Consumer Price Index (Lag 2 Month) + 5%</t>
  </si>
  <si>
    <t>J253T</t>
  </si>
  <si>
    <t>SA Property</t>
  </si>
  <si>
    <t>[INET]('J253','[END_DATE]')</t>
  </si>
  <si>
    <t>[ACS]([SERIES_ID],'J253T','[START_DATE]','[END_DATE]')</t>
  </si>
  <si>
    <t>J255253T</t>
  </si>
  <si>
    <t>SA Property (J253T) (Currently)</t>
  </si>
  <si>
    <t>J255T until 28 Feb 2015, then J253T</t>
  </si>
  <si>
    <t>J255T 		to 28 Feb 2015_x000D_
J253T		from 1 Mar 2015</t>
  </si>
  <si>
    <t xml:space="preserve">[SPLICE]('[START_DATE]','[END_DATE]','J255T','01/03/2015','J253T') </t>
  </si>
  <si>
    <t>W.FIF</t>
  </si>
  <si>
    <t>Foord International Fund (Class R)</t>
  </si>
  <si>
    <t>Old R1 class was renamed to R class on 31/10/2020</t>
  </si>
  <si>
    <t>Added per Christina Castle Request._x000D_
05/02/2018 Changed from FIFA to FIFR as per Alexa.</t>
  </si>
  <si>
    <t>W.FIF_BENCH</t>
  </si>
  <si>
    <t>Foord International Fund Benchmark - (US CPI)</t>
  </si>
  <si>
    <t>Added per Christina Castle Request_x000D_
Changed to Const 10 per Paul Request_x000D_
16/NOV/2016 Changed to US CPI per Paul and Ridwaan</t>
  </si>
  <si>
    <t>C.I.N_FUND_PUB</t>
  </si>
  <si>
    <t>C.I.N Fund Published</t>
  </si>
  <si>
    <t>633</t>
  </si>
  <si>
    <t>C.I.N_FUND_ACF</t>
  </si>
  <si>
    <t>C.I.N Fund All Cash Flow Automatic</t>
  </si>
  <si>
    <t>C.I.N_FUND_BM</t>
  </si>
  <si>
    <t>C.I.N Fund Benchmark - ALSI</t>
  </si>
  <si>
    <t>C.I.N_FUND_MD</t>
  </si>
  <si>
    <t>C.I.N Fund MD Automatic</t>
  </si>
  <si>
    <t>C.I.G_FUND_PUB</t>
  </si>
  <si>
    <t>C.I.G Fund Published</t>
  </si>
  <si>
    <t>634</t>
  </si>
  <si>
    <t xml:space="preserve">[SYS]([SERIES_ID], '[START_DATE]','[END_DATE]', 'FUND', 'MD', '[MODE]') </t>
  </si>
  <si>
    <t>C.I.G_FUND_ACF</t>
  </si>
  <si>
    <t>C.I.G Fund All Cash Flow Automatic</t>
  </si>
  <si>
    <t>C.I.G_FUND_BM</t>
  </si>
  <si>
    <t>C.I.G Fund Benchmark - ALSI</t>
  </si>
  <si>
    <t>C.I.G_FUND_MD</t>
  </si>
  <si>
    <t>C.I.G Fund MD Automatic</t>
  </si>
  <si>
    <t>C.I.C_FUND_PUB</t>
  </si>
  <si>
    <t>C.I.C Fund Published</t>
  </si>
  <si>
    <t>635</t>
  </si>
  <si>
    <t>C.I.C_FUND_ACF</t>
  </si>
  <si>
    <t>C.I.C Fund All Cash Flow Automatic</t>
  </si>
  <si>
    <t>C.I.C_FUND_BM</t>
  </si>
  <si>
    <t>C.I.C Fund Benchmark - ALSI</t>
  </si>
  <si>
    <t>C.I.C_FUND_MD</t>
  </si>
  <si>
    <t>C.I.C Fund MD Automatic</t>
  </si>
  <si>
    <t>FGEFB_CHF_HRD</t>
  </si>
  <si>
    <t>Foord Global Equity Fund B in CHF (Hard Price)</t>
  </si>
  <si>
    <t>Created for CHF for Alexa for Mike Soekoe</t>
  </si>
  <si>
    <t>CHF</t>
  </si>
  <si>
    <t>CCY_USDCHF</t>
  </si>
  <si>
    <t>USD to CHF Exchange Rate per Bloomberg</t>
  </si>
  <si>
    <t>Return of a 1 Dollar Measured in Swiss Franks</t>
  </si>
  <si>
    <t>[EXCH_RATE]('CHF','USD','[END_DATE]','BLOOMBERG')</t>
  </si>
  <si>
    <t>876C_FUND_BM</t>
  </si>
  <si>
    <t>876C Fund Benchmark - MSCI AC USD</t>
  </si>
  <si>
    <t>638</t>
  </si>
  <si>
    <t>876C_FUND_MD</t>
  </si>
  <si>
    <t>876C Fund MD Automatic</t>
  </si>
  <si>
    <t>876C_FUND_ACF</t>
  </si>
  <si>
    <t>876C Fund All Cash Flow Automatic</t>
  </si>
  <si>
    <t>876C_FUND_PUB</t>
  </si>
  <si>
    <t>876C Fund Published</t>
  </si>
  <si>
    <t>657_FUND_MDA</t>
  </si>
  <si>
    <t>657 Fund MD Archived</t>
  </si>
  <si>
    <t>643</t>
  </si>
  <si>
    <t>657_FUND_LCF</t>
  </si>
  <si>
    <t>657 Fund Large Cash Flow Automatic</t>
  </si>
  <si>
    <t>657_FUND_ACF</t>
  </si>
  <si>
    <t>657 Fund All Cash Flow Automatic</t>
  </si>
  <si>
    <t>657_FUND_MD</t>
  </si>
  <si>
    <t>657 Fund MD Automatic</t>
  </si>
  <si>
    <t>657_FUND_UTR</t>
  </si>
  <si>
    <t>657 Fund Unit Trust  [iR]</t>
  </si>
  <si>
    <t>657_EQTY_PUB</t>
  </si>
  <si>
    <t>657 Equity Published</t>
  </si>
  <si>
    <t>Import 810 Unit Performance from Alexa Spread sheet</t>
  </si>
  <si>
    <t>657_FUND_PUB</t>
  </si>
  <si>
    <t>657 Fund Published</t>
  </si>
  <si>
    <t>657_FI_PUB</t>
  </si>
  <si>
    <t>657 Fixed Interest Published</t>
  </si>
  <si>
    <t>657_FRGN_PUB</t>
  </si>
  <si>
    <t>657 Foreign Published</t>
  </si>
  <si>
    <t>657_PROP_PUB</t>
  </si>
  <si>
    <t>657 Property Published</t>
  </si>
  <si>
    <t>657_EQTY_ACF</t>
  </si>
  <si>
    <t>657 Equity ACF Automatic</t>
  </si>
  <si>
    <t>657_EQTY_BM</t>
  </si>
  <si>
    <t>657 Equity Benchmark - J303T</t>
  </si>
  <si>
    <t>657_EQTY_MD</t>
  </si>
  <si>
    <t>657 Equity MD Automatic</t>
  </si>
  <si>
    <t>657_FI_ACF</t>
  </si>
  <si>
    <t>657 Fixed Int ACF Automatic</t>
  </si>
  <si>
    <t>657_FI_BM</t>
  </si>
  <si>
    <t>657 Fixed Interest Benchmark - ALBI</t>
  </si>
  <si>
    <t>657_FI_BM2</t>
  </si>
  <si>
    <t>657 Fixed Interest Benchmark 2- STFCAD</t>
  </si>
  <si>
    <t>657_FI_MD</t>
  </si>
  <si>
    <t>657 Fixed Interest MD Automatic</t>
  </si>
  <si>
    <t>657_FRGN_ACF</t>
  </si>
  <si>
    <t>657 Foreign ACF Automatic</t>
  </si>
  <si>
    <t>657_FRGN_BM</t>
  </si>
  <si>
    <t>657 Foreign Benchmark - MSCG6040</t>
  </si>
  <si>
    <t>657_FRGN_MD</t>
  </si>
  <si>
    <t>657 Foreign MD Automatic</t>
  </si>
  <si>
    <t>657_PROP_ACF</t>
  </si>
  <si>
    <t>657 Property ACF Automatic</t>
  </si>
  <si>
    <t>657_PROP_MD</t>
  </si>
  <si>
    <t>657 Property MD Automatic</t>
  </si>
  <si>
    <t>657_PROP_BM</t>
  </si>
  <si>
    <t>657 Property Benchmark - PROP_FRD</t>
  </si>
  <si>
    <t>657_FUND_BM</t>
  </si>
  <si>
    <t>657 Fund Benchmark - AFB_GBLMW_MED</t>
  </si>
  <si>
    <t>657_FUND_BM2</t>
  </si>
  <si>
    <t>657 Fund Benchmark Secondary - ECPI</t>
  </si>
  <si>
    <t>657_FUND_UTC</t>
  </si>
  <si>
    <t>657 Fund Unit Trust  [iC]</t>
  </si>
  <si>
    <t>A1 Class</t>
  </si>
  <si>
    <t>657_FUND_UTA</t>
  </si>
  <si>
    <t>657 Fund Unit Trust  [iA]</t>
  </si>
  <si>
    <t>657_FUND_UTE</t>
  </si>
  <si>
    <t>657 Fund Unit Trust  [iE]</t>
  </si>
  <si>
    <t>B3 Class</t>
  </si>
  <si>
    <t>657_FUND_UTB</t>
  </si>
  <si>
    <t>657 Fund Unit Trust  [iB]</t>
  </si>
  <si>
    <t>657_FUND_UTD</t>
  </si>
  <si>
    <t>657 Fund Unit Trust  [iD]</t>
  </si>
  <si>
    <t>657 Fund Benchmark Secondary - GB4_BLEND</t>
  </si>
  <si>
    <t>657_FUND_UTF</t>
  </si>
  <si>
    <t>657 Fund Unit Trust  [iF]</t>
  </si>
  <si>
    <t>Really Started on 2nd of September</t>
  </si>
  <si>
    <t>874_FUND_MSC1</t>
  </si>
  <si>
    <t>874_FUND_MSC2</t>
  </si>
  <si>
    <t>874 Fund Miscellaneous 2 - US_CPI</t>
  </si>
  <si>
    <t>639_FUND_BM2</t>
  </si>
  <si>
    <t>639 Fund Benchmark Secondary - MSCI ZAR</t>
  </si>
  <si>
    <t>646_FUND_BM3</t>
  </si>
  <si>
    <t>646 Fund Benchmark Third - ECPI</t>
  </si>
  <si>
    <t>646_FUND_BM4</t>
  </si>
  <si>
    <t>646 Fund Benchmark Fourth - US_CPI</t>
  </si>
  <si>
    <t>820_EQTY_ACF</t>
  </si>
  <si>
    <t>820 Equity ACF Automatic</t>
  </si>
  <si>
    <t>820_EQTY_BM</t>
  </si>
  <si>
    <t>820 Equity Benchmark - J303T</t>
  </si>
  <si>
    <t>820_EQTY_MD</t>
  </si>
  <si>
    <t>820 Equity MD Automatic</t>
  </si>
  <si>
    <t>820_EQTY_PUB</t>
  </si>
  <si>
    <t>820 Equity Published</t>
  </si>
  <si>
    <t>820_FI_ACF</t>
  </si>
  <si>
    <t>820 Fixed Int ACF Automatic</t>
  </si>
  <si>
    <t>820_FI_BM</t>
  </si>
  <si>
    <t>820 Fixed Interest Benchmark - ALBI</t>
  </si>
  <si>
    <t>820_FI_BM2</t>
  </si>
  <si>
    <t>820 Fixed Interest Benchmark 2- STFCAD</t>
  </si>
  <si>
    <t>820_FI_MD</t>
  </si>
  <si>
    <t>820 Fixed Interest MD Automatic</t>
  </si>
  <si>
    <t>820_FI_PUB</t>
  </si>
  <si>
    <t>820 Fixed Interest Published</t>
  </si>
  <si>
    <t>820_FRGN_ACF</t>
  </si>
  <si>
    <t>820 Foreign ACF Automatic</t>
  </si>
  <si>
    <t>820_FRGN_BM</t>
  </si>
  <si>
    <t>820 Foreign Benchmark - MSCG6040</t>
  </si>
  <si>
    <t>820_FRGN_MD</t>
  </si>
  <si>
    <t>820 Foreign MD Automatic</t>
  </si>
  <si>
    <t>820_FRGN_PUB</t>
  </si>
  <si>
    <t>820 Foreign Published</t>
  </si>
  <si>
    <t>820_PROP_ACF</t>
  </si>
  <si>
    <t>820 Property ACF Automatic</t>
  </si>
  <si>
    <t>820_PROP_BM</t>
  </si>
  <si>
    <t>820 Property Benchmark - PROP_FRD2</t>
  </si>
  <si>
    <t>820_PROP_MD</t>
  </si>
  <si>
    <t>820 Property MD Automatic</t>
  </si>
  <si>
    <t>820_PROP_PUB</t>
  </si>
  <si>
    <t>820 Property Published</t>
  </si>
  <si>
    <t>377_EQTY_BM</t>
  </si>
  <si>
    <t>377 Equity Benchmark - ALSI</t>
  </si>
  <si>
    <t>377_PROP_BM</t>
  </si>
  <si>
    <t>377 Property Benchmark - PROP_FRD2</t>
  </si>
  <si>
    <t>377_FI_BM</t>
  </si>
  <si>
    <t>377 Fixed Interest Benchmark - ALBI</t>
  </si>
  <si>
    <t>377_FI_BM2</t>
  </si>
  <si>
    <t>377 Fixed Interest Benchmark 2- STFCAD</t>
  </si>
  <si>
    <t>377_FRGN_BM</t>
  </si>
  <si>
    <t>377 Foreign Benchmark - MSCG6040</t>
  </si>
  <si>
    <t>377_FUND_MSC1</t>
  </si>
  <si>
    <t>377 Fund Miscellaneous 1 - ECPI</t>
  </si>
  <si>
    <t>820_FUND_MSC1</t>
  </si>
  <si>
    <t>820 Fund Miscellaneous 1 - ECPI</t>
  </si>
  <si>
    <t>657A_FUND_BM2</t>
  </si>
  <si>
    <t>657A Fund Benchmark Secondary - GB4_BLEND</t>
  </si>
  <si>
    <t>657B_FUND_BM2</t>
  </si>
  <si>
    <t>657B Fund Benchmark Secondary - GB4_BLEND</t>
  </si>
  <si>
    <t>657J_FUND_BM2</t>
  </si>
  <si>
    <t>657J Fund Benchmark Secondary - GB4_BLEND</t>
  </si>
  <si>
    <t>N/A</t>
  </si>
  <si>
    <t>Not Applicable</t>
  </si>
  <si>
    <t>TMPLT_DMST_ACF</t>
  </si>
  <si>
    <t>TMPLT Domestic ACF Automatic</t>
  </si>
  <si>
    <t>DMST_ACF</t>
  </si>
  <si>
    <t>TMPLT_DMST_MD</t>
  </si>
  <si>
    <t>TMPLT Domestic MD Automatic</t>
  </si>
  <si>
    <t>DMST_MD</t>
  </si>
  <si>
    <t>TMPLT_DMST_PUB</t>
  </si>
  <si>
    <t>TMPLT Domestic Published</t>
  </si>
  <si>
    <t>DMST_PUB</t>
  </si>
  <si>
    <t>810_DMST_MD</t>
  </si>
  <si>
    <t>810 Domestic MD Automatic</t>
  </si>
  <si>
    <t>810_DMST_PUB</t>
  </si>
  <si>
    <t>810 Domestic Published</t>
  </si>
  <si>
    <t>331_FUND_CCY_USD</t>
  </si>
  <si>
    <t>331_FUND_PUB in USD</t>
  </si>
  <si>
    <t>Created to Translate 331 into USD Returns</t>
  </si>
  <si>
    <t>331_FUND_MSC1</t>
  </si>
  <si>
    <t>331 Fund Miscellaneous 1 - 331_FUND_CCY_USD</t>
  </si>
  <si>
    <t>658B_FUND_MDA</t>
  </si>
  <si>
    <t>658B Fund MD Archived</t>
  </si>
  <si>
    <t>647</t>
  </si>
  <si>
    <t>658B_FUND_ACF</t>
  </si>
  <si>
    <t>658B Fund All Cash Flow Automatic</t>
  </si>
  <si>
    <t>658B_FUND_PUB</t>
  </si>
  <si>
    <t>658B Fund Published</t>
  </si>
  <si>
    <t>658B_FUND_BM</t>
  </si>
  <si>
    <t>658B Fund Benchmark - FUND_SPEC_658</t>
  </si>
  <si>
    <t>659_FUND_MD</t>
  </si>
  <si>
    <t>659 Fund MD Automatic</t>
  </si>
  <si>
    <t>648</t>
  </si>
  <si>
    <t>659_FUND_MDA</t>
  </si>
  <si>
    <t>659 Fund MD Archived</t>
  </si>
  <si>
    <t>658J_FUND_PUB</t>
  </si>
  <si>
    <t>658J Fund Published</t>
  </si>
  <si>
    <t>644</t>
  </si>
  <si>
    <t>658J_FUND_BM</t>
  </si>
  <si>
    <t>658J Fund Benchmark - FUND_SPEC_658</t>
  </si>
  <si>
    <t>658J_FUND_MD</t>
  </si>
  <si>
    <t>658J Fund MD Automatic</t>
  </si>
  <si>
    <t>658J_FRGN_ACF</t>
  </si>
  <si>
    <t>658J Foreign ACF Automatic</t>
  </si>
  <si>
    <t>658J_FUND_LCF</t>
  </si>
  <si>
    <t>658J Fund Large Cash Flow Automatic</t>
  </si>
  <si>
    <t>658J_FUND_MDA</t>
  </si>
  <si>
    <t>658J Fund MD Archived</t>
  </si>
  <si>
    <t>658J_FUND_ACF</t>
  </si>
  <si>
    <t>658J Fund All Cash Flow Automatic</t>
  </si>
  <si>
    <t>659_FUND_LCF</t>
  </si>
  <si>
    <t>659 Fund Large Cash Flow Automatic</t>
  </si>
  <si>
    <t>659_EQTY_ACF</t>
  </si>
  <si>
    <t>659 Equity ACF Automatic</t>
  </si>
  <si>
    <t>659_FUND_BM</t>
  </si>
  <si>
    <t>659 Fund Benchmark - FUND_SPEC_659</t>
  </si>
  <si>
    <t>659_FUND_ACF</t>
  </si>
  <si>
    <t>659 Fund All Cash Flow Automatic</t>
  </si>
  <si>
    <t>659_EQTY_BM</t>
  </si>
  <si>
    <t>659 Equity Benchmark - J403TJ433T_SPLICE</t>
  </si>
  <si>
    <t>658B_FUND_MD</t>
  </si>
  <si>
    <t>658B Fund MD Automatic</t>
  </si>
  <si>
    <t>658B_FUND_LCF</t>
  </si>
  <si>
    <t>658B Fund Large Cash Flow Automatic</t>
  </si>
  <si>
    <t>659_EQTY_MD</t>
  </si>
  <si>
    <t>659 Equity MD Automatic</t>
  </si>
  <si>
    <t>659_EQTY_PUB</t>
  </si>
  <si>
    <t>659 Equity Published</t>
  </si>
  <si>
    <t>FINFA_EUR_HRD</t>
  </si>
  <si>
    <t>Foord International Fund A EUR (Hard Price)</t>
  </si>
  <si>
    <t>FINFA_GBP_HRD</t>
  </si>
  <si>
    <t>Foord International Fund A GBP (Hard Price)</t>
  </si>
  <si>
    <t>US_CPI ZAR</t>
  </si>
  <si>
    <t>United States CPI (Urban Consumers) in ZAR</t>
  </si>
  <si>
    <t>ZAR version added for 809 for Alexa for Fact Sheet_x000D_
Linear Estimate</t>
  </si>
  <si>
    <t>US CPI in ZAR</t>
  </si>
  <si>
    <t>809_FUND_MSC1</t>
  </si>
  <si>
    <t>809 Fund Miscellaneous 1 - US_CPI ZAR</t>
  </si>
  <si>
    <t>809_FUND_MSC2</t>
  </si>
  <si>
    <t>438_FUND_CCY_USD</t>
  </si>
  <si>
    <t>438_FUND_PUB in USD</t>
  </si>
  <si>
    <t>438_FUND_MSC1</t>
  </si>
  <si>
    <t>438 Fund Miscellaneous 1 - 438_FUND_CCY_USD</t>
  </si>
  <si>
    <t>659_FI_ACF</t>
  </si>
  <si>
    <t>659 Fixed Int ACF Automatic</t>
  </si>
  <si>
    <t>659_FI_BM</t>
  </si>
  <si>
    <t>659 Fixed Interest Benchmark - ALBI</t>
  </si>
  <si>
    <t>659_FI_BM2</t>
  </si>
  <si>
    <t>659 Fixed Interest Benchmark 2- STFIND</t>
  </si>
  <si>
    <t>659_FI_MD</t>
  </si>
  <si>
    <t>659 Fixed Interest MD Automatic</t>
  </si>
  <si>
    <t>658_PROP_MD</t>
  </si>
  <si>
    <t>658 Property MD Automatic</t>
  </si>
  <si>
    <t>645</t>
  </si>
  <si>
    <t>658_PROP_PUB</t>
  </si>
  <si>
    <t>658 Property Published</t>
  </si>
  <si>
    <t>658_FUND_BM</t>
  </si>
  <si>
    <t>658 Fund Benchmark - FUND_SPEC_658</t>
  </si>
  <si>
    <t>658_FUND_ACF</t>
  </si>
  <si>
    <t>658 Fund All Cash Flow Automatic</t>
  </si>
  <si>
    <t>658_FUND_MD</t>
  </si>
  <si>
    <t>658 Fund MD Automatic</t>
  </si>
  <si>
    <t>659_FI_PUB</t>
  </si>
  <si>
    <t>659 Fixed Interest Published</t>
  </si>
  <si>
    <t>659_FUND_PUB</t>
  </si>
  <si>
    <t>659 Fund Published</t>
  </si>
  <si>
    <t>658_FUND_MDA</t>
  </si>
  <si>
    <t>658 Fund MD Archived</t>
  </si>
  <si>
    <t>658_FUND_LCF</t>
  </si>
  <si>
    <t>658 Fund Large Cash Flow Automatic</t>
  </si>
  <si>
    <t>658_EQTY_ACF</t>
  </si>
  <si>
    <t>658 Equity ACF Automatic</t>
  </si>
  <si>
    <t>658_EQTY_BM</t>
  </si>
  <si>
    <t>658 Equity Benchmark - J403TJ433T_SPLICE</t>
  </si>
  <si>
    <t>658_EQTY_MD</t>
  </si>
  <si>
    <t>658 Equity MD Automatic</t>
  </si>
  <si>
    <t>658_EQTY_PUB</t>
  </si>
  <si>
    <t>658 Equity Published</t>
  </si>
  <si>
    <t>658_FI_ACF</t>
  </si>
  <si>
    <t>658 Fixed Int ACF Automatic</t>
  </si>
  <si>
    <t>658_FI_BM</t>
  </si>
  <si>
    <t>658 Fixed Interest Benchmark - ALBI</t>
  </si>
  <si>
    <t>658_FI_BM2</t>
  </si>
  <si>
    <t>658 Fixed Interest Benchmark 2- STFIND</t>
  </si>
  <si>
    <t>658_FI_MD</t>
  </si>
  <si>
    <t>658 Fixed Interest MD Automatic</t>
  </si>
  <si>
    <t>658_FI_PUB</t>
  </si>
  <si>
    <t>658 Fixed Interest Published</t>
  </si>
  <si>
    <t>658_FUND_BM2</t>
  </si>
  <si>
    <t>658 Fund Benchmark Secondary - DB1_BLEND</t>
  </si>
  <si>
    <t>658_FUND_PUB</t>
  </si>
  <si>
    <t>658 Fund Published</t>
  </si>
  <si>
    <t>658_FUND_BM3</t>
  </si>
  <si>
    <t>658 Fund Benchmark Third - ECPI</t>
  </si>
  <si>
    <t>658_PROP_BM</t>
  </si>
  <si>
    <t>658 Property Benchmark - PROP_FRD</t>
  </si>
  <si>
    <t>658_PROP_ACF</t>
  </si>
  <si>
    <t>658 Property ACF Automatic</t>
  </si>
  <si>
    <t>DB5_BLEND</t>
  </si>
  <si>
    <t>65% J403T (SWIX), 30% ALBI, 5% STFIND [DB5]</t>
  </si>
  <si>
    <t>65.0%	J403T (SWIX)_x000D_
30.0%	ALBI_x000D_
5.0%	STFIND</t>
  </si>
  <si>
    <t>[BLEND]('[START_DATE]','[END_DATE]','J403T',65,'ALBI',30,'STFIND',5)</t>
  </si>
  <si>
    <t>[BLEND]([SERIES_ID],'[START_DATE]','[END_DATE]',_x000D_
	'J403T',65,_x000D_
	'ALBI',30,_x000D_
	'STFIND',5_x000D_
)</t>
  </si>
  <si>
    <t>65% SWIX, 30% ALBI, 5% STFIND [DB5]</t>
  </si>
  <si>
    <t>875K_FUND_BM</t>
  </si>
  <si>
    <t>875K Fund Benchmark - MSCI USD UT N</t>
  </si>
  <si>
    <t>662</t>
  </si>
  <si>
    <t>659B_FUND_BM</t>
  </si>
  <si>
    <t>659B Fund Benchmark - FUND_SPEC_659</t>
  </si>
  <si>
    <t>650</t>
  </si>
  <si>
    <t>659B_FUND_MD</t>
  </si>
  <si>
    <t>659B Fund MD Automatic</t>
  </si>
  <si>
    <t>659B_FUND_LCF</t>
  </si>
  <si>
    <t>659B Fund Large Cash Flow Automatic</t>
  </si>
  <si>
    <t>659B_FUND_MDA</t>
  </si>
  <si>
    <t>659B Fund MD Archived</t>
  </si>
  <si>
    <t>659B_FUND_ACF</t>
  </si>
  <si>
    <t>659B Fund All Cash Flow Automatic</t>
  </si>
  <si>
    <t>659B_FUND_PUB</t>
  </si>
  <si>
    <t>659B Fund Published</t>
  </si>
  <si>
    <t>659J_FUND_BM</t>
  </si>
  <si>
    <t>659J Fund Benchmark - FUND_SPEC_659</t>
  </si>
  <si>
    <t>651</t>
  </si>
  <si>
    <t>875_FUND_MSC1</t>
  </si>
  <si>
    <t>875_FUND_MSC2</t>
  </si>
  <si>
    <t>875 Fund Miscellaneous 2 - US_CPI</t>
  </si>
  <si>
    <t>659A_FUND_LCF</t>
  </si>
  <si>
    <t>659A Fund Large Cash Flow Automatic</t>
  </si>
  <si>
    <t>649</t>
  </si>
  <si>
    <t>659A_FUND_MDA</t>
  </si>
  <si>
    <t>659A Fund MD Archived</t>
  </si>
  <si>
    <t>659A_FUND_ACF</t>
  </si>
  <si>
    <t>659A Fund All Cash Flow Automatic</t>
  </si>
  <si>
    <t>659A_FUND_PUB</t>
  </si>
  <si>
    <t>659A Fund Published</t>
  </si>
  <si>
    <t>659J_FUND_MD</t>
  </si>
  <si>
    <t>659J Fund MD Automatic</t>
  </si>
  <si>
    <t>658A_FUND_BM</t>
  </si>
  <si>
    <t>658A Fund Benchmark - FUND_SPEC_658</t>
  </si>
  <si>
    <t>646</t>
  </si>
  <si>
    <t>658A_FUND_MD</t>
  </si>
  <si>
    <t>658A Fund MD Automatic</t>
  </si>
  <si>
    <t>DB6_BLEND</t>
  </si>
  <si>
    <t>56% J403T (SWIX), 39% ALBI, 5% STFIND [DB6]</t>
  </si>
  <si>
    <t>56.0%	J403T (SWIX)_x000D_
39.0%	ALBI_x000D_
5.0%	STFIND</t>
  </si>
  <si>
    <t>[BLEND]('[START_DATE]','[END_DATE]','J403T',56,'ALBI',39,'STFIND',5)</t>
  </si>
  <si>
    <t>[BLEND]([SERIES_ID],'[START_DATE]','[END_DATE]',_x000D_
	'J403T',56,_x000D_
	'ALBI',39,_x000D_
	'STFIND',5_x000D_
)</t>
  </si>
  <si>
    <t>56% SWIX, 39% ALBI, 5% STFIND [DB6]</t>
  </si>
  <si>
    <t>659J_FUND_LCF</t>
  </si>
  <si>
    <t>659J Fund Large Cash Flow Automatic</t>
  </si>
  <si>
    <t>658A_FUND_LCF</t>
  </si>
  <si>
    <t>658A Fund Large Cash Flow Automatic</t>
  </si>
  <si>
    <t>658A_FUND_MDA</t>
  </si>
  <si>
    <t>658A Fund MD Archived</t>
  </si>
  <si>
    <t>658A_FUND_ACF</t>
  </si>
  <si>
    <t>658A Fund All Cash Flow Automatic</t>
  </si>
  <si>
    <t>658A_FUND_PUB</t>
  </si>
  <si>
    <t>658A Fund Published</t>
  </si>
  <si>
    <t>659J_FUND_MDA</t>
  </si>
  <si>
    <t>659J Fund MD Archived</t>
  </si>
  <si>
    <t>659J_FUND_ACF</t>
  </si>
  <si>
    <t>659J Fund All Cash Flow Automatic</t>
  </si>
  <si>
    <t>659J_FUND_PUB</t>
  </si>
  <si>
    <t>659J Fund Published</t>
  </si>
  <si>
    <t>660A_FUND_MDA</t>
  </si>
  <si>
    <t>660A Fund MD Archived</t>
  </si>
  <si>
    <t>653</t>
  </si>
  <si>
    <t>660A_FUND_ACF</t>
  </si>
  <si>
    <t>660A Fund All Cash Flow Automatic</t>
  </si>
  <si>
    <t>660A_FUND_PUB</t>
  </si>
  <si>
    <t>660A Fund Published</t>
  </si>
  <si>
    <t>660A_FUND_BM</t>
  </si>
  <si>
    <t>660A Fund Benchmark - FUND_SPEC_660</t>
  </si>
  <si>
    <t>660B_FUND_MD</t>
  </si>
  <si>
    <t>660B Fund MD Automatic</t>
  </si>
  <si>
    <t>654</t>
  </si>
  <si>
    <t>660B_FUND_LCF</t>
  </si>
  <si>
    <t>660B Fund Large Cash Flow Automatic</t>
  </si>
  <si>
    <t>659A_FUND_BM</t>
  </si>
  <si>
    <t>659A Fund Benchmark - FUND_SPEC_659</t>
  </si>
  <si>
    <t>659A_FUND_MD</t>
  </si>
  <si>
    <t>659A Fund MD Automatic</t>
  </si>
  <si>
    <t>660B_FUND_MDA</t>
  </si>
  <si>
    <t>660B Fund MD Archived</t>
  </si>
  <si>
    <t>660B_FUND_ACF</t>
  </si>
  <si>
    <t>660B Fund All Cash Flow Automatic</t>
  </si>
  <si>
    <t>660B_FUND_PUB</t>
  </si>
  <si>
    <t>660B Fund Published</t>
  </si>
  <si>
    <t>660B_FUND_BM</t>
  </si>
  <si>
    <t>660B Fund Benchmark - FUND_SPEC_660</t>
  </si>
  <si>
    <t>660J_FUND_MD</t>
  </si>
  <si>
    <t>660J Fund MD Automatic</t>
  </si>
  <si>
    <t>655</t>
  </si>
  <si>
    <t>660J_FUND_LCF</t>
  </si>
  <si>
    <t>660J Fund Large Cash Flow Automatic</t>
  </si>
  <si>
    <t>660J_FUND_MDA</t>
  </si>
  <si>
    <t>660J Fund MD Archived</t>
  </si>
  <si>
    <t>660J_FUND_ACF</t>
  </si>
  <si>
    <t>660J Fund All Cash Flow Automatic</t>
  </si>
  <si>
    <t>660J_FUND_PUB</t>
  </si>
  <si>
    <t>660J Fund Published</t>
  </si>
  <si>
    <t>660_FUND_MD</t>
  </si>
  <si>
    <t>660 Fund MD Automatic</t>
  </si>
  <si>
    <t>652</t>
  </si>
  <si>
    <t>660_FUND_MDA</t>
  </si>
  <si>
    <t>660 Fund MD Archived</t>
  </si>
  <si>
    <t>660_FUND_LCF</t>
  </si>
  <si>
    <t>660 Fund Large Cash Flow Automatic</t>
  </si>
  <si>
    <t>660_EQTY_ACF</t>
  </si>
  <si>
    <t>660 Equity ACF Automatic</t>
  </si>
  <si>
    <t>660_FUND_BM</t>
  </si>
  <si>
    <t>660 Fund Benchmark - FUND_SPEC_660</t>
  </si>
  <si>
    <t>660_FUND_ACF</t>
  </si>
  <si>
    <t>660 Fund All Cash Flow Automatic</t>
  </si>
  <si>
    <t>660_EQTY_BM</t>
  </si>
  <si>
    <t>660 Equity Benchmark - J403TJ433T_SPLICE</t>
  </si>
  <si>
    <t>660_EQTY_MD</t>
  </si>
  <si>
    <t>660 Equity MD Automatic</t>
  </si>
  <si>
    <t>660_EQTY_PUB</t>
  </si>
  <si>
    <t>660 Equity Published</t>
  </si>
  <si>
    <t>660_FI_ACF</t>
  </si>
  <si>
    <t>660 Fixed Int ACF Automatic</t>
  </si>
  <si>
    <t>660_FI_BM</t>
  </si>
  <si>
    <t>660 Fixed Interest Benchmark - ALBI</t>
  </si>
  <si>
    <t>660_FI_BM2</t>
  </si>
  <si>
    <t>660 Fixed Interest Benchmark 2- STFIND</t>
  </si>
  <si>
    <t>660_FI_MD</t>
  </si>
  <si>
    <t>660 Fixed Interest MD Automatic</t>
  </si>
  <si>
    <t>660_FI_PUB</t>
  </si>
  <si>
    <t>660 Fixed Interest Published</t>
  </si>
  <si>
    <t>660_FUND_PUB</t>
  </si>
  <si>
    <t>660 Fund Published</t>
  </si>
  <si>
    <t>660A_FUND_MD</t>
  </si>
  <si>
    <t>660A Fund MD Automatic</t>
  </si>
  <si>
    <t>660A_FUND_LCF</t>
  </si>
  <si>
    <t>660A Fund Large Cash Flow Automatic</t>
  </si>
  <si>
    <t>660J_FUND_BM</t>
  </si>
  <si>
    <t>660J Fund Benchmark - FUND_SPEC_660</t>
  </si>
  <si>
    <t>912_FUND_ACF</t>
  </si>
  <si>
    <t>912 Fund All Cash Flow Automatic</t>
  </si>
  <si>
    <t>656</t>
  </si>
  <si>
    <t>912_FUND_BM</t>
  </si>
  <si>
    <t>912 Fund Benchmark - J203T</t>
  </si>
  <si>
    <t>912_FUND_MD</t>
  </si>
  <si>
    <t>912 Fund MD Automatic</t>
  </si>
  <si>
    <t>912_FUND_PUB</t>
  </si>
  <si>
    <t>912 Fund Published</t>
  </si>
  <si>
    <t>912_FUND_MDA</t>
  </si>
  <si>
    <t>912 Fund MD Archived</t>
  </si>
  <si>
    <t>990_FUND_ACF</t>
  </si>
  <si>
    <t>990 Fund All Cash Flow Automatic</t>
  </si>
  <si>
    <t>659</t>
  </si>
  <si>
    <t>990_FUND_BM</t>
  </si>
  <si>
    <t>990 Fund Benchmark - J203T</t>
  </si>
  <si>
    <t>990_FUND_MD</t>
  </si>
  <si>
    <t>990 Fund MD Automatic</t>
  </si>
  <si>
    <t>990_FUND_PUB</t>
  </si>
  <si>
    <t>990 Fund Published</t>
  </si>
  <si>
    <t>990_FUND_MDA</t>
  </si>
  <si>
    <t>990 Fund MD Archived</t>
  </si>
  <si>
    <t>991_FUND_ACF</t>
  </si>
  <si>
    <t>991 Fund All Cash Flow Automatic</t>
  </si>
  <si>
    <t>658</t>
  </si>
  <si>
    <t>991_FUND_BM</t>
  </si>
  <si>
    <t>991 Fund Benchmark - J203T</t>
  </si>
  <si>
    <t>991_FUND_MD</t>
  </si>
  <si>
    <t>991 Fund MD Automatic</t>
  </si>
  <si>
    <t>991_FUND_MDA</t>
  </si>
  <si>
    <t>991 Fund MD Archived</t>
  </si>
  <si>
    <t>991_FUND_PUB</t>
  </si>
  <si>
    <t>991 Fund Published</t>
  </si>
  <si>
    <t>913_FUND_ACF</t>
  </si>
  <si>
    <t>913 Fund All Cash Flow Automatic</t>
  </si>
  <si>
    <t>657</t>
  </si>
  <si>
    <t>913_FUND_BM</t>
  </si>
  <si>
    <t>913 Fund Benchmark - J203T</t>
  </si>
  <si>
    <t>913_FUND_MD</t>
  </si>
  <si>
    <t>913 Fund MD Automatic</t>
  </si>
  <si>
    <t>913_FUND_MDA</t>
  </si>
  <si>
    <t>913 Fund MD Archived</t>
  </si>
  <si>
    <t>913_FUND_PUB</t>
  </si>
  <si>
    <t>913 Fund Published</t>
  </si>
  <si>
    <t>661_FUND_LCF</t>
  </si>
  <si>
    <t>661 Fund Large Cash Flow Automatic</t>
  </si>
  <si>
    <t>668</t>
  </si>
  <si>
    <t>661_FUND_ACF</t>
  </si>
  <si>
    <t>661 Fund All Cash Flow Automatic</t>
  </si>
  <si>
    <t>661_FUND_MD</t>
  </si>
  <si>
    <t>661 Fund MD Automatic</t>
  </si>
  <si>
    <t>661_FUND_BM</t>
  </si>
  <si>
    <t>661 Fund Benchmark - J203T</t>
  </si>
  <si>
    <t>661_FUND_UTA</t>
  </si>
  <si>
    <t>661 Fund Unit Trust  [iA]</t>
  </si>
  <si>
    <t>661_FUND_UTB</t>
  </si>
  <si>
    <t>661 Fund Unit Trust  [iB]</t>
  </si>
  <si>
    <t>Set up for DMcKinley B</t>
  </si>
  <si>
    <t>661_FUND_UTC</t>
  </si>
  <si>
    <t>661 Fund Unit Trust  [iC]</t>
  </si>
  <si>
    <t>Set up for DMcKinley C</t>
  </si>
  <si>
    <t>661_FUND_UTD</t>
  </si>
  <si>
    <t>661 Fund Unit Trust  [iD]</t>
  </si>
  <si>
    <t>Set up for DMcKinley B2_x000D_
Spliced R Class up to End of Feb 2012</t>
  </si>
  <si>
    <t>661_FUND_UTE</t>
  </si>
  <si>
    <t>661 Fund Unit Trust  [iE]</t>
  </si>
  <si>
    <t>Set up for DMcKinley B3, put R Class Splice in back to 2002</t>
  </si>
  <si>
    <t>661_FUND_UTF</t>
  </si>
  <si>
    <t>661 Fund Unit Trust  [iF]</t>
  </si>
  <si>
    <t>661_FUND_PUB</t>
  </si>
  <si>
    <t>661 Fund Published</t>
  </si>
  <si>
    <t>661_FUND_MDA</t>
  </si>
  <si>
    <t>661 Fund MD Archived</t>
  </si>
  <si>
    <t>661C_FUND_LCF</t>
  </si>
  <si>
    <t>661C Fund Large Cash Flow Automatic</t>
  </si>
  <si>
    <t>671</t>
  </si>
  <si>
    <t>661C_FUND_MD</t>
  </si>
  <si>
    <t>661C Fund MD Automatic</t>
  </si>
  <si>
    <t>661C_FUND_PUB</t>
  </si>
  <si>
    <t>661C Fund Published</t>
  </si>
  <si>
    <t>661C_FUND_BM</t>
  </si>
  <si>
    <t>661C Fund Benchmark - J203T</t>
  </si>
  <si>
    <t>661C_FUND_MDA</t>
  </si>
  <si>
    <t>661C Fund MD Archived</t>
  </si>
  <si>
    <t>661C_FUND_ACF</t>
  </si>
  <si>
    <t>661C Fund All Cash Flow Automatic</t>
  </si>
  <si>
    <t>6_EQTY_PUB</t>
  </si>
  <si>
    <t>6 Equity Published</t>
  </si>
  <si>
    <t>6_PROP_PUB</t>
  </si>
  <si>
    <t>6 Property Published</t>
  </si>
  <si>
    <t>6_FRGN_PUB</t>
  </si>
  <si>
    <t>6 Foreign Published</t>
  </si>
  <si>
    <t>6_OTHR_PUB</t>
  </si>
  <si>
    <t>6 Other Published</t>
  </si>
  <si>
    <t>6_FI_PUB</t>
  </si>
  <si>
    <t>6 Fixed Interest Published</t>
  </si>
  <si>
    <t>6_FUND_MD</t>
  </si>
  <si>
    <t>6 Fund MD Automatic</t>
  </si>
  <si>
    <t>9_FUND_MD</t>
  </si>
  <si>
    <t>9 Fund MD Automatic</t>
  </si>
  <si>
    <t>18_EQTY_PUB</t>
  </si>
  <si>
    <t>18 Equity Published</t>
  </si>
  <si>
    <t>18_FRGN_PUB</t>
  </si>
  <si>
    <t>18 Foreign Published</t>
  </si>
  <si>
    <t>18_PROP_PUB</t>
  </si>
  <si>
    <t>18 Property Published</t>
  </si>
  <si>
    <t>18_FUND_MD</t>
  </si>
  <si>
    <t>18 Fund MD Automatic</t>
  </si>
  <si>
    <t>18_FI_PUB</t>
  </si>
  <si>
    <t>18 Fixed Interest Published</t>
  </si>
  <si>
    <t>18_OTHR_PUB</t>
  </si>
  <si>
    <t>18 Other Published</t>
  </si>
  <si>
    <t>228_EQTY_PUB</t>
  </si>
  <si>
    <t>228 Equity Published</t>
  </si>
  <si>
    <t>Doesn't hold Equity at present</t>
  </si>
  <si>
    <t>228_FRGN_PUB</t>
  </si>
  <si>
    <t>228 Foreign Published</t>
  </si>
  <si>
    <t>228_PROP_PUB</t>
  </si>
  <si>
    <t>228 Property Published</t>
  </si>
  <si>
    <t>Doesn't hold Property at persent</t>
  </si>
  <si>
    <t>228_FUND_MD</t>
  </si>
  <si>
    <t>228 Fund MD Automatic</t>
  </si>
  <si>
    <t>228_FI_PUB</t>
  </si>
  <si>
    <t>228 Fixed Interest Published</t>
  </si>
  <si>
    <t>228_OTHR_PUB</t>
  </si>
  <si>
    <t>228 Other Published</t>
  </si>
  <si>
    <t>311_EQTY_PUB</t>
  </si>
  <si>
    <t>311 Equity Published</t>
  </si>
  <si>
    <t>311_FRGN_PUB</t>
  </si>
  <si>
    <t>311 Foreign Published</t>
  </si>
  <si>
    <t>311_PROP_PUB</t>
  </si>
  <si>
    <t>311 Property Published</t>
  </si>
  <si>
    <t>311_FUND_MD</t>
  </si>
  <si>
    <t>311 Fund MD Automatic</t>
  </si>
  <si>
    <t>311_FI_PUB</t>
  </si>
  <si>
    <t>311 Fixed Interest Published</t>
  </si>
  <si>
    <t>311_OTHR_PUB</t>
  </si>
  <si>
    <t>311 Other Published</t>
  </si>
  <si>
    <t>334_EQTY_PUB</t>
  </si>
  <si>
    <t>334 Equity Published</t>
  </si>
  <si>
    <t>334_FRGN_PUB</t>
  </si>
  <si>
    <t>334 Foreign Published</t>
  </si>
  <si>
    <t>334_PROP_PUB</t>
  </si>
  <si>
    <t>334 Property Published</t>
  </si>
  <si>
    <t>334_FUND_MD</t>
  </si>
  <si>
    <t>334 Fund MD Automatic</t>
  </si>
  <si>
    <t>334_FI_PUB</t>
  </si>
  <si>
    <t>334 Fixed Interest Published</t>
  </si>
  <si>
    <t>334_OTHR_PUB</t>
  </si>
  <si>
    <t>334 Other Published</t>
  </si>
  <si>
    <t>362_EQTY_PUB</t>
  </si>
  <si>
    <t>362 Equity Published</t>
  </si>
  <si>
    <t>362_FRGN_PUB</t>
  </si>
  <si>
    <t>362 Foreign Published</t>
  </si>
  <si>
    <t>362_PROP_PUB</t>
  </si>
  <si>
    <t>362 Property Published</t>
  </si>
  <si>
    <t>362_FUND_MD</t>
  </si>
  <si>
    <t>362 Fund MD Automatic</t>
  </si>
  <si>
    <t>362_FI_PUB</t>
  </si>
  <si>
    <t>362 Fixed Interest Published</t>
  </si>
  <si>
    <t>362_OTHR_PUB</t>
  </si>
  <si>
    <t>362 Other Published</t>
  </si>
  <si>
    <t>363_EQTY_PUB</t>
  </si>
  <si>
    <t>363 Equity Published</t>
  </si>
  <si>
    <t>363_FRGN_PUB</t>
  </si>
  <si>
    <t>363 Foreign Published</t>
  </si>
  <si>
    <t>363_PROP_PUB</t>
  </si>
  <si>
    <t>363 Property Published</t>
  </si>
  <si>
    <t>363_FUND_MD</t>
  </si>
  <si>
    <t>363 Fund MD Automatic</t>
  </si>
  <si>
    <t>363_OTHR_PUB</t>
  </si>
  <si>
    <t>363 Other Published</t>
  </si>
  <si>
    <t>394_EQTY_PUB</t>
  </si>
  <si>
    <t>394 Equity Published</t>
  </si>
  <si>
    <t>394_FRGN_PUB</t>
  </si>
  <si>
    <t>394 Foreign Published</t>
  </si>
  <si>
    <t>394_PROP_PUB</t>
  </si>
  <si>
    <t>394 Property Published</t>
  </si>
  <si>
    <t>394_FUND_MD</t>
  </si>
  <si>
    <t>394 Fund MD Automatic</t>
  </si>
  <si>
    <t>394_FI_PUB</t>
  </si>
  <si>
    <t>394 Fixed Interest Published</t>
  </si>
  <si>
    <t>394_OTHR_PUB</t>
  </si>
  <si>
    <t>394 Other Published</t>
  </si>
  <si>
    <t>466_EQTY_PUB</t>
  </si>
  <si>
    <t>466 Equity Published</t>
  </si>
  <si>
    <t>Doesn't hold Equity at present_x000D_
01/02/2017 SC - Only holds FIT now.  Bank and scrip accounts both closed so ending performance for Equity.</t>
  </si>
  <si>
    <t>466_FRGN_PUB</t>
  </si>
  <si>
    <t>466 Foreign Published</t>
  </si>
  <si>
    <t>466_PROP_PUB</t>
  </si>
  <si>
    <t>466 Property Published</t>
  </si>
  <si>
    <t>01/02/2017 SC - Only holds FIT now.  Bank and scrip accounts both closed so ending performance for Property.</t>
  </si>
  <si>
    <t>466_FUND_MD</t>
  </si>
  <si>
    <t>466 Fund MD Automatic</t>
  </si>
  <si>
    <t>466_FI_PUB</t>
  </si>
  <si>
    <t>466 Fixed Interest Published</t>
  </si>
  <si>
    <t>01/02/2017 SC - Only holds FIT now.  Bank and scrip accounts both closed so ending performance for FI.</t>
  </si>
  <si>
    <t>466_OTHR_PUB</t>
  </si>
  <si>
    <t>466 Other Published</t>
  </si>
  <si>
    <t>01/02/2017 SC - Only holds FIT now.  Bank and scrip accounts both closed so ending performance for Other.</t>
  </si>
  <si>
    <t>632_OTHR_PUB</t>
  </si>
  <si>
    <t>632 Other Published</t>
  </si>
  <si>
    <t>632_FRGN_PUB</t>
  </si>
  <si>
    <t>632 Foreign Published</t>
  </si>
  <si>
    <t>661 Fund Benchmark - NONE</t>
  </si>
  <si>
    <t>875_FUND_PUB</t>
  </si>
  <si>
    <t>875 Fund Published</t>
  </si>
  <si>
    <t>Set up Publish Series when we start with 875A and 875K</t>
  </si>
  <si>
    <t>645_FUND_MSC1</t>
  </si>
  <si>
    <t>645 Fund Miscellaneous 1 - ECPI+6</t>
  </si>
  <si>
    <t>9_EQTY_PUB</t>
  </si>
  <si>
    <t>9 Equity Published</t>
  </si>
  <si>
    <t>9_FRGN_PUB</t>
  </si>
  <si>
    <t>9 Foreign Published</t>
  </si>
  <si>
    <t>9_PROP_PUB</t>
  </si>
  <si>
    <t>9 Property Published</t>
  </si>
  <si>
    <t>9_FI_PUB</t>
  </si>
  <si>
    <t>9 Fixed Interest Published</t>
  </si>
  <si>
    <t>9_OTHR_PUB</t>
  </si>
  <si>
    <t>9 Other Published</t>
  </si>
  <si>
    <t>12_EQTY_PUB</t>
  </si>
  <si>
    <t>12 Equity Published</t>
  </si>
  <si>
    <t>12_FRGN_PUB</t>
  </si>
  <si>
    <t>12 Foreign Published</t>
  </si>
  <si>
    <t>12_PROP_PUB</t>
  </si>
  <si>
    <t>12 Property Published</t>
  </si>
  <si>
    <t>12_FUND_MD</t>
  </si>
  <si>
    <t>12 Fund MD Automatic</t>
  </si>
  <si>
    <t>12_FI_PUB</t>
  </si>
  <si>
    <t>12 Fixed Interest Published</t>
  </si>
  <si>
    <t>12_OTHR_PUB</t>
  </si>
  <si>
    <t>12 Other Published</t>
  </si>
  <si>
    <t>328_EQTY_PUB</t>
  </si>
  <si>
    <t>328 Equity Published</t>
  </si>
  <si>
    <t>328_FRGN_PUB</t>
  </si>
  <si>
    <t>328 Foreign Published</t>
  </si>
  <si>
    <t>328_PROP_PUB</t>
  </si>
  <si>
    <t>328 Property Published</t>
  </si>
  <si>
    <t>328_FUND_MD</t>
  </si>
  <si>
    <t>328 Fund MD Automatic</t>
  </si>
  <si>
    <t>328_FI_PUB</t>
  </si>
  <si>
    <t>328 Fixed Interest Published</t>
  </si>
  <si>
    <t>328_OTHR_PUB</t>
  </si>
  <si>
    <t>328 Other Published</t>
  </si>
  <si>
    <t>329_EQTY_PUB</t>
  </si>
  <si>
    <t>329 Equity Published</t>
  </si>
  <si>
    <t>329_FRGN_PUB</t>
  </si>
  <si>
    <t>329 Foreign Published</t>
  </si>
  <si>
    <t>329_PROP_PUB</t>
  </si>
  <si>
    <t>329 Property Published</t>
  </si>
  <si>
    <t>329_FUND_MD</t>
  </si>
  <si>
    <t>329 Fund MD Automatic</t>
  </si>
  <si>
    <t>329_FI_PUB</t>
  </si>
  <si>
    <t>329 Fixed Interest Published</t>
  </si>
  <si>
    <t>329_OTHR_PUB</t>
  </si>
  <si>
    <t>329 Other Published</t>
  </si>
  <si>
    <t>331_EQTY_PUB</t>
  </si>
  <si>
    <t>331 Equity Published</t>
  </si>
  <si>
    <t>331_FRGN_PUB</t>
  </si>
  <si>
    <t>331 Foreign Published</t>
  </si>
  <si>
    <t>331_PROP_PUB</t>
  </si>
  <si>
    <t>331 Property Published</t>
  </si>
  <si>
    <t>331_FI_PUB</t>
  </si>
  <si>
    <t>331 Fixed Interest Published</t>
  </si>
  <si>
    <t>331_OTHR_PUB</t>
  </si>
  <si>
    <t>331 Other Published</t>
  </si>
  <si>
    <t>338_EQTY_PUB</t>
  </si>
  <si>
    <t>338 Equity Published</t>
  </si>
  <si>
    <t>338_FRGN_PUB</t>
  </si>
  <si>
    <t>338 Foreign Published</t>
  </si>
  <si>
    <t>338_PROP_PUB</t>
  </si>
  <si>
    <t>338 Property Published</t>
  </si>
  <si>
    <t>338_FUND_MD</t>
  </si>
  <si>
    <t>338 Fund MD Automatic</t>
  </si>
  <si>
    <t>338_FI_PUB</t>
  </si>
  <si>
    <t>338 Fixed Interest Published</t>
  </si>
  <si>
    <t>338_OTHR_PUB</t>
  </si>
  <si>
    <t>338 Other Published</t>
  </si>
  <si>
    <t>339_EQTY_PUB</t>
  </si>
  <si>
    <t>339 Equity Published</t>
  </si>
  <si>
    <t>339_FRGN_PUB</t>
  </si>
  <si>
    <t>339 Foreign Published</t>
  </si>
  <si>
    <t>339_PROP_PUB</t>
  </si>
  <si>
    <t>339 Property Published</t>
  </si>
  <si>
    <t>339_FUND_MD</t>
  </si>
  <si>
    <t>339 Fund MD Automatic</t>
  </si>
  <si>
    <t>339_FI_PUB</t>
  </si>
  <si>
    <t>339 Fixed Interest Published</t>
  </si>
  <si>
    <t>339_OTHR_PUB</t>
  </si>
  <si>
    <t>339 Other Published</t>
  </si>
  <si>
    <t>350_EQTY_PUB</t>
  </si>
  <si>
    <t>350 Equity Published</t>
  </si>
  <si>
    <t>350_FRGN_PUB</t>
  </si>
  <si>
    <t>350 Foreign Published</t>
  </si>
  <si>
    <t>350_PROP_PUB</t>
  </si>
  <si>
    <t>350 Property Published</t>
  </si>
  <si>
    <t>350_FUND_MD</t>
  </si>
  <si>
    <t>350 Fund MD Automatic</t>
  </si>
  <si>
    <t>350_FI_PUB</t>
  </si>
  <si>
    <t>350 Fixed Interest Published</t>
  </si>
  <si>
    <t>350_OTHR_PUB</t>
  </si>
  <si>
    <t>350 Other Published</t>
  </si>
  <si>
    <t>364_EQTY_PUB</t>
  </si>
  <si>
    <t>364 Equity Published</t>
  </si>
  <si>
    <t>364_FRGN_PUB</t>
  </si>
  <si>
    <t>364 Foreign Published</t>
  </si>
  <si>
    <t>364_PROP_PUB</t>
  </si>
  <si>
    <t>364 Property Published</t>
  </si>
  <si>
    <t>364_FUND_MD</t>
  </si>
  <si>
    <t>364 Fund MD Automatic</t>
  </si>
  <si>
    <t>364_FI_PUB</t>
  </si>
  <si>
    <t>364 Fixed Interest Published</t>
  </si>
  <si>
    <t>364_OTHR_PUB</t>
  </si>
  <si>
    <t>364 Other Published</t>
  </si>
  <si>
    <t>371_EQTY_PUB</t>
  </si>
  <si>
    <t>371 Equity Published</t>
  </si>
  <si>
    <t>371_FRGN_PUB</t>
  </si>
  <si>
    <t>371 Foreign Published</t>
  </si>
  <si>
    <t>371_PROP_PUB</t>
  </si>
  <si>
    <t>371 Property Published</t>
  </si>
  <si>
    <t>371_FUND_MD</t>
  </si>
  <si>
    <t>371 Fund MD Automatic</t>
  </si>
  <si>
    <t>371_FI_PUB</t>
  </si>
  <si>
    <t>371 Fixed Interest Published</t>
  </si>
  <si>
    <t>371_OTHR_PUB</t>
  </si>
  <si>
    <t>371 Other Published</t>
  </si>
  <si>
    <t>377_EQTY_PUB</t>
  </si>
  <si>
    <t>377 Equity Published</t>
  </si>
  <si>
    <t>377_FRGN_PUB</t>
  </si>
  <si>
    <t>377 Foreign Published</t>
  </si>
  <si>
    <t>377_PROP_PUB</t>
  </si>
  <si>
    <t>377 Property Published</t>
  </si>
  <si>
    <t>377_FI_PUB</t>
  </si>
  <si>
    <t>377 Fixed Interest Published</t>
  </si>
  <si>
    <t>377_OTHR_PUB</t>
  </si>
  <si>
    <t>377 Other Published</t>
  </si>
  <si>
    <t>378_EQTY_PUB</t>
  </si>
  <si>
    <t>378 Equity Published</t>
  </si>
  <si>
    <t>378_FRGN_PUB</t>
  </si>
  <si>
    <t>378 Foreign Published</t>
  </si>
  <si>
    <t>378_PROP_PUB</t>
  </si>
  <si>
    <t>378 Property Published</t>
  </si>
  <si>
    <t>378_FUND_MD</t>
  </si>
  <si>
    <t>378 Fund MD Automatic</t>
  </si>
  <si>
    <t>378_FI_PUB</t>
  </si>
  <si>
    <t>378 Fixed Interest Published</t>
  </si>
  <si>
    <t>378_OTHR_PUB</t>
  </si>
  <si>
    <t>378 Other Published</t>
  </si>
  <si>
    <t>383_EQTY_PUB</t>
  </si>
  <si>
    <t>383 Equity Published</t>
  </si>
  <si>
    <t>383_FRGN_PUB</t>
  </si>
  <si>
    <t>383 Foreign Published</t>
  </si>
  <si>
    <t>383_PROP_PUB</t>
  </si>
  <si>
    <t>383 Property Published</t>
  </si>
  <si>
    <t>383_FUND_MD</t>
  </si>
  <si>
    <t>383 Fund MD Automatic</t>
  </si>
  <si>
    <t>383_FI_PUB</t>
  </si>
  <si>
    <t>383 Fixed Interest Published</t>
  </si>
  <si>
    <t>M:2406_FUND_BM</t>
  </si>
  <si>
    <t>M:2406 Fund Benchmark - STFCAD</t>
  </si>
  <si>
    <t>663</t>
  </si>
  <si>
    <t>M:2837_FUND_BM</t>
  </si>
  <si>
    <t>M:2837 Fund Benchmark - AFB_GBLMW_MED</t>
  </si>
  <si>
    <t>664</t>
  </si>
  <si>
    <t>M:8407_FUND_BM</t>
  </si>
  <si>
    <t>M:8407 Fund Benchmark - J403T</t>
  </si>
  <si>
    <t>660</t>
  </si>
  <si>
    <t>M:8408_FUND_BM</t>
  </si>
  <si>
    <t>M:8408 Fund Benchmark - AFB_SALMW_NI_MEAN</t>
  </si>
  <si>
    <t>665</t>
  </si>
  <si>
    <t>GB8_BLEND</t>
  </si>
  <si>
    <t>Created for M:9453_x000D_
JP Morgan WGBI not available.</t>
  </si>
  <si>
    <t>M:9453_FUND_BM</t>
  </si>
  <si>
    <t>M:9453 Fund Benchmark - GB8_BLEND</t>
  </si>
  <si>
    <t>Still defining the GB Benchmark</t>
  </si>
  <si>
    <t>666</t>
  </si>
  <si>
    <t>661B_FUND_MDA</t>
  </si>
  <si>
    <t>661B Fund MD Archived</t>
  </si>
  <si>
    <t>670</t>
  </si>
  <si>
    <t>661B_FUND_ACF</t>
  </si>
  <si>
    <t>661B Fund All Cash Flow Automatic</t>
  </si>
  <si>
    <t>661B_FUND_LCF</t>
  </si>
  <si>
    <t>661B Fund Large Cash Flow Automatic</t>
  </si>
  <si>
    <t>661B_FUND_MD</t>
  </si>
  <si>
    <t>661B Fund MD Automatic</t>
  </si>
  <si>
    <t>661B_FUND_PUB</t>
  </si>
  <si>
    <t>661B Fund Published</t>
  </si>
  <si>
    <t>661B_FUND_BM</t>
  </si>
  <si>
    <t>661B Fund Benchmark - J203T</t>
  </si>
  <si>
    <t>377 Fund Benchmark Third - N/A</t>
  </si>
  <si>
    <t>FUND_SPEC_608_BM2</t>
  </si>
  <si>
    <t>Alexander Forbes Global  LMW Non Investible Median (Currently)</t>
  </si>
  <si>
    <t>AFB_SALMW_NI_MED to AFB_GBLMW_NI_MED on 01 Sep 2011 (per Alexa Pearce Feb 2016)</t>
  </si>
  <si>
    <t xml:space="preserve">[SPLICE]('[START_DATE]','[END_DATE]','AFB_SALMW_NI_MED','01/09/2011','AFB_GBLMW_NI_MED') </t>
  </si>
  <si>
    <t>AFB GBLMW NI Median (Currently)</t>
  </si>
  <si>
    <t>383_OTHR_PUB</t>
  </si>
  <si>
    <t>383 Other Published</t>
  </si>
  <si>
    <t>384_EQTY_PUB</t>
  </si>
  <si>
    <t>384 Equity Published</t>
  </si>
  <si>
    <t>384_FRGN_PUB</t>
  </si>
  <si>
    <t>384 Foreign Published</t>
  </si>
  <si>
    <t>384_PROP_PUB</t>
  </si>
  <si>
    <t>384 Property Published</t>
  </si>
  <si>
    <t>384_FUND_MD</t>
  </si>
  <si>
    <t>384 Fund MD Automatic</t>
  </si>
  <si>
    <t>384_FI_PUB</t>
  </si>
  <si>
    <t>384 Fixed Interest Published</t>
  </si>
  <si>
    <t>384_OTHR_PUB</t>
  </si>
  <si>
    <t>384 Other Published</t>
  </si>
  <si>
    <t>385_EQTY_PUB</t>
  </si>
  <si>
    <t>385 Equity Published</t>
  </si>
  <si>
    <t>385_FRGN_PUB</t>
  </si>
  <si>
    <t>385 Foreign Published</t>
  </si>
  <si>
    <t>385_PROP_PUB</t>
  </si>
  <si>
    <t>385 Property Published</t>
  </si>
  <si>
    <t>385_FUND_MD</t>
  </si>
  <si>
    <t>385 Fund MD Automatic</t>
  </si>
  <si>
    <t>385_FI_PUB</t>
  </si>
  <si>
    <t>385 Fixed Interest Published</t>
  </si>
  <si>
    <t>385_OTHR_PUB</t>
  </si>
  <si>
    <t>385 Other Published</t>
  </si>
  <si>
    <t>387_EQTY_PUB</t>
  </si>
  <si>
    <t>387 Equity Published</t>
  </si>
  <si>
    <t>387_FRGN_PUB</t>
  </si>
  <si>
    <t>387 Foreign Published</t>
  </si>
  <si>
    <t>387_PROP_PUB</t>
  </si>
  <si>
    <t>387 Property Published</t>
  </si>
  <si>
    <t>387_FUND_MD</t>
  </si>
  <si>
    <t>387 Fund MD Automatic</t>
  </si>
  <si>
    <t>387_FI_PUB</t>
  </si>
  <si>
    <t>387 Fixed Interest Published</t>
  </si>
  <si>
    <t>387_OTHR_PUB</t>
  </si>
  <si>
    <t>387 Other Published</t>
  </si>
  <si>
    <t>388_EQTY_PUB</t>
  </si>
  <si>
    <t>388 Equity Published</t>
  </si>
  <si>
    <t>388_FRGN_PUB</t>
  </si>
  <si>
    <t>388 Foreign Published</t>
  </si>
  <si>
    <t>388_PROP_PUB</t>
  </si>
  <si>
    <t>388 Property Published</t>
  </si>
  <si>
    <t>388_FUND_MD</t>
  </si>
  <si>
    <t>388 Fund MD Automatic</t>
  </si>
  <si>
    <t>388_FI_PUB</t>
  </si>
  <si>
    <t>388 Fixed Interest Published</t>
  </si>
  <si>
    <t>388_OTHR_PUB</t>
  </si>
  <si>
    <t>388 Other Published</t>
  </si>
  <si>
    <t>389_EQTY_PUB</t>
  </si>
  <si>
    <t>389 Equity Published</t>
  </si>
  <si>
    <t>389_FRGN_PUB</t>
  </si>
  <si>
    <t>389 Foreign Published</t>
  </si>
  <si>
    <t>389_PROP_PUB</t>
  </si>
  <si>
    <t>389 Property Published</t>
  </si>
  <si>
    <t>389_FUND_MD</t>
  </si>
  <si>
    <t>389 Fund MD Automatic</t>
  </si>
  <si>
    <t>389_FI_PUB</t>
  </si>
  <si>
    <t>389 Fixed Interest Published</t>
  </si>
  <si>
    <t>389_OTHR_PUB</t>
  </si>
  <si>
    <t>389 Other Published</t>
  </si>
  <si>
    <t>393_EQTY_PUB</t>
  </si>
  <si>
    <t>393 Equity Published</t>
  </si>
  <si>
    <t>393_FRGN_PUB</t>
  </si>
  <si>
    <t>393 Foreign Published</t>
  </si>
  <si>
    <t>393_PROP_PUB</t>
  </si>
  <si>
    <t>393 Property Published</t>
  </si>
  <si>
    <t>393_FUND_MD</t>
  </si>
  <si>
    <t>393 Fund MD Automatic</t>
  </si>
  <si>
    <t>393_FI_PUB</t>
  </si>
  <si>
    <t>393 Fixed Interest Published</t>
  </si>
  <si>
    <t>393_OTHR_PUB</t>
  </si>
  <si>
    <t>393 Other Published</t>
  </si>
  <si>
    <t>397_EQTY_PUB</t>
  </si>
  <si>
    <t>397 Equity Published</t>
  </si>
  <si>
    <t>397_FRGN_PUB</t>
  </si>
  <si>
    <t>397 Foreign Published</t>
  </si>
  <si>
    <t>397_PROP_PUB</t>
  </si>
  <si>
    <t>397 Property Published</t>
  </si>
  <si>
    <t>397_FUND_MD</t>
  </si>
  <si>
    <t>397 Fund MD Automatic</t>
  </si>
  <si>
    <t>397_FI_PUB</t>
  </si>
  <si>
    <t>397 Fixed Interest Published</t>
  </si>
  <si>
    <t>397_OTHR_PUB</t>
  </si>
  <si>
    <t>397 Other Published</t>
  </si>
  <si>
    <t>398_EQTY_PUB</t>
  </si>
  <si>
    <t>398 Equity Published</t>
  </si>
  <si>
    <t>398_FRGN_PUB</t>
  </si>
  <si>
    <t>398 Foreign Published</t>
  </si>
  <si>
    <t>398_PROP_PUB</t>
  </si>
  <si>
    <t>398 Property Published</t>
  </si>
  <si>
    <t>398_FUND_MD</t>
  </si>
  <si>
    <t>398 Fund MD Automatic</t>
  </si>
  <si>
    <t>398_FI_PUB</t>
  </si>
  <si>
    <t>398 Fixed Interest Published</t>
  </si>
  <si>
    <t>398_OTHR_PUB</t>
  </si>
  <si>
    <t>398 Other Published</t>
  </si>
  <si>
    <t>399_EQTY_PUB</t>
  </si>
  <si>
    <t>399 Equity Published</t>
  </si>
  <si>
    <t>399_FRGN_PUB</t>
  </si>
  <si>
    <t>399 Foreign Published</t>
  </si>
  <si>
    <t>399_PROP_PUB</t>
  </si>
  <si>
    <t>399 Property Published</t>
  </si>
  <si>
    <t>399_FUND_MD</t>
  </si>
  <si>
    <t>399 Fund MD Automatic</t>
  </si>
  <si>
    <t>399_FI_PUB</t>
  </si>
  <si>
    <t>399 Fixed Interest Published</t>
  </si>
  <si>
    <t>399_OTHR_PUB</t>
  </si>
  <si>
    <t>399 Other Published</t>
  </si>
  <si>
    <t>451_EQTY_PUB</t>
  </si>
  <si>
    <t>451 Equity Published</t>
  </si>
  <si>
    <t>451_FRGN_PUB</t>
  </si>
  <si>
    <t>451 Foreign Published</t>
  </si>
  <si>
    <t>875K_FUND_MD</t>
  </si>
  <si>
    <t>875K Fund MD Automatic</t>
  </si>
  <si>
    <t>875K_FUND_ACF</t>
  </si>
  <si>
    <t>875K Fund All Cash Flow Automatic</t>
  </si>
  <si>
    <t>MSCI_AC_FIN</t>
  </si>
  <si>
    <t>MSCI All Countries Financials Index (USD)</t>
  </si>
  <si>
    <t>Created for Foreign Model Portfolios</t>
  </si>
  <si>
    <t>679</t>
  </si>
  <si>
    <t>[IMPRT_ITEM]('MSCI_AC_FIN_TRI','[END_DATE]','MORNSTAR')</t>
  </si>
  <si>
    <t>[IMPRT]([SERIES_ID],'MSCI_AC_FIN_TRI','[START_DATE]','[END_DATE]')</t>
  </si>
  <si>
    <t>MSCI Financials</t>
  </si>
  <si>
    <t>MSCI_AC_HLT</t>
  </si>
  <si>
    <t>MSCI All Countries Healthcare Index (USD)</t>
  </si>
  <si>
    <t>[IMPRT_ITEM]('MSCI_AC_HLT_TRI','[END_DATE]','MORNSTAR')</t>
  </si>
  <si>
    <t>[IMPRT]([SERIES_ID],'MSCI_AC_HLT_TRI','[START_DATE]','[END_DATE]')</t>
  </si>
  <si>
    <t>MSCI Healthcare</t>
  </si>
  <si>
    <t>23_EQTY_PUB</t>
  </si>
  <si>
    <t>23 Equity Published</t>
  </si>
  <si>
    <t>23_FRGN_PUB</t>
  </si>
  <si>
    <t>23 Foreign Published</t>
  </si>
  <si>
    <t>23_PROP_PUB</t>
  </si>
  <si>
    <t>23 Property Published</t>
  </si>
  <si>
    <t>23_FUND_MD</t>
  </si>
  <si>
    <t>23 Fund MD Automatic</t>
  </si>
  <si>
    <t>23_FI_PUB</t>
  </si>
  <si>
    <t>23 Fixed Interest Published</t>
  </si>
  <si>
    <t>23_OTHR_PUB</t>
  </si>
  <si>
    <t>23 Other Published</t>
  </si>
  <si>
    <t>29_EQTY_PUB</t>
  </si>
  <si>
    <t>29 Equity Published</t>
  </si>
  <si>
    <t>29_FRGN_PUB</t>
  </si>
  <si>
    <t>29 Foreign Published</t>
  </si>
  <si>
    <t>29_PROP_PUB</t>
  </si>
  <si>
    <t>29 Property Published</t>
  </si>
  <si>
    <t>29_FUND_MD</t>
  </si>
  <si>
    <t>29 Fund MD Automatic</t>
  </si>
  <si>
    <t>29_FI_PUB</t>
  </si>
  <si>
    <t>29 Fixed Interest Published</t>
  </si>
  <si>
    <t>29_OTHR_PUB</t>
  </si>
  <si>
    <t>29 Other Published</t>
  </si>
  <si>
    <t>31_EQTY_PUB</t>
  </si>
  <si>
    <t>31 Equity Published</t>
  </si>
  <si>
    <t>31_FRGN_PUB</t>
  </si>
  <si>
    <t>31 Foreign Published</t>
  </si>
  <si>
    <t>31_PROP_PUB</t>
  </si>
  <si>
    <t>31 Property Published</t>
  </si>
  <si>
    <t>31_FUND_MD</t>
  </si>
  <si>
    <t>31 Fund MD Automatic</t>
  </si>
  <si>
    <t>31_FI_PUB</t>
  </si>
  <si>
    <t>31 Fixed Interest Published</t>
  </si>
  <si>
    <t>31_OTHR_PUB</t>
  </si>
  <si>
    <t>31 Other Published</t>
  </si>
  <si>
    <t>32_EQTY_PUB</t>
  </si>
  <si>
    <t>32 Equity Published</t>
  </si>
  <si>
    <t>32_FRGN_PUB</t>
  </si>
  <si>
    <t>32 Foreign Published</t>
  </si>
  <si>
    <t>32_PROP_PUB</t>
  </si>
  <si>
    <t>32 Property Published</t>
  </si>
  <si>
    <t>32_FUND_MD</t>
  </si>
  <si>
    <t>32 Fund MD Automatic</t>
  </si>
  <si>
    <t>32_FI_PUB</t>
  </si>
  <si>
    <t>32 Fixed Interest Published</t>
  </si>
  <si>
    <t>32_OTHR_PUB</t>
  </si>
  <si>
    <t>32 Other Published</t>
  </si>
  <si>
    <t>59_EQTY_PUB</t>
  </si>
  <si>
    <t>59 Equity Published</t>
  </si>
  <si>
    <t>59_FRGN_PUB</t>
  </si>
  <si>
    <t>59 Foreign Published</t>
  </si>
  <si>
    <t>59_PROP_PUB</t>
  </si>
  <si>
    <t>59 Property Published</t>
  </si>
  <si>
    <t>59_FUND_MD</t>
  </si>
  <si>
    <t>59 Fund MD Automatic</t>
  </si>
  <si>
    <t>59_FI_PUB</t>
  </si>
  <si>
    <t>59 Fixed Interest Published</t>
  </si>
  <si>
    <t>59_OTHR_PUB</t>
  </si>
  <si>
    <t>59 Other Published</t>
  </si>
  <si>
    <t>67_EQTY_PUB</t>
  </si>
  <si>
    <t>67 Equity Published</t>
  </si>
  <si>
    <t>67_FRGN_PUB</t>
  </si>
  <si>
    <t>67 Foreign Published</t>
  </si>
  <si>
    <t>67_PROP_PUB</t>
  </si>
  <si>
    <t>67 Property Published</t>
  </si>
  <si>
    <t>67_FUND_MD</t>
  </si>
  <si>
    <t>67 Fund MD Automatic</t>
  </si>
  <si>
    <t>67_FI_PUB</t>
  </si>
  <si>
    <t>67 Fixed Interest Published</t>
  </si>
  <si>
    <t>67_OTHR_PUB</t>
  </si>
  <si>
    <t>67 Other Published</t>
  </si>
  <si>
    <t>70_EQTY_PUB</t>
  </si>
  <si>
    <t>70 Equity Published</t>
  </si>
  <si>
    <t>70_FRGN_PUB</t>
  </si>
  <si>
    <t>70 Foreign Published</t>
  </si>
  <si>
    <t>70_PROP_PUB</t>
  </si>
  <si>
    <t>70 Property Published</t>
  </si>
  <si>
    <t>70_FUND_MD</t>
  </si>
  <si>
    <t>70 Fund MD Automatic</t>
  </si>
  <si>
    <t>70_FI_PUB</t>
  </si>
  <si>
    <t>70 Fixed Interest Published</t>
  </si>
  <si>
    <t>70_OTHR_PUB</t>
  </si>
  <si>
    <t>70 Other Published</t>
  </si>
  <si>
    <t>84_EQTY_PUB</t>
  </si>
  <si>
    <t>84 Equity Published</t>
  </si>
  <si>
    <t>84_FRGN_PUB</t>
  </si>
  <si>
    <t>84 Foreign Published</t>
  </si>
  <si>
    <t>84_PROP_PUB</t>
  </si>
  <si>
    <t>84 Property Published</t>
  </si>
  <si>
    <t>84_FUND_MD</t>
  </si>
  <si>
    <t>84 Fund MD Automatic</t>
  </si>
  <si>
    <t>84_FI_PUB</t>
  </si>
  <si>
    <t>84 Fixed Interest Published</t>
  </si>
  <si>
    <t>84_OTHR_PUB</t>
  </si>
  <si>
    <t>84 Other Published</t>
  </si>
  <si>
    <t>136_EQTY_PUB</t>
  </si>
  <si>
    <t>136 Equity Published</t>
  </si>
  <si>
    <t>136_FRGN_PUB</t>
  </si>
  <si>
    <t>136 Foreign Published</t>
  </si>
  <si>
    <t>136_PROP_PUB</t>
  </si>
  <si>
    <t>136 Property Published</t>
  </si>
  <si>
    <t>136_FUND_MD</t>
  </si>
  <si>
    <t>136 Fund MD Automatic</t>
  </si>
  <si>
    <t>136_FI_PUB</t>
  </si>
  <si>
    <t>136 Fixed Interest Published</t>
  </si>
  <si>
    <t>136_OTHR_PUB</t>
  </si>
  <si>
    <t>136 Other Published</t>
  </si>
  <si>
    <t>186_EQTY_PUB</t>
  </si>
  <si>
    <t>186 Equity Published</t>
  </si>
  <si>
    <t>186_FRGN_PUB</t>
  </si>
  <si>
    <t>186 Foreign Published</t>
  </si>
  <si>
    <t>186_PROP_PUB</t>
  </si>
  <si>
    <t>186 Property Published</t>
  </si>
  <si>
    <t>186_FUND_MD</t>
  </si>
  <si>
    <t>186 Fund MD Automatic</t>
  </si>
  <si>
    <t>186_FI_PUB</t>
  </si>
  <si>
    <t>186 Fixed Interest Published</t>
  </si>
  <si>
    <t>186_OTHR_PUB</t>
  </si>
  <si>
    <t>186 Other Published</t>
  </si>
  <si>
    <t>198_EQTY_PUB</t>
  </si>
  <si>
    <t>198 Equity Published</t>
  </si>
  <si>
    <t>198_FRGN_PUB</t>
  </si>
  <si>
    <t>198 Foreign Published</t>
  </si>
  <si>
    <t>198_PROP_PUB</t>
  </si>
  <si>
    <t>198 Property Published</t>
  </si>
  <si>
    <t>198_FUND_MD</t>
  </si>
  <si>
    <t>198 Fund MD Automatic</t>
  </si>
  <si>
    <t>198_FI_PUB</t>
  </si>
  <si>
    <t>198 Fixed Interest Published</t>
  </si>
  <si>
    <t>198_OTHR_PUB</t>
  </si>
  <si>
    <t>198 Other Published</t>
  </si>
  <si>
    <t>207_EQTY_PUB</t>
  </si>
  <si>
    <t>207 Equity Published</t>
  </si>
  <si>
    <t>207_FRGN_PUB</t>
  </si>
  <si>
    <t>207 Foreign Published</t>
  </si>
  <si>
    <t>657_FUND_ACF_NM</t>
  </si>
  <si>
    <t>657 Fund ACF Automatic Net Manage Fee</t>
  </si>
  <si>
    <t>875A_FUND_PUB</t>
  </si>
  <si>
    <t>875A Fund Published</t>
  </si>
  <si>
    <t>661</t>
  </si>
  <si>
    <t>875K_FUND_PUB</t>
  </si>
  <si>
    <t>875K Fund Published</t>
  </si>
  <si>
    <t>19_EQTY_PUB</t>
  </si>
  <si>
    <t>19 Equity Published</t>
  </si>
  <si>
    <t>19_FRGN_PUB</t>
  </si>
  <si>
    <t>19 Foreign Published</t>
  </si>
  <si>
    <t>19_PROP_PUB</t>
  </si>
  <si>
    <t>19 Property Published</t>
  </si>
  <si>
    <t>19_FUND_MD</t>
  </si>
  <si>
    <t>19 Fund MD Automatic</t>
  </si>
  <si>
    <t>983_FUND_PUB</t>
  </si>
  <si>
    <t>983 Fund Published</t>
  </si>
  <si>
    <t>667</t>
  </si>
  <si>
    <t>983_FUND_BM</t>
  </si>
  <si>
    <t>983 Fund Benchmark - CAPI_ALSI</t>
  </si>
  <si>
    <t>983_FUND_MD</t>
  </si>
  <si>
    <t>983 Fund MD Automatic</t>
  </si>
  <si>
    <t>983_FUND_MDA</t>
  </si>
  <si>
    <t>983 Fund MD Archived</t>
  </si>
  <si>
    <t>TMPLT_OTHR_TTW</t>
  </si>
  <si>
    <t>TMPLT Other TTW Automatic</t>
  </si>
  <si>
    <t>OTHR_TTW</t>
  </si>
  <si>
    <t>TMPLT_BOND_TTW</t>
  </si>
  <si>
    <t>TMPLT Bond TTW Automatic</t>
  </si>
  <si>
    <t>BOND_TTW</t>
  </si>
  <si>
    <t>TMPLT_OTHR_ACF</t>
  </si>
  <si>
    <t>TMPLT Other ACF Automatic</t>
  </si>
  <si>
    <t>OTHR_ACF</t>
  </si>
  <si>
    <t>TMPLT_OTHR_MD</t>
  </si>
  <si>
    <t>TMPLT Other MD Automatic</t>
  </si>
  <si>
    <t>OTHR_MD</t>
  </si>
  <si>
    <t>658_OTHR_PUB</t>
  </si>
  <si>
    <t>658 Other Published</t>
  </si>
  <si>
    <t>658_OTHR_MD</t>
  </si>
  <si>
    <t>658 Other MD Automatic</t>
  </si>
  <si>
    <t>659_PROP_MD</t>
  </si>
  <si>
    <t>659 Property MD Automatic</t>
  </si>
  <si>
    <t>659_PROP_PUB</t>
  </si>
  <si>
    <t>659 Property Published</t>
  </si>
  <si>
    <t>659_OTHR_PUB</t>
  </si>
  <si>
    <t>659 Other Published</t>
  </si>
  <si>
    <t>659_OTHR_MD</t>
  </si>
  <si>
    <t>659 Other MD Automatic</t>
  </si>
  <si>
    <t>660_PROP_MD</t>
  </si>
  <si>
    <t>660 Property MD Automatic</t>
  </si>
  <si>
    <t>660_PROP_PUB</t>
  </si>
  <si>
    <t>660 Property Published</t>
  </si>
  <si>
    <t>660_OTHR_PUB</t>
  </si>
  <si>
    <t>660 Other Published</t>
  </si>
  <si>
    <t>660_OTHR_MD</t>
  </si>
  <si>
    <t>660 Other MD Automatic</t>
  </si>
  <si>
    <t>660_CASH_MD</t>
  </si>
  <si>
    <t>660 Cash MD Automatic</t>
  </si>
  <si>
    <t>660_BOND_PUB</t>
  </si>
  <si>
    <t>660 Bond Published</t>
  </si>
  <si>
    <t>660_BOND_MD</t>
  </si>
  <si>
    <t>660 Bond MD Automatic</t>
  </si>
  <si>
    <t>659_BOND_MD</t>
  </si>
  <si>
    <t>659 Bond MD Automatic</t>
  </si>
  <si>
    <t>659_BOND_PUB</t>
  </si>
  <si>
    <t>659 Bond Published</t>
  </si>
  <si>
    <t>659_CASH_MD</t>
  </si>
  <si>
    <t>659 Cash MD Automatic</t>
  </si>
  <si>
    <t>658_BOND_MD</t>
  </si>
  <si>
    <t>658 Bond MD Automatic</t>
  </si>
  <si>
    <t>658_BOND_PUB</t>
  </si>
  <si>
    <t>658 Bond Published</t>
  </si>
  <si>
    <t>658_CASH_MD</t>
  </si>
  <si>
    <t>658 Cash MD Automatic</t>
  </si>
  <si>
    <t>TMPLT_CASH_PUB</t>
  </si>
  <si>
    <t>TMPLT Cash Published</t>
  </si>
  <si>
    <t>CASH_PUB</t>
  </si>
  <si>
    <t>658_CASH_PUB</t>
  </si>
  <si>
    <t>658 Cash Published</t>
  </si>
  <si>
    <t>659_CASH_PUB</t>
  </si>
  <si>
    <t>659 Cash Published</t>
  </si>
  <si>
    <t>660_CASH_PUB</t>
  </si>
  <si>
    <t>660 Cash Published</t>
  </si>
  <si>
    <t>19_FI_PUB</t>
  </si>
  <si>
    <t>19 Fixed Interest Published</t>
  </si>
  <si>
    <t>19_OTHR_PUB</t>
  </si>
  <si>
    <t>19 Other Published</t>
  </si>
  <si>
    <t>39_EQTY_PUB</t>
  </si>
  <si>
    <t>39 Equity Published</t>
  </si>
  <si>
    <t>39_FRGN_PUB</t>
  </si>
  <si>
    <t>39 Foreign Published</t>
  </si>
  <si>
    <t>39_PROP_PUB</t>
  </si>
  <si>
    <t>39 Property Published</t>
  </si>
  <si>
    <t>39_FUND_MD</t>
  </si>
  <si>
    <t>39 Fund MD Automatic</t>
  </si>
  <si>
    <t>39_FI_PUB</t>
  </si>
  <si>
    <t>39 Fixed Interest Published</t>
  </si>
  <si>
    <t>39_OTHR_PUB</t>
  </si>
  <si>
    <t>39 Other Published</t>
  </si>
  <si>
    <t>42_EQTY_PUB</t>
  </si>
  <si>
    <t>42 Equity Published</t>
  </si>
  <si>
    <t>42_FRGN_PUB</t>
  </si>
  <si>
    <t>42 Foreign Published</t>
  </si>
  <si>
    <t>42_PROP_PUB</t>
  </si>
  <si>
    <t>42 Property Published</t>
  </si>
  <si>
    <t>42_FUND_MD</t>
  </si>
  <si>
    <t>42 Fund MD Automatic</t>
  </si>
  <si>
    <t>42_FI_PUB</t>
  </si>
  <si>
    <t>42 Fixed Interest Published</t>
  </si>
  <si>
    <t>42_OTHR_PUB</t>
  </si>
  <si>
    <t>42 Other Published</t>
  </si>
  <si>
    <t>44_EQTY_PUB</t>
  </si>
  <si>
    <t>44 Equity Published</t>
  </si>
  <si>
    <t>44_FRGN_PUB</t>
  </si>
  <si>
    <t>44 Foreign Published</t>
  </si>
  <si>
    <t>44_PROP_PUB</t>
  </si>
  <si>
    <t>44 Property Published</t>
  </si>
  <si>
    <t>44_FUND_MD</t>
  </si>
  <si>
    <t>44 Fund MD Automatic</t>
  </si>
  <si>
    <t>44_FI_PUB</t>
  </si>
  <si>
    <t>44 Fixed Interest Published</t>
  </si>
  <si>
    <t>44_OTHR_PUB</t>
  </si>
  <si>
    <t>44 Other Published</t>
  </si>
  <si>
    <t>73_EQTY_PUB</t>
  </si>
  <si>
    <t>73 Equity Published</t>
  </si>
  <si>
    <t>73_FRGN_PUB</t>
  </si>
  <si>
    <t>73 Foreign Published</t>
  </si>
  <si>
    <t>73_PROP_PUB</t>
  </si>
  <si>
    <t>73 Property Published</t>
  </si>
  <si>
    <t>73_FUND_MD</t>
  </si>
  <si>
    <t>73 Fund MD Automatic</t>
  </si>
  <si>
    <t>73_FI_PUB</t>
  </si>
  <si>
    <t>73 Fixed Interest Published</t>
  </si>
  <si>
    <t>73_OTHR_PUB</t>
  </si>
  <si>
    <t>73 Other Published</t>
  </si>
  <si>
    <t>76_EQTY_PUB</t>
  </si>
  <si>
    <t>76 Equity Published</t>
  </si>
  <si>
    <t>76_FRGN_PUB</t>
  </si>
  <si>
    <t>76 Foreign Published</t>
  </si>
  <si>
    <t>76_PROP_PUB</t>
  </si>
  <si>
    <t>76 Property Published</t>
  </si>
  <si>
    <t>76_FUND_MD</t>
  </si>
  <si>
    <t>76 Fund MD Automatic</t>
  </si>
  <si>
    <t>76_FI_PUB</t>
  </si>
  <si>
    <t>76 Fixed Interest Published</t>
  </si>
  <si>
    <t>76_OTHR_PUB</t>
  </si>
  <si>
    <t>76 Other Published</t>
  </si>
  <si>
    <t>79_EQTY_PUB</t>
  </si>
  <si>
    <t>79 Equity Published</t>
  </si>
  <si>
    <t xml:space="preserve">Terminated no Equity Holdings for more than a year_x000D_
</t>
  </si>
  <si>
    <t>79_FRGN_PUB</t>
  </si>
  <si>
    <t>79 Foreign Published</t>
  </si>
  <si>
    <t>79_PROP_PUB</t>
  </si>
  <si>
    <t>79 Property Published</t>
  </si>
  <si>
    <t>79_FUND_MD</t>
  </si>
  <si>
    <t>79 Fund MD Automatic</t>
  </si>
  <si>
    <t>79_FI_PUB</t>
  </si>
  <si>
    <t>79 Fixed Interest Published</t>
  </si>
  <si>
    <t>79_OTHR_PUB</t>
  </si>
  <si>
    <t>79 Other Published</t>
  </si>
  <si>
    <t>80_EQTY_PUB</t>
  </si>
  <si>
    <t>80 Equity Published</t>
  </si>
  <si>
    <t>80_FRGN_PUB</t>
  </si>
  <si>
    <t>80 Foreign Published</t>
  </si>
  <si>
    <t>80_PROP_PUB</t>
  </si>
  <si>
    <t>80 Property Published</t>
  </si>
  <si>
    <t>80_FUND_MD</t>
  </si>
  <si>
    <t>80 Fund MD Automatic</t>
  </si>
  <si>
    <t>80_FI_PUB</t>
  </si>
  <si>
    <t>80 Fixed Interest Published</t>
  </si>
  <si>
    <t>80_OTHR_PUB</t>
  </si>
  <si>
    <t>80 Other Published</t>
  </si>
  <si>
    <t>89_EQTY_PUB</t>
  </si>
  <si>
    <t>89 Equity Published</t>
  </si>
  <si>
    <t>89_FRGN_PUB</t>
  </si>
  <si>
    <t>89 Foreign Published</t>
  </si>
  <si>
    <t>89_PROP_PUB</t>
  </si>
  <si>
    <t>89 Property Published</t>
  </si>
  <si>
    <t>89_FUND_MD</t>
  </si>
  <si>
    <t>89 Fund MD Automatic</t>
  </si>
  <si>
    <t>89_FI_PUB</t>
  </si>
  <si>
    <t>89 Fixed Interest Published</t>
  </si>
  <si>
    <t>89_OTHR_PUB</t>
  </si>
  <si>
    <t>89 Other Published</t>
  </si>
  <si>
    <t>107_EQTY_PUB</t>
  </si>
  <si>
    <t>107 Equity Published</t>
  </si>
  <si>
    <t>107_FRGN_PUB</t>
  </si>
  <si>
    <t>107 Foreign Published</t>
  </si>
  <si>
    <t>107_PROP_PUB</t>
  </si>
  <si>
    <t>107 Property Published</t>
  </si>
  <si>
    <t>107_FUND_MD</t>
  </si>
  <si>
    <t>107 Fund MD Automatic</t>
  </si>
  <si>
    <t>107_FI_PUB</t>
  </si>
  <si>
    <t>107 Fixed Interest Published</t>
  </si>
  <si>
    <t>107_OTHR_PUB</t>
  </si>
  <si>
    <t>107 Other Published</t>
  </si>
  <si>
    <t>123_EQTY_PUB</t>
  </si>
  <si>
    <t>123 Equity Published</t>
  </si>
  <si>
    <t>123_FRGN_PUB</t>
  </si>
  <si>
    <t>123 Foreign Published</t>
  </si>
  <si>
    <t>123_PROP_PUB</t>
  </si>
  <si>
    <t>123 Property Published</t>
  </si>
  <si>
    <t>123_FUND_MD</t>
  </si>
  <si>
    <t>123 Fund MD Automatic</t>
  </si>
  <si>
    <t>123_FI_PUB</t>
  </si>
  <si>
    <t>123 Fixed Interest Published</t>
  </si>
  <si>
    <t>123_OTHR_PUB</t>
  </si>
  <si>
    <t>123 Other Published</t>
  </si>
  <si>
    <t>152_EQTY_PUB</t>
  </si>
  <si>
    <t>152 Equity Published</t>
  </si>
  <si>
    <t>152_FRGN_PUB</t>
  </si>
  <si>
    <t>152 Foreign Published</t>
  </si>
  <si>
    <t>152_PROP_PUB</t>
  </si>
  <si>
    <t>152 Property Published</t>
  </si>
  <si>
    <t>152_FUND_MD</t>
  </si>
  <si>
    <t>152 Fund MD Automatic</t>
  </si>
  <si>
    <t>152_FI_PUB</t>
  </si>
  <si>
    <t>152 Fixed Interest Published</t>
  </si>
  <si>
    <t>152_OTHR_PUB</t>
  </si>
  <si>
    <t>152 Other Published</t>
  </si>
  <si>
    <t>182_EQTY_PUB</t>
  </si>
  <si>
    <t>182 Equity Published</t>
  </si>
  <si>
    <t>182_FRGN_PUB</t>
  </si>
  <si>
    <t>182 Foreign Published</t>
  </si>
  <si>
    <t>182_PROP_PUB</t>
  </si>
  <si>
    <t>182 Property Published</t>
  </si>
  <si>
    <t>182_FUND_MD</t>
  </si>
  <si>
    <t>182 Fund MD Automatic</t>
  </si>
  <si>
    <t>182_FI_PUB</t>
  </si>
  <si>
    <t>182 Fixed Interest Published</t>
  </si>
  <si>
    <t>182_OTHR_PUB</t>
  </si>
  <si>
    <t>182 Other Published</t>
  </si>
  <si>
    <t>193_EQTY_PUB</t>
  </si>
  <si>
    <t>193 Equity Published</t>
  </si>
  <si>
    <t>193_FRGN_PUB</t>
  </si>
  <si>
    <t>193 Foreign Published</t>
  </si>
  <si>
    <t>193_PROP_PUB</t>
  </si>
  <si>
    <t>193 Property Published</t>
  </si>
  <si>
    <t>193_FUND_MD</t>
  </si>
  <si>
    <t>193 Fund MD Automatic</t>
  </si>
  <si>
    <t>193_FI_PUB</t>
  </si>
  <si>
    <t>193 Fixed Interest Published</t>
  </si>
  <si>
    <t>193_OTHR_PUB</t>
  </si>
  <si>
    <t>193 Other Published</t>
  </si>
  <si>
    <t>204_EQTY_PUB</t>
  </si>
  <si>
    <t>204 Equity Published</t>
  </si>
  <si>
    <t>204_FRGN_PUB</t>
  </si>
  <si>
    <t>204 Foreign Published</t>
  </si>
  <si>
    <t>204_PROP_PUB</t>
  </si>
  <si>
    <t>204 Property Published</t>
  </si>
  <si>
    <t>204_FUND_MD</t>
  </si>
  <si>
    <t>204 Fund MD Automatic</t>
  </si>
  <si>
    <t>204_FI_PUB</t>
  </si>
  <si>
    <t>204 Fixed Interest Published</t>
  </si>
  <si>
    <t>204_OTHR_PUB</t>
  </si>
  <si>
    <t>204 Other Published</t>
  </si>
  <si>
    <t>207_PROP_PUB</t>
  </si>
  <si>
    <t>207 Property Published</t>
  </si>
  <si>
    <t>207_FUND_MD</t>
  </si>
  <si>
    <t>207 Fund MD Automatic</t>
  </si>
  <si>
    <t>207_FI_PUB</t>
  </si>
  <si>
    <t>207 Fixed Interest Published</t>
  </si>
  <si>
    <t>207_OTHR_PUB</t>
  </si>
  <si>
    <t>207 Other Published</t>
  </si>
  <si>
    <t>219_EQTY_PUB</t>
  </si>
  <si>
    <t>219 Equity Published</t>
  </si>
  <si>
    <t>219_FRGN_PUB</t>
  </si>
  <si>
    <t>219 Foreign Published</t>
  </si>
  <si>
    <t>219_PROP_PUB</t>
  </si>
  <si>
    <t>219 Property Published</t>
  </si>
  <si>
    <t>219_FUND_MD</t>
  </si>
  <si>
    <t>219 Fund MD Automatic</t>
  </si>
  <si>
    <t>219_FI_PUB</t>
  </si>
  <si>
    <t>219 Fixed Interest Published</t>
  </si>
  <si>
    <t>219_OTHR_PUB</t>
  </si>
  <si>
    <t>219 Other Published</t>
  </si>
  <si>
    <t>289_EQTY_PUB</t>
  </si>
  <si>
    <t>289 Equity Published</t>
  </si>
  <si>
    <t>289_FRGN_PUB</t>
  </si>
  <si>
    <t>289 Foreign Published</t>
  </si>
  <si>
    <t>289_PROP_PUB</t>
  </si>
  <si>
    <t>289 Property Published</t>
  </si>
  <si>
    <t>289_FUND_MD</t>
  </si>
  <si>
    <t>289 Fund MD Automatic</t>
  </si>
  <si>
    <t>289_FI_PUB</t>
  </si>
  <si>
    <t>289 Fixed Interest Published</t>
  </si>
  <si>
    <t>289_OTHR_PUB</t>
  </si>
  <si>
    <t>289 Other Published</t>
  </si>
  <si>
    <t>293_EQTY_PUB</t>
  </si>
  <si>
    <t>293 Equity Published</t>
  </si>
  <si>
    <t>293_FRGN_PUB</t>
  </si>
  <si>
    <t>293 Foreign Published</t>
  </si>
  <si>
    <t>293_PROP_PUB</t>
  </si>
  <si>
    <t>293 Property Published</t>
  </si>
  <si>
    <t>293_FUND_MD</t>
  </si>
  <si>
    <t>293 Fund MD Automatic</t>
  </si>
  <si>
    <t>293_FI_PUB</t>
  </si>
  <si>
    <t>293 Fixed Interest Published</t>
  </si>
  <si>
    <t>293_OTHR_PUB</t>
  </si>
  <si>
    <t>293 Other Published</t>
  </si>
  <si>
    <t>320_EQTY_PUB</t>
  </si>
  <si>
    <t>320 Equity Published</t>
  </si>
  <si>
    <t>320_FRGN_PUB</t>
  </si>
  <si>
    <t>320 Foreign Published</t>
  </si>
  <si>
    <t>320_PROP_PUB</t>
  </si>
  <si>
    <t>320 Property Published</t>
  </si>
  <si>
    <t>320_FUND_MD</t>
  </si>
  <si>
    <t>320 Fund MD Automatic</t>
  </si>
  <si>
    <t>320_FI_PUB</t>
  </si>
  <si>
    <t>320 Fixed Interest Published</t>
  </si>
  <si>
    <t>320_OTHR_PUB</t>
  </si>
  <si>
    <t>320 Other Published</t>
  </si>
  <si>
    <t>875A_FUND_BM</t>
  </si>
  <si>
    <t>875A Fund Benchmark - MSCI USD UT N</t>
  </si>
  <si>
    <t>875A_FUND_MD</t>
  </si>
  <si>
    <t>875A Fund MD Automatic</t>
  </si>
  <si>
    <t>875A_FUND_ACF</t>
  </si>
  <si>
    <t>875A Fund All Cash Flow Automatic</t>
  </si>
  <si>
    <t>875A_FUND_PRC1</t>
  </si>
  <si>
    <t>875A Fund Price 1 - FIFA_USD_HRD</t>
  </si>
  <si>
    <t>875A_FUND_PRC2</t>
  </si>
  <si>
    <t>875A Fund Price 2 - FIFB_USD_HRD</t>
  </si>
  <si>
    <t>875A_FUND_PRC3</t>
  </si>
  <si>
    <t>875A Fund Price 3 - FIFR_USD_HRD</t>
  </si>
  <si>
    <t>875A_FUND_PRC5</t>
  </si>
  <si>
    <t>875A Fund Price 5 - FIFX_USD_HRD</t>
  </si>
  <si>
    <t>875A_FUND_PRC4</t>
  </si>
  <si>
    <t>875A Fund Price 4 - FIFR1_USD_HRD</t>
  </si>
  <si>
    <t>875A_FUND_BM2</t>
  </si>
  <si>
    <t>875A Fund Benchmark Secondary - CONST_10</t>
  </si>
  <si>
    <t>875A_FUND_MSC1</t>
  </si>
  <si>
    <t>875A Fund Miscellaneous 1 - CITI USD</t>
  </si>
  <si>
    <t>875A_FUND_MSC2</t>
  </si>
  <si>
    <t>875A Fund Miscellaneous 2 - US_CPI</t>
  </si>
  <si>
    <t>661G_FUND_MDA</t>
  </si>
  <si>
    <t>661G Fund MD Archived</t>
  </si>
  <si>
    <t>672</t>
  </si>
  <si>
    <t>661G_FUND_ACF</t>
  </si>
  <si>
    <t>661G Fund All Cash Flow Automatic</t>
  </si>
  <si>
    <t>661G_FUND_LCF</t>
  </si>
  <si>
    <t>661G Fund Large Cash Flow Automatic</t>
  </si>
  <si>
    <t>661G_FUND_MD</t>
  </si>
  <si>
    <t>661G Fund MD Automatic</t>
  </si>
  <si>
    <t>661G_FUND_PUB</t>
  </si>
  <si>
    <t>661G Fund Published</t>
  </si>
  <si>
    <t>661G_FUND_BM</t>
  </si>
  <si>
    <t>661G Fund Benchmark - J203T</t>
  </si>
  <si>
    <t>31_FUND_BM2</t>
  </si>
  <si>
    <t>31 Fund Benchmark Secondary - ECPI+5</t>
  </si>
  <si>
    <t>32_FUND_BM2</t>
  </si>
  <si>
    <t>32 Fund Benchmark Secondary - ECPI+5</t>
  </si>
  <si>
    <t>AFB_GBLMW_NI_MED</t>
  </si>
  <si>
    <t>Alexander Forbes Global Balanced Large Manager Watch Non Investible Median Return</t>
  </si>
  <si>
    <t>04/FEB/2016 Set up per Alexa Pearce per Laurens Files, Paul asked us to use NI</t>
  </si>
  <si>
    <t>[PFINDX_PRR]('AFB_GBLMW_NI_MED','[START_DATE]','[END_DATE]')</t>
  </si>
  <si>
    <t>AFB GBLMW NI Median</t>
  </si>
  <si>
    <t>AFB_SALMW_NI_MED</t>
  </si>
  <si>
    <t>Alexander Forbes SA Large Manager Watch Non Investible Median Return</t>
  </si>
  <si>
    <t>[PFINDX_PRR]('AFB_SALMW_NI_MED','[START_DATE]','[END_DATE]')</t>
  </si>
  <si>
    <t>AFB SALMW NI Med.</t>
  </si>
  <si>
    <t>321_EQTY_PUB</t>
  </si>
  <si>
    <t>321 Equity Published</t>
  </si>
  <si>
    <t>321_FRGN_PUB</t>
  </si>
  <si>
    <t>321 Foreign Published</t>
  </si>
  <si>
    <t>321_PROP_PUB</t>
  </si>
  <si>
    <t>321 Property Published</t>
  </si>
  <si>
    <t>321_FUND_MD</t>
  </si>
  <si>
    <t>321 Fund MD Automatic</t>
  </si>
  <si>
    <t>321_FI_PUB</t>
  </si>
  <si>
    <t>321 Fixed Interest Published</t>
  </si>
  <si>
    <t>321_OTHR_PUB</t>
  </si>
  <si>
    <t>321 Other Published</t>
  </si>
  <si>
    <t>322_EQTY_PUB</t>
  </si>
  <si>
    <t>322 Equity Published</t>
  </si>
  <si>
    <t>322_FRGN_PUB</t>
  </si>
  <si>
    <t>322 Foreign Published</t>
  </si>
  <si>
    <t>322_PROP_PUB</t>
  </si>
  <si>
    <t>322 Property Published</t>
  </si>
  <si>
    <t>322_FUND_MD</t>
  </si>
  <si>
    <t>322 Fund MD Automatic</t>
  </si>
  <si>
    <t>322_FI_PUB</t>
  </si>
  <si>
    <t>322 Fixed Interest Published</t>
  </si>
  <si>
    <t>322_OTHR_PUB</t>
  </si>
  <si>
    <t>322 Other Published</t>
  </si>
  <si>
    <t>327_EQTY_PUB</t>
  </si>
  <si>
    <t>327 Equity Published</t>
  </si>
  <si>
    <t>327_FRGN_PUB</t>
  </si>
  <si>
    <t>327 Foreign Published</t>
  </si>
  <si>
    <t>327_PROP_PUB</t>
  </si>
  <si>
    <t>327 Property Published</t>
  </si>
  <si>
    <t>327_FUND_MD</t>
  </si>
  <si>
    <t>327 Fund MD Automatic</t>
  </si>
  <si>
    <t>327_FI_PUB</t>
  </si>
  <si>
    <t>327 Fixed Interest Published</t>
  </si>
  <si>
    <t>327_OTHR_PUB</t>
  </si>
  <si>
    <t>327 Other Published</t>
  </si>
  <si>
    <t>451_PROP_PUB</t>
  </si>
  <si>
    <t>451 Property Published</t>
  </si>
  <si>
    <t>451_FUND_MD</t>
  </si>
  <si>
    <t>451 Fund MD Automatic</t>
  </si>
  <si>
    <t>451_FI_PUB</t>
  </si>
  <si>
    <t>451 Fixed Interest Published</t>
  </si>
  <si>
    <t>451_OTHR_PUB</t>
  </si>
  <si>
    <t>451 Other Published</t>
  </si>
  <si>
    <t>455_EQTY_PUB</t>
  </si>
  <si>
    <t>455 Equity Published</t>
  </si>
  <si>
    <t>455_FRGN_PUB</t>
  </si>
  <si>
    <t>455 Foreign Published</t>
  </si>
  <si>
    <t>455_PROP_PUB</t>
  </si>
  <si>
    <t>455 Property Published</t>
  </si>
  <si>
    <t>455_FUND_MD</t>
  </si>
  <si>
    <t>455 Fund MD Automatic</t>
  </si>
  <si>
    <t>455_FI_PUB</t>
  </si>
  <si>
    <t>455 Fixed Interest Published</t>
  </si>
  <si>
    <t>455_OTHR_PUB</t>
  </si>
  <si>
    <t>455 Other Published</t>
  </si>
  <si>
    <t>479_EQTY_PUB</t>
  </si>
  <si>
    <t>479 Equity Published</t>
  </si>
  <si>
    <t>479_FRGN_PUB</t>
  </si>
  <si>
    <t>479 Foreign Published</t>
  </si>
  <si>
    <t>479_PROP_PUB</t>
  </si>
  <si>
    <t>479 Property Published</t>
  </si>
  <si>
    <t>479_FUND_MD</t>
  </si>
  <si>
    <t>479 Fund MD Automatic</t>
  </si>
  <si>
    <t>479_FI_PUB</t>
  </si>
  <si>
    <t>479 Fixed Interest Published</t>
  </si>
  <si>
    <t>479_OTHR_PUB</t>
  </si>
  <si>
    <t>479 Other Published</t>
  </si>
  <si>
    <t>486_EQTY_PUB</t>
  </si>
  <si>
    <t>486 Equity Published</t>
  </si>
  <si>
    <t>486_FRGN_PUB</t>
  </si>
  <si>
    <t>486 Foreign Published</t>
  </si>
  <si>
    <t>486_PROP_PUB</t>
  </si>
  <si>
    <t>486 Property Published</t>
  </si>
  <si>
    <t>486_FUND_MD</t>
  </si>
  <si>
    <t>486 Fund MD Automatic</t>
  </si>
  <si>
    <t>486_FI_PUB</t>
  </si>
  <si>
    <t>486 Fixed Interest Published</t>
  </si>
  <si>
    <t>486_OTHR_PUB</t>
  </si>
  <si>
    <t>486 Other Published</t>
  </si>
  <si>
    <t>493_EQTY_PUB</t>
  </si>
  <si>
    <t>493 Equity Published</t>
  </si>
  <si>
    <t>493_FRGN_PUB</t>
  </si>
  <si>
    <t>493 Foreign Published</t>
  </si>
  <si>
    <t>493_PROP_PUB</t>
  </si>
  <si>
    <t>493 Property Published</t>
  </si>
  <si>
    <t>493_FUND_MD</t>
  </si>
  <si>
    <t>493 Fund MD Automatic</t>
  </si>
  <si>
    <t>493_FI_PUB</t>
  </si>
  <si>
    <t>493 Fixed Interest Published</t>
  </si>
  <si>
    <t>493_OTHR_PUB</t>
  </si>
  <si>
    <t>493 Other Published</t>
  </si>
  <si>
    <t>10_EQTY_PUB</t>
  </si>
  <si>
    <t>10 Equity Published</t>
  </si>
  <si>
    <t>10_FRGN_PUB</t>
  </si>
  <si>
    <t>10 Foreign Published</t>
  </si>
  <si>
    <t>10_PROP_PUB</t>
  </si>
  <si>
    <t>10 Property Published</t>
  </si>
  <si>
    <t>10_FUND_MD</t>
  </si>
  <si>
    <t>10 Fund MD Automatic</t>
  </si>
  <si>
    <t>10_FI_PUB</t>
  </si>
  <si>
    <t>10 Fixed Interest Published</t>
  </si>
  <si>
    <t>10_OTHR_PUB</t>
  </si>
  <si>
    <t>10 Other Published</t>
  </si>
  <si>
    <t>9009_FUND_BM</t>
  </si>
  <si>
    <t>9009 Fund Benchmark - MSCI_AC_CS</t>
  </si>
  <si>
    <t>697</t>
  </si>
  <si>
    <t>9009_FUND_MD</t>
  </si>
  <si>
    <t>9009 Fund MD Automatic</t>
  </si>
  <si>
    <t>9009_FUND_ACF</t>
  </si>
  <si>
    <t>9009 Fund All Cash Flow Automatic</t>
  </si>
  <si>
    <t>9010_FUND_PUB</t>
  </si>
  <si>
    <t>9010 Fund Published</t>
  </si>
  <si>
    <t>698</t>
  </si>
  <si>
    <t>9001_FUND_MD</t>
  </si>
  <si>
    <t>9001 Fund MD Automatic</t>
  </si>
  <si>
    <t>674</t>
  </si>
  <si>
    <t>9001_FUND_ACF</t>
  </si>
  <si>
    <t>9001 Fund All Cash Flow Automatic</t>
  </si>
  <si>
    <t>9001_FUND_PUB</t>
  </si>
  <si>
    <t>9001 Fund Published</t>
  </si>
  <si>
    <t>9001_FUND_BM</t>
  </si>
  <si>
    <t>9001 Fund Benchmark - MSCI_AC_TLC</t>
  </si>
  <si>
    <t>9004_FUND_MD</t>
  </si>
  <si>
    <t>9004 Fund MD Automatic</t>
  </si>
  <si>
    <t>677</t>
  </si>
  <si>
    <t>9004_FUND_ACF</t>
  </si>
  <si>
    <t>9004 Fund All Cash Flow Automatic</t>
  </si>
  <si>
    <t>9004_FUND_PUB</t>
  </si>
  <si>
    <t>9004 Fund Published</t>
  </si>
  <si>
    <t>9004_FUND_BM</t>
  </si>
  <si>
    <t>9004 Fund Benchmark - MSCI_AC_AC</t>
  </si>
  <si>
    <t>9005_FUND_MD</t>
  </si>
  <si>
    <t>9005 Fund MD Automatic</t>
  </si>
  <si>
    <t>678</t>
  </si>
  <si>
    <t>9005_FUND_ACF</t>
  </si>
  <si>
    <t>9005 Fund All Cash Flow Automatic</t>
  </si>
  <si>
    <t>9005_FUND_PUB</t>
  </si>
  <si>
    <t>9005 Fund Published</t>
  </si>
  <si>
    <t>9005_FUND_BM</t>
  </si>
  <si>
    <t>9005 Fund Benchmark - MSCI_SPLICE_001</t>
  </si>
  <si>
    <t>MSCI_AC_IND</t>
  </si>
  <si>
    <t>MSCI All Countries Industrials Index (USD)</t>
  </si>
  <si>
    <t>[IMPRT_ITEM]('MSCI_AC_IND_TRI','[END_DATE]','MORNSTAR')</t>
  </si>
  <si>
    <t>[IMPRT]([SERIES_ID],'MSCI_AC_IND_TRI','[START_DATE]','[END_DATE]')</t>
  </si>
  <si>
    <t>MSCI Industrials</t>
  </si>
  <si>
    <t>9009_FUND_PUB</t>
  </si>
  <si>
    <t>9009 Fund Published</t>
  </si>
  <si>
    <t>9010_FUND_BM</t>
  </si>
  <si>
    <t>9010 Fund Benchmark - MSCI_AC_UTL</t>
  </si>
  <si>
    <t>9010_FUND_MD</t>
  </si>
  <si>
    <t>9010 Fund MD Automatic</t>
  </si>
  <si>
    <t>9010_FUND_ACF</t>
  </si>
  <si>
    <t>9010 Fund All Cash Flow Automatic</t>
  </si>
  <si>
    <t>9012_FUND_PUB</t>
  </si>
  <si>
    <t>9012 Fund Published</t>
  </si>
  <si>
    <t>700</t>
  </si>
  <si>
    <t>9012_FUND_BM</t>
  </si>
  <si>
    <t>9012 Fund Benchmark - MSCI_AC_MAT</t>
  </si>
  <si>
    <t>9012_FUND_MD</t>
  </si>
  <si>
    <t>9012 Fund MD Automatic</t>
  </si>
  <si>
    <t>9012_FUND_ACF</t>
  </si>
  <si>
    <t>9012 Fund All Cash Flow Automatic</t>
  </si>
  <si>
    <t>G.SM_PHE_FUND_ACF</t>
  </si>
  <si>
    <t>G.SM_PHE Fund All Cash Flow Automatic</t>
  </si>
  <si>
    <t>690</t>
  </si>
  <si>
    <t>G.SM_PHE_FUND_MD</t>
  </si>
  <si>
    <t>G.SM_PHE Fund MD Automatic</t>
  </si>
  <si>
    <t>G.SM_PHE_FUND_BM</t>
  </si>
  <si>
    <t>G.SM_PHE Fund Benchmark - AFB_SALMW_NI_MED</t>
  </si>
  <si>
    <t>G.SM_PHE_FUND_PUB</t>
  </si>
  <si>
    <t>G.SM_PHE Fund Published</t>
  </si>
  <si>
    <t>G.SM_PME_FUND_ACF</t>
  </si>
  <si>
    <t>G.SM_PME Fund All Cash Flow Automatic</t>
  </si>
  <si>
    <t>691</t>
  </si>
  <si>
    <t>G.SM_PME_FUND_MD</t>
  </si>
  <si>
    <t>G.SM_PME Fund MD Automatic</t>
  </si>
  <si>
    <t>G.SM_PME_FUND_BM</t>
  </si>
  <si>
    <t>G.SM_PME Fund Benchmark - ECPI+4</t>
  </si>
  <si>
    <t>G.SM_PME_FUND_PUB</t>
  </si>
  <si>
    <t>G.SM_PME Fund Published</t>
  </si>
  <si>
    <t>G.WM_AR_FUND_ACF</t>
  </si>
  <si>
    <t>G.WM_AR Fund All Cash Flow Automatic</t>
  </si>
  <si>
    <t>692</t>
  </si>
  <si>
    <t>G.WM_AR_FUND_MD</t>
  </si>
  <si>
    <t>G.WM_AR Fund MD Automatic</t>
  </si>
  <si>
    <t>G.WM_AR_FUND_BM</t>
  </si>
  <si>
    <t>G.WM_AR Fund Benchmark - ECPI+10</t>
  </si>
  <si>
    <t>G.WM_AR_FUND_PUB</t>
  </si>
  <si>
    <t>G.WM_AR Fund Published</t>
  </si>
  <si>
    <t>MSCI USD UT N</t>
  </si>
  <si>
    <t>MSCI World Equity Index (USD) UT Net</t>
  </si>
  <si>
    <t>Bloomberg Code : NDDUWI Index</t>
  </si>
  <si>
    <t>Based on pur MSCI World figure from Bloomberg 
_x000D_
Used for performance of Foreign Unit Trusts Created Net to Replace Gross</t>
  </si>
  <si>
    <t>[IMPRT_ITEM]('MSCI_WLD_TRI_N','[END_DATE]','MORNSTAR')</t>
  </si>
  <si>
    <t>[IMPRT]([SERIES_ID],'MSCI_WLD_TRI_N','[START_DATE]','[END_DATE]')</t>
  </si>
  <si>
    <t>658 Property Benchmark - PROP_FRD2</t>
  </si>
  <si>
    <t>659_PROP_BM</t>
  </si>
  <si>
    <t>659 Property Benchmark - PROP_FRD2</t>
  </si>
  <si>
    <t>660_PROP_BM</t>
  </si>
  <si>
    <t>660 Property Benchmark - PROP_FRD2</t>
  </si>
  <si>
    <t>535_FRGN_BM</t>
  </si>
  <si>
    <t>535 Foreign Benchmark - MSCG6040</t>
  </si>
  <si>
    <t>535_FRGN_PUB</t>
  </si>
  <si>
    <t>535 Foreign Published</t>
  </si>
  <si>
    <t>535_FRGN_MD</t>
  </si>
  <si>
    <t>535 Foreign MD Automatic</t>
  </si>
  <si>
    <t>535_FRGN_ACF</t>
  </si>
  <si>
    <t>535 Foreign ACF Automatic</t>
  </si>
  <si>
    <t>C.GME.D_FUND_ACF</t>
  </si>
  <si>
    <t>C.GME.D Fund All Cash Flow Automatic</t>
  </si>
  <si>
    <t>749</t>
  </si>
  <si>
    <t>C.GME.D_FUND_PUB</t>
  </si>
  <si>
    <t>C.GME.D Fund Published</t>
  </si>
  <si>
    <t>663_FUND_MD</t>
  </si>
  <si>
    <t>663 Fund MD Automatic</t>
  </si>
  <si>
    <t>718</t>
  </si>
  <si>
    <t>663_FUND_PUB</t>
  </si>
  <si>
    <t>663 Fund Published</t>
  </si>
  <si>
    <t>663_FUND_BM</t>
  </si>
  <si>
    <t>663 Fund Benchmark - J403TJ433T_SPLICE</t>
  </si>
  <si>
    <t>SWIX-&gt;CSWIX per Faieka Slemming</t>
  </si>
  <si>
    <t>663_FUND_MDA</t>
  </si>
  <si>
    <t>663 Fund MD Archived</t>
  </si>
  <si>
    <t>663_FUND_ACF</t>
  </si>
  <si>
    <t>663 Fund All Cash Flow Automatic</t>
  </si>
  <si>
    <t>663_FUND_LCF</t>
  </si>
  <si>
    <t>663 Fund Large Cash Flow Automatic</t>
  </si>
  <si>
    <t>C.GME.D_FUND_MD</t>
  </si>
  <si>
    <t>C.GME.D Fund MD Automatic</t>
  </si>
  <si>
    <t>529_FUND_MSC1</t>
  </si>
  <si>
    <t>529 Fund Miscellaneous 1 - US_CPI</t>
  </si>
  <si>
    <t>725</t>
  </si>
  <si>
    <t>529_FUND_ACF</t>
  </si>
  <si>
    <t>529 Fund All Cash Flow Automatic</t>
  </si>
  <si>
    <t>529_FUND_LCF</t>
  </si>
  <si>
    <t>529 Fund Large Cash Flow Automatic</t>
  </si>
  <si>
    <t>MRN_GLB_LCAP_EQ</t>
  </si>
  <si>
    <t>Global Large Cap Blend Equity (Morningstar)</t>
  </si>
  <si>
    <t>Global Large-cap Blend Equity used as peer for 876 877</t>
  </si>
  <si>
    <t xml:space="preserve">[PFINDX_PRR]('MRN_GLB_LCAP','[START_DATE]','[END_DATE]')_x000D_
</t>
  </si>
  <si>
    <t>Glb Large Cap Equity (Morningstar)</t>
  </si>
  <si>
    <t>876_FUND_BM3</t>
  </si>
  <si>
    <t>876 Fund Benchmark Third - MRN_GLB_LCAP_EQ</t>
  </si>
  <si>
    <t>877_FUND_BM2</t>
  </si>
  <si>
    <t>877 Fund Benchmark Secondary - MRN_GLB_LCAP_EQ</t>
  </si>
  <si>
    <t>G.GM_PLE_FUND_BM</t>
  </si>
  <si>
    <t>G.GM_PLE Fund Benchmark - ECPI+3</t>
  </si>
  <si>
    <t>682</t>
  </si>
  <si>
    <t>G.GM_PLE_FUND_PUB</t>
  </si>
  <si>
    <t>G.GM_PLE Fund Published</t>
  </si>
  <si>
    <t>G.GM_PLE_FUND_ACF</t>
  </si>
  <si>
    <t>G.GM_PLE Fund All Cash Flow Automatic</t>
  </si>
  <si>
    <t>G.GM_PLE_FUND_MD</t>
  </si>
  <si>
    <t>G.GM_PLE Fund MD Automatic</t>
  </si>
  <si>
    <t>G.GM_STI_FUND_ACF</t>
  </si>
  <si>
    <t>G.GM_STI Fund All Cash Flow Automatic</t>
  </si>
  <si>
    <t>684</t>
  </si>
  <si>
    <t>9000_FUND_MD</t>
  </si>
  <si>
    <t>9000 Fund MD Automatic</t>
  </si>
  <si>
    <t>673</t>
  </si>
  <si>
    <t>9000_FUND_ACF</t>
  </si>
  <si>
    <t>9000 Fund All Cash Flow Automatic</t>
  </si>
  <si>
    <t>9000_FUND_PUB</t>
  </si>
  <si>
    <t>9000 Fund Published</t>
  </si>
  <si>
    <t>9000_FUND_BM</t>
  </si>
  <si>
    <t>9000 Fund Benchmark - MSCI_AC_FIN</t>
  </si>
  <si>
    <t>9000_FUND_BM2</t>
  </si>
  <si>
    <t>9000 Fund Benchmark Secondary - 876_FUND_PUB</t>
  </si>
  <si>
    <t>G.GM_STI_FUND_MD</t>
  </si>
  <si>
    <t>G.GM_STI Fund MD Automatic</t>
  </si>
  <si>
    <t>G.GM_STI_FUND_BM</t>
  </si>
  <si>
    <t>G.GM_STI Fund Benchmark - CALL_DAILY+2</t>
  </si>
  <si>
    <t>G.GM_STI_FUND_PUB</t>
  </si>
  <si>
    <t>G.GM_STI Fund Published</t>
  </si>
  <si>
    <t>G.SE_B_FUND_ACF</t>
  </si>
  <si>
    <t>G.SE_B Fund All Cash Flow Automatic</t>
  </si>
  <si>
    <t>685</t>
  </si>
  <si>
    <t>G.SE_B_FUND_MD</t>
  </si>
  <si>
    <t>G.SE_B Fund MD Automatic</t>
  </si>
  <si>
    <t>G.SE_B_FUND_BM</t>
  </si>
  <si>
    <t>G.SE_B Fund Benchmark - NONE</t>
  </si>
  <si>
    <t>FTSE Global Equity Index (All Cap) South Africa not available in system</t>
  </si>
  <si>
    <t>G.SE_B_FUND_PUB</t>
  </si>
  <si>
    <t>G.SE_B Fund Published</t>
  </si>
  <si>
    <t>817_FUND_UTF</t>
  </si>
  <si>
    <t>817 Fund Unit Class B4 [iF]</t>
  </si>
  <si>
    <t>CASE _x000D_
	WHEN TO_DATE('[END]','DD/MM/YYYY') &lt;= TO_DATE('03/08/2015','DD/MM/YYYY')_x000D_
	THEN [UT]([SERIES_ID],'R','[START]','[END]','STANDARD')_x000D_
	ELSE [UT]([SERIES_ID],'F','[START]','[END]','STANDARD')_x000D_
END</t>
  </si>
  <si>
    <t>638A_FUND_BM</t>
  </si>
  <si>
    <t>638A Fund Benchmark - AFB_SALMW_NI_MED</t>
  </si>
  <si>
    <t>638A_FUND_BM2</t>
  </si>
  <si>
    <t>638A Fund Benchmark Secondary - FUND_SPEC_638_BM</t>
  </si>
  <si>
    <t>MRN_FLX_ALC</t>
  </si>
  <si>
    <t>Morningstar Flexible Allocation (USD)</t>
  </si>
  <si>
    <t>Flexible Allocation used as peer for 875/874</t>
  </si>
  <si>
    <t xml:space="preserve">[PFINDX_PRR]('MRN_FLX_ALC','[START_DATE]','[END_DATE]')_x000D_
</t>
  </si>
  <si>
    <t>Morningstar Flex Aloc USD</t>
  </si>
  <si>
    <t>874_FUND_MSC3</t>
  </si>
  <si>
    <t>874 Fund Miscellaneous 3 - MRN_FLX_ALC</t>
  </si>
  <si>
    <t>G.U_540_FUND_ACF</t>
  </si>
  <si>
    <t>G.U_540 Fund All Cash Flow Automatic</t>
  </si>
  <si>
    <t>726</t>
  </si>
  <si>
    <t>G.U_540_FUND_MD</t>
  </si>
  <si>
    <t>G.U_540 Fund MD Automatic</t>
  </si>
  <si>
    <t>662_FUND_LCF</t>
  </si>
  <si>
    <t>662 Fund Large Cash Flow Automatic</t>
  </si>
  <si>
    <t>716</t>
  </si>
  <si>
    <t>662_FUND_ACF</t>
  </si>
  <si>
    <t>662 Fund All Cash Flow Automatic</t>
  </si>
  <si>
    <t>662_FUND_MD</t>
  </si>
  <si>
    <t>662 Fund MD Automatic</t>
  </si>
  <si>
    <t>662_FUND_BM</t>
  </si>
  <si>
    <t>662 Fund Benchmark - J203T</t>
  </si>
  <si>
    <t>662_FUND_MDA</t>
  </si>
  <si>
    <t>662 Fund MD Archived</t>
  </si>
  <si>
    <t>662_FUND_PUB</t>
  </si>
  <si>
    <t>662 Fund Published</t>
  </si>
  <si>
    <t>G.U_540_FUND_BM</t>
  </si>
  <si>
    <t>G.U_540 Fund Benchmark - ECPI+4</t>
  </si>
  <si>
    <t>G.U_540_FUND_PUB</t>
  </si>
  <si>
    <t>G.U_540 Fund Published</t>
  </si>
  <si>
    <t>G.U_588_FUND_ACF</t>
  </si>
  <si>
    <t>G.U_588 Fund All Cash Flow Automatic</t>
  </si>
  <si>
    <t>727</t>
  </si>
  <si>
    <t>G.U_588_FUND_MD</t>
  </si>
  <si>
    <t>G.U_588 Fund MD Automatic</t>
  </si>
  <si>
    <t>G.U_588_FUND_BM</t>
  </si>
  <si>
    <t>G.U_588 Fund Benchmark - ECPI+4</t>
  </si>
  <si>
    <t>G.U_588_FUND_PUB</t>
  </si>
  <si>
    <t>G.U_588 Fund Published</t>
  </si>
  <si>
    <t>G.U_614_FUND_ACF</t>
  </si>
  <si>
    <t>G.U_614 Fund All Cash Flow Automatic</t>
  </si>
  <si>
    <t>728</t>
  </si>
  <si>
    <t>G.U_614_FUND_MD</t>
  </si>
  <si>
    <t>G.U_614 Fund MD Automatic</t>
  </si>
  <si>
    <t>G.U_614_FUND_BM</t>
  </si>
  <si>
    <t>G.U_614 Fund Benchmark - ECPI+4</t>
  </si>
  <si>
    <t>G.U_614_FUND_PUB</t>
  </si>
  <si>
    <t>G.U_614 Fund Published</t>
  </si>
  <si>
    <t>M:11921_FUND_BM</t>
  </si>
  <si>
    <t>M:11921 Fund Benchmark - ECPI+5</t>
  </si>
  <si>
    <t>732</t>
  </si>
  <si>
    <t>875_FUND_MSC3</t>
  </si>
  <si>
    <t>MRN_FLX_ALC_CCY_ZAR</t>
  </si>
  <si>
    <t>Morningstar Flexible Allocation in ZAR</t>
  </si>
  <si>
    <t>Morningstar Flexible Allocation in ZAR, Created for Alexa Pearce</t>
  </si>
  <si>
    <t>Created to Translate Morningstar Flexible Allocation in USD into ZAR Returns</t>
  </si>
  <si>
    <t>911_FUND_BM</t>
  </si>
  <si>
    <t>911 Fund Benchmark - J203T</t>
  </si>
  <si>
    <t>745</t>
  </si>
  <si>
    <t>911_FUND_MD</t>
  </si>
  <si>
    <t>911 Fund MD Automatic</t>
  </si>
  <si>
    <t>911_FUND_MDA</t>
  </si>
  <si>
    <t>911 Fund MD Archived</t>
  </si>
  <si>
    <t>664_FUND_MDA</t>
  </si>
  <si>
    <t>664 Fund MD Archived</t>
  </si>
  <si>
    <t>744</t>
  </si>
  <si>
    <t>664_FUND_MD</t>
  </si>
  <si>
    <t>664 Fund MD Automatic</t>
  </si>
  <si>
    <t>664_FUND_BM</t>
  </si>
  <si>
    <t>664 Fund Benchmark - FUND_SPEC_664</t>
  </si>
  <si>
    <t>DB7_BLEND</t>
  </si>
  <si>
    <t>664_FUND_LCF</t>
  </si>
  <si>
    <t>664 Fund Large Cash Flow Automatic</t>
  </si>
  <si>
    <t>664_FUND_ACF</t>
  </si>
  <si>
    <t>664 Fund All Cash Flow Automatic</t>
  </si>
  <si>
    <t>664_FUND_PUB</t>
  </si>
  <si>
    <t>664 Fund Published</t>
  </si>
  <si>
    <t>664_FUND_ACF_NM</t>
  </si>
  <si>
    <t>664 Fund ACF Automatic Net Manage Fee</t>
  </si>
  <si>
    <t>809_FUND_MSC4</t>
  </si>
  <si>
    <t>809 Fund Miscellaneous 4 - MRN_FLX_ALC_CCY_ZAR</t>
  </si>
  <si>
    <t>911_FUND_PUB</t>
  </si>
  <si>
    <t>911 Fund Published</t>
  </si>
  <si>
    <t>911_FUND_ACF</t>
  </si>
  <si>
    <t>911 Fund All Cash Flow Automatic</t>
  </si>
  <si>
    <t>542A_FUND_PUB</t>
  </si>
  <si>
    <t>542A Fund Published</t>
  </si>
  <si>
    <t>738</t>
  </si>
  <si>
    <t>515_FUND_BM</t>
  </si>
  <si>
    <t>515 Fund Benchmark - NONE</t>
  </si>
  <si>
    <t>704</t>
  </si>
  <si>
    <t>515_FUND_PUB</t>
  </si>
  <si>
    <t>515 Fund Published</t>
  </si>
  <si>
    <t>517_FUND_BM</t>
  </si>
  <si>
    <t>517 Fund Benchmark - NONE</t>
  </si>
  <si>
    <t>706</t>
  </si>
  <si>
    <t>G.GM_PHE_FUND_ACF</t>
  </si>
  <si>
    <t>G.GM_PHE Fund All Cash Flow Automatic</t>
  </si>
  <si>
    <t>681</t>
  </si>
  <si>
    <t>G.GM_PHE_FUND_MD</t>
  </si>
  <si>
    <t>G.GM_PHE Fund MD Automatic</t>
  </si>
  <si>
    <t>G.GM_PHE_FUND_BM</t>
  </si>
  <si>
    <t>G.GM_PHE Fund Benchmark - AFB_GBLMW_NI_MED</t>
  </si>
  <si>
    <t>G.GM_PHE_FUND_PUB</t>
  </si>
  <si>
    <t>G.GM_PHE Fund Published</t>
  </si>
  <si>
    <t>542A_FUND_ACF</t>
  </si>
  <si>
    <t>542A Fund All Cash Flow Automatic</t>
  </si>
  <si>
    <t>517_FUND_PUB</t>
  </si>
  <si>
    <t>517 Fund Published</t>
  </si>
  <si>
    <t>518_FUND_BM</t>
  </si>
  <si>
    <t>518 Fund Benchmark - NONE</t>
  </si>
  <si>
    <t>707</t>
  </si>
  <si>
    <t>518_FUND_PUB</t>
  </si>
  <si>
    <t>518 Fund Published</t>
  </si>
  <si>
    <t>521_FUND_BM</t>
  </si>
  <si>
    <t>521 Fund Benchmark - NONE</t>
  </si>
  <si>
    <t>710</t>
  </si>
  <si>
    <t>521_FUND_PUB</t>
  </si>
  <si>
    <t>521 Fund Published</t>
  </si>
  <si>
    <t>528_FUND_BM</t>
  </si>
  <si>
    <t>528 Fund Benchmark - NONE</t>
  </si>
  <si>
    <t>715</t>
  </si>
  <si>
    <t>528_FUND_PUB</t>
  </si>
  <si>
    <t>528 Fund Published</t>
  </si>
  <si>
    <t>542A_FUND_BM</t>
  </si>
  <si>
    <t>542A Fund Benchmark - FUND_SPEC_542</t>
  </si>
  <si>
    <t>661A_FUND_LCF</t>
  </si>
  <si>
    <t>661A Fund Large Cash Flow Automatic</t>
  </si>
  <si>
    <t>739</t>
  </si>
  <si>
    <t>542A_FUND_MD</t>
  </si>
  <si>
    <t>542A Fund MD Automatic</t>
  </si>
  <si>
    <t>658D_FUND_ACF</t>
  </si>
  <si>
    <t>658D Fund All Cash Flow Automatic</t>
  </si>
  <si>
    <t>735</t>
  </si>
  <si>
    <t>645A_FUND_ACF</t>
  </si>
  <si>
    <t>645A Fund All Cash Flow Automatic</t>
  </si>
  <si>
    <t>734</t>
  </si>
  <si>
    <t>645A_FUND_LCF</t>
  </si>
  <si>
    <t>645A Fund Large Cash Flow Automatic</t>
  </si>
  <si>
    <t>645A_FUND_MD</t>
  </si>
  <si>
    <t>645A Fund MD Automatic</t>
  </si>
  <si>
    <t>92_FUND_PUB</t>
  </si>
  <si>
    <t>92 Fund Published</t>
  </si>
  <si>
    <t>717</t>
  </si>
  <si>
    <t>92_FUND_BM</t>
  </si>
  <si>
    <t>92 Fund Benchmark - ALSI</t>
  </si>
  <si>
    <t>92_EQTY_PUB</t>
  </si>
  <si>
    <t>92 Equity Published</t>
  </si>
  <si>
    <t>92_FRGN_PUB</t>
  </si>
  <si>
    <t>92 Foreign Published</t>
  </si>
  <si>
    <t>92_PROP_PUB</t>
  </si>
  <si>
    <t>92 Property Published</t>
  </si>
  <si>
    <t>92_FUND_MD</t>
  </si>
  <si>
    <t>92 Fund MD Automatic</t>
  </si>
  <si>
    <t>92_FI_PUB</t>
  </si>
  <si>
    <t>92 Fixed Interest Published</t>
  </si>
  <si>
    <t>92_OTHR_PUB</t>
  </si>
  <si>
    <t>92 Other Published</t>
  </si>
  <si>
    <t>92_FUND_BM2</t>
  </si>
  <si>
    <t>92 Fund Benchmark Secondary - ECPI+5</t>
  </si>
  <si>
    <t>645A_FUND_MDA</t>
  </si>
  <si>
    <t>645A Fund MD Archived</t>
  </si>
  <si>
    <t>645A_FUND_PUB</t>
  </si>
  <si>
    <t>645A Fund Published</t>
  </si>
  <si>
    <t>645A_FUND_BM</t>
  </si>
  <si>
    <t>645A Fund Benchmark - ECPI+5</t>
  </si>
  <si>
    <t>542A_FUND_MDA</t>
  </si>
  <si>
    <t>542A Fund MD Archived</t>
  </si>
  <si>
    <t>658D_FUND_PUB</t>
  </si>
  <si>
    <t>658D Fund Published</t>
  </si>
  <si>
    <t>658D_FUND_BM</t>
  </si>
  <si>
    <t>658D Fund Benchmark - FUND_SPEC_658</t>
  </si>
  <si>
    <t>658D_FUND_MD</t>
  </si>
  <si>
    <t>658D Fund MD Automatic</t>
  </si>
  <si>
    <t>658D_FUND_LCF</t>
  </si>
  <si>
    <t>658D Fund Large Cash Flow Automatic</t>
  </si>
  <si>
    <t>658D_FUND_MDA</t>
  </si>
  <si>
    <t>658D Fund MD Archived</t>
  </si>
  <si>
    <t>661A_FUND_MD</t>
  </si>
  <si>
    <t>661A Fund MD Automatic</t>
  </si>
  <si>
    <t>661A_FUND_PUB</t>
  </si>
  <si>
    <t>661A Fund Published</t>
  </si>
  <si>
    <t>661A_FUND_MDA</t>
  </si>
  <si>
    <t>661A Fund MD Archived</t>
  </si>
  <si>
    <t>661A_FUND_ACF</t>
  </si>
  <si>
    <t>661A Fund All Cash Flow Automatic</t>
  </si>
  <si>
    <t>661A_FUND_BM</t>
  </si>
  <si>
    <t>661A Fund Benchmark - J203T</t>
  </si>
  <si>
    <t>656D_FUND_MD</t>
  </si>
  <si>
    <t>656D Fund MD Automatic</t>
  </si>
  <si>
    <t>741</t>
  </si>
  <si>
    <t>656D_FUND_LCF</t>
  </si>
  <si>
    <t>656D Fund Large Cash Flow Automatic</t>
  </si>
  <si>
    <t>656D_FUND_BM</t>
  </si>
  <si>
    <t>656D Fund Benchmark - FRD_PRUD_MEAN</t>
  </si>
  <si>
    <t>656D_FUND_ACF</t>
  </si>
  <si>
    <t>656D Fund All Cash Flow Automatic</t>
  </si>
  <si>
    <t>656D_FUND_PUB</t>
  </si>
  <si>
    <t>656D Fund Published</t>
  </si>
  <si>
    <t>656D_FUND_MDA</t>
  </si>
  <si>
    <t>656D Fund MD Archived</t>
  </si>
  <si>
    <t>657D_FUND_ACF</t>
  </si>
  <si>
    <t>657D Fund All Cash Flow Automatic</t>
  </si>
  <si>
    <t>742</t>
  </si>
  <si>
    <t>657D_FUND_PUB</t>
  </si>
  <si>
    <t>657D Fund Published</t>
  </si>
  <si>
    <t>657D_FUND_MDA</t>
  </si>
  <si>
    <t>657D Fund MD Archived</t>
  </si>
  <si>
    <t>657D_FUND_MD</t>
  </si>
  <si>
    <t>657D Fund MD Automatic</t>
  </si>
  <si>
    <t>657D_FUND_BM2</t>
  </si>
  <si>
    <t>657D Fund Benchmark Secondary - GB4_BLEND</t>
  </si>
  <si>
    <t>657D_FUND_LCF</t>
  </si>
  <si>
    <t>657D Fund Large Cash Flow Automatic</t>
  </si>
  <si>
    <t>657D_FUND_BM</t>
  </si>
  <si>
    <t>657D Fund Benchmark - AFB_GBLMW_MED</t>
  </si>
  <si>
    <t>MRN_GLB_LCAP_CCY_ZAR</t>
  </si>
  <si>
    <t>Global Large Cap Blend Equity (Morningstar) in ZAR</t>
  </si>
  <si>
    <t>Global Large Cap Blend Equity (Morningstar) in ZAR, Created for Alexa Pearce</t>
  </si>
  <si>
    <t>Created to Translate Global Large Cap Blend Equity (Morningstar) in ZAR USD into ZAR Returns</t>
  </si>
  <si>
    <t>821_FUND_MSC1</t>
  </si>
  <si>
    <t>821 Fund Miscellaneous 1 - MRN_GLB_LCAP_CCY_ZAR</t>
  </si>
  <si>
    <t>529_FUND_MD</t>
  </si>
  <si>
    <t>529 Fund MD Automatic</t>
  </si>
  <si>
    <t>RSRCH_WM</t>
  </si>
  <si>
    <t>Research Wim Murray Call Aggregate</t>
  </si>
  <si>
    <t>RSR</t>
  </si>
  <si>
    <t>748</t>
  </si>
  <si>
    <t>[RSRCH]('WM','[START_DATE]','[END_DATE]')</t>
  </si>
  <si>
    <t>Wim</t>
  </si>
  <si>
    <t>RESEARCH</t>
  </si>
  <si>
    <t>REPORT_ID=377;_x000D_
ANALYST_CODE=WM;_x000D_
START_DATE=&lt;START_DATE&gt;;_x000D_
END_DATE=&lt;END_DATE&gt;</t>
  </si>
  <si>
    <t>C.GLE_CASH_PUB</t>
  </si>
  <si>
    <t>C.GLE Cash Published</t>
  </si>
  <si>
    <t>C.GLE_BOND_PUB</t>
  </si>
  <si>
    <t>C.GLE Bond Published</t>
  </si>
  <si>
    <t>C.GLE_BOND_MD</t>
  </si>
  <si>
    <t>C.GLE Bond MD Automatic</t>
  </si>
  <si>
    <t>C.GLE_CASH_MD</t>
  </si>
  <si>
    <t>C.GLE Cash MD Automatic</t>
  </si>
  <si>
    <t>C.GLE_EQTY_PUB</t>
  </si>
  <si>
    <t>C.GLE Equity Published</t>
  </si>
  <si>
    <t>9006_FUND_PUB</t>
  </si>
  <si>
    <t>9006 Fund Published</t>
  </si>
  <si>
    <t>694</t>
  </si>
  <si>
    <t>9006_FUND_BM</t>
  </si>
  <si>
    <t>9006 Fund Benchmark - MSCI_AC_UTL</t>
  </si>
  <si>
    <t>9006_FUND_MD</t>
  </si>
  <si>
    <t>9006 Fund MD Automatic</t>
  </si>
  <si>
    <t>9006_FUND_ACF</t>
  </si>
  <si>
    <t>9006 Fund All Cash Flow Automatic</t>
  </si>
  <si>
    <t>9007_FUND_PUB</t>
  </si>
  <si>
    <t>9007 Fund Published</t>
  </si>
  <si>
    <t>695</t>
  </si>
  <si>
    <t>9007_FUND_BM</t>
  </si>
  <si>
    <t>9007 Fund Benchmark - MSCI_AC_CD</t>
  </si>
  <si>
    <t>9007_FUND_MD</t>
  </si>
  <si>
    <t>9007 Fund MD Automatic</t>
  </si>
  <si>
    <t>9007_FUND_ACF</t>
  </si>
  <si>
    <t>9007 Fund All Cash Flow Automatic</t>
  </si>
  <si>
    <t>9008_FUND_PUB</t>
  </si>
  <si>
    <t>9008 Fund Published</t>
  </si>
  <si>
    <t>696</t>
  </si>
  <si>
    <t>9008_FUND_BM</t>
  </si>
  <si>
    <t>9008 Fund Benchmark - MSCI_AC_EN</t>
  </si>
  <si>
    <t>9008_FUND_MD</t>
  </si>
  <si>
    <t>9008 Fund MD Automatic</t>
  </si>
  <si>
    <t>9008_FUND_ACF</t>
  </si>
  <si>
    <t>9008 Fund All Cash Flow Automatic</t>
  </si>
  <si>
    <t>9011_FUND_PUB</t>
  </si>
  <si>
    <t>9011 Fund Published</t>
  </si>
  <si>
    <t>699</t>
  </si>
  <si>
    <t>9011_FUND_MD</t>
  </si>
  <si>
    <t>9011 Fund MD Automatic</t>
  </si>
  <si>
    <t>9011_FUND_ACF</t>
  </si>
  <si>
    <t>9011 Fund All Cash Flow Automatic</t>
  </si>
  <si>
    <t>FINFR_EUR_HRD</t>
  </si>
  <si>
    <t>Foord International Fund R EUR (Hard Price)</t>
  </si>
  <si>
    <t>FINFR_GBP_HRD</t>
  </si>
  <si>
    <t>Foord International Fund R GBP (Hard Price)</t>
  </si>
  <si>
    <t>FGFLB_GBP_HRD</t>
  </si>
  <si>
    <t>Foord Global Equity Fund (Luxembourg) B GBP (Hard Price)</t>
  </si>
  <si>
    <t>FGFLB_EUR_HRD</t>
  </si>
  <si>
    <t>Foord Global Equity Fund (Luxembourg) B EUR (Hard Price)</t>
  </si>
  <si>
    <t>811_R_CCY_CHF</t>
  </si>
  <si>
    <t>811_FUND_UTR  in CHF</t>
  </si>
  <si>
    <t>Created to Translate 811 R into CHF Returns</t>
  </si>
  <si>
    <t>CCY_ZARCHF</t>
  </si>
  <si>
    <t>ZAR to CHF Exchange Rate</t>
  </si>
  <si>
    <t>Return of a 1 Rand Measured in CHF</t>
  </si>
  <si>
    <t>CCY_CHFZAR</t>
  </si>
  <si>
    <t>CHF to ZAR Exchange Rate per Bloomberg</t>
  </si>
  <si>
    <t>Return of a 1 CHF Measured in ZAR</t>
  </si>
  <si>
    <t>[EXCH_RATE]('ZAR','CHF','[END_DATE]','BLOOMBERG')</t>
  </si>
  <si>
    <t>339_FUND_ACF_NM</t>
  </si>
  <si>
    <t>339 Fund ACF Automatic Net Manage Fee</t>
  </si>
  <si>
    <t>537_DMST_PUB</t>
  </si>
  <si>
    <t>537 Domestic Published</t>
  </si>
  <si>
    <t>Set up for Alexa Pearce</t>
  </si>
  <si>
    <t>537_DMST_MD</t>
  </si>
  <si>
    <t>537 Domestic MD Automatic</t>
  </si>
  <si>
    <t>659D_FUND_LCF</t>
  </si>
  <si>
    <t>659D Fund Large Cash Flow Automatic</t>
  </si>
  <si>
    <t>736</t>
  </si>
  <si>
    <t>659D_FUND_MDA</t>
  </si>
  <si>
    <t>659D Fund MD Archived</t>
  </si>
  <si>
    <t>659D_FUND_ACF</t>
  </si>
  <si>
    <t>659D Fund All Cash Flow Automatic</t>
  </si>
  <si>
    <t>659D_FUND_PUB</t>
  </si>
  <si>
    <t>659D Fund Published</t>
  </si>
  <si>
    <t>659D_FUND_BM</t>
  </si>
  <si>
    <t>659D Fund Benchmark - FUND_SPEC_659</t>
  </si>
  <si>
    <t>659D_FUND_MD</t>
  </si>
  <si>
    <t>659D Fund MD Automatic</t>
  </si>
  <si>
    <t>RSRCH_DG</t>
  </si>
  <si>
    <t>Research Daniel Gerdis Call Aggregate</t>
  </si>
  <si>
    <t>[RSRCH]('DG','[START_DATE]','[END_DATE]')</t>
  </si>
  <si>
    <t>Daniel</t>
  </si>
  <si>
    <t>REPORT_ID=377;_x000D_
ANALYST_CODE=DG;_x000D_
START_DATE=&lt;START_DATE&gt;;_x000D_
END_DATE=&lt;END_DATE&gt;</t>
  </si>
  <si>
    <t>RSRCH_CL</t>
  </si>
  <si>
    <t>Research Carolyn Levin Call Aggregate</t>
  </si>
  <si>
    <t>[RSRCH]('CL','[START_DATE]','[END_DATE]')</t>
  </si>
  <si>
    <t>Carolyn</t>
  </si>
  <si>
    <t>REPORT_ID=377;_x000D_
ANALYST_CODE=CL;_x000D_
START_DATE=&lt;START_DATE&gt;;_x000D_
END_DATE=&lt;END_DATE&gt;</t>
  </si>
  <si>
    <t>RSRCH_IG</t>
  </si>
  <si>
    <t>Research Irina Schulenburg Call Aggregate</t>
  </si>
  <si>
    <t>[RSRCH]('IG','[START_DATE]','[END_DATE]')</t>
  </si>
  <si>
    <t>Irina</t>
  </si>
  <si>
    <t>REPORT_ID=377;_x000D_
ANALYST_CODE=IG;_x000D_
START_DATE=&lt;START_DATE&gt;;_x000D_
END_DATE=&lt;END_DATE&gt;</t>
  </si>
  <si>
    <t>818A_FUND_MD</t>
  </si>
  <si>
    <t>818A Fund MD Automatic</t>
  </si>
  <si>
    <t>743</t>
  </si>
  <si>
    <t>663A_FUND_LCF</t>
  </si>
  <si>
    <t>663A Fund Large Cash Flow Automatic</t>
  </si>
  <si>
    <t>740</t>
  </si>
  <si>
    <t>663A_FUND_MD</t>
  </si>
  <si>
    <t>663A Fund MD Automatic</t>
  </si>
  <si>
    <t>660D_FUND_MD</t>
  </si>
  <si>
    <t>660D Fund MD Automatic</t>
  </si>
  <si>
    <t>737</t>
  </si>
  <si>
    <t>660D_FUND_LCF</t>
  </si>
  <si>
    <t>660D Fund Large Cash Flow Automatic</t>
  </si>
  <si>
    <t>660D_FUND_MDA</t>
  </si>
  <si>
    <t>660D Fund MD Archived</t>
  </si>
  <si>
    <t>660D_FUND_ACF</t>
  </si>
  <si>
    <t>660D Fund All Cash Flow Automatic</t>
  </si>
  <si>
    <t>660D_FUND_PUB</t>
  </si>
  <si>
    <t>660D Fund Published</t>
  </si>
  <si>
    <t>660D_FUND_BM</t>
  </si>
  <si>
    <t>660D Fund Benchmark - FUND_SPEC_660</t>
  </si>
  <si>
    <t>818A_FUND_MDA</t>
  </si>
  <si>
    <t>818A Fund MD Archived</t>
  </si>
  <si>
    <t>818A_FUND_PUB</t>
  </si>
  <si>
    <t>818A Fund Published</t>
  </si>
  <si>
    <t>663A_FUND_PUB</t>
  </si>
  <si>
    <t>663A Fund Published</t>
  </si>
  <si>
    <t>663A_FUND_BM</t>
  </si>
  <si>
    <t>663A Fund Benchmark - J403TJ433T_SPLICE</t>
  </si>
  <si>
    <t>663A_FUND_MDA</t>
  </si>
  <si>
    <t>663A Fund MD Archived</t>
  </si>
  <si>
    <t>RSRCH_MT</t>
  </si>
  <si>
    <t>Research Michael Townshend Call Aggregate</t>
  </si>
  <si>
    <t>[RSRCH]('MT','[START_DATE]','[END_DATE]')</t>
  </si>
  <si>
    <t>Mike T</t>
  </si>
  <si>
    <t>REPORT_ID=377;_x000D_
ANALYST_CODE=MT;_x000D_
START_DATE=&lt;START_DATE&gt;;_x000D_
END_DATE=&lt;END_DATE&gt;</t>
  </si>
  <si>
    <t>818A_FUND_ACF</t>
  </si>
  <si>
    <t>818A Fund All Cash Flow Automatic</t>
  </si>
  <si>
    <t>RSRCH_NB</t>
  </si>
  <si>
    <t>Research Nick Balkin Call Aggregate</t>
  </si>
  <si>
    <t>[RSRCH]('NB','[START_DATE]','[END_DATE]')</t>
  </si>
  <si>
    <t>Nick</t>
  </si>
  <si>
    <t>REPORT_ID=377;_x000D_
ANALYST_CODE=NB;_x000D_
START_DATE=&lt;START_DATE&gt;;_x000D_
END_DATE=&lt;END_DATE&gt;</t>
  </si>
  <si>
    <t>818A_FUND_BM</t>
  </si>
  <si>
    <t>818A Fund Benchmark - ECPI+4</t>
  </si>
  <si>
    <t>624A_FUND_BM</t>
  </si>
  <si>
    <t>624A Fund Benchmark - J303T</t>
  </si>
  <si>
    <t>612D_FUND_BM</t>
  </si>
  <si>
    <t>612D Fund Benchmark - ECPI+5</t>
  </si>
  <si>
    <t>602D_FUND_BM</t>
  </si>
  <si>
    <t>602D Fund Benchmark - GB3_BLEND</t>
  </si>
  <si>
    <t>603D_FUND_BM</t>
  </si>
  <si>
    <t>603D Fund Benchmark - FUND_SPEC_603_BM</t>
  </si>
  <si>
    <t>RSRCH_NH</t>
  </si>
  <si>
    <t>Research Nancy Hossack Call Aggregate</t>
  </si>
  <si>
    <t>[RSRCH]('NH','[START_DATE]','[END_DATE]')</t>
  </si>
  <si>
    <t>Nancy</t>
  </si>
  <si>
    <t>REPORT_ID=377;_x000D_
ANALYST_CODE=NH;_x000D_
START_DATE=&lt;START_DATE&gt;;_x000D_
END_DATE=&lt;END_DATE&gt;</t>
  </si>
  <si>
    <t>MSCI_AC_TLC</t>
  </si>
  <si>
    <t>MSCI All Countries Communication Services Index (USD)</t>
  </si>
  <si>
    <t>[IMPRT_ITEM]('MSCI_AC_TLC_TRI','[END_DATE]','MORNSTAR')</t>
  </si>
  <si>
    <t>[IMPRT]([SERIES_ID],'MSCI_AC_TLC_TRI','[START_DATE]','[END_DATE]')</t>
  </si>
  <si>
    <t>MSCI Communications Services</t>
  </si>
  <si>
    <t>MSCI_AC_CD</t>
  </si>
  <si>
    <t>MSCI All Countries Consumer Discretionary Index (USD)</t>
  </si>
  <si>
    <t>[IMPRT_ITEM]('MSCI_AC_CD_TRI','[END_DATE]','MORNSTAR')</t>
  </si>
  <si>
    <t>[IMPRT]([SERIES_ID],'MSCI_AC_CD_TRI','[START_DATE]','[END_DATE]')</t>
  </si>
  <si>
    <t>MSCI Consumer Discretionary</t>
  </si>
  <si>
    <t>MSCI_AC_CS</t>
  </si>
  <si>
    <t>MSCI All Countries Consumer Staples Index (USD)</t>
  </si>
  <si>
    <t>[IMPRT_ITEM]('MSCI_AC_CS_TRI','[END_DATE]','MORNSTAR')</t>
  </si>
  <si>
    <t>[IMPRT]([SERIES_ID],'MSCI_AC_CS_TRI','[START_DATE]','[END_DATE]')</t>
  </si>
  <si>
    <t>MSCI Consumer Staples</t>
  </si>
  <si>
    <t>MSCI_AC_EN</t>
  </si>
  <si>
    <t>MSCI All Countries Energy Index (USD)</t>
  </si>
  <si>
    <t>[IMPRT_ITEM]('MSCI_AC_EN_TRI','[END_DATE]','MORNSTAR')</t>
  </si>
  <si>
    <t>[IMPRT]([SERIES_ID],'MSCI_AC_EN_TRI','[START_DATE]','[END_DATE]')</t>
  </si>
  <si>
    <t>MSCI Energy</t>
  </si>
  <si>
    <t>MSCI_AC_IT</t>
  </si>
  <si>
    <t>MSCI All Countries Information Technology Index (USD)</t>
  </si>
  <si>
    <t>[IMPRT_ITEM]('MSCI_AC_IT_TRI','[END_DATE]','MORNSTAR')</t>
  </si>
  <si>
    <t>[IMPRT]([SERIES_ID],'MSCI_AC_IT_TRI','[START_DATE]','[END_DATE]')</t>
  </si>
  <si>
    <t>MSCI Information Technology</t>
  </si>
  <si>
    <t>MSCI_AC_MAT</t>
  </si>
  <si>
    <t>MSCI All Countries Materials Index (USD)</t>
  </si>
  <si>
    <t>[IMPRT_ITEM]('MSCI_AC_MAT_TRI','[END_DATE]','MORNSTAR')</t>
  </si>
  <si>
    <t>[IMPRT]([SERIES_ID],'MSCI_AC_MAT_TRI','[START_DATE]','[END_DATE]')</t>
  </si>
  <si>
    <t>MSCI Materials</t>
  </si>
  <si>
    <t>MSCI_AC_UTL</t>
  </si>
  <si>
    <t>MSCI All Countries Utilities Index (USD)</t>
  </si>
  <si>
    <t>[IMPRT_ITEM]('MSCI_AC_UTL_TRI','[END_DATE]','MORNSTAR')</t>
  </si>
  <si>
    <t>[IMPRT]([SERIES_ID],'MSCI_AC_UTL_TRI','[START_DATE]','[END_DATE]')</t>
  </si>
  <si>
    <t>MSCI Utilities</t>
  </si>
  <si>
    <t>G.SE_V_FUND_ACF</t>
  </si>
  <si>
    <t>G.SE_V Fund All Cash Flow Automatic</t>
  </si>
  <si>
    <t>687</t>
  </si>
  <si>
    <t>G.SE_V_FUND_MD</t>
  </si>
  <si>
    <t>G.SE_V Fund MD Automatic</t>
  </si>
  <si>
    <t>G.SE_V_FUND_BM</t>
  </si>
  <si>
    <t>G.SE_V Fund Benchmark - J330T</t>
  </si>
  <si>
    <t>FTSE_JSE All Share Style Value Index (J330T) Foord doesn't currently subscribe to this index</t>
  </si>
  <si>
    <t>G.SE_V_FUND_PUB</t>
  </si>
  <si>
    <t>G.SE_V Fund Published</t>
  </si>
  <si>
    <t>G.SM_F_FUND_ACF</t>
  </si>
  <si>
    <t>G.SM_F Fund All Cash Flow Automatic</t>
  </si>
  <si>
    <t>688</t>
  </si>
  <si>
    <t>G.SM_F_FUND_MD</t>
  </si>
  <si>
    <t>G.SM_F Fund MD Automatic</t>
  </si>
  <si>
    <t>G.SM_F_FUND_BM</t>
  </si>
  <si>
    <t>G.SM_F Fund Benchmark - ECPI+5</t>
  </si>
  <si>
    <t>G.SM_F_FUND_PUB</t>
  </si>
  <si>
    <t>G.SM_F Fund Published</t>
  </si>
  <si>
    <t>G.SM_MS_FUND_ACF</t>
  </si>
  <si>
    <t>G.SM_MS Fund All Cash Flow Automatic</t>
  </si>
  <si>
    <t>689</t>
  </si>
  <si>
    <t>G.SM_MS_FUND_MD</t>
  </si>
  <si>
    <t>G.SM_MS Fund MD Automatic</t>
  </si>
  <si>
    <t>G.SM_MS_FUND_BM</t>
  </si>
  <si>
    <t>G.SM_MS Fund Benchmark - CALL_DAILY+2</t>
  </si>
  <si>
    <t>G.SM_MS_FUND_PUB</t>
  </si>
  <si>
    <t>G.SM_MS Fund Published</t>
  </si>
  <si>
    <t>519_FUND_BM</t>
  </si>
  <si>
    <t>519 Fund Benchmark - NONE</t>
  </si>
  <si>
    <t>708</t>
  </si>
  <si>
    <t>519_FUND_PUB</t>
  </si>
  <si>
    <t>519 Fund Published</t>
  </si>
  <si>
    <t>523_FUND_BM</t>
  </si>
  <si>
    <t>523 Fund Benchmark - NONE</t>
  </si>
  <si>
    <t>711</t>
  </si>
  <si>
    <t>523_FUND_PUB</t>
  </si>
  <si>
    <t>523 Fund Published</t>
  </si>
  <si>
    <t>W.FIT_BENCH_G</t>
  </si>
  <si>
    <t>Foord International Trust Benchmark for Special Graph (US CPI)</t>
  </si>
  <si>
    <t>W.FIF_BENCH_G</t>
  </si>
  <si>
    <t>Foord International Fund Benchmark for Special Graph (US CPI)</t>
  </si>
  <si>
    <t>529_FUND_PUB</t>
  </si>
  <si>
    <t>529 Fund Published</t>
  </si>
  <si>
    <t>529_FUND_BM</t>
  </si>
  <si>
    <t>529 Fund Benchmark - US_CPI ZAR</t>
  </si>
  <si>
    <t>G.U_633_FUND_ACF</t>
  </si>
  <si>
    <t>G.U_633 Fund All Cash Flow Automatic</t>
  </si>
  <si>
    <t>729</t>
  </si>
  <si>
    <t>G.U_633_FUND_MD</t>
  </si>
  <si>
    <t>G.U_633 Fund MD Automatic</t>
  </si>
  <si>
    <t>G.U_633_FUND_BM</t>
  </si>
  <si>
    <t>G.U_633 Fund Benchmark - ECPI+4</t>
  </si>
  <si>
    <t>G.U_633_FUND_PUB</t>
  </si>
  <si>
    <t>G.U_633 Fund Published</t>
  </si>
  <si>
    <t>G.U_650_FUND_ACF</t>
  </si>
  <si>
    <t>G.U_650 Fund All Cash Flow Automatic</t>
  </si>
  <si>
    <t>730</t>
  </si>
  <si>
    <t>G.U_650_FUND_MD</t>
  </si>
  <si>
    <t>G.U_650 Fund MD Automatic</t>
  </si>
  <si>
    <t>G.U_650_FUND_BM</t>
  </si>
  <si>
    <t>G.U_650 Fund Benchmark - ECPI+4</t>
  </si>
  <si>
    <t>G.U_650_FUND_PUB</t>
  </si>
  <si>
    <t>G.U_650 Fund Published</t>
  </si>
  <si>
    <t>817_FUND_MSC2</t>
  </si>
  <si>
    <t>817 Fund Miscellaneous 2 - 817_B_CCY_USD</t>
  </si>
  <si>
    <t>817_B_CCY_USD</t>
  </si>
  <si>
    <t>817_FUND_UTB in USD</t>
  </si>
  <si>
    <t xml:space="preserve">Created to Translate 817 UTB into USD Returns </t>
  </si>
  <si>
    <t>817 B2 USD</t>
  </si>
  <si>
    <t>809_B_CCY_US3</t>
  </si>
  <si>
    <t>809_FUND_UTB in USD3PM</t>
  </si>
  <si>
    <t>CCY_ZARGBP3PM</t>
  </si>
  <si>
    <t>ZAR to GBP Exchange Rate 3PM</t>
  </si>
  <si>
    <t>Return of a 1 Rand Measured in Great British Pounds</t>
  </si>
  <si>
    <t>CCY_GBPZAR3PM</t>
  </si>
  <si>
    <t>GBP to ZAR 3PM Exchange Rate per Bloomberg</t>
  </si>
  <si>
    <t>3PM GBPZAR Rates</t>
  </si>
  <si>
    <t>[EXCH_RATE]('ZAR','GBP','[END_DATE]','BLOOM3PM')</t>
  </si>
  <si>
    <t>CCY_EURZAR3PM</t>
  </si>
  <si>
    <t>EUR to ZAR 3PM Exchange Rate per Bloomberg</t>
  </si>
  <si>
    <t xml:space="preserve">3PM EURZAR Rates </t>
  </si>
  <si>
    <t>[EXCH_RATE]('ZAR','EUR','[END_DATE]','BLOOM3PM')</t>
  </si>
  <si>
    <t>CCY_CHFZAR3PM</t>
  </si>
  <si>
    <t>CHF to ZAR 3PM Exchange Rate per Bloomberg</t>
  </si>
  <si>
    <t>3PM CHFZAR Rates</t>
  </si>
  <si>
    <t>[EXCH_RATE]('ZAR','CHF','[END_DATE]','BLOOM3PM')</t>
  </si>
  <si>
    <t>CCY_ZAREUR3PM</t>
  </si>
  <si>
    <t>ZAR to EUR Exchange Rate 3PM</t>
  </si>
  <si>
    <t>Return of a 1 Rand Measured in Euro</t>
  </si>
  <si>
    <t>CCY_ZARCHF3PM</t>
  </si>
  <si>
    <t>ZAR to CHF Exchange Rate 3PM</t>
  </si>
  <si>
    <t>Return of a 1 Rand Measured in Swiss Franks</t>
  </si>
  <si>
    <t>Created to Translate 809 B2 Class (B) into USD 3PM Returns</t>
  </si>
  <si>
    <t>809_FUND_MSC3</t>
  </si>
  <si>
    <t>809 Fund Miscellaneous 3 - 809_B_CCY_US3</t>
  </si>
  <si>
    <t>530_FUND_PUB</t>
  </si>
  <si>
    <t>530 Fund Published</t>
  </si>
  <si>
    <t>733</t>
  </si>
  <si>
    <t>530_FUND_BM</t>
  </si>
  <si>
    <t>530 Fund Benchmark - NONE</t>
  </si>
  <si>
    <t>9002_FUND_MD</t>
  </si>
  <si>
    <t>9002 Fund MD Automatic</t>
  </si>
  <si>
    <t>675</t>
  </si>
  <si>
    <t>9002_FUND_ACF</t>
  </si>
  <si>
    <t>9002 Fund All Cash Flow Automatic</t>
  </si>
  <si>
    <t>9002_FUND_PUB</t>
  </si>
  <si>
    <t>9002 Fund Published</t>
  </si>
  <si>
    <t>9002_FUND_BM</t>
  </si>
  <si>
    <t>9002 Fund Benchmark - MSCI_AC_IND</t>
  </si>
  <si>
    <t>9003_FUND_MD</t>
  </si>
  <si>
    <t>9003 Fund MD Automatic</t>
  </si>
  <si>
    <t>676</t>
  </si>
  <si>
    <t>9003_FUND_ACF</t>
  </si>
  <si>
    <t>9003 Fund All Cash Flow Automatic</t>
  </si>
  <si>
    <t>9003_FUND_PUB</t>
  </si>
  <si>
    <t>9003 Fund Published</t>
  </si>
  <si>
    <t>9003_FUND_BM</t>
  </si>
  <si>
    <t>9003 Fund Benchmark - MSCI_AC_HLT</t>
  </si>
  <si>
    <t>9000_FUND_MSC1</t>
  </si>
  <si>
    <t>9000 Fund Miscellaneous 1 - MSCI AC USD</t>
  </si>
  <si>
    <t>G.GM_AR_FUND_ACF</t>
  </si>
  <si>
    <t>G.GM_AR Fund All Cash Flow Automatic</t>
  </si>
  <si>
    <t>680</t>
  </si>
  <si>
    <t>G.GM_AR_FUND_MD</t>
  </si>
  <si>
    <t>G.GM_AR Fund MD Automatic</t>
  </si>
  <si>
    <t>G.GM_AR_FUND_BM</t>
  </si>
  <si>
    <t>G.GM_AR Fund Benchmark - PRIME</t>
  </si>
  <si>
    <t>G.GM_AR_FUND_PUB</t>
  </si>
  <si>
    <t>G.GM_AR Fund Published</t>
  </si>
  <si>
    <t>513_FUND_BM</t>
  </si>
  <si>
    <t>513 Fund Benchmark - NONE</t>
  </si>
  <si>
    <t>702</t>
  </si>
  <si>
    <t>513_FUND_PUB</t>
  </si>
  <si>
    <t>513 Fund Published</t>
  </si>
  <si>
    <t>Alexa said to terminate on 31/07/2017.</t>
  </si>
  <si>
    <t>514_FUND_BM</t>
  </si>
  <si>
    <t>514 Fund Benchmark - NONE</t>
  </si>
  <si>
    <t>703</t>
  </si>
  <si>
    <t>514_FUND_PUB</t>
  </si>
  <si>
    <t>514 Fund Published</t>
  </si>
  <si>
    <t>524_FUND_BM</t>
  </si>
  <si>
    <t>524 Fund Benchmark - NONE</t>
  </si>
  <si>
    <t>712</t>
  </si>
  <si>
    <t>524_FUND_PUB</t>
  </si>
  <si>
    <t>524 Fund Published</t>
  </si>
  <si>
    <t>525_FUND_BM</t>
  </si>
  <si>
    <t>525 Fund Benchmark - NONE</t>
  </si>
  <si>
    <t>713</t>
  </si>
  <si>
    <t>525_FUND_PUB</t>
  </si>
  <si>
    <t>525 Fund Published</t>
  </si>
  <si>
    <t>526_FUND_BM</t>
  </si>
  <si>
    <t>526 Fund Benchmark - NONE</t>
  </si>
  <si>
    <t>714</t>
  </si>
  <si>
    <t>526_FUND_PUB</t>
  </si>
  <si>
    <t>526 Fund Published</t>
  </si>
  <si>
    <t>GB9_BLEND</t>
  </si>
  <si>
    <t xml:space="preserve">Created for M:13619 M:13620 Aveng Provident and Pension Funds_x000D_
</t>
  </si>
  <si>
    <t>M:13619_FUND_BM</t>
  </si>
  <si>
    <t>M:13619 Fund Benchmark - GB9_BLEND</t>
  </si>
  <si>
    <t>746</t>
  </si>
  <si>
    <t>M:13620_FUND_BM</t>
  </si>
  <si>
    <t>M:13620 Fund Benchmark - GB9_BLEND</t>
  </si>
  <si>
    <t>747</t>
  </si>
  <si>
    <t>G.SF_BIV_FUND_MD</t>
  </si>
  <si>
    <t>G.SF_BIV Fund MD Automatic</t>
  </si>
  <si>
    <t>731</t>
  </si>
  <si>
    <t>G.SF_BIV_FUND_BM</t>
  </si>
  <si>
    <t>G.SF_BIV Fund Benchmark - NONE</t>
  </si>
  <si>
    <t>G.SF_BIV_FUND_PUB</t>
  </si>
  <si>
    <t>G.SF_BIV Fund Published</t>
  </si>
  <si>
    <t>663B_FUND_MDA</t>
  </si>
  <si>
    <t>663B Fund MD Archived</t>
  </si>
  <si>
    <t>719</t>
  </si>
  <si>
    <t>663B_FUND_ACF</t>
  </si>
  <si>
    <t>663B Fund All Cash Flow Automatic</t>
  </si>
  <si>
    <t>663B_FUND_LCF</t>
  </si>
  <si>
    <t>663B Fund Large Cash Flow Automatic</t>
  </si>
  <si>
    <t>663B_FUND_MD</t>
  </si>
  <si>
    <t>663B Fund MD Automatic</t>
  </si>
  <si>
    <t>663B_FUND_PUB</t>
  </si>
  <si>
    <t>663B Fund Published</t>
  </si>
  <si>
    <t>663B_FUND_BM</t>
  </si>
  <si>
    <t>663B Fund Benchmark - J403T</t>
  </si>
  <si>
    <t>663C_FUND_MDA</t>
  </si>
  <si>
    <t>663C Fund MD Archived</t>
  </si>
  <si>
    <t>720</t>
  </si>
  <si>
    <t>663C_FUND_ACF</t>
  </si>
  <si>
    <t>663C Fund All Cash Flow Automatic</t>
  </si>
  <si>
    <t>663C_FUND_LCF</t>
  </si>
  <si>
    <t>663C Fund Large Cash Flow Automatic</t>
  </si>
  <si>
    <t>663C_FUND_MD</t>
  </si>
  <si>
    <t>663C Fund MD Automatic</t>
  </si>
  <si>
    <t>663C_FUND_PUB</t>
  </si>
  <si>
    <t>663C Fund Published</t>
  </si>
  <si>
    <t>663C_FUND_BM</t>
  </si>
  <si>
    <t>663C Fund Benchmark - J403TJ433T_SPLICE</t>
  </si>
  <si>
    <t>663G_FUND_MDA</t>
  </si>
  <si>
    <t>663G Fund MD Archived</t>
  </si>
  <si>
    <t>721</t>
  </si>
  <si>
    <t>663G_FUND_ACF</t>
  </si>
  <si>
    <t>663G Fund All Cash Flow Automatic</t>
  </si>
  <si>
    <t>663G_FUND_LCF</t>
  </si>
  <si>
    <t>663G Fund Large Cash Flow Automatic</t>
  </si>
  <si>
    <t>663G_FUND_MD</t>
  </si>
  <si>
    <t>663G Fund MD Automatic</t>
  </si>
  <si>
    <t>663G_FUND_PUB</t>
  </si>
  <si>
    <t>663G Fund Published</t>
  </si>
  <si>
    <t>663G_FUND_BM</t>
  </si>
  <si>
    <t>663G Fund Benchmark - J403TJ433T_SPLICE</t>
  </si>
  <si>
    <t>CALL+1</t>
  </si>
  <si>
    <t>Nedbank Daily Call Rate + 1%</t>
  </si>
  <si>
    <t>Ned Call Rate for year + 1%</t>
  </si>
  <si>
    <t>+1</t>
  </si>
  <si>
    <t>G.SF_BIV_FUND_ACF</t>
  </si>
  <si>
    <t>G.SF_BIV Fund All Cash Flow Automatic</t>
  </si>
  <si>
    <t>RSRCH_PM</t>
  </si>
  <si>
    <t>Research Pravarshan Murugasen Call Aggregate</t>
  </si>
  <si>
    <t>[RSRCH]('PM','[START_DATE]','[END_DATE]')</t>
  </si>
  <si>
    <t>Pravarshan</t>
  </si>
  <si>
    <t>REPORT_ID=377;_x000D_
ANALYST_CODE=PM;_x000D_
START_DATE=&lt;START_DATE&gt;;_x000D_
END_DATE=&lt;END_DATE&gt;</t>
  </si>
  <si>
    <t>RSRCH_UH</t>
  </si>
  <si>
    <t>Research Unathi Hewana Call Aggregate</t>
  </si>
  <si>
    <t>[RSRCH]('UH','[START_DATE]','[END_DATE]')</t>
  </si>
  <si>
    <t>Unathi</t>
  </si>
  <si>
    <t>REPORT_ID=377;_x000D_
ANALYST_CODE=UH;_x000D_
START_DATE=&lt;START_DATE&gt;;_x000D_
END_DATE=&lt;END_DATE&gt;</t>
  </si>
  <si>
    <t>J433T</t>
  </si>
  <si>
    <t>CSWIX : Capped Swix Index (J433)</t>
  </si>
  <si>
    <t>Prior to 1 Jan 2017, the JSE calculated what the index would have been</t>
  </si>
  <si>
    <t>[INET]('J433','[END_DATE]')</t>
  </si>
  <si>
    <t>C.GB_CASH_PUB</t>
  </si>
  <si>
    <t>C.GB Cash Published</t>
  </si>
  <si>
    <t>Set up for Nick Curtin while Alexa was away</t>
  </si>
  <si>
    <t>93_FUND_PUB</t>
  </si>
  <si>
    <t>93 Fund Published</t>
  </si>
  <si>
    <t>752</t>
  </si>
  <si>
    <t>93_FUND_BM</t>
  </si>
  <si>
    <t>93 Fund Benchmark - ALSI</t>
  </si>
  <si>
    <t>G.U_93_FUND_ACF</t>
  </si>
  <si>
    <t>G.U_93 Fund All Cash Flow Automatic</t>
  </si>
  <si>
    <t>753</t>
  </si>
  <si>
    <t>G.U_93_FUND_MD</t>
  </si>
  <si>
    <t>G.U_93 Fund MD Automatic</t>
  </si>
  <si>
    <t>G.U_93_FUND_BM</t>
  </si>
  <si>
    <t>G.U_93 Fund Benchmark - MSCI ZAR</t>
  </si>
  <si>
    <t>G.U_93_FUND_PUB</t>
  </si>
  <si>
    <t>G.U_93 Fund Published</t>
  </si>
  <si>
    <t>664_EQTY_PUB</t>
  </si>
  <si>
    <t>664 Equity Published</t>
  </si>
  <si>
    <t>516_FUND_BM</t>
  </si>
  <si>
    <t>516 Fund Benchmark - NONE</t>
  </si>
  <si>
    <t>705</t>
  </si>
  <si>
    <t>516_FUND_PUB</t>
  </si>
  <si>
    <t>516 Fund Published</t>
  </si>
  <si>
    <t>FGEFA_CHF_HRD</t>
  </si>
  <si>
    <t>Foord Global Equity Fund A in CHF (Hard Price)</t>
  </si>
  <si>
    <t>Created for CHF for Alexa</t>
  </si>
  <si>
    <t>FINFA_CHF_HRD</t>
  </si>
  <si>
    <t>Foord International Fund A in CHF (Hard Price)</t>
  </si>
  <si>
    <t>JPM_GBI</t>
  </si>
  <si>
    <t>JP Morgan Global Bond Index Total Return USD</t>
  </si>
  <si>
    <t>[PFINDX]('JPM_GBI_TRI','[END_DATE]')</t>
  </si>
  <si>
    <t>JPM GBI</t>
  </si>
  <si>
    <t>537_OTHR_PUB</t>
  </si>
  <si>
    <t>537 Other Published</t>
  </si>
  <si>
    <t>Added for Alexa Pearce, we don't usually show this to the client, it was added for research.</t>
  </si>
  <si>
    <t>40% ALSI, 5% PROP, 55% CALL+1 [DB7]</t>
  </si>
  <si>
    <t>40.0%	ALSI_x000D_
5.0%	J255253T(PROP_UT)_x000D_
55.0%	CALL+1</t>
  </si>
  <si>
    <t>[BLEND]('[START_DATE]','[END_DATE]','ALSI',40,'J255253T',5,'CALL+1',55)</t>
  </si>
  <si>
    <t xml:space="preserve">[BLEND]([SERIES_ID], '[START_DATE]','[END_DATE]','ALSI',40,'J255253T',5,'CALL+1',55)_x000D_
</t>
  </si>
  <si>
    <t>DB8_BLEND</t>
  </si>
  <si>
    <t>65% J433T (CSWIX), 30% ALBI, 5% STFIND [DB8]</t>
  </si>
  <si>
    <t>65.0%	J433T (CSWIX)_x000D_
30.0%	ALBI_x000D_
5.0%	STFIND</t>
  </si>
  <si>
    <t>[BLEND]('[START_DATE]','[END_DATE]','J433T',65,'ALBI',30,'STFIND',5)</t>
  </si>
  <si>
    <t>[BLEND]([SERIES_ID],'[START_DATE]','[END_DATE]',_x000D_
	'J433T',65,_x000D_
	'ALBI',30,_x000D_
	'STFIND',5_x000D_
)</t>
  </si>
  <si>
    <t>65% CSWIX, 30% ALBI, 5% STFIND [DB8]</t>
  </si>
  <si>
    <t>DB9_BLEND</t>
  </si>
  <si>
    <t>56% J433T (CSWIX), 39% ALBI, 5% STFIND [DB9]</t>
  </si>
  <si>
    <t>56.0%	J433T (CSWIX)_x000D_
39.0%	ALBI_x000D_
5.0%	STFIND</t>
  </si>
  <si>
    <t>[BLEND]('[START_DATE]','[END_DATE]','J433T',56,'ALBI',39,'STFIND',5)</t>
  </si>
  <si>
    <t>[BLEND]([SERIES_ID],'[START_DATE]','[END_DATE]',_x000D_
	'J433T',56,_x000D_
	'ALBI',39,_x000D_
	'STFIND',5_x000D_
)</t>
  </si>
  <si>
    <t>56% CSWIX, 39% ALBI, 5% STFIND [DB9]</t>
  </si>
  <si>
    <t>FUND_SPEC_658</t>
  </si>
  <si>
    <t>65% J433T (CSWIX), 30% ALBI, 5% STFIND [DB8] (Currently)</t>
  </si>
  <si>
    <t>658 Fund Specific_x000D_
DB10_BLEND from Inception_x000D_
DB5_BLEND from 01 Feb 2002, then _x000D_
DB8_BLEND from 01 Apr 2017</t>
  </si>
  <si>
    <t xml:space="preserve">[SPLICE]('[START_DATE]','[END_DATE]','DB10_BLEND','01/02/2002','DB5_BLEND','01/04/2017','DB8_BLEND') </t>
  </si>
  <si>
    <t>65% CSWIX, 30% ALBI, 5% STFIND [DB8] (Currently)</t>
  </si>
  <si>
    <t>FUND_SPEC_659</t>
  </si>
  <si>
    <t>56% J433T (CSWIX), 39% ALBI, 5% STFIND [DB9] (Currently)</t>
  </si>
  <si>
    <t>659 Fund Specific_x000D_
DB6_BLEND from Inception, then DB9_BLEND from 01 Apr 2017</t>
  </si>
  <si>
    <t xml:space="preserve">[SPLICE]('[START_DATE]','[END_DATE]','DB6_BLEND','01/04/2017','DB9_BLEND') </t>
  </si>
  <si>
    <t>56% CSWIX, 39% ALBI, 5% STFIND [DB9] (Currently)</t>
  </si>
  <si>
    <t>FUND_SPEC_660</t>
  </si>
  <si>
    <t>660 Fund Specific_x000D_
DB6_BLEND from Inception, then DB9_BLEND from 01 Apr 2017</t>
  </si>
  <si>
    <t>CSWIX : Capped Shareholder Weighted All Share  Index J433T (Currently)</t>
  </si>
  <si>
    <t>648  Fund Specific_x000D_
CAPI from Inception, SWIX from 01 Jan 2012, CSWIX from 01 Apr 2017</t>
  </si>
  <si>
    <t>*648_FUND_BM</t>
  </si>
  <si>
    <t>*648 Fund Benchmark - FUND_SPEC_648</t>
  </si>
  <si>
    <t>FUND_SPEC_538</t>
  </si>
  <si>
    <t>538 Fund Specific_x000D_
SWIX from Inception, CSWIX from 01 Apr 2017</t>
  </si>
  <si>
    <t xml:space="preserve">[SPLICE]('[START_DATE]','[END_DATE]','J403T','01/04/2017','J433T') </t>
  </si>
  <si>
    <t>FUND_SPEC_542</t>
  </si>
  <si>
    <t>542 Fund Specific_x000D_
SWIX from Inception, CSWIX from 01 Apr 2017</t>
  </si>
  <si>
    <t>FUND_SPEC_630</t>
  </si>
  <si>
    <t>630 Fund Specific_x000D_
SWIX from Inception, CSWIX from 01 Apr 2017</t>
  </si>
  <si>
    <t>FUND_SPEC_663</t>
  </si>
  <si>
    <t>663 Fund Specific_x000D_
SWIX from Inception, CSWIX from 01 Apr 2017</t>
  </si>
  <si>
    <t>664_EQTY_BM</t>
  </si>
  <si>
    <t>664 Equity Benchmark - ALSI</t>
  </si>
  <si>
    <t>664_EQTY_ACF</t>
  </si>
  <si>
    <t>664 Equity ACF Automatic</t>
  </si>
  <si>
    <t>664_EQTY_MD</t>
  </si>
  <si>
    <t>664 Equity MD Automatic</t>
  </si>
  <si>
    <t>664_PROP_ACF</t>
  </si>
  <si>
    <t>664 Property ACF Automatic</t>
  </si>
  <si>
    <t>664_PROP_BM</t>
  </si>
  <si>
    <t>664 Property Benchmark - J255253T</t>
  </si>
  <si>
    <t>664_PROP_PUB</t>
  </si>
  <si>
    <t>664 Property Published</t>
  </si>
  <si>
    <t>664_PROP_MD</t>
  </si>
  <si>
    <t>664 Property MD Automatic</t>
  </si>
  <si>
    <t>664_FI_ACF</t>
  </si>
  <si>
    <t>664 Fixed Int ACF Automatic</t>
  </si>
  <si>
    <t>664_FI_BM</t>
  </si>
  <si>
    <t>664 Fixed Interest Benchmark - ALBI</t>
  </si>
  <si>
    <t>664_FI_BM2</t>
  </si>
  <si>
    <t>664 Fixed Interest Benchmark 2- CALL_DAILY+2</t>
  </si>
  <si>
    <t>664_FI_MD</t>
  </si>
  <si>
    <t>664 Fixed Interest MD Automatic</t>
  </si>
  <si>
    <t>664_FI_PUB</t>
  </si>
  <si>
    <t>664 Fixed Interest Published</t>
  </si>
  <si>
    <t>C.GB.AR_PROP_PUB</t>
  </si>
  <si>
    <t>C.GB.AR Property Published</t>
  </si>
  <si>
    <t>C.GB.AR_EQTY_PUB</t>
  </si>
  <si>
    <t>C.GB.AR Equity Published</t>
  </si>
  <si>
    <t>C.GB.AR_FI_PUB</t>
  </si>
  <si>
    <t>C.GB.AR Fixed Interest Published</t>
  </si>
  <si>
    <t>C.GB.AR_FRGN_PUB</t>
  </si>
  <si>
    <t>C.GB.AR Foreign Published</t>
  </si>
  <si>
    <t>C.GB.AR_FRGN_BM</t>
  </si>
  <si>
    <t>C.GB.AR Foreign Benchmark - MSCG6040</t>
  </si>
  <si>
    <t>C.GB.AR_EQTY_BM</t>
  </si>
  <si>
    <t>C.GB.AR Equity Benchmark - ALSI</t>
  </si>
  <si>
    <t>C.GB.AR_FI_BM</t>
  </si>
  <si>
    <t>C.GB.AR Fixed Interest Benchmark - ALBI</t>
  </si>
  <si>
    <t>C.GB.AR_FI_BM2</t>
  </si>
  <si>
    <t>C.GB.AR Fixed Interest Benchmark 2- STFCAD</t>
  </si>
  <si>
    <t>C.GB.AR_PROP_BM</t>
  </si>
  <si>
    <t>C.GB.AR Property Benchmark - PROP_FRD2</t>
  </si>
  <si>
    <t>584_EQTY_TTW</t>
  </si>
  <si>
    <t>584 Equity TTW Automatic</t>
  </si>
  <si>
    <t>G.GM_PME_FUND_ACF</t>
  </si>
  <si>
    <t>G.GM_PME Fund All Cash Flow Automatic</t>
  </si>
  <si>
    <t>683</t>
  </si>
  <si>
    <t>G.GM_PME_FUND_MD</t>
  </si>
  <si>
    <t>G.GM_PME Fund MD Automatic</t>
  </si>
  <si>
    <t>G.GM_PME_FUND_BM</t>
  </si>
  <si>
    <t>G.GM_PME Fund Benchmark - ECPI+4</t>
  </si>
  <si>
    <t>G.GM_PME_FUND_PUB</t>
  </si>
  <si>
    <t>G.GM_PME Fund Published</t>
  </si>
  <si>
    <t>G.SE_BIV_FUND_ACF</t>
  </si>
  <si>
    <t>G.SE_BIV Fund All Cash Flow Automatic</t>
  </si>
  <si>
    <t>686</t>
  </si>
  <si>
    <t>G.SE_BIV_FUND_MD</t>
  </si>
  <si>
    <t>G.SE_BIV Fund MD Automatic</t>
  </si>
  <si>
    <t>G.SE_BIV_FUND_BM</t>
  </si>
  <si>
    <t>G.SE_BIV Fund Benchmark - ALSI</t>
  </si>
  <si>
    <t>G.SE_BIV_FUND_PUB</t>
  </si>
  <si>
    <t>G.SE_BIV Fund Published</t>
  </si>
  <si>
    <t>G.WM_F_FUND_ACF</t>
  </si>
  <si>
    <t>G.WM_F Fund All Cash Flow Automatic</t>
  </si>
  <si>
    <t>693</t>
  </si>
  <si>
    <t>G.WM_F_FUND_MD</t>
  </si>
  <si>
    <t>G.WM_F Fund MD Automatic</t>
  </si>
  <si>
    <t>G.WM_F_FUND_BM</t>
  </si>
  <si>
    <t>G.WM_F Fund Benchmark - ECPI+5</t>
  </si>
  <si>
    <t>G.WM_F_FUND_PUB</t>
  </si>
  <si>
    <t>G.WM_F Fund Published</t>
  </si>
  <si>
    <t>512_FUND_PUB</t>
  </si>
  <si>
    <t>512 Fund Published</t>
  </si>
  <si>
    <t>701</t>
  </si>
  <si>
    <t>512_FUND_BM</t>
  </si>
  <si>
    <t>512 Fund Benchmark - NONE</t>
  </si>
  <si>
    <t>520_FUND_BM</t>
  </si>
  <si>
    <t>520 Fund Benchmark - NONE</t>
  </si>
  <si>
    <t>709</t>
  </si>
  <si>
    <t>520_FUND_PUB</t>
  </si>
  <si>
    <t>520 Fund Published</t>
  </si>
  <si>
    <t>MSCI_AC_AC</t>
  </si>
  <si>
    <t>MSCI All Countries Automobiles &amp; Components Index (USD)</t>
  </si>
  <si>
    <t>[IMPRT_ITEM]('MSCI_AC_AC_TRI','[END_DATE]','MORNSTAR')</t>
  </si>
  <si>
    <t>[IMPRT]([SERIES_ID],'MSCI_AC_AC_TRI','[START_DATE]','[END_DATE]')</t>
  </si>
  <si>
    <t>MSCI Automobiles and components</t>
  </si>
  <si>
    <t>C.GME.A_FUND_ACF</t>
  </si>
  <si>
    <t>C.GME.A Fund All Cash Flow Automatic</t>
  </si>
  <si>
    <t>751</t>
  </si>
  <si>
    <t>C.DFL.A_FUND_ACF</t>
  </si>
  <si>
    <t>C.DFL.A Fund All Cash Flow Automatic</t>
  </si>
  <si>
    <t>750</t>
  </si>
  <si>
    <t>C.DFL.A_FUND_MD</t>
  </si>
  <si>
    <t>C.DFL.A Fund MD Automatic</t>
  </si>
  <si>
    <t>C.DFL.A_FUND_PUB</t>
  </si>
  <si>
    <t>C.DFL.A Fund Published</t>
  </si>
  <si>
    <t>C.GME.A_FUND_PUB</t>
  </si>
  <si>
    <t>C.GME.A Fund Published</t>
  </si>
  <si>
    <t>C.GME.A_FUND_MD</t>
  </si>
  <si>
    <t>C.GME.A Fund MD Automatic</t>
  </si>
  <si>
    <t>529_FUND_MDA</t>
  </si>
  <si>
    <t>529 Fund MD Archived</t>
  </si>
  <si>
    <t>C.E_FUND_MSC7</t>
  </si>
  <si>
    <t>C.E Fund Miscellaneous 7 - J403T</t>
  </si>
  <si>
    <t>529_FUND_CCY_USD</t>
  </si>
  <si>
    <t>529_FUND_PUB in USD</t>
  </si>
  <si>
    <t>Created to Translate 529 into USD Returns</t>
  </si>
  <si>
    <t>529_FUND_MSC3</t>
  </si>
  <si>
    <t>529 Fund Miscellaneous 3 - 529_FUND_CCY_USD</t>
  </si>
  <si>
    <t>C.GLE_EQTY_MD</t>
  </si>
  <si>
    <t>C.GLE Equity MD Automatic</t>
  </si>
  <si>
    <t>C.GLE_FRGN_MD</t>
  </si>
  <si>
    <t>C.GLE Foreign MD Automatic</t>
  </si>
  <si>
    <t>C.GLE_FRGN_PUB</t>
  </si>
  <si>
    <t>C.GLE Foreign Published</t>
  </si>
  <si>
    <t>C.GLE_PROP_MD</t>
  </si>
  <si>
    <t>C.GLE Property MD Automatic</t>
  </si>
  <si>
    <t>C.GLE_PROP_PUB</t>
  </si>
  <si>
    <t>C.GLE Property Published</t>
  </si>
  <si>
    <t>C.GLE_BOND_BM</t>
  </si>
  <si>
    <t>C.GLE Bond Benchmark - ALBI</t>
  </si>
  <si>
    <t>C.GLE_PROP_BM</t>
  </si>
  <si>
    <t>C.GLE Property Benchmark - PROP_FRD2</t>
  </si>
  <si>
    <t>C.GLE_EQTY_BM</t>
  </si>
  <si>
    <t>C.GLE Equity Benchmark - ALSI</t>
  </si>
  <si>
    <t>C.GLE_FRGN_BM</t>
  </si>
  <si>
    <t>C.GLE Foreign Benchmark - MSCG6040</t>
  </si>
  <si>
    <t>J403TJ433T_SPLICE</t>
  </si>
  <si>
    <t xml:space="preserve">
SWIX from Inception, CSWIX from 01 Apr 2017</t>
  </si>
  <si>
    <t>C.E.J433_FUND_ACF</t>
  </si>
  <si>
    <t>C.E.J433 Fund All Cash Flow Automatic</t>
  </si>
  <si>
    <t>754</t>
  </si>
  <si>
    <t>C.E.J433_FUND_BM</t>
  </si>
  <si>
    <t>C.E.J433 Fund Benchmark - J433T</t>
  </si>
  <si>
    <t>C.E.J433_FUND_MD</t>
  </si>
  <si>
    <t>C.E.J433 Fund MD Automatic</t>
  </si>
  <si>
    <t>C.E.J433_FUND_PUB</t>
  </si>
  <si>
    <t>C.E.J433 Fund Published</t>
  </si>
  <si>
    <t>362.C_FUND_BM</t>
  </si>
  <si>
    <t>362.C Fund Benchmark - ALSI</t>
  </si>
  <si>
    <t>362.C_FUND_BM2</t>
  </si>
  <si>
    <t>362.C Fund Benchmark Secondary - MSCI ZAR</t>
  </si>
  <si>
    <t>362 Fund Benchmark - N/A</t>
  </si>
  <si>
    <t>362_FUND_BM2</t>
  </si>
  <si>
    <t>362 Fund Benchmark Secondary - MSCI ZAR</t>
  </si>
  <si>
    <t>363_FUND_BM2</t>
  </si>
  <si>
    <t>363 Fund Benchmark Secondary - MSCI ZAR</t>
  </si>
  <si>
    <t>93 Fund Benchmark - N/A</t>
  </si>
  <si>
    <t>93_FUND_BM2</t>
  </si>
  <si>
    <t>93 Fund Benchmark Secondary - MSCI ZAR</t>
  </si>
  <si>
    <t>W.DB1_BLEND</t>
  </si>
  <si>
    <t>Domestic Balanced Blended Benchmark</t>
  </si>
  <si>
    <t>W.E</t>
  </si>
  <si>
    <t>W.E_BENCH</t>
  </si>
  <si>
    <t>Equity Composite Benchmark</t>
  </si>
  <si>
    <t>W.DB_BENCH_HC</t>
  </si>
  <si>
    <t>Domestic Balanced Benchmark for Highcharts</t>
  </si>
  <si>
    <t>W.E_MSC7</t>
  </si>
  <si>
    <t>Equity Composite Miscellaneous 7</t>
  </si>
  <si>
    <t>W.FCF</t>
  </si>
  <si>
    <t>Foord Conservative Fund (Class A)</t>
  </si>
  <si>
    <t>W.FCF_BENCH</t>
  </si>
  <si>
    <t>Foord Conservative Fund Benchmark</t>
  </si>
  <si>
    <t>W.FGEF</t>
  </si>
  <si>
    <t>Foord Global Equity Fund (Class B)</t>
  </si>
  <si>
    <t>W.FGEF_BENCH</t>
  </si>
  <si>
    <t>Foord Global Equity Fund Benchmark</t>
  </si>
  <si>
    <t>W.FGEF_BENCH_HC</t>
  </si>
  <si>
    <t>Foord Global Equity Fund Benchmark 2 for Highcharts</t>
  </si>
  <si>
    <t>*W.FIT</t>
  </si>
  <si>
    <t>*Foord International Trust (What If International)</t>
  </si>
  <si>
    <t>815_DMST_PUB</t>
  </si>
  <si>
    <t>815 Domestic Published</t>
  </si>
  <si>
    <t>657C_FUND_LCF</t>
  </si>
  <si>
    <t>657C Fund Large Cash Flow Automatic</t>
  </si>
  <si>
    <t>775</t>
  </si>
  <si>
    <t>657C_FUND_MD</t>
  </si>
  <si>
    <t>657C Fund MD Automatic</t>
  </si>
  <si>
    <t>657C_FUND_PUB</t>
  </si>
  <si>
    <t>657C Fund Published</t>
  </si>
  <si>
    <t>9013_FUND_PUB</t>
  </si>
  <si>
    <t>9013 Fund Published</t>
  </si>
  <si>
    <t>755</t>
  </si>
  <si>
    <t>9013_FUND_BM</t>
  </si>
  <si>
    <t>9013 Fund Benchmark - MSCI_AC_CS</t>
  </si>
  <si>
    <t>9013_FUND_MD</t>
  </si>
  <si>
    <t>9013 Fund MD Automatic</t>
  </si>
  <si>
    <t>9013_FUND_ACF</t>
  </si>
  <si>
    <t>9013 Fund All Cash Flow Automatic</t>
  </si>
  <si>
    <t>9014_FUND_PUB</t>
  </si>
  <si>
    <t>9014 Fund Published</t>
  </si>
  <si>
    <t>756</t>
  </si>
  <si>
    <t>9014_FUND_BM</t>
  </si>
  <si>
    <t>9014 Fund Benchmark - MSCI_SPLICE_002</t>
  </si>
  <si>
    <t>9014_FUND_MD</t>
  </si>
  <si>
    <t>9014 Fund MD Automatic</t>
  </si>
  <si>
    <t>9014_FUND_ACF</t>
  </si>
  <si>
    <t>9014 Fund All Cash Flow Automatic</t>
  </si>
  <si>
    <t>9015_FUND_PUB</t>
  </si>
  <si>
    <t>9015 Fund Published</t>
  </si>
  <si>
    <t>757</t>
  </si>
  <si>
    <t>9015_FUND_BM</t>
  </si>
  <si>
    <t>9015 Fund Benchmark - MSCI_AC_TLC</t>
  </si>
  <si>
    <t>9015_FUND_MD</t>
  </si>
  <si>
    <t>9015 Fund MD Automatic</t>
  </si>
  <si>
    <t>9015_FUND_ACF</t>
  </si>
  <si>
    <t>9015 Fund All Cash Flow Automatic</t>
  </si>
  <si>
    <t>9016_FUND_PUB</t>
  </si>
  <si>
    <t>9016 Fund Published</t>
  </si>
  <si>
    <t>758</t>
  </si>
  <si>
    <t>9016_FUND_BM</t>
  </si>
  <si>
    <t>9016 Fund Benchmark - MSCI_AC_RE</t>
  </si>
  <si>
    <t>9016_FUND_MD</t>
  </si>
  <si>
    <t>9016 Fund MD Automatic</t>
  </si>
  <si>
    <t>9016_FUND_ACF</t>
  </si>
  <si>
    <t>9016 Fund All Cash Flow Automatic</t>
  </si>
  <si>
    <t>9017_FUND_PUB</t>
  </si>
  <si>
    <t>9017 Fund Published</t>
  </si>
  <si>
    <t>759</t>
  </si>
  <si>
    <t>9017_FUND_BM</t>
  </si>
  <si>
    <t>9017 Fund Benchmark - MSCI_AC_RE</t>
  </si>
  <si>
    <t>9017_FUND_MD</t>
  </si>
  <si>
    <t>9017 Fund MD Automatic</t>
  </si>
  <si>
    <t>9017_FUND_ACF</t>
  </si>
  <si>
    <t>9017 Fund All Cash Flow Automatic</t>
  </si>
  <si>
    <t>*983_FUND_BM</t>
  </si>
  <si>
    <t>*983 Fund Benchmark - ALSI</t>
  </si>
  <si>
    <t>761</t>
  </si>
  <si>
    <t>984_FUND_PUB</t>
  </si>
  <si>
    <t>984 Fund Published</t>
  </si>
  <si>
    <t>984_FUND_MDA</t>
  </si>
  <si>
    <t>984 Fund MD Archived</t>
  </si>
  <si>
    <t>984_FUND_MD</t>
  </si>
  <si>
    <t>984 Fund MD Automatic</t>
  </si>
  <si>
    <t>984_FUND_BM</t>
  </si>
  <si>
    <t>984 Fund Benchmark - CAPI_ALSI</t>
  </si>
  <si>
    <t>657C_FUND_BM</t>
  </si>
  <si>
    <t>657C Fund Benchmark - AFB_GBLMW_MED</t>
  </si>
  <si>
    <t>657C_FUND_MDA</t>
  </si>
  <si>
    <t>657C Fund MD Archived</t>
  </si>
  <si>
    <t>657C_FUND_ACF</t>
  </si>
  <si>
    <t>657C Fund All Cash Flow Automatic</t>
  </si>
  <si>
    <t>815C_FUND_LCF</t>
  </si>
  <si>
    <t>815C Fund Large Cash Flow Automatic</t>
  </si>
  <si>
    <t>776</t>
  </si>
  <si>
    <t>815C_FUND_MD</t>
  </si>
  <si>
    <t>815C Fund MD Automatic</t>
  </si>
  <si>
    <t>815C_FUND_PUB</t>
  </si>
  <si>
    <t>815C Fund Published</t>
  </si>
  <si>
    <t>815C_FUND_BM</t>
  </si>
  <si>
    <t>815C Fund Benchmark - ECPI+4</t>
  </si>
  <si>
    <t>815C_FUND_MDA</t>
  </si>
  <si>
    <t>815C Fund MD Archived</t>
  </si>
  <si>
    <t>815C_FUND_ACF</t>
  </si>
  <si>
    <t>815C Fund All Cash Flow Automatic</t>
  </si>
  <si>
    <t>534C_FUND_LCF</t>
  </si>
  <si>
    <t>534C Fund Large Cash Flow Automatic</t>
  </si>
  <si>
    <t>777</t>
  </si>
  <si>
    <t>534C_FUND_MD</t>
  </si>
  <si>
    <t>534C Fund MD Automatic</t>
  </si>
  <si>
    <t>534C_FUND_PUB</t>
  </si>
  <si>
    <t>534C Fund Published</t>
  </si>
  <si>
    <t>534C_FUND_BM</t>
  </si>
  <si>
    <t>534C Fund Benchmark - AFB_SALMW_MED</t>
  </si>
  <si>
    <t>534C_FUND_MDA</t>
  </si>
  <si>
    <t>534C Fund MD Archived</t>
  </si>
  <si>
    <t>534C_FUND_ACF</t>
  </si>
  <si>
    <t>534C Fund All Cash Flow Automatic</t>
  </si>
  <si>
    <t>646C_FUND_LCF</t>
  </si>
  <si>
    <t>646C Fund Large Cash Flow Automatic</t>
  </si>
  <si>
    <t>779</t>
  </si>
  <si>
    <t>646C_FUND_MD</t>
  </si>
  <si>
    <t>646C Fund MD Automatic</t>
  </si>
  <si>
    <t>646C_FUND_PUB</t>
  </si>
  <si>
    <t>646C Fund Published</t>
  </si>
  <si>
    <t>646C_FUND_BM</t>
  </si>
  <si>
    <t>646C Fund Benchmark - TW_DB_MED</t>
  </si>
  <si>
    <t>646C_FUND_MDA</t>
  </si>
  <si>
    <t>646C Fund MD Archived</t>
  </si>
  <si>
    <t>646C_FUND_ACF</t>
  </si>
  <si>
    <t>646C Fund All Cash Flow Automatic</t>
  </si>
  <si>
    <t>660C_FUND_LCF</t>
  </si>
  <si>
    <t>660C Fund Large Cash Flow Automatic</t>
  </si>
  <si>
    <t>782</t>
  </si>
  <si>
    <t>660C_FUND_MD</t>
  </si>
  <si>
    <t>660C Fund MD Automatic</t>
  </si>
  <si>
    <t>660C_FUND_PUB</t>
  </si>
  <si>
    <t>660C Fund Published</t>
  </si>
  <si>
    <t>660C_FUND_BM</t>
  </si>
  <si>
    <t>660C Fund Benchmark - FUND_SPEC_660</t>
  </si>
  <si>
    <t>660C_FUND_MDA</t>
  </si>
  <si>
    <t>660C Fund MD Archived</t>
  </si>
  <si>
    <t>660C_FUND_ACF</t>
  </si>
  <si>
    <t>660C Fund All Cash Flow Automatic</t>
  </si>
  <si>
    <t>820C_FUND_LCF</t>
  </si>
  <si>
    <t>820C Fund Large Cash Flow Automatic</t>
  </si>
  <si>
    <t>783</t>
  </si>
  <si>
    <t>820C_FUND_MD</t>
  </si>
  <si>
    <t>820C Fund MD Automatic</t>
  </si>
  <si>
    <t>820C_FUND_PUB</t>
  </si>
  <si>
    <t>820C Fund Published</t>
  </si>
  <si>
    <t>820C_FUND_BM</t>
  </si>
  <si>
    <t>820C Fund Benchmark - AFB_SALMW_NI_MEAN</t>
  </si>
  <si>
    <t>820C_FUND_MDA</t>
  </si>
  <si>
    <t>820C Fund MD Archived</t>
  </si>
  <si>
    <t>820C_FUND_ACF</t>
  </si>
  <si>
    <t>820C Fund All Cash Flow Automatic</t>
  </si>
  <si>
    <t>C.EV.J_FUND_ACF</t>
  </si>
  <si>
    <t>C.EV.J Fund All Cash Flow Automatic</t>
  </si>
  <si>
    <t>791</t>
  </si>
  <si>
    <t>C.EV.J_FUND_MD</t>
  </si>
  <si>
    <t>C.EV.J Fund MD Automatic</t>
  </si>
  <si>
    <t>C.EV.J_FUND_PUB</t>
  </si>
  <si>
    <t>C.EV.J Fund Published</t>
  </si>
  <si>
    <t>*MSCI AC ZAR3PM</t>
  </si>
  <si>
    <t>*MSCI - All Countries Equity Index (ZAR3PM)</t>
  </si>
  <si>
    <t>MSCI AC ZAR</t>
  </si>
  <si>
    <t>MSCI - All Countries Equity Index (ZAR)</t>
  </si>
  <si>
    <t>ZAR version added for International Product Information</t>
  </si>
  <si>
    <t>9018_FUND_PUB</t>
  </si>
  <si>
    <t>9018 Fund Published</t>
  </si>
  <si>
    <t>760</t>
  </si>
  <si>
    <t>9018_FUND_BM</t>
  </si>
  <si>
    <t>9018 Fund Benchmark - MSCI_AC_FIN</t>
  </si>
  <si>
    <t>9018_FUND_MD</t>
  </si>
  <si>
    <t>9018 Fund MD Automatic</t>
  </si>
  <si>
    <t>9018_FUND_ACF</t>
  </si>
  <si>
    <t>9018 Fund All Cash Flow Automatic</t>
  </si>
  <si>
    <t>*DB_PROP_PUB</t>
  </si>
  <si>
    <t>*DB Property Published</t>
  </si>
  <si>
    <t>ALBI05</t>
  </si>
  <si>
    <t>*All Bond Index 1-3 Years (ALBI01)</t>
  </si>
  <si>
    <t>814J_FUND_LCF</t>
  </si>
  <si>
    <t>814J Fund Large Cash Flow Automatic</t>
  </si>
  <si>
    <t>774</t>
  </si>
  <si>
    <t>814J_FUND_MD</t>
  </si>
  <si>
    <t>814J Fund MD Automatic</t>
  </si>
  <si>
    <t>814J_FUND_PUB</t>
  </si>
  <si>
    <t>814J Fund Published</t>
  </si>
  <si>
    <t>814J_FUND_BM</t>
  </si>
  <si>
    <t>814J Fund Benchmark - MRN_SA_EQ_GEN_MEAN</t>
  </si>
  <si>
    <t>814J_FUND_MDA</t>
  </si>
  <si>
    <t>814J Fund MD Archived</t>
  </si>
  <si>
    <t>814J_FUND_ACF</t>
  </si>
  <si>
    <t>814J Fund All Cash Flow Automatic</t>
  </si>
  <si>
    <t>638C_FUND_LCF</t>
  </si>
  <si>
    <t>638C Fund Large Cash Flow Automatic</t>
  </si>
  <si>
    <t>778</t>
  </si>
  <si>
    <t>638C_FUND_MD</t>
  </si>
  <si>
    <t>638C Fund MD Automatic</t>
  </si>
  <si>
    <t>638C_FUND_PUB</t>
  </si>
  <si>
    <t>638C Fund Published</t>
  </si>
  <si>
    <t>638C_FUND_BM</t>
  </si>
  <si>
    <t>638C Fund Benchmark - AFB_SALMW_NI_MED</t>
  </si>
  <si>
    <t>638C_FUND_MDA</t>
  </si>
  <si>
    <t>638C Fund MD Archived</t>
  </si>
  <si>
    <t>638C_FUND_ACF</t>
  </si>
  <si>
    <t>638C Fund All Cash Flow Automatic</t>
  </si>
  <si>
    <t>658C_FUND_LCF</t>
  </si>
  <si>
    <t>658C Fund Large Cash Flow Automatic</t>
  </si>
  <si>
    <t>780</t>
  </si>
  <si>
    <t>658C_FUND_MD</t>
  </si>
  <si>
    <t>658C Fund MD Automatic</t>
  </si>
  <si>
    <t>658C_FUND_PUB</t>
  </si>
  <si>
    <t>658C Fund Published</t>
  </si>
  <si>
    <t>658C_FUND_BM</t>
  </si>
  <si>
    <t>658C Fund Benchmark - FUND_SPEC_658</t>
  </si>
  <si>
    <t>658C_FUND_MDA</t>
  </si>
  <si>
    <t>658C Fund MD Archived</t>
  </si>
  <si>
    <t>658C_FUND_ACF</t>
  </si>
  <si>
    <t>658C Fund All Cash Flow Automatic</t>
  </si>
  <si>
    <t>659C_FUND_LCF</t>
  </si>
  <si>
    <t>659C Fund Large Cash Flow Automatic</t>
  </si>
  <si>
    <t>781</t>
  </si>
  <si>
    <t>659C_FUND_MD</t>
  </si>
  <si>
    <t>659C Fund MD Automatic</t>
  </si>
  <si>
    <t>659C_FUND_PUB</t>
  </si>
  <si>
    <t>659C Fund Published</t>
  </si>
  <si>
    <t>659C_FUND_BM</t>
  </si>
  <si>
    <t>659C Fund Benchmark - FUND_SPEC_659</t>
  </si>
  <si>
    <t>659C_FUND_MDA</t>
  </si>
  <si>
    <t>659C Fund MD Archived</t>
  </si>
  <si>
    <t>659C_FUND_ACF</t>
  </si>
  <si>
    <t>659C Fund All Cash Flow Automatic</t>
  </si>
  <si>
    <t>TMPLT_FUND_UTBD</t>
  </si>
  <si>
    <t>TMPLT Fund Unit Class [UTCB] [iB] Daily</t>
  </si>
  <si>
    <t>FUND_UTBD</t>
  </si>
  <si>
    <t>9021_FUND_PUB</t>
  </si>
  <si>
    <t>9021 Fund Published</t>
  </si>
  <si>
    <t>786</t>
  </si>
  <si>
    <t>9021_FUND_BM</t>
  </si>
  <si>
    <t>9021_FUND_MD</t>
  </si>
  <si>
    <t>9021 Fund MD Automatic</t>
  </si>
  <si>
    <t>9021_FUND_ACF</t>
  </si>
  <si>
    <t>9021 Fund All Cash Flow Automatic</t>
  </si>
  <si>
    <t>811_R_CCY_USD</t>
  </si>
  <si>
    <t>811_FUND_UTR  in USD</t>
  </si>
  <si>
    <t>818_R_CCY_USD</t>
  </si>
  <si>
    <t>818_FUND_UTR  in USD</t>
  </si>
  <si>
    <t>810_R_CCY_USD</t>
  </si>
  <si>
    <t>810_FUND_UTR  in USD</t>
  </si>
  <si>
    <t>ECPI+5.FEE_CCY_USD</t>
  </si>
  <si>
    <t>ECPI+5.FEE in USD</t>
  </si>
  <si>
    <t>Created to Translate ECPI+5.FEE into USD Returns</t>
  </si>
  <si>
    <t>ECPI+5.FEE in USD, Created for Nick Curtain for Client RFP</t>
  </si>
  <si>
    <t>ECPI+4.FEE_CCY_USD</t>
  </si>
  <si>
    <t>ECPI+4.FEE in USD</t>
  </si>
  <si>
    <t>ECPI+4.FEE in USD, Created for Nick Curtain for Client RFP</t>
  </si>
  <si>
    <t>Created to Translate ECPI+4.FEE into USD Returns</t>
  </si>
  <si>
    <t>*MRN_FLX_ALC_CCY_ZAR</t>
  </si>
  <si>
    <t>*Morningstar Flexible Allocation in ZAR</t>
  </si>
  <si>
    <t>FRD_PRUD_MN_CCY_USD</t>
  </si>
  <si>
    <t>FRD_PRUD_MEAN in USD</t>
  </si>
  <si>
    <t>FRD_PRUD_MEAN in USD, Created for Nick Curtain for Client RFP</t>
  </si>
  <si>
    <t>Created to Translate FRD_PRUD_MEAN into USD Returns</t>
  </si>
  <si>
    <t>817_FUND_MSC3</t>
  </si>
  <si>
    <t>817 Fund Miscellaneous 3 - ECPI+5.FEE_CCY_USD</t>
  </si>
  <si>
    <t>818_FUND_MSC1</t>
  </si>
  <si>
    <t>818 Fund Miscellaneous 1 - 818_R_CCY_USD</t>
  </si>
  <si>
    <t>818_FUND_MSC2</t>
  </si>
  <si>
    <t>818 Fund Miscellaneous 2 - ECPI+4.FEE_CCY_USD</t>
  </si>
  <si>
    <t>810_FUND_MSC1</t>
  </si>
  <si>
    <t>810 Fund Miscellaneous 1 - 810_R_CCY_USD</t>
  </si>
  <si>
    <t>810_FUND_MSC2</t>
  </si>
  <si>
    <t>810 Fund Miscellaneous 2 - FRD_PRUD_MN_CCY_USD</t>
  </si>
  <si>
    <t>811_FUND_MSC1</t>
  </si>
  <si>
    <t>811 Fund Miscellaneous 1 - 811_R_CCY_USD</t>
  </si>
  <si>
    <t>811_FUND_MSC2</t>
  </si>
  <si>
    <t>811 Fund Miscellaneous 2 - CAPI_ALSI_CCY_USD</t>
  </si>
  <si>
    <t>TMPLT_FUND_UTCD</t>
  </si>
  <si>
    <t>TMPLT Fund Unit Class [UTCC] [iC] Daily</t>
  </si>
  <si>
    <t>FUND_UTCD</t>
  </si>
  <si>
    <t>W.FIT_HC</t>
  </si>
  <si>
    <t>Foord International Trust (Highcharts)</t>
  </si>
  <si>
    <t>W.FIT_HC_BENCH</t>
  </si>
  <si>
    <t>Foord International Trust (Highcharts) Benchmark</t>
  </si>
  <si>
    <t>W.FIT_HC_MSC1</t>
  </si>
  <si>
    <t>*874_FUND_MSC2</t>
  </si>
  <si>
    <t>*874 Fund Miscellaneous 2 - US_CPI</t>
  </si>
  <si>
    <t>W.FIT_HC_MSC2</t>
  </si>
  <si>
    <t>Foord International Trust (Highcharts) Miscellaneous 2 - US_CPI</t>
  </si>
  <si>
    <t>W.FIT_HC_MSC3</t>
  </si>
  <si>
    <t>Foord International Trust (Highcharts) Miscellaneous 3 - MRN_FLX_ALC</t>
  </si>
  <si>
    <t>MRN_GB_MEAN</t>
  </si>
  <si>
    <t>Morningstar Global Balanced Mean</t>
  </si>
  <si>
    <t>[PFINDX]('MRN_GB_MEAN','[END_DATE]')</t>
  </si>
  <si>
    <t>Morningstar GB</t>
  </si>
  <si>
    <t>W.GLB_HC_MSC1</t>
  </si>
  <si>
    <t>Foord Global Balanced (Highcharts) Miscellaneous 1 - MRN_GB_MEAN</t>
  </si>
  <si>
    <t>W.LOW_EQ_GB_HC_MSC1</t>
  </si>
  <si>
    <t>Reg 28 Low Equity Global Balanced Composite Peer Benchmark for Highcharts - Morningstar DB Low Eq</t>
  </si>
  <si>
    <t>W.E_MSC8</t>
  </si>
  <si>
    <t>Equity Composite Miscellaneous 8 - MRN_SA_EQ_GEN_MEAN</t>
  </si>
  <si>
    <t>FINFC1_GBP_HRD</t>
  </si>
  <si>
    <t>Foord International Fund C1 GBP (Hard Price)</t>
  </si>
  <si>
    <t>M:13846_FUND_MDA</t>
  </si>
  <si>
    <t>M:13846 Fund MD Archived</t>
  </si>
  <si>
    <t>762</t>
  </si>
  <si>
    <t>M:13846_EQTY_PUB</t>
  </si>
  <si>
    <t>M:13846 Equity Published</t>
  </si>
  <si>
    <t xml:space="preserve">[SPLICE]('[START_DATE]','[END_DATE]','619_EQTY_PUB','01/10/2016','810_EQTY_PUB') </t>
  </si>
  <si>
    <t>M:13846_FI_PUB</t>
  </si>
  <si>
    <t>M:13846 Fixed Interest Published</t>
  </si>
  <si>
    <t xml:space="preserve">[SPLICE]('[START_DATE]','[END_DATE]','619_FI_PUB','01/10/2016','810_FI_PUB') </t>
  </si>
  <si>
    <t>M:13846_FRGN_PUB</t>
  </si>
  <si>
    <t>M:13846 Foreign Published</t>
  </si>
  <si>
    <t xml:space="preserve">[SPLICE]('[START_DATE]','[END_DATE]','619_FRGN_PUB','01/10/2016','810_FRGN_PUB') </t>
  </si>
  <si>
    <t>M:13846_PROP_PUB</t>
  </si>
  <si>
    <t>M:13846 Property Published</t>
  </si>
  <si>
    <t xml:space="preserve">[SPLICE]('[START_DATE]','[END_DATE]','619_PROP_PUB','01/10/2016','810_PROP_PUB') </t>
  </si>
  <si>
    <t>M:13846_FUND_ACF</t>
  </si>
  <si>
    <t>M:13846 Fund All Cash Flow Automatic</t>
  </si>
  <si>
    <t>M:13846_FUND_LCF</t>
  </si>
  <si>
    <t>M:13846 Fund Large Cash Flow Automatic</t>
  </si>
  <si>
    <t>M:13846_FUND_MD</t>
  </si>
  <si>
    <t>M:13846 Fund MD Automatic</t>
  </si>
  <si>
    <t>M:13846_FUND_BM</t>
  </si>
  <si>
    <t>M:13846 Fund Benchmark - ECPI+5</t>
  </si>
  <si>
    <t>M:13846_FUND_PUB</t>
  </si>
  <si>
    <t>M:13846 Fund Published</t>
  </si>
  <si>
    <t xml:space="preserve">[SPLICE]('[START_DATE]','[END_DATE]','619_FUND_PUB','01/10/2016','810_FUND_UTE') </t>
  </si>
  <si>
    <t>M:13846_EQTY_ACF</t>
  </si>
  <si>
    <t>M:13846 Equity ACF Automatic</t>
  </si>
  <si>
    <t>M:13846_EQTY_BM</t>
  </si>
  <si>
    <t>M:13846 Equity Benchmark - J303T</t>
  </si>
  <si>
    <t>M:13846_EQTY_MD</t>
  </si>
  <si>
    <t>M:13846 Equity MD Automatic</t>
  </si>
  <si>
    <t>M:13846_FI_ACF</t>
  </si>
  <si>
    <t>M:13846 Fixed Int ACF Automatic</t>
  </si>
  <si>
    <t>M:13846_FI_BM</t>
  </si>
  <si>
    <t>M:13846 Fixed Interest Benchmark - ALBI</t>
  </si>
  <si>
    <t>M:13846_FI_BM2</t>
  </si>
  <si>
    <t>M:13846 Fixed Interest Benchmark 2- STFCAD</t>
  </si>
  <si>
    <t>M:13846_FI_MD</t>
  </si>
  <si>
    <t>M:13846 Fixed Interest MD Automatic</t>
  </si>
  <si>
    <t>M:13846_FRGN_ACF</t>
  </si>
  <si>
    <t>M:13846 Foreign ACF Automatic</t>
  </si>
  <si>
    <t>M:13846_FRGN_BM</t>
  </si>
  <si>
    <t>M:13846 Foreign Benchmark - MSCG6040</t>
  </si>
  <si>
    <t>M:13846_FRGN_MD</t>
  </si>
  <si>
    <t>M:13846 Foreign MD Automatic</t>
  </si>
  <si>
    <t>M:13846_PROP_ACF</t>
  </si>
  <si>
    <t>M:13846 Property ACF Automatic</t>
  </si>
  <si>
    <t>M:13846_PROP_BM</t>
  </si>
  <si>
    <t>M:13846 Property Benchmark - PROP_FRD2</t>
  </si>
  <si>
    <t>M:13846_PROP_MD</t>
  </si>
  <si>
    <t>M:13846 Property MD Automatic</t>
  </si>
  <si>
    <t>818_DMST_PUB</t>
  </si>
  <si>
    <t>818 Domestic Published</t>
  </si>
  <si>
    <t>*J580T</t>
  </si>
  <si>
    <t>*Financials Index (J580)</t>
  </si>
  <si>
    <t>*J580T.EG</t>
  </si>
  <si>
    <t>*Financials Index (J258)</t>
  </si>
  <si>
    <t>875_FUND_PRC6</t>
  </si>
  <si>
    <t>875 Fund Price 6 - FINFR_USD_HRD</t>
  </si>
  <si>
    <t>R1 with Class Inception</t>
  </si>
  <si>
    <t>876_FUND_PRC4</t>
  </si>
  <si>
    <t>Class inception date</t>
  </si>
  <si>
    <t>TMPLT_FUND_PRC7</t>
  </si>
  <si>
    <t>TMPLT Fund Price 7 - N/A</t>
  </si>
  <si>
    <t>FUND_PRC7</t>
  </si>
  <si>
    <t>TMPLT_FUND_PRC8</t>
  </si>
  <si>
    <t>TMPLT Fund Price 8 - N/A</t>
  </si>
  <si>
    <t>FUND_PRC8</t>
  </si>
  <si>
    <t>875_FUND_PRC7</t>
  </si>
  <si>
    <t>875 Fund Price 7 - FIFC_GBP_HRD</t>
  </si>
  <si>
    <t>875_FUND_PRC8</t>
  </si>
  <si>
    <t>875 Fund Price 8 - FIFD_EUR_HRD</t>
  </si>
  <si>
    <t>FIFC_GBP_HRD</t>
  </si>
  <si>
    <t>Foord International Fund C GBP (Hard Price)</t>
  </si>
  <si>
    <t>[WEBPRC]('FIFC','[START_DATE]','[END_DATE]')</t>
  </si>
  <si>
    <t>[WEBPRC]([SERIES_ID],'FIFC','[START_DATE]','[END_DATE]')</t>
  </si>
  <si>
    <t>FIFD_EUR_HRD</t>
  </si>
  <si>
    <t>Foord International Fund D EUR (Hard Price)</t>
  </si>
  <si>
    <t>[WEBPRC]('FIFD','[START_DATE]','[END_DATE]')</t>
  </si>
  <si>
    <t>FGEFLC_GBP_HRD</t>
  </si>
  <si>
    <t>Foord Global Equity Fund (Luxembourg) C GBP (Hard Price)</t>
  </si>
  <si>
    <t>[WEBPRC]('FGEFLC','[START_DATE]','[END_DATE]')</t>
  </si>
  <si>
    <t>[WEBPRC]([SERIES_ID],'FGEFLC','[START_DATE]','[END_DATE]')</t>
  </si>
  <si>
    <t>FGEFLD_EUR_HRD</t>
  </si>
  <si>
    <t>Foord Global Equity Fund (Luxembourg) D EUR (Hard Price)</t>
  </si>
  <si>
    <t>[WEBPRC]('FGEFLD','[START_DATE]','[END_DATE]')</t>
  </si>
  <si>
    <t>[WEBPRC]([SERIES_ID],'FGEFLD','[START_DATE]','[END_DATE]')</t>
  </si>
  <si>
    <t>877_FUND_PRC5</t>
  </si>
  <si>
    <t>Class Date Inception Date instead of Splice</t>
  </si>
  <si>
    <t>877_FUND_PRC6</t>
  </si>
  <si>
    <t>877 Fund Price 6 - FGFLR_USD_HRD</t>
  </si>
  <si>
    <t>877_FUND_PRC7</t>
  </si>
  <si>
    <t>877 Fund Price 7 - FGEFLD_EUR_HRD</t>
  </si>
  <si>
    <t>542J_FUND_MDA</t>
  </si>
  <si>
    <t>542J Fund MD Archived</t>
  </si>
  <si>
    <t>767</t>
  </si>
  <si>
    <t>542J_FUND_ACF</t>
  </si>
  <si>
    <t>542J Fund All Cash Flow Automatic</t>
  </si>
  <si>
    <t>542J_FUND_LCF</t>
  </si>
  <si>
    <t>542J Fund Large Cash Flow Automatic</t>
  </si>
  <si>
    <t>542J_FUND_MD</t>
  </si>
  <si>
    <t>542J Fund MD Automatic</t>
  </si>
  <si>
    <t>542J_FUND_PUB</t>
  </si>
  <si>
    <t>542J Fund Published</t>
  </si>
  <si>
    <t>875K_FUND_BM2</t>
  </si>
  <si>
    <t>875K Fund Benchmark Secondary - 875_FUND_PUB</t>
  </si>
  <si>
    <t>811_FUND_UTG</t>
  </si>
  <si>
    <t>811 Fund Unit Class B5 [iG]</t>
  </si>
  <si>
    <t>FUND_UTG</t>
  </si>
  <si>
    <t>Really started on 1st of September 2017._x000D_
B4 Class prior to 01/SEP/2017 (R Class beforehand)</t>
  </si>
  <si>
    <t>CASE _x000D_
	WHEN TO_DATE('[END]','DD/MM/YYYY') &lt;= TO_DATE('30/09/2005','DD/MM/YYYY')_x000D_
	THEN [RET]('811_FUND_UTR','[START]','[END_DATE]')_x000D_
	WHEN TO_DATE('[END]','DD/MM/YYYY') &lt;= TO_DATE('02/09/2013','DD/MM/YYYY')_x000D_
	THEN [UT]([SERIES_ID],'R','[START]','[END]','STANDARD')_x000D_
	WHEN TO_DATE('[END]','DD/MM/YYYY') &lt;= TO_DATE('02/09/2017','DD/MM/YYYY')_x000D_
	THEN [UT]([SERIES_ID],'F','[START]','[END]','STANDARD')_x000D_
	ELSE [UT]([SERIES_ID],'G','[START]','[END]','STANDARD')_x000D_
END</t>
  </si>
  <si>
    <t>817_FUND_UTG</t>
  </si>
  <si>
    <t>817 Fund Unit Class B5 [iG]</t>
  </si>
  <si>
    <t>Really started on 1st of September 2017._x000D_
B4 Class prior to 01/SEP/2017.</t>
  </si>
  <si>
    <t>CASE _x000D_
	WHEN TO_DATE('[END]','DD/MM/YYYY') &lt;= TO_DATE('03/08/2015','DD/MM/YYYY')_x000D_
	THEN [UT]([SERIES_ID],'R','[START]','[END]','STANDARD')_x000D_
	WHEN TO_DATE('[END]','DD/MM/YYYY') &lt;= TO_DATE('04/09/2017','DD/MM/YYYY')_x000D_
	THEN [UT]([SERIES_ID],'F','[START]','[END]','STANDARD')_x000D_
	ELSE [UT]([SERIES_ID],'G','[START]','[END]','STANDARD')_x000D_
END</t>
  </si>
  <si>
    <t>97_FUND_PUB</t>
  </si>
  <si>
    <t>97 Fund Published</t>
  </si>
  <si>
    <t>763</t>
  </si>
  <si>
    <t>97_FUND_BM</t>
  </si>
  <si>
    <t>97 Fund Benchmark - NONE</t>
  </si>
  <si>
    <t>97_EQTY_PUB</t>
  </si>
  <si>
    <t>97 Equity Published</t>
  </si>
  <si>
    <t>97_FRGN_PUB</t>
  </si>
  <si>
    <t>97 Foreign Published</t>
  </si>
  <si>
    <t>97_PROP_PUB</t>
  </si>
  <si>
    <t>97 Property Published</t>
  </si>
  <si>
    <t>97_FUND_MD</t>
  </si>
  <si>
    <t>97 Fund MD Automatic</t>
  </si>
  <si>
    <t>97_FI_PUB</t>
  </si>
  <si>
    <t>97 Fixed Interest Published</t>
  </si>
  <si>
    <t>97_OTHR_PUB</t>
  </si>
  <si>
    <t>97 Other Published</t>
  </si>
  <si>
    <t>810_CASH_PUB</t>
  </si>
  <si>
    <t>810 Cash Published</t>
  </si>
  <si>
    <t>810_CASH_MD</t>
  </si>
  <si>
    <t>810 Cash MD Automatic</t>
  </si>
  <si>
    <t>542 Fund Specific_x000D_
CAPI from Inception, until SWIX from 01 Jan 2012_x000D_
Then CSWIX from 01 September 2017</t>
  </si>
  <si>
    <t xml:space="preserve">[SPLICE]('[START_DATE]','[END_DATE]','J303T','01/01/2012','J403T','01/09/2017','J433T') </t>
  </si>
  <si>
    <t>538J_FUND_MDA</t>
  </si>
  <si>
    <t>538J Fund MD Archived</t>
  </si>
  <si>
    <t>766</t>
  </si>
  <si>
    <t>538J_FUND_ACF</t>
  </si>
  <si>
    <t>538J Fund All Cash Flow Automatic</t>
  </si>
  <si>
    <t>538J_FUND_LCF</t>
  </si>
  <si>
    <t>538J Fund Large Cash Flow Automatic</t>
  </si>
  <si>
    <t>538J_FUND_MD</t>
  </si>
  <si>
    <t>538J Fund MD Automatic</t>
  </si>
  <si>
    <t>538J_FUND_PUB</t>
  </si>
  <si>
    <t>538J Fund Published</t>
  </si>
  <si>
    <t>538J_FUND_BM</t>
  </si>
  <si>
    <t>538J Fund Benchmark - J403T</t>
  </si>
  <si>
    <t>542J_FUND_BM</t>
  </si>
  <si>
    <t>542J Fund Benchmark - FUND_SPEC_542</t>
  </si>
  <si>
    <t>624J_FUND_MDA</t>
  </si>
  <si>
    <t>624J Fund MD Archived</t>
  </si>
  <si>
    <t>768</t>
  </si>
  <si>
    <t>624J_FUND_ACF</t>
  </si>
  <si>
    <t>624J Fund All Cash Flow Automatic</t>
  </si>
  <si>
    <t>624J_FUND_LCF</t>
  </si>
  <si>
    <t>624J Fund Large Cash Flow Automatic</t>
  </si>
  <si>
    <t>624J_FUND_MD</t>
  </si>
  <si>
    <t>624J Fund MD Automatic</t>
  </si>
  <si>
    <t>624J_FUND_PUB</t>
  </si>
  <si>
    <t>624J Fund Published</t>
  </si>
  <si>
    <t>624J_FUND_BM</t>
  </si>
  <si>
    <t>624J Fund Benchmark - J303T</t>
  </si>
  <si>
    <t>663J_FUND_LCF</t>
  </si>
  <si>
    <t>663J Fund Large Cash Flow Automatic</t>
  </si>
  <si>
    <t>772</t>
  </si>
  <si>
    <t>663J_FUND_MD</t>
  </si>
  <si>
    <t>663J Fund MD Automatic</t>
  </si>
  <si>
    <t>663J_FUND_PUB</t>
  </si>
  <si>
    <t>663J Fund Published</t>
  </si>
  <si>
    <t>663J_FUND_BM</t>
  </si>
  <si>
    <t>663J Fund Benchmark - J403TJ433T_SPLICE</t>
  </si>
  <si>
    <t>663J_FUND_MDA</t>
  </si>
  <si>
    <t>663J Fund MD Archived</t>
  </si>
  <si>
    <t>663J_FUND_ACF</t>
  </si>
  <si>
    <t>663J Fund All Cash Flow Automatic</t>
  </si>
  <si>
    <t>814J_FUND_BM2</t>
  </si>
  <si>
    <t>814J Fund Benchmark Secondary - ALSI</t>
  </si>
  <si>
    <t>534C_FUND_BM2</t>
  </si>
  <si>
    <t>534C Fund Benchmark Secondary - FUND_SPEC_DB_BM</t>
  </si>
  <si>
    <t>638C_FUND_BM2</t>
  </si>
  <si>
    <t>638C Fund Benchmark Secondary - FUND_SPEC_638_BM</t>
  </si>
  <si>
    <t>646C_FUND_BM2</t>
  </si>
  <si>
    <t>646C Fund Benchmark Secondary - DB1_BLEND</t>
  </si>
  <si>
    <t>657C_FUND_BM2</t>
  </si>
  <si>
    <t>657C Fund Benchmark Secondary - GB4_BLEND</t>
  </si>
  <si>
    <t>9019_FUND_PUB</t>
  </si>
  <si>
    <t>9019 Fund Published</t>
  </si>
  <si>
    <t>784</t>
  </si>
  <si>
    <t>9019_FUND_BM</t>
  </si>
  <si>
    <t>9019 Fund Benchmark - MSCI_AC_HLT</t>
  </si>
  <si>
    <t>9019_FUND_MD</t>
  </si>
  <si>
    <t>9019 Fund MD Automatic</t>
  </si>
  <si>
    <t>9019_FUND_ACF</t>
  </si>
  <si>
    <t>9019 Fund All Cash Flow Automatic</t>
  </si>
  <si>
    <t>GB_EQTY_CCY_USD</t>
  </si>
  <si>
    <t>GB_EQTY_PUB in USD</t>
  </si>
  <si>
    <t>Created to Translate GB Equity into USD Returns</t>
  </si>
  <si>
    <t>GB_FUND_MSC1</t>
  </si>
  <si>
    <t>GB Fund Miscellaneous 1 - GB_EQTY_CCY_USD</t>
  </si>
  <si>
    <t>GB_FUND_MSC2</t>
  </si>
  <si>
    <t>GB Fund Miscellaneous 2 - ALSI_CCY_USD</t>
  </si>
  <si>
    <t>TMPLT_EQTY_MSC1</t>
  </si>
  <si>
    <t>TMPLT Equity Miscellaneous 1 - N/A</t>
  </si>
  <si>
    <t>EQTY_MSC1</t>
  </si>
  <si>
    <t>TMPLT_EQTY_MSC2</t>
  </si>
  <si>
    <t>EQTY_MSC2</t>
  </si>
  <si>
    <t>GB_EQTY_MSC1</t>
  </si>
  <si>
    <t>GB Equity Miscellaneous 1 - GB_EQTY_CCY_USD</t>
  </si>
  <si>
    <t>C.GB_EQTY_MSC2</t>
  </si>
  <si>
    <t>C.GB Equity Miscellaneous 1 - ALSI_CCY_USD</t>
  </si>
  <si>
    <t>CCD_USDZAR</t>
  </si>
  <si>
    <t>USD to ZAR Daily Exchange Rate per Bloomberg</t>
  </si>
  <si>
    <t>Return of a 1 Dollar Measured in Rands Daily</t>
  </si>
  <si>
    <t>CCD_ZARUSD</t>
  </si>
  <si>
    <t>ZAR to USD Daily Exchange Rate</t>
  </si>
  <si>
    <t>M:5978_FUND_BM</t>
  </si>
  <si>
    <t>M:5978 Fund Benchmark - TW_GB_MED</t>
  </si>
  <si>
    <t>792</t>
  </si>
  <si>
    <t>CCD_GBPZAR</t>
  </si>
  <si>
    <t>GBP to ZAR Daily Exchange Rate per Bloomberg</t>
  </si>
  <si>
    <t>Return of a 1 GBP Measured in Rands Daily</t>
  </si>
  <si>
    <t>CCD_EURZAR</t>
  </si>
  <si>
    <t>EUR to ZAR Daily Exchange Rate per Bloomberg</t>
  </si>
  <si>
    <t>Return of a 1 EUR Measured in Rands Daily</t>
  </si>
  <si>
    <t>837_FUND_BM</t>
  </si>
  <si>
    <t>837 Fund Benchmark - NONE</t>
  </si>
  <si>
    <t>765</t>
  </si>
  <si>
    <t>875_FUND_MSC8</t>
  </si>
  <si>
    <t>875 Fund Miscellaneous 8 - 875_FUND_PUB</t>
  </si>
  <si>
    <t>9020_FUND_BM</t>
  </si>
  <si>
    <t>9020 Fund Benchmark - MSCI_AC_HLT</t>
  </si>
  <si>
    <t>785</t>
  </si>
  <si>
    <t>9020_FUND_MD</t>
  </si>
  <si>
    <t>9020 Fund MD Automatic</t>
  </si>
  <si>
    <t>9020_FUND_ACF</t>
  </si>
  <si>
    <t>9020 Fund All Cash Flow Automatic</t>
  </si>
  <si>
    <t>CCD_ZARGBP</t>
  </si>
  <si>
    <t>ZAR to GBP Daily Exchange Rate</t>
  </si>
  <si>
    <t>9020_FUND_PUB</t>
  </si>
  <si>
    <t>9020 Fund Published</t>
  </si>
  <si>
    <t>CCD_ZAREUR</t>
  </si>
  <si>
    <t>ZAR to EUR Daily Exchange Rate</t>
  </si>
  <si>
    <t>*875_FUND_BM</t>
  </si>
  <si>
    <t>*875 Fund Benchmark - MSCI USD UT N</t>
  </si>
  <si>
    <t>MSCI AC GBP</t>
  </si>
  <si>
    <t>MSCI - All Countries Equity Index (GBP)</t>
  </si>
  <si>
    <t>GBP version added for International Product Information</t>
  </si>
  <si>
    <t>MSCI AC EUR</t>
  </si>
  <si>
    <t>MSCI - All Countries Equity Index (EUR)</t>
  </si>
  <si>
    <t>EUR version added for International Product Information</t>
  </si>
  <si>
    <t>MSCI GBP UT N</t>
  </si>
  <si>
    <t>MSCI - World Equity Index (GBP) UT Net</t>
  </si>
  <si>
    <t>MSCI EUR UT N</t>
  </si>
  <si>
    <t>MSCI - World Equity Index (EUR) UT Net</t>
  </si>
  <si>
    <t>875_FUND_MSC4</t>
  </si>
  <si>
    <t>875 Fund Miscellaneous 4 - MSCI USD UT N</t>
  </si>
  <si>
    <t>Added copy of BM to get Class Inception</t>
  </si>
  <si>
    <t>875_FUND_MSC5</t>
  </si>
  <si>
    <t>875 Fund Miscellaneous 5 - MSCI GBP UT N</t>
  </si>
  <si>
    <t>875_FUND_MSC6</t>
  </si>
  <si>
    <t>875 Fund Miscellaneous 6 - MSCI EUR UT N</t>
  </si>
  <si>
    <t>876_FUND_MSC1</t>
  </si>
  <si>
    <t>876 Fund Miscellaneous 1 - MSCI AC USD</t>
  </si>
  <si>
    <t>Same as benchmark with different date for class comparison</t>
  </si>
  <si>
    <t>877_FUND_MSC1</t>
  </si>
  <si>
    <t>877 Fund Miscellaneous 1 - MSCI AC USD</t>
  </si>
  <si>
    <t>Class Benchmark</t>
  </si>
  <si>
    <t>877_FUND_MSC2</t>
  </si>
  <si>
    <t>877 Fund Miscellaneous 2 - MSCI AC USD</t>
  </si>
  <si>
    <t>877_FUND_MSC3</t>
  </si>
  <si>
    <t>877 Fund Miscellaneous 3 - MSCI AC GBP</t>
  </si>
  <si>
    <t>877_FUND_MSC4</t>
  </si>
  <si>
    <t>877 Fund Miscellaneous 4 - MSCI AC EUR</t>
  </si>
  <si>
    <t>TMPLT_FUND_UTDD</t>
  </si>
  <si>
    <t>TMPLT Fund Unit Class [UTCD] [iD] Daily</t>
  </si>
  <si>
    <t>FUND_UTDD</t>
  </si>
  <si>
    <t>TMPLT_FUND_UTED</t>
  </si>
  <si>
    <t>TMPLT Fund Unit Class [UTCE] [iE] Daily</t>
  </si>
  <si>
    <t>FUND_UTED</t>
  </si>
  <si>
    <t>837_FUND_PUB</t>
  </si>
  <si>
    <t>837 Fund Published</t>
  </si>
  <si>
    <t>TMPLT_FUND_UTFD</t>
  </si>
  <si>
    <t>TMPLT Fund Unit Class [UTCF] [iF] Daily</t>
  </si>
  <si>
    <t>FUND_UTFD</t>
  </si>
  <si>
    <t>TMPLT_FUND_UTRD</t>
  </si>
  <si>
    <t>TMPLT Fund Unit Class [UTCR] [iR] Daily</t>
  </si>
  <si>
    <t>FUND_UTRD</t>
  </si>
  <si>
    <t>TMPLT_FUND_UTG</t>
  </si>
  <si>
    <t>TMPLT Fund Unit Class [UTCG] [iG]</t>
  </si>
  <si>
    <t>TMPLT_FUND_UTGD</t>
  </si>
  <si>
    <t>TMPLT Fund Unit Class [UTCG] [iG] Daily</t>
  </si>
  <si>
    <t>FUND_UTGD</t>
  </si>
  <si>
    <t>820_FUND_UTBD</t>
  </si>
  <si>
    <t>820_FUND_UTED</t>
  </si>
  <si>
    <t>820 Fund Unit Class B3 [iE] Daily</t>
  </si>
  <si>
    <t>[UT]([SERIES_ID],'E','[START_DATE]','[END_DATE]','FEE_RATE')</t>
  </si>
  <si>
    <t>820_FUND_UTFD</t>
  </si>
  <si>
    <t>820 Fund Unit Class B4 [iF] Daily</t>
  </si>
  <si>
    <t>820_FUND_UTGD</t>
  </si>
  <si>
    <t>820 Fund Unit Trust  [iG] Daily</t>
  </si>
  <si>
    <t>821_FUND_UTAD</t>
  </si>
  <si>
    <t>821 Fund Unit Class B1 [iA] Daily</t>
  </si>
  <si>
    <t>FUND_UTAD</t>
  </si>
  <si>
    <t>821_FUND_UTDD</t>
  </si>
  <si>
    <t>821 Fund Unit Class B2 [iD] Daily</t>
  </si>
  <si>
    <t>821_FUND_UTRD</t>
  </si>
  <si>
    <t>821 Fund Unit Class A [iR] Daily</t>
  </si>
  <si>
    <t>818_FUND_UTAD</t>
  </si>
  <si>
    <t>818 Fund Unit Class B1 [iA] Daily</t>
  </si>
  <si>
    <t>818_FUND_UTDD</t>
  </si>
  <si>
    <t>818 Fund Unit Class B2 [iD] Daily</t>
  </si>
  <si>
    <t>818_FUND_UTED</t>
  </si>
  <si>
    <t>818 Fund Unit Class B3 [iE] Daily</t>
  </si>
  <si>
    <t>818_FUND_UTFD</t>
  </si>
  <si>
    <t>818 Fund Unit Class B4 [iF] Daily</t>
  </si>
  <si>
    <t>818_FUND_UTRD</t>
  </si>
  <si>
    <t>818 Fund Unit Class A [iR] Daily</t>
  </si>
  <si>
    <t>817_FUND_UTGD</t>
  </si>
  <si>
    <t>817 Fund Unit Class B5 [iG] Daily</t>
  </si>
  <si>
    <t>817_FUND_UTRD</t>
  </si>
  <si>
    <t>817 Fund Unit Class A [iR] Daily</t>
  </si>
  <si>
    <t>816_FUND_UTBD</t>
  </si>
  <si>
    <t>816 Fund Unit Class B [iB] Daily</t>
  </si>
  <si>
    <t>816_FUND_UTRD</t>
  </si>
  <si>
    <t>816 Fund Unit Class A [iR] Daily</t>
  </si>
  <si>
    <t>809_FUND_UTBD</t>
  </si>
  <si>
    <t>809 Fund Unit Class B2 [iB] Daily</t>
  </si>
  <si>
    <t>809_FUND_UTRD</t>
  </si>
  <si>
    <t>809 Fund Unit Class A [iR] Daily</t>
  </si>
  <si>
    <t>811_FUND_UTDD</t>
  </si>
  <si>
    <t>811 Fund Unit Class B2 [iD] Daily</t>
  </si>
  <si>
    <t>CASE _x000D_
	WHEN TO_DATE('[END]','DD/MM/YYYY') &lt;= TO_DATE('30/09/2005','DD/MM/YYYY')_x000D_
	THEN [RET]('811_FUND_UTR','[START]','[END_DATE]')	_x000D_
	WHEN TO_DATE('[END]','DD/MM/YYYY') &lt;= TO_DATE('02/03/2012','DD/MM/YYYY')_x000D_
	THEN [UT]([SERIES_ID],'R','[START]','[END]','STANDARD')_x000D_
	ELSE [UT]([SERIES_ID],'D','[START]','[END]','STANDARD')_x000D_
END</t>
  </si>
  <si>
    <t>811_FUND_UTFD</t>
  </si>
  <si>
    <t>811 Fund Unit Class B4 [iF] Daily</t>
  </si>
  <si>
    <t>811_FUND_UTRD</t>
  </si>
  <si>
    <t>811 Fund Unit Class A [iR] Daily</t>
  </si>
  <si>
    <t>MSCI_AC_CG</t>
  </si>
  <si>
    <t>MSCI All Countries Capital Goods Index (USD)</t>
  </si>
  <si>
    <t>[IMPRT_ITEM]('MSCI_AC_CG_TRI','[END_DATE]','MORNSTAR')</t>
  </si>
  <si>
    <t>[IMPRT]([SERIES_ID],'MSCI_AC_CG_TRI','[START_DATE]','[END_DATE]')</t>
  </si>
  <si>
    <t>MSCI Capital Goods</t>
  </si>
  <si>
    <t>MSCI_AC_CM</t>
  </si>
  <si>
    <t>MSCI All Countries Commercial and Professional Services Index (USD)</t>
  </si>
  <si>
    <t>[IMPRT_ITEM]('MSCI_AC_CM_TRI','[END_DATE]','MORNSTAR')</t>
  </si>
  <si>
    <t>[IMPRT]([SERIES_ID],'MSCI_AC_CM_TRI','[START_DATE]','[END_DATE]')</t>
  </si>
  <si>
    <t>MSCI Comm. and Prof. Svcs</t>
  </si>
  <si>
    <t>MSCI_AC_RE</t>
  </si>
  <si>
    <t>MSCI All Countries Real Estate Index (USD)</t>
  </si>
  <si>
    <t>[IMPRT_ITEM]('MSCI_AC_RE_TRI','[END_DATE]','MORNSTAR')</t>
  </si>
  <si>
    <t>[IMPRT]([SERIES_ID],'MSCI_AC_RE_TRI','[START_DATE]','[END_DATE]')</t>
  </si>
  <si>
    <t>MSCI Real Estate</t>
  </si>
  <si>
    <t>MSCI_AC_TC</t>
  </si>
  <si>
    <t>MSCI All Countries Telcom Services Index (USD)</t>
  </si>
  <si>
    <t>[IMPRT_ITEM]('MSCI_AC_TC_TRI','[END_DATE]','MORNSTAR')</t>
  </si>
  <si>
    <t>[IMPRT]([SERIES_ID],'MSCI_AC_TC_TRI','[START_DATE]','[END_DATE]')</t>
  </si>
  <si>
    <t>MSCI Telco Services</t>
  </si>
  <si>
    <t>MSCI_AC_TI</t>
  </si>
  <si>
    <t>MSCI All Countries Transportation Infrastructure Index (USD)</t>
  </si>
  <si>
    <t>[IMPRT_ITEM]('MSCI_AC_TI_TRI','[END_DATE]','BLOOMBERG')</t>
  </si>
  <si>
    <t>[IMPRT]([SERIES_ID],'MSCI_AC_TI_TRI','[START_DATE]','[END_DATE]')</t>
  </si>
  <si>
    <t>MSCI Transport Infrastructure</t>
  </si>
  <si>
    <t>FINFC1_EUR_HRD</t>
  </si>
  <si>
    <t>Foord International Fund C1 EUR (Hard Price)</t>
  </si>
  <si>
    <t>630J_FUND_LCF</t>
  </si>
  <si>
    <t>630J Fund Large Cash Flow Automatic</t>
  </si>
  <si>
    <t>769</t>
  </si>
  <si>
    <t>630J_FUND_MD</t>
  </si>
  <si>
    <t>630J Fund MD Automatic</t>
  </si>
  <si>
    <t>630J_FUND_PUB</t>
  </si>
  <si>
    <t>630J Fund Published</t>
  </si>
  <si>
    <t>630J_FUND_BM</t>
  </si>
  <si>
    <t>630J Fund Benchmark - FUND_SPEC_630_BM</t>
  </si>
  <si>
    <t>630J_FUND_MDA</t>
  </si>
  <si>
    <t>630J Fund MD Archived</t>
  </si>
  <si>
    <t>630J_FUND_ACF</t>
  </si>
  <si>
    <t>630J Fund All Cash Flow Automatic</t>
  </si>
  <si>
    <t>648J_FUND_LCF</t>
  </si>
  <si>
    <t>648J Fund Large Cash Flow Automatic</t>
  </si>
  <si>
    <t>770</t>
  </si>
  <si>
    <t>648J_FUND_MD</t>
  </si>
  <si>
    <t>648J Fund MD Automatic</t>
  </si>
  <si>
    <t>648J_FUND_PUB</t>
  </si>
  <si>
    <t>648J Fund Published</t>
  </si>
  <si>
    <t>648J_FUND_BM</t>
  </si>
  <si>
    <t>648J Fund Benchmark - FUND_SPEC_648</t>
  </si>
  <si>
    <t>648J_FUND_MDA</t>
  </si>
  <si>
    <t>648J Fund MD Archived</t>
  </si>
  <si>
    <t>648J_FUND_ACF</t>
  </si>
  <si>
    <t>648J Fund All Cash Flow Automatic</t>
  </si>
  <si>
    <t>661J_FUND_LCF</t>
  </si>
  <si>
    <t>661J Fund Large Cash Flow Automatic</t>
  </si>
  <si>
    <t>771</t>
  </si>
  <si>
    <t>661J_FUND_MD</t>
  </si>
  <si>
    <t>661J Fund MD Automatic</t>
  </si>
  <si>
    <t>661J_FUND_PUB</t>
  </si>
  <si>
    <t>661J Fund Published</t>
  </si>
  <si>
    <t>661J_FUND_BM</t>
  </si>
  <si>
    <t>661J Fund Benchmark - J203T</t>
  </si>
  <si>
    <t>661J_FUND_MDA</t>
  </si>
  <si>
    <t>661J Fund MD Archived</t>
  </si>
  <si>
    <t>661J_FUND_ACF</t>
  </si>
  <si>
    <t>661J Fund All Cash Flow Automatic</t>
  </si>
  <si>
    <t>C.E.J_FUND_MD</t>
  </si>
  <si>
    <t>C.E.J Fund MD Automatic</t>
  </si>
  <si>
    <t>790</t>
  </si>
  <si>
    <t>C.E.J_FUND_PUB</t>
  </si>
  <si>
    <t>C.E.J Fund Published</t>
  </si>
  <si>
    <t>C.DB.C_FUND_MD</t>
  </si>
  <si>
    <t>C.DB.C Fund MD Automatic</t>
  </si>
  <si>
    <t>789</t>
  </si>
  <si>
    <t>C.GLE.C_FUND_PUB</t>
  </si>
  <si>
    <t>C.GLE.C Fund Published</t>
  </si>
  <si>
    <t>788</t>
  </si>
  <si>
    <t>C.GLE.C_FUND_MD</t>
  </si>
  <si>
    <t>C.GLE.C Fund MD Automatic</t>
  </si>
  <si>
    <t>C.GLE.C_FUND_ACF</t>
  </si>
  <si>
    <t>C.GLE.C Fund All Cash Flow Automatic</t>
  </si>
  <si>
    <t>FGFLR1_USD_HRD</t>
  </si>
  <si>
    <t>Foord Global Equity Fund (Luxembourg) R1 USD Hard Price)</t>
  </si>
  <si>
    <t>[WEBPRC]([SERIES_ID],'FGFLR1','[START_DATE]','[END_DATE]')</t>
  </si>
  <si>
    <t>C.DB.C_FUND_PUB</t>
  </si>
  <si>
    <t>C.DB.C Fund Published</t>
  </si>
  <si>
    <t>C.DB.C_FUND_ACF</t>
  </si>
  <si>
    <t>C.DB.C Fund All Cash Flow Automatic</t>
  </si>
  <si>
    <t>C.E.J_FUND_ACF</t>
  </si>
  <si>
    <t>C.E.J Fund All Cash Flow Automatic</t>
  </si>
  <si>
    <t>877_FUND_PRC8</t>
  </si>
  <si>
    <t>877 Fund Price 8 - FGFLR1_USD_HRD</t>
  </si>
  <si>
    <t>811_D_CCY_USD</t>
  </si>
  <si>
    <t>811_FUND_UTD  in USD</t>
  </si>
  <si>
    <t>811 B2 USD</t>
  </si>
  <si>
    <t>810_D_CCY_USD</t>
  </si>
  <si>
    <t>810_FUND_UTD  in USD</t>
  </si>
  <si>
    <t>810 B2 USD</t>
  </si>
  <si>
    <t>810_FUND_MSC3</t>
  </si>
  <si>
    <t>810 Fund Miscellaneous 3 - 810_D_CCY_USD</t>
  </si>
  <si>
    <t>811_FUND_MSC3</t>
  </si>
  <si>
    <t>811 Fund Miscellaneous 3 - 811_D_CCY_USD</t>
  </si>
  <si>
    <t>810_FUND_UTCD</t>
  </si>
  <si>
    <t>810 Fund Unit Class C [iC] Daily</t>
  </si>
  <si>
    <t>CASE _x000D_
	WHEN TO_DATE('[END]','DD/MM/YYYY') &lt;= TO_DATE('30/09/2005','DD/MM/YYYY')_x000D_
	THEN [RET]('810_FUND_UTR','[START]','[END_DATE]')	_x000D_
	WHEN TO_DATE('[END]','DD/MM/YYYY') &lt;= TO_DATE('31/03/2008','DD/MM/YYYY')_x000D_
	THEN [UT]([SERIES_ID],'R','[START]','[END]','STANDARD')_x000D_
	ELSE [UT]([SERIES_ID],'C','[START]','[END]','STANDARD')_x000D_
END</t>
  </si>
  <si>
    <t>810_FUND_UTGD</t>
  </si>
  <si>
    <t>810 Fund Unit Class B5 [iG] Daily</t>
  </si>
  <si>
    <t>CASE _x000D_
	WHEN TO_DATE('[END]','DD/MM/YYYY') &lt;= TO_DATE('30/09/2005','DD/MM/YYYY')_x000D_
	THEN [RET]('811_FUND_UTR','[START]','[END_DATE]')_x000D_
	WHEN TO_DATE('[END]','DD/MM/YYYY') &lt;= TO_DATE('02/09/2013','DD/MM/YYYY')_x000D_
	THEN [UT]([SERIES_ID],'R','[START]','[END]','STANDARD')_x000D_
	WHEN TO_DATE('[END]','DD/MM/YYYY') &lt;= TO_DATE('04/09/2017','DD/MM/YYYY')_x000D_
	THEN [UT]([SERIES_ID],'F','[START]','[END]','STANDARD')_x000D_
	ELSE [UT]([SERIES_ID],'G','[START]','[END]','STANDARD')_x000D_
END</t>
  </si>
  <si>
    <t>810_FUND_UTRD</t>
  </si>
  <si>
    <t>810 Fund Unit Class A [iR] Daily</t>
  </si>
  <si>
    <t>*TMPLT_FUND_UTG</t>
  </si>
  <si>
    <t>*TMPLT Fund Unit Class [UTCG] [iG]</t>
  </si>
  <si>
    <t>818_FUND_UTGD</t>
  </si>
  <si>
    <t>818 Fund Unit Class B5 [iG] Daily</t>
  </si>
  <si>
    <t>26/03/2018 All units moved from F class to G class</t>
  </si>
  <si>
    <t xml:space="preserve">CASE _x000D_
	WHEN TO_DATE('[END_DATE]','DD/MM/YYYY') &lt;= TO_DATE('26/03/2018','DD/MM/YYYY')_x000D_
	THEN [UT]([SERIES_ID],'F','[START_DATE]','[END_DATE]','STANDARD')_x000D_
	ELSE [UT]([SERIES_ID],'G','[START_DATE]','[END_DATE]','STANDARD')_x000D_
END_x000D_
</t>
  </si>
  <si>
    <t>820_FUND_UTG</t>
  </si>
  <si>
    <t>820 Fund Unit Class B5 [iG]</t>
  </si>
  <si>
    <t>820 Fund Unit Class B5 [iG] Daily</t>
  </si>
  <si>
    <t>W.FCF_HC_MSC1</t>
  </si>
  <si>
    <t>Conservative Global Balanced Composite Peer Benchmark for Highcharts - Morningstar DB Medium Equity</t>
  </si>
  <si>
    <t>MRN_DBME_MEAN</t>
  </si>
  <si>
    <t>Morningstar Domestic Balanced Medium Equity Mean</t>
  </si>
  <si>
    <t>[PFINDX]('MRN_DBME_MEAN','[END_DATE]')</t>
  </si>
  <si>
    <t>Moringstar DB Medium Equity</t>
  </si>
  <si>
    <t>811J_FUND_LCF</t>
  </si>
  <si>
    <t>811J Fund Large Cash Flow Automatic</t>
  </si>
  <si>
    <t>773</t>
  </si>
  <si>
    <t>811J_FUND_MD</t>
  </si>
  <si>
    <t>811J Fund MD Automatic</t>
  </si>
  <si>
    <t>811J_FUND_PUB</t>
  </si>
  <si>
    <t>811J Fund Published</t>
  </si>
  <si>
    <t>811J_FUND_BM</t>
  </si>
  <si>
    <t>811J Fund Benchmark - CAPI_ALSI</t>
  </si>
  <si>
    <t>811J_FUND_MDA</t>
  </si>
  <si>
    <t>811J Fund MD Archived</t>
  </si>
  <si>
    <t>811J_FUND_ACF</t>
  </si>
  <si>
    <t>811J Fund All Cash Flow Automatic</t>
  </si>
  <si>
    <t>RSRCH_GS</t>
  </si>
  <si>
    <t>Research Gianluca Sacco Call Aggregate</t>
  </si>
  <si>
    <t>[RSRCH]('GS','[START_DATE]','[END_DATE]')</t>
  </si>
  <si>
    <t>Gianluca</t>
  </si>
  <si>
    <t>REPORT_ID=377;_x000D_
ANALYST_CODE=GS;_x000D_
START_DATE=&lt;START_DATE&gt;;_x000D_
END_DATE=&lt;END_DATE&gt;</t>
  </si>
  <si>
    <t>C.GME.C_FUND_ACF</t>
  </si>
  <si>
    <t>C.GME.C Fund All Cash Flow Automatic</t>
  </si>
  <si>
    <t>787</t>
  </si>
  <si>
    <t>535_FUND_MSC1</t>
  </si>
  <si>
    <t>535 Fund Miscellaneous 1 - ECPI</t>
  </si>
  <si>
    <t>658_FUND_MSC1</t>
  </si>
  <si>
    <t>658 Fund Miscellaneous 1 - ECPI</t>
  </si>
  <si>
    <t>659_FUND_MSC1</t>
  </si>
  <si>
    <t>659 Fund Miscellaneous 1 - ECPI</t>
  </si>
  <si>
    <t>660_FUND_MSC1</t>
  </si>
  <si>
    <t>660 Fund Miscellaneous 1 - ECPI</t>
  </si>
  <si>
    <t>657_FUND_MSC1</t>
  </si>
  <si>
    <t>657 Fund Miscellaneous 1 - ECPI</t>
  </si>
  <si>
    <t>C.GME.C_FUND_PUB</t>
  </si>
  <si>
    <t>C.GME.C Fund Published</t>
  </si>
  <si>
    <t>C.GME.C_FUND_MD</t>
  </si>
  <si>
    <t>C.GME.C Fund MD Automatic</t>
  </si>
  <si>
    <t>*M:5978_FUND_BM</t>
  </si>
  <si>
    <t>*M:5978 Fund Benchmark - TW_GB_MED</t>
  </si>
  <si>
    <t>M:5979_FUND_BM</t>
  </si>
  <si>
    <t>M:5979 Fund Benchmark - TW_GB_MED</t>
  </si>
  <si>
    <t>793</t>
  </si>
  <si>
    <t>TMPLT_FUND_UTAD</t>
  </si>
  <si>
    <t>TMPLT Fund Unit Class [UTCA] [iA] Daily</t>
  </si>
  <si>
    <t>811_FUND_UTAD</t>
  </si>
  <si>
    <t>811 Fund Unit Trust B1 [iA] Daily</t>
  </si>
  <si>
    <t>811_FUND_UTGD</t>
  </si>
  <si>
    <t>811 Fund Unit Class B5 [iG] Daily</t>
  </si>
  <si>
    <t>810_FUND_UTG</t>
  </si>
  <si>
    <t>810 Fund Unit Class B5 [iG]</t>
  </si>
  <si>
    <t>CASE _x000D_
	WHEN TO_DATE('[END]','DD/MM/YYYY') &lt;= TO_DATE('30/09/2005','DD/MM/YYYY')_x000D_
	THEN [RET]('810_FUND_UTR','[START]','[END_DATE]')_x000D_
	WHEN TO_DATE('[END]','DD/MM/YYYY') &lt;= TO_DATE('02/09/2013','DD/MM/YYYY')_x000D_
	THEN [UT]([SERIES_ID],'R','[START]','[END]','STANDARD')_x000D_
	WHEN TO_DATE('[END]','DD/MM/YYYY') &lt;= TO_DATE('04/09/2017','DD/MM/YYYY')_x000D_
	THEN [UT]([SERIES_ID],'F','[START]','[END]','STANDARD')_x000D_
	ELSE [UT]([SERIES_ID],'G','[START]','[END]','STANDARD')_x000D_
END</t>
  </si>
  <si>
    <t>810_FUND_UTF</t>
  </si>
  <si>
    <t>810 Fund Unit Class B4 [iF]</t>
  </si>
  <si>
    <t>Really Started on 2nd of September 2013_x000D_
R Class prior to 01/SEP/2013</t>
  </si>
  <si>
    <t>CASE _x000D_
	WHEN TO_DATE('[END]','DD/MM/YYYY') &lt;= TO_DATE('30/09/2005','DD/MM/YYYY')_x000D_
	THEN [RET]('810_FUND_UTR','[START]','[END_DATE]')_x000D_
	WHEN TO_DATE('[END]','DD/MM/YYYY') &lt;= TO_DATE('02/09/2013','DD/MM/YYYY')_x000D_
	THEN [UT]([SERIES_ID],'R','[START]','[END]','STANDARD')_x000D_
	ELSE [UT]([SERIES_ID],'F','[START]','[END]','STANDARD')_x000D_
END</t>
  </si>
  <si>
    <t>810_FUND_UTFD</t>
  </si>
  <si>
    <t>810 Fund Unit Class B4 [iF] Daily</t>
  </si>
  <si>
    <t>817_FUND_UTFD</t>
  </si>
  <si>
    <t>817 Fund Unit Class B4 [iF] Daily</t>
  </si>
  <si>
    <t>809_FUND_UTAD</t>
  </si>
  <si>
    <t>809 Fund Unit Class B1 [iA] Daily</t>
  </si>
  <si>
    <t>809_FUND_UTCD</t>
  </si>
  <si>
    <t>809 Fund Unit Class C [iC] Daily</t>
  </si>
  <si>
    <t>810_FUND_UTAD</t>
  </si>
  <si>
    <t>810 Fund Unit Class B1 [iA] Daily</t>
  </si>
  <si>
    <t>810_FUND_UTBD</t>
  </si>
  <si>
    <t>810 Fund Unit Class B [iB] Daily</t>
  </si>
  <si>
    <t>CAPI_ALSI</t>
  </si>
  <si>
    <t>CAPI Spliced with ALSI (to 30 June 2018)</t>
  </si>
  <si>
    <t>ALSI returns until 30/06/2018, then CAPI returns</t>
  </si>
  <si>
    <t xml:space="preserve">[SPLICE]('[START_DATE]','[END_DATE]','ALSI','01/07/2018','J303T') </t>
  </si>
  <si>
    <t>CAPI/ALSI</t>
  </si>
  <si>
    <t>E_FUND_BM</t>
  </si>
  <si>
    <t>E Fund Benchmark - CAPI_ALSI</t>
  </si>
  <si>
    <t>New fund benchmark from 01/07/2018_x000D_
CAPI from 01/07/2018; ALSI prior to that</t>
  </si>
  <si>
    <t>FINFC1_SGD_HRD</t>
  </si>
  <si>
    <t>Foord International Fund C1 SGD (Hard Price)</t>
  </si>
  <si>
    <t>FINFC1_ZAR_HRD</t>
  </si>
  <si>
    <t>Foord International Fund C1 in ZAR (Hard Price)</t>
  </si>
  <si>
    <t>FINFC1_CHF_HRD</t>
  </si>
  <si>
    <t>Foord International Fund C1 in CHF (Hard Price)</t>
  </si>
  <si>
    <t>Research Daniel Gerdis BAT</t>
  </si>
  <si>
    <t>[RSRCH]('DG','[START_DATE]','[END_DATE]' ,'BAT')</t>
  </si>
  <si>
    <t>Daniel BAT</t>
  </si>
  <si>
    <t>REPORT_ID=377;ANALYST_CODE=DG;START_DATE=&lt;START_DATE&gt;;END_DATE=&lt;END_DATE&gt;</t>
  </si>
  <si>
    <t>Research Daniel Gerdis BAW</t>
  </si>
  <si>
    <t>[RSRCH]('DG','[START_DATE]','[END_DATE]' ,'BAW')</t>
  </si>
  <si>
    <t>Daniel BAW</t>
  </si>
  <si>
    <t>RSRCH_GS_AFE</t>
  </si>
  <si>
    <t>Research Gianluca Sacco AFE</t>
  </si>
  <si>
    <t>[RSRCH]('GS','[START_DATE]','[END_DATE]' ,'AFE')</t>
  </si>
  <si>
    <t>Gianluca AFE</t>
  </si>
  <si>
    <t>REPORT_ID=377;ANALYST_CODE=GS;START_DATE=&lt;START_DATE&gt;;END_DATE=&lt;END_DATE&gt;</t>
  </si>
  <si>
    <t>Research Daniel Gerdis CCO</t>
  </si>
  <si>
    <t>[RSRCH]('DG','[START_DATE]','[END_DATE]' ,'CCO')</t>
  </si>
  <si>
    <t>Daniel CCO</t>
  </si>
  <si>
    <t>Research Daniel Gerdis HDC</t>
  </si>
  <si>
    <t>[RSRCH]('DG','[START_DATE]','[END_DATE]' ,'HDC')</t>
  </si>
  <si>
    <t>Daniel HDC</t>
  </si>
  <si>
    <t>Research Daniel Gerdis IPL</t>
  </si>
  <si>
    <t>[RSRCH]('DG','[START_DATE]','[END_DATE]' ,'IPL')</t>
  </si>
  <si>
    <t>Daniel IPL</t>
  </si>
  <si>
    <t>Research Daniel Gerdis IVT</t>
  </si>
  <si>
    <t>[RSRCH]('DG','[START_DATE]','[END_DATE]' ,'IVT')</t>
  </si>
  <si>
    <t>Daniel IVT</t>
  </si>
  <si>
    <t>Research Daniel Gerdis KAP</t>
  </si>
  <si>
    <t>[RSRCH]('DG','[START_DATE]','[END_DATE]' ,'KAP')</t>
  </si>
  <si>
    <t>Daniel KAP</t>
  </si>
  <si>
    <t>Research Daniel Gerdis MTA</t>
  </si>
  <si>
    <t>[RSRCH]('DG','[START_DATE]','[END_DATE]' ,'MTA')</t>
  </si>
  <si>
    <t>Daniel MTA</t>
  </si>
  <si>
    <t>Research Daniel Gerdis MTN</t>
  </si>
  <si>
    <t>[RSRCH]('DG','[START_DATE]','[END_DATE]' ,'MTN')</t>
  </si>
  <si>
    <t>Daniel MTN</t>
  </si>
  <si>
    <t>Research Daniel Gerdis SUR</t>
  </si>
  <si>
    <t>[RSRCH]('DG','[START_DATE]','[END_DATE]' ,'SUR')</t>
  </si>
  <si>
    <t>Daniel SUR</t>
  </si>
  <si>
    <t>Research Daniel Gerdis TKG</t>
  </si>
  <si>
    <t>[RSRCH]('DG','[START_DATE]','[END_DATE]' ,'TKG')</t>
  </si>
  <si>
    <t>Daniel TKG</t>
  </si>
  <si>
    <t>RSRCH_GS_LBR</t>
  </si>
  <si>
    <t>Research Gianluca Sacco LBR</t>
  </si>
  <si>
    <t>[RSRCH]('GS','[START_DATE]','[END_DATE]' ,'LBR')</t>
  </si>
  <si>
    <t>Gianluca LBR</t>
  </si>
  <si>
    <t>RSRCH_GS_TCP</t>
  </si>
  <si>
    <t>Research Gianluca Sacco TCP</t>
  </si>
  <si>
    <t>[RSRCH]('GS','[START_DATE]','[END_DATE]' ,'TCP')</t>
  </si>
  <si>
    <t>Gianluca TCP</t>
  </si>
  <si>
    <t>RSRCH_GS_VVO</t>
  </si>
  <si>
    <t>Research Gianluca Sacco VVO</t>
  </si>
  <si>
    <t>[RSRCH]('GS','[START_DATE]','[END_DATE]' ,'VVO')</t>
  </si>
  <si>
    <t>Gianluca VVO</t>
  </si>
  <si>
    <t>RSRCH_IG_CFR</t>
  </si>
  <si>
    <t>Research Irina Schulenburg CFR</t>
  </si>
  <si>
    <t>[RSRCH]('IG','[START_DATE]','[END_DATE]' ,'CFR')</t>
  </si>
  <si>
    <t>Irina CFR</t>
  </si>
  <si>
    <t>REPORT_ID=377;ANALYST_CODE=IG;START_DATE=&lt;START_DATE&gt;;END_DATE=&lt;END_DATE&gt;</t>
  </si>
  <si>
    <t>RSRCH_IG_LHC</t>
  </si>
  <si>
    <t>Research Irina Schulenburg LHC</t>
  </si>
  <si>
    <t>[RSRCH]('IG','[START_DATE]','[END_DATE]' ,'LHC')</t>
  </si>
  <si>
    <t>Irina LHC</t>
  </si>
  <si>
    <t>RSRCH_IG_MEI</t>
  </si>
  <si>
    <t>Research Irina Schulenburg MEI</t>
  </si>
  <si>
    <t>[RSRCH]('IG','[START_DATE]','[END_DATE]' ,'MEI')</t>
  </si>
  <si>
    <t>Irina MEI</t>
  </si>
  <si>
    <t>RSRCH_IG_MUR</t>
  </si>
  <si>
    <t>Research Irina Schulenburg MUR</t>
  </si>
  <si>
    <t>[RSRCH]('IG','[START_DATE]','[END_DATE]' ,'MUR')</t>
  </si>
  <si>
    <t>Irina MUR</t>
  </si>
  <si>
    <t>RSRCH_IG_NTC</t>
  </si>
  <si>
    <t>Research Irina Schulenburg NTC</t>
  </si>
  <si>
    <t>[RSRCH]('IG','[START_DATE]','[END_DATE]' ,'NTC')</t>
  </si>
  <si>
    <t>Irina NTC</t>
  </si>
  <si>
    <t>RSRCH_IG_RFG</t>
  </si>
  <si>
    <t>Research Irina Schulenburg RFG</t>
  </si>
  <si>
    <t>[RSRCH]('IG','[START_DATE]','[END_DATE]' ,'RFG')</t>
  </si>
  <si>
    <t>Irina RFG</t>
  </si>
  <si>
    <t>RSRCH_IG_TBS</t>
  </si>
  <si>
    <t>Research Irina Schulenburg TBS</t>
  </si>
  <si>
    <t>[RSRCH]('IG','[START_DATE]','[END_DATE]' ,'TBS')</t>
  </si>
  <si>
    <t>Irina TBS</t>
  </si>
  <si>
    <t>RSRCH_MT_AGL</t>
  </si>
  <si>
    <t>Research Michael Townshend AGL</t>
  </si>
  <si>
    <t>[RSRCH]('MT','[START_DATE]','[END_DATE]' ,'AGL')</t>
  </si>
  <si>
    <t>Michael Inactive AGL</t>
  </si>
  <si>
    <t>REPORT_ID=377;ANALYST_CODE=MT;START_DATE=&lt;START_DATE&gt;;END_DATE=&lt;END_DATE&gt;</t>
  </si>
  <si>
    <t>RSRCH_MT_AMS</t>
  </si>
  <si>
    <t>Research Michael Townshend AMS</t>
  </si>
  <si>
    <t>[RSRCH]('MT','[START_DATE]','[END_DATE]' ,'AMS')</t>
  </si>
  <si>
    <t>Michael Inactive AMS</t>
  </si>
  <si>
    <t>RSRCH_MT_BHP</t>
  </si>
  <si>
    <t>Research Michael Townshend BHP</t>
  </si>
  <si>
    <t>[RSRCH]('MT','[START_DATE]','[END_DATE]' ,'BHP')</t>
  </si>
  <si>
    <t>Michael Inactive BHP</t>
  </si>
  <si>
    <t>RSRCH_MT_KIO</t>
  </si>
  <si>
    <t>Research Michael Townshend KIO</t>
  </si>
  <si>
    <t>[RSRCH]('MT','[START_DATE]','[END_DATE]' ,'KIO')</t>
  </si>
  <si>
    <t>Michael Inactive KIO</t>
  </si>
  <si>
    <t>811 Fund Miscellaneous 1 - ECPI</t>
  </si>
  <si>
    <t>818 Fund Miscellaneous 1 - ECPI</t>
  </si>
  <si>
    <t>821_FUND_MSC2</t>
  </si>
  <si>
    <t>821 Fund Miscellaneous 2 - ECPI</t>
  </si>
  <si>
    <t>817_FUND_MSC7</t>
  </si>
  <si>
    <t>817 Fund Miscellaneous 7 - ECPI</t>
  </si>
  <si>
    <t>809_FUND_MSC5</t>
  </si>
  <si>
    <t>809 Fund Miscellaneous 5 - ECPI</t>
  </si>
  <si>
    <t>RSRCH_MT_NHM</t>
  </si>
  <si>
    <t>Research Michael Townshend NHM</t>
  </si>
  <si>
    <t>[RSRCH]('MT','[START_DATE]','[END_DATE]' ,'NHM')</t>
  </si>
  <si>
    <t>Michael Inactive NHM</t>
  </si>
  <si>
    <t>RSRCH_MT_SOL</t>
  </si>
  <si>
    <t>Research Michael Townshend SOL</t>
  </si>
  <si>
    <t>[RSRCH]('MT','[START_DATE]','[END_DATE]' ,'SOL')</t>
  </si>
  <si>
    <t>Michael Inactive SOL</t>
  </si>
  <si>
    <t>RSRCH_NH_CLS</t>
  </si>
  <si>
    <t>Research Nancy Hossack CLS</t>
  </si>
  <si>
    <t>[RSRCH]('NH','[START_DATE]','[END_DATE]' ,'CLS')</t>
  </si>
  <si>
    <t>Nancy CLS</t>
  </si>
  <si>
    <t>REPORT_ID=377;ANALYST_CODE=NH;START_DATE=&lt;START_DATE&gt;;END_DATE=&lt;END_DATE&gt;</t>
  </si>
  <si>
    <t>RSRCH_NH_MSM</t>
  </si>
  <si>
    <t>Research Nancy Hossack MSM</t>
  </si>
  <si>
    <t>[RSRCH]('NH','[START_DATE]','[END_DATE]' ,'MSM')</t>
  </si>
  <si>
    <t>Nancy MSM</t>
  </si>
  <si>
    <t>RSRCH_NH_SPP</t>
  </si>
  <si>
    <t>Research Nancy Hossack SPP</t>
  </si>
  <si>
    <t>[RSRCH]('NH','[START_DATE]','[END_DATE]' ,'SPP')</t>
  </si>
  <si>
    <t>Nancy SPP</t>
  </si>
  <si>
    <t>RSRCH_NH_TRU</t>
  </si>
  <si>
    <t>Research Nancy Hossack TRU</t>
  </si>
  <si>
    <t>[RSRCH]('NH','[START_DATE]','[END_DATE]' ,'TRU')</t>
  </si>
  <si>
    <t>Nancy TRU</t>
  </si>
  <si>
    <t>RSRCH_UH_EOH</t>
  </si>
  <si>
    <t>Research Unathi Hewana EOH</t>
  </si>
  <si>
    <t>[RSRCH]('UH','[START_DATE]','[END_DATE]' ,'EOH')</t>
  </si>
  <si>
    <t>Unathi EOH</t>
  </si>
  <si>
    <t>REPORT_ID=377;ANALYST_CODE=UH;START_DATE=&lt;START_DATE&gt;;END_DATE=&lt;END_DATE&gt;</t>
  </si>
  <si>
    <t>RSRCH_UH_GND</t>
  </si>
  <si>
    <t>Research Unathi Hewana GND</t>
  </si>
  <si>
    <t>[RSRCH]('UH','[START_DATE]','[END_DATE]' ,'GND')</t>
  </si>
  <si>
    <t>Unathi GND</t>
  </si>
  <si>
    <t>RSRCH_UH_RLO</t>
  </si>
  <si>
    <t>Research Unathi Hewana RLO</t>
  </si>
  <si>
    <t>[RSRCH]('UH','[START_DATE]','[END_DATE]' ,'RLO')</t>
  </si>
  <si>
    <t>Unathi RLO</t>
  </si>
  <si>
    <t>RSRCH_WM_KST</t>
  </si>
  <si>
    <t>Research Wim Murray KST</t>
  </si>
  <si>
    <t>[RSRCH]('WM','[START_DATE]','[END_DATE]' ,'KST')</t>
  </si>
  <si>
    <t>Wim KST</t>
  </si>
  <si>
    <t>REPORT_ID=377;ANALYST_CODE=WM;START_DATE=&lt;START_DATE&gt;;END_DATE=&lt;END_DATE&gt;</t>
  </si>
  <si>
    <t>RSRCH_WM_PSG</t>
  </si>
  <si>
    <t>Research Wim Murray PSG</t>
  </si>
  <si>
    <t>[RSRCH]('WM','[START_DATE]','[END_DATE]' ,'PSG')</t>
  </si>
  <si>
    <t>Wim PSG</t>
  </si>
  <si>
    <t>9024_FUND_ACF</t>
  </si>
  <si>
    <t>9024 Fund All Cash Flow Automatic</t>
  </si>
  <si>
    <t>799</t>
  </si>
  <si>
    <t>9024_FUND_BM</t>
  </si>
  <si>
    <t>9024 Fund Benchmark - J203T</t>
  </si>
  <si>
    <t>9024_FUND_MD</t>
  </si>
  <si>
    <t>9024 Fund MD Automatic</t>
  </si>
  <si>
    <t>9024_FUND_MDA</t>
  </si>
  <si>
    <t>9024 Fund MD Archived</t>
  </si>
  <si>
    <t>9024_FUND_PUB</t>
  </si>
  <si>
    <t>9024 Fund Published</t>
  </si>
  <si>
    <t>910_FUND_BM</t>
  </si>
  <si>
    <t>910 Fund Benchmark - FUND_SPEC_810</t>
  </si>
  <si>
    <t>800</t>
  </si>
  <si>
    <t>910_FUND_BM2</t>
  </si>
  <si>
    <t>910 Fund Benchmark Secondary - 810_FUND_PUB</t>
  </si>
  <si>
    <t>910_FUND_MD</t>
  </si>
  <si>
    <t>910 Fund MD Automatic</t>
  </si>
  <si>
    <t>910_FUND_MDA</t>
  </si>
  <si>
    <t>910 Fund MD Archived</t>
  </si>
  <si>
    <t>910_FUND_PUB</t>
  </si>
  <si>
    <t>910 Fund Published</t>
  </si>
  <si>
    <t>328_FUND_MDA</t>
  </si>
  <si>
    <t>328 Fund MD Archived</t>
  </si>
  <si>
    <t>329_FUND_MDA</t>
  </si>
  <si>
    <t>329 Fund MD Archived</t>
  </si>
  <si>
    <t>331_FUND_MDA</t>
  </si>
  <si>
    <t>331 Fund MD Archived</t>
  </si>
  <si>
    <t>339_FUND_MDA</t>
  </si>
  <si>
    <t>339 Fund MD Archived</t>
  </si>
  <si>
    <t>350_FUND_MDA</t>
  </si>
  <si>
    <t>350 Fund MD Archived</t>
  </si>
  <si>
    <t>362_FUND_MDA</t>
  </si>
  <si>
    <t>362 Fund MD Archived</t>
  </si>
  <si>
    <t>363_FUND_MDA</t>
  </si>
  <si>
    <t>363 Fund MD Archived</t>
  </si>
  <si>
    <t>378_FUND_MDA</t>
  </si>
  <si>
    <t>378 Fund MD Archived</t>
  </si>
  <si>
    <t>383_FUND_MDA</t>
  </si>
  <si>
    <t>383 Fund MD Archived</t>
  </si>
  <si>
    <t>384_FUND_MDA</t>
  </si>
  <si>
    <t>384 Fund MD Archived</t>
  </si>
  <si>
    <t>385_FUND_MDA</t>
  </si>
  <si>
    <t>385 Fund MD Archived</t>
  </si>
  <si>
    <t>389_FUND_MDA</t>
  </si>
  <si>
    <t>389 Fund MD Archived</t>
  </si>
  <si>
    <t>394_FUND_MDA</t>
  </si>
  <si>
    <t>394 Fund MD Archived</t>
  </si>
  <si>
    <t>397_FUND_MDA</t>
  </si>
  <si>
    <t>397 Fund MD Archived</t>
  </si>
  <si>
    <t>398_FUND_MDA</t>
  </si>
  <si>
    <t>398 Fund MD Archived</t>
  </si>
  <si>
    <t>399_FUND_MDA</t>
  </si>
  <si>
    <t>399 Fund MD Archived</t>
  </si>
  <si>
    <t>466_FUND_MDA</t>
  </si>
  <si>
    <t>466 Fund MD Archived</t>
  </si>
  <si>
    <t>479_FUND_MDA</t>
  </si>
  <si>
    <t>479 Fund MD Archived</t>
  </si>
  <si>
    <t>486_FUND_MDA</t>
  </si>
  <si>
    <t>486 Fund MD Archived</t>
  </si>
  <si>
    <t>493_FUND_MDA</t>
  </si>
  <si>
    <t>493 Fund MD Archived</t>
  </si>
  <si>
    <t>25_FUND_MD</t>
  </si>
  <si>
    <t>25 Fund MD Automatic</t>
  </si>
  <si>
    <t>25_FUND_MDA</t>
  </si>
  <si>
    <t>25 Fund MD Archived</t>
  </si>
  <si>
    <t>332_FUND_MDA</t>
  </si>
  <si>
    <t>332 Fund MD Archived</t>
  </si>
  <si>
    <t>355_FUND_MD</t>
  </si>
  <si>
    <t>355 Fund MD Automatic</t>
  </si>
  <si>
    <t>355_FUND_MDA</t>
  </si>
  <si>
    <t>355 Fund MD Archived</t>
  </si>
  <si>
    <t>376_FUND_MD</t>
  </si>
  <si>
    <t>376 Fund MD Automatic</t>
  </si>
  <si>
    <t>376_FUND_MDA</t>
  </si>
  <si>
    <t>376 Fund MD Archived</t>
  </si>
  <si>
    <t>407_FUND_MDA</t>
  </si>
  <si>
    <t>407 Fund MD Archived</t>
  </si>
  <si>
    <t>407_FUND_MD</t>
  </si>
  <si>
    <t>407 Fund MD Automatic</t>
  </si>
  <si>
    <t>426_FUND_MD</t>
  </si>
  <si>
    <t>426 Fund MD Automatic</t>
  </si>
  <si>
    <t>426_FUND_MDA</t>
  </si>
  <si>
    <t>426 Fund MD Archived</t>
  </si>
  <si>
    <t>W.WHAT_IF_SA</t>
  </si>
  <si>
    <t>What if South African view</t>
  </si>
  <si>
    <t>What if South African view used on new Web Site.</t>
  </si>
  <si>
    <t>FRD_SA_BIV</t>
  </si>
  <si>
    <t>Foord South Africa Best Investment View</t>
  </si>
  <si>
    <t>Flexible fund returns from 01/04/2008, Global Balanced composite returns before then</t>
  </si>
  <si>
    <t>Added for calculator on new web-site</t>
  </si>
  <si>
    <t xml:space="preserve">[SPLICE]('[START_DATE]','[END_DATE]','GB_FUND_PUB','01/04/2008','817_FUND_ACF_NM') </t>
  </si>
  <si>
    <t>[ACS]([SERIES_ID],'817_FUND_ACF_NM','[START_DATE]','[END_DATE]')</t>
  </si>
  <si>
    <t>817_FUND_ACF_NM</t>
  </si>
  <si>
    <t>817 Fund ACF Automatic Net Manage Fee</t>
  </si>
  <si>
    <t>529_FUND_MSC2</t>
  </si>
  <si>
    <t>529 Fund Miscellaneous 2 - ECPI</t>
  </si>
  <si>
    <t>984_FUND_BM2</t>
  </si>
  <si>
    <t>984 Fund Benchmark Secondary - 811_FUND_PUB</t>
  </si>
  <si>
    <t>1655_FUND_PUB</t>
  </si>
  <si>
    <t>1655 Fund Published</t>
  </si>
  <si>
    <t>796</t>
  </si>
  <si>
    <t>1655_FUND_BM</t>
  </si>
  <si>
    <t>1655 Fund Benchmark - NONE</t>
  </si>
  <si>
    <t>1820_FUND_PUB</t>
  </si>
  <si>
    <t>1820 Fund Published</t>
  </si>
  <si>
    <t>797</t>
  </si>
  <si>
    <t>1820_FUND_BM</t>
  </si>
  <si>
    <t>1820 Fund Benchmark - NONE</t>
  </si>
  <si>
    <t>CCD_USDGBP</t>
  </si>
  <si>
    <t>USD to GBP Daily Exchange Rate per Bloomberg</t>
  </si>
  <si>
    <t>Return of a 1 USD Measured in GBP Daily</t>
  </si>
  <si>
    <t>CCD_USDEUR</t>
  </si>
  <si>
    <t>USD to EUR Daily Exchange Rate per Bloomberg</t>
  </si>
  <si>
    <t>Return of a 1 USD Measured in EUR Daily</t>
  </si>
  <si>
    <t>MSCI_BLEND_JC1</t>
  </si>
  <si>
    <t>MSCI All Countries Blend IT and Internet (USD)</t>
  </si>
  <si>
    <t>[PFINDX_PRO]('FRD_JC1','[END_DATE]')</t>
  </si>
  <si>
    <t>MSCI Blend IT and Internet JC 1</t>
  </si>
  <si>
    <t>602_FUND_ACF_NM</t>
  </si>
  <si>
    <t>602 Fund ACF Automatic Net Manage Fee</t>
  </si>
  <si>
    <t>438_FUND_MD</t>
  </si>
  <si>
    <t>438 Fund MD Automatic</t>
  </si>
  <si>
    <t>526_FUND_MD</t>
  </si>
  <si>
    <t>526 Fund MD Automatic</t>
  </si>
  <si>
    <t>526_FUND_MDA</t>
  </si>
  <si>
    <t>526 Fund MD Archived</t>
  </si>
  <si>
    <t>528_FUND_MD</t>
  </si>
  <si>
    <t>528 Fund MD Automatic</t>
  </si>
  <si>
    <t>528_FUND_MDA</t>
  </si>
  <si>
    <t>528 Fund MD Archived</t>
  </si>
  <si>
    <t>76_FUND_MDA</t>
  </si>
  <si>
    <t>76 Fund MD Archived</t>
  </si>
  <si>
    <t>77_FUND_MD</t>
  </si>
  <si>
    <t>77 Fund MD Automatic</t>
  </si>
  <si>
    <t>77_FUND_MDA</t>
  </si>
  <si>
    <t>77 Fund MD Archived</t>
  </si>
  <si>
    <t>92_FUND_MDA</t>
  </si>
  <si>
    <t>92 Fund MD Archived</t>
  </si>
  <si>
    <t>RSRCH_IA_PGR</t>
  </si>
  <si>
    <t>Research Irfaan Abbas PGR</t>
  </si>
  <si>
    <t>[RSRCH]('IA','[START_DATE]','[END_DATE]' ,'PGR')</t>
  </si>
  <si>
    <t>Irfaan PGR</t>
  </si>
  <si>
    <t>REPORT_ID=377;ANALYST_CODE=IA;START_DATE=&lt;START_DATE&gt;;END_DATE=&lt;END_DATE&gt;</t>
  </si>
  <si>
    <t>C.MED_EQTY_PUB</t>
  </si>
  <si>
    <t>C.MED Equity Published</t>
  </si>
  <si>
    <t>C.MED_BOND_PUB</t>
  </si>
  <si>
    <t>C.MED Bond Published</t>
  </si>
  <si>
    <t>C.MED_CASH_PUB</t>
  </si>
  <si>
    <t>C.MED Cash Published</t>
  </si>
  <si>
    <t>C.MED_FI_PUB</t>
  </si>
  <si>
    <t>C.MED Fixed Interest Published</t>
  </si>
  <si>
    <t>MED_FRGN_PUB</t>
  </si>
  <si>
    <t>MED Foreign Published</t>
  </si>
  <si>
    <t>C.MED_PROP_PUB</t>
  </si>
  <si>
    <t>C.MED Property Published</t>
  </si>
  <si>
    <t>658_FUND_ACF_NM</t>
  </si>
  <si>
    <t>658 Fund ACF Automatic Net Manage Fee</t>
  </si>
  <si>
    <t>659_FUND_ACF_NM</t>
  </si>
  <si>
    <t>659 Fund ACF Automatic Net Manage Fee</t>
  </si>
  <si>
    <t>660_FUND_ACF_NM</t>
  </si>
  <si>
    <t>660 Fund ACF Automatic Net Manage Fee</t>
  </si>
  <si>
    <t>DB10_BLEND</t>
  </si>
  <si>
    <t>65% ALSI, 30% ALBI, 5% STFIND [DB5]</t>
  </si>
  <si>
    <t>65.0%	ALSI_x000D_
30.0%	ALBI_x000D_
5.0%	STFIND</t>
  </si>
  <si>
    <t>[BLEND]('[START_DATE]','[END_DATE]','ALSI',65,'ALBI',30,'STFIND',5)</t>
  </si>
  <si>
    <t>[BLEND]([SERIES_ID],'[START_DATE]','[END_DATE]',_x000D_
	'ALSI',65,_x000D_
	'ALBI',30,_x000D_
	'STFIND',5_x000D_
)</t>
  </si>
  <si>
    <t>65% ALSI, 30% ALBI, 5% STFIND [DB10]</t>
  </si>
  <si>
    <t>C.DBME_FUND_PUB</t>
  </si>
  <si>
    <t>C.DBME Fund Published</t>
  </si>
  <si>
    <t>802</t>
  </si>
  <si>
    <t>C.DBME_FUND_MD</t>
  </si>
  <si>
    <t>C.DBME Fund MD Automatic</t>
  </si>
  <si>
    <t>C.DBME_FUND_BM</t>
  </si>
  <si>
    <t>C.DBME Fund Benchmark - ECPI+4</t>
  </si>
  <si>
    <t>C.DBME_FUND_ACF</t>
  </si>
  <si>
    <t>C.DBME Fund All Cash Flow Automatic</t>
  </si>
  <si>
    <t>FUND_SPEC_MED</t>
  </si>
  <si>
    <t>Nedbank Daily Call Rate + 2% (Currently)</t>
  </si>
  <si>
    <t>MED Fund Specific_x000D_
DB3_BLEND from Inception, then CALL_DAILY+2 from 01 May 2019</t>
  </si>
  <si>
    <t xml:space="preserve">[SPLICE]('[START_DATE]','[END_DATE]','DB3_BLEND','01/05/2019','CALL_DAILY+2') </t>
  </si>
  <si>
    <t>CALL + 2 (Currently)</t>
  </si>
  <si>
    <t>G.SM_MSME_FUND_ACF</t>
  </si>
  <si>
    <t>G.SM_MSME Fund All Cash Flow Automatic</t>
  </si>
  <si>
    <t>803</t>
  </si>
  <si>
    <t>G.SM_MSME_FUND_BM</t>
  </si>
  <si>
    <t>G.SM_MSME Fund Benchmark - CALL_DAILY+3</t>
  </si>
  <si>
    <t>G.SM_MSME_FUND_MD</t>
  </si>
  <si>
    <t>G.SM_MSME Fund MD Automatic</t>
  </si>
  <si>
    <t>G.SM_MSME_FUND_PUB</t>
  </si>
  <si>
    <t>G.SM_MSME Fund Published</t>
  </si>
  <si>
    <t>CALL_DAILY+3</t>
  </si>
  <si>
    <t>Nedbank Daily Call Rate + 3%</t>
  </si>
  <si>
    <t>Ned Call Rate for year + 3%</t>
  </si>
  <si>
    <t>CALL + 3</t>
  </si>
  <si>
    <t>RSRCH_PM_ABG</t>
  </si>
  <si>
    <t>Research Pravarshan Murugasen ABG</t>
  </si>
  <si>
    <t>[RSRCH]('PM','[START_DATE]','[END_DATE]' ,'ABG')</t>
  </si>
  <si>
    <t>Pravarshan ABG</t>
  </si>
  <si>
    <t>REPORT_ID=377;ANALYST_CODE=PM;START_DATE=&lt;START_DATE&gt;;END_DATE=&lt;END_DATE&gt;</t>
  </si>
  <si>
    <t>RSRCH_IA_TGO</t>
  </si>
  <si>
    <t>Research Irfaan Abbas TGO</t>
  </si>
  <si>
    <t>[RSRCH]('IA','[START_DATE]','[END_DATE]' ,'TGO')</t>
  </si>
  <si>
    <t>Irfaan TGO</t>
  </si>
  <si>
    <t>811 Fund Miscellaneous 3 - J433T</t>
  </si>
  <si>
    <t>9027_FUND_PUB</t>
  </si>
  <si>
    <t>9027 Fund Published</t>
  </si>
  <si>
    <t>804</t>
  </si>
  <si>
    <t>9027_FUND_BM</t>
  </si>
  <si>
    <t>9027 Fund Benchmark - NONE</t>
  </si>
  <si>
    <t>9027_FUND_MD</t>
  </si>
  <si>
    <t>9027 Fund MD Automatic</t>
  </si>
  <si>
    <t>9027_FUND_MDA</t>
  </si>
  <si>
    <t>9027 Fund MD Archived</t>
  </si>
  <si>
    <t>818_FUND_UTG</t>
  </si>
  <si>
    <t>818 Fund Unit Class B5 [iG]</t>
  </si>
  <si>
    <t>26/03/2018 All units transferred from F class to G class</t>
  </si>
  <si>
    <t>*821_FUND_UTRD</t>
  </si>
  <si>
    <t>*821 Fund Unit Class R [iR] Daily</t>
  </si>
  <si>
    <t>1821_FUND_PUB</t>
  </si>
  <si>
    <t>1821 Fund Published</t>
  </si>
  <si>
    <t>794</t>
  </si>
  <si>
    <t>1821_FUND_BM</t>
  </si>
  <si>
    <t>1821 Fund Benchmark - NONE</t>
  </si>
  <si>
    <t>875_FUND_ACF_NM</t>
  </si>
  <si>
    <t>875 Fund ACF Automatic Net Manage Fee</t>
  </si>
  <si>
    <t>W.FGEFF</t>
  </si>
  <si>
    <t>Foord Global Equity Feeder Fund (Class A)</t>
  </si>
  <si>
    <t>W.FGEFF_BENCH</t>
  </si>
  <si>
    <t>Foord Global Equity Feeder Fund Benchmark</t>
  </si>
  <si>
    <t>W.FGEFF_HC_MSC1</t>
  </si>
  <si>
    <t>Foord Global Equity Feeder Fund (Highcharts) Miscellaneous 1 - Global Large-Cap Blend Equity Morning</t>
  </si>
  <si>
    <t>W.FBF</t>
  </si>
  <si>
    <t>Foord Balanced Fund (Class A)</t>
  </si>
  <si>
    <t>W.FBF_BENCH</t>
  </si>
  <si>
    <t>Foord Balanced Fund Benchmark</t>
  </si>
  <si>
    <t>W.FGEFL</t>
  </si>
  <si>
    <t>Foord Global Equity Fund Luxembourg (Class A)</t>
  </si>
  <si>
    <t>W.FGEFL_BENCH</t>
  </si>
  <si>
    <t>Foord Global Equity Fund Luxembourg Benchmark</t>
  </si>
  <si>
    <t>W.FEF</t>
  </si>
  <si>
    <t>Foord Equity Fund (Class A)</t>
  </si>
  <si>
    <t>W.FEF_BENCH</t>
  </si>
  <si>
    <t>Foord Equity Fund Benchmark</t>
  </si>
  <si>
    <t>W.FFF</t>
  </si>
  <si>
    <t>Foord Flexible Fund (Class A)</t>
  </si>
  <si>
    <t>W.FFF_BENCH</t>
  </si>
  <si>
    <t>Foord Flexible Fund Benchmark</t>
  </si>
  <si>
    <t>W.FIFF</t>
  </si>
  <si>
    <t>Foord International Feeder Fund (Class A)</t>
  </si>
  <si>
    <t>W.FIFF_BENCH</t>
  </si>
  <si>
    <t>Foord International Feeder Fund Benchmark</t>
  </si>
  <si>
    <t>PROP_FRD2</t>
  </si>
  <si>
    <t>Spliced Foord Property Index (J253T Currently)</t>
  </si>
  <si>
    <t xml:space="preserve">GMCLPI 		to 30 June1995_x000D_
J873T 		to 28 Feb 2002 _x000D_
J253T                      to Date
</t>
  </si>
  <si>
    <t xml:space="preserve">[SPLICE]('[START_DATE]','[END_DATE]','PROP_FRD','01/07/1995','J873T','01/03/2002','J253T') </t>
  </si>
  <si>
    <t>Property Benchmark (Foord) (J253T Currently)</t>
  </si>
  <si>
    <t>C.DFL_EQTY_PUB</t>
  </si>
  <si>
    <t>C.DFL Equity Published</t>
  </si>
  <si>
    <t>C.DFL_EQTY_BM</t>
  </si>
  <si>
    <t>C.DFL Equity Benchmark - J303T</t>
  </si>
  <si>
    <t>C.DFL_EQTY_MD</t>
  </si>
  <si>
    <t>C.DFL Equity MD Automatic</t>
  </si>
  <si>
    <t>C.DFL_EQTY_ACF</t>
  </si>
  <si>
    <t>C.DFL Equity ACF Automatic</t>
  </si>
  <si>
    <t>C.DFL_PROP_ACF</t>
  </si>
  <si>
    <t>C.DFL Property ACF Automatic</t>
  </si>
  <si>
    <t>C.DFL_PROP_MD</t>
  </si>
  <si>
    <t>C.DFL Property MD Automatic</t>
  </si>
  <si>
    <t>C.DFL_PROP_PUB</t>
  </si>
  <si>
    <t>C.DFL Property Published</t>
  </si>
  <si>
    <t>C.DFL_PROP_BM</t>
  </si>
  <si>
    <t>C.DFL Property Benchmark - PROP_FRD</t>
  </si>
  <si>
    <t>C.DFL_FI_ACF</t>
  </si>
  <si>
    <t>C.DFL Fixed Int ACF Automatic</t>
  </si>
  <si>
    <t>C.DFL_FI_PUB</t>
  </si>
  <si>
    <t>C.DFL Fixed Interest Published</t>
  </si>
  <si>
    <t>C.DFL_FI_MD</t>
  </si>
  <si>
    <t>C.DFL Fixed Interest MD Automatic</t>
  </si>
  <si>
    <t>C.DFL_FI_BM</t>
  </si>
  <si>
    <t>C.DFL Fixed Interest Benchmark - ALBI</t>
  </si>
  <si>
    <t>C.DFL_FI_BM2</t>
  </si>
  <si>
    <t>C.DFL Fixed Interest Benchmark 2- STFCAD</t>
  </si>
  <si>
    <t>Research Daniel Gerdis MTH</t>
  </si>
  <si>
    <t>[RSRCH]('DG','[START_DATE]','[END_DATE]' ,'MTH')</t>
  </si>
  <si>
    <t>Daniel MTH</t>
  </si>
  <si>
    <t>Research Daniel Gerdis SNH</t>
  </si>
  <si>
    <t>[RSRCH]('DG','[START_DATE]','[END_DATE]' ,'SNH')</t>
  </si>
  <si>
    <t>Daniel SNH</t>
  </si>
  <si>
    <t>Research Daniel Gerdis VOD</t>
  </si>
  <si>
    <t>[RSRCH]('DG','[START_DATE]','[END_DATE]' ,'VOD')</t>
  </si>
  <si>
    <t>Daniel VOD</t>
  </si>
  <si>
    <t>RSRCH_GS_CTA</t>
  </si>
  <si>
    <t>Research Gianluca Sacco CTA</t>
  </si>
  <si>
    <t>[RSRCH]('GS','[START_DATE]','[END_DATE]' ,'CTA')</t>
  </si>
  <si>
    <t>Gianluca CTA</t>
  </si>
  <si>
    <t>RSRCH_GS_GRT</t>
  </si>
  <si>
    <t>Research Gianluca Sacco GRT</t>
  </si>
  <si>
    <t>[RSRCH]('GS','[START_DATE]','[END_DATE]' ,'GRT')</t>
  </si>
  <si>
    <t>Gianluca GRT</t>
  </si>
  <si>
    <t>RSRCH_GS_KAL</t>
  </si>
  <si>
    <t>Research Gianluca Sacco KAL</t>
  </si>
  <si>
    <t>[RSRCH]('GS','[START_DATE]','[END_DATE]' ,'KAL')</t>
  </si>
  <si>
    <t>Gianluca KAL</t>
  </si>
  <si>
    <t>RSRCH_GS_RNI</t>
  </si>
  <si>
    <t>Research Gianluca Sacco RNI</t>
  </si>
  <si>
    <t>[RSRCH]('GS','[START_DATE]','[END_DATE]' ,'RNI')</t>
  </si>
  <si>
    <t>Gianluca RNI</t>
  </si>
  <si>
    <t>RSRCH_IG_CLH</t>
  </si>
  <si>
    <t>Research Irina Schulenburg CLH</t>
  </si>
  <si>
    <t>[RSRCH]('IG','[START_DATE]','[END_DATE]' ,'CLH')</t>
  </si>
  <si>
    <t>Irina CLH</t>
  </si>
  <si>
    <t>RSRCH_IG_NPK</t>
  </si>
  <si>
    <t>Research Irina Schulenburg NPK</t>
  </si>
  <si>
    <t>[RSRCH]('IG','[START_DATE]','[END_DATE]' ,'NPK')</t>
  </si>
  <si>
    <t>Irina NPK</t>
  </si>
  <si>
    <t>RSRCH_IG_PFG</t>
  </si>
  <si>
    <t>Research Irina Schulenburg PFG</t>
  </si>
  <si>
    <t>[RSRCH]('IG','[START_DATE]','[END_DATE]' ,'PFG')</t>
  </si>
  <si>
    <t>Irina PFG</t>
  </si>
  <si>
    <t>RSRCH_IG_SUI</t>
  </si>
  <si>
    <t>Research Irina Schulenburg SUI</t>
  </si>
  <si>
    <t>[RSRCH]('IG','[START_DATE]','[END_DATE]' ,'SUI')</t>
  </si>
  <si>
    <t>Irina SUI</t>
  </si>
  <si>
    <t>RSRCH_IG_WBO</t>
  </si>
  <si>
    <t>Research Irina Schulenburg WBO</t>
  </si>
  <si>
    <t>[RSRCH]('IG','[START_DATE]','[END_DATE]' ,'WBO')</t>
  </si>
  <si>
    <t>Irina WBO</t>
  </si>
  <si>
    <t>RSRCH_MT_EXX</t>
  </si>
  <si>
    <t>Research Michael Townshend EXX</t>
  </si>
  <si>
    <t>[RSRCH]('MT','[START_DATE]','[END_DATE]' ,'EXX')</t>
  </si>
  <si>
    <t>Michael Inactive EXX</t>
  </si>
  <si>
    <t>CAPI_ALSI_CCY_USD</t>
  </si>
  <si>
    <t>CAPI/ALSI in USD</t>
  </si>
  <si>
    <t>CAPI/ALSI splice in USD, Created for Nick Curtain for Client RFP</t>
  </si>
  <si>
    <t>Created to Translate CAPI/ALSI into USD Returns</t>
  </si>
  <si>
    <t>*811_FUND_MSC2</t>
  </si>
  <si>
    <t>*811 Fund Miscellaneous 2 - ALSI_CCY_USD</t>
  </si>
  <si>
    <t>CAPI_ALSI_CCY_EUR</t>
  </si>
  <si>
    <t>CAPI/ALSI in EUR</t>
  </si>
  <si>
    <t>CAPI/ALSI splice in EUR, Created for Alexa Pearce</t>
  </si>
  <si>
    <t>Created to Translate CAPI/ALSI into EUR Returns</t>
  </si>
  <si>
    <t>Research Daniel Gerdis APN</t>
  </si>
  <si>
    <t>[RSRCH]('DG','[START_DATE]','[END_DATE]','APN')</t>
  </si>
  <si>
    <t>RSRCH_MT_IMP</t>
  </si>
  <si>
    <t>Research Michael Townshend IMP</t>
  </si>
  <si>
    <t>[RSRCH]('MT','[START_DATE]','[END_DATE]' ,'IMP')</t>
  </si>
  <si>
    <t>Michael Inactive IMP</t>
  </si>
  <si>
    <t>RSRCH_MT_S32</t>
  </si>
  <si>
    <t>Research Michael Townshend S32</t>
  </si>
  <si>
    <t>[RSRCH]('MT','[START_DATE]','[END_DATE]' ,'S32')</t>
  </si>
  <si>
    <t>Michael Inactive S32</t>
  </si>
  <si>
    <t>RSRCH_NH_NPN</t>
  </si>
  <si>
    <t>Research Nancy Hossack NPN</t>
  </si>
  <si>
    <t>[RSRCH]('NH','[START_DATE]','[END_DATE]' ,'NPN')</t>
  </si>
  <si>
    <t>Nancy NPN</t>
  </si>
  <si>
    <t>RSRCH_NH_SHP</t>
  </si>
  <si>
    <t>Research Nancy Hossack SHP</t>
  </si>
  <si>
    <t>[RSRCH]('NH','[START_DATE]','[END_DATE]' ,'SHP')</t>
  </si>
  <si>
    <t>Nancy SHP</t>
  </si>
  <si>
    <t>RSRCH_NH_SLM</t>
  </si>
  <si>
    <t>Research Nancy Hossack SLM</t>
  </si>
  <si>
    <t>[RSRCH]('NH','[START_DATE]','[END_DATE]' ,'SLM')</t>
  </si>
  <si>
    <t>Nancy SLM</t>
  </si>
  <si>
    <t>RSRCH_PM_BTI</t>
  </si>
  <si>
    <t>Research Pravarshan Murugasen BTI</t>
  </si>
  <si>
    <t>[RSRCH]('PM','[START_DATE]','[END_DATE]' ,'BTI')</t>
  </si>
  <si>
    <t>Pravarshan BTI</t>
  </si>
  <si>
    <t>RSRCH_UH_ARL</t>
  </si>
  <si>
    <t>Research Unathi Hewana ARL</t>
  </si>
  <si>
    <t>[RSRCH]('UH','[START_DATE]','[END_DATE]' ,'ARL')</t>
  </si>
  <si>
    <t>Unathi ARL</t>
  </si>
  <si>
    <t>RSRCH_UH_MPT</t>
  </si>
  <si>
    <t>Research Unathi Hewana MPT</t>
  </si>
  <si>
    <t>[RSRCH]('UH','[START_DATE]','[END_DATE]' ,'MPT')</t>
  </si>
  <si>
    <t>Unathi MPT</t>
  </si>
  <si>
    <t>RSRCH_UH_SPG</t>
  </si>
  <si>
    <t>Research Unathi Hewana SPG</t>
  </si>
  <si>
    <t>[RSRCH]('UH','[START_DATE]','[END_DATE]' ,'SPG')</t>
  </si>
  <si>
    <t>Unathi SPG</t>
  </si>
  <si>
    <t>RSRCH_WM_CPI</t>
  </si>
  <si>
    <t>Research Wim Murray CPI</t>
  </si>
  <si>
    <t>[RSRCH]('WM','[START_DATE]','[END_DATE]' ,'CPI')</t>
  </si>
  <si>
    <t>Wim CPI</t>
  </si>
  <si>
    <t>RSRCH_WM_PPH</t>
  </si>
  <si>
    <t>Research Wim Murray PPH</t>
  </si>
  <si>
    <t>[RSRCH]('WM','[START_DATE]','[END_DATE]' ,'PPH')</t>
  </si>
  <si>
    <t>Wim PPH</t>
  </si>
  <si>
    <t>RSRCH_IA_AFT</t>
  </si>
  <si>
    <t>Research Irfaan Abbas AFT</t>
  </si>
  <si>
    <t>[RSRCH]('IA','[START_DATE]','[END_DATE]' ,'AFT')</t>
  </si>
  <si>
    <t>Irfaan AFT</t>
  </si>
  <si>
    <t>RSRCH_IA_TSH</t>
  </si>
  <si>
    <t>Research Irfaan Abbas TSH</t>
  </si>
  <si>
    <t>[RSRCH]('IA','[START_DATE]','[END_DATE]' ,'TSH')</t>
  </si>
  <si>
    <t>Irfaan TSH</t>
  </si>
  <si>
    <t>RSRCH_IA_MCG</t>
  </si>
  <si>
    <t>Research Irfaan Abbas MCG</t>
  </si>
  <si>
    <t>[RSRCH]('IA','[START_DATE]','[END_DATE]' ,'MCG')</t>
  </si>
  <si>
    <t>Irfaan MCG</t>
  </si>
  <si>
    <t>REPORT_ID=377;_x000D_
ANALYST_CODE=IA;_x000D_
START_DATE=&lt;START_DATE&gt;;_x000D_
END_DATE=&lt;END_DATE&gt;</t>
  </si>
  <si>
    <t>RSRCH_PM_SNT</t>
  </si>
  <si>
    <t>Research Pravarshan Murugasen SNT</t>
  </si>
  <si>
    <t>[RSRCH]('PM','[START_DATE]','[END_DATE]' ,'SNT')</t>
  </si>
  <si>
    <t>Pravarshan SNT</t>
  </si>
  <si>
    <t>9026_FUND_PUB</t>
  </si>
  <si>
    <t>9026 Fund Published</t>
  </si>
  <si>
    <t>801</t>
  </si>
  <si>
    <t>9026_FUND_BM</t>
  </si>
  <si>
    <t>9026 Fund Benchmark - NONE</t>
  </si>
  <si>
    <t>9021_FUND_BM8</t>
  </si>
  <si>
    <t>9021 Fund Benchmark Eighth - MSCI_BLEND_JC1</t>
  </si>
  <si>
    <t>438_FUND_MDA</t>
  </si>
  <si>
    <t>438 Fund MD Archived</t>
  </si>
  <si>
    <t>444_FUND_MDA</t>
  </si>
  <si>
    <t>444 Fund MD Archived</t>
  </si>
  <si>
    <t>444_FUND_MD</t>
  </si>
  <si>
    <t>444 Fund MD Automatic</t>
  </si>
  <si>
    <t>499_FUND_MD</t>
  </si>
  <si>
    <t>499 Fund MD Automatic</t>
  </si>
  <si>
    <t>499_FUND_MDA</t>
  </si>
  <si>
    <t>499 Fund MD Archived</t>
  </si>
  <si>
    <t>500_FUND_MDA</t>
  </si>
  <si>
    <t>500 Fund MD Archived</t>
  </si>
  <si>
    <t>500_FUND_MD</t>
  </si>
  <si>
    <t>500 Fund MD Automatic</t>
  </si>
  <si>
    <t>502_FUND_MD</t>
  </si>
  <si>
    <t>502 Fund MD Automatic</t>
  </si>
  <si>
    <t>502_FUND_MDA</t>
  </si>
  <si>
    <t>502 Fund MD Archived</t>
  </si>
  <si>
    <t>503_FUND_MD</t>
  </si>
  <si>
    <t>503 Fund MD Automatic</t>
  </si>
  <si>
    <t>503_FUND_MDA</t>
  </si>
  <si>
    <t>503 Fund MD Archived</t>
  </si>
  <si>
    <t>505_FUND_MDA</t>
  </si>
  <si>
    <t>505 Fund MD Archived</t>
  </si>
  <si>
    <t>505_FUND_MD</t>
  </si>
  <si>
    <t>505 Fund MD Automatic</t>
  </si>
  <si>
    <t>514_FUND_MD</t>
  </si>
  <si>
    <t>514 Fund MD Automatic</t>
  </si>
  <si>
    <t>514_FUND_MDA</t>
  </si>
  <si>
    <t>514 Fund MD Archived</t>
  </si>
  <si>
    <t>515_FUND_MD</t>
  </si>
  <si>
    <t>515 Fund MD Automatic</t>
  </si>
  <si>
    <t>515_FUND_MDA</t>
  </si>
  <si>
    <t>515 Fund MD Archived</t>
  </si>
  <si>
    <t>516_FUND_MD</t>
  </si>
  <si>
    <t>516 Fund MD Automatic</t>
  </si>
  <si>
    <t>516_FUND_MDA</t>
  </si>
  <si>
    <t>516 Fund MD Archived</t>
  </si>
  <si>
    <t>518_FUND_MD</t>
  </si>
  <si>
    <t>518 Fund MD Automatic</t>
  </si>
  <si>
    <t>518_FUND_MDA</t>
  </si>
  <si>
    <t>518 Fund MD Archived</t>
  </si>
  <si>
    <t>519_FUND_MD</t>
  </si>
  <si>
    <t>519 Fund MD Automatic</t>
  </si>
  <si>
    <t>519_FUND_MDA</t>
  </si>
  <si>
    <t>519 Fund MD Archived</t>
  </si>
  <si>
    <t>520_FUND_MDA</t>
  </si>
  <si>
    <t>520 Fund MD Archived</t>
  </si>
  <si>
    <t>520_FUND_MD</t>
  </si>
  <si>
    <t>520 Fund MD Automatic</t>
  </si>
  <si>
    <t>1811_FUND_PUB</t>
  </si>
  <si>
    <t>1811 Fund Published</t>
  </si>
  <si>
    <t>795</t>
  </si>
  <si>
    <t>1811_FUND_BM</t>
  </si>
  <si>
    <t>1811 Fund Benchmark - NONE</t>
  </si>
  <si>
    <t>876_FUND_MSC2</t>
  </si>
  <si>
    <t>876 Fund Miscellaneous 2 - US_CPI</t>
  </si>
  <si>
    <t>877_FUND_MSC5</t>
  </si>
  <si>
    <t>877 Fund Miscellaneous 5 - US_CPI</t>
  </si>
  <si>
    <t>RSRCH_CL_AIP</t>
  </si>
  <si>
    <t>Research Carolyn Levin AIP</t>
  </si>
  <si>
    <t>[RSRCH]('CL','[START_DATE]','[END_DATE]' ,'AIP')</t>
  </si>
  <si>
    <t>Carolyn AIP</t>
  </si>
  <si>
    <t>REPORT_ID=377;ANALYST_CODE=CL;START_DATE=&lt;START_DATE&gt;;END_DATE=&lt;END_DATE&gt;</t>
  </si>
  <si>
    <t>RSRCH_GS_AFX</t>
  </si>
  <si>
    <t>Research Gianluca Sacco AFX</t>
  </si>
  <si>
    <t>[RSRCH]('GS','[START_DATE]','[END_DATE]' ,'AFX')</t>
  </si>
  <si>
    <t>Gianluca AFX</t>
  </si>
  <si>
    <t>Research Daniel Gerdis FBR</t>
  </si>
  <si>
    <t>[RSRCH]('DG','[START_DATE]','[END_DATE]' ,'FBR')</t>
  </si>
  <si>
    <t>Daniel FBR</t>
  </si>
  <si>
    <t>Research Daniel Gerdis GPL</t>
  </si>
  <si>
    <t>[RSRCH]('DG','[START_DATE]','[END_DATE]' ,'GPL')</t>
  </si>
  <si>
    <t>Daniel GPL</t>
  </si>
  <si>
    <t>Research Daniel Gerdis REM</t>
  </si>
  <si>
    <t>[RSRCH]('DG','[START_DATE]','[END_DATE]' ,'REM')</t>
  </si>
  <si>
    <t>Daniel REM</t>
  </si>
  <si>
    <t>RSRCH_DG_SSS</t>
  </si>
  <si>
    <t>Research Daniel Gerdis SSS</t>
  </si>
  <si>
    <t>[RSRCH]('DG','[START_DATE]','[END_DATE]' ,'SSS')</t>
  </si>
  <si>
    <t>Daniel SSS</t>
  </si>
  <si>
    <t>RSRCH_GS_CTK</t>
  </si>
  <si>
    <t>Research Gianluca Sacco CTK</t>
  </si>
  <si>
    <t>[RSRCH]('GS','[START_DATE]','[END_DATE]' ,'CTK')</t>
  </si>
  <si>
    <t>Gianluca CTK</t>
  </si>
  <si>
    <t>RSRCH_IG_BID</t>
  </si>
  <si>
    <t>Research Irina Schulenburg BID</t>
  </si>
  <si>
    <t>[RSRCH]('IG','[START_DATE]','[END_DATE]' ,'BID')</t>
  </si>
  <si>
    <t>Irina BID</t>
  </si>
  <si>
    <t>RSRCH_IG_BVT</t>
  </si>
  <si>
    <t>Research Irina Schulenburg BVT</t>
  </si>
  <si>
    <t>[RSRCH]('IG','[START_DATE]','[END_DATE]' ,'BVT')</t>
  </si>
  <si>
    <t>Irina BVT</t>
  </si>
  <si>
    <t>RSRCH_IG_MND</t>
  </si>
  <si>
    <t>Research Irina Schulenburg MND</t>
  </si>
  <si>
    <t>[RSRCH]('IG','[START_DATE]','[END_DATE]' ,'MND')</t>
  </si>
  <si>
    <t>Irina MND</t>
  </si>
  <si>
    <t>RSRCH_MT_GLN</t>
  </si>
  <si>
    <t>Research Michael Townshend GLN</t>
  </si>
  <si>
    <t>[RSRCH]('MT','[START_DATE]','[END_DATE]' ,'GLN')</t>
  </si>
  <si>
    <t>Michael Inactive GLN</t>
  </si>
  <si>
    <t>RSRCH_MT_OMN</t>
  </si>
  <si>
    <t>Research Michael Townshend OMN</t>
  </si>
  <si>
    <t>[RSRCH]('MT','[START_DATE]','[END_DATE]' ,'OMN')</t>
  </si>
  <si>
    <t>Michael Inactive OMN</t>
  </si>
  <si>
    <t>RSRCH_NH_CSB</t>
  </si>
  <si>
    <t>Research Nancy Hossack CSB</t>
  </si>
  <si>
    <t>[RSRCH]('NH','[START_DATE]','[END_DATE]' ,'CSB')</t>
  </si>
  <si>
    <t>Nancy CSB</t>
  </si>
  <si>
    <t>RSRCH_NH_DCP</t>
  </si>
  <si>
    <t>Research Nancy Hossack DCP</t>
  </si>
  <si>
    <t>[RSRCH]('NH','[START_DATE]','[END_DATE]' ,'DCP')</t>
  </si>
  <si>
    <t>Nancy DCP</t>
  </si>
  <si>
    <t>RSRCH_NH_ITE</t>
  </si>
  <si>
    <t>Research Nancy Hossack ITE</t>
  </si>
  <si>
    <t>[RSRCH]('NH','[START_DATE]','[END_DATE]' ,'ITE')</t>
  </si>
  <si>
    <t>Nancy ITE</t>
  </si>
  <si>
    <t>RSRCH_NH_PIK</t>
  </si>
  <si>
    <t>Research Nancy Hossack PIK</t>
  </si>
  <si>
    <t>[RSRCH]('NH','[START_DATE]','[END_DATE]' ,'PIK')</t>
  </si>
  <si>
    <t>Nancy PIK</t>
  </si>
  <si>
    <t>RSRCH_UH_DTC</t>
  </si>
  <si>
    <t>Research Unathi Hewana DTC</t>
  </si>
  <si>
    <t>[RSRCH]('UH','[START_DATE]','[END_DATE]' ,'DTC')</t>
  </si>
  <si>
    <t>Unathi DTC</t>
  </si>
  <si>
    <t>RSRCH_WM_ANH</t>
  </si>
  <si>
    <t>Research Wim Murray ANH</t>
  </si>
  <si>
    <t>[RSRCH]('WM','[START_DATE]','[END_DATE]' ,'ANH')</t>
  </si>
  <si>
    <t>Wim ANH</t>
  </si>
  <si>
    <t>RSRCH_WM_COH</t>
  </si>
  <si>
    <t>Research Wim Murray COH</t>
  </si>
  <si>
    <t>[RSRCH]('WM','[START_DATE]','[END_DATE]' ,'COH')</t>
  </si>
  <si>
    <t>Wim COH</t>
  </si>
  <si>
    <t>RSRCH_WM_DGH</t>
  </si>
  <si>
    <t>Research Wim Murray DGH</t>
  </si>
  <si>
    <t>[RSRCH]('WM','[START_DATE]','[END_DATE]' ,'DGH')</t>
  </si>
  <si>
    <t>Wim DGH</t>
  </si>
  <si>
    <t>RSRCH_WM_SBK</t>
  </si>
  <si>
    <t>Research Wim Murray SBK</t>
  </si>
  <si>
    <t>[RSRCH]('WM','[START_DATE]','[END_DATE]' ,'SBK')</t>
  </si>
  <si>
    <t>Wim SBK</t>
  </si>
  <si>
    <t>RSRCH_MT_AFX</t>
  </si>
  <si>
    <t>Research Michael Townshend AFX</t>
  </si>
  <si>
    <t>[RSRCH]('MT','[START_DATE]','[END_DATE]' ,'AFX')</t>
  </si>
  <si>
    <t>Michael AFX</t>
  </si>
  <si>
    <t>RSRCH_PM_NED</t>
  </si>
  <si>
    <t>Research Pravarshan Murugasen NED</t>
  </si>
  <si>
    <t>[RSRCH]('PM','[START_DATE]','[END_DATE]' ,'NED')</t>
  </si>
  <si>
    <t>Pravarshan NED</t>
  </si>
  <si>
    <t>364_FUND_MDA</t>
  </si>
  <si>
    <t>364 Fund MD Archived</t>
  </si>
  <si>
    <t>6_FUND_MDA</t>
  </si>
  <si>
    <t>6 Fund MD Archived</t>
  </si>
  <si>
    <t>9_FUND_MDA</t>
  </si>
  <si>
    <t>9 Fund MD Archived</t>
  </si>
  <si>
    <t>12_FUND_MDA</t>
  </si>
  <si>
    <t>12 Fund MD Archived</t>
  </si>
  <si>
    <t>17_FUND_MDA</t>
  </si>
  <si>
    <t>17 Fund MD Archived</t>
  </si>
  <si>
    <t>17_FUND_MD</t>
  </si>
  <si>
    <t>17 Fund MD Automatic</t>
  </si>
  <si>
    <t>19_FUND_MDA</t>
  </si>
  <si>
    <t>19 Fund MD Archived</t>
  </si>
  <si>
    <t>23_FUND_MDA</t>
  </si>
  <si>
    <t>23 Fund MD Archived</t>
  </si>
  <si>
    <t>29_FUND_MDA</t>
  </si>
  <si>
    <t>29 Fund MD Archived</t>
  </si>
  <si>
    <t>31_FUND_MDA</t>
  </si>
  <si>
    <t>31 Fund MD Archived</t>
  </si>
  <si>
    <t>32_FUND_MDA</t>
  </si>
  <si>
    <t>32 Fund MD Archived</t>
  </si>
  <si>
    <t>661_FUND_UTR</t>
  </si>
  <si>
    <t>661 Fund Unit Trust  [iR]</t>
  </si>
  <si>
    <t>664_FUND_MSC1</t>
  </si>
  <si>
    <t>664 Fund Miscellaneous 1 - ECPI+3</t>
  </si>
  <si>
    <t>Investment Objective CPI+3. We don't manage according to this though (Nick Curtin)</t>
  </si>
  <si>
    <t>RSRCH_MT_RBP</t>
  </si>
  <si>
    <t>Research Michael Townshend RBP</t>
  </si>
  <si>
    <t>[RSRCH]('MT','[START_DATE]','[END_DATE]' ,'RBP')</t>
  </si>
  <si>
    <t>Michael Inactive RBP</t>
  </si>
  <si>
    <t>RSRCH_NH_MRP</t>
  </si>
  <si>
    <t>Research Nancy Hossack MRP</t>
  </si>
  <si>
    <t>[RSRCH]('NH','[START_DATE]','[END_DATE]' ,'MRP')</t>
  </si>
  <si>
    <t>Nancy MRP</t>
  </si>
  <si>
    <t>RSRCH_NH_TFG</t>
  </si>
  <si>
    <t>Research Nancy Hossack TFG</t>
  </si>
  <si>
    <t>[RSRCH]('NH','[START_DATE]','[END_DATE]' ,'TFG')</t>
  </si>
  <si>
    <t>Nancy TFG</t>
  </si>
  <si>
    <t>RSRCH_NH_WHL</t>
  </si>
  <si>
    <t>Research Nancy Hossack WHL</t>
  </si>
  <si>
    <t>[RSRCH]('NH','[START_DATE]','[END_DATE]' ,'WHL')</t>
  </si>
  <si>
    <t>Nancy WHL</t>
  </si>
  <si>
    <t>RSRCH_PM_QLT</t>
  </si>
  <si>
    <t>Research Pravarshan Murugasen QLT</t>
  </si>
  <si>
    <t>[RSRCH]('PM','[START_DATE]','[END_DATE]' ,'QLT')</t>
  </si>
  <si>
    <t>Pravarshan QLT</t>
  </si>
  <si>
    <t>RSRCH_PM_RMI</t>
  </si>
  <si>
    <t>Research Pravarshan Murugasen RMI</t>
  </si>
  <si>
    <t>[RSRCH]('PM','[START_DATE]','[END_DATE]' ,'RMI')</t>
  </si>
  <si>
    <t>Pravarshan RMI</t>
  </si>
  <si>
    <t>RSRCH_UH_AEL</t>
  </si>
  <si>
    <t>Research Unathi Hewana AEL</t>
  </si>
  <si>
    <t>[RSRCH]('UH','[START_DATE]','[END_DATE]' ,'AEL')</t>
  </si>
  <si>
    <t>Unathi AEL</t>
  </si>
  <si>
    <t>RSRCH_UH_CIL</t>
  </si>
  <si>
    <t>Research Unathi Hewana CIL</t>
  </si>
  <si>
    <t>[RSRCH]('UH','[START_DATE]','[END_DATE]' ,'CIL')</t>
  </si>
  <si>
    <t>Unathi CIL</t>
  </si>
  <si>
    <t>RSRCH_WM_AVI</t>
  </si>
  <si>
    <t>Research Wim Murray AVI</t>
  </si>
  <si>
    <t>[RSRCH]('WM','[START_DATE]','[END_DATE]' ,'AVI')</t>
  </si>
  <si>
    <t>Wim AVI</t>
  </si>
  <si>
    <t>RSRCH_WM_FSR</t>
  </si>
  <si>
    <t>Research Wim Murray FSR</t>
  </si>
  <si>
    <t>[RSRCH]('WM','[START_DATE]','[END_DATE]' ,'FSR')</t>
  </si>
  <si>
    <t>Wim FSR</t>
  </si>
  <si>
    <t>RSRCH_WM_OCE</t>
  </si>
  <si>
    <t>Research Wim Murray OCE</t>
  </si>
  <si>
    <t>[RSRCH]('WM','[START_DATE]','[END_DATE]' ,'OCE')</t>
  </si>
  <si>
    <t>Wim OCE</t>
  </si>
  <si>
    <t>RSRCH_IA_CML</t>
  </si>
  <si>
    <t>Research Irfaan Abbas CML</t>
  </si>
  <si>
    <t>[RSRCH]('IA','[START_DATE]','[END_DATE]' ,'CML')</t>
  </si>
  <si>
    <t>Irfaan CML</t>
  </si>
  <si>
    <t>RSRCH_IA</t>
  </si>
  <si>
    <t>Research Irfaan Abbas</t>
  </si>
  <si>
    <t>[RSRCH]('IA','[START_DATE]','[END_DATE]')</t>
  </si>
  <si>
    <t>Irfaan</t>
  </si>
  <si>
    <t>9022_FUND_PUB</t>
  </si>
  <si>
    <t>9022 Fund Published</t>
  </si>
  <si>
    <t>798</t>
  </si>
  <si>
    <t>9022_FUND_BM</t>
  </si>
  <si>
    <t>9022_FUND_MD</t>
  </si>
  <si>
    <t>9022 Fund MD Automatic</t>
  </si>
  <si>
    <t>9022_FUND_ACF</t>
  </si>
  <si>
    <t>9022 Fund All Cash Flow Automatic</t>
  </si>
  <si>
    <t>GMC1_RAW</t>
  </si>
  <si>
    <t>Alexander Forbes Money Market Index [Raw]</t>
  </si>
  <si>
    <t>Actual GMC1 Index Value</t>
  </si>
  <si>
    <t>GMC1 from Instrument File Raw Value for Finance to Calculate Fees</t>
  </si>
  <si>
    <t>[ICDF]('GMC1','[END_DATE]')</t>
  </si>
  <si>
    <t>ALBI_RAW</t>
  </si>
  <si>
    <t>All Bond Index -Raw</t>
  </si>
  <si>
    <t>[ICDF]('ALBI','[END_DATE]')</t>
  </si>
  <si>
    <t>39_FUND_MDA</t>
  </si>
  <si>
    <t>39 Fund MD Archived</t>
  </si>
  <si>
    <t>42_FUND_MDA</t>
  </si>
  <si>
    <t>42 Fund MD Archived</t>
  </si>
  <si>
    <t>44_FUND_MDA</t>
  </si>
  <si>
    <t>44 Fund MD Archived</t>
  </si>
  <si>
    <t>67_FUND_MDA</t>
  </si>
  <si>
    <t>67 Fund MD Archived</t>
  </si>
  <si>
    <t>70_FUND_MDA</t>
  </si>
  <si>
    <t>70 Fund MD Archived</t>
  </si>
  <si>
    <t>79_FUND_MDA</t>
  </si>
  <si>
    <t>79 Fund MD Archived</t>
  </si>
  <si>
    <t>84_FUND_MDA</t>
  </si>
  <si>
    <t>84 Fund MD Archived</t>
  </si>
  <si>
    <t>97_FUND_MDA</t>
  </si>
  <si>
    <t>97 Fund MD Archived</t>
  </si>
  <si>
    <t>107_FUND_MDA</t>
  </si>
  <si>
    <t>107 Fund MD Archived</t>
  </si>
  <si>
    <t>123_FUND_MDA</t>
  </si>
  <si>
    <t>123 Fund MD Archived</t>
  </si>
  <si>
    <t>136_FUND_MDA</t>
  </si>
  <si>
    <t>136 Fund MD Archived</t>
  </si>
  <si>
    <t>182_FUND_MDA</t>
  </si>
  <si>
    <t>182 Fund MD Archived</t>
  </si>
  <si>
    <t>193_FUND_MDA</t>
  </si>
  <si>
    <t>193 Fund MD Archived</t>
  </si>
  <si>
    <t>204_FUND_MDA</t>
  </si>
  <si>
    <t>204 Fund MD Archived</t>
  </si>
  <si>
    <t>207_FUND_MDA</t>
  </si>
  <si>
    <t>207 Fund MD Archived</t>
  </si>
  <si>
    <t>219_FUND_MDA</t>
  </si>
  <si>
    <t>219 Fund MD Archived</t>
  </si>
  <si>
    <t>289_FUND_MDA</t>
  </si>
  <si>
    <t>289 Fund MD Archived</t>
  </si>
  <si>
    <t>293_FUND_MDA</t>
  </si>
  <si>
    <t>293 Fund MD Archived</t>
  </si>
  <si>
    <t>311_FUND_MDA</t>
  </si>
  <si>
    <t>311 Fund MD Archived</t>
  </si>
  <si>
    <t>320_FUND_MDA</t>
  </si>
  <si>
    <t>320 Fund MD Archived</t>
  </si>
  <si>
    <t>327_FUND_MDA</t>
  </si>
  <si>
    <t>327 Fund MD Archived</t>
  </si>
  <si>
    <t>504_FUND_MD</t>
  </si>
  <si>
    <t>504 Fund MD Automatic</t>
  </si>
  <si>
    <t>55_FUND_MD</t>
  </si>
  <si>
    <t>55 Fund MD Automatic</t>
  </si>
  <si>
    <t>55_FUND_MDA</t>
  </si>
  <si>
    <t>55 Fund MD Archived</t>
  </si>
  <si>
    <t>80_FUND_MDA</t>
  </si>
  <si>
    <t>80 Fund MD Archived</t>
  </si>
  <si>
    <t>93_FUND_MD</t>
  </si>
  <si>
    <t>93 Fund MD Automatic</t>
  </si>
  <si>
    <t>93_FUND_MDA</t>
  </si>
  <si>
    <t>93 Fund MD Archived</t>
  </si>
  <si>
    <t>316_FUND_MDA</t>
  </si>
  <si>
    <t>316 Fund MD Archived</t>
  </si>
  <si>
    <t>316_FUND_MD</t>
  </si>
  <si>
    <t>316 Fund MD Automatic</t>
  </si>
  <si>
    <t>332_FUND_MD</t>
  </si>
  <si>
    <t>332 Fund MD Automatic</t>
  </si>
  <si>
    <t>810_FUND_UTC</t>
  </si>
  <si>
    <t>810 Fund Unit Class C [iC]</t>
  </si>
  <si>
    <t>A1 Class, Class R Prior to 01/APR/2008</t>
  </si>
  <si>
    <t>810_FUND_UTDD</t>
  </si>
  <si>
    <t>810 Fund Unit Class B2 [iD] Daily</t>
  </si>
  <si>
    <t>810_FUND_UTE</t>
  </si>
  <si>
    <t>810 Fund Unit Class B3 [iE]</t>
  </si>
  <si>
    <t>CASE _x000D_
	WHEN TO_DATE('[END]','DD/MM/YYYY') &lt;= TO_DATE('30/09/2005','DD/MM/YYYY')_x000D_
	THEN [RET]('810_FUND_UTR','[START]','[END_DATE]')	_x000D_
	WHEN TO_DATE('[END]','DD/MM/YYYY') &lt;= TO_DATE('02/03/2012','DD/MM/YYYY')_x000D_
	THEN [UT]([SERIES_ID],'R','[START]','[END]','STANDARD')_x000D_
	ELSE [UT]([SERIES_ID],'E','[START]','[END]','STANDARD')_x000D_
END</t>
  </si>
  <si>
    <t>810_FUND_UTED</t>
  </si>
  <si>
    <t>810 Fund Unit Class B3 [iE] Daily</t>
  </si>
  <si>
    <t>811 Fund Unit Class B1 [iA] Daily</t>
  </si>
  <si>
    <t>811_FUND_UTB</t>
  </si>
  <si>
    <t>811 Fund Unit Class B [iB]</t>
  </si>
  <si>
    <t>Class R Prior to 02/SEP/2008</t>
  </si>
  <si>
    <t>CASE _x000D_
	WHEN TO_DATE('[END]','DD/MM/YYYY') &lt;= TO_DATE('30/09/2005','DD/MM/YYYY')_x000D_
	THEN [RET]('811_FUND_UTR','[START]','[END_DATE]')	_x000D_
	WHEN TO_DATE('[END]','DD/MM/YYYY') &lt;= TO_DATE('01/09/2008','DD/MM/YYYY')_x000D_
	THEN [UT]([SERIES_ID],'R','[START]','[END]','STANDARD')_x000D_
	ELSE [UT]([SERIES_ID],'B','[START]','[END]','STANDARD')_x000D_
END</t>
  </si>
  <si>
    <t>811_FUND_UTBD</t>
  </si>
  <si>
    <t>811 Fund Unit Class B [iB] Daily</t>
  </si>
  <si>
    <t>811_FUND_UTCD</t>
  </si>
  <si>
    <t>811 Fund Unit Class C [iC] Daily</t>
  </si>
  <si>
    <t>811_FUND_UTD</t>
  </si>
  <si>
    <t>811 Fund Unit Class B2 [iD]</t>
  </si>
  <si>
    <t>811_FUND_UTE</t>
  </si>
  <si>
    <t>811 Fund Unit Class B3 [iE]</t>
  </si>
  <si>
    <t>CASE _x000D_
	WHEN TO_DATE('[END]','DD/MM/YYYY') &lt;= TO_DATE('30/09/2005','DD/MM/YYYY')_x000D_
	THEN [RET]('811_FUND_UTR','[START]','[END_DATE]')	_x000D_
	WHEN TO_DATE('[END]','DD/MM/YYYY') &lt;= TO_DATE('02/03/2012','DD/MM/YYYY')_x000D_
	THEN [UT]([SERIES_ID],'R','[START]','[END]','STANDARD')_x000D_
	ELSE [UT]([SERIES_ID],'E','[START]','[END]','STANDARD')_x000D_
END</t>
  </si>
  <si>
    <t>811_FUND_UTED</t>
  </si>
  <si>
    <t>811 Fund Unit Class B3 [iE] Daily</t>
  </si>
  <si>
    <t>817_FUND_UTB</t>
  </si>
  <si>
    <t>817 Fund Unit Class B2 [iB]</t>
  </si>
  <si>
    <t>B2 Class</t>
  </si>
  <si>
    <t>CASE _x000D_
	WHEN TO_DATE('[END]','DD/MM/YYYY') &lt;= TO_DATE('30/09/2005','DD/MM/YYYY')_x000D_
	THEN [RET]('817_FUND_UTR','[START]','[END_DATE]')	_x000D_
	WHEN TO_DATE('[END]','DD/MM/YYYY') &lt;= TO_DATE('02/03/2012','DD/MM/YYYY')_x000D_
	THEN [UT]([SERIES_ID],'R','[START]','[END]','STANDARD')_x000D_
	ELSE [UT]([SERIES_ID],'B','[START]','[END]','STANDARD')_x000D_
END</t>
  </si>
  <si>
    <t>817_FUND_UTBD</t>
  </si>
  <si>
    <t>817 Fund Unit Class B2 [iB] Daily</t>
  </si>
  <si>
    <t>817_FUND_UTAD</t>
  </si>
  <si>
    <t>817 Fund Unit Class B1 [iA] Daily</t>
  </si>
  <si>
    <t>MSCI_AC_TP</t>
  </si>
  <si>
    <t>MSCI All Countries Transportation Index (USD)</t>
  </si>
  <si>
    <t>[IMPRT_ITEM]('MSCI_AC_TP_TRI','[END_DATE]','MORNSTAR')</t>
  </si>
  <si>
    <t>MSCI Transportation</t>
  </si>
  <si>
    <t>603A_FUND_ACF</t>
  </si>
  <si>
    <t>603A Fund All Cash Flow Automatic</t>
  </si>
  <si>
    <t>808</t>
  </si>
  <si>
    <t>603A_FUND_PUB</t>
  </si>
  <si>
    <t>603A Fund Published</t>
  </si>
  <si>
    <t>603A_FUND_MDA</t>
  </si>
  <si>
    <t>603A Fund MD Archived</t>
  </si>
  <si>
    <t>603A_FUND_MD</t>
  </si>
  <si>
    <t>603A Fund MD Automatic</t>
  </si>
  <si>
    <t>603A_FUND_LCF</t>
  </si>
  <si>
    <t>603A Fund Large Cash Flow Automatic</t>
  </si>
  <si>
    <t>603A_FUND_BM</t>
  </si>
  <si>
    <t>603A Fund Benchmark - FUND_SPEC_603_BM</t>
  </si>
  <si>
    <t>603C_FUND_ACF</t>
  </si>
  <si>
    <t>603C Fund All Cash Flow Automatic</t>
  </si>
  <si>
    <t>603C_FUND_PUB</t>
  </si>
  <si>
    <t>603C Fund Published</t>
  </si>
  <si>
    <t>603C_FUND_MDA</t>
  </si>
  <si>
    <t>603C Fund MD Archived</t>
  </si>
  <si>
    <t>603C_FUND_MD</t>
  </si>
  <si>
    <t>603C Fund MD Automatic</t>
  </si>
  <si>
    <t>603C_FUND_LCF</t>
  </si>
  <si>
    <t>603C Fund Large Cash Flow Automatic</t>
  </si>
  <si>
    <t>603C_FUND_BM</t>
  </si>
  <si>
    <t>603C Fund Benchmark - FUND_SPEC_603_BM</t>
  </si>
  <si>
    <t>9029_FUND_PUB</t>
  </si>
  <si>
    <t>9029 Fund Published</t>
  </si>
  <si>
    <t>9029_FUND_BM</t>
  </si>
  <si>
    <t>9029 Fund Benchmark - MSCI AC USD</t>
  </si>
  <si>
    <t>9029_FUND_BM2</t>
  </si>
  <si>
    <t>9029 Fund Benchmark Secondary - 876_FUND_PUB</t>
  </si>
  <si>
    <t>9029_FUND_MD</t>
  </si>
  <si>
    <t>9029 Fund MD Automatic</t>
  </si>
  <si>
    <t>9029_FUND_ACF</t>
  </si>
  <si>
    <t>9029 Fund All Cash Flow Automatic</t>
  </si>
  <si>
    <t>MSCI_SPLICE_001</t>
  </si>
  <si>
    <t>MSCI All Countries Information Technology Index (USD) (Currently)</t>
  </si>
  <si>
    <t xml:space="preserve">MSCI_AC_IT to 01/01/2018_x000D_
MSCI_BLEND_JC1 To 01/02/2020_x000D_
MSCI_AC_IT_x000D_
</t>
  </si>
  <si>
    <t xml:space="preserve">[SPLICE]('[START_DATE]','[END_DATE]','MSCI_AC_IT','01/01/2018','MSCI_BLEND_JC1','01/02/2020','MSCI_AC_IT') </t>
  </si>
  <si>
    <t>MSCI Information Technology (Currently)</t>
  </si>
  <si>
    <t>MSCI_SPLICE_002</t>
  </si>
  <si>
    <t>MSCI All Countries Industrials Index (USD) (Currently)</t>
  </si>
  <si>
    <t>MSCI_AC_CG to 01/02/2020_x000D_
MSCI_AC_IND</t>
  </si>
  <si>
    <t xml:space="preserve">[SPLICE]('[START_DATE]','[END_DATE]','MSCI_AC_CG','01/02/2020','MSCI_AC_IND') </t>
  </si>
  <si>
    <t>MSCI Industrials (Currently)</t>
  </si>
  <si>
    <t>531_FUND_MD</t>
  </si>
  <si>
    <t>531 Fund MD Automatic</t>
  </si>
  <si>
    <t>531_FUND_MDA</t>
  </si>
  <si>
    <t>531 Fund MD Archived</t>
  </si>
  <si>
    <t>531_FUND_BM</t>
  </si>
  <si>
    <t>531 Fund Benchmark - NONE</t>
  </si>
  <si>
    <t>531_FUND_PUB</t>
  </si>
  <si>
    <t>531 Fund Published</t>
  </si>
  <si>
    <t>426 Prior to Jan 2021</t>
  </si>
  <si>
    <t>[MDA]([SERIES_ID],'[END_DATE]')_x000D_
/*_x000D_
CASE _x000D_
	WHEN TO_DATE('[END]','DD/MM/YYYY') &lt;= TO_DATE('31/01/2020','DD/MM/YYYY')_x000D_
	THEN [RET]('426_FUND_PUB','[START]','[END_DATE]')_x000D_
	ELSE _x000D_
_x000D_
END*/</t>
  </si>
  <si>
    <t>RSRCH_IA_NY1</t>
  </si>
  <si>
    <t>Research Irfaan Abbas NY1</t>
  </si>
  <si>
    <t>[RSRCH]('IA','[START_DATE]','[END_DATE]' ,'NY1')</t>
  </si>
  <si>
    <t>Irfaan NY1</t>
  </si>
  <si>
    <t>RSRCH_IA_LBR</t>
  </si>
  <si>
    <t>Research Irfaan Abbas LBR</t>
  </si>
  <si>
    <t>[RSRCH]('IA','[START_DATE]','[END_DATE]' ,'LBR')</t>
  </si>
  <si>
    <t>Irfaan LBR</t>
  </si>
  <si>
    <t>532_FUND_MD</t>
  </si>
  <si>
    <t>532 Fund MD Automatic</t>
  </si>
  <si>
    <t>819</t>
  </si>
  <si>
    <t>532_FUND_MDA</t>
  </si>
  <si>
    <t>532 Fund MD Archived</t>
  </si>
  <si>
    <t>532_FUND_BM</t>
  </si>
  <si>
    <t>532 Fund Benchmark - NONE</t>
  </si>
  <si>
    <t>532_FUND_PUB</t>
  </si>
  <si>
    <t>532 Fund Published</t>
  </si>
  <si>
    <t>RSRCH_MT_ARL</t>
  </si>
  <si>
    <t>Research Michael Townshend ARL</t>
  </si>
  <si>
    <t>[RSRCH]('MT','[START_DATE]','[END_DATE]' ,'ARL')</t>
  </si>
  <si>
    <t>Michael ARL</t>
  </si>
  <si>
    <t>RSRCH_MT_OMU</t>
  </si>
  <si>
    <t>Research Michael Townshend OMU</t>
  </si>
  <si>
    <t>[RSRCH]('MT','[START_DATE]','[END_DATE]' ,'OMU')</t>
  </si>
  <si>
    <t>Michael OMU</t>
  </si>
  <si>
    <t>RSRCH_PM_SBK</t>
  </si>
  <si>
    <t>Research Pravarshan Murugasen SBK</t>
  </si>
  <si>
    <t>[RSRCH]('PM','[START_DATE]','[END_DATE]' ,'SBK')</t>
  </si>
  <si>
    <t>Pravarshan SBK</t>
  </si>
  <si>
    <t>RSRCH_PM_FSR</t>
  </si>
  <si>
    <t>Research Pravarshan Murugasen FSR</t>
  </si>
  <si>
    <t>[RSRCH]('PM','[START_DATE]','[END_DATE]' ,'FSR')</t>
  </si>
  <si>
    <t>Pravarshan FSR</t>
  </si>
  <si>
    <t>C.EV.Q_FUND_ACF</t>
  </si>
  <si>
    <t>C.EV.Q Fund All Cash Flow Automatic</t>
  </si>
  <si>
    <t>827</t>
  </si>
  <si>
    <t>C.EV.Q_FUND_MD</t>
  </si>
  <si>
    <t>C.EV.Q Fund MD Automatic</t>
  </si>
  <si>
    <t>C.EV.Q_FUND_PUB</t>
  </si>
  <si>
    <t>C.EV.Q Fund Published</t>
  </si>
  <si>
    <t>MSCI ISLAM USD</t>
  </si>
  <si>
    <t>MSCI - All Countries Islamic Total Return Index (USD)</t>
  </si>
  <si>
    <t>[IMPRT_ITEM]('MSCI_AC_ISL_TRI','[END_DATE]','MORNSTAR')</t>
  </si>
  <si>
    <t>[IMPRT]([SERIES_ID],'MSCI_AC_ISL_TRI','[START_DATE]','[END_DATE]')</t>
  </si>
  <si>
    <t>MSCI All Countries Islamic USD</t>
  </si>
  <si>
    <t>FSEFR_USD_HRD</t>
  </si>
  <si>
    <t>Foord-Hassen Shariah Global Equity Fund R USD (Hard Price)</t>
  </si>
  <si>
    <t>[WEBPRC]([SERIES_ID],'FSEFR','[START_DATE]','[END_DATE]')</t>
  </si>
  <si>
    <t>FSEFR1_USD_HRD</t>
  </si>
  <si>
    <t>Foord-Hassen Shariah Global Equity Fund R1 USD (Hard Price)</t>
  </si>
  <si>
    <t>CASE _x000D_
	WHEN TO_DATE('[END_DATE]','DD/MM/YYYY') &lt;= TO_DATE('01/01/2019','DD/MM/YYYY')_x000D_
	THEN [WEBPRC]('FIT','[START_DATE]','[END_DATE]') _x000D_
	ELSE [WEBPRC]('FSEFR1','[START_DATE]','[END_DATE]')_x000D_
END</t>
  </si>
  <si>
    <t>[WEBPRC]([SERIES_ID],'FSEFR1','[START_DATE]','[END_DATE]')</t>
  </si>
  <si>
    <t>FSEFC1_USD_HRD</t>
  </si>
  <si>
    <t>Foord-Hassen Shariah Global Equity Fund C1 USD (Hard Price)</t>
  </si>
  <si>
    <t>CASE _x000D_
	WHEN TO_DATE('[END_DATE]','DD/MM/YYYY') &lt;= TO_DATE('01/01/2019','DD/MM/YYYY')_x000D_
	THEN [WEBPRC]('FIT','[START_DATE]','[END_DATE]') _x000D_
	ELSE [WEBPRC]('FSEFC1','[START_DATE]','[END_DATE]')_x000D_
END</t>
  </si>
  <si>
    <t>[WEBPRC]([SERIES_ID],'FSEFC1','[START_DATE]','[END_DATE]')</t>
  </si>
  <si>
    <t>FSEFC2_USD_HRD</t>
  </si>
  <si>
    <t>Foord-Hassen Shariah Global Equity Fund C2 USD (Hard Price)</t>
  </si>
  <si>
    <t>CASE _x000D_
	WHEN TO_DATE('[END_DATE]','DD/MM/YYYY') &lt;= TO_DATE('01/01/2019','DD/MM/YYYY')_x000D_
	THEN [WEBPRC]('FIT','[START_DATE]','[END_DATE]') _x000D_
	ELSE [WEBPRC]('FSEFC2','[START_DATE]','[END_DATE]')_x000D_
END</t>
  </si>
  <si>
    <t>[WEBPRC]([SERIES_ID],'FSEFC2','[START_DATE]','[END_DATE]')</t>
  </si>
  <si>
    <t>9028_FUND_PUB</t>
  </si>
  <si>
    <t>9028 Fund Published</t>
  </si>
  <si>
    <t>806</t>
  </si>
  <si>
    <t>9028_FUND_BM</t>
  </si>
  <si>
    <t>9028 Fund Benchmark - NONE</t>
  </si>
  <si>
    <t>FINFB_EUR_HRD</t>
  </si>
  <si>
    <t>Foord International Fund B EUR (Hard Price)</t>
  </si>
  <si>
    <t>FINFB_GBP_HRD</t>
  </si>
  <si>
    <t>Foord International Fund B GBP (Hard Price)</t>
  </si>
  <si>
    <t>CAPI_ALSI_DAY</t>
  </si>
  <si>
    <t xml:space="preserve">[SPLICE]('[START_DATE]','[END_DATE]','J203TDAY','01/07/2018','J303TDAY') </t>
  </si>
  <si>
    <t>811_FUND_MSC4</t>
  </si>
  <si>
    <t>811 Fund Miscellaneous 4 - CAPI_ALSI_DAY</t>
  </si>
  <si>
    <t>9033_FUND_MD</t>
  </si>
  <si>
    <t>9033 Fund MD Automatic</t>
  </si>
  <si>
    <t>814</t>
  </si>
  <si>
    <t>9033_FUND_ACF</t>
  </si>
  <si>
    <t>9033 Fund All Cash Flow Automatic</t>
  </si>
  <si>
    <t>533_FUND_BM</t>
  </si>
  <si>
    <t>533 Fund Benchmark - NONE</t>
  </si>
  <si>
    <t>9023_FUND_BM</t>
  </si>
  <si>
    <t>9023 Fund Benchmark - MSCI_AC_MAT</t>
  </si>
  <si>
    <t>815</t>
  </si>
  <si>
    <t>9033_FUND_PUB</t>
  </si>
  <si>
    <t>9033 Fund Published</t>
  </si>
  <si>
    <t>9033_FUND_BM</t>
  </si>
  <si>
    <t>9033 Fund Benchmark - MSCI_AC_CS</t>
  </si>
  <si>
    <t>533_FUND_MD</t>
  </si>
  <si>
    <t>533 Fund MD Automatic</t>
  </si>
  <si>
    <t>9023_FUND_MD</t>
  </si>
  <si>
    <t>9023 Fund MD Automatic</t>
  </si>
  <si>
    <t>9023_FUND_ACF</t>
  </si>
  <si>
    <t>9023 Fund All Cash Flow Automatic</t>
  </si>
  <si>
    <t>9023_FUND_PUB</t>
  </si>
  <si>
    <t>9023 Fund Published</t>
  </si>
  <si>
    <t>533_FUND_ACF</t>
  </si>
  <si>
    <t>533 Fund All Cash Flow Automatic</t>
  </si>
  <si>
    <t>533_FUND_PUB</t>
  </si>
  <si>
    <t>533 Fund Published</t>
  </si>
  <si>
    <t>630Q_FUND_ACF</t>
  </si>
  <si>
    <t>630Q Fund All Cash Flow Automatic</t>
  </si>
  <si>
    <t>630Q_FUND_MD</t>
  </si>
  <si>
    <t>630Q Fund MD Automatic</t>
  </si>
  <si>
    <t>630Q_FUND_LCF</t>
  </si>
  <si>
    <t>630Q Fund Large Cash Flow Automatic</t>
  </si>
  <si>
    <t>630Q_FUND_PUB</t>
  </si>
  <si>
    <t>630Q Fund Published</t>
  </si>
  <si>
    <t>630Q_FUND_BM</t>
  </si>
  <si>
    <t>630Q Fund Benchmark - FUND_SPEC_630_BM</t>
  </si>
  <si>
    <t>630Q_FUND_MDA</t>
  </si>
  <si>
    <t>630Q Fund MD Archived</t>
  </si>
  <si>
    <t>814Q_FUND_MD</t>
  </si>
  <si>
    <t>814Q Fund MD Automatic</t>
  </si>
  <si>
    <t>814Q_FUND_MDA</t>
  </si>
  <si>
    <t>814Q Fund MD Archived</t>
  </si>
  <si>
    <t>814Q_FUND_PUB</t>
  </si>
  <si>
    <t>814Q Fund Published</t>
  </si>
  <si>
    <t>814Q_FUND_BM</t>
  </si>
  <si>
    <t>814Q Fund Benchmark - MRN_SA_EQ_GEN_MEAN</t>
  </si>
  <si>
    <t>814Q_FUND_BM2</t>
  </si>
  <si>
    <t>814Q Fund Benchmark Secondary - ALSI</t>
  </si>
  <si>
    <t>814Q_FUND_ACF</t>
  </si>
  <si>
    <t>814Q Fund All Cash Flow Automatic</t>
  </si>
  <si>
    <t>814Q_FUND_LCF</t>
  </si>
  <si>
    <t>814Q Fund Large Cash Flow Automatic</t>
  </si>
  <si>
    <t>9034_FUND_PUB</t>
  </si>
  <si>
    <t>9034 Fund Published</t>
  </si>
  <si>
    <t>830</t>
  </si>
  <si>
    <t>9034_FUND_BM</t>
  </si>
  <si>
    <t>9034 Fund Benchmark - MSCI_AC_EN</t>
  </si>
  <si>
    <t>9034_FUND_MD</t>
  </si>
  <si>
    <t>9034 Fund MD Automatic</t>
  </si>
  <si>
    <t>9034_FUND_ACF</t>
  </si>
  <si>
    <t>9034 Fund All Cash Flow Automatic</t>
  </si>
  <si>
    <t>9035_FUND_PUB</t>
  </si>
  <si>
    <t>9035 Fund Published</t>
  </si>
  <si>
    <t>832</t>
  </si>
  <si>
    <t>9035_FUND_BM</t>
  </si>
  <si>
    <t>9035 Fund Benchmark - MSCI_AC_CD</t>
  </si>
  <si>
    <t>9035_FUND_MD</t>
  </si>
  <si>
    <t>9035 Fund MD Automatic</t>
  </si>
  <si>
    <t>9035_FUND_ACF</t>
  </si>
  <si>
    <t>9035 Fund All Cash Flow Automatic</t>
  </si>
  <si>
    <t>TMPLT_NRES_PUB</t>
  </si>
  <si>
    <t>TMPLT Non Resources Published</t>
  </si>
  <si>
    <t>NRES_PUB</t>
  </si>
  <si>
    <t>811_NRES_PUB</t>
  </si>
  <si>
    <t>811 Non Resources Published</t>
  </si>
  <si>
    <t>878_FUND_PRC4</t>
  </si>
  <si>
    <t>878 Fund Price 4 - FSEFC2_USD_HRD</t>
  </si>
  <si>
    <t>828</t>
  </si>
  <si>
    <t>878_FUND_ACF</t>
  </si>
  <si>
    <t>878 Fund All Cash Flow Automatic</t>
  </si>
  <si>
    <t>878_FUND_MD</t>
  </si>
  <si>
    <t>878 Fund MD Automatic</t>
  </si>
  <si>
    <t>878_FUND_BM</t>
  </si>
  <si>
    <t>878 Fund Benchmark - MSCI ISLAM USD</t>
  </si>
  <si>
    <t>878_FUND_PRC1</t>
  </si>
  <si>
    <t>878 Fund Price 1 - FSEFR_USD_HRD</t>
  </si>
  <si>
    <t>878_FUND_PRC2</t>
  </si>
  <si>
    <t>878 Fund Price 2 - FSEFR1_USD_HRD</t>
  </si>
  <si>
    <t>878_FUND_PRC3</t>
  </si>
  <si>
    <t>878 Fund Price 3 - FSEFC1_USD_HRD</t>
  </si>
  <si>
    <t>878_FUND_PUB</t>
  </si>
  <si>
    <t>878 Fund Published</t>
  </si>
  <si>
    <t>878_FUND_BM2</t>
  </si>
  <si>
    <t>878 Fund Benchmark Secondary - MRN_GLB_LCAP_EQ</t>
  </si>
  <si>
    <t>878_FUND_PRC5</t>
  </si>
  <si>
    <t>878 Fund Price 5 - FGEFLR1_USD_HRD</t>
  </si>
  <si>
    <t>878_FUND_PRC6</t>
  </si>
  <si>
    <t>878 Fund Price 6 - FGEFLC_GBP_HRD</t>
  </si>
  <si>
    <t>878_FUND_PRC7</t>
  </si>
  <si>
    <t>878 Fund Price 7 - FGEFLD_EUR_HRD</t>
  </si>
  <si>
    <t>W.SA_MED_HC_BENCH</t>
  </si>
  <si>
    <t>SA Medical Aid Composite (Highcharts) Benchmark - Call Daily + 2%</t>
  </si>
  <si>
    <t>W.SA_MED_HC</t>
  </si>
  <si>
    <t>SA Medical Aid Composite (Highcharts)</t>
  </si>
  <si>
    <t>W.SA_MED_HC_MSC1</t>
  </si>
  <si>
    <t>SA Medical Aid Composite (Highcharts) Miscellaneous 1 - ECPI</t>
  </si>
  <si>
    <t>RSRCH_BENCH</t>
  </si>
  <si>
    <t>Research Benchmark</t>
  </si>
  <si>
    <t>[SPLICE]('[START_DATE]','[END_DATE]','J203TDAY','01/10/2019','J303TDAY')</t>
  </si>
  <si>
    <t>807</t>
  </si>
  <si>
    <t>9029_FUND_MDA</t>
  </si>
  <si>
    <t>9029 Fund MD Archived</t>
  </si>
  <si>
    <t>9031_FUND_MD</t>
  </si>
  <si>
    <t>9031 Fund MD Automatic</t>
  </si>
  <si>
    <t>812</t>
  </si>
  <si>
    <t>9031_FUND_ACF</t>
  </si>
  <si>
    <t>9031 Fund All Cash Flow Automatic</t>
  </si>
  <si>
    <t>9031_FUND_PUB</t>
  </si>
  <si>
    <t>9031 Fund Published</t>
  </si>
  <si>
    <t>9031_FUND_BM</t>
  </si>
  <si>
    <t>9031 Fund Benchmark - MSCI_AC_HLT</t>
  </si>
  <si>
    <t>RSRCH_WM_NRP</t>
  </si>
  <si>
    <t>Research Wim Murray NRP</t>
  </si>
  <si>
    <t>[RSRCH]('WM','[START_DATE]','[END_DATE]' ,'NRP')</t>
  </si>
  <si>
    <t>Wim NRP</t>
  </si>
  <si>
    <t>J433TDAY</t>
  </si>
  <si>
    <t>CSWIX : Capped Shareholder Weighted All Share Index - Daily</t>
  </si>
  <si>
    <t>876P_FUND_BM</t>
  </si>
  <si>
    <t>876P Fund Benchmark - MSCI AC USD</t>
  </si>
  <si>
    <t>876P_FUND_MD</t>
  </si>
  <si>
    <t>876P Fund MD Automatic</t>
  </si>
  <si>
    <t>876P_FUND_ACF</t>
  </si>
  <si>
    <t>876P Fund All Cash Flow Automatic</t>
  </si>
  <si>
    <t>876P_FUND_PUB</t>
  </si>
  <si>
    <t>876P Fund Published</t>
  </si>
  <si>
    <t>878_FUND_MSC1</t>
  </si>
  <si>
    <t>878 Fund Miscellaneous 1 - MSCI AC USD</t>
  </si>
  <si>
    <t>878_FUND_MSC2</t>
  </si>
  <si>
    <t>878 Fund Miscellaneous 2 - MSCI AC USD</t>
  </si>
  <si>
    <t>878_FUND_MSC3</t>
  </si>
  <si>
    <t>878 Fund Miscellaneous 3 - MSCI AC GBP</t>
  </si>
  <si>
    <t>878_FUND_MSC4</t>
  </si>
  <si>
    <t>878 Fund Miscellaneous 4 - MSCI AC EUR</t>
  </si>
  <si>
    <t>878_FUND_PRC8</t>
  </si>
  <si>
    <t>878 Fund Price 8 - FGEFLB1_USD_HRD</t>
  </si>
  <si>
    <t>878 Fund Miscellaneous 1 - US_CPI</t>
  </si>
  <si>
    <t>538Q_FUND_MDA</t>
  </si>
  <si>
    <t>538Q Fund MD Archived</t>
  </si>
  <si>
    <t>538Q_FUND_ACF</t>
  </si>
  <si>
    <t>538Q Fund All Cash Flow Automatic</t>
  </si>
  <si>
    <t>538Q_FUND_LCF</t>
  </si>
  <si>
    <t>538Q Fund Large Cash Flow Automatic</t>
  </si>
  <si>
    <t>538Q_FUND_MD</t>
  </si>
  <si>
    <t>538Q Fund MD Automatic</t>
  </si>
  <si>
    <t>538Q_FUND_PUB</t>
  </si>
  <si>
    <t>538Q Fund Published</t>
  </si>
  <si>
    <t>538Q_FUND_BM</t>
  </si>
  <si>
    <t>538Q Fund Benchmark - J403T</t>
  </si>
  <si>
    <t>FINFR_ZAR_HRD</t>
  </si>
  <si>
    <t>Foord International Fund R ZAR (Hard Price)</t>
  </si>
  <si>
    <t>9011_FUND_BM</t>
  </si>
  <si>
    <t>9011 Fund Benchmark - MSCI_AC_EN</t>
  </si>
  <si>
    <t>DB11_BLEND</t>
  </si>
  <si>
    <t>65% ALSI, 5% PROP, 25% ALBI, 5% STFCAD [DB11]</t>
  </si>
  <si>
    <t>65.0%	ALSI_x000D_
5.0%	PROP_FRD2_x000D_
25.0%	ALBI_x000D_
5.0%	STFCAD</t>
  </si>
  <si>
    <t>[BLEND]('[START_DATE]','[END_DATE]','ALSI',65,'PROP_FRD2',5,'ALBI',25,'STFCAD',5)</t>
  </si>
  <si>
    <t>[BLEND]([SERIES_ID],'[START_DATE]','[END_DATE]',_x000D_
	'ALSI',65,_x000D_
	'PROP_FRD2',5,_x000D_
	'ALBI',25,_x000D_
	'STFCAD',5_x000D_
)</t>
  </si>
  <si>
    <t>RSRCH_MT_MTA</t>
  </si>
  <si>
    <t>Research Michael Townshend MTA</t>
  </si>
  <si>
    <t>[RSRCH]('MT','[START_DATE]','[END_DATE]' ,'MTA')</t>
  </si>
  <si>
    <t>Michael Inactive MTA</t>
  </si>
  <si>
    <t>879P_FUND_PRC2</t>
  </si>
  <si>
    <t>879P Fund Price 2 - FSEFR1_USD_HRD</t>
  </si>
  <si>
    <t>835</t>
  </si>
  <si>
    <t>879P_FUND_PRC3</t>
  </si>
  <si>
    <t>879P Fund Price 3 - FSEFC1_USD_HRD</t>
  </si>
  <si>
    <t>879P_FUND_PUB</t>
  </si>
  <si>
    <t>879P Fund Published</t>
  </si>
  <si>
    <t>879P_FUND_MSC1</t>
  </si>
  <si>
    <t>879P Fund Miscellaneous 1 - US_CPI</t>
  </si>
  <si>
    <t>879M_FUND_PRC4</t>
  </si>
  <si>
    <t>879M Fund Price 4 - FSEFC2_USD_HRD</t>
  </si>
  <si>
    <t>836</t>
  </si>
  <si>
    <t>879M_FUND_ACF</t>
  </si>
  <si>
    <t>879M Fund All Cash Flow Automatic</t>
  </si>
  <si>
    <t>879M_FUND_MD</t>
  </si>
  <si>
    <t>879M Fund MD Automatic</t>
  </si>
  <si>
    <t>181_FUND_PUB</t>
  </si>
  <si>
    <t>181 Fund Published</t>
  </si>
  <si>
    <t>831</t>
  </si>
  <si>
    <t>181_FUND_BM</t>
  </si>
  <si>
    <t>181 Fund Benchmark - NONE</t>
  </si>
  <si>
    <t>181_EQTY_PUB</t>
  </si>
  <si>
    <t>181 Equity Published</t>
  </si>
  <si>
    <t>181_FRGN_PUB</t>
  </si>
  <si>
    <t>181 Foreign Published</t>
  </si>
  <si>
    <t>181_PROP_PUB</t>
  </si>
  <si>
    <t>181 Property Published</t>
  </si>
  <si>
    <t>181_FUND_MD</t>
  </si>
  <si>
    <t>181 Fund MD Automatic</t>
  </si>
  <si>
    <t>181_FI_PUB</t>
  </si>
  <si>
    <t>181 Fixed Interest Published</t>
  </si>
  <si>
    <t>181_OTHR_PUB</t>
  </si>
  <si>
    <t>181 Other Published</t>
  </si>
  <si>
    <t>181_FUND_MDA</t>
  </si>
  <si>
    <t>181 Fund MD Archived</t>
  </si>
  <si>
    <t>RSRCH_IA_TSG</t>
  </si>
  <si>
    <t>Research Irfaan Abbas TSG</t>
  </si>
  <si>
    <t>[RSRCH]('IA','[START_DATE]','[END_DATE]' ,'TSG')</t>
  </si>
  <si>
    <t>Irfaan TSG</t>
  </si>
  <si>
    <t>C.E.Q_FUND_ACF</t>
  </si>
  <si>
    <t>C.E.Q Fund All Cash Flow Automatic</t>
  </si>
  <si>
    <t>US_CPI+5</t>
  </si>
  <si>
    <t>United States CPI (Urban Cons.) + 5%</t>
  </si>
  <si>
    <t>FTSE World Government Bond Index (USD) Daily</t>
  </si>
  <si>
    <t>[IMPRT_ITEM]('WGBI','[END_DATE]','BLOOMBERG')</t>
  </si>
  <si>
    <t>FTSE World Government Bond Index (ZAR) Daily</t>
  </si>
  <si>
    <t>[PFINDX]('SALOMN_CL','[END_DATE]') * [PFINDX]('USDZAR_CL','[END_DATE]')</t>
  </si>
  <si>
    <t>MSCI USD DAY</t>
  </si>
  <si>
    <t>MSCI World Equity Index (USD) (Currently) Daily</t>
  </si>
  <si>
    <t>Based on figure in performance index._x000D_
Prior 31 OCT 2012 was MORGAN index_x000D_
Chanegd to MSCI World</t>
  </si>
  <si>
    <t>MSCI ZAR DAY</t>
  </si>
  <si>
    <t>MSCI - World Equity Index (ZAR) (Currently) Daily</t>
  </si>
  <si>
    <t>MSCG6040DAY</t>
  </si>
  <si>
    <t>Rebalanced Daily.</t>
  </si>
  <si>
    <t>C.E.Q_FUND_MD</t>
  </si>
  <si>
    <t>C.E.Q Fund MD Automatic</t>
  </si>
  <si>
    <t>C.E.Q_FUND_PUB</t>
  </si>
  <si>
    <t>C.E.Q Fund Published</t>
  </si>
  <si>
    <t>875_FUND_MSC7</t>
  </si>
  <si>
    <t>875 Fund Miscellaneous 7 - US_CPI+5</t>
  </si>
  <si>
    <t>875A_FUND_MSC7</t>
  </si>
  <si>
    <t>875A Fund Miscellaneous 7 - US_CPI+5</t>
  </si>
  <si>
    <t>875K_FUND_MSC7</t>
  </si>
  <si>
    <t>875K Fund Miscellaneous 7 - US_CPI+5</t>
  </si>
  <si>
    <t>363_FI_PUB</t>
  </si>
  <si>
    <t>363 Fixed Interest Published</t>
  </si>
  <si>
    <t>820_BOND_PUB</t>
  </si>
  <si>
    <t>820 Bond Published</t>
  </si>
  <si>
    <t>820_CASH_PUB</t>
  </si>
  <si>
    <t>820 Cash Published</t>
  </si>
  <si>
    <t>C.DB_CASH_PUB</t>
  </si>
  <si>
    <t>C.DB Cash Published</t>
  </si>
  <si>
    <t>829</t>
  </si>
  <si>
    <t>533_FUND_MDA</t>
  </si>
  <si>
    <t>533 Fund MD Archived</t>
  </si>
  <si>
    <t>TMPLT_COMM_PUB</t>
  </si>
  <si>
    <t>TMPLT Commodities Published</t>
  </si>
  <si>
    <t>COMM_PUB</t>
  </si>
  <si>
    <t>C.DB_COMM_PUB</t>
  </si>
  <si>
    <t>C.DB Commodities Published</t>
  </si>
  <si>
    <t>874_FUND_MSC4</t>
  </si>
  <si>
    <t>874 Fund Miscellaneous 4 - US_CPI+5</t>
  </si>
  <si>
    <t>US_CPI_LAG_1M</t>
  </si>
  <si>
    <t>United States CPI (Urban Consurmers) Lagged 1 Month</t>
  </si>
  <si>
    <t>US CPI ALL URBAN Seasonally Adjusted Lagged 1 month</t>
  </si>
  <si>
    <t xml:space="preserve">Created for Lag 1 Month_x000D_
</t>
  </si>
  <si>
    <t>TMPLT_FUND_MSC9</t>
  </si>
  <si>
    <t>TMPLT Fund Miscellaneous 9 - N/A</t>
  </si>
  <si>
    <t>FUND_MSC9</t>
  </si>
  <si>
    <t>875_FUND_MSC9</t>
  </si>
  <si>
    <t>875 Fund Miscellaneous 9 - US_CPI_LAG_1M</t>
  </si>
  <si>
    <t>US_CPI_LAG_1M  ZAR</t>
  </si>
  <si>
    <t>United States CPI (Urban Consumers) Lagged 1 Month in ZAR</t>
  </si>
  <si>
    <t>809_FUND_MSC6</t>
  </si>
  <si>
    <t>809 Fund Miscellaneous 6 - US_CPI_LAG_1M  ZAR</t>
  </si>
  <si>
    <t>874_FUND_MSC5</t>
  </si>
  <si>
    <t>874 Fund Miscellaneous 5 - US_CPI_LAG_1M</t>
  </si>
  <si>
    <t>RSRCH_DC_BTI</t>
  </si>
  <si>
    <t>Research Dhersan Chetty BTI</t>
  </si>
  <si>
    <t>[RSRCH]('DC','[START_DATE]','[END_DATE]' ,'BTI')</t>
  </si>
  <si>
    <t>Dhersan BTI</t>
  </si>
  <si>
    <t>REPORT_ID=377;ANALYST_CODE=DC;START_DATE=&lt;START_DATE&gt;;END_DATE=&lt;END_DATE&gt;</t>
  </si>
  <si>
    <t>638_OTHR_ACF</t>
  </si>
  <si>
    <t>638 Other ACF Automatic</t>
  </si>
  <si>
    <t>638_OTHR_BM</t>
  </si>
  <si>
    <t>638 Other Benchmark - N/A</t>
  </si>
  <si>
    <t>638_OTHR_PUB</t>
  </si>
  <si>
    <t>638 Other Published</t>
  </si>
  <si>
    <t>638_OTHR_MD</t>
  </si>
  <si>
    <t>638 Other MD Automatic</t>
  </si>
  <si>
    <t>879M_FUND_BM</t>
  </si>
  <si>
    <t>879M Fund Benchmark - MSCI ASIA USD</t>
  </si>
  <si>
    <t>879M_FUND_PRC1</t>
  </si>
  <si>
    <t>879M Fund Price 1 - FSEFR_USD_HRD</t>
  </si>
  <si>
    <t>879M_FUND_PRC2</t>
  </si>
  <si>
    <t>879M Fund Price 2 - FSEFR1_USD_HRD</t>
  </si>
  <si>
    <t>879M_FUND_PRC3</t>
  </si>
  <si>
    <t>879M Fund Price 3 - FSEFC1_USD_HRD</t>
  </si>
  <si>
    <t>879M_FUND_PUB</t>
  </si>
  <si>
    <t>879M Fund Published</t>
  </si>
  <si>
    <t>879M_FUND_MSC1</t>
  </si>
  <si>
    <t>879M Fund Miscellaneous 1 - US_CPI</t>
  </si>
  <si>
    <t>FASFR_USD_HRD</t>
  </si>
  <si>
    <t>Foord Asia Ex-Japan Fund R USD (Hard Price)</t>
  </si>
  <si>
    <t xml:space="preserve">[WEBPRC]('FASFR','[START_DATE]','[END_DATE]')_x000D_
</t>
  </si>
  <si>
    <t>[WEBPRC]([SERIES_ID],'FASFR','[START_DATE]','[END_DATE]')</t>
  </si>
  <si>
    <t>FASFR1_USD_HRD</t>
  </si>
  <si>
    <t>Foord Asia Ex-Japan Fund R1 USD (Hard Price)</t>
  </si>
  <si>
    <t xml:space="preserve">[WEBPRC]('FASFR1','[START_DATE]','[END_DATE]')_x000D_
</t>
  </si>
  <si>
    <t>[WEBPRC]([SERIES_ID],'FASFR1','[START_DATE]','[END_DATE]')</t>
  </si>
  <si>
    <t>FASFC1_USD_HRD</t>
  </si>
  <si>
    <t>Foord Asia Ex-Japan Fund C1 USD (Hard Price)</t>
  </si>
  <si>
    <t xml:space="preserve">[WEBPRC]('FASFC1','[START_DATE]','[END_DATE]')_x000D_
</t>
  </si>
  <si>
    <t>[WEBPRC]([SERIES_ID],'FASFC1','[START_DATE]','[END_DATE]')</t>
  </si>
  <si>
    <t>FASFC2_USD_HRD</t>
  </si>
  <si>
    <t>Foord Asia Ex-Japan Fund C2 USD (Hard Price)</t>
  </si>
  <si>
    <t xml:space="preserve">[WEBPRC]('FASFC2','[START_DATE]','[END_DATE]')_x000D_
</t>
  </si>
  <si>
    <t>[WEBPRC]([SERIES_ID],'FASFC2','[START_DATE]','[END_DATE]')</t>
  </si>
  <si>
    <t>507_FUND_MSC8</t>
  </si>
  <si>
    <t>507 Fund Miscellaneous 8 - FINFB_USD_HRD</t>
  </si>
  <si>
    <t>RSRCH_IA_DTC</t>
  </si>
  <si>
    <t>Research Irfaan Abbas DTC</t>
  </si>
  <si>
    <t>[RSRCH]('IA','[START_DATE]','[END_DATE]' ,'DTC')</t>
  </si>
  <si>
    <t>Irfaan DTC</t>
  </si>
  <si>
    <t>FGEFX_USD_HRD</t>
  </si>
  <si>
    <t>Foord Global Equity Fund X in USD (Hard Price)</t>
  </si>
  <si>
    <t>[WEBPRC]('FGEFX','[START_DATE]','[END_DATE]')</t>
  </si>
  <si>
    <t>[SOFT]([SERIES_ID],'FGEFX','[START_DATE]','[END_DATE]')</t>
  </si>
  <si>
    <t>876_FUND_MSC3</t>
  </si>
  <si>
    <t>876 Fund Miscellaneous 3 - MSCI AC USD</t>
  </si>
  <si>
    <t>GB10_BLEND</t>
  </si>
  <si>
    <t>55.0%	CAPI_x000D_
9.0%	MSCI ZAR_x000D_
6.0%	CITI ZAR_x000D_
5.0%	PROP_FRD_x000D_
20.0%	ALBI_x000D_
5.0%	STFCAD</t>
  </si>
  <si>
    <t>[BLEND]([SERIES_ID],'[START_DATE]','[END_DATE]',_x000D_
	'J303T',55,_x000D_
	'MSCI ZAR',9,_x000D_
	'CITI ZAR',6,_x000D_
	'PROP_FRD',5,_x000D_
	'ALBI',20,_x000D_
	'STFCAD',5_x000D_
)</t>
  </si>
  <si>
    <t>FUND_SPEC_603_BM</t>
  </si>
  <si>
    <t>GB3_BLEND  to GB10_BLEND on 01 Jan 2020 to GB14_BLEND on 01 Mar 2021</t>
  </si>
  <si>
    <t xml:space="preserve">[SPLICE]('[START_DATE]','[END_DATE]','GB3_BLEND','01/01/2020','GB10_BLEND','01/03/2021','GB14_BLEND') </t>
  </si>
  <si>
    <t>*FUND_SPEC_603_BM</t>
  </si>
  <si>
    <t>*55% CAPI, 9% MSCI, 6% CITI, 5% PROP, 20% ALBI, 5% STFCAD [GB10] (Currently)</t>
  </si>
  <si>
    <t>GB3_BLEND  to GB10_BLEND on 01 Jan 2020</t>
  </si>
  <si>
    <t xml:space="preserve">[SPLICE]('[START_DATE]','[END_DATE]','GB3_BLEND','01/01/2020','GB10_BLEND') </t>
  </si>
  <si>
    <t>55% CAPI, 9% MSCI, 6% CITI, 5% PROP, 20% ALBI, 5% STFCAD [GB10] (Currently)</t>
  </si>
  <si>
    <t>FUND_SPEC_603_BM2</t>
  </si>
  <si>
    <t>CAPI Spliced with ALSI (to 31 December 2019)</t>
  </si>
  <si>
    <t>ALSI returns until 31/12/2019, then CAPI returns</t>
  </si>
  <si>
    <t xml:space="preserve">[SPLICE]('[START_DATE]','[END_DATE]','ALSI','31/12/2019','J303T') </t>
  </si>
  <si>
    <t>M:1885_FUND_PUB</t>
  </si>
  <si>
    <t>M:1885 Fund Published</t>
  </si>
  <si>
    <t>M:1885_FUND_BM</t>
  </si>
  <si>
    <t>M:1885 Fund Benchmark - ECPI+5</t>
  </si>
  <si>
    <t>RSRCH_NH_APN</t>
  </si>
  <si>
    <t>Research Nancy Hossack APN</t>
  </si>
  <si>
    <t>[RSRCH]('NH','[START_DATE]','[END_DATE]' ,'APN')</t>
  </si>
  <si>
    <t>Nancy APN</t>
  </si>
  <si>
    <t>RSRCH_WM_MRP</t>
  </si>
  <si>
    <t>Research Wim Murray MRP</t>
  </si>
  <si>
    <t>[RSRCH]('WM','[START_DATE]','[END_DATE]' ,'MRP')</t>
  </si>
  <si>
    <t>Wim MRP</t>
  </si>
  <si>
    <t>RSRCH_WM_WHL</t>
  </si>
  <si>
    <t>Research Wim Murray WHL</t>
  </si>
  <si>
    <t>[RSRCH]('WM','[START_DATE]','[END_DATE]' ,'WHL')</t>
  </si>
  <si>
    <t>Wim WHL</t>
  </si>
  <si>
    <t>RSRCH_WM_TRU</t>
  </si>
  <si>
    <t>Research Wim Murray TRU</t>
  </si>
  <si>
    <t>[RSRCH]('WM','[START_DATE]','[END_DATE]' ,'TRU')</t>
  </si>
  <si>
    <t>Wim TRU</t>
  </si>
  <si>
    <t>RSRCH_IA_CLH</t>
  </si>
  <si>
    <t>Research Irfaan Abbas CLH</t>
  </si>
  <si>
    <t>[RSRCH]('IA','[START_DATE]','[END_DATE]' ,'CLH')</t>
  </si>
  <si>
    <t>Irfaan CLH</t>
  </si>
  <si>
    <t>983_FUND_BM2</t>
  </si>
  <si>
    <t>983 Fund Benchmark Secondary - 811_FUND_PUB</t>
  </si>
  <si>
    <t>RSRCH_WM_TFG</t>
  </si>
  <si>
    <t>Research Wim Murray TFG</t>
  </si>
  <si>
    <t>[RSRCH]('WM','[START_DATE]','[END_DATE]' ,'TFG')</t>
  </si>
  <si>
    <t>Wim TFG</t>
  </si>
  <si>
    <t>RSRCH_IA_VOD</t>
  </si>
  <si>
    <t>Research Irfaan Abbas VOD</t>
  </si>
  <si>
    <t>[RSRCH]('IA','[START_DATE]','[END_DATE]' ,'VOD')</t>
  </si>
  <si>
    <t>Irfaan VOD</t>
  </si>
  <si>
    <t>RSRCH_IG_SOL</t>
  </si>
  <si>
    <t>Research Irina Schulenburg SOL</t>
  </si>
  <si>
    <t>[RSRCH]('IG','[START_DATE]','[END_DATE]' ,'SOL')</t>
  </si>
  <si>
    <t>Irina SOL</t>
  </si>
  <si>
    <t>590.C_FUND_BM</t>
  </si>
  <si>
    <t>590.C Fund Benchmark - FUND_SPEC_MED</t>
  </si>
  <si>
    <t>RSRCH_IA_MTN</t>
  </si>
  <si>
    <t>Research Irfaan Abbas MTN</t>
  </si>
  <si>
    <t>[RSRCH]('IA','[START_DATE]','[END_DATE]' ,'MTN')</t>
  </si>
  <si>
    <t>Irfaan MTN</t>
  </si>
  <si>
    <t>630R_FUND_LCF</t>
  </si>
  <si>
    <t>630R Fund Large Cash Flow Automatic</t>
  </si>
  <si>
    <t>841</t>
  </si>
  <si>
    <t>538R_FUND_MD</t>
  </si>
  <si>
    <t>538R Fund MD Automatic</t>
  </si>
  <si>
    <t>840</t>
  </si>
  <si>
    <t>538R_FUND_PUB</t>
  </si>
  <si>
    <t>538R Fund Published</t>
  </si>
  <si>
    <t>538R_FUND_MDA</t>
  </si>
  <si>
    <t>538R Fund MD Archived</t>
  </si>
  <si>
    <t>879_FUND_PRC4</t>
  </si>
  <si>
    <t>879 Fund Price 4 - FASFC2_USD_HRD</t>
  </si>
  <si>
    <t>834</t>
  </si>
  <si>
    <t>879_FUND_ACF</t>
  </si>
  <si>
    <t>879 Fund All Cash Flow Automatic</t>
  </si>
  <si>
    <t>879_FUND_MD</t>
  </si>
  <si>
    <t>879 Fund MD Automatic</t>
  </si>
  <si>
    <t>879_FUND_BM</t>
  </si>
  <si>
    <t>879 Fund Benchmark - MSCI ASIA USD</t>
  </si>
  <si>
    <t>664_FUND_MSC2</t>
  </si>
  <si>
    <t>664 Fund Miscellaneous 2 - ECPI</t>
  </si>
  <si>
    <t>664_FUND_MSC3</t>
  </si>
  <si>
    <t>664 Fund Miscellaneous 3 - CALL+2</t>
  </si>
  <si>
    <t>FUND_SPEC_664</t>
  </si>
  <si>
    <t>STFIND (Currently)</t>
  </si>
  <si>
    <t xml:space="preserve">664 Fund Specific_x000D_
DB7_BLEND from Inception_x000D_
CALL+2 from 01 Aug 2019_x000D_
STFIND  from 01 Oct 2020_x000D_
_x000D_
</t>
  </si>
  <si>
    <t>[SPLICE]('[START_DATE]','[END_DATE]','DB7_BLEND','01/08/2019','CALL_DAILY+2','01/10/2020','STFIND')</t>
  </si>
  <si>
    <t>97_FRGN_MD</t>
  </si>
  <si>
    <t>97 Foreign MD Automatic</t>
  </si>
  <si>
    <t>9032_FUND_PUB</t>
  </si>
  <si>
    <t>9032 Fund Published</t>
  </si>
  <si>
    <t>813</t>
  </si>
  <si>
    <t>9032_FUND_BM</t>
  </si>
  <si>
    <t>9032_FUND_MD</t>
  </si>
  <si>
    <t>9032 Fund MD Automatic</t>
  </si>
  <si>
    <t>9032_FUND_ACF</t>
  </si>
  <si>
    <t>9032 Fund All Cash Flow Automatic</t>
  </si>
  <si>
    <t>RSRCH_IA_N91</t>
  </si>
  <si>
    <t>Research Irfaan Abbas N91</t>
  </si>
  <si>
    <t>[RSRCH]('IA','[START_DATE]','[END_DATE]' ,'N91')</t>
  </si>
  <si>
    <t>Irfaan N91</t>
  </si>
  <si>
    <t>FUND_SPEC_630_BM</t>
  </si>
  <si>
    <t>654_FUND_ACF</t>
  </si>
  <si>
    <t>654 Fund All Cash Flow Automatic</t>
  </si>
  <si>
    <t>MSCI AC USD DAY</t>
  </si>
  <si>
    <t>MSCI - All Countries World Equity Index (USD) Daily</t>
  </si>
  <si>
    <t>Bloomberg Code : NDUEACWF Index</t>
  </si>
  <si>
    <t>FGFLR_USD_HRD</t>
  </si>
  <si>
    <t>Foord Global Equity Fund (Luxembourg) R USD Hard Price)</t>
  </si>
  <si>
    <t>[WEBPRC]([SERIES_ID],'FGFLR','[START_DATE]','[END_DATE]')</t>
  </si>
  <si>
    <t>1822_FUND_PUB</t>
  </si>
  <si>
    <t>1822 Fund Published</t>
  </si>
  <si>
    <t>833</t>
  </si>
  <si>
    <t>1822_FUND_BM</t>
  </si>
  <si>
    <t>1822 Fund Benchmark - NONE</t>
  </si>
  <si>
    <t>538R_FUND_ACF</t>
  </si>
  <si>
    <t>538R Fund All Cash Flow Automatic</t>
  </si>
  <si>
    <t>538R_FUND_LCF</t>
  </si>
  <si>
    <t>538R Fund Large Cash Flow Automatic</t>
  </si>
  <si>
    <t>538R_FUND_BM</t>
  </si>
  <si>
    <t>538R Fund Benchmark - J403T</t>
  </si>
  <si>
    <t>FUND_SPEC_DB_BM</t>
  </si>
  <si>
    <t>65% ALSI, 5% PROP, 25% ALBI, 5% STFCAD (Currently)</t>
  </si>
  <si>
    <t>DB1_BLEND  to DB11_BLEND on 01 Mar  2021</t>
  </si>
  <si>
    <t xml:space="preserve">[SPLICE]('[START_DATE]','[END_DATE]','DB1_BLEND','01/03/2021','DB11_BLEND') </t>
  </si>
  <si>
    <t>GB11_BLEND</t>
  </si>
  <si>
    <t>FUND_SPEC_GB_BM</t>
  </si>
  <si>
    <t>GB3_BLEND  to GB11_BLEND on 01 Mar  2021</t>
  </si>
  <si>
    <t xml:space="preserve">[SPLICE]('[START_DATE]','[END_DATE]','GB3_BLEND','01/03/2021','GB11_BLEND') </t>
  </si>
  <si>
    <t>DB12_BLEND</t>
  </si>
  <si>
    <t>65% ALSI, 5% PROP, 25% ALBI, 5% GMC1 [DB12]</t>
  </si>
  <si>
    <t>65.0%	ALSI_x000D_
5.0%	PROP_FRD2_x000D_
25.0%	ALBI_x000D_
5.0%	GMC1</t>
  </si>
  <si>
    <t>[BLEND]('[START_DATE]','[END_DATE]','ALSI',65,'PROP_FRD2',5,'ALBI',25,'GMC1',5)</t>
  </si>
  <si>
    <t>[BLEND]([SERIES_ID],'[START_DATE]','[END_DATE]',_x000D_
	'ALSI',65,_x000D_
	'PROP_FRD2',5,_x000D_
	'ALBI',25,_x000D_
	'GMC1',5_x000D_
)</t>
  </si>
  <si>
    <t>FUND_SPEC_638_BM</t>
  </si>
  <si>
    <t>65% ALSI, 5% PROP, 25% ALBI, 5% GMC1 [DB12](Currently)</t>
  </si>
  <si>
    <t>658 Fund Specific_x000D_
DB4_BLEND from Inception_x000D_
DB12_BLEND from 01 Mar 2021</t>
  </si>
  <si>
    <t xml:space="preserve">[SPLICE]('[START_DATE]','[END_DATE]','DB4_BLEND','01/03/2021','DB12_BLEND') </t>
  </si>
  <si>
    <t>65% ALSI, 5% PROP, 25% ALBI, 5% GMC1 [DB12] (Currently)</t>
  </si>
  <si>
    <t>GB12_BLEND</t>
  </si>
  <si>
    <t>FUND_SPEC_810</t>
  </si>
  <si>
    <t>81 Fund Specific_x000D_
GB4_BLEND from Inception, then GB12_BLEND from 01 Mar 2021</t>
  </si>
  <si>
    <t xml:space="preserve">[SPLICE]('[START_DATE]','[END_DATE]','GB4_BLEND','01/03/2021','GB12_BLEND') </t>
  </si>
  <si>
    <t>RSRCH_IG_MNP</t>
  </si>
  <si>
    <t>Research Irina Schulenburg MNP</t>
  </si>
  <si>
    <t>[RSRCH]('IG','[START_DATE]','[END_DATE]' ,'MNP')</t>
  </si>
  <si>
    <t>Irina MNP</t>
  </si>
  <si>
    <t>RSRCH_NH_PRX</t>
  </si>
  <si>
    <t>Research Nancy Hossack PRX</t>
  </si>
  <si>
    <t>[RSRCH]('NH','[START_DATE]','[END_DATE]' ,'PRX')</t>
  </si>
  <si>
    <t>Nancy PRX</t>
  </si>
  <si>
    <t>RSRCH_PM_TCP</t>
  </si>
  <si>
    <t>Research Pravarshan Murugasen TCP</t>
  </si>
  <si>
    <t>[RSRCH]('PM','[START_DATE]','[END_DATE]' ,'TCP')</t>
  </si>
  <si>
    <t>Pravarshan TCP</t>
  </si>
  <si>
    <t>9030_FUND_MD</t>
  </si>
  <si>
    <t>9030 Fund MD Automatic</t>
  </si>
  <si>
    <t>9030_FUND_ACF</t>
  </si>
  <si>
    <t>9030 Fund All Cash Flow Automatic</t>
  </si>
  <si>
    <t>9030_FUND_PUB</t>
  </si>
  <si>
    <t>9030 Fund Published</t>
  </si>
  <si>
    <t>9030_FUND_BM</t>
  </si>
  <si>
    <t>9030 Fund Benchmark - MSCI_AC_CD</t>
  </si>
  <si>
    <t>W.GLB_HC_MSC2</t>
  </si>
  <si>
    <t>Foord Global Balanced (Highcharts) Miscellaneous 2 - ECPI + 5%</t>
  </si>
  <si>
    <t>J330T</t>
  </si>
  <si>
    <t>Value Index (J330)</t>
  </si>
  <si>
    <t>Style based Value Index</t>
  </si>
  <si>
    <t>[IMPRT_ITEM]('VALUE_TRI','[END_DATE]','MORNSTAR')</t>
  </si>
  <si>
    <t>Value (J330T)</t>
  </si>
  <si>
    <t>PRIME</t>
  </si>
  <si>
    <t>SA Prime Repo Rate[DAILY]</t>
  </si>
  <si>
    <t xml:space="preserve">SA Prime Rate Using Daily Accuracy from _PRIME  Instrument Interest Rates. </t>
  </si>
  <si>
    <t>[NEDCAL]('_PRIME','[START_DATE]','[END_DATE]')</t>
  </si>
  <si>
    <t>663A_FUND_ACF</t>
  </si>
  <si>
    <t>663A Fund All Cash Flow Automatic</t>
  </si>
  <si>
    <t>811Q_FUND_LCF</t>
  </si>
  <si>
    <t>811Q Fund Large Cash Flow Automatic</t>
  </si>
  <si>
    <t>811Q_FUND_MD</t>
  </si>
  <si>
    <t>811Q Fund MD Automatic</t>
  </si>
  <si>
    <t>811Q_FUND_PUB</t>
  </si>
  <si>
    <t>811Q Fund Published</t>
  </si>
  <si>
    <t>811Q_FUND_BM</t>
  </si>
  <si>
    <t>811Q Fund Benchmark - CAPI_ALSI</t>
  </si>
  <si>
    <t>811Q_FUND_MDA</t>
  </si>
  <si>
    <t>811Q Fund MD Archived</t>
  </si>
  <si>
    <t>811Q_FUND_ACF</t>
  </si>
  <si>
    <t>811Q Fund All Cash Flow Automatic</t>
  </si>
  <si>
    <t>RSRCH_MT_HDC</t>
  </si>
  <si>
    <t>Research Michael Townshend HDC</t>
  </si>
  <si>
    <t>[RSRCH]('MT','[START_DATE]','[END_DATE]' ,'HDC')</t>
  </si>
  <si>
    <t>Michael Inactive HDC</t>
  </si>
  <si>
    <t>JI0030_RAW</t>
  </si>
  <si>
    <t>Financials Index (JI0030)</t>
  </si>
  <si>
    <t>For data prior to March 2021 use JI0030</t>
  </si>
  <si>
    <t>[INET]('JI0030','[END_DATE]')</t>
  </si>
  <si>
    <t>[ACS]([SERIES_ID],'JI0030','[START_DATE]','[END_DATE]')</t>
  </si>
  <si>
    <t>GB13_BLEND</t>
  </si>
  <si>
    <t>GB14_BLEND</t>
  </si>
  <si>
    <t>TMPLT_FEQT_PUB</t>
  </si>
  <si>
    <t>TMPLT Foreign Equity Published</t>
  </si>
  <si>
    <t>FEQT_PUB</t>
  </si>
  <si>
    <t>TMPLT_FLPR_PUB</t>
  </si>
  <si>
    <t>TMPLT Foreign Listed Property Published</t>
  </si>
  <si>
    <t>FLPR_PUB</t>
  </si>
  <si>
    <t>TMPLT_FCBN_PUB</t>
  </si>
  <si>
    <t>TMPLT Foreign Corporate Bond Published</t>
  </si>
  <si>
    <t>FCBN_PUB</t>
  </si>
  <si>
    <t>TMPLT_FCOM_PUB</t>
  </si>
  <si>
    <t>TMPLT Foreign Commodities Published</t>
  </si>
  <si>
    <t>FCOM_PUB</t>
  </si>
  <si>
    <t>TMPLT_FMMK_PUB</t>
  </si>
  <si>
    <t>TMPLT Foreign Money Market Published</t>
  </si>
  <si>
    <t>FMMK_PUB</t>
  </si>
  <si>
    <t>TMPLT_FGBN_PUB</t>
  </si>
  <si>
    <t>TMPLT Foreign Government Bond Published</t>
  </si>
  <si>
    <t>FGBN_PUB</t>
  </si>
  <si>
    <t>875_FEQT_PUB</t>
  </si>
  <si>
    <t>875 Foreign Equity Published</t>
  </si>
  <si>
    <t>875_FLPR_PUB</t>
  </si>
  <si>
    <t>875 Foreign Listed Property Published</t>
  </si>
  <si>
    <t>875_FCBN_PUB</t>
  </si>
  <si>
    <t>875 Foreign Corporate Bond Published</t>
  </si>
  <si>
    <t>875_FCOM_PUB</t>
  </si>
  <si>
    <t>875 Foreign Commodities Published</t>
  </si>
  <si>
    <t>875_FMMK_PUB</t>
  </si>
  <si>
    <t>875 Foreign Money Market Published</t>
  </si>
  <si>
    <t>875_FGBN_PUB</t>
  </si>
  <si>
    <t>875 Foreign Government Bond Published</t>
  </si>
  <si>
    <t>RSRCH_DC</t>
  </si>
  <si>
    <t>Research Dhersan Chetty</t>
  </si>
  <si>
    <t>[RSRCH]('DC','[START_DATE]','[END_DATE]')</t>
  </si>
  <si>
    <t>Dhersan</t>
  </si>
  <si>
    <t>RSRCH_DC_MTM</t>
  </si>
  <si>
    <t>Research Dhersan Chetty MTM</t>
  </si>
  <si>
    <t>[RSRCH]('DC','[START_DATE]','[END_DATE]' ,'MTM')</t>
  </si>
  <si>
    <t>Dhersan MTM</t>
  </si>
  <si>
    <t>879_FUND_PRC1</t>
  </si>
  <si>
    <t>879 Fund Price 1 - FASFR_USD_HRD</t>
  </si>
  <si>
    <t>879_FUND_PRC2</t>
  </si>
  <si>
    <t>879 Fund Price 2 - FASFR1_USD_HRD</t>
  </si>
  <si>
    <t>879_FUND_PRC3</t>
  </si>
  <si>
    <t>879 Fund Price 3 - FASFC1_USD_HRD</t>
  </si>
  <si>
    <t>879_FUND_PUB</t>
  </si>
  <si>
    <t>879 Fund Published</t>
  </si>
  <si>
    <t>879_FUND_MSC1</t>
  </si>
  <si>
    <t>879 Fund Miscellaneous 1 - US_CPI</t>
  </si>
  <si>
    <t>879P_FUND_PRC4</t>
  </si>
  <si>
    <t>879P Fund Price 4 - FSEFC2_USD_HRD</t>
  </si>
  <si>
    <t>879P_FUND_ACF</t>
  </si>
  <si>
    <t>879P Fund All Cash Flow Automatic</t>
  </si>
  <si>
    <t>879P_FUND_MD</t>
  </si>
  <si>
    <t>879P Fund MD Automatic</t>
  </si>
  <si>
    <t>879P_FUND_BM</t>
  </si>
  <si>
    <t>879P Fund Benchmark - MSCI ASIA USD</t>
  </si>
  <si>
    <t>879P_FUND_PRC1</t>
  </si>
  <si>
    <t>879P Fund Price 1 - FSEFR_USD_HRD</t>
  </si>
  <si>
    <t>MSCI ASIA USD</t>
  </si>
  <si>
    <t>MSCI - All Countries Asia Ex-Japan Total Return Index (USD)</t>
  </si>
  <si>
    <t>MSCI AC Asia Ex Japan TRI (Net)</t>
  </si>
  <si>
    <t>[IMPRT_ITEM]('MSCI_ASXJ_TRI_N','[END_DATE]','MORNSTAR')</t>
  </si>
  <si>
    <t>[IMPRT]([SERIES_ID],'MSCI_ASXJ_TRI_N','[START_DATE]','[END_DATE]')</t>
  </si>
  <si>
    <t>MSCI Asia Ex Japan USD</t>
  </si>
  <si>
    <t>RSRCH_PM_CPI</t>
  </si>
  <si>
    <t>Research Pravarshan Murugasen CPI</t>
  </si>
  <si>
    <t>[RSRCH]('PM','[START_DATE]','[END_DATE]' ,'CPI')</t>
  </si>
  <si>
    <t>Pravarshan CPI</t>
  </si>
  <si>
    <t>RSRCH_WM_DCP</t>
  </si>
  <si>
    <t>Research Wim Murray DCP</t>
  </si>
  <si>
    <t>[RSRCH]('WM','[START_DATE]','[END_DATE]' ,'DCP')</t>
  </si>
  <si>
    <t>Wim DCP</t>
  </si>
  <si>
    <t>RSRCH_DC_SHP</t>
  </si>
  <si>
    <t>Research Dhersan Chetty SHP</t>
  </si>
  <si>
    <t>[RSRCH]('DC','[START_DATE]','[END_DATE]' ,'SHP')</t>
  </si>
  <si>
    <t>Dhersan SHP</t>
  </si>
  <si>
    <t>STFCAD+10</t>
  </si>
  <si>
    <t>STEFI CAD : Alexander Forbes Cash and Deposits Index * 110%</t>
  </si>
  <si>
    <t>Benchmark for Foord Flex Income Fund</t>
  </si>
  <si>
    <t xml:space="preserve">110*([RET]('STFCAD','[START_DATE]','[END_DATE]'))/100_x000D_
</t>
  </si>
  <si>
    <t>824_FUND_PUB</t>
  </si>
  <si>
    <t>824 Fund Published</t>
  </si>
  <si>
    <t>849</t>
  </si>
  <si>
    <t>824_FUND_UTR</t>
  </si>
  <si>
    <t>824 Fund Unit Class A [iR]</t>
  </si>
  <si>
    <t>824_FUND_UTRD</t>
  </si>
  <si>
    <t>824 Fund Unit Class A [iR] Daily</t>
  </si>
  <si>
    <t>824_FUND_UTB</t>
  </si>
  <si>
    <t>824 Fund Unit Class B [iB]</t>
  </si>
  <si>
    <t>824_FUND_UTBD</t>
  </si>
  <si>
    <t>824 Fund Unit Class B [iB] Daily</t>
  </si>
  <si>
    <t>824_FUND_ACF</t>
  </si>
  <si>
    <t>824 Fund All Cash Flow Automatic</t>
  </si>
  <si>
    <t>824_FUND_LCF</t>
  </si>
  <si>
    <t>824 Fund Large Cash Flow Automatic</t>
  </si>
  <si>
    <t>824_FUND_MD</t>
  </si>
  <si>
    <t>824 Fund MD Automatic</t>
  </si>
  <si>
    <t>824_FUND_MDA</t>
  </si>
  <si>
    <t>824 Fund MD Archived</t>
  </si>
  <si>
    <t>824_FUND_BM</t>
  </si>
  <si>
    <t>824 Fund Benchmark - STFCAD+10</t>
  </si>
  <si>
    <t>824_FUND_UTD</t>
  </si>
  <si>
    <t>824 Fund Unit Class B2 [iD]</t>
  </si>
  <si>
    <t>824_FUND_UTDD</t>
  </si>
  <si>
    <t>824 Fund Unit Class B2 [iD] Daily</t>
  </si>
  <si>
    <t>824_FUND_UTF</t>
  </si>
  <si>
    <t>824 Fund Unit Class B4 [iF]</t>
  </si>
  <si>
    <t>824_FUND_UTFD</t>
  </si>
  <si>
    <t>824 Fund Unit Class B4 [iF] Daily</t>
  </si>
  <si>
    <t>RSRCH_DC_SNT</t>
  </si>
  <si>
    <t>Research Dhersan Chetty SNT</t>
  </si>
  <si>
    <t>[RSRCH]('DC','[START_DATE]','[END_DATE]' ,'SNT')</t>
  </si>
  <si>
    <t>Dhersan SNT</t>
  </si>
  <si>
    <t>RSRCH_DC_RMI</t>
  </si>
  <si>
    <t>Research Dhersan Chetty RMI</t>
  </si>
  <si>
    <t>[RSRCH]('DC','[START_DATE]','[END_DATE]' ,'RMI')</t>
  </si>
  <si>
    <t>Dhersan RMI</t>
  </si>
  <si>
    <t>875_FUND_MSC10</t>
  </si>
  <si>
    <t>MRN_FLX_ALC_CCY_EUR</t>
  </si>
  <si>
    <t>Morningstar Flexible Allocation in EUR</t>
  </si>
  <si>
    <t>Morningstar Flexible Allocation in EUR, Created for Helena</t>
  </si>
  <si>
    <t>Created to Translate Morningstar Flexible Allocation in USD into EUR Returns</t>
  </si>
  <si>
    <t>875_FUND_MSC11</t>
  </si>
  <si>
    <t>875 Fund Miscellaneous 11 - MRN_FLX_ALC_CCY_EUR</t>
  </si>
  <si>
    <t>FUND_MSC11</t>
  </si>
  <si>
    <t>US_CPI_LAG_1M  EUR</t>
  </si>
  <si>
    <t>United States CPI (Urban Consumers) Lagged 1 Month in EUR</t>
  </si>
  <si>
    <t>875_FUND_MSC12</t>
  </si>
  <si>
    <t>875 Fund Miscellaneous 12 - US_CPI_LAG_1M  EUR</t>
  </si>
  <si>
    <t>FUND_MSC12</t>
  </si>
  <si>
    <t>RSRCH_DC_OUT</t>
  </si>
  <si>
    <t>Research Dhersan Chetty OUT</t>
  </si>
  <si>
    <t>[RSRCH]('DC','[START_DATE]','[END_DATE]' ,'OUT')</t>
  </si>
  <si>
    <t>Dhersan OUT</t>
  </si>
  <si>
    <t>REPORT_ID=377;_x000D_
ANALYST_CODE=DC;_x000D_
START_DATE=&lt;START_DATE&gt;;_x000D_
END_DATE=&lt;END_DATE&gt;</t>
  </si>
  <si>
    <t>W.AUSF</t>
  </si>
  <si>
    <t>Foord Australia Fund</t>
  </si>
  <si>
    <t>AUD</t>
  </si>
  <si>
    <t>W.AUSF_BENCH</t>
  </si>
  <si>
    <t>Foord Australia Benchmark</t>
  </si>
  <si>
    <t>C.INC.S_FUND_MD</t>
  </si>
  <si>
    <t>C.INC.S Fund MD Automatic</t>
  </si>
  <si>
    <t>870</t>
  </si>
  <si>
    <t>C.INC.S_FUND_ACF</t>
  </si>
  <si>
    <t>C.INC.S Fund All Cash Flow Automatic</t>
  </si>
  <si>
    <t>C.INC.S_FUND_PUB</t>
  </si>
  <si>
    <t>C.INC.S Fund Published</t>
  </si>
  <si>
    <t>825_FUND_PUB</t>
  </si>
  <si>
    <t>825 Fund Published</t>
  </si>
  <si>
    <t>850</t>
  </si>
  <si>
    <t>825_FUND_UTA</t>
  </si>
  <si>
    <t>825 Fund Unit Class  [iA]</t>
  </si>
  <si>
    <t>[UT]([SERIES_ID],'A','[START]','[END]','STANDARD')</t>
  </si>
  <si>
    <t>825_FUND_UTAD</t>
  </si>
  <si>
    <t>825 Fund Unit Class  [iA] Daily</t>
  </si>
  <si>
    <t>825_FUND_UTB</t>
  </si>
  <si>
    <t>825 Fund Unit Class B [iB]</t>
  </si>
  <si>
    <t>825_FUND_UTBD</t>
  </si>
  <si>
    <t>825 Fund Unit Class B [iB] Daily</t>
  </si>
  <si>
    <t>825_FUND_ACF</t>
  </si>
  <si>
    <t>825 Fund All Cash Flow Automatic</t>
  </si>
  <si>
    <t>825_FUND_LCF</t>
  </si>
  <si>
    <t>825 Fund Large Cash Flow Automatic</t>
  </si>
  <si>
    <t>825_FUND_MD</t>
  </si>
  <si>
    <t>825 Fund MD Automatic</t>
  </si>
  <si>
    <t>825_FUND_MDA</t>
  </si>
  <si>
    <t>825 Fund MD Archived</t>
  </si>
  <si>
    <t>825_FUND_BM</t>
  </si>
  <si>
    <t>825 Fund Benchmark - STFIND</t>
  </si>
  <si>
    <t>825_FUND_UTD</t>
  </si>
  <si>
    <t>825 Fund Unit Class B2 [iD]</t>
  </si>
  <si>
    <t>825_FUND_UTDD</t>
  </si>
  <si>
    <t>825 Fund Unit Class B2 [iD] Daily</t>
  </si>
  <si>
    <t>825_FUND_UTF</t>
  </si>
  <si>
    <t>825 Fund Unit Class  [iF]</t>
  </si>
  <si>
    <t>825_FUND_UTFD</t>
  </si>
  <si>
    <t>825 Fund Unit Class  [iF] Daily</t>
  </si>
  <si>
    <t>C.INC.T_FUND_MD</t>
  </si>
  <si>
    <t>C.INC.T Fund MD Automatic</t>
  </si>
  <si>
    <t>871</t>
  </si>
  <si>
    <t>C.INC.T_FUND_ACF</t>
  </si>
  <si>
    <t>C.INC.T Fund All Cash Flow Automatic</t>
  </si>
  <si>
    <t>C.INC.T_FUND_PUB</t>
  </si>
  <si>
    <t>C.INC.T Fund Published</t>
  </si>
  <si>
    <t>C.BND.S_FUND_MD</t>
  </si>
  <si>
    <t>C.BND.S Fund MD Automatic</t>
  </si>
  <si>
    <t>872</t>
  </si>
  <si>
    <t>C.BND.S_FUND_ACF</t>
  </si>
  <si>
    <t>C.BND.S Fund All Cash Flow Automatic</t>
  </si>
  <si>
    <t>C.BND.S_FUND_PUB</t>
  </si>
  <si>
    <t>C.BND.S Fund Published</t>
  </si>
  <si>
    <t>C.BND.T_FUND_MD</t>
  </si>
  <si>
    <t>C.BND.T Fund MD Automatic</t>
  </si>
  <si>
    <t>873</t>
  </si>
  <si>
    <t>C.BND.T_FUND_ACF</t>
  </si>
  <si>
    <t>C.BND.T Fund All Cash Flow Automatic</t>
  </si>
  <si>
    <t>C.BND.T_FUND_PUB</t>
  </si>
  <si>
    <t>C.BND.T Fund Published</t>
  </si>
  <si>
    <t>C.FLI.S_FUND_MD</t>
  </si>
  <si>
    <t>C.FLI.S Fund MD Automatic</t>
  </si>
  <si>
    <t>869</t>
  </si>
  <si>
    <t>C.FLI.S_FUND_ACF</t>
  </si>
  <si>
    <t>C.FLI.S Fund All Cash Flow Automatic</t>
  </si>
  <si>
    <t>C.FLI.S_FUND_PUB</t>
  </si>
  <si>
    <t>C.FLI.S Fund Published</t>
  </si>
  <si>
    <t>RSRCH_DC_LHC</t>
  </si>
  <si>
    <t>Research Dhersan Chetty LHC</t>
  </si>
  <si>
    <t>[RSRCH]('DC','[START_DATE]','[END_DATE]' ,'LHC')</t>
  </si>
  <si>
    <t>Dhersan LHC</t>
  </si>
  <si>
    <t>RSRCH_DC_NTC</t>
  </si>
  <si>
    <t>Research Dhersan Chetty NTC</t>
  </si>
  <si>
    <t>[RSRCH]('DC','[START_DATE]','[END_DATE]' ,'NTC')</t>
  </si>
  <si>
    <t>Dhersan NTC</t>
  </si>
  <si>
    <t>RSRCH_DC_MEI</t>
  </si>
  <si>
    <t>Research Dhersan Chetty MEI</t>
  </si>
  <si>
    <t>[RSRCH]('DC','[START_DATE]','[END_DATE]' ,'MEI')</t>
  </si>
  <si>
    <t>Dhersan MEI</t>
  </si>
  <si>
    <t>RSRCH_MT_NPH</t>
  </si>
  <si>
    <t>Research Michael Townshend NPH</t>
  </si>
  <si>
    <t>CASE _x000D_
	WHEN TO_DATE('[END]','DD/MM/YYYY') &lt;= TO_DATE('14/09/2021','DD/MM/YYYY')_x000D_
	THEN [RSRCH]('MT','[START_DATE]','[END_DATE]' ,'NHM')_x000D_
	ELSE [RSRCH]('MT','[START_DATE]','[END_DATE]' ,'NPH')_x000D_
END</t>
  </si>
  <si>
    <t>Michael Inactive NPH</t>
  </si>
  <si>
    <t>W.FASFR</t>
  </si>
  <si>
    <t>Foord Asia ex Japan Fund (Class R)</t>
  </si>
  <si>
    <t>W.FASFR_BENCH</t>
  </si>
  <si>
    <t>Foord Asia ex Japan Fund (Class R) Benchmark</t>
  </si>
  <si>
    <t>9038_FUND_MD</t>
  </si>
  <si>
    <t>9038 Fund MD Automatic</t>
  </si>
  <si>
    <t>839</t>
  </si>
  <si>
    <t>9038_FUND_ACF</t>
  </si>
  <si>
    <t>9038 Fund All Cash Flow Automatic</t>
  </si>
  <si>
    <t>9038_FUND_PUB</t>
  </si>
  <si>
    <t>9038 Fund Published</t>
  </si>
  <si>
    <t>9038_FUND_BM</t>
  </si>
  <si>
    <t>9038 Fund Benchmark - MSCI_AC_IT</t>
  </si>
  <si>
    <t>ALBI.ICDF.DAY</t>
  </si>
  <si>
    <t>All Bond Index [ICDF] - Do Not Use</t>
  </si>
  <si>
    <t>ALBI per ICDF File</t>
  </si>
  <si>
    <t>ALBI.MORN.DAY</t>
  </si>
  <si>
    <t>All Bond Index [Morningstar] - Do Not Use</t>
  </si>
  <si>
    <t>[IMPRT_ITEM]('ALBI','[END_DATE]','MORNSTAR')</t>
  </si>
  <si>
    <t>ALBI.BLOOM.DAY</t>
  </si>
  <si>
    <t>All Bond Index [Bloomberg] - Do Not Use</t>
  </si>
  <si>
    <t xml:space="preserve">[IMPRT_ITEM]('ALBI','[END_DATE]','BLOOMBERG')_x000D_
_x000D_
</t>
  </si>
  <si>
    <t>ALBI.DAY</t>
  </si>
  <si>
    <t>All Bond Index Daily</t>
  </si>
  <si>
    <t>[SPLICE]('[START_DATE]','[END_DATE]','ALBI.BLOOM.DAY','18/02/2020','ALBI.MORN.DAY')</t>
  </si>
  <si>
    <t>STFIND.DAY</t>
  </si>
  <si>
    <t>STEFI IND : Alexander Forbes Short Term Fixed Interest Index from Bloomberg Daily DO NOT USE</t>
  </si>
  <si>
    <t xml:space="preserve">[IMPRT_ITEM]('STEFI','[END_DATE]','BLOOMBERG')_x000D_
</t>
  </si>
  <si>
    <t>[IMPRT_ITEM]('STEFI','[END_DATE]','BLOOMBERG')</t>
  </si>
  <si>
    <t>RSRCH_DC_SLM</t>
  </si>
  <si>
    <t>Research Dhersan Chetty SLM</t>
  </si>
  <si>
    <t>[RSRCH]('DC','[START_DATE]','[END_DATE]' ,'SLM')</t>
  </si>
  <si>
    <t>Dhersan SLM</t>
  </si>
  <si>
    <t>811R_FUND_LCF</t>
  </si>
  <si>
    <t>811R Fund Large Cash Flow Automatic</t>
  </si>
  <si>
    <t>842</t>
  </si>
  <si>
    <t>811R_FUND_MD</t>
  </si>
  <si>
    <t>811R Fund MD Automatic</t>
  </si>
  <si>
    <t>811R_FUND_PUB</t>
  </si>
  <si>
    <t>811R Fund Published</t>
  </si>
  <si>
    <t>811R_FUND_BM</t>
  </si>
  <si>
    <t>811R Fund Benchmark - CAPI_ALSI</t>
  </si>
  <si>
    <t>811R_FUND_MDA</t>
  </si>
  <si>
    <t>811R Fund MD Archived</t>
  </si>
  <si>
    <t>811R_FUND_ACF</t>
  </si>
  <si>
    <t>811R Fund All Cash Flow Automatic</t>
  </si>
  <si>
    <t>Gold</t>
  </si>
  <si>
    <t>[IMPRT_ITEM]('GOLD','[END_DATE]','BLOOMBERG')</t>
  </si>
  <si>
    <t>COPPER</t>
  </si>
  <si>
    <t>Copper</t>
  </si>
  <si>
    <t>[IMPRT_ITEM]('COPPER','[END_DATE]','BLOOMBERG')</t>
  </si>
  <si>
    <t>OIL_BRENT</t>
  </si>
  <si>
    <t>Oil (Brent Crude)</t>
  </si>
  <si>
    <t>[IMPRT_ITEM]('OIL_BRENT','[END_DATE]','BLOOMBERG')</t>
  </si>
  <si>
    <t>SP500</t>
  </si>
  <si>
    <t>S&amp;P500 Index</t>
  </si>
  <si>
    <t>[IMPRT_ITEM]('SP500','[END_DATE]','BLOOMBERG')</t>
  </si>
  <si>
    <t>MSCI EM</t>
  </si>
  <si>
    <t>MSCI Emerging Markets Index (USD)</t>
  </si>
  <si>
    <t>[IMPRT_ITEM]('MSCI_EM','[END_DATE]','BLOOMBERG')</t>
  </si>
  <si>
    <t>MSCI CHINA</t>
  </si>
  <si>
    <t>MSCI China Index (USD)</t>
  </si>
  <si>
    <t>Bloomberg Code : M3CN Index</t>
  </si>
  <si>
    <t>[IMPRT_ITEM]('MSCI_CHINA','[END_DATE]','BLOOMBERG')</t>
  </si>
  <si>
    <t>FTSE100</t>
  </si>
  <si>
    <t>FTSE 100 Index (USD)</t>
  </si>
  <si>
    <t>[IMPRT_ITEM]('FTSE100','[END_DATE]','BLOOMBERG')</t>
  </si>
  <si>
    <t>EUR_STOXX_50</t>
  </si>
  <si>
    <t>Euro Stoxx 50 (USD)</t>
  </si>
  <si>
    <t>[IMPRT_ITEM]('EUR_STOXX_50','[END_DATE]','BLOOMBERG')</t>
  </si>
  <si>
    <t>825S_FUND_MDA</t>
  </si>
  <si>
    <t>825S Fund MD Archived</t>
  </si>
  <si>
    <t>856</t>
  </si>
  <si>
    <t>825S_FUND_PUB</t>
  </si>
  <si>
    <t>825S Fund Published</t>
  </si>
  <si>
    <t>825S_FUND_ACF</t>
  </si>
  <si>
    <t>825S Fund All Cash Flow Automatic</t>
  </si>
  <si>
    <t>825S_FUND_BM</t>
  </si>
  <si>
    <t>825S Fund Benchmark - STFIND</t>
  </si>
  <si>
    <t>824S_FUND_BM</t>
  </si>
  <si>
    <t>824S Fund Benchmark - STFCAD+10</t>
  </si>
  <si>
    <t>854</t>
  </si>
  <si>
    <t>824S_FUND_MD</t>
  </si>
  <si>
    <t>824S Fund MD Automatic</t>
  </si>
  <si>
    <t>815T_FUND_LCF</t>
  </si>
  <si>
    <t>815T Fund Large Cash Flow Automatic</t>
  </si>
  <si>
    <t>853</t>
  </si>
  <si>
    <t>815T_FUND_MD</t>
  </si>
  <si>
    <t>815T Fund MD Automatic</t>
  </si>
  <si>
    <t>815T_FUND_PUB</t>
  </si>
  <si>
    <t>815T Fund Published</t>
  </si>
  <si>
    <t>815T_FUND_BM</t>
  </si>
  <si>
    <t>815T Fund Benchmark - ECPI+4</t>
  </si>
  <si>
    <t>815T_FUND_MDA</t>
  </si>
  <si>
    <t>815T Fund MD Archived</t>
  </si>
  <si>
    <t>815T_FUND_ACF</t>
  </si>
  <si>
    <t>815T Fund All Cash Flow Automatic</t>
  </si>
  <si>
    <t>825S_FUND_MD</t>
  </si>
  <si>
    <t>825S Fund MD Automatic</t>
  </si>
  <si>
    <t>824S_FUND_MDA</t>
  </si>
  <si>
    <t>824S Fund MD Archived</t>
  </si>
  <si>
    <t>824S_FUND_PUB</t>
  </si>
  <si>
    <t>824S Fund Published</t>
  </si>
  <si>
    <t>824S_FUND_ACF</t>
  </si>
  <si>
    <t>824S Fund All Cash Flow Automatic</t>
  </si>
  <si>
    <t>826S_FUND_MDA</t>
  </si>
  <si>
    <t>826S Fund MD Archived</t>
  </si>
  <si>
    <t>858</t>
  </si>
  <si>
    <t>DB999_BLEND</t>
  </si>
  <si>
    <t>65% J433T, 5% PROP, 25% ALBI, 5% STFCAD [DB999]</t>
  </si>
  <si>
    <t>65.0%	J433T_x000D_
5.0%	PROP_FRD2_x000D_
25.0%	ALBI_x000D_
5.0%	STFCAD</t>
  </si>
  <si>
    <t>Temporarily Created for David/William/Paul for reporting to Attribution to 535</t>
  </si>
  <si>
    <t>[BLEND]('[START_DATE]','[END_DATE]','J433T',65,'PROP_FRD2',5,'ALBI',25,'STFCAD',5)</t>
  </si>
  <si>
    <t>65% J433T, 5% PROP, 25% ALBI, 5% STFCAD [DB11]</t>
  </si>
  <si>
    <t>534_FUND_BM4</t>
  </si>
  <si>
    <t>534 Fund Benchmark Fourth - DB999_BLEND</t>
  </si>
  <si>
    <t>Temporary Series to do adhoc Attribution for David/William</t>
  </si>
  <si>
    <t>RSRCH_DC_PIK</t>
  </si>
  <si>
    <t>Research Dhersan Chetty PIK</t>
  </si>
  <si>
    <t>[RSRCH]('DC','[START_DATE]','[END_DATE]' ,'PIK')</t>
  </si>
  <si>
    <t>Dhersan PIK</t>
  </si>
  <si>
    <t>RSRCH_DC_SPP</t>
  </si>
  <si>
    <t>Research Dhersan Chetty SPP</t>
  </si>
  <si>
    <t>[RSRCH]('DC','[START_DATE]','[END_DATE]' ,'SPP')</t>
  </si>
  <si>
    <t>Dhersan SPP</t>
  </si>
  <si>
    <t>RSRCH_MT_BHG</t>
  </si>
  <si>
    <t>Research Michael Townshend BHG</t>
  </si>
  <si>
    <t>[RSRCH]('MT','[START_DATE]','[END_DATE]' ,'BHG')</t>
  </si>
  <si>
    <t>Michael BHG</t>
  </si>
  <si>
    <t>822_FUND_PUB</t>
  </si>
  <si>
    <t>822 Fund Published</t>
  </si>
  <si>
    <t>847</t>
  </si>
  <si>
    <t>822_FUND_UTA</t>
  </si>
  <si>
    <t>822 Fund Unit Class B1 [iA]</t>
  </si>
  <si>
    <t>822_FUND_UTAD</t>
  </si>
  <si>
    <t>822 Fund Unit Class B1 [iA] Daily</t>
  </si>
  <si>
    <t>822_FUND_UTR</t>
  </si>
  <si>
    <t>822 Fund Unit Class A [iR]</t>
  </si>
  <si>
    <t>9040_FUND_PUB</t>
  </si>
  <si>
    <t>9040 Fund Published</t>
  </si>
  <si>
    <t>845</t>
  </si>
  <si>
    <t>9040_FUND_BM</t>
  </si>
  <si>
    <t>9040 Fund Benchmark - MSCI_SPLICE_002</t>
  </si>
  <si>
    <t>9040_FUND_MD</t>
  </si>
  <si>
    <t>9040 Fund MD Automatic</t>
  </si>
  <si>
    <t>9040_FUND_ACF</t>
  </si>
  <si>
    <t>9040 Fund All Cash Flow Automatic</t>
  </si>
  <si>
    <t>822_FUND_UTRD</t>
  </si>
  <si>
    <t>822 Fund Unit Class A [iR] Daily</t>
  </si>
  <si>
    <t>822_FUND_ACF</t>
  </si>
  <si>
    <t>822 Fund All Cash Flow Automatic</t>
  </si>
  <si>
    <t>*809_FUND_BM</t>
  </si>
  <si>
    <t>*809 Fund Benchmark - MSCI ZAR</t>
  </si>
  <si>
    <t>822_FUND_LCF</t>
  </si>
  <si>
    <t>822 Fund Large Cash Flow Automatic</t>
  </si>
  <si>
    <t>822_FUND_MD</t>
  </si>
  <si>
    <t>822 Fund MD Automatic</t>
  </si>
  <si>
    <t>822_FUND_MDA</t>
  </si>
  <si>
    <t>822 Fund MD Archived</t>
  </si>
  <si>
    <t>822_FUND_UTB</t>
  </si>
  <si>
    <t>822 Fund Unit Class B2 [iB]</t>
  </si>
  <si>
    <t>[UT]([SERIES_ID],'B','[START]','[END]','STANDARD')</t>
  </si>
  <si>
    <t>822_FUND_UTBD</t>
  </si>
  <si>
    <t>822 Fund Unit Class B2 [iB] Daily</t>
  </si>
  <si>
    <t>822_FUND_BM</t>
  </si>
  <si>
    <t>822 Fund Benchmark - US_CPI ZAR</t>
  </si>
  <si>
    <t>JI0030</t>
  </si>
  <si>
    <t>J580T returns until 28/02/2021 then JI0030_RAW returns</t>
  </si>
  <si>
    <t xml:space="preserve">[SPLICE]('[START_DATE]','[END_DATE]','J580T','01/03/2021','JI0030_RAW') </t>
  </si>
  <si>
    <t>[ACS]([SERIES_ID],'JI0030_RAW','[START_DATE]','[END_DATE]')</t>
  </si>
  <si>
    <t>RSRCH_DC_CFR</t>
  </si>
  <si>
    <t>Research Dhersan Chetty CFR</t>
  </si>
  <si>
    <t>[RSRCH]('DC','[START_DATE]','[END_DATE]' ,'CFR')</t>
  </si>
  <si>
    <t>Dhersan CFR</t>
  </si>
  <si>
    <t>*RSRCH_DC_CFR</t>
  </si>
  <si>
    <t>*Research Dhersan Chetty CFR</t>
  </si>
  <si>
    <t>826S_FUND_PUB</t>
  </si>
  <si>
    <t>826S Fund Published</t>
  </si>
  <si>
    <t>826S_FUND_ACF</t>
  </si>
  <si>
    <t>826S Fund All Cash Flow Automatic</t>
  </si>
  <si>
    <t>826S_FUND_BM</t>
  </si>
  <si>
    <t>826S Fund Benchmark - ALBI</t>
  </si>
  <si>
    <t>826S_FUND_MD</t>
  </si>
  <si>
    <t>826S Fund MD Automatic</t>
  </si>
  <si>
    <t>AUSF_AUD_HRD_PRE</t>
  </si>
  <si>
    <t>Foord Global Equity Australian Feeder Fund AUD (Hard Price) Pre</t>
  </si>
  <si>
    <t>FGFLB_USD in AUD to splice onto AUSF_AUD_HRD</t>
  </si>
  <si>
    <t>[RET]('FGFLB_AUD_HRD','[START_DATE]','[END_DATE]')</t>
  </si>
  <si>
    <t>FGFLB_AUD_HRD</t>
  </si>
  <si>
    <t>Foord Global Equity Fund (Luxembourg) B AUD (Hard Price)</t>
  </si>
  <si>
    <t>826_FUND_PUB</t>
  </si>
  <si>
    <t>826 Fund Published</t>
  </si>
  <si>
    <t>851</t>
  </si>
  <si>
    <t>826_FUND_UTR</t>
  </si>
  <si>
    <t>826 Fund Unit Class A [iR]</t>
  </si>
  <si>
    <t>826_FUND_UTRD</t>
  </si>
  <si>
    <t>826 Fund Unit Class A [iR] Daily</t>
  </si>
  <si>
    <t>826_FUND_UTB</t>
  </si>
  <si>
    <t>826 Fund Unit Class B [iB]</t>
  </si>
  <si>
    <t>826_FUND_UTBD</t>
  </si>
  <si>
    <t>826 Fund Unit Class B [iB] Daily</t>
  </si>
  <si>
    <t>826_FUND_ACF</t>
  </si>
  <si>
    <t>826 Fund All Cash Flow Automatic</t>
  </si>
  <si>
    <t>826_FUND_LCF</t>
  </si>
  <si>
    <t>826 Fund Large Cash Flow Automatic</t>
  </si>
  <si>
    <t>826_FUND_MD</t>
  </si>
  <si>
    <t>826 Fund MD Automatic</t>
  </si>
  <si>
    <t>826_FUND_MDA</t>
  </si>
  <si>
    <t>826 Fund MD Archived</t>
  </si>
  <si>
    <t>826_FUND_BM</t>
  </si>
  <si>
    <t>826 Fund Benchmark - ALBI</t>
  </si>
  <si>
    <t>826_FUND_UTD</t>
  </si>
  <si>
    <t>826 Fund Unit Class B2 [iD]</t>
  </si>
  <si>
    <t>826_FUND_UTDD</t>
  </si>
  <si>
    <t>826 Fund Unit Class B2 [iD] Daily</t>
  </si>
  <si>
    <t>826_FUND_UTF</t>
  </si>
  <si>
    <t>826 Fund Unit Class  [iF]</t>
  </si>
  <si>
    <t>826_FUND_UTFD</t>
  </si>
  <si>
    <t>826 Fund Unit Class  [iF] Daily</t>
  </si>
  <si>
    <t>9037_FUND_MD</t>
  </si>
  <si>
    <t>9037 Fund MD Automatic</t>
  </si>
  <si>
    <t>838</t>
  </si>
  <si>
    <t>9037_FUND_ACF</t>
  </si>
  <si>
    <t>9037 Fund All Cash Flow Automatic</t>
  </si>
  <si>
    <t>9037_FUND_PUB</t>
  </si>
  <si>
    <t>9037 Fund Published</t>
  </si>
  <si>
    <t>9037_FUND_BM</t>
  </si>
  <si>
    <t>9037 Fund Benchmark - MSCI_AC_TLC</t>
  </si>
  <si>
    <t>AUSF_AUD_HRD</t>
  </si>
  <si>
    <t>Foord Global Equity Australian Feeder Fund AUD (Hard Price)</t>
  </si>
  <si>
    <t xml:space="preserve">[SPLICE]('[START_DATE]','[END_DATE]','FGFLB_AUD_HRD','11/08/2022','AUSF_AUD_HRD_RAW') </t>
  </si>
  <si>
    <t>Spliced version of Fund going back to underlyng fund inception date</t>
  </si>
  <si>
    <t>852</t>
  </si>
  <si>
    <t>880_FUND_MDA</t>
  </si>
  <si>
    <t>880 Fund MD Archived</t>
  </si>
  <si>
    <t>876_FUND_MSC4</t>
  </si>
  <si>
    <t>876 Fund Miscellaneous 4 - MSCI ACG USD</t>
  </si>
  <si>
    <t>EPRA_NAREIT</t>
  </si>
  <si>
    <t>FTSE EPRA/NAREIT Developed</t>
  </si>
  <si>
    <t>Global Property Benchmark</t>
  </si>
  <si>
    <t>[IMPRT_ITEM]('EPRA_NAREIT','[END_DATE]','BLOOMBERG')</t>
  </si>
  <si>
    <t xml:space="preserve">EPRA/NAREIT </t>
  </si>
  <si>
    <t>F.B</t>
  </si>
  <si>
    <t>Firm ALBI Benchmark</t>
  </si>
  <si>
    <t>*875_FUND_PRC6</t>
  </si>
  <si>
    <t>*875 Fund Price 6 - FINFR_USD_HRD</t>
  </si>
  <si>
    <t>FINFI_EUR_HRD</t>
  </si>
  <si>
    <t>Foord International Fund E EUR (Hard Price)</t>
  </si>
  <si>
    <t>[WEBPRC]('FINFI','[START_DATE]','[END_DATE]')</t>
  </si>
  <si>
    <t>[WEBPRC]([SERIES_ID],'FINFI','[START_DATE]','[END_DATE]')</t>
  </si>
  <si>
    <t>875_FUND_PRC9</t>
  </si>
  <si>
    <t>875 Fund Price 9 - FINFI_EUR_HRD</t>
  </si>
  <si>
    <t>FUND_PRC9</t>
  </si>
  <si>
    <t>FGFLI_EUR_HRD</t>
  </si>
  <si>
    <t>Foord Global Equity Fund (Luxembourg) E EUR(Hard Price)</t>
  </si>
  <si>
    <t>[WEBPRC]('FGFLI','[START_DATE]','[END_DATE]')</t>
  </si>
  <si>
    <t>[WEBPRC]([SERIES_ID],'FGFLI','[START_DATE]','[END_DATE]')</t>
  </si>
  <si>
    <t>823_FUND_PUB</t>
  </si>
  <si>
    <t>823 Fund Published</t>
  </si>
  <si>
    <t>848</t>
  </si>
  <si>
    <t>823_FUND_UTA</t>
  </si>
  <si>
    <t>823 Fund Unit Class B1 [iA]</t>
  </si>
  <si>
    <t>823_FUND_UTAD</t>
  </si>
  <si>
    <t>823 Fund Unit Class B1 [iA] Daily</t>
  </si>
  <si>
    <t>823_FUND_UTR</t>
  </si>
  <si>
    <t>823 Fund Unit Class A [iR]</t>
  </si>
  <si>
    <t>823_FUND_UTRD</t>
  </si>
  <si>
    <t>823 Fund Unit Class A [iR] Daily</t>
  </si>
  <si>
    <t>823_FUND_ACF</t>
  </si>
  <si>
    <t>823 Fund All Cash Flow Automatic</t>
  </si>
  <si>
    <t>823_FUND_LCF</t>
  </si>
  <si>
    <t>823 Fund Large Cash Flow Automatic</t>
  </si>
  <si>
    <t>823_FUND_MD</t>
  </si>
  <si>
    <t>823 Fund MD Automatic</t>
  </si>
  <si>
    <t>823_FUND_MDA</t>
  </si>
  <si>
    <t>823 Fund MD Archived</t>
  </si>
  <si>
    <t>823_FUND_UTB</t>
  </si>
  <si>
    <t>823 Fund Unit Class  [iB]</t>
  </si>
  <si>
    <t>823_FUND_UTBD</t>
  </si>
  <si>
    <t>823 Fund Unit Class  [iB] Daily</t>
  </si>
  <si>
    <t>823_FUND_BM</t>
  </si>
  <si>
    <t>823 Fund Benchmark - MSCI AC ZAR3PM</t>
  </si>
  <si>
    <t>AXJPG</t>
  </si>
  <si>
    <t>Asia Ex Japan Peer Group</t>
  </si>
  <si>
    <t>[PFINDX]('AXJPG','[END_DATE]')</t>
  </si>
  <si>
    <t>Asia Ex-Jap. Peer</t>
  </si>
  <si>
    <t>879_FUND_BM2</t>
  </si>
  <si>
    <t>879 Fund Benchmark Secondary - AXJPG</t>
  </si>
  <si>
    <t>810_COMM_PUB</t>
  </si>
  <si>
    <t>810 Commodities Published</t>
  </si>
  <si>
    <t>362.C_FUND_MSC1</t>
  </si>
  <si>
    <t>362.C Fund Miscellaneous 1 - FIT_USD</t>
  </si>
  <si>
    <t>362.C_FUND_MSC2</t>
  </si>
  <si>
    <t>362.C_FUND_MSC3</t>
  </si>
  <si>
    <t>AUSPG</t>
  </si>
  <si>
    <t>Australia Peer Group</t>
  </si>
  <si>
    <t>[PFINDX]('AUSPG','[END_DATE]')</t>
  </si>
  <si>
    <t>Australia Peer</t>
  </si>
  <si>
    <t>880_FUND_BM3</t>
  </si>
  <si>
    <t>880 Fund Benchmark Third - AUSPG</t>
  </si>
  <si>
    <t>C.INC_FUND_MD</t>
  </si>
  <si>
    <t>C.INC Fund MD Automatic</t>
  </si>
  <si>
    <t>863</t>
  </si>
  <si>
    <t>C.INC_FUND_ACF</t>
  </si>
  <si>
    <t>C.INC Fund All Cash Flow Automatic</t>
  </si>
  <si>
    <t>C.BND_FUND_PUB</t>
  </si>
  <si>
    <t>C.BND Fund Published</t>
  </si>
  <si>
    <t>868</t>
  </si>
  <si>
    <t>C.BND_FUND_BM</t>
  </si>
  <si>
    <t>C.BND Fund Benchmark - ALBI</t>
  </si>
  <si>
    <t>C.BND_FUND_MD</t>
  </si>
  <si>
    <t>C.BND Fund MD Automatic</t>
  </si>
  <si>
    <t>C.INC_FUND_PUB</t>
  </si>
  <si>
    <t>C.INC Fund Published</t>
  </si>
  <si>
    <t>C.INC_FUND_BM</t>
  </si>
  <si>
    <t>C.INC Fund Benchmark - STFIND</t>
  </si>
  <si>
    <t>C.BND_FUND_ACF</t>
  </si>
  <si>
    <t>C.BND Fund All Cash Flow Automatic</t>
  </si>
  <si>
    <t>G.BND_FUND_PUB</t>
  </si>
  <si>
    <t>G.BND Fund Published</t>
  </si>
  <si>
    <t>867</t>
  </si>
  <si>
    <t>G.BND_FUND_BM</t>
  </si>
  <si>
    <t>G.BND Fund Benchmark - ALBI</t>
  </si>
  <si>
    <t>G.BND_FUND_MD</t>
  </si>
  <si>
    <t>G.BND Fund MD Automatic</t>
  </si>
  <si>
    <t>G.BND_FUND_ACF</t>
  </si>
  <si>
    <t>G.BND Fund All Cash Flow Automatic</t>
  </si>
  <si>
    <t>880_FUND_BM4</t>
  </si>
  <si>
    <t>880 Fund Benchmark Fourth - AUSPG</t>
  </si>
  <si>
    <t>*879_FUND_BM</t>
  </si>
  <si>
    <t>*879 Fund Benchmark - MSCI ASIA USD</t>
  </si>
  <si>
    <t>877_FUND_MSC6</t>
  </si>
  <si>
    <t>877 Fund Miscellaneous 6 - MSCI AC EUR</t>
  </si>
  <si>
    <t>877_FUND_BM3</t>
  </si>
  <si>
    <t>877 Fund Benchmark Third - MRN_GLB_LCAP_CCY_EUR</t>
  </si>
  <si>
    <t>815_FUND_UTD</t>
  </si>
  <si>
    <t>815 Fund Unit Class A2 [iD]</t>
  </si>
  <si>
    <t>FUND_SPEC_817_MSC</t>
  </si>
  <si>
    <t>817 (GB prior to inception)</t>
  </si>
  <si>
    <t>Global Balanced -&gt; 817 (Flexible)</t>
  </si>
  <si>
    <t>GB Composite Prior to start of 817</t>
  </si>
  <si>
    <t xml:space="preserve">[SPLICE]('[START_DATE]','[END_DATE]','C.GB_FUND_PUB','01/04/2008','817_FUND_PUB') </t>
  </si>
  <si>
    <t>GB -&gt; 817 (Flexible)</t>
  </si>
  <si>
    <t>817_FUND_MSC9</t>
  </si>
  <si>
    <t>817 Fund Miscellaneous 9 - FUND_SPEC_817_MSC</t>
  </si>
  <si>
    <t>630R_FUND_PUB</t>
  </si>
  <si>
    <t>630R Fund Published</t>
  </si>
  <si>
    <t>630R_FUND_BM</t>
  </si>
  <si>
    <t>630R Fund Benchmark - FUND_SPEC_630_BM</t>
  </si>
  <si>
    <t>630R_FUND_MDA</t>
  </si>
  <si>
    <t>630R Fund MD Archived</t>
  </si>
  <si>
    <t>630R_FUND_ACF</t>
  </si>
  <si>
    <t>630R Fund All Cash Flow Automatic</t>
  </si>
  <si>
    <t>630R_FUND_MD</t>
  </si>
  <si>
    <t>630R Fund MD Automatic</t>
  </si>
  <si>
    <t>C.E.R_FUND_MD</t>
  </si>
  <si>
    <t>C.E.R Fund MD Automatic</t>
  </si>
  <si>
    <t>843</t>
  </si>
  <si>
    <t>C.E.R_FUND_PUB</t>
  </si>
  <si>
    <t>C.E.R Fund Published</t>
  </si>
  <si>
    <t>C.E.R_FUND_ACF</t>
  </si>
  <si>
    <t>C.E.R Fund All Cash Flow Automatic</t>
  </si>
  <si>
    <t>823_FUND_UTD</t>
  </si>
  <si>
    <t>823 Fund Unit Class B2 [iD]</t>
  </si>
  <si>
    <t>823_FUND_UTDD</t>
  </si>
  <si>
    <t>823 Fund Unit Class B2 [iD] Daily</t>
  </si>
  <si>
    <t>CCY_USDAUD</t>
  </si>
  <si>
    <t>USD to AUD Exchange Rate per Bloomberg</t>
  </si>
  <si>
    <t>Return of a 1 Dollar Measured in Australian Dollars</t>
  </si>
  <si>
    <t>[EXCH_RATE]('AUD','USD','[END_DATE]','BLOOMBERG')</t>
  </si>
  <si>
    <t>CCD_USDAUD</t>
  </si>
  <si>
    <t>USD to AUD Daily Exchange Rate per Bloomberg</t>
  </si>
  <si>
    <t>Return of a 1 USD Measured in AUD Daily</t>
  </si>
  <si>
    <t>CCD_AUDZAR</t>
  </si>
  <si>
    <t>AUD to ZAR Daily Exchange Rate per Bloomberg</t>
  </si>
  <si>
    <t>Return of a 1 AUD Measured in Rands Daily</t>
  </si>
  <si>
    <t>[EXCH_RATE]('ZAR','AUD','[END_DATE]','BLOOMBERG')</t>
  </si>
  <si>
    <t>CCD_ZARAUD</t>
  </si>
  <si>
    <t>ZAR to AUD Daily Exchange Rate</t>
  </si>
  <si>
    <t>Return of a 1 Rand Measured in AUD</t>
  </si>
  <si>
    <t>CCY_AUDZAR</t>
  </si>
  <si>
    <t>AUD to ZAR Exchange Rate per Bloomberg</t>
  </si>
  <si>
    <t>Return of a 1 AUD Measured in ZAR</t>
  </si>
  <si>
    <t>CCY_ZARAUD</t>
  </si>
  <si>
    <t>ZAR to AUD Exchange Rate</t>
  </si>
  <si>
    <t>MSCI ACG USD</t>
  </si>
  <si>
    <t>MSCI - All Countries GDP World Equity Index (USD)</t>
  </si>
  <si>
    <t>Bloomberg Code : M1WDGW Index, GDP Weighted</t>
  </si>
  <si>
    <t>[IMPRT_ITEM]('MSCI_ACG_TRI','[END_DATE]','MORNSTAR')</t>
  </si>
  <si>
    <t>MSCI All Countries GDP USD</t>
  </si>
  <si>
    <t>MSCI AC AUD</t>
  </si>
  <si>
    <t>MSCI - All Countries Equity Index (AUD)</t>
  </si>
  <si>
    <t>824T_FUND_MDA</t>
  </si>
  <si>
    <t>824T Fund MD Archived</t>
  </si>
  <si>
    <t>855</t>
  </si>
  <si>
    <t>824T_FUND_PUB</t>
  </si>
  <si>
    <t>824T Fund Published</t>
  </si>
  <si>
    <t>824T_FUND_ACF</t>
  </si>
  <si>
    <t>824T Fund All Cash Flow Automatic</t>
  </si>
  <si>
    <t>824T_FUND_BM</t>
  </si>
  <si>
    <t>824T Fund Benchmark - STFCAD+10</t>
  </si>
  <si>
    <t>824T_FUND_MD</t>
  </si>
  <si>
    <t>824T Fund MD Automatic</t>
  </si>
  <si>
    <t>824_FUND_UTE</t>
  </si>
  <si>
    <t>824 Fund Unit Class B3 [iE]</t>
  </si>
  <si>
    <t>824_FUND_UTED</t>
  </si>
  <si>
    <t>824 Fund Unit Class B3 [iE] Daily</t>
  </si>
  <si>
    <t>825_FUND_UTE</t>
  </si>
  <si>
    <t>825 Fund Unit Class B3 [iE]</t>
  </si>
  <si>
    <t>825_FUND_UTED</t>
  </si>
  <si>
    <t>825 Fund Unit Class B3 [iE] Daily</t>
  </si>
  <si>
    <t>826_FUND_UTE</t>
  </si>
  <si>
    <t>826 Fund Unit Class B3 [iE]</t>
  </si>
  <si>
    <t>826_FUND_UTED</t>
  </si>
  <si>
    <t>826 Fund Unit Class B3 [iE] Daily</t>
  </si>
  <si>
    <t>880_FUND_BM2</t>
  </si>
  <si>
    <t>880 Fund Benchmark Secondary - MSCI AC AUD</t>
  </si>
  <si>
    <t>C.FLI_FUND_PUB</t>
  </si>
  <si>
    <t>C.FLI Fund Published</t>
  </si>
  <si>
    <t>861</t>
  </si>
  <si>
    <t>C.FLI_FUND_BM</t>
  </si>
  <si>
    <t>C.FLI Fund Benchmark - STFCAD+10</t>
  </si>
  <si>
    <t>C.FLI_FUND_BM2</t>
  </si>
  <si>
    <t>C.FLI Fund Benchmark Secondary - CALL_DAILY+2</t>
  </si>
  <si>
    <t>C.FLI_FUND_MD</t>
  </si>
  <si>
    <t>C.FLI Fund MD Automatic</t>
  </si>
  <si>
    <t>C.FLI_FUND_ACF</t>
  </si>
  <si>
    <t>C.FLI Fund All Cash Flow Automatic</t>
  </si>
  <si>
    <t>G.FLI_FUND_PUB</t>
  </si>
  <si>
    <t>G.FLI Fund Published</t>
  </si>
  <si>
    <t>862</t>
  </si>
  <si>
    <t>G.FLI_FUND_BM</t>
  </si>
  <si>
    <t>G.FLI Fund Benchmark - STFCAD+10</t>
  </si>
  <si>
    <t>G.FLI_FUND_MD</t>
  </si>
  <si>
    <t>G.FLI Fund MD Automatic</t>
  </si>
  <si>
    <t>G.FLI_FUND_ACF</t>
  </si>
  <si>
    <t>G.FLI Fund All Cash Flow Automatic</t>
  </si>
  <si>
    <t>G.INC_FUND_PUB</t>
  </si>
  <si>
    <t>G.INC Fund Published</t>
  </si>
  <si>
    <t>864</t>
  </si>
  <si>
    <t>G.INC_FUND_BM</t>
  </si>
  <si>
    <t>G.INC Fund Benchmark - STFIND</t>
  </si>
  <si>
    <t>G.INC_FUND_MD</t>
  </si>
  <si>
    <t>G.INC Fund MD Automatic</t>
  </si>
  <si>
    <t>G.INC_FUND_ACF</t>
  </si>
  <si>
    <t>G.INC Fund All Cash Flow Automatic</t>
  </si>
  <si>
    <t>TMPLT_FUND_PUB3</t>
  </si>
  <si>
    <t>TMPLT Fund Published 3PM</t>
  </si>
  <si>
    <t>FUND_PUB3</t>
  </si>
  <si>
    <t>824_FUND_PUB3</t>
  </si>
  <si>
    <t>824 Fund Published 3PM</t>
  </si>
  <si>
    <t>TMPLT_FUND_MD3</t>
  </si>
  <si>
    <t>TMPLT Fund MD Automatic 3PM</t>
  </si>
  <si>
    <t>FUND_MD3</t>
  </si>
  <si>
    <t>824_FUND_MD3</t>
  </si>
  <si>
    <t>824 Fund MD Automatic 3PM</t>
  </si>
  <si>
    <t>825_FUND_PUB3</t>
  </si>
  <si>
    <t>825 Fund Published 3PM</t>
  </si>
  <si>
    <t>825_FUND_MD3</t>
  </si>
  <si>
    <t>825 Fund MD Automatic 3PM</t>
  </si>
  <si>
    <t>826_FUND_MD3</t>
  </si>
  <si>
    <t>826 Fund MD Automatic 3PM</t>
  </si>
  <si>
    <t>826_FUND_PUB3</t>
  </si>
  <si>
    <t>826 Fund Published 3PM</t>
  </si>
  <si>
    <t>J258TDAY</t>
  </si>
  <si>
    <t>Resources Index (J258) - Daily</t>
  </si>
  <si>
    <t>9041_FUND_BM</t>
  </si>
  <si>
    <t>9041 Fund Benchmark - MSCI_AC_FIN</t>
  </si>
  <si>
    <t>846</t>
  </si>
  <si>
    <t>9041_FUND_MD</t>
  </si>
  <si>
    <t>9041 Fund MD Automatic</t>
  </si>
  <si>
    <t>9041_FUND_ACF</t>
  </si>
  <si>
    <t>9041 Fund All Cash Flow Automatic</t>
  </si>
  <si>
    <t>CRB_COM</t>
  </si>
  <si>
    <t>CRB Commodities Index</t>
  </si>
  <si>
    <t>FUND_SPEC_534_537_SP</t>
  </si>
  <si>
    <t>534 (from Feb 2020) spliced with 537 (from Feb 2002) for Remgro</t>
  </si>
  <si>
    <t>537 returns until Feb 2020, then 534</t>
  </si>
  <si>
    <t xml:space="preserve">[SPLICE]('[START_DATE]','[END_DATE]','537_FUND_PUB','28/02/2020','534_FUND_PUB') </t>
  </si>
  <si>
    <t>Remgro 534/537 splice</t>
  </si>
  <si>
    <t>9039_FUND_PUB</t>
  </si>
  <si>
    <t>9039 Fund Published</t>
  </si>
  <si>
    <t>844</t>
  </si>
  <si>
    <t>9039_FUND_MDA</t>
  </si>
  <si>
    <t>9039 Fund MD Archived</t>
  </si>
  <si>
    <t>9039_FUND_MD</t>
  </si>
  <si>
    <t>9039 Fund MD Automatic</t>
  </si>
  <si>
    <t>9039_FUND_BM</t>
  </si>
  <si>
    <t>9039 Fund Benchmark - CAPI_ALSI</t>
  </si>
  <si>
    <t>9039_FUND_BM2</t>
  </si>
  <si>
    <t>9039 Fund Benchmark Secondary - 811_FUND_PUB</t>
  </si>
  <si>
    <t>918 Fund Benchmark Sixth - JI0030_RAW</t>
  </si>
  <si>
    <t>9041_FUND_PUB</t>
  </si>
  <si>
    <t>9041 Fund Published</t>
  </si>
  <si>
    <t>880_FUND_ACF</t>
  </si>
  <si>
    <t>880 Fund All Cash Flow Automatic</t>
  </si>
  <si>
    <t>880_FUND_MD</t>
  </si>
  <si>
    <t>880 Fund MD Automatic</t>
  </si>
  <si>
    <t>880_FUND_PUB</t>
  </si>
  <si>
    <t>880 Fund Published</t>
  </si>
  <si>
    <t>880_FUND_BM</t>
  </si>
  <si>
    <t>880 Fund Benchmark - MSCI AC AUD</t>
  </si>
  <si>
    <t>880_FUND_PRC1</t>
  </si>
  <si>
    <t>AUSF_AUD_HRD_RAW</t>
  </si>
  <si>
    <t xml:space="preserve">Foord Global Equity Australian Feeder Fund AUD (Hard Price) </t>
  </si>
  <si>
    <t>[WEBPRC]('AUSF','[START_DATE]','[END_DATE]')</t>
  </si>
  <si>
    <t>[WEBPRC]([SERIES_ID],'AUSF','[START_DATE]','[END_DATE]')</t>
  </si>
  <si>
    <t>9042_FUND_MD</t>
  </si>
  <si>
    <t>9042 Fund MD Automatic</t>
  </si>
  <si>
    <t>860</t>
  </si>
  <si>
    <t>9042_FUND_MDA</t>
  </si>
  <si>
    <t>9042 Fund MD Archived</t>
  </si>
  <si>
    <t>9042_FUND_PUB</t>
  </si>
  <si>
    <t>9042 Fund Published</t>
  </si>
  <si>
    <t>809_FUND_MD3</t>
  </si>
  <si>
    <t>809 Fund MD Automatic 3PM</t>
  </si>
  <si>
    <t>826T_FUND_PUB</t>
  </si>
  <si>
    <t>826T Fund Published</t>
  </si>
  <si>
    <t>859</t>
  </si>
  <si>
    <t>825T_FUND_MDA</t>
  </si>
  <si>
    <t>825T Fund MD Archived</t>
  </si>
  <si>
    <t>857</t>
  </si>
  <si>
    <t>825T_FUND_PUB</t>
  </si>
  <si>
    <t>825T Fund Published</t>
  </si>
  <si>
    <t>825T_FUND_ACF</t>
  </si>
  <si>
    <t>825T Fund All Cash Flow Automatic</t>
  </si>
  <si>
    <t>825T_FUND_BM</t>
  </si>
  <si>
    <t>825T Fund Benchmark - STFIND</t>
  </si>
  <si>
    <t>825T_FUND_MD</t>
  </si>
  <si>
    <t>825T Fund MD Automatic</t>
  </si>
  <si>
    <t>809_FUND_PUB3</t>
  </si>
  <si>
    <t>809 Fund Published 3PM</t>
  </si>
  <si>
    <t>826T_FUND_ACF</t>
  </si>
  <si>
    <t>826T Fund All Cash Flow Automatic</t>
  </si>
  <si>
    <t>826T_FUND_BM</t>
  </si>
  <si>
    <t>826T Fund Benchmark - ALBI</t>
  </si>
  <si>
    <t>826T_FUND_MD</t>
  </si>
  <si>
    <t>826T Fund MD Automatic</t>
  </si>
  <si>
    <t>826T_FUND_MDA</t>
  </si>
  <si>
    <t>826T Fund MD Archived</t>
  </si>
  <si>
    <t>9042_FUND_ACF</t>
  </si>
  <si>
    <t>9042 Fund All Cash Flow Automatic</t>
  </si>
  <si>
    <t>9042_FUND_BM</t>
  </si>
  <si>
    <t>9042 Fund Benchmark - FRD_PRUD_MEAN</t>
  </si>
  <si>
    <t>810_FUND_MD3</t>
  </si>
  <si>
    <t>810 Fund MD Automatic 3PM</t>
  </si>
  <si>
    <t>810_FUND_PUB3</t>
  </si>
  <si>
    <t>810 Fund Published 3PM</t>
  </si>
  <si>
    <t>811_FUND_MD3</t>
  </si>
  <si>
    <t>811 Fund MD Automatic 3PM</t>
  </si>
  <si>
    <t>811_FUND_PUB3</t>
  </si>
  <si>
    <t>811 Fund Published 3PM</t>
  </si>
  <si>
    <t>816_FUND_PUB3</t>
  </si>
  <si>
    <t>816 Fund Published 3PM</t>
  </si>
  <si>
    <t>816_FUND_MD3</t>
  </si>
  <si>
    <t>816 Fund MD Automatic 3PM</t>
  </si>
  <si>
    <t>817_FUND_MD3</t>
  </si>
  <si>
    <t>817 Fund MD Automatic 3PM</t>
  </si>
  <si>
    <t>817_FUND_PUB3</t>
  </si>
  <si>
    <t>817 Fund Published 3PM</t>
  </si>
  <si>
    <t>818_FUND_MD3</t>
  </si>
  <si>
    <t>818 Fund MD Automatic 3PM</t>
  </si>
  <si>
    <t>818_FUND_PUB3</t>
  </si>
  <si>
    <t>818 Fund Published 3PM</t>
  </si>
  <si>
    <t>820_FUND_MD3</t>
  </si>
  <si>
    <t>820 Fund MD Automatic 3PM</t>
  </si>
  <si>
    <t>820_FUND_PRC3</t>
  </si>
  <si>
    <t>820 Fund Price 3 - N/A</t>
  </si>
  <si>
    <t>820_FUND_PUB3</t>
  </si>
  <si>
    <t>820 Fund Published 3PM</t>
  </si>
  <si>
    <t>821_FUND_MD3</t>
  </si>
  <si>
    <t>821 Fund MD Automatic 3PM</t>
  </si>
  <si>
    <t>821_FUND_PUB3</t>
  </si>
  <si>
    <t>821 Fund Published 3PM</t>
  </si>
  <si>
    <t>815_FUND_MD3</t>
  </si>
  <si>
    <t>815 Fund MD Automatic 3PM</t>
  </si>
  <si>
    <t>815_FUND_PUB3</t>
  </si>
  <si>
    <t>815 Fund Published 3PM</t>
  </si>
  <si>
    <t>MRN_GLB_LCAP_CCY_EUR</t>
  </si>
  <si>
    <t>Global Large Cap Blend Equity (Morningstar) in EUR</t>
  </si>
  <si>
    <t>Global Large Cap Blend Equity (Morningstar) in EUR, Created for Helena (877 Factsheet)</t>
  </si>
  <si>
    <t>875_FUND_BM3</t>
  </si>
  <si>
    <t>875 Fund Benchmark Third - MSCI EUR UT N</t>
  </si>
  <si>
    <t>FTSE World Government Bond Index (EUR)</t>
  </si>
  <si>
    <t>*875_FUND_MSC1</t>
  </si>
  <si>
    <t>*875 Fund Miscellaneous 1 - CITI USD</t>
  </si>
  <si>
    <t>C.FLI.T_FUND_MD</t>
  </si>
  <si>
    <t>C.FLI.T Fund MD Automatic</t>
  </si>
  <si>
    <t>C.FLI.T_FUND_ACF</t>
  </si>
  <si>
    <t>C.FLI.T Fund All Cash Flow Automatic</t>
  </si>
  <si>
    <t>C.FLI.T_FUND_PUB</t>
  </si>
  <si>
    <t>C.FLI.T Fund Published</t>
  </si>
  <si>
    <t>580</t>
  </si>
  <si>
    <t>COPY_FUND_PUB</t>
  </si>
  <si>
    <t>COPY Fund Published</t>
  </si>
  <si>
    <t>823_FUND_BM3</t>
  </si>
  <si>
    <t>823 Fund Benchmark Third - MSCI AC USD</t>
  </si>
  <si>
    <t>823_FUND_BM2</t>
  </si>
  <si>
    <t>823 Fund Benchmark Secondary - MSCI AC USD</t>
  </si>
  <si>
    <t>COPY_FUND_ACF</t>
  </si>
  <si>
    <t>COPY Fund All Cash Flow Automatic</t>
  </si>
  <si>
    <t>COPY_FUND_MD</t>
  </si>
  <si>
    <t>COPY Fund MD Automatic</t>
  </si>
  <si>
    <t>823_FUND_MSC1</t>
  </si>
  <si>
    <t>823 Fund Miscellaneous 1 - MRN_GLB_LCAP_CCY_ZAR</t>
  </si>
  <si>
    <t>823_FUND_MSC2</t>
  </si>
  <si>
    <t>823 Fund Miscellaneous 2 - ECPI</t>
  </si>
  <si>
    <t>823_FUND_MD3</t>
  </si>
  <si>
    <t>823 Fund MD Automatic 3PM</t>
  </si>
  <si>
    <t>823_FUND_PUB3</t>
  </si>
  <si>
    <t>823 Fund Published 3PM</t>
  </si>
  <si>
    <t>RSRCH_NH_WBO</t>
  </si>
  <si>
    <t>Research Nancy Hossack WBO</t>
  </si>
  <si>
    <t>[RSRCH]('NH','[START_DATE]','[END_DATE]' ,'WBO')</t>
  </si>
  <si>
    <t>Nancy WBO</t>
  </si>
  <si>
    <t>RSRCH_MT_BVT</t>
  </si>
  <si>
    <t>Research Michael Townshend BVT</t>
  </si>
  <si>
    <t>[RSRCH]('MT','[START_DATE]','[END_DATE]' ,'BVT')</t>
  </si>
  <si>
    <t>Michael BVT</t>
  </si>
  <si>
    <t>RSRCH_MT_BID</t>
  </si>
  <si>
    <t>Research Michael Townshend BID</t>
  </si>
  <si>
    <t>[RSRCH]('MT','[START_DATE]','[END_DATE]' ,'BID')</t>
  </si>
  <si>
    <t>Michael BID</t>
  </si>
  <si>
    <t>C.GLE.T_FUND_MD</t>
  </si>
  <si>
    <t>C.GLE.T Fund MD Automatic</t>
  </si>
  <si>
    <t>C.GLE.T_FUND_ACF</t>
  </si>
  <si>
    <t>C.GLE.T Fund All Cash Flow Automatic</t>
  </si>
  <si>
    <t>C.GLE.T_FUND_PUB</t>
  </si>
  <si>
    <t>C.GLE.T Fund Published</t>
  </si>
  <si>
    <t>822_R_CCY_US3</t>
  </si>
  <si>
    <t>822_FUND_UTR in USD3PM</t>
  </si>
  <si>
    <t>823_R_CCY_USD</t>
  </si>
  <si>
    <t>823_FUND_UTR in USD</t>
  </si>
  <si>
    <t>823_R_CCY_US3</t>
  </si>
  <si>
    <t>823_FUND_UTR in USD3PM</t>
  </si>
  <si>
    <t>822 Fund Benchmark - MSCI ZAR</t>
  </si>
  <si>
    <t>822_FUND_UTC</t>
  </si>
  <si>
    <t>822 Fund Unit Class  [iC]</t>
  </si>
  <si>
    <t>822_FUND_BM2</t>
  </si>
  <si>
    <t>822 Fund Benchmark Secondary - CONST_10_USDZAR3PM</t>
  </si>
  <si>
    <t>822_FUND_BM3</t>
  </si>
  <si>
    <t>822 Fund Benchmark Third - CONST_10</t>
  </si>
  <si>
    <t>822_FUND_BM4</t>
  </si>
  <si>
    <t>822 Fund Benchmark Fourth - MSCI ZAR3PM</t>
  </si>
  <si>
    <t>822_FUND_MSC1</t>
  </si>
  <si>
    <t>822 Fund Miscellaneous 1 - MSCI ZAR</t>
  </si>
  <si>
    <t>822_FUND_MSC2</t>
  </si>
  <si>
    <t>822_FUND_MSC4</t>
  </si>
  <si>
    <t>822 Fund Miscellaneous 4 - MRN_FLX_ALC_CCY_ZAR</t>
  </si>
  <si>
    <t>822_FUND_MSC3</t>
  </si>
  <si>
    <t>822 Fund Miscellaneous 3 - 809_B_CCY_US3</t>
  </si>
  <si>
    <t>822_FUND_UTCD</t>
  </si>
  <si>
    <t>822 Fund Unit Class  [iC] Daily</t>
  </si>
  <si>
    <t>822_FUND_MSC5</t>
  </si>
  <si>
    <t>822 Fund Miscellaneous 5 - ECPI</t>
  </si>
  <si>
    <t>822_FUND_MSC6</t>
  </si>
  <si>
    <t>822 Fund Miscellaneous 6 - US_CPI_LAG_1M  ZAR</t>
  </si>
  <si>
    <t>822_FUND_MD3</t>
  </si>
  <si>
    <t>822 Fund MD Automatic 3PM</t>
  </si>
  <si>
    <t>822_FUND_PUB3</t>
  </si>
  <si>
    <t>822 Fund Published 3PM</t>
  </si>
  <si>
    <t>Column1</t>
  </si>
  <si>
    <t>DOM_OR_FRGN</t>
  </si>
  <si>
    <t>ASSET_CLASS</t>
  </si>
  <si>
    <t>AA_TOTAL_EQ</t>
  </si>
  <si>
    <t>AA_TOTAL_PROP</t>
  </si>
  <si>
    <t>AA_TOTAL_DEBT</t>
  </si>
  <si>
    <t>AA_TOTAL_BOND</t>
  </si>
  <si>
    <t>AA_TOTAL_COMM</t>
  </si>
  <si>
    <t>AA_TOTAL_CASH</t>
  </si>
  <si>
    <t>AA_TOTAL_QUARTER_PRIOR_EQ</t>
  </si>
  <si>
    <t>AA_TOTAL_QUARTER_PRIOR_PROP</t>
  </si>
  <si>
    <t>AA_TOTAL_QUARTER_PRIOR_DEBT</t>
  </si>
  <si>
    <t>AA_TOTAL_QUARTER_PRIOR_BOND</t>
  </si>
  <si>
    <t>AA_TOTAL_QUARTER_PRIOR_COMM</t>
  </si>
  <si>
    <t>AA_TOTAL_QUARTER_PRIOR_CASH</t>
  </si>
  <si>
    <t>Dec 2014 (1Y)</t>
  </si>
  <si>
    <t>ANNUALISED</t>
  </si>
  <si>
    <t>01/01/2014-&gt;31/12/2014</t>
  </si>
  <si>
    <t>818 FUND UTR</t>
  </si>
  <si>
    <t>Jan 2015 (1Y)</t>
  </si>
  <si>
    <t>01/02/2014-&gt;31/01/2015</t>
  </si>
  <si>
    <t>Feb 2015 (1Y)</t>
  </si>
  <si>
    <t>01/03/2014-&gt;28/02/2015</t>
  </si>
  <si>
    <t>Mar 2015 (1Y)</t>
  </si>
  <si>
    <t>01/04/2014-&gt;31/03/2015</t>
  </si>
  <si>
    <t>Apr 2015 (1Y)</t>
  </si>
  <si>
    <t>01/05/2014-&gt;30/04/2015</t>
  </si>
  <si>
    <t>May 2015 (1Y)</t>
  </si>
  <si>
    <t>01/06/2014-&gt;31/05/2015</t>
  </si>
  <si>
    <t>Jun 2015 (1Y)</t>
  </si>
  <si>
    <t>01/07/2014-&gt;30/06/2015</t>
  </si>
  <si>
    <t>Jul 2015 (1Y)</t>
  </si>
  <si>
    <t>01/08/2014-&gt;31/07/2015</t>
  </si>
  <si>
    <t>Aug 2015 (1Y)</t>
  </si>
  <si>
    <t>01/09/2014-&gt;31/08/2015</t>
  </si>
  <si>
    <t>Sep 2015 (1Y)</t>
  </si>
  <si>
    <t>01/10/2014-&gt;30/09/2015</t>
  </si>
  <si>
    <t>Oct 2015 (1Y)</t>
  </si>
  <si>
    <t>01/11/2014-&gt;31/10/2015</t>
  </si>
  <si>
    <t>Nov 2015 (1Y)</t>
  </si>
  <si>
    <t>01/12/2014-&gt;30/11/2015</t>
  </si>
  <si>
    <t>Dec 2015 (1Y)</t>
  </si>
  <si>
    <t>01/01/2015-&gt;31/12/2015</t>
  </si>
  <si>
    <t>Jan 2016 (1Y)</t>
  </si>
  <si>
    <t>01/02/2015-&gt;31/01/2016</t>
  </si>
  <si>
    <t>Feb 2016 (1Y)</t>
  </si>
  <si>
    <t>01/03/2015-&gt;29/02/2016</t>
  </si>
  <si>
    <t>Mar 2016 (1Y)</t>
  </si>
  <si>
    <t>01/04/2015-&gt;31/03/2016</t>
  </si>
  <si>
    <t>Apr 2016 (1Y)</t>
  </si>
  <si>
    <t>01/05/2015-&gt;30/04/2016</t>
  </si>
  <si>
    <t>May 2016 (1Y)</t>
  </si>
  <si>
    <t>01/06/2015-&gt;31/05/2016</t>
  </si>
  <si>
    <t>Jun 2016 (1Y)</t>
  </si>
  <si>
    <t>01/07/2015-&gt;30/06/2016</t>
  </si>
  <si>
    <t>Jul 2016 (1Y)</t>
  </si>
  <si>
    <t>01/08/2015-&gt;31/07/2016</t>
  </si>
  <si>
    <t>Aug 2016 (1Y)</t>
  </si>
  <si>
    <t>01/09/2015-&gt;31/08/2016</t>
  </si>
  <si>
    <t>Sep 2016 (1Y)</t>
  </si>
  <si>
    <t>01/10/2015-&gt;30/09/2016</t>
  </si>
  <si>
    <t>Oct 2016 (1Y)</t>
  </si>
  <si>
    <t>01/11/2015-&gt;31/10/2016</t>
  </si>
  <si>
    <t>Nov 2016 (1Y)</t>
  </si>
  <si>
    <t>01/12/2015-&gt;30/11/2016</t>
  </si>
  <si>
    <t>Dec 2016 (1Y)</t>
  </si>
  <si>
    <t>01/01/2016-&gt;31/12/2016</t>
  </si>
  <si>
    <t>Jan 2017 (1Y)</t>
  </si>
  <si>
    <t>01/02/2016-&gt;31/01/2017</t>
  </si>
  <si>
    <t>Feb 2017 (1Y)</t>
  </si>
  <si>
    <t>01/03/2016-&gt;28/02/2017</t>
  </si>
  <si>
    <t>Mar 2017 (1Y)</t>
  </si>
  <si>
    <t>01/04/2016-&gt;31/03/2017</t>
  </si>
  <si>
    <t>Apr 2017 (1Y)</t>
  </si>
  <si>
    <t>01/05/2016-&gt;30/04/2017</t>
  </si>
  <si>
    <t>May 2017 (1Y)</t>
  </si>
  <si>
    <t>01/06/2016-&gt;31/05/2017</t>
  </si>
  <si>
    <t>Jun 2017 (1Y)</t>
  </si>
  <si>
    <t>01/07/2016-&gt;30/06/2017</t>
  </si>
  <si>
    <t>Jul 2017 (1Y)</t>
  </si>
  <si>
    <t>01/08/2016-&gt;31/07/2017</t>
  </si>
  <si>
    <t>Aug 2017 (1Y)</t>
  </si>
  <si>
    <t>01/09/2016-&gt;31/08/2017</t>
  </si>
  <si>
    <t>Sep 2017 (1Y)</t>
  </si>
  <si>
    <t>01/10/2016-&gt;30/09/2017</t>
  </si>
  <si>
    <t>Oct 2017 (1Y)</t>
  </si>
  <si>
    <t>01/11/2016-&gt;31/10/2017</t>
  </si>
  <si>
    <t>Nov 2017 (1Y)</t>
  </si>
  <si>
    <t>01/12/2016-&gt;30/11/2017</t>
  </si>
  <si>
    <t>Dec 2017 (1Y)</t>
  </si>
  <si>
    <t>01/01/2017-&gt;31/12/2017</t>
  </si>
  <si>
    <t>Jan 2018 (1Y)</t>
  </si>
  <si>
    <t>01/02/2017-&gt;31/01/2018</t>
  </si>
  <si>
    <t>Feb 2018 (1Y)</t>
  </si>
  <si>
    <t>01/03/2017-&gt;28/02/2018</t>
  </si>
  <si>
    <t>Mar 2018 (1Y)</t>
  </si>
  <si>
    <t>01/04/2017-&gt;31/03/2018</t>
  </si>
  <si>
    <t>Apr 2018 (1Y)</t>
  </si>
  <si>
    <t>01/05/2017-&gt;30/04/2018</t>
  </si>
  <si>
    <t>May 2018 (1Y)</t>
  </si>
  <si>
    <t>01/06/2017-&gt;31/05/2018</t>
  </si>
  <si>
    <t>Jun 2018 (1Y)</t>
  </si>
  <si>
    <t>01/07/2017-&gt;30/06/2018</t>
  </si>
  <si>
    <t>Jul 2018 (1Y)</t>
  </si>
  <si>
    <t>01/08/2017-&gt;31/07/2018</t>
  </si>
  <si>
    <t>Aug 2018 (1Y)</t>
  </si>
  <si>
    <t>01/09/2017-&gt;31/08/2018</t>
  </si>
  <si>
    <t>Sep 2018 (1Y)</t>
  </si>
  <si>
    <t>01/10/2017-&gt;30/09/2018</t>
  </si>
  <si>
    <t>Oct 2018 (1Y)</t>
  </si>
  <si>
    <t>01/11/2017-&gt;31/10/2018</t>
  </si>
  <si>
    <t>Nov 2018 (1Y)</t>
  </si>
  <si>
    <t>01/12/2017-&gt;30/11/2018</t>
  </si>
  <si>
    <t>Dec 2018 (1Y)</t>
  </si>
  <si>
    <t>01/01/2018-&gt;31/12/2018</t>
  </si>
  <si>
    <t>Jan 2019 (1Y)</t>
  </si>
  <si>
    <t>01/02/2018-&gt;31/01/2019</t>
  </si>
  <si>
    <t>Feb 2019 (1Y)</t>
  </si>
  <si>
    <t>01/03/2018-&gt;28/02/2019</t>
  </si>
  <si>
    <t>Mar 2019 (1Y)</t>
  </si>
  <si>
    <t>01/04/2018-&gt;31/03/2019</t>
  </si>
  <si>
    <t>Apr 2019 (1Y)</t>
  </si>
  <si>
    <t>01/05/2018-&gt;30/04/2019</t>
  </si>
  <si>
    <t>May 2019 (1Y)</t>
  </si>
  <si>
    <t>01/06/2018-&gt;31/05/2019</t>
  </si>
  <si>
    <t>Jun 2019 (1Y)</t>
  </si>
  <si>
    <t>01/07/2018-&gt;30/06/2019</t>
  </si>
  <si>
    <t>Jul 2019 (1Y)</t>
  </si>
  <si>
    <t>01/08/2018-&gt;31/07/2019</t>
  </si>
  <si>
    <t>Aug 2019 (1Y)</t>
  </si>
  <si>
    <t>01/09/2018-&gt;31/08/2019</t>
  </si>
  <si>
    <t>Sep 2019 (1Y)</t>
  </si>
  <si>
    <t>01/10/2018-&gt;30/09/2019</t>
  </si>
  <si>
    <t>Oct 2019 (1Y)</t>
  </si>
  <si>
    <t>01/11/2018-&gt;31/10/2019</t>
  </si>
  <si>
    <t>Nov 2019 (1Y)</t>
  </si>
  <si>
    <t>01/12/2018-&gt;30/11/2019</t>
  </si>
  <si>
    <t>Dec 2019 (1Y)</t>
  </si>
  <si>
    <t>01/01/2019-&gt;31/12/2019</t>
  </si>
  <si>
    <t>Jan 2020 (1Y)</t>
  </si>
  <si>
    <t>01/02/2019-&gt;31/01/2020</t>
  </si>
  <si>
    <t>Feb 2020 (1Y)</t>
  </si>
  <si>
    <t>01/03/2019-&gt;29/02/2020</t>
  </si>
  <si>
    <t>Mar 2020 (1Y)</t>
  </si>
  <si>
    <t>01/04/2019-&gt;31/03/2020</t>
  </si>
  <si>
    <t>Apr 2020 (1Y)</t>
  </si>
  <si>
    <t>01/05/2019-&gt;30/04/2020</t>
  </si>
  <si>
    <t>May 2020 (1Y)</t>
  </si>
  <si>
    <t>01/06/2019-&gt;31/05/2020</t>
  </si>
  <si>
    <t>Jun 2020 (1Y)</t>
  </si>
  <si>
    <t>01/07/2019-&gt;30/06/2020</t>
  </si>
  <si>
    <t>Jul 2020 (1Y)</t>
  </si>
  <si>
    <t>01/08/2019-&gt;31/07/2020</t>
  </si>
  <si>
    <t>Aug 2020 (1Y)</t>
  </si>
  <si>
    <t>01/09/2019-&gt;31/08/2020</t>
  </si>
  <si>
    <t>Sep 2020 (1Y)</t>
  </si>
  <si>
    <t>01/10/2019-&gt;30/09/2020</t>
  </si>
  <si>
    <t>Oct 2020 (1Y)</t>
  </si>
  <si>
    <t>01/11/2019-&gt;31/10/2020</t>
  </si>
  <si>
    <t>Nov 2020 (1Y)</t>
  </si>
  <si>
    <t>01/12/2019-&gt;30/11/2020</t>
  </si>
  <si>
    <t>Dec 2020 (1Y)</t>
  </si>
  <si>
    <t>01/01/2020-&gt;31/12/2020</t>
  </si>
  <si>
    <t>Jan 2021 (1Y)</t>
  </si>
  <si>
    <t>01/02/2020-&gt;31/01/2021</t>
  </si>
  <si>
    <t>Feb 2021 (1Y)</t>
  </si>
  <si>
    <t>01/03/2020-&gt;28/02/2021</t>
  </si>
  <si>
    <t>Mar 2021 (1Y)</t>
  </si>
  <si>
    <t>01/04/2020-&gt;31/03/2021</t>
  </si>
  <si>
    <t>Apr 2021 (1Y)</t>
  </si>
  <si>
    <t>01/05/2020-&gt;30/04/2021</t>
  </si>
  <si>
    <t>May 2021 (1Y)</t>
  </si>
  <si>
    <t>01/06/2020-&gt;31/05/2021</t>
  </si>
  <si>
    <t>Jun 2021 (1Y)</t>
  </si>
  <si>
    <t>01/07/2020-&gt;30/06/2021</t>
  </si>
  <si>
    <t>Jul 2021 (1Y)</t>
  </si>
  <si>
    <t>01/08/2020-&gt;31/07/2021</t>
  </si>
  <si>
    <t>Aug 2021 (1Y)</t>
  </si>
  <si>
    <t>01/09/2020-&gt;31/08/2021</t>
  </si>
  <si>
    <t>Sep 2021 (1Y)</t>
  </si>
  <si>
    <t>01/10/2020-&gt;30/09/2021</t>
  </si>
  <si>
    <t>Oct 2021 (1Y)</t>
  </si>
  <si>
    <t>01/11/2020-&gt;31/10/2021</t>
  </si>
  <si>
    <t>Nov 2021 (1Y)</t>
  </si>
  <si>
    <t>01/12/2020-&gt;30/11/2021</t>
  </si>
  <si>
    <t>Dec 2021 (1Y)</t>
  </si>
  <si>
    <t>01/01/2021-&gt;31/12/2021</t>
  </si>
  <si>
    <t>Jan 2022 (1Y)</t>
  </si>
  <si>
    <t>01/02/2021-&gt;31/01/2022</t>
  </si>
  <si>
    <t>Feb 2022 (1Y)</t>
  </si>
  <si>
    <t>01/03/2021-&gt;28/02/2022</t>
  </si>
  <si>
    <t>Mar 2022 (1Y)</t>
  </si>
  <si>
    <t>01/04/2021-&gt;31/03/2022</t>
  </si>
  <si>
    <t>Apr 2022 (1Y)</t>
  </si>
  <si>
    <t>01/05/2021-&gt;30/04/2022</t>
  </si>
  <si>
    <t>May 2022 (1Y)</t>
  </si>
  <si>
    <t>01/06/2021-&gt;31/05/2022</t>
  </si>
  <si>
    <t>Jun 2022 (1Y)</t>
  </si>
  <si>
    <t>01/07/2021-&gt;30/06/2022</t>
  </si>
  <si>
    <t>Jul 2022 (1Y)</t>
  </si>
  <si>
    <t>01/08/2021-&gt;31/07/2022</t>
  </si>
  <si>
    <t>Aug 2022 (1Y)</t>
  </si>
  <si>
    <t>01/09/2021-&gt;31/08/2022</t>
  </si>
  <si>
    <t>Sep 2022 (1Y)</t>
  </si>
  <si>
    <t>01/10/2021-&gt;30/09/2022</t>
  </si>
  <si>
    <t>Oct 2022 (1Y)</t>
  </si>
  <si>
    <t>01/11/2021-&gt;31/10/2022</t>
  </si>
  <si>
    <t>Nov 2022 (1Y)</t>
  </si>
  <si>
    <t>01/12/2021-&gt;30/11/2022</t>
  </si>
  <si>
    <t>Dec 2022 (1Y)</t>
  </si>
  <si>
    <t>01/01/2022-&gt;31/12/2022</t>
  </si>
  <si>
    <t>Jan 2023 (1Y)</t>
  </si>
  <si>
    <t>01/02/2022-&gt;31/01/2023</t>
  </si>
  <si>
    <t>Feb 2023 (1Y)</t>
  </si>
  <si>
    <t>01/03/2022-&gt;28/02/2023</t>
  </si>
  <si>
    <t>Mar 2023 (1Y)</t>
  </si>
  <si>
    <t>01/04/2022-&gt;31/03/2023</t>
  </si>
  <si>
    <t>Apr 2023 (1Y)</t>
  </si>
  <si>
    <t>01/05/2022-&gt;30/04/2023</t>
  </si>
  <si>
    <t>May 2023 (1Y)</t>
  </si>
  <si>
    <t>01/06/2022-&gt;31/05/2023</t>
  </si>
  <si>
    <t>9032 Fund Benchmark - MSCI_AC_HLT</t>
  </si>
  <si>
    <t>Jun 2023 (1Y)</t>
  </si>
  <si>
    <t>01/07/2022-&gt;30/06/2023</t>
  </si>
  <si>
    <t>9022 Fund Benchmark - MSCI_AC_HLT</t>
  </si>
  <si>
    <t>9043_FUND_PUB</t>
  </si>
  <si>
    <t>9043 Fund Published</t>
  </si>
  <si>
    <t>9043_FUND_BM</t>
  </si>
  <si>
    <t>9043 Fund Benchmark - MSCI_AC_CD</t>
  </si>
  <si>
    <t>9043_FUND_MD</t>
  </si>
  <si>
    <t>9043 Fund MD Automatic</t>
  </si>
  <si>
    <t>9043_FUND_ACF</t>
  </si>
  <si>
    <t>9043 Fund All Cash Flow Automatic</t>
  </si>
  <si>
    <t>MSCI AC World Index</t>
  </si>
  <si>
    <t>STATISTIC</t>
  </si>
  <si>
    <t>PERIOD_CODE</t>
  </si>
  <si>
    <t>ONE_YEAR_RETURNS</t>
  </si>
  <si>
    <t>Total</t>
  </si>
  <si>
    <t>Taiwan</t>
  </si>
  <si>
    <t>BENCHMARK</t>
  </si>
  <si>
    <t>RANKING</t>
  </si>
  <si>
    <t>Jul 2023 (1Y)</t>
  </si>
  <si>
    <t>01/08/2022-&gt;31/07/2023</t>
  </si>
  <si>
    <t>825_FUND_MSC1</t>
  </si>
  <si>
    <t>825 Fund Miscellaneous 1 - ECPI</t>
  </si>
  <si>
    <t>826_FUND_MSC1</t>
  </si>
  <si>
    <t>826 Fund Miscellaneous 1 - ALBI</t>
  </si>
  <si>
    <t>Aug 2023 (1Y)</t>
  </si>
  <si>
    <t>01/09/2022-&gt;31/08/2023</t>
  </si>
  <si>
    <t>825_FUND_MSC2</t>
  </si>
  <si>
    <t>825 Fund Miscellaneous 2 - STFIND</t>
  </si>
  <si>
    <t>824_FUND_MSC1</t>
  </si>
  <si>
    <t>824 Fund Miscellaneous 1 - STFCAD+10</t>
  </si>
  <si>
    <t>SECTOR</t>
  </si>
  <si>
    <t>SECTOR_LOOKUP</t>
  </si>
  <si>
    <t>Consumer Discretionary</t>
  </si>
  <si>
    <t>Consumer Staples</t>
  </si>
  <si>
    <t>Health Care</t>
  </si>
  <si>
    <t>Information Technology</t>
  </si>
  <si>
    <t>Communication Services</t>
  </si>
  <si>
    <t>Real Estate</t>
  </si>
  <si>
    <t>Item Description</t>
  </si>
  <si>
    <t>J303</t>
  </si>
  <si>
    <t>Capital goods / 
construction</t>
  </si>
  <si>
    <t>Industrials / 
transport</t>
  </si>
  <si>
    <t>Consumer / 
services</t>
  </si>
  <si>
    <t>Telecommunications</t>
  </si>
  <si>
    <t>LEVEL_CODE</t>
  </si>
  <si>
    <t>CURRENCY_CODE</t>
  </si>
  <si>
    <t>MARKET_VALUE</t>
  </si>
  <si>
    <t>MARKET_VALUE_PERCENTAGE</t>
  </si>
  <si>
    <t>EXPOSURE_VALUE</t>
  </si>
  <si>
    <t>BOOK_VALUE</t>
  </si>
  <si>
    <t>CGT_BOOK_VALUE</t>
  </si>
  <si>
    <t>ITEM_ID</t>
  </si>
  <si>
    <t>PARENT_ITEM_ID</t>
  </si>
  <si>
    <t>1-3 years</t>
  </si>
  <si>
    <t>0-1 year</t>
  </si>
  <si>
    <t>3-7 years</t>
  </si>
  <si>
    <t>&gt; 12 years</t>
  </si>
  <si>
    <t>Perpetual</t>
  </si>
  <si>
    <t>7-12 years</t>
  </si>
  <si>
    <t>12-20 years</t>
  </si>
  <si>
    <t>20+ years</t>
  </si>
  <si>
    <t>MATURITY</t>
  </si>
  <si>
    <t>0-1
Year</t>
  </si>
  <si>
    <t>1-3
Years</t>
  </si>
  <si>
    <t>3-7
Years</t>
  </si>
  <si>
    <t>7-12
Years</t>
  </si>
  <si>
    <t>12-20
Years</t>
  </si>
  <si>
    <t>20+
Years</t>
  </si>
  <si>
    <t>OVERVIEW LABELS</t>
  </si>
  <si>
    <t>Sep 2023 (1Y)</t>
  </si>
  <si>
    <t>01/10/2022-&gt;30/09/2023</t>
  </si>
  <si>
    <t>9021_FUND_BM2</t>
  </si>
  <si>
    <t>9044_FUND_PUB</t>
  </si>
  <si>
    <t>9044 Fund Published</t>
  </si>
  <si>
    <t>9044_FUND_BM</t>
  </si>
  <si>
    <t>9044 Fund Benchmark - MSCI_AC_CS</t>
  </si>
  <si>
    <t>9044_FUND_MD</t>
  </si>
  <si>
    <t>9044 Fund MD Automatic</t>
  </si>
  <si>
    <t>9044_FUND_ACF</t>
  </si>
  <si>
    <t>9044 Fund All Cash Flow Automatic</t>
  </si>
  <si>
    <t>9021 Fund Benchmark Secondary - MSCI_AC_RE</t>
  </si>
  <si>
    <t>9021 Fund Benchmark - MSCI_AC_RS</t>
  </si>
  <si>
    <t>MSCI_AC_RS</t>
  </si>
  <si>
    <t>[IMPRT_ITEM]('MSCI_AC_RS_TRI','[END_DATE]','BLOOMBERG')</t>
  </si>
  <si>
    <t>[IMPRT]([SERIES_ID],'MSCI_AC_RS_TRI','[START_DATE]','[END_DATE]')</t>
  </si>
  <si>
    <t>Oct 2023 (1Y)</t>
  </si>
  <si>
    <t>01/11/2022-&gt;31/10/2023</t>
  </si>
  <si>
    <t>Nov 2023 (1Y)</t>
  </si>
  <si>
    <t>01/12/2022-&gt;30/11/2023</t>
  </si>
  <si>
    <t>FASFX_USD_HRD</t>
  </si>
  <si>
    <t>Foord Asia Ex-Japan Fund X USD (Hard Price)</t>
  </si>
  <si>
    <t>FSEFX_USD_HRD</t>
  </si>
  <si>
    <t>Foord-Hassen Shariah Global Equity Fund X USD (Hard Price)</t>
  </si>
  <si>
    <t>*878_FUND_PRC4</t>
  </si>
  <si>
    <t>*878 Fund Price 4 - FSEFC2_USD_HRD</t>
  </si>
  <si>
    <t>878 Fund Price 5 - FSEFX_USD_HRD</t>
  </si>
  <si>
    <t>879_FUND_PRC5</t>
  </si>
  <si>
    <t>879 Fund Price 5 - FASFX_USD_HRD</t>
  </si>
  <si>
    <t>9000</t>
  </si>
  <si>
    <t>Technology</t>
  </si>
  <si>
    <t>5000</t>
  </si>
  <si>
    <t>Consumer services</t>
  </si>
  <si>
    <t>1000</t>
  </si>
  <si>
    <t>Basic materials</t>
  </si>
  <si>
    <t>3000</t>
  </si>
  <si>
    <t>Consumer goods</t>
  </si>
  <si>
    <t>4000</t>
  </si>
  <si>
    <t>8000</t>
  </si>
  <si>
    <t>2000</t>
  </si>
  <si>
    <t>US</t>
  </si>
  <si>
    <t>ASIA_EM</t>
  </si>
  <si>
    <t>PAC</t>
  </si>
  <si>
    <t>AFRME</t>
  </si>
  <si>
    <t>Africa + Middle East</t>
  </si>
  <si>
    <t>Taiwan, Province of China</t>
  </si>
  <si>
    <t>EQTY</t>
  </si>
  <si>
    <t>Equities</t>
  </si>
  <si>
    <t>Cash</t>
  </si>
  <si>
    <t>GOV</t>
  </si>
  <si>
    <t>Government bonds</t>
  </si>
  <si>
    <t>COM</t>
  </si>
  <si>
    <t>CORP</t>
  </si>
  <si>
    <t>Corporate bonds</t>
  </si>
  <si>
    <t>DOM.EQ</t>
  </si>
  <si>
    <t>Domestic equities</t>
  </si>
  <si>
    <t>DOM</t>
  </si>
  <si>
    <t>FRGN.EQ</t>
  </si>
  <si>
    <t>Foreign equities</t>
  </si>
  <si>
    <t>FRGN</t>
  </si>
  <si>
    <t>DOM.BOND</t>
  </si>
  <si>
    <t>Domestic government bonds</t>
  </si>
  <si>
    <t>FRGN.CASH</t>
  </si>
  <si>
    <t>Foreign money market</t>
  </si>
  <si>
    <t>DOM.CASH</t>
  </si>
  <si>
    <t>Domestic money market</t>
  </si>
  <si>
    <t>DOM.COMM</t>
  </si>
  <si>
    <t>Domestic commodities</t>
  </si>
  <si>
    <t>FRGN.DEBT</t>
  </si>
  <si>
    <t>Foreign corporate bonds</t>
  </si>
  <si>
    <t>DOM.PROP</t>
  </si>
  <si>
    <t>Domestic listed property</t>
  </si>
  <si>
    <t>FRGN.BOND</t>
  </si>
  <si>
    <t>Foreign government bonds</t>
  </si>
  <si>
    <t>FRGN.COMM</t>
  </si>
  <si>
    <t>Foreign commodities</t>
  </si>
  <si>
    <t>FRGN.PROP</t>
  </si>
  <si>
    <t>Foreign listed property</t>
  </si>
  <si>
    <t>SHARE</t>
  </si>
  <si>
    <t>JSE equities</t>
  </si>
  <si>
    <t>FIN</t>
  </si>
  <si>
    <t>RES</t>
  </si>
  <si>
    <t>PROPERTY</t>
  </si>
  <si>
    <t>JSE property</t>
  </si>
  <si>
    <t>Listed property</t>
  </si>
  <si>
    <t>DOM.DEBT</t>
  </si>
  <si>
    <t>Domestic corporate bonds</t>
  </si>
  <si>
    <t>MATR</t>
  </si>
  <si>
    <t>HLTH</t>
  </si>
  <si>
    <t>COND</t>
  </si>
  <si>
    <t>Consumer discretionary</t>
  </si>
  <si>
    <t>UTIL</t>
  </si>
  <si>
    <t>ENER</t>
  </si>
  <si>
    <t>CONS</t>
  </si>
  <si>
    <t>Consumer staples</t>
  </si>
  <si>
    <t>Communication services</t>
  </si>
  <si>
    <t>IT</t>
  </si>
  <si>
    <t>Real estate</t>
  </si>
  <si>
    <t>Consumer/services</t>
  </si>
  <si>
    <t>30</t>
  </si>
  <si>
    <t>40</t>
  </si>
  <si>
    <t>60</t>
  </si>
  <si>
    <t>Industrials/transport</t>
  </si>
  <si>
    <t>Capital goods/construction</t>
  </si>
  <si>
    <t>10</t>
  </si>
  <si>
    <t>Cash and call</t>
  </si>
  <si>
    <t>Bond</t>
  </si>
  <si>
    <t>Floating rate notes</t>
  </si>
  <si>
    <t>Inflation linked bonds</t>
  </si>
  <si>
    <t>Convertible bonds</t>
  </si>
  <si>
    <t>Preference shares</t>
  </si>
  <si>
    <t>OTH</t>
  </si>
  <si>
    <t>Dec 2023 (1Y)</t>
  </si>
  <si>
    <t>01/01/2023-&gt;31/12/2023</t>
  </si>
  <si>
    <t>PERIOD_SET_DEFN_ID</t>
  </si>
  <si>
    <t>RSRCH_DG_CLH</t>
  </si>
  <si>
    <t>Research  Dylan Griffiths CLH</t>
  </si>
  <si>
    <t>[RSRCH]('DG','[START_DATE]','[END_DATE]' ,'CLH')</t>
  </si>
  <si>
    <t>Dylan CLH</t>
  </si>
  <si>
    <t>MRN_811_PEER</t>
  </si>
  <si>
    <t>EXTERN_P2P</t>
  </si>
  <si>
    <t>P2P Test Series for David/Helena for performance</t>
  </si>
  <si>
    <t>SA Eq General Mean (Morningstar Value) P2P</t>
  </si>
  <si>
    <t>818Q_FUND_MD</t>
  </si>
  <si>
    <t>818Q Fund MD Automatic</t>
  </si>
  <si>
    <t>886</t>
  </si>
  <si>
    <t>9047_FUND_PUB</t>
  </si>
  <si>
    <t>9047 Fund Published</t>
  </si>
  <si>
    <t>9047_FUND_BM</t>
  </si>
  <si>
    <t>9047 Fund Benchmark - MSCI AC USD</t>
  </si>
  <si>
    <t>9047_FUND_MD</t>
  </si>
  <si>
    <t>9047 Fund MD Automatic</t>
  </si>
  <si>
    <t>9047_FUND_ACF</t>
  </si>
  <si>
    <t>9047 Fund All Cash Flow Automatic</t>
  </si>
  <si>
    <t>642Q_FUND_BM2</t>
  </si>
  <si>
    <t>642Q Fund Benchmark Secondary - ECPI+7</t>
  </si>
  <si>
    <t>884</t>
  </si>
  <si>
    <t>810Q_FUND_BM</t>
  </si>
  <si>
    <t>810Q Fund Benchmark - FRD_PRUD_MEAN</t>
  </si>
  <si>
    <t>885</t>
  </si>
  <si>
    <t>537Q_FUND_MD</t>
  </si>
  <si>
    <t>537Q Fund MD Automatic</t>
  </si>
  <si>
    <t>881</t>
  </si>
  <si>
    <t>537Q_FUND_MDA</t>
  </si>
  <si>
    <t>537Q Fund MD Archived</t>
  </si>
  <si>
    <t>537Q_FUND_PUB</t>
  </si>
  <si>
    <t>537Q Fund Published</t>
  </si>
  <si>
    <t>537Q_FUND_BM2</t>
  </si>
  <si>
    <t>537Q Fund Benchmark Secondary - FUND_SPEC_537_BM2</t>
  </si>
  <si>
    <t>537Q_FUND_ACF</t>
  </si>
  <si>
    <t>537Q Fund All Cash Flow Automatic</t>
  </si>
  <si>
    <t>537Q_FUND_BM</t>
  </si>
  <si>
    <t>537Q Fund Benchmark - FUND_SPEC_537_BM</t>
  </si>
  <si>
    <t>642Q_FUND_MD</t>
  </si>
  <si>
    <t>642Q Fund MD Automatic</t>
  </si>
  <si>
    <t>810Q_FUND_MD</t>
  </si>
  <si>
    <t>810Q Fund MD Automatic</t>
  </si>
  <si>
    <t>642Q_FUND_MDA</t>
  </si>
  <si>
    <t>642Q Fund MD Archived</t>
  </si>
  <si>
    <t>642Q_FUND_PUB</t>
  </si>
  <si>
    <t>642Q Fund Published</t>
  </si>
  <si>
    <t>642Q_FUND_ACF</t>
  </si>
  <si>
    <t>642Q Fund All Cash Flow Automatic</t>
  </si>
  <si>
    <t>642Q_FUND_BM</t>
  </si>
  <si>
    <t>642Q Fund Benchmark - AFB_GBLMW_AVGX</t>
  </si>
  <si>
    <t>818Q_FUND_MDA</t>
  </si>
  <si>
    <t>818Q Fund MD Archived</t>
  </si>
  <si>
    <t>810Q_FUND_MDA</t>
  </si>
  <si>
    <t>810Q Fund MD Archived</t>
  </si>
  <si>
    <t>810Q_FUND_PUB</t>
  </si>
  <si>
    <t>810Q Fund Published</t>
  </si>
  <si>
    <t>810Q_FUND_ACF</t>
  </si>
  <si>
    <t>810Q Fund All Cash Flow Automatic</t>
  </si>
  <si>
    <t>818Q_FUND_PUB</t>
  </si>
  <si>
    <t>818Q Fund Published</t>
  </si>
  <si>
    <t>818Q_FUND_ACF</t>
  </si>
  <si>
    <t>818Q Fund All Cash Flow Automatic</t>
  </si>
  <si>
    <t>818Q_FUND_BM</t>
  </si>
  <si>
    <t>818Q Fund Benchmark - ECPI+4</t>
  </si>
  <si>
    <t>638Q_FUND_MD</t>
  </si>
  <si>
    <t>638Q Fund MD Automatic</t>
  </si>
  <si>
    <t>888</t>
  </si>
  <si>
    <t>534Q_FUND_LCF</t>
  </si>
  <si>
    <t>534Q Fund Large Cash Flow Automatic</t>
  </si>
  <si>
    <t>887</t>
  </si>
  <si>
    <t>534Q_FUND_MD</t>
  </si>
  <si>
    <t>534Q Fund MD Automatic</t>
  </si>
  <si>
    <t>534Q_FUND_PUB</t>
  </si>
  <si>
    <t>534Q Fund Published</t>
  </si>
  <si>
    <t>534Q_FUND_BM</t>
  </si>
  <si>
    <t>534Q Fund Benchmark - AFB_SALMW_MED</t>
  </si>
  <si>
    <t>534Q_FUND_MDA</t>
  </si>
  <si>
    <t>534Q Fund MD Archived</t>
  </si>
  <si>
    <t>534Q_FUND_ACF</t>
  </si>
  <si>
    <t>534Q Fund All Cash Flow Automatic</t>
  </si>
  <si>
    <t>534Q_FUND_BM2</t>
  </si>
  <si>
    <t>534Q Fund Benchmark Secondary - FUND_SPEC_DB_BM</t>
  </si>
  <si>
    <t>638Q_FUND_PUB</t>
  </si>
  <si>
    <t>638Q Fund Published</t>
  </si>
  <si>
    <t>638Q_FUND_BM</t>
  </si>
  <si>
    <t>638Q Fund Benchmark - AFB_SALMW_NI_MED</t>
  </si>
  <si>
    <t>638Q_FUND_MDA</t>
  </si>
  <si>
    <t>638Q Fund MD Archived</t>
  </si>
  <si>
    <t>638Q_FUND_ACF</t>
  </si>
  <si>
    <t>638Q Fund All Cash Flow Automatic</t>
  </si>
  <si>
    <t>638Q_FUND_BM2</t>
  </si>
  <si>
    <t>638Q Fund Benchmark Secondary - FUND_SPEC_638_BM</t>
  </si>
  <si>
    <t>638Q_FUND_LCF</t>
  </si>
  <si>
    <t>638Q Fund Large Cash Flow Automatic</t>
  </si>
  <si>
    <t>608Q_FUND_BM</t>
  </si>
  <si>
    <t>608Q Fund Benchmark - FUND_SPEC_608_BM</t>
  </si>
  <si>
    <t>882</t>
  </si>
  <si>
    <t>608Q_FUND_MD</t>
  </si>
  <si>
    <t>608Q Fund MD Automatic</t>
  </si>
  <si>
    <t>608Q_FUND_MDA</t>
  </si>
  <si>
    <t>608Q Fund MD Archived</t>
  </si>
  <si>
    <t>608Q_FUND_PUB</t>
  </si>
  <si>
    <t>608Q Fund Published</t>
  </si>
  <si>
    <t>608Q_FUND_ACF</t>
  </si>
  <si>
    <t>608Q Fund All Cash Flow Automatic</t>
  </si>
  <si>
    <t>883</t>
  </si>
  <si>
    <t>9045_FUND_MD</t>
  </si>
  <si>
    <t>9045 Fund MD Automatic</t>
  </si>
  <si>
    <t>9045_FUND_ACF</t>
  </si>
  <si>
    <t>9045 Fund All Cash Flow Automatic</t>
  </si>
  <si>
    <t>9045_FUND_PUB</t>
  </si>
  <si>
    <t>9045 Fund Published</t>
  </si>
  <si>
    <t>9045_FUND_BM</t>
  </si>
  <si>
    <t>9045 Fund Benchmark - MSCI_AC_MAT</t>
  </si>
  <si>
    <t>9049_FUND_BM</t>
  </si>
  <si>
    <t>9049 Fund Benchmark - MSCI AC USD</t>
  </si>
  <si>
    <t>890</t>
  </si>
  <si>
    <t>9049_FUND_MD</t>
  </si>
  <si>
    <t>9049 Fund MD Automatic</t>
  </si>
  <si>
    <t>9049_FUND_ACF</t>
  </si>
  <si>
    <t>9049 Fund All Cash Flow Automatic</t>
  </si>
  <si>
    <t>9049_FUND_PUB</t>
  </si>
  <si>
    <t>9049 Fund Published</t>
  </si>
  <si>
    <t>9046_FUND_LCF</t>
  </si>
  <si>
    <t>9046 Fund Large Cash Flow Automatic</t>
  </si>
  <si>
    <t>893</t>
  </si>
  <si>
    <t>9046_FUND_MD</t>
  </si>
  <si>
    <t>9046 Fund MD Automatic</t>
  </si>
  <si>
    <t>9046_FUND_MDA</t>
  </si>
  <si>
    <t>9046 Fund MD Archived</t>
  </si>
  <si>
    <t>9046_FUND_PUB</t>
  </si>
  <si>
    <t>9046 Fund Published</t>
  </si>
  <si>
    <t>9048_FUND_BM</t>
  </si>
  <si>
    <t>9048 Fund Benchmark - MSCI AC USD</t>
  </si>
  <si>
    <t>889</t>
  </si>
  <si>
    <t>9048_FUND_MD</t>
  </si>
  <si>
    <t>9048 Fund MD Automatic</t>
  </si>
  <si>
    <t>9048_FUND_ACF</t>
  </si>
  <si>
    <t>9048 Fund All Cash Flow Automatic</t>
  </si>
  <si>
    <t>9048_FUND_PUB</t>
  </si>
  <si>
    <t>9048 Fund Published</t>
  </si>
  <si>
    <t>9046_FUND_ACF</t>
  </si>
  <si>
    <t>9046 Fund All Cash Flow Automatic</t>
  </si>
  <si>
    <t>9046_FUND_BM</t>
  </si>
  <si>
    <t>9046 Fund Benchmark - CAPI_ALSI</t>
  </si>
  <si>
    <t>9050_FUND_ACF</t>
  </si>
  <si>
    <t>9050 Fund All Cash Flow Automatic</t>
  </si>
  <si>
    <t>891</t>
  </si>
  <si>
    <t>9050_FUND_PUB</t>
  </si>
  <si>
    <t>9050 Fund Published</t>
  </si>
  <si>
    <t>9051_FUND_BM</t>
  </si>
  <si>
    <t>9051 Fund Benchmark - MSCI AC USD</t>
  </si>
  <si>
    <t>892</t>
  </si>
  <si>
    <t>9051_FUND_MD</t>
  </si>
  <si>
    <t>9051 Fund MD Automatic</t>
  </si>
  <si>
    <t>9051_FUND_ACF</t>
  </si>
  <si>
    <t>9051 Fund All Cash Flow Automatic</t>
  </si>
  <si>
    <t>9051_FUND_PUB</t>
  </si>
  <si>
    <t>9051 Fund Published</t>
  </si>
  <si>
    <t>9050_FUND_BM</t>
  </si>
  <si>
    <t>9050 Fund Benchmark - MSCI AC USD</t>
  </si>
  <si>
    <t>9050_FUND_MD</t>
  </si>
  <si>
    <t>9050 Fund MD Automatic</t>
  </si>
  <si>
    <t>603Q_FUND_PUB</t>
  </si>
  <si>
    <t>603Q Fund Published</t>
  </si>
  <si>
    <t>603Q_FUND_MDA</t>
  </si>
  <si>
    <t>603Q Fund MD Archived</t>
  </si>
  <si>
    <t>603Q_FUND_MD</t>
  </si>
  <si>
    <t>603Q Fund MD Automatic</t>
  </si>
  <si>
    <t>603Q_FUND_LCF</t>
  </si>
  <si>
    <t>603Q Fund Large Cash Flow Automatic</t>
  </si>
  <si>
    <t>603Q_FUND_BM</t>
  </si>
  <si>
    <t>603Q Fund Benchmark - FUND_SPEC_603_BM</t>
  </si>
  <si>
    <t>603Q_FUND_ACF</t>
  </si>
  <si>
    <t>603Q Fund All Cash Flow Automatic</t>
  </si>
  <si>
    <t>B4</t>
  </si>
  <si>
    <t>3479</t>
  </si>
  <si>
    <t>3478</t>
  </si>
  <si>
    <t>7534</t>
  </si>
  <si>
    <t>5723</t>
  </si>
  <si>
    <t>P2P</t>
  </si>
  <si>
    <t>[PEER]('811','AVG','[START_DATE]','[END_DATE]')</t>
  </si>
  <si>
    <t>PEER</t>
  </si>
  <si>
    <t>REPORT_ID=558;_x000D_
PORTFOLIO_CODE=811;_x000D_
END_DATE=&lt;END_DATE&gt;;_x000D_
START_DATE=&lt;END_DATE&gt;;_x000D_
ITEM_TYPE=AVG</t>
  </si>
  <si>
    <t>*MRN_811_PEER</t>
  </si>
  <si>
    <t>*SA Equity General Mean (Morningstar Value) P2P</t>
  </si>
  <si>
    <t>MRN_815_PEER</t>
  </si>
  <si>
    <t>SA Multi-Asset High Equity Sector (Market Value Weighted Average) Excluding Foord Balanced Fnd</t>
  </si>
  <si>
    <t>[PEER]('815','AVG','[START_DATE]','[END_DATE]')</t>
  </si>
  <si>
    <t>REPORT_ID=558;_x000D_
PORTFOLIO_CODE=815;_x000D_
END_DATE=&lt;END_DATE&gt;;_x000D_
START_DATE=&lt;END_DATE&gt;;_x000D_
ITEM_TYPE=AVG</t>
  </si>
  <si>
    <t>MRN_810_PEER</t>
  </si>
  <si>
    <t>[PEER]('810','AVG','[START_DATE]','[END_DATE]')</t>
  </si>
  <si>
    <t>REPORT_ID=558;_x000D_
PORTFOLIO_CODE=810;_x000D_
END_DATE=&lt;END_DATE&gt;;_x000D_
START_DATE=&lt;END_DATE&gt;;_x000D_
ITEM_TYPE=AVG</t>
  </si>
  <si>
    <t>MRN_876_PEER</t>
  </si>
  <si>
    <t xml:space="preserve">[PEER]('876','AVG','[START_DATE]','[END_DATE]')_x000D_
</t>
  </si>
  <si>
    <t>REPORT_ID=558;_x000D_
PORTFOLIO_CODE=876;_x000D_
END_DATE=&lt;END_DATE&gt;;_x000D_
START_DATE=&lt;END_DATE&gt;;_x000D_
ITEM_TYPE=AVG</t>
  </si>
  <si>
    <t>MRN_817_PEER</t>
  </si>
  <si>
    <t xml:space="preserve">[PEER]('817','AVG','[START_DATE]','[END_DATE]')_x000D_
</t>
  </si>
  <si>
    <t>REPORT_ID=558;_x000D_
PORTFOLIO_CODE=817;_x000D_
END_DATE=&lt;END_DATE&gt;;_x000D_
START_DATE=&lt;END_DATE&gt;;_x000D_
ITEM_TYPE=AVG</t>
  </si>
  <si>
    <t>MRN_818_PEER</t>
  </si>
  <si>
    <t>[PEER]('818','AVG','[START_DATE]','[END_DATE]')</t>
  </si>
  <si>
    <t>REPORT_ID=558;_x000D_
PORTFOLIO_CODE=818;_x000D_
END_DATE=&lt;END_DATE&gt;;_x000D_
START_DATE=&lt;END_DATE&gt;;_x000D_
ITEM_TYPE=AVG</t>
  </si>
  <si>
    <t>Jan 2024 (1Y)</t>
  </si>
  <si>
    <t>01/02/2023-&gt;31/01/2024</t>
  </si>
  <si>
    <t>C.GME.Q_FUND_PUB</t>
  </si>
  <si>
    <t>C.GME.Q Fund Published</t>
  </si>
  <si>
    <t>895</t>
  </si>
  <si>
    <t>C.GME.Q_FUND_MD</t>
  </si>
  <si>
    <t>C.GME.Q Fund MD Automatic</t>
  </si>
  <si>
    <t>C.GME.Q_FUND_ACF</t>
  </si>
  <si>
    <t>C.GME.Q Fund All Cash Flow Automatic</t>
  </si>
  <si>
    <t>C.DB.Q_FUND_PUB</t>
  </si>
  <si>
    <t>C.DB.Q Fund Published</t>
  </si>
  <si>
    <t>896</t>
  </si>
  <si>
    <t>C.DB.Q_FUND_ACF</t>
  </si>
  <si>
    <t>C.DB.Q Fund All Cash Flow Automatic</t>
  </si>
  <si>
    <t>C.DB.Q_FUND_MD</t>
  </si>
  <si>
    <t>C.DB.Q Fund MD Automatic</t>
  </si>
  <si>
    <t>C.GB.Q_FUND_MD</t>
  </si>
  <si>
    <t>C.GB.Q Fund MD Automatic</t>
  </si>
  <si>
    <t>894</t>
  </si>
  <si>
    <t>C.GB.Q_FUND_ACF</t>
  </si>
  <si>
    <t>C.GB.Q Fund All Cash Flow Automatic</t>
  </si>
  <si>
    <t>C.GB.Q_FUND_PUB</t>
  </si>
  <si>
    <t>C.GB.Q Fund Published</t>
  </si>
  <si>
    <t>RSRCH_DG_TSG</t>
  </si>
  <si>
    <t>Research  Dylan Griffiths TSG</t>
  </si>
  <si>
    <t>[RSRCH]('DG','[START_DATE]','[END_DATE]' ,'TSG')</t>
  </si>
  <si>
    <t>Dylan TSG</t>
  </si>
  <si>
    <t>Feb 2024 (1Y)</t>
  </si>
  <si>
    <t>01/03/2023-&gt;29/02/2024</t>
  </si>
  <si>
    <t>60% Morgan Stanley World Equity Index 40% FTSE WGBI (ZAR)</t>
  </si>
  <si>
    <t>[BLEND]('[START_DATE]','[END_DATE]','MSCI ZAR',60,'WGBI ZAR',40)</t>
  </si>
  <si>
    <t>WGBI USD</t>
  </si>
  <si>
    <t>WGBI ZAR</t>
  </si>
  <si>
    <t>[PROD]([SERIES_ID],'[START_DATE]','[END_DATE]','WGBI USD','USDZAR')</t>
  </si>
  <si>
    <t>897</t>
  </si>
  <si>
    <t>811 MRN SA Equity General,name change per Paul Cluer</t>
  </si>
  <si>
    <t>[X] 55% ALSI+2, 15% MSCI, 10% WGBI, 5% PROP, 5% ALBI, 10% STEFIND [GB1]</t>
  </si>
  <si>
    <t>55.0%	ALSI+2_x000D_
15.0%	MSCI ZAR_x000D_
10.0%	WGBI ZAR_x000D_
5.0%	PROP_FRD_x000D_
5.0%	ALBI_x000D_
10.0%	STEFIND</t>
  </si>
  <si>
    <t>[BLEND]('[START_DATE]','[END_DATE]','ALSI+2',55,'MSCI ZAR',15,'WGBI ZAR',10,'PROP_FRD',5,'ALBI',5,'STFIND',10)</t>
  </si>
  <si>
    <t>[X] 50% ALSI+2, 12.5% MSCI, 7.5% WGBI, 0% PROP, 20% ALBI, 10% STFCAD [GB2]</t>
  </si>
  <si>
    <t>50.0%	ALSI+2_x000D_
12.5%	MSCI ZAR_x000D_
7.5%	WGBI ZAR_x000D_
0.0%	PROP_FRD_x000D_
20.0%	ALBI_x000D_
10.0%	STFCAD</t>
  </si>
  <si>
    <t>[BLEND]('[START_DATE]','[END_DATE]','ALSI+2',50,'MSCI ZAR',12.5,'WGBI ZAR',7.5,'PROP_FRD',0,'ALBI',20,'STFCAD',10)</t>
  </si>
  <si>
    <t>55% ALSI, 9% MSCI, 6% WGBI, 5% PROP, 20% ALBI, 5% STFCAD [GB3]</t>
  </si>
  <si>
    <t>55.0%	ALSI_x000D_
9.0%	MSCI ZAR_x000D_
6.0%	WGBI ZAR_x000D_
5.0%	PROP_FRD_x000D_
20.0%	ALBI_x000D_
5.0%	STFCAD</t>
  </si>
  <si>
    <t>[BLEND]('[START_DATE]','[END_DATE]','ALSI',55,'MSCI ZAR',9,'WGBI ZAR',6,'PROP_FRD',5,'ALBI',20,'STFCAD',5)</t>
  </si>
  <si>
    <t>[BLEND]([SERIES_ID],'[START_DATE]','[END_DATE]',_x000D_
	'ALSI',55,_x000D_
	'MSCI ZAR',9,_x000D_
	'WGBI ZAR',6,_x000D_
	'PROP_FRD',5,_x000D_
	'ALBI',20,_x000D_
	'STFCAD',5_x000D_
)</t>
  </si>
  <si>
    <t>57.5% ALSI, 10% MSCI, 5% WGBI, 2.5% PROP, 25% ALBI [GB4]</t>
  </si>
  <si>
    <t>57.5%	ALSI_x000D_
10.0%	MSCI ZAR_x000D_
5.0%	WGBI ZAR_x000D_
2.5%	PROP_FRD_x000D_
25.0%	ALBI</t>
  </si>
  <si>
    <t>[BLEND]('[START_DATE]','[END_DATE]','ALSI',57.5,'MSCI ZAR',10,'WGBI ZAR',5,'PROP_FRD',2.5,'ALBI',25,'STFIND',0)</t>
  </si>
  <si>
    <t>[BLEND]([SERIES_ID],'[START_DATE]','[END_DATE]',_x000D_
	'ALSI',57.5,_x000D_
	'MSCI ZAR',10,_x000D_
	'WGBI ZAR',5,_x000D_
	'PROP_FRD',2.5,_x000D_
	'ALBI',25_x000D_
)</t>
  </si>
  <si>
    <t>[X] 55% ALSI, 9% MSCI, 6% WGBI, 5% PROP, 20% ALBI, 5% GMC1 [GB5]</t>
  </si>
  <si>
    <t>55%	ALSI_x000D_
9.0%	MSCI ZAR_x000D_
6.0%	WGBI ZAR_x000D_
5.0%	PROP_FRD_x000D_
20.0%	ALBI_x000D_
5.0%    GMC1</t>
  </si>
  <si>
    <t>[BLEND]('[START_DATE]','[END_DATE]','ALSI',55,'MSCI ZAR',9,'WGBI ZAR',6,'PROP_FRD',5,'ALBI',20,'GMC1',5)</t>
  </si>
  <si>
    <t>50.0%	ALSI+2_x000D_
12.5%	MSCI ZAR_x000D_
7.5%	WGBI ZAR_x000D_
0.0%	PROP_FRD_x000D_
20.0%	ALBI_x000D_
10.0%	STFCAD</t>
  </si>
  <si>
    <t>Spliced Morgan Stanley World FTSE WGBI Benchmark</t>
  </si>
  <si>
    <t>50% Morgan Stanley World Equity Index 50 FTSE WGBI (ZAR)</t>
  </si>
  <si>
    <t>[BLEND]('[START_DATE]','[END_DATE]','MSCI ZAR',50,'WGBI ZAR',50)</t>
  </si>
  <si>
    <t>62.5% Morgan Stanley World Equity Index 37.5% FTSE WGBI (ZAR)</t>
  </si>
  <si>
    <t>[BLEND]('[START_DATE]','[END_DATE]','MSCI ZAR',62.5,'WGBI ZAR',37.5)</t>
  </si>
  <si>
    <t>66.7% Morgan Stanley World Equity Index 33.3% FTSE WGBI (ZAR)</t>
  </si>
  <si>
    <t>[BLEND]('[START_DATE]','[END_DATE]','MSCI ZAR',66.7,'WGBI ZAR',33.3)</t>
  </si>
  <si>
    <t>MSCI WGBI 66.7 33.3</t>
  </si>
  <si>
    <t>50% ALSI, 12% MSCI, 8% WGBI, 5% PROP, 20% ALBI, 5% STFCAD [GB6]</t>
  </si>
  <si>
    <t>50.0%	ALSI_x000D_
12.0%	MSCI ZAR_x000D_
8.0%	WGBI ZAR_x000D_
5.0%	PROP_FRD_x000D_
20.0%	ALBI_x000D_
5.0%    STFCAD</t>
  </si>
  <si>
    <t>[BLEND]('[START_DATE]','[END_DATE]','ALSI',50,'MSCI ZAR',12,'WGBI ZAR',8,'PROP_FRD',5,'ALBI',20,'STFCAD',5)</t>
  </si>
  <si>
    <t>[BLEND]([SERIES_ID],'[START_DATE]','[END_DATE]',_x000D_
	'ALSI',50,_x000D_
	'MSCI ZAR',12,_x000D_
	'WGBI ZAR',8,_x000D_
	'PROP_FRD',5,_x000D_
	'ALBI',20,_x000D_
	'STFCAD',5_x000D_
)</t>
  </si>
  <si>
    <t>50% ALSI, 12% MSCI, 8% WGBI, 5% PROP, 20% ALBI, 5% STFCAD (Currently)</t>
  </si>
  <si>
    <t>[BLEND]([SERIES_ID],'[START_DATE]','[END_DATE]',_x000D_
	'ALSI',50,_x000D_
	'MSCI ZAR',12,_x000D_
	'WGBI ZAR',8,_x000D_
	'PROP_FRD2',5,_x000D_
	'ALBI',20,_x000D_
	'STFCAD',5_x000D_
)</t>
  </si>
  <si>
    <t>50% ALSI, 12% MSCI, 8% WGBI, 5% PROP, 20% ALBI, 5% STFCAD [GB6] (Currently)</t>
  </si>
  <si>
    <t>55% ALSI, 9% MSCI, 6% WGBI, 5% PROP, 20% ALBI, 5% STFCAD (Currently)</t>
  </si>
  <si>
    <t>[BLEND]([SERIES_ID],'[START_DATE]','[END_DATE]',_x000D_
	'ALSI',55,_x000D_
	'MSCI ZAR',9,_x000D_
	'WGBI ZAR',6,_x000D_
	'PROP_FRD2',5,_x000D_
	'ALBI',20,_x000D_
	'STFCAD',5_x000D_
)</t>
  </si>
  <si>
    <t>50% ALSI, 12% MSCI, 8% WGBI, 5% PROP, 20% ALBI, 5% STFCAD [GB3] (Currently)</t>
  </si>
  <si>
    <t>874 Fund Miscellaneous 1 - WGBI USD</t>
  </si>
  <si>
    <t>809 Fund Miscellaneous 2 - WGBI ZAR</t>
  </si>
  <si>
    <t>875 Fund Miscellaneous 1 - WGBI USD</t>
  </si>
  <si>
    <t>48% J303T, 16% ALBI, 5% J253T, 8% STFIND, 18% MSCI AC ZAR3PM, 5% WBGI ZAR [GB8]</t>
  </si>
  <si>
    <t xml:space="preserve">48.0%	J303T (CAPI)_x000D_
16.0%	ALBI_x000D_
5.0%	J253T_x000D_
8.0%	STFIND_x000D_
18.0%	MSCI AC ZAR3PM_x000D_
5.0%	WGBI ZAR (Alt JP Morgan WGBI )_x000D_
</t>
  </si>
  <si>
    <t>[BLEND]('[START_DATE]','[END_DATE]','J303T',48,'ALBI',16,'J253T',5,'STFIND',8,'MSCI AC ZAR3PM',18,'WGBI ZAR',5)</t>
  </si>
  <si>
    <t>48% J303T, 16% ALBI, 5% J253T, 8% STFIND, 18% MSCI AC ZAR3PM, 5% WGBI ZAR [GB8]</t>
  </si>
  <si>
    <t>879/877 Global Large-cap Blend Equity used as peer for 876 877</t>
  </si>
  <si>
    <t>875/874 Flexible Allocation used as peer for 875/874</t>
  </si>
  <si>
    <t>RSRCH_DGZ</t>
  </si>
  <si>
    <t>55% J403T (SWIX), 20% ALBI, 5% STFIND, 15% MSCI AC ZAR3PM, 5% WGBI ZAR [GB8]</t>
  </si>
  <si>
    <t xml:space="preserve">55.0%	J403T (SWIX)_x000D_
20.0%	ALBI_x000D_
5.0%	STFIND_x000D_
15.0%	MSCI AC ZAR3PM_x000D_
5.0%	WGBI ZAR_x000D_
</t>
  </si>
  <si>
    <t>[BLEND]('[START_DATE]','[END_DATE]','J403T',55,'ALBI',20,'STFIND',5,'MSCI AC ZAR3PM',15,'WGBI ZAR',5)</t>
  </si>
  <si>
    <t>Foord International Trust (Highcharts) Miscellaneous 1 - WGBI USD</t>
  </si>
  <si>
    <t>810 Prior to 31/01/2007, we only have annual returns.</t>
  </si>
  <si>
    <t>RSRCH_DGZ_BAT</t>
  </si>
  <si>
    <t>RSRCH_DGZ_BAW</t>
  </si>
  <si>
    <t>RSRCH_DGZ_CCO</t>
  </si>
  <si>
    <t>RSRCH_DGZ_HDC</t>
  </si>
  <si>
    <t>RSRCH_DGZ_IPL</t>
  </si>
  <si>
    <t>RSRCH_DGZ_IVT</t>
  </si>
  <si>
    <t>RSRCH_DGZ_KAP</t>
  </si>
  <si>
    <t>RSRCH_DGZ_MTA</t>
  </si>
  <si>
    <t>RSRCH_DGZ_MTN</t>
  </si>
  <si>
    <t>RSRCH_DGZ_SUR</t>
  </si>
  <si>
    <t>RSRCH_DGZ_TKG</t>
  </si>
  <si>
    <t>RSRCH_DGZ_MTH</t>
  </si>
  <si>
    <t>RSRCH_DGZ_SNH</t>
  </si>
  <si>
    <t>RSRCH_DGZ_VOD</t>
  </si>
  <si>
    <t>RSRCH_DGZ_APN</t>
  </si>
  <si>
    <t>RSRCH_DGZ_FBR</t>
  </si>
  <si>
    <t>RSRCH_DGZ_GPL</t>
  </si>
  <si>
    <t>RSRCH_DGZ_REM</t>
  </si>
  <si>
    <t>RSRCH_DGZ_SSS</t>
  </si>
  <si>
    <t>WGBI USD DAY</t>
  </si>
  <si>
    <t>WGBI ZAR DAY</t>
  </si>
  <si>
    <t>60% Morgan Stanley World Equity Index 40% FTSE WGBI (ZAR) Daily</t>
  </si>
  <si>
    <t>[BLEND_DAY]('[START_DATE]','[END_DATE]','MSCI ZAR DAY',60,'WGBI ZAR DAY',40)</t>
  </si>
  <si>
    <t>MSCI WGBI 60 40</t>
  </si>
  <si>
    <t>55% CAPI, 9% MSCI, 6% WGBI, 5% PROP, 20% ALBI, 5% STFCAD [GB10]</t>
  </si>
  <si>
    <t>55.0%	CAPI_x000D_
9.0%	MSCI ZAR_x000D_
6.0%	WGBI ZAR_x000D_
5.0%	PROP_FRD_x000D_
20.0%	ALBI_x000D_
5.0%	STFCAD</t>
  </si>
  <si>
    <t>[BLEND]('[START_DATE]','[END_DATE]','J303T',55,'MSCI ZAR',9,'WGBI ZAR',6,'PROP_FRD',5,'ALBI',20,'STFCAD',5)</t>
  </si>
  <si>
    <t>[BLEND]([SERIES_ID],'[START_DATE]','[END_DATE]',_x000D_
	'J303T',55,_x000D_
	'MSCI ZAR',9,_x000D_
	'WGBI ZAR',6,_x000D_
	'PROP_FRD',5,_x000D_
	'ALBI',20,_x000D_
	'STFCAD',5_x000D_
)</t>
  </si>
  <si>
    <t>55% CAPI, 9% MSCI, 6% WGBI, 5% PROP, 20% ALBI, 5% STFCAD [GB14] (Currently)</t>
  </si>
  <si>
    <t>[BLEND]([SERIES_ID],'[START_DATE]','[END_DATE]',_x000D_
	'J303T',55,_x000D_
	'MSCI ZAR',9,_x000D_
	'WGBI ZAR',6,_x000D_
	'PROP_FRD2',5,_x000D_
	'ALBI',20,_x000D_
	'STFCAD',5_x000D_
)</t>
  </si>
  <si>
    <t>55% ALSI, 9% MSCI, 6% WGBI, 5% PROP, 20% ALBI, 5% STFCAD [GB11]</t>
  </si>
  <si>
    <t>55.0%	ALSI_x000D_
9.0%	MSCI ZAR_x000D_
6.0%	WGBI ZAR_x000D_
5.0%	PROP_FRD2_x000D_
20.0%	ALBI_x000D_
5.0%	STFCAD</t>
  </si>
  <si>
    <t>[BLEND]('[START_DATE]','[END_DATE]','ALSI',55,'MSCI ZAR',9,'WGBI ZAR',6,'PROP_FRD2',5,'ALBI',20,'STFCAD',5)</t>
  </si>
  <si>
    <t>55% ALSI, 9% MSCI, 6% WGBI, 5% PROP, 20% ALBI, 5% STFCAD [GB11] (Currently)</t>
  </si>
  <si>
    <t>57.5% ALSI, 10% MSCI, 5% WGBI, 2.5% PROP, 25% ALBI [GB12]</t>
  </si>
  <si>
    <t>57.5%	ALSI_x000D_
10.0%	MSCI ZAR_x000D_
5.0%	WGBI ZAR_x000D_
2.5%	PROP_FRD2_x000D_
25.0%	ALBI</t>
  </si>
  <si>
    <t>[BLEND]('[START_DATE]','[END_DATE]','ALSI',57.5,'MSCI ZAR',10,'WGBI ZAR',5,'PROP_FRD2',2.5,'ALBI',25,'STFIND',0)</t>
  </si>
  <si>
    <t>[BLEND]([SERIES_ID],'[START_DATE]','[END_DATE]',_x000D_
	'ALSI',57.5,_x000D_
	'MSCI ZAR',10,_x000D_
	'WGBI ZAR',5,_x000D_
	'PROP_FRD2',2.5,_x000D_
	'ALBI',25_x000D_
)</t>
  </si>
  <si>
    <t>57.5% ALSI, 10% MSCI, 5% WGBI, 2.5% PROP, 25% ALBI [GB12] (Currently)</t>
  </si>
  <si>
    <t>50% ALSI, 12% MSCI, 8% WGBI, 5% PROP, 20% ALBI, 5% STFCAD [GB13]</t>
  </si>
  <si>
    <t>50.0%	ALSI_x000D_
12.0%	MSCI ZAR_x000D_
8.0%	WGBI ZAR_x000D_
5.0%	PROP_FRD2_x000D_
20.0%	ALBI_x000D_
5.0%    STFCAD</t>
  </si>
  <si>
    <t>[BLEND]('[START_DATE]','[END_DATE]','ALSI',50,'MSCI ZAR',12,'WGBI ZAR',8,'PROP_FRD2',5,'ALBI',20,'STFCAD',5)</t>
  </si>
  <si>
    <t>55% CAPI, 9% MSCI, 6% WGBI, 5% PROP, 20% ALBI, 5% STFCAD [GB14]</t>
  </si>
  <si>
    <t>55.0%	CAPI_x000D_
9.0%	MSCI ZAR_x000D_
6.0%	WGBI ZAR_x000D_
5.0%	PROP_FRD2_x000D_
20.0%	ALBI_x000D_
5.0%	STFCAD</t>
  </si>
  <si>
    <t>[BLEND]('[START_DATE]','[END_DATE]','J303T',55,'MSCI ZAR',9,'WGBI ZAR',6,'PROP_FRD2',5,'ALBI',20,'STFCAD',5)</t>
  </si>
  <si>
    <t>875 Fund Miscellaneous 10 - WGBI EUR</t>
  </si>
  <si>
    <t>WGBI EUR</t>
  </si>
  <si>
    <t>Research Dylan Griffiths</t>
  </si>
  <si>
    <t>Dylan</t>
  </si>
  <si>
    <t>TMPLT_FUND_MD_NI</t>
  </si>
  <si>
    <t>TMPLT Fund MD Automatic Net of IHLU</t>
  </si>
  <si>
    <t>FUND_MD_NI</t>
  </si>
  <si>
    <t>55_FUND_MD_NI</t>
  </si>
  <si>
    <t>55 Fund MD Automatic Net of IHLU</t>
  </si>
  <si>
    <t>*725_FUND_PUB</t>
  </si>
  <si>
    <t>*725 Fund Published</t>
  </si>
  <si>
    <t>898</t>
  </si>
  <si>
    <t>725S_FUND_MDA</t>
  </si>
  <si>
    <t>725S Fund MD Archived</t>
  </si>
  <si>
    <t>899</t>
  </si>
  <si>
    <t>725S_FUND_PUB</t>
  </si>
  <si>
    <t>725S Fund Published</t>
  </si>
  <si>
    <t>725S_FUND_ACF</t>
  </si>
  <si>
    <t>725S Fund All Cash Flow Automatic</t>
  </si>
  <si>
    <t>725S_FUND_BM</t>
  </si>
  <si>
    <t>725S Fund Benchmark - STFIND+1</t>
  </si>
  <si>
    <t>725S_FUND_MD</t>
  </si>
  <si>
    <t>725S Fund MD Automatic</t>
  </si>
  <si>
    <t>725_FUND_PUB</t>
  </si>
  <si>
    <t>725 Fund Published</t>
  </si>
  <si>
    <t>725_FUND_UTB</t>
  </si>
  <si>
    <t>725 Fund Unit Class  [iB]</t>
  </si>
  <si>
    <t>725_FUND_UTBD</t>
  </si>
  <si>
    <t>725 Fund Unit Class  [iB] Daily</t>
  </si>
  <si>
    <t>725_FUND_ACF</t>
  </si>
  <si>
    <t>725 Fund All Cash Flow Automatic</t>
  </si>
  <si>
    <t>725_FUND_LCF</t>
  </si>
  <si>
    <t>725 Fund Large Cash Flow Automatic</t>
  </si>
  <si>
    <t>725_FUND_MD</t>
  </si>
  <si>
    <t>725 Fund MD Automatic</t>
  </si>
  <si>
    <t>725_FUND_MDA</t>
  </si>
  <si>
    <t>725 Fund MD Archived</t>
  </si>
  <si>
    <t>725_FUND_BM</t>
  </si>
  <si>
    <t>725 Fund Benchmark - STFIND+1</t>
  </si>
  <si>
    <t>725_FUND_UTD</t>
  </si>
  <si>
    <t>725 Fund Unit Class  [iD]</t>
  </si>
  <si>
    <t>725_FUND_UTDD</t>
  </si>
  <si>
    <t>725 Fund Unit Class  [iD] Daily</t>
  </si>
  <si>
    <t>725_FUND_UTE</t>
  </si>
  <si>
    <t>725 Fund Unit Class  [iE]</t>
  </si>
  <si>
    <t>725_FUND_UTED</t>
  </si>
  <si>
    <t>725 Fund Unit Class  [iE] Daily</t>
  </si>
  <si>
    <t>725_FUND_PUB3</t>
  </si>
  <si>
    <t>725 Fund Published 3PM</t>
  </si>
  <si>
    <t>725_FUND_MD3</t>
  </si>
  <si>
    <t>725 Fund MD Automatic 3PM</t>
  </si>
  <si>
    <t>725_FUND_MSC1</t>
  </si>
  <si>
    <t>725 Fund Miscellaneous 1 - ECPI</t>
  </si>
  <si>
    <t>725_FUND_MSC2</t>
  </si>
  <si>
    <t>725 Fund Miscellaneous 2 - STFIND</t>
  </si>
  <si>
    <t>Research  Dylan Griffiths SSS</t>
  </si>
  <si>
    <t>Dylan SSS</t>
  </si>
  <si>
    <t>725T_FUND_MDA</t>
  </si>
  <si>
    <t>725T Fund MD Archived</t>
  </si>
  <si>
    <t>900</t>
  </si>
  <si>
    <t>725T_FUND_PUB</t>
  </si>
  <si>
    <t>725T Fund Published</t>
  </si>
  <si>
    <t>725T_FUND_ACF</t>
  </si>
  <si>
    <t>725T Fund All Cash Flow Automatic</t>
  </si>
  <si>
    <t>725T_FUND_BM</t>
  </si>
  <si>
    <t>725T Fund Benchmark - STFIND+1</t>
  </si>
  <si>
    <t>725T_FUND_MD</t>
  </si>
  <si>
    <t>725T Fund MD Automatic</t>
  </si>
  <si>
    <t>822 Fund Miscellaneous 2 - WGBI ZAR</t>
  </si>
  <si>
    <t>6318</t>
  </si>
  <si>
    <t>CAPTURE_METHOD</t>
  </si>
  <si>
    <t>DATA_SOURCE</t>
  </si>
  <si>
    <t>Morningstar</t>
  </si>
  <si>
    <t>FGFLR_ZAR_HRD</t>
  </si>
  <si>
    <t>Foord Global Equity Fund (Luxembourg) R ZAR (Hard Price)</t>
  </si>
  <si>
    <t>FGFLR_EUR_HRD</t>
  </si>
  <si>
    <t>Foord Global Equity Fund (Luxembourg) R EUR (Hard Price)</t>
  </si>
  <si>
    <t>FGFLR_GBP_HRD</t>
  </si>
  <si>
    <t>Foord Global Equity Fund (Luxembourg) R GBP (Hard Price)</t>
  </si>
  <si>
    <t>821_FUND_MSC3</t>
  </si>
  <si>
    <t>821 Fund Miscellaneous 3 - MRN_821_PEER</t>
  </si>
  <si>
    <t>MRN_821_PEER</t>
  </si>
  <si>
    <t>[PEER]('821','AVG','[START_DATE]','[END_DATE]')</t>
  </si>
  <si>
    <t>REPORT_ID=558;_x000D_
PORTFOLIO_CODE=821;_x000D_
END_DATE=&lt;END_DATE&gt;;_x000D_
START_DATE=&lt;END_DATE&gt;;_x000D_
ITEM_TYPE=AVG</t>
  </si>
  <si>
    <t>RSRCH_DGZZ_TSG</t>
  </si>
  <si>
    <t>9052_FUND_PUB</t>
  </si>
  <si>
    <t>9052 Fund Published</t>
  </si>
  <si>
    <t>901</t>
  </si>
  <si>
    <t>9052_FUND_BM</t>
  </si>
  <si>
    <t>9052 Fund Benchmark - MSCI_AC_EN</t>
  </si>
  <si>
    <t>9052_FUND_MD</t>
  </si>
  <si>
    <t>9052 Fund MD Automatic</t>
  </si>
  <si>
    <t>9052_FUND_ACF</t>
  </si>
  <si>
    <t>9052 Fund All Cash Flow Automatic</t>
  </si>
  <si>
    <t>C2 Class used as proxy prior to 31/JUL/2014</t>
  </si>
  <si>
    <t>C2 Class until 31 Jul 2014_x000D_
B Class until 30 Oct 2020</t>
  </si>
  <si>
    <t>CASE _x000D_
	WHEN TO_DATE('[END_DATE]','DD/MM/YYYY') &lt;= TO_DATE('31/07/2014','DD/MM/YYYY')_x000D_
		THEN [WEBPRC]('FGFLC2','[START_DATE]','[END_DATE]') _x000D_
	WHEN TO_DATE('[END_DATE]','DD/MM/YYYY') &lt;= TO_DATE('29/10/2020','DD/MM/YYYY')_x000D_
		THEN [WEBPRC]('FGFLB','[START_DATE]','[END_DATE]') _x000D_
	ELSE [WEBPRC]('FGFLR','[START_DATE]','[END_DATE]')_x000D_
END</t>
  </si>
  <si>
    <t>Mar 2024 (1Y)</t>
  </si>
  <si>
    <t>01/04/2023-&gt;31/03/2024</t>
  </si>
  <si>
    <t>1638_FUND_PUB</t>
  </si>
  <si>
    <t>1638 Fund Published</t>
  </si>
  <si>
    <t>902</t>
  </si>
  <si>
    <t>1638_FUND_BM</t>
  </si>
  <si>
    <t>1638 Fund Benchmark - NONE</t>
  </si>
  <si>
    <t>G.SM_I_FUND_ACF</t>
  </si>
  <si>
    <t>G.SM_I Fund All Cash Flow Automatic</t>
  </si>
  <si>
    <t>G.SM_I_FUND_MD</t>
  </si>
  <si>
    <t>G.SM_I Fund MD Automatic</t>
  </si>
  <si>
    <t>G.SM_I_FUND_BM</t>
  </si>
  <si>
    <t>G.SM_I Fund Benchmark - STFIND+1</t>
  </si>
  <si>
    <t>G.SM_I_FUND_PUB</t>
  </si>
  <si>
    <t>G.SM_I Fund Published</t>
  </si>
  <si>
    <t>826_VS_ALBI (2) - original with calculations</t>
  </si>
  <si>
    <t>Apr 2024 (1Y)</t>
  </si>
  <si>
    <t>01/05/2023-&gt;30/04/2024</t>
  </si>
  <si>
    <t>May 2024 (1Y)</t>
  </si>
  <si>
    <t>01/06/2023-&gt;31/05/2024</t>
  </si>
  <si>
    <t>9053_FUND_PUB</t>
  </si>
  <si>
    <t>9053 Fund Published</t>
  </si>
  <si>
    <t>904</t>
  </si>
  <si>
    <t>9053_FUND_BM</t>
  </si>
  <si>
    <t>9053 Fund Benchmark - NONE</t>
  </si>
  <si>
    <t>9053_FUND_MD</t>
  </si>
  <si>
    <t>9053 Fund MD Automatic</t>
  </si>
  <si>
    <t>9053_FUND_MDA</t>
  </si>
  <si>
    <t>9053 Fund MD Archived</t>
  </si>
  <si>
    <t>9053_FUND_ACF</t>
  </si>
  <si>
    <t>9053 Fund All Cash Flow Automatic</t>
  </si>
  <si>
    <t>RSRCH_DG_AFT</t>
  </si>
  <si>
    <t>Research  Dylan Griffiths AFT</t>
  </si>
  <si>
    <t>[RSRCH]('DG','[START_DATE]','[END_DATE]' ,'AFT')</t>
  </si>
  <si>
    <t>Dylan AFT</t>
  </si>
  <si>
    <t>Jun 2024 (1Y)</t>
  </si>
  <si>
    <t>01/07/2023-&gt;30/06/2024</t>
  </si>
  <si>
    <t>RSRCH_DC_PMR</t>
  </si>
  <si>
    <t>Research Dhersan Chetty PMR</t>
  </si>
  <si>
    <t>[RSRCH]('DC','[START_DATE]','[END_DATE]' ,'PMR')</t>
  </si>
  <si>
    <t>Dhersan PMR</t>
  </si>
  <si>
    <t>9054_FUND_BM</t>
  </si>
  <si>
    <t>9054 Fund Benchmark - MSCI USD UT N</t>
  </si>
  <si>
    <t>905</t>
  </si>
  <si>
    <t>9054_FUND_MD</t>
  </si>
  <si>
    <t>9054 Fund MD Automatic</t>
  </si>
  <si>
    <t>9054_FUND_ACF</t>
  </si>
  <si>
    <t>9054 Fund All Cash Flow Automatic</t>
  </si>
  <si>
    <t>9054_FUND_PUB</t>
  </si>
  <si>
    <t>9054 Fund Published</t>
  </si>
  <si>
    <t>811_EQTY_PUB</t>
  </si>
  <si>
    <t>811 Equity Published</t>
  </si>
  <si>
    <t>811_PROP_PUB</t>
  </si>
  <si>
    <t>811 Property Published</t>
  </si>
  <si>
    <t>811_COMM_PUB</t>
  </si>
  <si>
    <t>811 Commodities Published</t>
  </si>
  <si>
    <t>Jul 2024 (1Y)</t>
  </si>
  <si>
    <t>01/08/2023-&gt;31/07/2024</t>
  </si>
  <si>
    <t>630_EQTY_PUB</t>
  </si>
  <si>
    <t>630 Equity Published</t>
  </si>
  <si>
    <t>630_PROP_PUB</t>
  </si>
  <si>
    <t>630 Property Published</t>
  </si>
  <si>
    <t>630_COMM_PUB</t>
  </si>
  <si>
    <t>630 Commodities Published</t>
  </si>
  <si>
    <t>630_CASH_PUB</t>
  </si>
  <si>
    <t>630 Cash Published</t>
  </si>
  <si>
    <t>878</t>
  </si>
  <si>
    <t>R1</t>
  </si>
  <si>
    <t>7162</t>
  </si>
  <si>
    <t>MSCI ACWI Islamic</t>
  </si>
  <si>
    <t>Date</t>
  </si>
  <si>
    <t>Sector</t>
  </si>
  <si>
    <t>Exposure</t>
  </si>
  <si>
    <t>Previous</t>
  </si>
  <si>
    <t>Change</t>
  </si>
  <si>
    <t>MSCI Islamic</t>
  </si>
  <si>
    <t>Aug 2024 (1Y)</t>
  </si>
  <si>
    <t>01/09/2023-&gt;31/08/2024</t>
  </si>
  <si>
    <t>827_FUND_UTB</t>
  </si>
  <si>
    <t>827 Fund Unit Class B [iB]</t>
  </si>
  <si>
    <t>906</t>
  </si>
  <si>
    <t>827_FUND_UTBD</t>
  </si>
  <si>
    <t>827 Fund Unit Class B [iB] Daily</t>
  </si>
  <si>
    <t>827S_FUND_MDA</t>
  </si>
  <si>
    <t>827S Fund MD Archived</t>
  </si>
  <si>
    <t>907</t>
  </si>
  <si>
    <t>827S_FUND_PUB</t>
  </si>
  <si>
    <t>827S Fund Published</t>
  </si>
  <si>
    <t>827S_FUND_ACF</t>
  </si>
  <si>
    <t>827S Fund All Cash Flow Automatic</t>
  </si>
  <si>
    <t>827S_FUND_BM</t>
  </si>
  <si>
    <t>827S Fund Benchmark - ECPI</t>
  </si>
  <si>
    <t>827S_FUND_MD</t>
  </si>
  <si>
    <t>827S Fund MD Automatic</t>
  </si>
  <si>
    <t>827T_FUND_BM</t>
  </si>
  <si>
    <t>827T Fund Benchmark - ECPI</t>
  </si>
  <si>
    <t>908</t>
  </si>
  <si>
    <t>827T_FUND_MD</t>
  </si>
  <si>
    <t>827T Fund MD Automatic</t>
  </si>
  <si>
    <t>827T_FUND_MDA</t>
  </si>
  <si>
    <t>827T Fund MD Archived</t>
  </si>
  <si>
    <t>827T_FUND_PUB</t>
  </si>
  <si>
    <t>827T Fund Published</t>
  </si>
  <si>
    <t>827T_FUND_ACF</t>
  </si>
  <si>
    <t>827T Fund All Cash Flow Automatic</t>
  </si>
  <si>
    <t>827_FUND_UTRD</t>
  </si>
  <si>
    <t>827 Fund Unit Class  [iR] Daily</t>
  </si>
  <si>
    <t>827_FUND_PUB</t>
  </si>
  <si>
    <t>827 Fund Published</t>
  </si>
  <si>
    <t>827_FUND_UTR</t>
  </si>
  <si>
    <t>827 Fund Unit Class  [iR]</t>
  </si>
  <si>
    <t>827_FUND_ACF</t>
  </si>
  <si>
    <t>827 Fund All Cash Flow Automatic</t>
  </si>
  <si>
    <t>827_FUND_LCF</t>
  </si>
  <si>
    <t>827 Fund Large Cash Flow Automatic</t>
  </si>
  <si>
    <t>827_FUND_MD</t>
  </si>
  <si>
    <t>827 Fund MD Automatic</t>
  </si>
  <si>
    <t>827_FUND_MDA</t>
  </si>
  <si>
    <t>827 Fund MD Archived</t>
  </si>
  <si>
    <t>827_FUND_BM</t>
  </si>
  <si>
    <t>827 Fund Benchmark - ECPI</t>
  </si>
  <si>
    <t>827_FUND_UTD</t>
  </si>
  <si>
    <t>827 Fund Unit Class  [iD]</t>
  </si>
  <si>
    <t>827_FUND_UTDD</t>
  </si>
  <si>
    <t>827 Fund Unit Class  [iD] Daily</t>
  </si>
  <si>
    <t>827_FUND_UTF</t>
  </si>
  <si>
    <t>827 Fund Unit Class  [iF]</t>
  </si>
  <si>
    <t>827_FUND_UTFD</t>
  </si>
  <si>
    <t>827 Fund Unit Class  [iF] Daily</t>
  </si>
  <si>
    <t>827_FUND_UTE</t>
  </si>
  <si>
    <t>827 Fund Unit Class  [iE]</t>
  </si>
  <si>
    <t>827_FUND_UTED</t>
  </si>
  <si>
    <t>827 Fund Unit Class  [iE] Daily</t>
  </si>
  <si>
    <t>827_FUND_PUB3</t>
  </si>
  <si>
    <t>827 Fund Published 3PM</t>
  </si>
  <si>
    <t>827_FUND_MD3</t>
  </si>
  <si>
    <t>827 Fund MD Automatic 3PM</t>
  </si>
  <si>
    <t>827_FUND_MSC1</t>
  </si>
  <si>
    <t>827 Fund Miscellaneous 1 - ECPI</t>
  </si>
  <si>
    <t>C.ILI_FUND_PUB</t>
  </si>
  <si>
    <t>C.ILI Fund Published</t>
  </si>
  <si>
    <t>909</t>
  </si>
  <si>
    <t>C.ILI_FUND_BM</t>
  </si>
  <si>
    <t>C.ILI Fund Benchmark - ECPI</t>
  </si>
  <si>
    <t>C.ILI_FUND_MD</t>
  </si>
  <si>
    <t>C.ILI Fund MD Automatic</t>
  </si>
  <si>
    <t>C.ILI_FUND_ACF</t>
  </si>
  <si>
    <t>C.ILI Fund All Cash Flow Automatic</t>
  </si>
  <si>
    <t>C.ILI.T_FUND_ACF</t>
  </si>
  <si>
    <t>C.ILI.T Fund All Cash Flow Automatic</t>
  </si>
  <si>
    <t>911</t>
  </si>
  <si>
    <t>C.ILI.T_FUND_PUB</t>
  </si>
  <si>
    <t>C.ILI.T Fund Published</t>
  </si>
  <si>
    <t>C.ILI.S_FUND_MD</t>
  </si>
  <si>
    <t>C.ILI.S Fund MD Automatic</t>
  </si>
  <si>
    <t>910</t>
  </si>
  <si>
    <t>C.ILI.S_FUND_ACF</t>
  </si>
  <si>
    <t>C.ILI.S Fund All Cash Flow Automatic</t>
  </si>
  <si>
    <t>C.ILI.S_FUND_PUB</t>
  </si>
  <si>
    <t>C.ILI.S Fund Published</t>
  </si>
  <si>
    <t>C.ILI.T_FUND_MD</t>
  </si>
  <si>
    <t>C.ILI.T Fund MD Automatic</t>
  </si>
  <si>
    <t>809_FUND_MSC7</t>
  </si>
  <si>
    <t>809 Fund Miscellaneous 7 - MRN_809_PEER</t>
  </si>
  <si>
    <t>MRN_809_PEER</t>
  </si>
  <si>
    <t>Global MA Flexible Mean (Morningstar Value)</t>
  </si>
  <si>
    <t>[PEER]('809','AVG','[START_DATE]','[END_DATE]')</t>
  </si>
  <si>
    <t>Global MA Flexible Mean (Morningstar Value) P2P</t>
  </si>
  <si>
    <t>REPORT_ID=558;_x000D_
PORTFOLIO_CODE=809;_x000D_
END_DATE=&lt;END_DATE&gt;;_x000D_
START_DATE=&lt;END_DATE&gt;;_x000D_
ITEM_TYPE=AVG</t>
  </si>
  <si>
    <t>822_FUND_MSC7</t>
  </si>
  <si>
    <t>823_FUND_MSC3</t>
  </si>
  <si>
    <t>RSRCH_DG_SUR</t>
  </si>
  <si>
    <t>Research Dylan Griffiths SUR</t>
  </si>
  <si>
    <t>Dylan SUR</t>
  </si>
  <si>
    <t>8311</t>
  </si>
  <si>
    <t>MRN_823_PEER</t>
  </si>
  <si>
    <t>823 Global MA Flexible Mean (Morningstar Value)</t>
  </si>
  <si>
    <t>[PEER]('823','AVG','[START_DATE]','[END_DATE]')</t>
  </si>
  <si>
    <t>823 Global MA Flexible Mean (Morningstar Value) P2P</t>
  </si>
  <si>
    <t>REPORT_ID=558;_x000D_
PORTFOLIO_CODE=823;_x000D_
END_DATE=&lt;END_DATE&gt;;_x000D_
START_DATE=&lt;END_DATE&gt;;_x000D_
ITEM_TYPE=AVG</t>
  </si>
  <si>
    <t>MRN_878_PEER</t>
  </si>
  <si>
    <t>Islamic Global Equity (Morningstar)</t>
  </si>
  <si>
    <t xml:space="preserve">[PEER]('878','AVG','[START_DATE]','[END_DATE]')_x000D_
</t>
  </si>
  <si>
    <t>REPORT_ID=558;_x000D_
PORTFOLIO_CODE=878;_x000D_
END_DATE=&lt;END_DATE&gt;;_x000D_
START_DATE=&lt;END_DATE&gt;;_x000D_
ITEM_TYPE=AVG</t>
  </si>
  <si>
    <t>878 Fund Miscellaneous 2 - MRN_878_PEER</t>
  </si>
  <si>
    <t>840_FUND_ACF</t>
  </si>
  <si>
    <t>840 Fund All Cash Flow Automatic</t>
  </si>
  <si>
    <t>912</t>
  </si>
  <si>
    <t>840_FUND_LCF</t>
  </si>
  <si>
    <t>840 Fund Large Cash Flow Automatic</t>
  </si>
  <si>
    <t>840_FUND_MD3</t>
  </si>
  <si>
    <t>840 Fund MD Automatic 3PM</t>
  </si>
  <si>
    <t>840_FUND_MDA</t>
  </si>
  <si>
    <t>840 Fund MD Archived</t>
  </si>
  <si>
    <t>840_FUND_PUB</t>
  </si>
  <si>
    <t>840 Fund Published</t>
  </si>
  <si>
    <t>840_FUND_PUB3</t>
  </si>
  <si>
    <t>840 Fund Published 3PM</t>
  </si>
  <si>
    <t>840_FUND_UTED</t>
  </si>
  <si>
    <t>840 Fund Unit Class B3 [iE] Daily</t>
  </si>
  <si>
    <t>MRN_878_PEER_MTH</t>
  </si>
  <si>
    <t>Islamic Global Equity (Morningstar) Monthly</t>
  </si>
  <si>
    <t>Islamic Global Equity (Morningstar) MTH</t>
  </si>
  <si>
    <t>878 Fund Miscellaneous 3 - MRN_878_PEER_MTH</t>
  </si>
  <si>
    <t>For Graph only, per Agnes, monthly historic figures, not necesarily compound to Morningstar compounded figures</t>
  </si>
  <si>
    <t>840S_FUND_MDA</t>
  </si>
  <si>
    <t>840S Fund MD Archived</t>
  </si>
  <si>
    <t>913</t>
  </si>
  <si>
    <t>840S_FUND_PUB</t>
  </si>
  <si>
    <t>840S Fund Published</t>
  </si>
  <si>
    <t>840S_FUND_ACF</t>
  </si>
  <si>
    <t>840S Fund All Cash Flow Automatic</t>
  </si>
  <si>
    <t>840S_FUND_BM</t>
  </si>
  <si>
    <t>840S Fund Benchmark - ECPI+4</t>
  </si>
  <si>
    <t>840S_FUND_MD</t>
  </si>
  <si>
    <t>840S Fund MD Automatic</t>
  </si>
  <si>
    <t>FRD_SCEG_MEAN</t>
  </si>
  <si>
    <t>Shariah-compliant portfolios in ASISA South African — Equity — SA General Avg, excl Foord</t>
  </si>
  <si>
    <t xml:space="preserve">Average total return of all Shariah-compliant portfolios included in the ASISA South African — Equity — SA General category, excluding Foord Shariah Equity Fund </t>
  </si>
  <si>
    <t>840_FUND_UTE</t>
  </si>
  <si>
    <t>840 Fund Unit Class B3 [iE]</t>
  </si>
  <si>
    <t xml:space="preserve">[UT]([SERIES_ID],'E','[START]','[END]','STANDARD')_x000D_
</t>
  </si>
  <si>
    <t>840_FUND_BM</t>
  </si>
  <si>
    <t>840 Fund Benchmark - ECPI+4</t>
  </si>
  <si>
    <t>840T_FUND_BM</t>
  </si>
  <si>
    <t>840T Fund Benchmark - ECPI+4</t>
  </si>
  <si>
    <t>914</t>
  </si>
  <si>
    <t>840T_FUND_MD</t>
  </si>
  <si>
    <t>840T Fund MD Automatic</t>
  </si>
  <si>
    <t>840T_FUND_MDA</t>
  </si>
  <si>
    <t>840T Fund MD Archived</t>
  </si>
  <si>
    <t>840T_FUND_PUB</t>
  </si>
  <si>
    <t>840T Fund Published</t>
  </si>
  <si>
    <t>840T_FUND_ACF</t>
  </si>
  <si>
    <t>840T Fund All Cash Flow Automatic</t>
  </si>
  <si>
    <t>842_FUND_ACF</t>
  </si>
  <si>
    <t>842 Fund All Cash Flow Automatic</t>
  </si>
  <si>
    <t>915</t>
  </si>
  <si>
    <t>842_FUND_BM</t>
  </si>
  <si>
    <t>842 Fund Benchmark - FRD_SCEG_MEAN</t>
  </si>
  <si>
    <t>842_FUND_LCF</t>
  </si>
  <si>
    <t>842 Fund Large Cash Flow Automatic</t>
  </si>
  <si>
    <t>822 Fund Miscellaneous 7 - MRN_822_PEER</t>
  </si>
  <si>
    <t>823 Fund Miscellaneous 3 - MRN_823_PEER</t>
  </si>
  <si>
    <t>842_FUND_MD3</t>
  </si>
  <si>
    <t>842 Fund MD Automatic 3PM</t>
  </si>
  <si>
    <t>842_FUND_MDA</t>
  </si>
  <si>
    <t>842 Fund MD Archived</t>
  </si>
  <si>
    <t>842_FUND_PUB</t>
  </si>
  <si>
    <t>842 Fund Published</t>
  </si>
  <si>
    <t>842_FUND_PUB3</t>
  </si>
  <si>
    <t>842 Fund Published 3PM</t>
  </si>
  <si>
    <t>842_FUND_UTB</t>
  </si>
  <si>
    <t>842 Fund Unit Class B [iB]</t>
  </si>
  <si>
    <t>842_FUND_UTBD</t>
  </si>
  <si>
    <t>842 Fund Unit Class B [iB] Daily</t>
  </si>
  <si>
    <t>MRN_822_PEER</t>
  </si>
  <si>
    <t>822 Global MA Flexible Mean (Morningstar Value)</t>
  </si>
  <si>
    <t>[PEER]('822','AVG','[START_DATE]','[END_DATE]')</t>
  </si>
  <si>
    <t>822 Global MA Flexible Mean (Morningstar Value) P2P</t>
  </si>
  <si>
    <t>REPORT_ID=558;_x000D_
PORTFOLIO_CODE=822;_x000D_
END_DATE=&lt;END_DATE&gt;;_x000D_
START_DATE=&lt;END_DATE&gt;;_x000D_
ITEM_TYPE=AVG</t>
  </si>
  <si>
    <t>8301</t>
  </si>
  <si>
    <t>8302</t>
  </si>
  <si>
    <t>8212</t>
  </si>
  <si>
    <t>8242</t>
  </si>
  <si>
    <t>8339</t>
  </si>
  <si>
    <t>8333</t>
  </si>
  <si>
    <t>Sep 2024 (1Y)</t>
  </si>
  <si>
    <t>01/10/2023-&gt;30/09/2024</t>
  </si>
  <si>
    <t>RSRCH_BJ_TCP</t>
  </si>
  <si>
    <t>Research Byron TCP</t>
  </si>
  <si>
    <t>[RSRCH]('BJ','[START_DATE]','[END_DATE]' ,'TCP')</t>
  </si>
  <si>
    <t>Byron TCP</t>
  </si>
  <si>
    <t>REPORT_ID=377;ANALYST_CODE=BJ;START_DATE=&lt;START_DATE&gt;;END_DATE=&lt;END_DATE&gt;</t>
  </si>
  <si>
    <t>RSRCH_BJ</t>
  </si>
  <si>
    <t>Research Byron</t>
  </si>
  <si>
    <t>[RSRCH]('BJ','[START_DATE]','[END_DATE]')</t>
  </si>
  <si>
    <t>Byron</t>
  </si>
  <si>
    <t>C.ES_FUND_PUB</t>
  </si>
  <si>
    <t>C.ES Fund Published</t>
  </si>
  <si>
    <t>916</t>
  </si>
  <si>
    <t>C.ES_FUND_BM</t>
  </si>
  <si>
    <t>C.ES Fund Benchmark - FRD_SCEG_MEAN</t>
  </si>
  <si>
    <t>C.ES_FUND_MD</t>
  </si>
  <si>
    <t>C.ES Fund MD Automatic</t>
  </si>
  <si>
    <t>C.ES_FUND_ACF</t>
  </si>
  <si>
    <t>C.ES Fund All Cash Flow Automatic</t>
  </si>
  <si>
    <t>811_FUND_MSC5</t>
  </si>
  <si>
    <t>811 Fund Miscellaneous 5 - MRN_811_PEER</t>
  </si>
  <si>
    <t>810 Fund Miscellaneous 1 - MRN_810_PEER</t>
  </si>
  <si>
    <t>818_FUND_MSC3</t>
  </si>
  <si>
    <t>818 Fund Miscellaneous 3 - MRN_818_PEER</t>
  </si>
  <si>
    <t>817_FUND_MSC4</t>
  </si>
  <si>
    <t>817 Fund Miscellaneous 4 - MRN_817_PEER</t>
  </si>
  <si>
    <t>C.GS_FUND_PUB</t>
  </si>
  <si>
    <t>C.GS Fund Published</t>
  </si>
  <si>
    <t>917</t>
  </si>
  <si>
    <t>C.GS_FUND_BM</t>
  </si>
  <si>
    <t>C.GS Fund Benchmark - ECPI+4</t>
  </si>
  <si>
    <t>C.GS_FUND_MD</t>
  </si>
  <si>
    <t>C.GS Fund MD Automatic</t>
  </si>
  <si>
    <t>C.GS_FUND_ACF</t>
  </si>
  <si>
    <t>C.GS Fund All Cash Flow Automatic</t>
  </si>
  <si>
    <t>G.GM_SHA_FUND_PUB</t>
  </si>
  <si>
    <t>G.GM_SHA Fund Published</t>
  </si>
  <si>
    <t>919</t>
  </si>
  <si>
    <t>G.GM_SHA_FUND_BM</t>
  </si>
  <si>
    <t>G.GM_SHA Fund Benchmark - ECPI+4</t>
  </si>
  <si>
    <t>G.GM_SHA_FUND_MD</t>
  </si>
  <si>
    <t>G.GM_SHA Fund MD Automatic</t>
  </si>
  <si>
    <t>G.GM_SHA_FUND_ACF</t>
  </si>
  <si>
    <t>G.GM_SHA Fund All Cash Flow Automatic</t>
  </si>
  <si>
    <t>G.SE_SHA_FUND_PUB</t>
  </si>
  <si>
    <t>G.SE_SHA Fund Published</t>
  </si>
  <si>
    <t>918</t>
  </si>
  <si>
    <t>G.SE_SHA_FUND_BM</t>
  </si>
  <si>
    <t>G.SE_SHA Fund Benchmark - FRD_SCEG_MEAN</t>
  </si>
  <si>
    <t>G.SE_SHA_FUND_MD</t>
  </si>
  <si>
    <t>G.SE_SHA Fund MD Automatic</t>
  </si>
  <si>
    <t>G.SE_SHA_FUND_ACF</t>
  </si>
  <si>
    <t>G.SE_SHA Fund All Cash Flow Automatic</t>
  </si>
  <si>
    <t>Oct 2024 (1Y)</t>
  </si>
  <si>
    <t>01/11/2023-&gt;31/10/2024</t>
  </si>
  <si>
    <t>FUND_SPEC_C.GB_NET</t>
  </si>
  <si>
    <t>C.GB Net Return Estimate</t>
  </si>
  <si>
    <t>-0.65</t>
  </si>
  <si>
    <t>C.GB Net Return</t>
  </si>
  <si>
    <t>FUND_SPEC_C.DB_NET</t>
  </si>
  <si>
    <t>C.DB Net Return Estimate</t>
  </si>
  <si>
    <t>C.DB Net Return</t>
  </si>
  <si>
    <t>C.DB_FUND_MSC1</t>
  </si>
  <si>
    <t>C.DB Fund Miscellaneous 1 - FUND_SPEC_C.DB_NET</t>
  </si>
  <si>
    <t>C.GB_FUND_MSC1</t>
  </si>
  <si>
    <t>C.GB Fund Miscellaneous 1 - FUND_SPEC_C.GB_NET</t>
  </si>
  <si>
    <t>840_FUND_MD</t>
  </si>
  <si>
    <t>840 Fund MD Automatic</t>
  </si>
  <si>
    <t>842_FUND_MD</t>
  </si>
  <si>
    <t>842 Fund MD Automatic</t>
  </si>
  <si>
    <t>Nov 2024 (1Y)</t>
  </si>
  <si>
    <t>01/12/2023-&gt;30/11/2024</t>
  </si>
  <si>
    <t>B Class Prior to 04/OCT/2022 per David Durham</t>
  </si>
  <si>
    <t>CASE _x000D_
	WHEN TO_DATE('[END]','DD/MM/YYYY') &lt; TO_DATE('04/10/2022','DD/MM/YYYY')_x000D_
	THEN [UT]([SERIES_ID],'B','[START]','[END]','STANDARD')_x000D_
	ELSE [UT]([SERIES_ID],'R','[START]','[END]','STANDARD')_x000D_
END</t>
  </si>
  <si>
    <t>CASE _x000D_
	WHEN TO_DATE('[END]','DD/MM/YYYY') &lt; TO_DATE('04/10/2022','DD/MM/YYYY')_x000D_
	THEN [UT]([SERIES_ID],'B','[START]','[END]','STANDARD')_x000D_
	ELSE [UT]([SERIES_ID],'D','[START]','[END]','STANDARD')_x000D_
END</t>
  </si>
  <si>
    <t>CASE _x000D_
	WHEN TO_DATE('[END]','DD/MM/YYYY') &lt; TO_DATE('04/10/2022','DD/MM/YYYY')_x000D_
	THEN [UT]([SERIES_ID],'B','[START]','[END]','STANDARD')_x000D_
	ELSE [UT]([SERIES_ID],'F','[START]','[END]','STANDARD')_x000D_
END</t>
  </si>
  <si>
    <t>CASE _x000D_
	WHEN TO_DATE('[END]','DD/MM/YYYY') &lt; TO_DATE('04/10/2022','DD/MM/YYYY')_x000D_
	THEN [UT]([SERIES_ID],'B','[START]','[END]','STANDARD')_x000D_
	ELSE [UT]([SERIES_ID],'E','[START]','[END]','STANDARD')_x000D_
END</t>
  </si>
  <si>
    <t>840_FUND_UTB</t>
  </si>
  <si>
    <t>840 Fund Unit Class B [iB]</t>
  </si>
  <si>
    <t xml:space="preserve">[UT]([SERIES_ID],'B','[START]','[END]','STANDARD')_x000D_
</t>
  </si>
  <si>
    <t>840_FUND_UTBD</t>
  </si>
  <si>
    <t>840 Fund Unit Class B [iB] Daily</t>
  </si>
  <si>
    <t>827 Fund Miscellaneous 1 - N/A</t>
  </si>
  <si>
    <t>827_FUND_MSC2</t>
  </si>
  <si>
    <t>827 Fund Miscellaneous 2 - ECPI_LAG_3M</t>
  </si>
  <si>
    <t>ECPI_LAG_3M</t>
  </si>
  <si>
    <t>Consumer Price Index ECPI[CL] Lag 3 Month</t>
  </si>
  <si>
    <t>[PFINDX_PRO]('ECPI_LAG_3M','[END_DATE]')</t>
  </si>
  <si>
    <t>642_FUND_ACF_NM</t>
  </si>
  <si>
    <t>642 Fund ACF Automatic Net Manage Fee</t>
  </si>
  <si>
    <t>827 Fund Unit Class B2 [iD]</t>
  </si>
  <si>
    <t>827 Fund Unit Class B2 [iD] Daily</t>
  </si>
  <si>
    <t>RSRCH_DC_BOX</t>
  </si>
  <si>
    <t>Research Dhersan Chetty BOX</t>
  </si>
  <si>
    <t>[RSRCH]('DC','[START_DATE]','[END_DATE]' ,'BOX')</t>
  </si>
  <si>
    <t>Dhersan BOX</t>
  </si>
  <si>
    <t>7318</t>
  </si>
  <si>
    <t>Dec 2024 (1Y)</t>
  </si>
  <si>
    <t>01/01/2024-&gt;31/12/2024</t>
  </si>
  <si>
    <t>824_FUND_MSC2</t>
  </si>
  <si>
    <t>824 Fund Miscellaneous 2 - STFCAD</t>
  </si>
  <si>
    <t>875P_FUND_MD</t>
  </si>
  <si>
    <t>875P Fund MD Automatic</t>
  </si>
  <si>
    <t>920</t>
  </si>
  <si>
    <t>875P_FUND_ACF</t>
  </si>
  <si>
    <t>875P Fund All Cash Flow Automatic</t>
  </si>
  <si>
    <t>875P_FUND_MSC7</t>
  </si>
  <si>
    <t>875P Fund Miscellaneous 7 - US_CPI+5</t>
  </si>
  <si>
    <t>875P_FUND_PUB</t>
  </si>
  <si>
    <t>875P Fund Published</t>
  </si>
  <si>
    <t>875P_FUND_BM</t>
  </si>
  <si>
    <t>875P Fund Benchmark - MSCI USD UT N</t>
  </si>
  <si>
    <t>RSRCH_DC_TBS</t>
  </si>
  <si>
    <t>Research Dhersan Chetty TBS</t>
  </si>
  <si>
    <t>[RSRCH]('DC','[START_DATE]','[END_DATE]' ,'TBS')</t>
  </si>
  <si>
    <t>Dhersan TBS</t>
  </si>
  <si>
    <t>ALSI_NEGATIVE</t>
  </si>
  <si>
    <t>ALSI_POSITIVE</t>
  </si>
  <si>
    <t>VS_ALSI</t>
  </si>
  <si>
    <t>810R_FUND_MD</t>
  </si>
  <si>
    <t>810R Fund MD Automatic</t>
  </si>
  <si>
    <t>921</t>
  </si>
  <si>
    <t>810R_FUND_MDA</t>
  </si>
  <si>
    <t>810R Fund MD Archived</t>
  </si>
  <si>
    <t>810R_FUND_PUB</t>
  </si>
  <si>
    <t>810R Fund Published</t>
  </si>
  <si>
    <t>818R_FUND_MD</t>
  </si>
  <si>
    <t>818R Fund MD Automatic</t>
  </si>
  <si>
    <t>922</t>
  </si>
  <si>
    <t>818R_FUND_MDA</t>
  </si>
  <si>
    <t>818R Fund MD Archived</t>
  </si>
  <si>
    <t>810R_FUND_ACF</t>
  </si>
  <si>
    <t>810R Fund All Cash Flow Automatic</t>
  </si>
  <si>
    <t>810R_FUND_BM</t>
  </si>
  <si>
    <t>810R Fund Benchmark - FRD_PRUD_MEAN</t>
  </si>
  <si>
    <t>818R_FUND_PUB</t>
  </si>
  <si>
    <t>818R Fund Published</t>
  </si>
  <si>
    <t>818R_FUND_ACF</t>
  </si>
  <si>
    <t>818R Fund All Cash Flow Automatic</t>
  </si>
  <si>
    <t>818R_FUND_BM</t>
  </si>
  <si>
    <t>818R Fund Benchmark - ECPI+4</t>
  </si>
  <si>
    <t>537R_FUND_LCF</t>
  </si>
  <si>
    <t>537R Fund Large Cash Flow Automatic</t>
  </si>
  <si>
    <t>924</t>
  </si>
  <si>
    <t>537R_FUND_MD</t>
  </si>
  <si>
    <t>537R Fund MD Automatic</t>
  </si>
  <si>
    <t>537R_FUND_PUB</t>
  </si>
  <si>
    <t>537R Fund Published</t>
  </si>
  <si>
    <t>537R_FUND_BM</t>
  </si>
  <si>
    <t>537R Fund Benchmark - FUND_SPEC_537_BM</t>
  </si>
  <si>
    <t>537R_FUND_MDA</t>
  </si>
  <si>
    <t>537R Fund MD Archived</t>
  </si>
  <si>
    <t>537R_FUND_ACF</t>
  </si>
  <si>
    <t>537R Fund All Cash Flow Automatic</t>
  </si>
  <si>
    <t>537R_FUND_BM2</t>
  </si>
  <si>
    <t>537R Fund Benchmark Secondary - FUND_SPEC_537_BM2</t>
  </si>
  <si>
    <t>638R_FUND_LCF</t>
  </si>
  <si>
    <t>638R Fund Large Cash Flow Automatic</t>
  </si>
  <si>
    <t>927</t>
  </si>
  <si>
    <t>638R_FUND_MD</t>
  </si>
  <si>
    <t>638R Fund MD Automatic</t>
  </si>
  <si>
    <t>638R_FUND_PUB</t>
  </si>
  <si>
    <t>638R Fund Published</t>
  </si>
  <si>
    <t>638R_FUND_BM</t>
  </si>
  <si>
    <t>638R Fund Benchmark - AFB_SALMW_NI_MED</t>
  </si>
  <si>
    <t>638R_FUND_MDA</t>
  </si>
  <si>
    <t>638R Fund MD Archived</t>
  </si>
  <si>
    <t>638R_FUND_ACF</t>
  </si>
  <si>
    <t>638R Fund All Cash Flow Automatic</t>
  </si>
  <si>
    <t>638R_FUND_BM2</t>
  </si>
  <si>
    <t>638R Fund Benchmark Secondary - FUND_SPEC_638_BM</t>
  </si>
  <si>
    <t>642R_FUND_LCF</t>
  </si>
  <si>
    <t>642R Fund Large Cash Flow Automatic</t>
  </si>
  <si>
    <t>928</t>
  </si>
  <si>
    <t>603R_FUND_PUB</t>
  </si>
  <si>
    <t>603R Fund Published</t>
  </si>
  <si>
    <t>925</t>
  </si>
  <si>
    <t>603R_FUND_BM</t>
  </si>
  <si>
    <t>603R Fund Benchmark - FUND_SPEC_603_BM</t>
  </si>
  <si>
    <t>603R_FUND_MDA</t>
  </si>
  <si>
    <t>603R Fund MD Archived</t>
  </si>
  <si>
    <t>603R_FUND_LCF</t>
  </si>
  <si>
    <t>603R Fund Large Cash Flow Automatic</t>
  </si>
  <si>
    <t>603R_FUND_MD</t>
  </si>
  <si>
    <t>603R Fund MD Automatic</t>
  </si>
  <si>
    <t>603R_FUND_ACF</t>
  </si>
  <si>
    <t>603R Fund All Cash Flow Automatic</t>
  </si>
  <si>
    <t>603R_FUND_BM2</t>
  </si>
  <si>
    <t>603R Fund Benchmark Secondary - FUND_SPEC_DB_BM</t>
  </si>
  <si>
    <t>642R_FUND_MD</t>
  </si>
  <si>
    <t>642R Fund MD Automatic</t>
  </si>
  <si>
    <t>642R_FUND_PUB</t>
  </si>
  <si>
    <t>642R Fund Published</t>
  </si>
  <si>
    <t>642R_FUND_BM</t>
  </si>
  <si>
    <t>642R Fund Benchmark - AFB_GBLMW_AVGX</t>
  </si>
  <si>
    <t>642R_FUND_MDA</t>
  </si>
  <si>
    <t>642R Fund MD Archived</t>
  </si>
  <si>
    <t>642R_FUND_ACF</t>
  </si>
  <si>
    <t>642R Fund All Cash Flow Automatic</t>
  </si>
  <si>
    <t>642R_FUND_BM2</t>
  </si>
  <si>
    <t>642R Fund Benchmark Secondary - ECPI+7</t>
  </si>
  <si>
    <t>*638A_FUND_BM</t>
  </si>
  <si>
    <t>*638A Fund Benchmark - AFB_SALMW_NI_MED</t>
  </si>
  <si>
    <t>534R_FUND_LCF</t>
  </si>
  <si>
    <t>534R Fund Large Cash Flow Automatic</t>
  </si>
  <si>
    <t>923</t>
  </si>
  <si>
    <t>534R_FUND_MD</t>
  </si>
  <si>
    <t>534R Fund MD Automatic</t>
  </si>
  <si>
    <t>534R_FUND_PUB</t>
  </si>
  <si>
    <t>534R Fund Published</t>
  </si>
  <si>
    <t>534R_FUND_BM</t>
  </si>
  <si>
    <t>534R Fund Benchmark - AFB_SALMW_MED</t>
  </si>
  <si>
    <t>534R_FUND_MDA</t>
  </si>
  <si>
    <t>534R Fund MD Archived</t>
  </si>
  <si>
    <t>534R_FUND_ACF</t>
  </si>
  <si>
    <t>534R Fund All Cash Flow Automatic</t>
  </si>
  <si>
    <t>534R_FUND_BM2</t>
  </si>
  <si>
    <t>534R Fund Benchmark Secondary - FUND_SPEC_DB_BM</t>
  </si>
  <si>
    <t>608R_FUND_LCF</t>
  </si>
  <si>
    <t>608R Fund Large Cash Flow Automatic</t>
  </si>
  <si>
    <t>926</t>
  </si>
  <si>
    <t>608R_FUND_MD</t>
  </si>
  <si>
    <t>608R Fund MD Automatic</t>
  </si>
  <si>
    <t>608R_FUND_PUB</t>
  </si>
  <si>
    <t>608R Fund Published</t>
  </si>
  <si>
    <t>608R_FUND_BM</t>
  </si>
  <si>
    <t>608R Fund Benchmark - FUND_SPEC_608_BM</t>
  </si>
  <si>
    <t>608R_FUND_MDA</t>
  </si>
  <si>
    <t>608R Fund MD Archived</t>
  </si>
  <si>
    <t>608R_FUND_ACF</t>
  </si>
  <si>
    <t>608R Fund All Cash Flow Automatic</t>
  </si>
  <si>
    <t>608R_FUND_BM2</t>
  </si>
  <si>
    <t>608R Fund Benchmark Secondary - FUND_SPEC_DB_BM</t>
  </si>
  <si>
    <t>JSE</t>
  </si>
  <si>
    <t>817 R Class Return, prior to DEC 2008 from CCJ tab on PERFDATA.xlsx_x000D_
Post 29 Nov 2024 changed to 817 B1 (iA) Class, per Helena.</t>
  </si>
  <si>
    <t>CASE _x000D_
	WHEN TO_DATE('[END_DATE]','DD/MM/YYYY') &lt; TO_DATE('01/12/2024','DD/MM/YYYY')_x000D_
THEN [UT](1592,'R','[START_DATE]','[END_DATE]','STANDARD') /*817R per Alexa Pearce*/_x000D_
ELSE [UT](2936,'A','[START_DATE]','[END_DATE]','STANDARD') /*817B1 B1 per Helena*/_x000D_
END</t>
  </si>
  <si>
    <t>UK_CPI</t>
  </si>
  <si>
    <t>United Kingdom CPI</t>
  </si>
  <si>
    <t>UK CPI EU Harmonized NSA 3dp</t>
  </si>
  <si>
    <t xml:space="preserve">
Created for Dave for Performance query_x000D_
</t>
  </si>
  <si>
    <t>[IMPRT_ITEM]('UK_CPI','[END_DATE]','BLOOMBERG')</t>
  </si>
  <si>
    <t>UK CPI</t>
  </si>
  <si>
    <t>874_FUND_MSC6</t>
  </si>
  <si>
    <t>874 Fund Miscellaneous 6 - UK_CPI</t>
  </si>
  <si>
    <t>RSRCH_BJ_PCO</t>
  </si>
  <si>
    <t>Research Byron PCO:PW</t>
  </si>
  <si>
    <t>[RSRCH]('BJ','[START_DATE]','[END_DATE]' ,'PCO:PW')</t>
  </si>
  <si>
    <t>Byron PCO:PW</t>
  </si>
  <si>
    <t>REPORT_ID=377;_x000D_
ANALYST_CODE=BJ;_x000D_
START_DATE=&lt;START_DATE&gt;;_x000D_
END_DATE=&lt;END_DATE&gt;</t>
  </si>
  <si>
    <t>J140T</t>
  </si>
  <si>
    <t>Shariah Top 40</t>
  </si>
  <si>
    <t>[ICDF]('J140T','[END_DATE]')</t>
  </si>
  <si>
    <t>[PRC]([SERIES_ID],'J140T','[START_DATE]','[END_DATE]')</t>
  </si>
  <si>
    <t>J141T</t>
  </si>
  <si>
    <t>Capped Shariah Top 40</t>
  </si>
  <si>
    <t>[ICDF]('J141T','[END_DATE]')</t>
  </si>
  <si>
    <t>[PRC]([SERIES_ID],'J141T','[START_DATE]','[END_DATE]')</t>
  </si>
  <si>
    <t>J143T</t>
  </si>
  <si>
    <t>Shariah All Share</t>
  </si>
  <si>
    <t>[ICDF]('J143T','[END_DATE]')</t>
  </si>
  <si>
    <t>[PRC]([SERIES_ID],'J143T','[START_DATE]','[END_DATE]')</t>
  </si>
  <si>
    <t>842_FUND_MSC1</t>
  </si>
  <si>
    <t>842 Fund Miscellaneous 1 - J140T</t>
  </si>
  <si>
    <t>Created to Test Shariah BM</t>
  </si>
  <si>
    <t>842_FUND_MSC2</t>
  </si>
  <si>
    <t>842 Fund Miscellaneous 2 - J141T</t>
  </si>
  <si>
    <t>842_FUND_MSC3</t>
  </si>
  <si>
    <t>842 Fund Miscellaneous 3 - J143T</t>
  </si>
  <si>
    <t>RSRCH_DG_SEA</t>
  </si>
  <si>
    <t>Research Dylan Griffiths SEA</t>
  </si>
  <si>
    <t>[RSRCH]('DG','[START_DATE]','[END_DATE]' ,'SEA')</t>
  </si>
  <si>
    <t>Dylan SEA</t>
  </si>
  <si>
    <t>Jan 2025 (1Y)</t>
  </si>
  <si>
    <t>01/02/2024-&gt;31/01/2025</t>
  </si>
  <si>
    <t>RSRCH_BJ_PCO:PW</t>
  </si>
  <si>
    <t>UKZN</t>
  </si>
  <si>
    <t>University of Kwazulu Natal</t>
  </si>
  <si>
    <t>929</t>
  </si>
  <si>
    <t xml:space="preserve">[SPLICE]('[START_DATE]','[END_DATE]','537_FUND_PUB','30/06/2022','534_FUND_PUB') </t>
  </si>
  <si>
    <t>UKZN_BM</t>
  </si>
  <si>
    <t>University of Kwazulu Natal BM</t>
  </si>
  <si>
    <t>UKZN_BM2</t>
  </si>
  <si>
    <t>University of Kwa Zulu Natal BM2</t>
  </si>
  <si>
    <t>C.DB.R_FUND_MD</t>
  </si>
  <si>
    <t>C.DB.R Fund MD Automatic</t>
  </si>
  <si>
    <t>930</t>
  </si>
  <si>
    <t>C.DB.R_FUND_PUB</t>
  </si>
  <si>
    <t>C.DB.R Fund Published</t>
  </si>
  <si>
    <t>C.DB.R_FUND_ACF</t>
  </si>
  <si>
    <t>C.DB.R Fund All Cash Flow Automatic</t>
  </si>
  <si>
    <t>C.GB.R_FUND_PUB</t>
  </si>
  <si>
    <t>C.GB.R Fund Published</t>
  </si>
  <si>
    <t>931</t>
  </si>
  <si>
    <t>C.GB.R_FUND_MD</t>
  </si>
  <si>
    <t>C.GB.R Fund MD Automatic</t>
  </si>
  <si>
    <t>C.GB.R_FUND_ACF</t>
  </si>
  <si>
    <t>C.GB.R Fund All Cash Flow Automatic</t>
  </si>
  <si>
    <t>C.GME.R_FUND_ACF</t>
  </si>
  <si>
    <t>C.GME.R Fund All Cash Flow Automatic</t>
  </si>
  <si>
    <t>932</t>
  </si>
  <si>
    <t>C.GME.R_FUND_PUB</t>
  </si>
  <si>
    <t>C.GME.R Fund Published</t>
  </si>
  <si>
    <t>C.GME.R_FUND_MD</t>
  </si>
  <si>
    <t>C.GME.R Fund MD Automatic</t>
  </si>
  <si>
    <t>RSA ILB 3-4 years</t>
  </si>
  <si>
    <t>Current</t>
  </si>
  <si>
    <t>Last quarter end</t>
  </si>
  <si>
    <t>Diff</t>
  </si>
  <si>
    <t>B Class (B3 Class prior to 03/NOV/2024)</t>
  </si>
  <si>
    <t>7689</t>
  </si>
  <si>
    <t>7691</t>
  </si>
  <si>
    <t>7693</t>
  </si>
  <si>
    <t>Feb 2025 (1Y)</t>
  </si>
  <si>
    <t>01/03/2024-&gt;28/02/2025</t>
  </si>
  <si>
    <t>MRN_840_PEER</t>
  </si>
  <si>
    <t>840 Shariah Balanced Peer (Morningstar Value)</t>
  </si>
  <si>
    <t>[PEER]('840','AVG','[START_DATE]','[END_DATE]')</t>
  </si>
  <si>
    <t>840 Shariah Balanced Peer (Morningstar Value) P2P</t>
  </si>
  <si>
    <t>REPORT_ID=558;_x000D_
PORTFOLIO_CODE=840;_x000D_
END_DATE=&lt;END_DATE&gt;;_x000D_
START_DATE=&lt;END_DATE&gt;;_x000D_
ITEM_TYPE=AVG</t>
  </si>
  <si>
    <t>MRN_842_PEER</t>
  </si>
  <si>
    <t>842 Shariah Equity Peer (Morningstar Value)</t>
  </si>
  <si>
    <t>[PEER]('842','AVG','[START_DATE]','[END_DATE]')</t>
  </si>
  <si>
    <t>840 Shariah Equity Peer (Morningstar Value) P2P</t>
  </si>
  <si>
    <t>REPORT_ID=558;_x000D_
PORTFOLIO_CODE=842;_x000D_
END_DATE=&lt;END_DATE&gt;;_x000D_
START_DATE=&lt;END_DATE&gt;;_x000D_
ITEM_TYPE=AVG</t>
  </si>
  <si>
    <t>840_FUND_MSC1</t>
  </si>
  <si>
    <t>840 Fund Miscellaneous 1 - MRN_840_PEER</t>
  </si>
  <si>
    <t>842_FUND_MSC4</t>
  </si>
  <si>
    <t>842 Fund Miscellaneous 4 - MRN_842_PEER</t>
  </si>
  <si>
    <t>IMPRT</t>
  </si>
  <si>
    <t>REPORT_ID=182;_x000D_
END_DATE=&lt;END_DATE&gt;;_x000D_
START_DATE=&lt;END_DATE&gt;;_x000D_
IMPORT_ITEM=VALUE_TRI;_x000D_
DATE_RANGE_MODE=DAILY</t>
  </si>
  <si>
    <t>REPORT_ID=182;_x000D_
END_DATE=&lt;END_DATE&gt;;_x000D_
START_DATE=&lt;END_DATE&gt;;_x000D_
IMPORT_ITEM=ALBI;_x000D_
DATE_RANGE_MODE=DAILY</t>
  </si>
  <si>
    <t>REPORT_ID=182;_x000D_
END_DATE=&lt;END_DATE&gt;;_x000D_
START_DATE=&lt;END_DATE&gt;;_x000D_
IMPORT_ITEM=GOLD;_x000D_
DATE_RANGE_MODE=DAILY</t>
  </si>
  <si>
    <t>Bloomberg</t>
  </si>
  <si>
    <t>REPORT_ID=182;_x000D_
END_DATE=&lt;END_DATE&gt;;_x000D_
START_DATE=&lt;END_DATE&gt;;_x000D_
IMPORT_ITEM=COPPER;_x000D_
DATE_RANGE_MODE=DAILY</t>
  </si>
  <si>
    <t>REPORT_ID=182;_x000D_
END_DATE=&lt;END_DATE&gt;;_x000D_
START_DATE=&lt;END_DATE&gt;;_x000D_
IMPORT_ITEM=EUR_STOXX_50;_x000D_
DATE_RANGE_MODE=DAILY</t>
  </si>
  <si>
    <t>REPORT_ID=182;_x000D_
END_DATE=&lt;END_DATE&gt;;_x000D_
START_DATE=&lt;END_DATE&gt;;_x000D_
IMPORT_ITEM=UK_CPI;_x000D_
DATE_RANGE_MODE=DAILY</t>
  </si>
  <si>
    <t>REPORT_ID=182;_x000D_
END_DATE=&lt;END_DATE&gt;;_x000D_
START_DATE=&lt;END_DATE&gt;;_x000D_
IMPORT_ITEM=MSCI_AC_TRI;_x000D_
DATE_RANGE_MODE=DAILY</t>
  </si>
  <si>
    <t>REPORT_ID=182;_x000D_
END_DATE=&lt;END_DATE&gt;;_x000D_
START_DATE=&lt;END_DATE&gt;;_x000D_
IMPORT_ITEM=MSCI_ASXJ_TRI_N;_x000D_
DATE_RANGE_MODE=DAILY</t>
  </si>
  <si>
    <t>REPORT_ID=182;_x000D_
END_DATE=&lt;END_DATE&gt;;_x000D_
START_DATE=&lt;END_DATE&gt;;_x000D_
IMPORT_ITEM=OIL_BRENT;_x000D_
DATE_RANGE_MODE=DAILY</t>
  </si>
  <si>
    <t>REPORT_ID=182;_x000D_
END_DATE=&lt;END_DATE&gt;;_x000D_
START_DATE=&lt;END_DATE&gt;;_x000D_
IMPORT_ITEM=MSCI_EM;_x000D_
DATE_RANGE_MODE=DAILY</t>
  </si>
  <si>
    <t>REPORT_ID=182;_x000D_
END_DATE=&lt;END_DATE&gt;;_x000D_
START_DATE=&lt;END_DATE&gt;;_x000D_
IMPORT_ITEM=MSCI_CHINA;_x000D_
DATE_RANGE_MODE=DAILY</t>
  </si>
  <si>
    <t>REPORT_ID=182;_x000D_
END_DATE=&lt;END_DATE&gt;;_x000D_
START_DATE=&lt;END_DATE&gt;;_x000D_
IMPORT_ITEM=FTSE100;_x000D_
DATE_RANGE_MODE=DAILY</t>
  </si>
  <si>
    <t>REPORT_ID=182;_x000D_
END_DATE=&lt;END_DATE&gt;;_x000D_
START_DATE=&lt;END_DATE&gt;;_x000D_
IMPORT_ITEM=EPRA_NAREIT;_x000D_
DATE_RANGE_MODE=DAILY</t>
  </si>
  <si>
    <t>REPORT_ID=182;_x000D_
END_DATE=&lt;END_DATE&gt;;_x000D_
START_DATE=&lt;END_DATE&gt;;_x000D_
IMPORT_ITEM=MSCI_ACG_TRI;_x000D_
DATE_RANGE_MODE=DAILY</t>
  </si>
  <si>
    <t>[IMPRT_ITEM]('CRB_COM','[END_DATE]','BLOOMBERG')</t>
  </si>
  <si>
    <t>REPORT_ID=182;_x000D_
END_DATE=&lt;END_DATE&gt;;_x000D_
START_DATE=&lt;END_DATE&gt;;_x000D_
IMPORT_ITEM=CRB_COM;_x000D_
DATE_RANGE_MODE=DAILY</t>
  </si>
  <si>
    <t>CILITR</t>
  </si>
  <si>
    <t>FTSE Composite Inflation Linked</t>
  </si>
  <si>
    <t>[IMPRT_ITEM]('CILITR','[END_DATE]','BLOOMBERG')</t>
  </si>
  <si>
    <t>REPORT_ID=182;_x000D_
END_DATE=&lt;END_DATE&gt;;_x000D_
START_DATE=&lt;END_DATE&gt;;_x000D_
IMPORT_ITEM=CILITR;_x000D_
DATE_RANGE_MODE=DAILY</t>
  </si>
  <si>
    <t>Iress</t>
  </si>
  <si>
    <t>REPORT_ID=182;_x000D_
END_DATE=&lt;END_DATE&gt;;_x000D_
START_DATE=&lt;END_DATE&gt;;_x000D_
IMPORT_ITEM=MSCI_WLD_TRI;_x000D_
DATE_RANGE_MODE=DAILY</t>
  </si>
  <si>
    <t>REPORT_ID=182;_x000D_
END_DATE=&lt;END_DATE&gt;;_x000D_
START_DATE=&lt;END_DATE&gt;;_x000D_
IMPORT_ITEM=US_CPI;_x000D_
DATE_RANGE_MODE=DAILY</t>
  </si>
  <si>
    <t>REPORT_ID=182;_x000D_
END_DATE=&lt;END_DATE&gt;;_x000D_
START_DATE=&lt;END_DATE&gt;;_x000D_
IMPORT_ITEM=MSCI_AC_FIN_TRI;_x000D_
DATE_RANGE_MODE=DAILY</t>
  </si>
  <si>
    <t>REPORT_ID=182;_x000D_
END_DATE=&lt;END_DATE&gt;;_x000D_
START_DATE=&lt;END_DATE&gt;;_x000D_
IMPORT_ITEM=MSCI_AC_HLT_TRI;_x000D_
DATE_RANGE_MODE=DAILY</t>
  </si>
  <si>
    <t>REPORT_ID=182;_x000D_
END_DATE=&lt;END_DATE&gt;;_x000D_
START_DATE=&lt;END_DATE&gt;;_x000D_
IMPORT_ITEM=MSCI_AC_IND_TRI;_x000D_
DATE_RANGE_MODE=DAILY</t>
  </si>
  <si>
    <t>REPORT_ID=182;_x000D_
END_DATE=&lt;END_DATE&gt;;_x000D_
START_DATE=&lt;END_DATE&gt;;_x000D_
IMPORT_ITEM=MSCI_WLD_TRI_N;_x000D_
DATE_RANGE_MODE=DAILY</t>
  </si>
  <si>
    <t>REPORT_ID=182;_x000D_
END_DATE=&lt;END_DATE&gt;;_x000D_
START_DATE=&lt;END_DATE&gt;;_x000D_
IMPORT_ITEM=MSCI_AC_CD_TRI;_x000D_
DATE_RANGE_MODE=DAILY</t>
  </si>
  <si>
    <t>REPORT_ID=182;_x000D_
END_DATE=&lt;END_DATE&gt;;_x000D_
START_DATE=&lt;END_DATE&gt;;_x000D_
IMPORT_ITEM=MSCI_AC_CS_TRI;_x000D_
DATE_RANGE_MODE=DAILY</t>
  </si>
  <si>
    <t>REPORT_ID=182;_x000D_
END_DATE=&lt;END_DATE&gt;;_x000D_
START_DATE=&lt;END_DATE&gt;;_x000D_
IMPORT_ITEM=MSCI_AC_EN_TRI;_x000D_
DATE_RANGE_MODE=DAILY</t>
  </si>
  <si>
    <t>REPORT_ID=182;_x000D_
END_DATE=&lt;END_DATE&gt;;_x000D_
START_DATE=&lt;END_DATE&gt;;_x000D_
IMPORT_ITEM=MSCI_AC_IT_TRI;_x000D_
DATE_RANGE_MODE=DAILY</t>
  </si>
  <si>
    <t>REPORT_ID=182;_x000D_
END_DATE=&lt;END_DATE&gt;;_x000D_
START_DATE=&lt;END_DATE&gt;;_x000D_
IMPORT_ITEM=MSCI_AC_MAT_TRI;_x000D_
DATE_RANGE_MODE=DAILY</t>
  </si>
  <si>
    <t>REPORT_ID=182;_x000D_
END_DATE=&lt;END_DATE&gt;;_x000D_
START_DATE=&lt;END_DATE&gt;;_x000D_
IMPORT_ITEM=MSCI_AC_UTL_TRI;_x000D_
DATE_RANGE_MODE=DAILY</t>
  </si>
  <si>
    <t>REPORT_ID=182;_x000D_
END_DATE=&lt;END_DATE&gt;;_x000D_
START_DATE=&lt;END_DATE&gt;;_x000D_
IMPORT_ITEM=MSCI_AC_AC_TRI;_x000D_
DATE_RANGE_MODE=DAILY</t>
  </si>
  <si>
    <t>REPORT_ID=182;_x000D_
END_DATE=&lt;END_DATE&gt;;_x000D_
START_DATE=&lt;END_DATE&gt;;_x000D_
IMPORT_ITEM=MSCI_AC_CG_TRI;_x000D_
DATE_RANGE_MODE=DAILY</t>
  </si>
  <si>
    <t>REPORT_ID=182;_x000D_
END_DATE=&lt;END_DATE&gt;;_x000D_
START_DATE=&lt;END_DATE&gt;;_x000D_
IMPORT_ITEM=MSCI_AC_CM_TRI;_x000D_
DATE_RANGE_MODE=DAILY</t>
  </si>
  <si>
    <t>REPORT_ID=182;_x000D_
END_DATE=&lt;END_DATE&gt;;_x000D_
START_DATE=&lt;END_DATE&gt;;_x000D_
IMPORT_ITEM=MSCI_AC_TC_TRI;_x000D_
DATE_RANGE_MODE=DAILY</t>
  </si>
  <si>
    <t>REPORT_ID=182;_x000D_
END_DATE=&lt;END_DATE&gt;;_x000D_
START_DATE=&lt;END_DATE&gt;;_x000D_
IMPORT_ITEM=MSCI_AC_TP_TRI;_x000D_
DATE_RANGE_MODE=DAILY</t>
  </si>
  <si>
    <t>REPORT_ID=182;_x000D_
END_DATE=&lt;END_DATE&gt;;_x000D_
START_DATE=&lt;END_DATE&gt;;_x000D_
IMPORT_ITEM=MSCI_AC_ISL_TRI;_x000D_
DATE_RANGE_MODE=DAILY</t>
  </si>
  <si>
    <t>REPORT_ID=182;_x000D_
END_DATE=&lt;END_DATE&gt;;_x000D_
START_DATE=&lt;END_DATE&gt;;_x000D_
IMPORT_ITEM=WGBI;_x000D_
DATE_RANGE_MODE=DAILY</t>
  </si>
  <si>
    <t>[IMPRT_ITEM]('US_CPI:LAG_1M','[END_DATE]','BLOOMBERG')</t>
  </si>
  <si>
    <t>REPORT_ID=182;_x000D_
END_DATE=&lt;END_DATE&gt;;_x000D_
START_DATE=&lt;END_DATE&gt;;_x000D_
IMPORT_ITEM=STEFI;_x000D_
DATE_RANGE_MODE=DAILY</t>
  </si>
  <si>
    <t>REPORT_ID=182;_x000D_
END_DATE=&lt;END_DATE&gt;;_x000D_
START_DATE=&lt;END_DATE&gt;;_x000D_
IMPORT_ITEM=MSCI_AC_RS_TRI;_x000D_
DATE_RANGE_MODE=DAILY</t>
  </si>
  <si>
    <t>RSRCH_BJ_NTU</t>
  </si>
  <si>
    <t>Research Byron NTU</t>
  </si>
  <si>
    <t>[RSRCH]('BJ','[START_DATE]','[END_DATE]' ,'NTU')</t>
  </si>
  <si>
    <t>Byron NTU</t>
  </si>
  <si>
    <t>REPORT_ID=182;_x000D_
END_DATE=&lt;END_DATE&gt;;_x000D_
START_DATE=&lt;END_DATE&gt;;_x000D_
IMPORT_ITEM=MSCI_AC_TLC_TRI;_x000D_
DATE_RANGE_MODE=DAILY</t>
  </si>
  <si>
    <t>REPORT_ID=182;_x000D_
END_DATE=&lt;END_DATE&gt;;_x000D_
START_DATE=&lt;END_DATE&gt;;_x000D_
IMPORT_ITEM=SP500;_x000D_
DATE_RANGE_MODE=DAILY</t>
  </si>
  <si>
    <t>Mar 2025 (1Y)</t>
  </si>
  <si>
    <t>01/04/2024-&gt;31/03/2025</t>
  </si>
  <si>
    <t>Flexible Fund</t>
  </si>
  <si>
    <t>Balanced Fund</t>
  </si>
  <si>
    <t>Changes since last quarter</t>
  </si>
  <si>
    <t>Quarterly reports</t>
  </si>
  <si>
    <t>MSCI AC</t>
  </si>
  <si>
    <t>Country</t>
  </si>
  <si>
    <t>Fund</t>
  </si>
  <si>
    <t>Quarterly report</t>
  </si>
  <si>
    <t>B'mark</t>
  </si>
  <si>
    <t>Variance</t>
  </si>
  <si>
    <t xml:space="preserve">Foord </t>
  </si>
  <si>
    <t>Africa/Middle East</t>
  </si>
  <si>
    <t>RSRCH_DG_SSU</t>
  </si>
  <si>
    <t>Research Dylan Griffiths SSU</t>
  </si>
  <si>
    <t>[RSRCH]('DG','[START_DATE]','[END_DATE]' ,'SSU')</t>
  </si>
  <si>
    <t>Dylan SSU</t>
  </si>
  <si>
    <t>2025/04/30</t>
  </si>
  <si>
    <t>Apr 2025 (1Y)</t>
  </si>
  <si>
    <t>01/05/2024-&gt;30/04/2025</t>
  </si>
  <si>
    <t>COPY_FUND_BM</t>
  </si>
  <si>
    <t>841_FUND_ACF</t>
  </si>
  <si>
    <t>841 Fund All Cash Flow Automatic</t>
  </si>
  <si>
    <t>933</t>
  </si>
  <si>
    <t>841_FUND_BM</t>
  </si>
  <si>
    <t>841 Fund Benchmark - STFIND</t>
  </si>
  <si>
    <t>841_FUND_LCF</t>
  </si>
  <si>
    <t>841 Fund Large Cash Flow Automatic</t>
  </si>
  <si>
    <t>841_FUND_MDA</t>
  </si>
  <si>
    <t>841 Fund MD Archived</t>
  </si>
  <si>
    <t>841_FUND_PUB</t>
  </si>
  <si>
    <t>841 Fund Published</t>
  </si>
  <si>
    <t>841_FUND_PUB3</t>
  </si>
  <si>
    <t>841 Fund Published 3PM</t>
  </si>
  <si>
    <t>841_FUND_UTB</t>
  </si>
  <si>
    <t>841_FUND_UTBD</t>
  </si>
  <si>
    <t>841_FUND_MD</t>
  </si>
  <si>
    <t>841 Fund MD Automatic</t>
  </si>
  <si>
    <t>841_FUND_MSC1</t>
  </si>
  <si>
    <t>841 Fund Miscellaneous 1 - ECPI</t>
  </si>
  <si>
    <t>841_FUND_MSC2</t>
  </si>
  <si>
    <t>841 Fund Miscellaneous 2 - STFIND</t>
  </si>
  <si>
    <t>841_FUND_MSC3</t>
  </si>
  <si>
    <t>841 Fund Miscellaneous 3 - J143T</t>
  </si>
  <si>
    <t>841_FUND_MSC4</t>
  </si>
  <si>
    <t>841 Fund Miscellaneous 4 - MRN_842_PEER</t>
  </si>
  <si>
    <t>841_FUND_MD3</t>
  </si>
  <si>
    <t>841 Fund MD Automatic 3PM</t>
  </si>
  <si>
    <t>841 Fund Unit Class B [iB]</t>
  </si>
  <si>
    <t>841 Fund Unit Class B [iB] Daily</t>
  </si>
  <si>
    <t>Manual calculation to take negative into consideration - change row 2 -H and row 4 +H at the end of formula</t>
  </si>
  <si>
    <t>RSA ILB 2-3 years</t>
  </si>
  <si>
    <t>Replica RSA ILB 2-3 years</t>
  </si>
  <si>
    <t>MATURITY_SPREAD</t>
  </si>
  <si>
    <t>LEVEL_3</t>
  </si>
  <si>
    <t>1Y</t>
  </si>
  <si>
    <t>0-1 years</t>
  </si>
  <si>
    <t>7Y</t>
  </si>
  <si>
    <t>5-7 years</t>
  </si>
  <si>
    <t>3Y</t>
  </si>
  <si>
    <t>5Y</t>
  </si>
  <si>
    <t>3-5 years</t>
  </si>
  <si>
    <t>20Y</t>
  </si>
  <si>
    <t>12Y</t>
  </si>
  <si>
    <t>20_UP</t>
  </si>
  <si>
    <t>PERP</t>
  </si>
  <si>
    <t>SA_OR_OFFSHORE</t>
  </si>
  <si>
    <t>INSTRUMENT_TYPE</t>
  </si>
  <si>
    <t>PSOT</t>
  </si>
  <si>
    <t>LEVEL_2</t>
  </si>
  <si>
    <t>FRN</t>
  </si>
  <si>
    <t>LOC</t>
  </si>
  <si>
    <t>MM</t>
  </si>
  <si>
    <t>ILB</t>
  </si>
  <si>
    <t>CONV</t>
  </si>
  <si>
    <t>PREF</t>
  </si>
  <si>
    <t>NCD</t>
  </si>
  <si>
    <t>May 2025 (1Y)</t>
  </si>
  <si>
    <t>01/06/2024-&gt;31/05/2025</t>
  </si>
  <si>
    <t>Perpetuity</t>
  </si>
  <si>
    <t>NFI</t>
  </si>
  <si>
    <t>Not Fixed Interest</t>
  </si>
  <si>
    <t>820 Fund Unit Class B2 [iB]</t>
  </si>
  <si>
    <t>820 Fund Unit Class B2 [iB] Daily</t>
  </si>
  <si>
    <t>[PFINDX]('FRD_SCEG_MED','[END_DATE]')</t>
  </si>
  <si>
    <t xml:space="preserve">[LIN]([SERIES_ID],'[START_DATE]','[END_DATE]')_x000D_
/*[IMPIT]([SERIES_ID],'FRD_DBVE','[START_DATE]','[END_DATE]')*/_x000D_
</t>
  </si>
  <si>
    <t>FRD_SAHE_MEAN</t>
  </si>
  <si>
    <t>South African MA SA High Equity Sector (Average) Excluding Foord Domestic Balanced Fund</t>
  </si>
  <si>
    <t>[PFINDX]('FRD_SAHE_MED','[END_DATE]')</t>
  </si>
  <si>
    <t>[IMPIT]([SERIES_ID],'FRD_SAHE','[START_DATE]','[END_DATE]')</t>
  </si>
  <si>
    <t>SA MA SA High Equity Sector (Average) Excluding Foord Domestic Balanced Fund</t>
  </si>
  <si>
    <t>TMPLT_EQTY_MDP</t>
  </si>
  <si>
    <t>TMPLT Equity MDP Automatic</t>
  </si>
  <si>
    <t>EQTY_MDP</t>
  </si>
  <si>
    <t>817_EQTY_MDP</t>
  </si>
  <si>
    <t>817 Equity MDP Automatic</t>
  </si>
  <si>
    <t>817_EQTY_PUB</t>
  </si>
  <si>
    <t>817 Equity Published</t>
  </si>
  <si>
    <t>817_FI_PUB</t>
  </si>
  <si>
    <t>817 Fixed Interest Published</t>
  </si>
  <si>
    <t>817_CASH_PUB</t>
  </si>
  <si>
    <t>817 Cash Published</t>
  </si>
  <si>
    <t>817_PROP_PUB</t>
  </si>
  <si>
    <t>817 Property Published</t>
  </si>
  <si>
    <t>817_BOND_PUB</t>
  </si>
  <si>
    <t>817 Bond Published</t>
  </si>
  <si>
    <t>817_OTHR_PUB</t>
  </si>
  <si>
    <t>817 Other Published</t>
  </si>
  <si>
    <t>RSRCH_MT_VAL</t>
  </si>
  <si>
    <t>Research Michael Townshend VAL</t>
  </si>
  <si>
    <t>[RSRCH]('MT','[START_DATE]','[END_DATE]' ,'VAL')</t>
  </si>
  <si>
    <t>Michael VAL</t>
  </si>
  <si>
    <t>TMPLT_PROP_MDP</t>
  </si>
  <si>
    <t>TMPLT Property MDP Automatic</t>
  </si>
  <si>
    <t>PROP_MDP</t>
  </si>
  <si>
    <t>TMPLT_FRGN_MDP</t>
  </si>
  <si>
    <t>TMPLT Foreign MDP Automatic</t>
  </si>
  <si>
    <t>FRGN_MDP</t>
  </si>
  <si>
    <t>TMPLT_FI_MDP</t>
  </si>
  <si>
    <t>TMPLT Fixed Interest MDP Automatic</t>
  </si>
  <si>
    <t>FI_MDP</t>
  </si>
  <si>
    <t>TMPLT_CASH_MDP</t>
  </si>
  <si>
    <t>TMPLT Cash MDP Automatic</t>
  </si>
  <si>
    <t>CASH_MDP</t>
  </si>
  <si>
    <t>TMPLT_BOND_MDP</t>
  </si>
  <si>
    <t>TMPLT Bond MDP Automatic</t>
  </si>
  <si>
    <t>BOND_MDP</t>
  </si>
  <si>
    <t>TMPLT_OTHR_MDP</t>
  </si>
  <si>
    <t>TMPLT Other MDP Automatic</t>
  </si>
  <si>
    <t>OTHR_MDP</t>
  </si>
  <si>
    <t>817_BOND_MDP</t>
  </si>
  <si>
    <t>817 Bond MDP Automatic</t>
  </si>
  <si>
    <t>817_CASH_MDP</t>
  </si>
  <si>
    <t>817 Cash MDP Automatic</t>
  </si>
  <si>
    <t>817_FI_MDP</t>
  </si>
  <si>
    <t>817 Fixed Interest MDP Automatic</t>
  </si>
  <si>
    <t>817_FRGN_MDP</t>
  </si>
  <si>
    <t>817 Foreign MDP Automatic</t>
  </si>
  <si>
    <t>817_PROP_MDP</t>
  </si>
  <si>
    <t>817 Property MDP Automatic</t>
  </si>
  <si>
    <t>817_OTHR_MDP</t>
  </si>
  <si>
    <t>817 Other MDP Automatic</t>
  </si>
  <si>
    <t>820 Fund Benchmark - FUND_SPEC_820</t>
  </si>
  <si>
    <t>FUND_SPEC_820</t>
  </si>
  <si>
    <t>South African MA SA High Equity Sector (Average) Excluding Foord Domestic Balanced Fund (Currently)</t>
  </si>
  <si>
    <t>820 Fund Specific_x000D_
AFB_SALMW_NI_MEAN from Inception, then FRD_SAHE_MEAN from 01 Jun 2025</t>
  </si>
  <si>
    <t xml:space="preserve">[SPLICE]('[START_DATE]','[END_DATE]','AFB_SALMW_NI_MEAN','01/06/2025','FRD_SAHE_MEAN') </t>
  </si>
  <si>
    <t>SA MA SA High Equity Sector (Average) Excluding Foord Domestic Balanced Fund (Currently)</t>
  </si>
  <si>
    <t>820_FUND_UTA</t>
  </si>
  <si>
    <t>820 Fund Unit Class B [iA]</t>
  </si>
  <si>
    <t>820_FUND_UTAD</t>
  </si>
  <si>
    <t>820 Fund Unit Class B [iA] Daily</t>
  </si>
  <si>
    <t>RSA ILB 4-8 years</t>
  </si>
  <si>
    <t>Retail update</t>
  </si>
  <si>
    <t>3855</t>
  </si>
  <si>
    <t>Jun 2025 (1Y)</t>
  </si>
  <si>
    <t>01/07/2024-&gt;30/06/2025</t>
  </si>
  <si>
    <t>W.FSEFR1</t>
  </si>
  <si>
    <t>Foord-Hassen Shariah Global Equity Fund</t>
  </si>
  <si>
    <t>W.FSEFR1_BENCH</t>
  </si>
  <si>
    <t>Foord-Hassen Shariah Global Equity Benchmark</t>
  </si>
  <si>
    <t>EQUITY SECTOR ALLOCATION (%)</t>
  </si>
  <si>
    <t>Changes since</t>
  </si>
  <si>
    <t>last quarter</t>
  </si>
  <si>
    <t>% change</t>
  </si>
  <si>
    <t>362.C Fund Miscellaneous 2 - MSCI USD UT N</t>
  </si>
  <si>
    <t>362.C Fund Miscellaneous 3 - US_CPI_LAG_1M</t>
  </si>
  <si>
    <t>G.ILI_FUND_MD</t>
  </si>
  <si>
    <t>G.ILI Fund MD Automatic</t>
  </si>
  <si>
    <t>934</t>
  </si>
  <si>
    <t>G.ILI_FUND_ACF</t>
  </si>
  <si>
    <t>G.ILI Fund All Cash Flow Automatic</t>
  </si>
  <si>
    <t>G.ILI_FUND_PUB</t>
  </si>
  <si>
    <t>G.ILI Fund Published</t>
  </si>
  <si>
    <t>G.ILI_FUND_BM</t>
  </si>
  <si>
    <t>G.ILI Fund Benchmark - ECPI</t>
  </si>
  <si>
    <t>Jul 2025 (1Y)</t>
  </si>
  <si>
    <t>01/08/2024-&gt;31/07/2025</t>
  </si>
  <si>
    <t>840_CASH_PUB</t>
  </si>
  <si>
    <t>840 Cash Published</t>
  </si>
  <si>
    <t>840_COMM_PUB</t>
  </si>
  <si>
    <t>840 Commodities Published</t>
  </si>
  <si>
    <t>840_DMST_PUB</t>
  </si>
  <si>
    <t>840 Domestic Published</t>
  </si>
  <si>
    <t>840_EQTY_PUB</t>
  </si>
  <si>
    <t>840 Equity Published</t>
  </si>
  <si>
    <t>840_FI_PUB</t>
  </si>
  <si>
    <t>840 Fixed Interest Published</t>
  </si>
  <si>
    <t>840_FRGN_PUB</t>
  </si>
  <si>
    <t>840 Foreign Published</t>
  </si>
  <si>
    <t>840_PROP_PUB</t>
  </si>
  <si>
    <t>840 Property Published</t>
  </si>
  <si>
    <t>824_CASH_PUB</t>
  </si>
  <si>
    <t>824 Cash Published</t>
  </si>
  <si>
    <t>824_COMM_PUB</t>
  </si>
  <si>
    <t>824 Commodities Published</t>
  </si>
  <si>
    <t>824_DMST_PUB</t>
  </si>
  <si>
    <t>824 Domestic Published</t>
  </si>
  <si>
    <t>824_EQTY_PUB</t>
  </si>
  <si>
    <t>824 Equity Published</t>
  </si>
  <si>
    <t>824_FI_PUB</t>
  </si>
  <si>
    <t>824 Fixed Interest Published</t>
  </si>
  <si>
    <t>824_FRGN_PUB</t>
  </si>
  <si>
    <t>824 Foreign Published</t>
  </si>
  <si>
    <t>824_PROP_PUB</t>
  </si>
  <si>
    <t>824 Property Published</t>
  </si>
  <si>
    <t>724_FUND_PUB</t>
  </si>
  <si>
    <t>724 Fund Published</t>
  </si>
  <si>
    <t>936</t>
  </si>
  <si>
    <t>724_FUND_ACF</t>
  </si>
  <si>
    <t>724 Fund All Cash Flow Automatic</t>
  </si>
  <si>
    <t>724_FUND_LCF</t>
  </si>
  <si>
    <t>724 Fund Large Cash Flow Automatic</t>
  </si>
  <si>
    <t>724_FUND_MD</t>
  </si>
  <si>
    <t>724 Fund MD Automatic</t>
  </si>
  <si>
    <t>724_FUND_MDA</t>
  </si>
  <si>
    <t>724 Fund MD Archived</t>
  </si>
  <si>
    <t>724_FUND_BM</t>
  </si>
  <si>
    <t>724 Fund Benchmark - STFIND</t>
  </si>
  <si>
    <t>724T_FUND_ACF</t>
  </si>
  <si>
    <t>724T Fund All Cash Flow Automatic</t>
  </si>
  <si>
    <t>938</t>
  </si>
  <si>
    <t>724T_FUND_BM</t>
  </si>
  <si>
    <t>724T Fund Benchmark - STFIND</t>
  </si>
  <si>
    <t>724T_FUND_MD</t>
  </si>
  <si>
    <t>724T Fund MD Automatic</t>
  </si>
  <si>
    <t>COPY_FUND_MDA</t>
  </si>
  <si>
    <t>COPY Fund MD Archived</t>
  </si>
  <si>
    <t>724T_FUND_MDA</t>
  </si>
  <si>
    <t>724T Fund MD Archived</t>
  </si>
  <si>
    <t>724T_FUND_PUB</t>
  </si>
  <si>
    <t>724T Fund Published</t>
  </si>
  <si>
    <t>724S_FUND_ACF</t>
  </si>
  <si>
    <t>724S Fund All Cash Flow Automatic</t>
  </si>
  <si>
    <t>937</t>
  </si>
  <si>
    <t>724S_FUND_BM</t>
  </si>
  <si>
    <t>724S Fund Benchmark - STFIND</t>
  </si>
  <si>
    <t>724S_FUND_MD</t>
  </si>
  <si>
    <t>724S Fund MD Automatic</t>
  </si>
  <si>
    <t>724S_FUND_MDA</t>
  </si>
  <si>
    <t>724S Fund MD Archived</t>
  </si>
  <si>
    <t>724S_FUND_PUB</t>
  </si>
  <si>
    <t>724S Fund Published</t>
  </si>
  <si>
    <t>0-1</t>
  </si>
  <si>
    <t>1-3</t>
  </si>
  <si>
    <t>3-7</t>
  </si>
  <si>
    <t>7-12</t>
  </si>
  <si>
    <t>&gt; 12</t>
  </si>
  <si>
    <t>Perp</t>
  </si>
  <si>
    <t>&gt;12</t>
  </si>
  <si>
    <t>EQUITIES</t>
  </si>
  <si>
    <t>INCOME</t>
  </si>
  <si>
    <t>SUKUKS</t>
  </si>
  <si>
    <t>Sukuk</t>
  </si>
  <si>
    <t>Income</t>
  </si>
  <si>
    <t>7163</t>
  </si>
  <si>
    <t>Aug 2025 (1Y)</t>
  </si>
  <si>
    <t>01/09/2024-&gt;31/08/2025</t>
  </si>
  <si>
    <t>WEBPRC</t>
  </si>
  <si>
    <t>REPORT_ID=232;_x000D_
INSTRUMENT_CODE=FGEFA;_x000D_
END_DATE=&lt;END_DATE&gt;;_x000D_
START_DATE=&lt;END_DATE&gt;</t>
  </si>
  <si>
    <t>REPORT_ID=232;_x000D_
INSTRUMENT_CODE=FGEFB;_x000D_
END_DATE=&lt;END_DATE&gt;;_x000D_
START_DATE=&lt;END_DATE&gt;</t>
  </si>
  <si>
    <t>REPORT_ID=232;_x000D_
INSTRUMENT_CODE=FGFLB;_x000D_
END_DATE=&lt;END_DATE&gt;;_x000D_
START_DATE=&lt;END_DATE&gt;</t>
  </si>
  <si>
    <t>REPORT_ID=232;_x000D_
INSTRUMENT_CODE=FGFLA;_x000D_
END_DATE=&lt;END_DATE&gt;;_x000D_
START_DATE=&lt;END_DATE&gt;</t>
  </si>
  <si>
    <t>REPORT_ID=232;_x000D_
INSTRUMENT_CODE=FGFLC2;_x000D_
END_DATE=&lt;END_DATE&gt;;_x000D_
START_DATE=&lt;END_DATE&gt;</t>
  </si>
  <si>
    <t>REPORT_ID=232;_x000D_
INSTRUMENT_CODE=FGFLX;_x000D_
END_DATE=&lt;END_DATE&gt;;_x000D_
START_DATE=&lt;END_DATE&gt;</t>
  </si>
  <si>
    <t>REPORT_ID=232;_x000D_
INSTRUMENT_CODE=FGEFB1;_x000D_
END_DATE=&lt;END_DATE&gt;;_x000D_
START_DATE=&lt;END_DATE&gt;</t>
  </si>
  <si>
    <t>876_FUND_PCL3</t>
  </si>
  <si>
    <t>876 Fund Price Class 3 - FGEFB1_USD_HRD</t>
  </si>
  <si>
    <t>FUND_PCL3</t>
  </si>
  <si>
    <t>877_FUND_PCL4</t>
  </si>
  <si>
    <t>877 Fund Price Class 4 - FGFLB_USD_HRD</t>
  </si>
  <si>
    <t>FUND_PCL4</t>
  </si>
  <si>
    <t xml:space="preserve">_x000D_
</t>
  </si>
  <si>
    <t>REPORT_ID=232;_x000D_
INSTRUMENT_CODE=FGFLR1;_x000D_
END_DATE=&lt;END_DATE&gt;;_x000D_
START_DATE=&lt;END_DATE&gt;</t>
  </si>
  <si>
    <t>CASE_x000D_
	WHEN TO_DATE('[END_DATE]','DD/MM/YYYY') &lt;= TO_DATE('01/01/2019','DD/MM/YYYY')_x000D_
	THEN [WEBPRC]('FIT','[START_DATE]','[END_DATE]')_x000D_
	ELSE [WEBPRC]('FSEFR','[START_DATE]','[END_DATE]')_x000D_
END</t>
  </si>
  <si>
    <t>REPORT_ID=232;_x000D_
INSTRUMENT_CODE=FASFR1;_x000D_
END_DATE=&lt;END_DATE&gt;;_x000D_
START_DATE=&lt;END_DATE&gt;</t>
  </si>
  <si>
    <t>REPORT_ID=232;_x000D_
INSTRUMENT_CODE=FASFC1;_x000D_
END_DATE=&lt;END_DATE&gt;;_x000D_
START_DATE=&lt;END_DATE&gt;</t>
  </si>
  <si>
    <t>REPORT_ID=232;_x000D_
INSTRUMENT_CODE=FASFC2;_x000D_
END_DATE=&lt;END_DATE&gt;;_x000D_
START_DATE=&lt;END_DATE&gt;</t>
  </si>
  <si>
    <t>REPORT_ID=232;_x000D_
INSTRUMENT_CODE=FGEFX;_x000D_
END_DATE=&lt;END_DATE&gt;;_x000D_
START_DATE=&lt;END_DATE&gt;</t>
  </si>
  <si>
    <t>876 Fund Price 4 - FGEFX_USD_HRD</t>
  </si>
  <si>
    <t>REPORT_ID=232;_x000D_
INSTRUMENT_CODE=FGFLR;_x000D_
END_DATE=&lt;END_DATE&gt;;_x000D_
START_DATE=&lt;END_DATE&gt;</t>
  </si>
  <si>
    <t>880 Fund Price 1 - AUSF_AUD_HRD</t>
  </si>
  <si>
    <t>REPORT_ID=232;_x000D_
INSTRUMENT_CODE=FGFLI;_x000D_
END_DATE=&lt;END_DATE&gt;;_x000D_
START_DATE=&lt;END_DATE&gt;</t>
  </si>
  <si>
    <t>877 Fund Price 7 - FGFLI_EUR_HRD</t>
  </si>
  <si>
    <t>880_FUND_PCL1</t>
  </si>
  <si>
    <t>880 Fund Price Class 1 - AUSF_AUD_HRD_RAW</t>
  </si>
  <si>
    <t>FUND_PCL1</t>
  </si>
  <si>
    <t xml:space="preserve">[WEBPRC]('FASFX','[START_DATE]','[END_DATE]')_x000D_
</t>
  </si>
  <si>
    <t>[WEBPRC]([SERIES_ID],'FASFX','[START_DATE]','[END_DATE]')</t>
  </si>
  <si>
    <t>REPORT_ID=232;_x000D_
INSTRUMENT_CODE=FASFX;_x000D_
END_DATE=&lt;END_DATE&gt;;_x000D_
START_DATE=&lt;END_DATE&gt;</t>
  </si>
  <si>
    <t>CASE _x000D_
	WHEN TO_DATE('[END_DATE]','DD/MM/YYYY') &lt;= TO_DATE('01/01/2019','DD/MM/YYYY')_x000D_
	THEN [WEBPRC]('FIT','[START_DATE]','[END_DATE]') _x000D_
	ELSE [WEBPRC]('FSEFX','[START_DATE]','[END_DATE]')_x000D_
END</t>
  </si>
  <si>
    <t>[WEBPRC]([SERIES_ID],'FSEFX','[START_DATE]','[END_DATE]')</t>
  </si>
  <si>
    <t>821 Morningstar Global Large-Cap Blend Equity</t>
  </si>
  <si>
    <t>821 Morningstar Global LCAP Eq</t>
  </si>
  <si>
    <t>MRN_820_PEER</t>
  </si>
  <si>
    <t>820 Morningstar MA SA High Equity</t>
  </si>
  <si>
    <t>[PEER]('820','AVG','[START_DATE]','[END_DATE]')</t>
  </si>
  <si>
    <t>REPORT_ID=558;_x000D_
PORTFOLIO_CODE=820;_x000D_
END_DATE=&lt;END_DATE&gt;;_x000D_
START_DATE=&lt;END_DATE&gt;;_x000D_
ITEM_TYPE=AVG</t>
  </si>
  <si>
    <t>820_FUND_MSC2</t>
  </si>
  <si>
    <t>820 Fund Miscellaneous 2 - MRN_820_PEER</t>
  </si>
  <si>
    <t>876_FUND_PCL1</t>
  </si>
  <si>
    <t>876 Fund Price Class 1 - FGEFA_USD_HRD</t>
  </si>
  <si>
    <t>876_FUND_PCL2</t>
  </si>
  <si>
    <t>876 Fund Price Class 2 - FGEFB_USD_HRD</t>
  </si>
  <si>
    <t>FUND_PCL2</t>
  </si>
  <si>
    <t>876_FUND_PCL4</t>
  </si>
  <si>
    <t>876 Fund Price Class 4 - FGEFX_USD_HRD</t>
  </si>
  <si>
    <t>877 Fund Price 5 - FGFLR1_USD_HRD</t>
  </si>
  <si>
    <t>877_FUND_PCL1</t>
  </si>
  <si>
    <t>877 Fund Price Class 1 - FGFLA_USD_HRD</t>
  </si>
  <si>
    <t>877_FUND_PCL2</t>
  </si>
  <si>
    <t>877 Fund Price Class 2 - FGFLC2_USD_HRD</t>
  </si>
  <si>
    <t>877_FUND_PCL3</t>
  </si>
  <si>
    <t>877 Fund Price Class 3 - FGFLX_USD_HRD</t>
  </si>
  <si>
    <t>877_FUND_PCL5</t>
  </si>
  <si>
    <t>877 Fund Price Class 5 - FGFLR1_USD_HRD</t>
  </si>
  <si>
    <t>FUND_PCL5</t>
  </si>
  <si>
    <t>877_FUND_PCL6</t>
  </si>
  <si>
    <t>877 Fund Price Class 6 - FGFLR_USD_HRD</t>
  </si>
  <si>
    <t>FUND_PCL6</t>
  </si>
  <si>
    <t>877_FUND_PCL7</t>
  </si>
  <si>
    <t>877 Fund Price Class 7 - FGFLI_EUR_HRD</t>
  </si>
  <si>
    <t>FUND_PCL7</t>
  </si>
  <si>
    <t>878_FUND_PCL1</t>
  </si>
  <si>
    <t>878 Fund Price Class 1 - FSEFR_USD_HRD</t>
  </si>
  <si>
    <t>878_FUND_PCL2</t>
  </si>
  <si>
    <t>878 Fund Price Class 2 - FSEFR1_USD_HRD</t>
  </si>
  <si>
    <t>878_FUND_PCL3</t>
  </si>
  <si>
    <t>878 Fund Price Class 3 - FSEFC1_USD_HRD</t>
  </si>
  <si>
    <t>878_FUND_PCL4</t>
  </si>
  <si>
    <t>878 Fund Price Class 4 - FSEFC2_USD_HRD</t>
  </si>
  <si>
    <t>878_FUND_PCL5</t>
  </si>
  <si>
    <t>878 Fund Price Class 5 - FSEFX_USD_HRD</t>
  </si>
  <si>
    <t>879_FUND_PCL1</t>
  </si>
  <si>
    <t>879 Fund Price Class 1 - FASFR_USD_HRD</t>
  </si>
  <si>
    <t>879_FUND_PCL2</t>
  </si>
  <si>
    <t>879 Fund Price Class 2 - FASFR1_USD_HRD</t>
  </si>
  <si>
    <t>879_FUND_PCL3</t>
  </si>
  <si>
    <t>879 Fund Price Class 3 - FASFC1_USD_HRD</t>
  </si>
  <si>
    <t>879_FUND_PCL4</t>
  </si>
  <si>
    <t>879 Fund Price Class 4 - FASFC2_USD_HRD</t>
  </si>
  <si>
    <t>879_FUND_PCL5</t>
  </si>
  <si>
    <t>879 Fund Price Class 5 - FASFX_USD_HRD</t>
  </si>
  <si>
    <t>TMPLT_FUND_PCL1</t>
  </si>
  <si>
    <t>TMPLT Fund Price Class 1 - N/A</t>
  </si>
  <si>
    <t>TMPLT_FUND_PCL2</t>
  </si>
  <si>
    <t>TMPLT Fund Price Class 2 - N/A</t>
  </si>
  <si>
    <t>TMPLT_FUND_PCL3</t>
  </si>
  <si>
    <t>TMPLT Fund Price Class 3 - N/A</t>
  </si>
  <si>
    <t>TMPLT_FUND_PCL4</t>
  </si>
  <si>
    <t>TMPLT Fund Price Class 4 - N/A</t>
  </si>
  <si>
    <t>TMPLT_FUND_PCL5</t>
  </si>
  <si>
    <t>TMPLT Fund Price Class 5 - N/A</t>
  </si>
  <si>
    <t>TMPLT_FUND_PCL6</t>
  </si>
  <si>
    <t>TMPLT Fund Price Class 6 - N/A</t>
  </si>
  <si>
    <t>TMPLT_FUND_PCL7</t>
  </si>
  <si>
    <t>TMPLT Fund Price Class 7 - N/A</t>
  </si>
  <si>
    <t>TMPLT_FUND_PCL8</t>
  </si>
  <si>
    <t>TMPLT Fund Price Class 8 - N/A</t>
  </si>
  <si>
    <t>FUND_PCL8</t>
  </si>
  <si>
    <t>875_FUND_PCL1</t>
  </si>
  <si>
    <t>875 Fund Price Class 1 - FINFA_USD_HRD</t>
  </si>
  <si>
    <t>875_FUND_PCL2</t>
  </si>
  <si>
    <t>875 Fund Price Class 2 - FINFB_USD_HRD</t>
  </si>
  <si>
    <t>875_FUND_PCL3</t>
  </si>
  <si>
    <t>875 Fund Price Class 3 - FINFC1_USD_HRD</t>
  </si>
  <si>
    <t>875_FUND_PCL4</t>
  </si>
  <si>
    <t>875 Fund Price Class 4 - FINFR_USD_HRD</t>
  </si>
  <si>
    <t>875_FUND_PCL5</t>
  </si>
  <si>
    <t>875 Fund Price Class 5 - FINFX_USD_HRD</t>
  </si>
  <si>
    <t>Floating rate</t>
  </si>
  <si>
    <t xml:space="preserve">CASE _x000D_
	WHEN TO_DATE('[END_DATE]','DD/MM/YYYY') &lt;= TO_DATE('31/07/2014','DD/MM/YYYY')_x000D_
		THEN [WEBPRC]('FGFLC2','[START_DATE]','[END_DATE]') _x000D_
	WHEN TO_DATE('[END_DATE]','DD/MM/YYYY') &lt;= TO_DATE('29/10/2020','DD/MM/YYYY')_x000D_
		THEN [WEBPRC]('FGFLB','[START_DATE]','[END_DATE]') _x000D_
	ELSE [WEBPRC]('FGFLR1','[START_DATE]','[END_DATE]')_x000D_
END_x000D_
</t>
  </si>
  <si>
    <t>Sep 2025 (1Y)</t>
  </si>
  <si>
    <t>01/10/2024-&gt;30/09/2025</t>
  </si>
  <si>
    <t>MRN_874_PEER</t>
  </si>
  <si>
    <t>USD Flexible Allocation (Morningstar)</t>
  </si>
  <si>
    <t xml:space="preserve">[PEER]('874','AVG','[START_DATE]','[END_DATE]')_x000D_
</t>
  </si>
  <si>
    <t>USD Flex Alloc. (Morningstar)</t>
  </si>
  <si>
    <t>MRN_875_PEER</t>
  </si>
  <si>
    <t>874_FUND_MSC7</t>
  </si>
  <si>
    <t>874 Fund Miscellaneous 7 - MRN_875_PEER</t>
  </si>
  <si>
    <t>875 Fund Miscellaneous 3 - MRN_875_PEER</t>
  </si>
  <si>
    <t>TMPLT_FUND_MSC10</t>
  </si>
  <si>
    <t>TMPLT Fund Miscellaneous 10 - N/A</t>
  </si>
  <si>
    <t>TMPLT_FUND_MSC19</t>
  </si>
  <si>
    <t>TMPLT Fund Miscellaneous 19 - N/A</t>
  </si>
  <si>
    <t>FUND_MSC19</t>
  </si>
  <si>
    <t>TMPLT_FUND_MSC18</t>
  </si>
  <si>
    <t>TMPLT Fund Miscellaneous 18 - N/A</t>
  </si>
  <si>
    <t>FUND_MSC18</t>
  </si>
  <si>
    <t>TMPLT_FUND_MSC11</t>
  </si>
  <si>
    <t>TMPLT Fund Miscellaneous 11 - N/A</t>
  </si>
  <si>
    <t>TMPLT_FUND_MSC14</t>
  </si>
  <si>
    <t>TMPLT Fund Miscellaneous 14 - N/A</t>
  </si>
  <si>
    <t>FUND_MSC14</t>
  </si>
  <si>
    <t>TMPLT_FUND_MSC13</t>
  </si>
  <si>
    <t>TMPLT Fund Miscellaneous 13 - N/A</t>
  </si>
  <si>
    <t>FUND_MSC13</t>
  </si>
  <si>
    <t>TMPLT_FUND_MSC17</t>
  </si>
  <si>
    <t>TMPLT Fund Miscellaneous 17 - N/A</t>
  </si>
  <si>
    <t>FUND_MSC17</t>
  </si>
  <si>
    <t>TMPLT_FUND_MSC15</t>
  </si>
  <si>
    <t>TMPLT Fund Miscellaneous 15 - N/A</t>
  </si>
  <si>
    <t>FUND_MSC15</t>
  </si>
  <si>
    <t>TMPLT_FUND_MSC16</t>
  </si>
  <si>
    <t>TMPLT Fund Miscellaneous 16 - N/A</t>
  </si>
  <si>
    <t>FUND_MSC16</t>
  </si>
  <si>
    <t>TMPLT_FUND_MSC12</t>
  </si>
  <si>
    <t>TMPLT Fund Miscellaneous 12 - N/A</t>
  </si>
  <si>
    <t>875_FUND_MSC13</t>
  </si>
  <si>
    <t>875 Fund Miscellaneous 13 - MRN_FLX_ALC</t>
  </si>
  <si>
    <t>Variance to benchmark (quarterly report)</t>
  </si>
  <si>
    <t>REGION (%)</t>
  </si>
  <si>
    <t>EQUITY</t>
  </si>
  <si>
    <t>TOTAL</t>
  </si>
  <si>
    <t>Emerging Asia</t>
  </si>
  <si>
    <t>MSCI AC Asia ex-J</t>
  </si>
  <si>
    <t>Phillipines</t>
  </si>
  <si>
    <t>Others</t>
  </si>
  <si>
    <t>Quarterly report - global sector composition file</t>
  </si>
  <si>
    <t>RSRCH_SZ_SDO</t>
  </si>
  <si>
    <t>Research Sihle SDO</t>
  </si>
  <si>
    <t>[RSRCH]('SZ','[START_DATE]','[END_DATE]' ,'SDO')</t>
  </si>
  <si>
    <t>Sihle SDO</t>
  </si>
  <si>
    <t>REPORT_ID=377;ANALYST_CODE=SZ;START_DATE=&lt;START_DATE&gt;;END_DATE=&lt;END_DATE&gt;</t>
  </si>
  <si>
    <t>RSRCH_SZ_ADH</t>
  </si>
  <si>
    <t>Research Sihle ADH</t>
  </si>
  <si>
    <t>[RSRCH]('SZ','[START_DATE]','[END_DATE]' ,'ADH')</t>
  </si>
  <si>
    <t>Sihle ADH</t>
  </si>
  <si>
    <t>RSRCH_SZ</t>
  </si>
  <si>
    <t>Research Sihle</t>
  </si>
  <si>
    <t>[RSRCH]('SZ','[START_DATE]','[END_DATE]')</t>
  </si>
  <si>
    <t>Sihle</t>
  </si>
  <si>
    <t>Oct 2025 (1Y)</t>
  </si>
  <si>
    <t>01/11/2024-&gt;31/10/2025</t>
  </si>
  <si>
    <t>Other = smallest items if more than 10 rows</t>
  </si>
  <si>
    <t>Corp ILB 2-3 years</t>
  </si>
  <si>
    <t>Nov 2025 (1Y)</t>
  </si>
  <si>
    <t>01/12/2024-&gt;30/11/2025</t>
  </si>
  <si>
    <t>LATAM_EM</t>
  </si>
  <si>
    <t>EM Latin America</t>
  </si>
  <si>
    <t>Data Prior to Oct 2022 per Morningstar File provided to Sandra from David Durham,_x000D_
turning off warning on zero value, David/Wei Lu can fill in when available.</t>
  </si>
  <si>
    <t>810 Fund Miscellaneous 2 - ECPI+5</t>
  </si>
  <si>
    <t>RSRCH_BJ_SBK</t>
  </si>
  <si>
    <t>Research Byron SBK</t>
  </si>
  <si>
    <t>[RSRCH]('BJ','[START_DATE]','[END_DATE]' ,'SBK')</t>
  </si>
  <si>
    <t>Byron SBK</t>
  </si>
  <si>
    <t>RSRCH_BJ_FSR</t>
  </si>
  <si>
    <t>Research Byron FSR</t>
  </si>
  <si>
    <t>[RSRCH]('BJ','[START_DATE]','[END_DATE]' ,'FSR')</t>
  </si>
  <si>
    <t>Byron FSR</t>
  </si>
  <si>
    <t>RSRCH_BJ_ABG</t>
  </si>
  <si>
    <t>Research Byron ABG</t>
  </si>
  <si>
    <t>[RSRCH]('BJ','[START_DATE]','[END_DATE]' ,'ABG')</t>
  </si>
  <si>
    <t>Byron ABG</t>
  </si>
  <si>
    <t>RSRCH_BJ_CPI</t>
  </si>
  <si>
    <t>Research Byron CPI</t>
  </si>
  <si>
    <t>[RSRCH]('BJ','[START_DATE]','[END_DATE]' ,'CPI')</t>
  </si>
  <si>
    <t>Byron CPI</t>
  </si>
  <si>
    <t>RSRCH_BJ_NED</t>
  </si>
  <si>
    <t>Research Byron NED</t>
  </si>
  <si>
    <t>[RSRCH]('BJ','[START_DATE]','[END_DATE]' ,'NED')</t>
  </si>
  <si>
    <t>Byron NED</t>
  </si>
  <si>
    <t>8380</t>
  </si>
  <si>
    <t>8251</t>
  </si>
  <si>
    <t>CAPI (Currently)</t>
  </si>
  <si>
    <t>Splice of J403T 31 Oct 2020_x000D_
J433T from 1 Nov 2020_x000D_
J303T from 1 Jan 2026</t>
  </si>
  <si>
    <t xml:space="preserve">[SPLICE]('[START_DATE]','[END_DATE]','J403TDAY','01/11/2020','J433TDAY','01/01/2026','J303TDAY') </t>
  </si>
  <si>
    <t>[ACS]([SERIES_ID],'J303','[START_DATE]','[END_DATE]')</t>
  </si>
  <si>
    <t>CAPI (J303T) (Currently)</t>
  </si>
  <si>
    <t>8374</t>
  </si>
  <si>
    <t>Dec 2025 (1Y)</t>
  </si>
  <si>
    <t>01/01/2025-&gt;31/12/2025</t>
  </si>
  <si>
    <t>Foord (31/12)</t>
  </si>
  <si>
    <t>820 Morningstar MS SA High Eq</t>
  </si>
  <si>
    <t>Jan 2026 (1Y)</t>
  </si>
  <si>
    <t>01/02/2025-&gt;31/01/2026</t>
  </si>
  <si>
    <t>840_FEQT_PUB</t>
  </si>
  <si>
    <t>840 Foreign Equity Published</t>
  </si>
  <si>
    <t>ZARONIA</t>
  </si>
  <si>
    <t>Zaronia</t>
  </si>
  <si>
    <t>Created for Zaronia Coupon Calculation, 5 day lagged</t>
  </si>
  <si>
    <t>Feb 2026 (1Y)</t>
  </si>
  <si>
    <t>01/03/2025-&gt;28/02/2026</t>
  </si>
  <si>
    <t>Indonesia</t>
  </si>
  <si>
    <t>Mar 2026 (1Y)</t>
  </si>
  <si>
    <t>01/04/2025-&gt;31/03/2026</t>
  </si>
  <si>
    <t>Lagged by 5 business days, used to calculate coupons</t>
  </si>
  <si>
    <t>Created for Zaronia Coupon Calculation, 5 day lagged, Published Rate / 365 per day</t>
  </si>
  <si>
    <t>CASE _x000D_
	WHEN [ICDF]('ZARONIA','[END_DATE]') &lt; 0 THEN -1000000 _x000D_
	ELSE ROUND(([ICDF]('ZARONIA',TO_CHAR(TO_DATE('[END_DATE]','DD/MM/YYYY')-7,'DD/MM/YYYY') ))/365,8)_x000D_
END</t>
  </si>
  <si>
    <t>ZARONIA5</t>
  </si>
  <si>
    <t>Zaronia (5 Day)</t>
  </si>
  <si>
    <t>CASE _x000D_
	WHEN [ICDF]('ZARONIA','[END_DATE]') &lt; 0 THEN -1000000 _x000D_
	ELSE ROUND(([ICDF]('ZARONIA',TO_CHAR(TO_DATE('[END_DATE]','DD/MM/YYYY')-5,'DD/MM/YYYY')/365,8)_x000D_
END</t>
  </si>
  <si>
    <t>FGFLR1_EUR_HRD</t>
  </si>
  <si>
    <t>Foord Global Equity Fund (Luxembourg) R1 EUR (Hard Price)</t>
  </si>
  <si>
    <t>FGFLR1_GBP_HRD</t>
  </si>
  <si>
    <t>Foord Global Equity Fund (Luxembourg) R1 GBP (Hard Price)</t>
  </si>
  <si>
    <t>MSCI ISLAM ZAR</t>
  </si>
  <si>
    <t>MSCI - All Countries Islamic Total Return Index (ZAR)</t>
  </si>
  <si>
    <t>MSCI All Countries Islamic ZAR</t>
  </si>
  <si>
    <t>FSEFR_ZAR_HRD</t>
  </si>
  <si>
    <t>Foord-Hassen Shariah Global Equity Fund R ZAR (Hard Price)</t>
  </si>
  <si>
    <t>MSCI ACWI Islamic 31/3/2026</t>
  </si>
  <si>
    <t>31.03.2026</t>
  </si>
  <si>
    <t>Africa &amp; Middle East</t>
  </si>
  <si>
    <t>-</t>
  </si>
  <si>
    <t>QUARTERLY REPORT</t>
  </si>
  <si>
    <t>Geographic gross exposure analysis</t>
  </si>
  <si>
    <t>QUARTERLY TABLE MOVED LOWER ON PAGE</t>
  </si>
  <si>
    <t>Manual entry to mirror above</t>
  </si>
  <si>
    <t>Foord (31/03)</t>
  </si>
  <si>
    <t>8635</t>
  </si>
  <si>
    <t>Apr 2026 (1Y)</t>
  </si>
  <si>
    <t>01/05/2025-&gt;30/04/2026</t>
  </si>
  <si>
    <t>United States of America</t>
  </si>
  <si>
    <t>394_FUND_MD_NI</t>
  </si>
  <si>
    <t>394 Fund MD Automatic Net of IHLU</t>
  </si>
  <si>
    <t>394_FUND_ACF_NM</t>
  </si>
  <si>
    <t>394 Fund ACF Automatic Net Manage Fee</t>
  </si>
  <si>
    <t>394_FUND_MD_NS</t>
  </si>
  <si>
    <t>394 Fund MD Automatic Net of Scrip Fee</t>
  </si>
  <si>
    <t>COPY_FUND_LCF</t>
  </si>
  <si>
    <t>COPY Fund Large Cash Flow Automatic</t>
  </si>
  <si>
    <t>COPY Fund Benchmark - N/A</t>
  </si>
  <si>
    <t>877K_FUND_ACF</t>
  </si>
  <si>
    <t>877K Fund All Cash Flow Automatic</t>
  </si>
  <si>
    <t>940</t>
  </si>
  <si>
    <t>877K_FUND_PUB</t>
  </si>
  <si>
    <t>877K Fund Published</t>
  </si>
  <si>
    <t>877K_FUND_MDA</t>
  </si>
  <si>
    <t>877K Fund MD Archived</t>
  </si>
  <si>
    <t>877K_FUND_MD</t>
  </si>
  <si>
    <t>877K Fund MD Automatic</t>
  </si>
  <si>
    <t>877K_FUND_LCF</t>
  </si>
  <si>
    <t>877K Fund Large Cash Flow Automatic</t>
  </si>
  <si>
    <t>877K_FUND_BM</t>
  </si>
  <si>
    <t>877K Fund Benchmark - MSCI AC USD</t>
  </si>
  <si>
    <t>877A_FUND_ACF</t>
  </si>
  <si>
    <t>877A Fund All Cash Flow Automatic</t>
  </si>
  <si>
    <t>939</t>
  </si>
  <si>
    <t>877A_FUND_PUB</t>
  </si>
  <si>
    <t>877A Fund Published</t>
  </si>
  <si>
    <t>877A_FUND_MDA</t>
  </si>
  <si>
    <t>877A Fund MD Archived</t>
  </si>
  <si>
    <t>877A_FUND_MD</t>
  </si>
  <si>
    <t>877A Fund MD Automatic</t>
  </si>
  <si>
    <t>877A_FUND_LCF</t>
  </si>
  <si>
    <t>877A Fund Large Cash Flow Automatic</t>
  </si>
  <si>
    <t>877A_FUND_BM</t>
  </si>
  <si>
    <t>877A Fund Benchmark - MSCI AC USD</t>
  </si>
  <si>
    <t>877M_FUND_ACF</t>
  </si>
  <si>
    <t>877M Fund All Cash Flow Automatic</t>
  </si>
  <si>
    <t>941</t>
  </si>
  <si>
    <t>877M_FUND_PUB</t>
  </si>
  <si>
    <t>877M Fund Published</t>
  </si>
  <si>
    <t>877M_FUND_MDA</t>
  </si>
  <si>
    <t>877M Fund MD Archived</t>
  </si>
  <si>
    <t>877M_FUND_MD</t>
  </si>
  <si>
    <t>877M Fund MD Automatic</t>
  </si>
  <si>
    <t>877M_FUND_LCF</t>
  </si>
  <si>
    <t>877M Fund Large Cash Flow Automatic</t>
  </si>
  <si>
    <t>877M_FUND_BM</t>
  </si>
  <si>
    <t>877M Fund Benchmark - MSCI AC USD</t>
  </si>
  <si>
    <t>877P_FUND_ACF</t>
  </si>
  <si>
    <t>877P Fund All Cash Flow Automatic</t>
  </si>
  <si>
    <t>942</t>
  </si>
  <si>
    <t>877P_FUND_PUB</t>
  </si>
  <si>
    <t>877P Fund Published</t>
  </si>
  <si>
    <t>877P_FUND_MDA</t>
  </si>
  <si>
    <t>877P Fund MD Archived</t>
  </si>
  <si>
    <t>877P_FUND_MD</t>
  </si>
  <si>
    <t>877P Fund MD Automatic</t>
  </si>
  <si>
    <t>877P_FUND_LCF</t>
  </si>
  <si>
    <t>877P Fund Large Cash Flow Automatic</t>
  </si>
  <si>
    <t>877P_FUND_BM</t>
  </si>
  <si>
    <t>877P Fund Benchmark - MSCI AC USD</t>
  </si>
  <si>
    <t>RSRCH_SZ_SSK</t>
  </si>
  <si>
    <t>Research Sihle SSK</t>
  </si>
  <si>
    <t>[RSRCH]('SZ','[START_DATE]','[END_DATE]' ,'SSK')</t>
  </si>
  <si>
    <t>Sihle SSK</t>
  </si>
  <si>
    <t>RSRCH_BJ_MNP</t>
  </si>
  <si>
    <t>Research Byron MNP</t>
  </si>
  <si>
    <t>[RSRCH]('BJ','[START_DATE]','[END_DATE]' ,'MNP')</t>
  </si>
  <si>
    <t>Byron MNP</t>
  </si>
  <si>
    <t>2026/05/31</t>
  </si>
  <si>
    <t>May 2026 (1Y)</t>
  </si>
  <si>
    <t>01/06/2025-&gt;31/05/2026</t>
  </si>
  <si>
    <t>504 returns DO NOT USE FOR FUPF board meeting slides, use 504_FUND_BM2 instead</t>
  </si>
  <si>
    <t>Foord Asset Management</t>
  </si>
  <si>
    <t>504_FUND_PRC1</t>
  </si>
  <si>
    <t>504 Fund Price 1 - FUND_SPEC_504_PRC</t>
  </si>
  <si>
    <t>Replica RSA ILB 3-5 years</t>
  </si>
  <si>
    <t>Replica RSA ILB 2-3years</t>
  </si>
  <si>
    <t>31.05.2026</t>
  </si>
  <si>
    <t>876P Track Record to 21/MAY/2026</t>
  </si>
  <si>
    <t>8531</t>
  </si>
  <si>
    <t>8526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</si>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</sst>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R&quot;\ #,##0;[Red]&quot;R&quot;\ \-#,##0"/>
    <numFmt numFmtId="164" formatCode="0.0;0.0"/>
    <numFmt numFmtId="165" formatCode="0.0"/>
    <numFmt numFmtId="166" formatCode="0.000"/>
    <numFmt numFmtId="167" formatCode="0.0%"/>
  </numFmts>
  <fonts count="45" x14ac:knownFonts="1">
    <font>
      <sz val="11"/>
      <color theme="1"/>
      <name val="Calibri"/>
      <family val="2"/>
      <scheme val="minor"/>
    </font>
    <font>
      <sz val="8"/>
      <name val="Calibri"/>
      <family val="2"/>
      <scheme val="minor"/>
    </font>
    <font>
      <sz val="8"/>
      <color theme="1"/>
      <name val="Avenir Next"/>
      <family val="2"/>
    </font>
    <font>
      <sz val="5"/>
      <color theme="1"/>
      <name val="Wingdings 3"/>
      <family val="1"/>
      <charset val="2"/>
    </font>
    <font>
      <sz val="7.5"/>
      <color theme="1"/>
      <name val="Avenir Next"/>
      <family val="2"/>
    </font>
    <font>
      <sz val="7.5"/>
      <color theme="1"/>
      <name val="Wingdings 3"/>
      <family val="1"/>
      <charset val="2"/>
    </font>
    <font>
      <sz val="7.5"/>
      <color theme="1"/>
      <name val="Calibri"/>
      <family val="2"/>
      <scheme val="minor"/>
    </font>
    <font>
      <sz val="7.5"/>
      <color theme="1"/>
      <name val="Wingdings"/>
      <charset val="2"/>
    </font>
    <font>
      <sz val="7.5"/>
      <color rgb="FF000000"/>
      <name val="Avenir Next"/>
      <family val="2"/>
    </font>
    <font>
      <b/>
      <sz val="11"/>
      <color theme="1"/>
      <name val="Calibri"/>
      <family val="2"/>
      <scheme val="minor"/>
    </font>
    <font>
      <sz val="7"/>
      <color theme="1"/>
      <name val="Avenir Next"/>
      <family val="2"/>
    </font>
    <font>
      <sz val="5"/>
      <color theme="1"/>
      <name val="Avenir Next"/>
      <family val="2"/>
    </font>
    <font>
      <sz val="7"/>
      <color theme="1"/>
      <name val="Wingdings 3"/>
      <family val="1"/>
      <charset val="2"/>
    </font>
    <font>
      <sz val="7"/>
      <color theme="1"/>
      <name val="Calibri"/>
      <family val="2"/>
      <scheme val="minor"/>
    </font>
    <font>
      <sz val="6"/>
      <color theme="1"/>
      <name val="Avenir Next"/>
      <family val="2"/>
    </font>
    <font>
      <sz val="6"/>
      <color theme="1"/>
      <name val="Calibri"/>
      <family val="2"/>
      <scheme val="minor"/>
    </font>
    <font>
      <sz val="6"/>
      <color theme="1"/>
      <name val="Wingdings 3"/>
      <family val="1"/>
      <charset val="2"/>
    </font>
    <font>
      <sz val="5"/>
      <color theme="0"/>
      <name val="Wingdings 3"/>
      <family val="1"/>
      <charset val="2"/>
    </font>
    <font>
      <sz val="7"/>
      <color theme="0"/>
      <name val="Wingdings 3"/>
      <family val="1"/>
      <charset val="2"/>
    </font>
    <font>
      <sz val="11"/>
      <color rgb="FFFF0000"/>
      <name val="Calibri"/>
      <family val="2"/>
      <scheme val="minor"/>
    </font>
    <font>
      <b/>
      <sz val="11"/>
      <color rgb="FFFF0000"/>
      <name val="Calibri"/>
      <family val="2"/>
      <scheme val="minor"/>
    </font>
    <font>
      <sz val="10"/>
      <color theme="1"/>
      <name val="Arial"/>
      <family val="2"/>
    </font>
    <font>
      <b/>
      <sz val="10"/>
      <color rgb="FF003366"/>
      <name val="Arial"/>
      <family val="2"/>
    </font>
    <font>
      <sz val="10"/>
      <color indexed="0"/>
      <name val="Calibri"/>
      <family val="2"/>
    </font>
    <font>
      <sz val="10"/>
      <color theme="1"/>
      <name val="Avenir Next"/>
      <family val="2"/>
    </font>
    <font>
      <b/>
      <sz val="11"/>
      <color theme="0"/>
      <name val="Calibri"/>
      <family val="2"/>
      <scheme val="minor"/>
    </font>
    <font>
      <sz val="11"/>
      <color theme="1"/>
      <name val="Calibri"/>
      <family val="2"/>
      <scheme val="minor"/>
    </font>
    <font>
      <b/>
      <sz val="7.5"/>
      <color theme="1"/>
      <name val="Avenir Next"/>
      <family val="2"/>
    </font>
    <font>
      <b/>
      <sz val="10"/>
      <color theme="1"/>
      <name val="Avenir Next"/>
      <family val="2"/>
    </font>
    <font>
      <sz val="10"/>
      <color theme="1"/>
      <name val="Times New Roman"/>
      <family val="1"/>
    </font>
    <font>
      <sz val="11"/>
      <color rgb="FF000000"/>
      <name val="Calibri"/>
      <family val="2"/>
    </font>
    <font>
      <sz val="10"/>
      <color indexed="0"/>
      <name val="Calibri"/>
      <family val="2"/>
    </font>
    <font>
      <sz val="10"/>
      <color theme="1"/>
      <name val="Calibri"/>
      <family val="2"/>
      <scheme val="minor"/>
    </font>
    <font>
      <b/>
      <sz val="10"/>
      <color theme="1"/>
      <name val="Calibri"/>
      <family val="2"/>
      <scheme val="minor"/>
    </font>
    <font>
      <b/>
      <sz val="10"/>
      <color rgb="FFD25347"/>
      <name val="Calibri"/>
      <family val="2"/>
      <scheme val="minor"/>
    </font>
    <font>
      <b/>
      <sz val="7"/>
      <color theme="1"/>
      <name val="Avenir Next"/>
      <family val="2"/>
    </font>
    <font>
      <sz val="11"/>
      <color theme="0"/>
      <name val="Calibri"/>
      <family val="2"/>
      <scheme val="minor"/>
    </font>
    <font>
      <sz val="11"/>
      <color theme="0"/>
      <name val="Avenir Next"/>
      <family val="2"/>
    </font>
    <font>
      <sz val="12"/>
      <color theme="1"/>
      <name val="Calibri"/>
      <family val="2"/>
      <scheme val="minor"/>
    </font>
    <font>
      <b/>
      <sz val="12"/>
      <color theme="0"/>
      <name val="Calibri"/>
      <family val="2"/>
      <scheme val="minor"/>
    </font>
    <font>
      <sz val="11"/>
      <color theme="1"/>
      <name val="Avenir Next"/>
      <family val="2"/>
    </font>
    <font>
      <b/>
      <sz val="11"/>
      <color rgb="FFD25347"/>
      <name val="Calibri"/>
      <family val="2"/>
      <scheme val="minor"/>
    </font>
    <font>
      <sz val="11"/>
      <name val="Calibri"/>
      <family val="2"/>
      <scheme val="minor"/>
    </font>
    <font>
      <sz val="11"/>
      <color theme="1"/>
      <name val="Wingdings 3"/>
      <family val="1"/>
      <charset val="2"/>
    </font>
    <font>
      <sz val="8"/>
      <color theme="1"/>
      <name val="Wingdings 3"/>
      <family val="1"/>
      <charset val="2"/>
    </font>
  </fonts>
  <fills count="10">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rgb="FF29363D"/>
        <bgColor indexed="64"/>
      </patternFill>
    </fill>
    <fill>
      <patternFill patternType="solid">
        <fgColor rgb="FFD25347"/>
        <bgColor indexed="64"/>
      </patternFill>
    </fill>
  </fills>
  <borders count="6">
    <border>
      <left/>
      <right/>
      <top/>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3">
    <xf numFmtId="0" fontId="0" fillId="0" borderId="0"/>
    <xf numFmtId="0" fontId="21" fillId="0" borderId="0"/>
    <xf numFmtId="9" fontId="26" fillId="0" borderId="0" applyFont="0" applyFill="0" applyBorder="0" applyAlignment="0" applyProtection="0"/>
  </cellStyleXfs>
  <cellXfs count="169">
    <xf numFmtId="0" fontId="0" fillId="0" borderId="0" xfId="0"/>
    <xf numFmtId="14" fontId="0" fillId="0" borderId="0" xfId="0" applyNumberFormat="1"/>
    <xf numFmtId="22" fontId="0" fillId="0" borderId="0" xfId="0" applyNumberFormat="1"/>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xf numFmtId="0" fontId="3" fillId="0" borderId="0" xfId="0" applyFont="1" applyAlignment="1">
      <alignment horizontal="right" vertical="center"/>
    </xf>
    <xf numFmtId="1" fontId="4" fillId="0" borderId="0" xfId="0" applyNumberFormat="1" applyFont="1" applyAlignment="1">
      <alignment horizontal="right" vertical="center"/>
    </xf>
    <xf numFmtId="164" fontId="4" fillId="0" borderId="0" xfId="0" applyNumberFormat="1" applyFont="1" applyAlignment="1">
      <alignment horizontal="right" vertical="center"/>
    </xf>
    <xf numFmtId="1" fontId="0" fillId="0" borderId="0" xfId="0" applyNumberFormat="1" applyAlignment="1">
      <alignment horizontal="left"/>
    </xf>
    <xf numFmtId="0" fontId="5" fillId="0" borderId="0" xfId="0" applyFont="1" applyAlignment="1">
      <alignment vertical="center"/>
    </xf>
    <xf numFmtId="0" fontId="6" fillId="0" borderId="0" xfId="0" applyFont="1"/>
    <xf numFmtId="165" fontId="6" fillId="0" borderId="0" xfId="0" applyNumberFormat="1" applyFont="1"/>
    <xf numFmtId="0" fontId="7" fillId="0" borderId="0" xfId="0" applyFont="1"/>
    <xf numFmtId="0" fontId="3" fillId="0" borderId="0" xfId="0" applyFont="1" applyAlignment="1">
      <alignment horizontal="center" vertical="center"/>
    </xf>
    <xf numFmtId="0" fontId="4" fillId="0" borderId="0" xfId="0" applyFont="1"/>
    <xf numFmtId="165"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xf>
    <xf numFmtId="1" fontId="4" fillId="0" borderId="0" xfId="0" applyNumberFormat="1" applyFont="1" applyAlignment="1">
      <alignment horizontal="left"/>
    </xf>
    <xf numFmtId="0" fontId="4" fillId="0" borderId="0" xfId="0" applyFont="1" applyAlignment="1">
      <alignment horizontal="right" vertical="center"/>
    </xf>
    <xf numFmtId="0" fontId="4" fillId="0" borderId="0" xfId="0" applyFont="1" applyAlignment="1">
      <alignment horizontal="right"/>
    </xf>
    <xf numFmtId="0" fontId="8" fillId="0" borderId="0" xfId="0" applyFont="1" applyAlignment="1">
      <alignment horizontal="right" vertical="center" wrapText="1"/>
    </xf>
    <xf numFmtId="1" fontId="4" fillId="0" borderId="0" xfId="0" applyNumberFormat="1" applyFont="1" applyAlignment="1">
      <alignment horizontal="left" vertical="center"/>
    </xf>
    <xf numFmtId="0" fontId="9" fillId="0" borderId="0" xfId="0" applyFont="1"/>
    <xf numFmtId="0" fontId="10" fillId="0" borderId="0" xfId="0" applyFont="1"/>
    <xf numFmtId="0" fontId="10" fillId="0" borderId="0" xfId="0" quotePrefix="1" applyFont="1"/>
    <xf numFmtId="0" fontId="11" fillId="0" borderId="0" xfId="0" applyFont="1"/>
    <xf numFmtId="165" fontId="10" fillId="0" borderId="0" xfId="0" applyNumberFormat="1" applyFont="1"/>
    <xf numFmtId="0" fontId="3" fillId="0" borderId="0" xfId="0" applyFont="1" applyAlignment="1">
      <alignment vertical="center"/>
    </xf>
    <xf numFmtId="0" fontId="10" fillId="0" borderId="0" xfId="0" quotePrefix="1" applyFont="1" applyAlignment="1">
      <alignment vertical="center"/>
    </xf>
    <xf numFmtId="165" fontId="10" fillId="0" borderId="0" xfId="0" applyNumberFormat="1" applyFont="1" applyAlignment="1">
      <alignment vertical="center"/>
    </xf>
    <xf numFmtId="0" fontId="10" fillId="0" borderId="0" xfId="0" applyFont="1" applyAlignment="1">
      <alignment vertical="center"/>
    </xf>
    <xf numFmtId="0" fontId="4" fillId="0" borderId="0" xfId="0" applyFont="1" applyAlignment="1">
      <alignment vertical="center"/>
    </xf>
    <xf numFmtId="1" fontId="4" fillId="0" borderId="0" xfId="0" applyNumberFormat="1" applyFont="1" applyAlignment="1">
      <alignment vertical="center"/>
    </xf>
    <xf numFmtId="165" fontId="4" fillId="0" borderId="0" xfId="0" applyNumberFormat="1" applyFont="1" applyAlignment="1">
      <alignment vertical="center"/>
    </xf>
    <xf numFmtId="1" fontId="4" fillId="0" borderId="0" xfId="0" applyNumberFormat="1" applyFont="1" applyAlignment="1">
      <alignment horizontal="right"/>
    </xf>
    <xf numFmtId="2" fontId="4" fillId="0" borderId="0" xfId="0" applyNumberFormat="1" applyFont="1"/>
    <xf numFmtId="0" fontId="12" fillId="0" borderId="0" xfId="0" applyFont="1" applyAlignment="1">
      <alignment vertical="center"/>
    </xf>
    <xf numFmtId="0" fontId="2" fillId="0" borderId="0" xfId="0" applyFont="1"/>
    <xf numFmtId="0" fontId="2" fillId="0" borderId="0" xfId="0" applyFont="1" applyAlignment="1">
      <alignment horizontal="right" vertical="center"/>
    </xf>
    <xf numFmtId="0" fontId="2" fillId="0" borderId="0" xfId="0" applyFont="1" applyAlignment="1">
      <alignment horizontal="right"/>
    </xf>
    <xf numFmtId="1" fontId="2" fillId="0" borderId="0" xfId="0" applyNumberFormat="1" applyFont="1" applyAlignment="1">
      <alignment horizontal="right" vertical="center"/>
    </xf>
    <xf numFmtId="0" fontId="2" fillId="0" borderId="0" xfId="0" applyFont="1" applyAlignment="1">
      <alignment vertical="center"/>
    </xf>
    <xf numFmtId="1" fontId="2" fillId="0" borderId="0" xfId="0" applyNumberFormat="1" applyFont="1" applyAlignment="1">
      <alignment vertical="center"/>
    </xf>
    <xf numFmtId="1" fontId="2" fillId="0" borderId="0" xfId="0" applyNumberFormat="1" applyFont="1" applyAlignment="1">
      <alignment horizontal="left"/>
    </xf>
    <xf numFmtId="165" fontId="2" fillId="0" borderId="0" xfId="0" applyNumberFormat="1" applyFont="1" applyAlignment="1">
      <alignment vertical="center"/>
    </xf>
    <xf numFmtId="164" fontId="2" fillId="0" borderId="0" xfId="0" applyNumberFormat="1" applyFont="1" applyAlignment="1">
      <alignment horizontal="right" vertical="center"/>
    </xf>
    <xf numFmtId="0" fontId="10" fillId="0" borderId="0" xfId="0" applyFont="1" applyAlignment="1">
      <alignment horizontal="center" vertical="center"/>
    </xf>
    <xf numFmtId="0" fontId="13" fillId="0" borderId="0" xfId="0" applyFont="1" applyAlignment="1">
      <alignment horizontal="center"/>
    </xf>
    <xf numFmtId="0" fontId="12" fillId="0" borderId="0" xfId="0" applyFont="1" applyAlignment="1">
      <alignment horizontal="right" vertical="center"/>
    </xf>
    <xf numFmtId="11" fontId="0" fillId="0" borderId="0" xfId="0" applyNumberFormat="1"/>
    <xf numFmtId="0" fontId="0" fillId="2" borderId="0" xfId="0" applyFill="1"/>
    <xf numFmtId="0" fontId="12" fillId="0" borderId="0" xfId="0" applyFont="1" applyAlignment="1">
      <alignment horizontal="center" vertical="center"/>
    </xf>
    <xf numFmtId="2" fontId="0" fillId="0" borderId="0" xfId="0" applyNumberFormat="1"/>
    <xf numFmtId="166" fontId="0" fillId="0" borderId="0" xfId="0" applyNumberFormat="1"/>
    <xf numFmtId="0" fontId="0" fillId="0" borderId="0" xfId="0" applyAlignment="1">
      <alignment wrapText="1"/>
    </xf>
    <xf numFmtId="0" fontId="14" fillId="0" borderId="0" xfId="0" applyFont="1" applyAlignment="1">
      <alignment horizontal="center" vertical="center"/>
    </xf>
    <xf numFmtId="0" fontId="15" fillId="0" borderId="0" xfId="0" applyFont="1" applyAlignment="1">
      <alignment horizontal="center"/>
    </xf>
    <xf numFmtId="0" fontId="16" fillId="0" borderId="0" xfId="0" applyFont="1" applyAlignment="1">
      <alignment vertical="center"/>
    </xf>
    <xf numFmtId="0" fontId="16" fillId="0" borderId="0" xfId="0" applyFont="1" applyAlignment="1">
      <alignment horizontal="right" vertical="center"/>
    </xf>
    <xf numFmtId="0" fontId="4" fillId="0" borderId="0" xfId="0" applyFont="1" applyAlignment="1">
      <alignment wrapText="1"/>
    </xf>
    <xf numFmtId="0" fontId="4" fillId="0" borderId="0" xfId="0" applyFont="1" applyAlignment="1">
      <alignment horizontal="right" wrapText="1"/>
    </xf>
    <xf numFmtId="0" fontId="13" fillId="0" borderId="0" xfId="0" applyFont="1" applyAlignment="1">
      <alignment horizontal="center" wrapText="1"/>
    </xf>
    <xf numFmtId="2" fontId="0" fillId="2" borderId="0" xfId="0" applyNumberFormat="1" applyFill="1"/>
    <xf numFmtId="0" fontId="0" fillId="2" borderId="0" xfId="0" quotePrefix="1" applyFill="1"/>
    <xf numFmtId="0" fontId="0" fillId="3" borderId="0" xfId="0" quotePrefix="1" applyFill="1"/>
    <xf numFmtId="0" fontId="0" fillId="3" borderId="0" xfId="0" applyFill="1"/>
    <xf numFmtId="0" fontId="4" fillId="3" borderId="0" xfId="0" applyFont="1" applyFill="1"/>
    <xf numFmtId="0" fontId="0" fillId="0" borderId="0" xfId="0" quotePrefix="1"/>
    <xf numFmtId="2" fontId="0" fillId="3" borderId="0" xfId="0" applyNumberFormat="1" applyFill="1"/>
    <xf numFmtId="166" fontId="0" fillId="2" borderId="0" xfId="0" applyNumberFormat="1" applyFill="1"/>
    <xf numFmtId="0" fontId="17" fillId="0" borderId="0" xfId="0" applyFont="1" applyAlignment="1">
      <alignment vertical="center"/>
    </xf>
    <xf numFmtId="0" fontId="18" fillId="0" borderId="0" xfId="0" applyFont="1" applyAlignment="1">
      <alignment vertical="center"/>
    </xf>
    <xf numFmtId="0" fontId="19" fillId="2" borderId="0" xfId="0" applyFont="1" applyFill="1"/>
    <xf numFmtId="0" fontId="20" fillId="2" borderId="0" xfId="0" applyFont="1" applyFill="1"/>
    <xf numFmtId="4" fontId="22" fillId="0" borderId="0" xfId="1" applyNumberFormat="1" applyFont="1" applyAlignment="1">
      <alignment horizontal="right"/>
    </xf>
    <xf numFmtId="6" fontId="0" fillId="2" borderId="0" xfId="0" quotePrefix="1" applyNumberFormat="1" applyFill="1"/>
    <xf numFmtId="6" fontId="0" fillId="0" borderId="0" xfId="0" quotePrefix="1" applyNumberFormat="1"/>
    <xf numFmtId="0" fontId="0" fillId="4" borderId="0" xfId="0" applyFill="1"/>
    <xf numFmtId="14" fontId="23" fillId="0" borderId="0" xfId="0" applyNumberFormat="1" applyFont="1"/>
    <xf numFmtId="0" fontId="23" fillId="0" borderId="0" xfId="0" applyFont="1"/>
    <xf numFmtId="10" fontId="23" fillId="0" borderId="0" xfId="0" applyNumberFormat="1" applyFont="1"/>
    <xf numFmtId="0" fontId="24" fillId="0" borderId="0" xfId="0" applyFont="1" applyAlignment="1">
      <alignment horizontal="right"/>
    </xf>
    <xf numFmtId="0" fontId="24" fillId="0" borderId="0" xfId="0" applyFont="1" applyAlignment="1">
      <alignment horizontal="left"/>
    </xf>
    <xf numFmtId="0" fontId="25" fillId="5" borderId="1" xfId="0" applyFont="1" applyFill="1" applyBorder="1"/>
    <xf numFmtId="4" fontId="22" fillId="6" borderId="1" xfId="1" applyNumberFormat="1" applyFont="1" applyFill="1" applyBorder="1" applyAlignment="1">
      <alignment horizontal="right"/>
    </xf>
    <xf numFmtId="4" fontId="22" fillId="0" borderId="1" xfId="1" applyNumberFormat="1" applyFont="1" applyBorder="1" applyAlignment="1">
      <alignment horizontal="right"/>
    </xf>
    <xf numFmtId="165" fontId="0" fillId="0" borderId="0" xfId="0" applyNumberFormat="1"/>
    <xf numFmtId="9" fontId="0" fillId="0" borderId="0" xfId="2" applyFont="1"/>
    <xf numFmtId="9" fontId="0" fillId="0" borderId="0" xfId="0" applyNumberFormat="1"/>
    <xf numFmtId="1" fontId="10" fillId="0" borderId="0" xfId="0" applyNumberFormat="1" applyFont="1"/>
    <xf numFmtId="1" fontId="0" fillId="0" borderId="0" xfId="0" applyNumberFormat="1"/>
    <xf numFmtId="1" fontId="6" fillId="0" borderId="0" xfId="0" applyNumberFormat="1" applyFont="1"/>
    <xf numFmtId="1" fontId="4" fillId="0" borderId="0" xfId="0" applyNumberFormat="1" applyFont="1"/>
    <xf numFmtId="0" fontId="9" fillId="0" borderId="0" xfId="0" applyFont="1" applyAlignment="1">
      <alignment horizontal="right" wrapText="1"/>
    </xf>
    <xf numFmtId="0" fontId="28" fillId="2" borderId="0" xfId="0" applyFont="1" applyFill="1" applyAlignment="1">
      <alignment wrapText="1"/>
    </xf>
    <xf numFmtId="0" fontId="27" fillId="2" borderId="0" xfId="0" applyFont="1" applyFill="1"/>
    <xf numFmtId="0" fontId="27" fillId="0" borderId="0" xfId="0" applyFont="1" applyAlignment="1">
      <alignment horizontal="right"/>
    </xf>
    <xf numFmtId="10" fontId="0" fillId="0" borderId="0" xfId="2" applyNumberFormat="1" applyFont="1"/>
    <xf numFmtId="165" fontId="10" fillId="0" borderId="0" xfId="0" applyNumberFormat="1" applyFont="1" applyAlignment="1">
      <alignment horizontal="right" vertical="center"/>
    </xf>
    <xf numFmtId="14" fontId="4" fillId="0" borderId="0" xfId="0" applyNumberFormat="1" applyFont="1" applyAlignment="1">
      <alignment horizontal="center" vertical="center"/>
    </xf>
    <xf numFmtId="0" fontId="30" fillId="0" borderId="0" xfId="0" applyFont="1" applyAlignment="1">
      <alignment vertical="center"/>
    </xf>
    <xf numFmtId="10" fontId="30" fillId="0" borderId="0" xfId="0" applyNumberFormat="1" applyFont="1" applyAlignment="1">
      <alignment horizontal="right" vertical="center"/>
    </xf>
    <xf numFmtId="0" fontId="29" fillId="0" borderId="0" xfId="0" applyFont="1"/>
    <xf numFmtId="0" fontId="4" fillId="2" borderId="0" xfId="0" applyFont="1" applyFill="1"/>
    <xf numFmtId="0" fontId="0" fillId="3" borderId="3" xfId="0" applyFill="1" applyBorder="1"/>
    <xf numFmtId="165" fontId="9" fillId="0" borderId="2" xfId="0" applyNumberFormat="1" applyFont="1" applyBorder="1"/>
    <xf numFmtId="9" fontId="0" fillId="2" borderId="3" xfId="2" applyFont="1" applyFill="1" applyBorder="1"/>
    <xf numFmtId="0" fontId="31" fillId="0" borderId="0" xfId="0" applyFont="1"/>
    <xf numFmtId="10" fontId="31" fillId="0" borderId="0" xfId="0" applyNumberFormat="1" applyFont="1"/>
    <xf numFmtId="0" fontId="32" fillId="0" borderId="0" xfId="0" applyFont="1"/>
    <xf numFmtId="1" fontId="32" fillId="0" borderId="0" xfId="0" applyNumberFormat="1" applyFont="1" applyAlignment="1">
      <alignment horizontal="right"/>
    </xf>
    <xf numFmtId="165" fontId="32" fillId="0" borderId="0" xfId="0" applyNumberFormat="1" applyFont="1" applyAlignment="1">
      <alignment horizontal="right"/>
    </xf>
    <xf numFmtId="0" fontId="33" fillId="0" borderId="0" xfId="0" applyFont="1"/>
    <xf numFmtId="0" fontId="28" fillId="0" borderId="0" xfId="0" applyFont="1"/>
    <xf numFmtId="0" fontId="34" fillId="0" borderId="0" xfId="0" applyFont="1"/>
    <xf numFmtId="0" fontId="0" fillId="7" borderId="4" xfId="0" applyFill="1" applyBorder="1"/>
    <xf numFmtId="0" fontId="0" fillId="0" borderId="4" xfId="0" applyBorder="1"/>
    <xf numFmtId="16" fontId="0" fillId="0" borderId="0" xfId="0" applyNumberFormat="1"/>
    <xf numFmtId="0" fontId="9" fillId="2" borderId="0" xfId="0" applyFont="1" applyFill="1"/>
    <xf numFmtId="14" fontId="0" fillId="7" borderId="5" xfId="0" applyNumberFormat="1" applyFill="1" applyBorder="1"/>
    <xf numFmtId="2" fontId="0" fillId="7" borderId="5" xfId="0" applyNumberFormat="1" applyFill="1" applyBorder="1"/>
    <xf numFmtId="2" fontId="0" fillId="0" borderId="5" xfId="0" applyNumberFormat="1" applyBorder="1"/>
    <xf numFmtId="167" fontId="0" fillId="0" borderId="0" xfId="2" applyNumberFormat="1" applyFont="1"/>
    <xf numFmtId="0" fontId="27" fillId="2" borderId="0" xfId="0" applyFont="1" applyFill="1" applyAlignment="1">
      <alignment horizontal="center"/>
    </xf>
    <xf numFmtId="0" fontId="4" fillId="0" borderId="0" xfId="0" applyFont="1" applyAlignment="1">
      <alignment horizontal="center"/>
    </xf>
    <xf numFmtId="16" fontId="4" fillId="0" borderId="0" xfId="0" quotePrefix="1" applyNumberFormat="1" applyFont="1"/>
    <xf numFmtId="0" fontId="4" fillId="0" borderId="0" xfId="0" quotePrefix="1" applyFont="1"/>
    <xf numFmtId="14" fontId="35" fillId="0" borderId="0" xfId="0" applyNumberFormat="1" applyFont="1"/>
    <xf numFmtId="14" fontId="27" fillId="0" borderId="0" xfId="0" applyNumberFormat="1" applyFont="1" applyAlignment="1">
      <alignment horizontal="center" vertical="center"/>
    </xf>
    <xf numFmtId="165" fontId="4" fillId="0" borderId="0" xfId="0" applyNumberFormat="1" applyFont="1" applyAlignment="1">
      <alignment horizontal="right"/>
    </xf>
    <xf numFmtId="0" fontId="25" fillId="8" borderId="0" xfId="0" applyFont="1" applyFill="1"/>
    <xf numFmtId="0" fontId="25" fillId="8" borderId="0" xfId="0" applyFont="1" applyFill="1" applyAlignment="1">
      <alignment horizontal="right" wrapText="1"/>
    </xf>
    <xf numFmtId="0" fontId="36" fillId="9" borderId="0" xfId="0" applyFont="1" applyFill="1"/>
    <xf numFmtId="0" fontId="0" fillId="0" borderId="0" xfId="0" applyAlignment="1">
      <alignment horizontal="right"/>
    </xf>
    <xf numFmtId="16" fontId="4" fillId="0" borderId="0" xfId="0" applyNumberFormat="1" applyFont="1" applyAlignment="1">
      <alignment horizontal="right"/>
    </xf>
    <xf numFmtId="0" fontId="37" fillId="8" borderId="0" xfId="0" applyFont="1" applyFill="1" applyAlignment="1">
      <alignment horizontal="right"/>
    </xf>
    <xf numFmtId="0" fontId="36" fillId="9" borderId="0" xfId="0" applyFont="1" applyFill="1" applyAlignment="1">
      <alignment vertical="center"/>
    </xf>
    <xf numFmtId="0" fontId="37" fillId="9" borderId="0" xfId="0" applyFont="1" applyFill="1" applyAlignment="1">
      <alignment horizontal="right" vertical="center"/>
    </xf>
    <xf numFmtId="165" fontId="36" fillId="9" borderId="0" xfId="0" applyNumberFormat="1" applyFont="1" applyFill="1" applyAlignment="1">
      <alignment horizontal="right" vertical="center"/>
    </xf>
    <xf numFmtId="2" fontId="19" fillId="0" borderId="0" xfId="0" applyNumberFormat="1" applyFont="1"/>
    <xf numFmtId="9" fontId="0" fillId="2" borderId="0" xfId="2" applyFont="1" applyFill="1"/>
    <xf numFmtId="14" fontId="4" fillId="0" borderId="0" xfId="0" applyNumberFormat="1" applyFont="1"/>
    <xf numFmtId="14" fontId="27" fillId="2" borderId="0" xfId="0" applyNumberFormat="1" applyFont="1" applyFill="1"/>
    <xf numFmtId="0" fontId="38" fillId="0" borderId="0" xfId="0" applyFont="1"/>
    <xf numFmtId="1" fontId="38" fillId="0" borderId="0" xfId="0" applyNumberFormat="1" applyFont="1"/>
    <xf numFmtId="165" fontId="38" fillId="0" borderId="0" xfId="0" applyNumberFormat="1" applyFont="1"/>
    <xf numFmtId="0" fontId="39" fillId="8" borderId="0" xfId="0" applyFont="1" applyFill="1"/>
    <xf numFmtId="0" fontId="39" fillId="8" borderId="0" xfId="0" applyFont="1" applyFill="1" applyAlignment="1">
      <alignment horizontal="right"/>
    </xf>
    <xf numFmtId="0" fontId="39" fillId="8" borderId="0" xfId="0" applyFont="1" applyFill="1" applyAlignment="1">
      <alignment horizontal="center"/>
    </xf>
    <xf numFmtId="0" fontId="38" fillId="0" borderId="0" xfId="0" applyFont="1" applyAlignment="1">
      <alignment horizontal="right"/>
    </xf>
    <xf numFmtId="0" fontId="39" fillId="9" borderId="0" xfId="0" applyFont="1" applyFill="1"/>
    <xf numFmtId="1" fontId="0" fillId="0" borderId="0" xfId="0" applyNumberFormat="1" applyAlignment="1">
      <alignment horizontal="right"/>
    </xf>
    <xf numFmtId="0" fontId="40" fillId="0" borderId="0" xfId="0" applyFont="1" applyAlignment="1">
      <alignment horizontal="right"/>
    </xf>
    <xf numFmtId="165" fontId="0" fillId="0" borderId="0" xfId="0" applyNumberFormat="1" applyAlignment="1">
      <alignment horizontal="right"/>
    </xf>
    <xf numFmtId="0" fontId="27" fillId="0" borderId="0" xfId="0" applyFont="1"/>
    <xf numFmtId="0" fontId="4" fillId="2" borderId="0" xfId="0" applyFont="1" applyFill="1" applyAlignment="1">
      <alignment horizontal="right"/>
    </xf>
    <xf numFmtId="0" fontId="33" fillId="2" borderId="0" xfId="0" applyFont="1" applyFill="1"/>
    <xf numFmtId="0" fontId="28" fillId="2" borderId="0" xfId="0" applyFont="1" applyFill="1"/>
    <xf numFmtId="0" fontId="41" fillId="0" borderId="0" xfId="0" applyFont="1"/>
    <xf numFmtId="0" fontId="36" fillId="8" borderId="0" xfId="0" applyFont="1" applyFill="1"/>
    <xf numFmtId="0" fontId="36" fillId="8" borderId="0" xfId="0" applyFont="1" applyFill="1" applyAlignment="1">
      <alignment horizontal="right"/>
    </xf>
    <xf numFmtId="0" fontId="25" fillId="8" borderId="0" xfId="0" applyFont="1" applyFill="1" applyAlignment="1">
      <alignment vertical="center"/>
    </xf>
    <xf numFmtId="0" fontId="42" fillId="0" borderId="0" xfId="0" applyFont="1"/>
    <xf numFmtId="1" fontId="42" fillId="0" borderId="0" xfId="0" applyNumberFormat="1" applyFont="1" applyAlignment="1">
      <alignment horizontal="right"/>
    </xf>
    <xf numFmtId="0" fontId="43" fillId="0" borderId="0" xfId="0" applyFont="1" applyAlignment="1">
      <alignment vertical="center"/>
    </xf>
    <xf numFmtId="1" fontId="36" fillId="9" borderId="0" xfId="0" applyNumberFormat="1" applyFont="1" applyFill="1" applyAlignment="1">
      <alignment horizontal="right" vertical="center"/>
    </xf>
    <xf numFmtId="0" fontId="44" fillId="0" borderId="0" xfId="0" applyFont="1" applyAlignment="1">
      <alignment horizontal="right" vertical="center"/>
    </xf>
  </cellXfs>
  <cellStyles count="3">
    <cellStyle name="Normal" xfId="0" builtinId="0"/>
    <cellStyle name="Normal 2" xfId="1" xr:uid="{2F38D6D8-791E-49C4-BFD8-EC4104689416}"/>
    <cellStyle name="Percent" xfId="2" builtinId="5"/>
  </cellStyles>
  <dxfs count="214">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dxf>
    <dxf>
      <font>
        <color rgb="FF7A9CB4"/>
      </font>
    </dxf>
    <dxf>
      <font>
        <color rgb="FF7A9CB4"/>
      </font>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fill>
        <patternFill patternType="none">
          <bgColor auto="1"/>
        </patternFill>
      </fill>
    </dxf>
    <dxf>
      <font>
        <color rgb="FF7A9CB4"/>
      </font>
    </dxf>
    <dxf>
      <font>
        <color rgb="FF7A9CB4"/>
      </font>
    </dxf>
    <dxf>
      <font>
        <color rgb="FF7A9CB4"/>
      </font>
    </dxf>
    <dxf>
      <font>
        <color rgb="FF7A9CB4"/>
      </font>
      <fill>
        <patternFill patternType="none">
          <bgColor auto="1"/>
        </patternFill>
      </fill>
    </dxf>
    <dxf>
      <font>
        <color rgb="FF7A9CB4"/>
      </font>
      <fill>
        <patternFill patternType="none">
          <bgColor auto="1"/>
        </patternFill>
      </fill>
    </dxf>
    <dxf>
      <font>
        <color rgb="FF7A9CB4"/>
      </font>
    </dxf>
    <dxf>
      <font>
        <color rgb="FF7A9CB4"/>
      </font>
      <fill>
        <patternFill patternType="none">
          <bgColor auto="1"/>
        </patternFill>
      </fill>
    </dxf>
    <dxf>
      <font>
        <color rgb="FF7A9CB4"/>
      </font>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27" formatCode="dd/mm/yyyy\ hh:mm"/>
    </dxf>
    <dxf>
      <numFmt numFmtId="27" formatCode="dd/mm/yyyy\ hh:mm"/>
    </dxf>
    <dxf>
      <numFmt numFmtId="19" formatCode="dd/mm/yyyy"/>
    </dxf>
    <dxf>
      <numFmt numFmtId="14" formatCode="0.00%"/>
    </dxf>
    <dxf>
      <numFmt numFmtId="2" formatCode="0.00"/>
    </dxf>
    <dxf>
      <numFmt numFmtId="19" formatCode="dd/mm/yyyy"/>
    </dxf>
    <dxf>
      <numFmt numFmtId="19" formatCode="dd/mm/yyyy"/>
    </dxf>
    <dxf>
      <numFmt numFmtId="19" formatCode="dd/mm/yyyy"/>
    </dxf>
    <dxf>
      <numFmt numFmtId="2" formatCode="0.00"/>
    </dxf>
    <dxf>
      <numFmt numFmtId="2" formatCode="0.00"/>
    </dxf>
    <dxf>
      <numFmt numFmtId="19" formatCode="dd/mm/yyyy"/>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fill>
        <patternFill patternType="solid">
          <fgColor indexed="64"/>
          <bgColor theme="0" tint="-0.249977111117893"/>
        </patternFill>
      </fill>
    </dxf>
    <dxf>
      <numFmt numFmtId="2" formatCode="0.00"/>
    </dxf>
    <dxf>
      <numFmt numFmtId="2" formatCode="0.00"/>
      <fill>
        <patternFill patternType="solid">
          <fgColor indexed="64"/>
          <bgColor theme="0" tint="-0.249977111117893"/>
        </patternFill>
      </fill>
    </dxf>
    <dxf>
      <numFmt numFmtId="2" formatCode="0.00"/>
    </dxf>
    <dxf>
      <numFmt numFmtId="2" formatCode="0.00"/>
      <fill>
        <patternFill patternType="solid">
          <fgColor indexed="64"/>
          <bgColor theme="0" tint="-0.249977111117893"/>
        </patternFill>
      </fill>
    </dxf>
    <dxf>
      <numFmt numFmtId="0" formatCode="General"/>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rgb="FF000000"/>
          <bgColor rgb="FFBFBFBF"/>
        </patternFill>
      </fill>
    </dxf>
    <dxf>
      <numFmt numFmtId="0" formatCode="General"/>
      <fill>
        <patternFill patternType="solid">
          <fgColor indexed="64"/>
          <bgColor theme="0" tint="-0.249977111117893"/>
        </patternFill>
      </fill>
    </dxf>
    <dxf>
      <numFmt numFmtId="2" formatCode="0.00"/>
    </dxf>
    <dxf>
      <numFmt numFmtId="2" formatCode="0.00"/>
      <fill>
        <patternFill patternType="solid">
          <fgColor indexed="64"/>
          <bgColor theme="0" tint="-0.249977111117893"/>
        </patternFill>
      </fill>
    </dxf>
    <dxf>
      <numFmt numFmtId="2" formatCode="0.00"/>
    </dxf>
    <dxf>
      <numFmt numFmtId="2" formatCode="0.00"/>
      <fill>
        <patternFill patternType="solid">
          <fgColor indexed="64"/>
          <bgColor rgb="FFFFFF00"/>
        </patternFill>
      </fill>
    </dxf>
    <dxf>
      <numFmt numFmtId="0" formatCode="General"/>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19" formatCode="dd/mm/yyyy"/>
    </dxf>
    <dxf>
      <numFmt numFmtId="19" formatCode="dd/mm/yyyy"/>
    </dxf>
    <dxf>
      <numFmt numFmtId="27" formatCode="dd/mm/yyyy\ hh:mm"/>
    </dxf>
    <dxf>
      <numFmt numFmtId="27" formatCode="dd/mm/yyyy\ hh:mm"/>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27" formatCode="dd/mm/yyyy\ hh:mm"/>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fill>
        <patternFill patternType="solid">
          <fgColor indexed="64"/>
          <bgColor theme="0" tint="-0.249977111117893"/>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theme="0" tint="-0.249977111117893"/>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fill>
        <patternFill patternType="solid">
          <fgColor indexed="64"/>
          <bgColor rgb="FFFFFF00"/>
        </patternFill>
      </fill>
    </dxf>
    <dxf>
      <numFmt numFmtId="166" formatCode="0.000"/>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7.5"/>
        <color theme="1"/>
        <name val="Avenir Next"/>
        <family val="2"/>
        <scheme val="none"/>
      </font>
      <fill>
        <patternFill patternType="solid">
          <fgColor indexed="64"/>
          <bgColor theme="0" tint="-0.249977111117893"/>
        </patternFill>
      </fill>
    </dxf>
    <dxf>
      <font>
        <b val="0"/>
        <i val="0"/>
        <strike val="0"/>
        <condense val="0"/>
        <extend val="0"/>
        <outline val="0"/>
        <shadow val="0"/>
        <u val="none"/>
        <vertAlign val="baseline"/>
        <sz val="7.5"/>
        <color theme="1"/>
        <name val="Avenir Next"/>
        <family val="2"/>
        <scheme val="none"/>
      </font>
      <fill>
        <patternFill patternType="solid">
          <fgColor indexed="64"/>
          <bgColor theme="0" tint="-0.249977111117893"/>
        </patternFill>
      </fill>
    </dxf>
    <dxf>
      <numFmt numFmtId="165" formatCode="0.0"/>
    </dxf>
    <dxf>
      <font>
        <b/>
        <sz val="10"/>
        <color rgb="FF003366"/>
        <name val="Arial"/>
        <family val="2"/>
        <scheme val="none"/>
      </font>
      <numFmt numFmtId="4" formatCode="#,##0.00"/>
      <fill>
        <patternFill patternType="solid">
          <fgColor indexed="64"/>
          <bgColor rgb="FFFFFF00"/>
        </patternFill>
      </fill>
      <alignment horizontal="right" vertical="bottom" textRotation="0" wrapText="0" indent="0" justifyLastLine="0" shrinkToFit="0" readingOrder="0"/>
    </dxf>
    <dxf>
      <numFmt numFmtId="0" formatCode="General"/>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s>
  <tableStyles count="0" defaultTableStyle="TableStyleMedium2" defaultPivotStyle="PivotStyleLight16"/>
  <colors>
    <mruColors>
      <color rgb="FFCCCCCC"/>
      <color rgb="FFF0F0F0"/>
      <color rgb="FF29363D"/>
      <color rgb="FFD25347"/>
      <color rgb="FF7A9CB4"/>
      <color rgb="FFE2CEA4"/>
      <color rgb="FF535353"/>
      <color rgb="FFBFC3C5"/>
      <color rgb="FFE9A9A3"/>
      <color rgb="FF9A9A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theme" Target="theme/theme1.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customXml" Target="../customXml/item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connections" Target="connection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9.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9.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0.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1.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2.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3.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4.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5.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6.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8.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9.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0.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1.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3.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4.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5.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6.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7.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8.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9.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0.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1.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2.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3.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4.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5.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6.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7.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8.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9.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0.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1.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2.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3.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4.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5.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6.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7.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9.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10.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11.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2.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'809_ESA'!$H$4:$H$13</c:f>
              <c:numCache>
                <c:formatCode>0</c:formatCode>
                <c:ptCount val="10"/>
                <c:pt idx="0">
                  <c:v>17.367754000000001</c:v>
                </c:pt>
                <c:pt idx="1">
                  <c:v>14.570373</c:v>
                </c:pt>
                <c:pt idx="2">
                  <c:v>11.837375</c:v>
                </c:pt>
                <c:pt idx="3">
                  <c:v>9.5598860000000005</c:v>
                </c:pt>
                <c:pt idx="4">
                  <c:v>8.3884349999999994</c:v>
                </c:pt>
                <c:pt idx="5">
                  <c:v>8.2090189999999996</c:v>
                </c:pt>
                <c:pt idx="6">
                  <c:v>8.1540619999999997</c:v>
                </c:pt>
                <c:pt idx="7">
                  <c:v>7.7990490000000001</c:v>
                </c:pt>
                <c:pt idx="8">
                  <c:v>7.1045109999999996</c:v>
                </c:pt>
                <c:pt idx="9">
                  <c:v>7.0095369999999999</c:v>
                </c:pt>
              </c:numCache>
            </c:numRef>
          </c:val>
          <c:extLst>
            <c:ext xmlns:c16="http://schemas.microsoft.com/office/drawing/2014/chart" uri="{C3380CC4-5D6E-409C-BE32-E72D297353CC}">
              <c16:uniqueId val="{00000000-36AA-41B4-BE90-6118D536ADDC}"/>
            </c:ext>
          </c:extLst>
        </c:ser>
        <c:dLbls>
          <c:showLegendKey val="0"/>
          <c:showVal val="0"/>
          <c:showCatName val="0"/>
          <c:showSerName val="0"/>
          <c:showPercent val="0"/>
          <c:showBubbleSize val="0"/>
        </c:dLbls>
        <c:gapWidth val="20"/>
        <c:axId val="734491391"/>
        <c:axId val="734466911"/>
      </c:barChart>
      <c:catAx>
        <c:axId val="734491391"/>
        <c:scaling>
          <c:orientation val="maxMin"/>
        </c:scaling>
        <c:delete val="1"/>
        <c:axPos val="l"/>
        <c:majorTickMark val="none"/>
        <c:minorTickMark val="none"/>
        <c:tickLblPos val="nextTo"/>
        <c:crossAx val="734466911"/>
        <c:crosses val="autoZero"/>
        <c:auto val="1"/>
        <c:lblAlgn val="ctr"/>
        <c:lblOffset val="100"/>
        <c:noMultiLvlLbl val="0"/>
      </c:catAx>
      <c:valAx>
        <c:axId val="734466911"/>
        <c:scaling>
          <c:orientation val="minMax"/>
        </c:scaling>
        <c:delete val="1"/>
        <c:axPos val="t"/>
        <c:numFmt formatCode="0" sourceLinked="1"/>
        <c:majorTickMark val="out"/>
        <c:minorTickMark val="none"/>
        <c:tickLblPos val="nextTo"/>
        <c:crossAx val="73449139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'809_AAOT'!$H$3:$H$9</c:f>
              <c:numCache>
                <c:formatCode>0</c:formatCode>
                <c:ptCount val="7"/>
                <c:pt idx="0">
                  <c:v>52.053759999999997</c:v>
                </c:pt>
                <c:pt idx="1">
                  <c:v>28.504272</c:v>
                </c:pt>
                <c:pt idx="2">
                  <c:v>7.2831340000000004</c:v>
                </c:pt>
                <c:pt idx="3">
                  <c:v>5.512588</c:v>
                </c:pt>
                <c:pt idx="4">
                  <c:v>4.3274249999999999</c:v>
                </c:pt>
                <c:pt idx="5">
                  <c:v>2.3188209999999998</c:v>
                </c:pt>
                <c:pt idx="6">
                  <c:v>#N/A</c:v>
                </c:pt>
              </c:numCache>
            </c:numRef>
          </c:val>
          <c:extLst>
            <c:ext xmlns:c16="http://schemas.microsoft.com/office/drawing/2014/chart" uri="{C3380CC4-5D6E-409C-BE32-E72D297353CC}">
              <c16:uniqueId val="{00000000-EB94-44B7-8FB9-1367F9CEC400}"/>
            </c:ext>
          </c:extLst>
        </c:ser>
        <c:dLbls>
          <c:showLegendKey val="0"/>
          <c:showVal val="0"/>
          <c:showCatName val="0"/>
          <c:showSerName val="0"/>
          <c:showPercent val="0"/>
          <c:showBubbleSize val="0"/>
        </c:dLbls>
        <c:gapWidth val="20"/>
        <c:axId val="734510111"/>
        <c:axId val="734510591"/>
      </c:barChart>
      <c:catAx>
        <c:axId val="734510111"/>
        <c:scaling>
          <c:orientation val="maxMin"/>
        </c:scaling>
        <c:delete val="1"/>
        <c:axPos val="l"/>
        <c:majorTickMark val="none"/>
        <c:minorTickMark val="none"/>
        <c:tickLblPos val="nextTo"/>
        <c:crossAx val="734510591"/>
        <c:crosses val="autoZero"/>
        <c:auto val="1"/>
        <c:lblAlgn val="ctr"/>
        <c:lblOffset val="100"/>
        <c:noMultiLvlLbl val="0"/>
      </c:catAx>
      <c:valAx>
        <c:axId val="734510591"/>
        <c:scaling>
          <c:orientation val="minMax"/>
        </c:scaling>
        <c:delete val="1"/>
        <c:axPos val="t"/>
        <c:numFmt formatCode="0" sourceLinked="1"/>
        <c:majorTickMark val="out"/>
        <c:minorTickMark val="none"/>
        <c:tickLblPos val="nextTo"/>
        <c:crossAx val="7345101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358609449566628"/>
          <c:h val="0.84162063492063488"/>
        </c:manualLayout>
      </c:layout>
      <c:lineChart>
        <c:grouping val="standard"/>
        <c:varyColors val="0"/>
        <c:ser>
          <c:idx val="0"/>
          <c:order val="0"/>
          <c:tx>
            <c:strRef>
              <c:f>'809_A_PH'!$G$2</c:f>
              <c:strCache>
                <c:ptCount val="1"/>
                <c:pt idx="0">
                  <c:v>Foord</c:v>
                </c:pt>
              </c:strCache>
            </c:strRef>
          </c:tx>
          <c:spPr>
            <a:ln w="15875" cap="rnd">
              <a:solidFill>
                <a:srgbClr val="D25347"/>
              </a:solidFill>
              <a:round/>
            </a:ln>
            <a:effectLst/>
          </c:spPr>
          <c:marker>
            <c:symbol val="none"/>
          </c:marker>
          <c:dLbls>
            <c:delete val="1"/>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'809_A_PH'!$N$2:$N$245</c:f>
              <c:numCache>
                <c:formatCode>General</c:formatCode>
                <c:ptCount val="244"/>
                <c:pt idx="0">
                  <c:v>100000</c:v>
                </c:pt>
                <c:pt idx="1">
                  <c:v>100928.88563999999</c:v>
                </c:pt>
                <c:pt idx="2">
                  <c:v>101555.15698</c:v>
                </c:pt>
                <c:pt idx="3">
                  <c:v>108219.68597999999</c:v>
                </c:pt>
                <c:pt idx="4">
                  <c:v>115903.28367999999</c:v>
                </c:pt>
                <c:pt idx="5">
                  <c:v>113380.16174</c:v>
                </c:pt>
                <c:pt idx="6">
                  <c:v>120374.35996</c:v>
                </c:pt>
                <c:pt idx="7">
                  <c:v>129403.68949999999</c:v>
                </c:pt>
                <c:pt idx="8">
                  <c:v>126420.63389</c:v>
                </c:pt>
                <c:pt idx="9">
                  <c:v>126138.06027</c:v>
                </c:pt>
                <c:pt idx="10">
                  <c:v>123602.91392000001</c:v>
                </c:pt>
                <c:pt idx="11">
                  <c:v>128090.02276000001</c:v>
                </c:pt>
                <c:pt idx="12">
                  <c:v>131475.89608999999</c:v>
                </c:pt>
                <c:pt idx="13">
                  <c:v>130353.61787</c:v>
                </c:pt>
                <c:pt idx="14">
                  <c:v>129528.94378</c:v>
                </c:pt>
                <c:pt idx="15">
                  <c:v>130781.48643999999</c:v>
                </c:pt>
                <c:pt idx="16">
                  <c:v>130250.40835</c:v>
                </c:pt>
                <c:pt idx="17">
                  <c:v>135152.35931</c:v>
                </c:pt>
                <c:pt idx="18">
                  <c:v>132157.27929999999</c:v>
                </c:pt>
                <c:pt idx="19">
                  <c:v>133310.62057999999</c:v>
                </c:pt>
                <c:pt idx="20">
                  <c:v>131906.77076000001</c:v>
                </c:pt>
                <c:pt idx="21">
                  <c:v>133750.51355999999</c:v>
                </c:pt>
                <c:pt idx="22">
                  <c:v>133782.57865000001</c:v>
                </c:pt>
                <c:pt idx="23">
                  <c:v>140938.10436999999</c:v>
                </c:pt>
                <c:pt idx="24">
                  <c:v>151224.98673999999</c:v>
                </c:pt>
                <c:pt idx="25">
                  <c:v>160934.69745000001</c:v>
                </c:pt>
                <c:pt idx="26">
                  <c:v>154096.81656000001</c:v>
                </c:pt>
                <c:pt idx="27">
                  <c:v>152907.40205</c:v>
                </c:pt>
                <c:pt idx="28">
                  <c:v>154139.90403000001</c:v>
                </c:pt>
                <c:pt idx="29">
                  <c:v>141439.12143999999</c:v>
                </c:pt>
                <c:pt idx="30">
                  <c:v>144350.03057999999</c:v>
                </c:pt>
                <c:pt idx="31">
                  <c:v>151250.03758999999</c:v>
                </c:pt>
                <c:pt idx="32">
                  <c:v>147671.77371000001</c:v>
                </c:pt>
                <c:pt idx="33">
                  <c:v>149157.79032</c:v>
                </c:pt>
                <c:pt idx="34">
                  <c:v>147838.11137</c:v>
                </c:pt>
                <c:pt idx="35">
                  <c:v>155201.05815999999</c:v>
                </c:pt>
                <c:pt idx="36">
                  <c:v>145287.93450999999</c:v>
                </c:pt>
                <c:pt idx="37">
                  <c:v>141034.29962000001</c:v>
                </c:pt>
                <c:pt idx="38">
                  <c:v>130854.6349</c:v>
                </c:pt>
                <c:pt idx="39">
                  <c:v>132561.09901999999</c:v>
                </c:pt>
                <c:pt idx="40">
                  <c:v>125621.01065</c:v>
                </c:pt>
                <c:pt idx="41">
                  <c:v>132923.83538999999</c:v>
                </c:pt>
                <c:pt idx="42">
                  <c:v>135599.26652</c:v>
                </c:pt>
                <c:pt idx="43">
                  <c:v>134317.66487000001</c:v>
                </c:pt>
                <c:pt idx="44">
                  <c:v>141137.50915</c:v>
                </c:pt>
                <c:pt idx="45">
                  <c:v>139822.84038000001</c:v>
                </c:pt>
                <c:pt idx="46">
                  <c:v>138274.69764999999</c:v>
                </c:pt>
                <c:pt idx="47">
                  <c:v>140440.09341</c:v>
                </c:pt>
                <c:pt idx="48">
                  <c:v>143070.43299999999</c:v>
                </c:pt>
                <c:pt idx="49">
                  <c:v>139706.60443000001</c:v>
                </c:pt>
                <c:pt idx="50">
                  <c:v>140716.65483000001</c:v>
                </c:pt>
                <c:pt idx="51">
                  <c:v>133644.29793999999</c:v>
                </c:pt>
                <c:pt idx="52">
                  <c:v>137303.72657999999</c:v>
                </c:pt>
                <c:pt idx="53">
                  <c:v>135869.81573</c:v>
                </c:pt>
                <c:pt idx="54">
                  <c:v>137180.47636999999</c:v>
                </c:pt>
                <c:pt idx="55">
                  <c:v>136220.52767000001</c:v>
                </c:pt>
                <c:pt idx="56">
                  <c:v>140826.87857</c:v>
                </c:pt>
                <c:pt idx="57">
                  <c:v>142739.76172000001</c:v>
                </c:pt>
                <c:pt idx="58">
                  <c:v>136143.37104999999</c:v>
                </c:pt>
                <c:pt idx="59">
                  <c:v>149433.34969999999</c:v>
                </c:pt>
                <c:pt idx="60">
                  <c:v>146037.45603999999</c:v>
                </c:pt>
                <c:pt idx="61">
                  <c:v>141073.37896</c:v>
                </c:pt>
                <c:pt idx="62">
                  <c:v>142259.78737000001</c:v>
                </c:pt>
                <c:pt idx="63">
                  <c:v>144185.69696999999</c:v>
                </c:pt>
                <c:pt idx="64">
                  <c:v>141366.97495999999</c:v>
                </c:pt>
                <c:pt idx="65">
                  <c:v>143807.9301</c:v>
                </c:pt>
                <c:pt idx="66">
                  <c:v>139838.87291999999</c:v>
                </c:pt>
                <c:pt idx="67">
                  <c:v>154880.40724</c:v>
                </c:pt>
                <c:pt idx="68">
                  <c:v>162783.45043</c:v>
                </c:pt>
                <c:pt idx="69">
                  <c:v>164294.51788999999</c:v>
                </c:pt>
                <c:pt idx="70">
                  <c:v>161957.77429999999</c:v>
                </c:pt>
                <c:pt idx="71">
                  <c:v>159338.45707999999</c:v>
                </c:pt>
                <c:pt idx="72">
                  <c:v>156550.79811999999</c:v>
                </c:pt>
                <c:pt idx="73">
                  <c:v>162940.76976</c:v>
                </c:pt>
                <c:pt idx="74">
                  <c:v>164605.14843999999</c:v>
                </c:pt>
                <c:pt idx="75">
                  <c:v>169765.62419999999</c:v>
                </c:pt>
                <c:pt idx="76">
                  <c:v>169566.21942000001</c:v>
                </c:pt>
                <c:pt idx="77">
                  <c:v>173772.75868999999</c:v>
                </c:pt>
                <c:pt idx="78">
                  <c:v>179574.53630000001</c:v>
                </c:pt>
                <c:pt idx="79">
                  <c:v>181105.64444999999</c:v>
                </c:pt>
                <c:pt idx="80">
                  <c:v>190015.73191999999</c:v>
                </c:pt>
                <c:pt idx="81">
                  <c:v>194582.00146</c:v>
                </c:pt>
                <c:pt idx="82">
                  <c:v>187154.92449999999</c:v>
                </c:pt>
                <c:pt idx="83">
                  <c:v>207078.36908999999</c:v>
                </c:pt>
                <c:pt idx="84">
                  <c:v>205498.16125999999</c:v>
                </c:pt>
                <c:pt idx="85">
                  <c:v>213685.78213000001</c:v>
                </c:pt>
                <c:pt idx="86">
                  <c:v>211194.72529999999</c:v>
                </c:pt>
                <c:pt idx="87">
                  <c:v>241199.63526000001</c:v>
                </c:pt>
                <c:pt idx="88">
                  <c:v>229845.58653</c:v>
                </c:pt>
                <c:pt idx="89">
                  <c:v>236183.45238999999</c:v>
                </c:pt>
                <c:pt idx="90">
                  <c:v>243327.95572</c:v>
                </c:pt>
                <c:pt idx="91">
                  <c:v>246298.98692</c:v>
                </c:pt>
                <c:pt idx="92">
                  <c:v>249187.85131</c:v>
                </c:pt>
                <c:pt idx="93">
                  <c:v>257421.56576</c:v>
                </c:pt>
                <c:pt idx="94">
                  <c:v>263644.19770999998</c:v>
                </c:pt>
                <c:pt idx="95">
                  <c:v>269060.19218999997</c:v>
                </c:pt>
                <c:pt idx="96">
                  <c:v>264800.54509000003</c:v>
                </c:pt>
                <c:pt idx="97">
                  <c:v>262535.94795</c:v>
                </c:pt>
                <c:pt idx="98">
                  <c:v>264907.76273000002</c:v>
                </c:pt>
                <c:pt idx="99">
                  <c:v>264717.37624999997</c:v>
                </c:pt>
                <c:pt idx="100">
                  <c:v>270883.89428000001</c:v>
                </c:pt>
                <c:pt idx="101">
                  <c:v>272891.97067000001</c:v>
                </c:pt>
                <c:pt idx="102">
                  <c:v>269724.54080000002</c:v>
                </c:pt>
                <c:pt idx="103">
                  <c:v>280136.67744</c:v>
                </c:pt>
                <c:pt idx="104">
                  <c:v>272351.87429000001</c:v>
                </c:pt>
                <c:pt idx="105">
                  <c:v>277017.34521</c:v>
                </c:pt>
                <c:pt idx="106">
                  <c:v>288661.98384</c:v>
                </c:pt>
                <c:pt idx="107">
                  <c:v>288829.32352999999</c:v>
                </c:pt>
                <c:pt idx="108">
                  <c:v>298944.85807000002</c:v>
                </c:pt>
                <c:pt idx="109">
                  <c:v>308973.21564000001</c:v>
                </c:pt>
                <c:pt idx="110">
                  <c:v>313525.45669000002</c:v>
                </c:pt>
                <c:pt idx="111">
                  <c:v>323128.95176999999</c:v>
                </c:pt>
                <c:pt idx="112">
                  <c:v>316643.78688999999</c:v>
                </c:pt>
                <c:pt idx="113">
                  <c:v>326849.50451</c:v>
                </c:pt>
                <c:pt idx="114">
                  <c:v>330127.15814000001</c:v>
                </c:pt>
                <c:pt idx="115">
                  <c:v>329698.28753999999</c:v>
                </c:pt>
                <c:pt idx="116">
                  <c:v>351516.57866</c:v>
                </c:pt>
                <c:pt idx="117">
                  <c:v>365743.45922999998</c:v>
                </c:pt>
                <c:pt idx="118">
                  <c:v>394348.52750999999</c:v>
                </c:pt>
                <c:pt idx="119">
                  <c:v>378224.79635000002</c:v>
                </c:pt>
                <c:pt idx="120">
                  <c:v>382671.82383000001</c:v>
                </c:pt>
                <c:pt idx="121">
                  <c:v>370696.51393000002</c:v>
                </c:pt>
                <c:pt idx="122">
                  <c:v>359791.37649</c:v>
                </c:pt>
                <c:pt idx="123">
                  <c:v>397930.79953000002</c:v>
                </c:pt>
                <c:pt idx="124">
                  <c:v>363940.79982000001</c:v>
                </c:pt>
                <c:pt idx="125">
                  <c:v>358238.22357999999</c:v>
                </c:pt>
                <c:pt idx="126">
                  <c:v>378532.42080999998</c:v>
                </c:pt>
                <c:pt idx="127">
                  <c:v>357626.98278000002</c:v>
                </c:pt>
                <c:pt idx="128">
                  <c:v>339492.16908999998</c:v>
                </c:pt>
                <c:pt idx="129">
                  <c:v>355680.03045000002</c:v>
                </c:pt>
                <c:pt idx="130">
                  <c:v>347038.48810999998</c:v>
                </c:pt>
                <c:pt idx="131">
                  <c:v>346048.47840000002</c:v>
                </c:pt>
                <c:pt idx="132">
                  <c:v>341744.74182</c:v>
                </c:pt>
                <c:pt idx="133">
                  <c:v>355554.77619</c:v>
                </c:pt>
                <c:pt idx="134">
                  <c:v>360764.35161999997</c:v>
                </c:pt>
                <c:pt idx="135">
                  <c:v>362354.57977999997</c:v>
                </c:pt>
                <c:pt idx="136">
                  <c:v>360730.28246999998</c:v>
                </c:pt>
                <c:pt idx="137">
                  <c:v>369935.97000999999</c:v>
                </c:pt>
                <c:pt idx="138">
                  <c:v>371739.63144999999</c:v>
                </c:pt>
                <c:pt idx="139">
                  <c:v>384373.27776999999</c:v>
                </c:pt>
                <c:pt idx="140">
                  <c:v>403357.81640000001</c:v>
                </c:pt>
                <c:pt idx="141">
                  <c:v>394286.40143999999</c:v>
                </c:pt>
                <c:pt idx="142">
                  <c:v>359454.69306000002</c:v>
                </c:pt>
                <c:pt idx="143">
                  <c:v>361879.61564999999</c:v>
                </c:pt>
                <c:pt idx="144">
                  <c:v>343295.89069999999</c:v>
                </c:pt>
                <c:pt idx="145">
                  <c:v>332642.26384999999</c:v>
                </c:pt>
                <c:pt idx="146">
                  <c:v>357656.04184000002</c:v>
                </c:pt>
                <c:pt idx="147">
                  <c:v>358952.674</c:v>
                </c:pt>
                <c:pt idx="148">
                  <c:v>383904.32584</c:v>
                </c:pt>
                <c:pt idx="149">
                  <c:v>375891.05891000002</c:v>
                </c:pt>
                <c:pt idx="150">
                  <c:v>417007.52532999997</c:v>
                </c:pt>
                <c:pt idx="151">
                  <c:v>398797.55910999997</c:v>
                </c:pt>
                <c:pt idx="152">
                  <c:v>395491.84853999998</c:v>
                </c:pt>
                <c:pt idx="153">
                  <c:v>376613.52555000002</c:v>
                </c:pt>
                <c:pt idx="154">
                  <c:v>375427.11713000003</c:v>
                </c:pt>
                <c:pt idx="155">
                  <c:v>362954.79833000002</c:v>
                </c:pt>
                <c:pt idx="156">
                  <c:v>394701.24361</c:v>
                </c:pt>
                <c:pt idx="157">
                  <c:v>405386.93554999999</c:v>
                </c:pt>
                <c:pt idx="158">
                  <c:v>405434.03113000002</c:v>
                </c:pt>
                <c:pt idx="159">
                  <c:v>391135.00410999998</c:v>
                </c:pt>
                <c:pt idx="160">
                  <c:v>394467.76961000002</c:v>
                </c:pt>
                <c:pt idx="161">
                  <c:v>399308.59649999999</c:v>
                </c:pt>
                <c:pt idx="162">
                  <c:v>426911.63068</c:v>
                </c:pt>
                <c:pt idx="163">
                  <c:v>428150.14487000002</c:v>
                </c:pt>
                <c:pt idx="164">
                  <c:v>438300.75060000003</c:v>
                </c:pt>
                <c:pt idx="165">
                  <c:v>434376.78493999998</c:v>
                </c:pt>
                <c:pt idx="166">
                  <c:v>429896.69033000001</c:v>
                </c:pt>
                <c:pt idx="167">
                  <c:v>447806.04635000002</c:v>
                </c:pt>
                <c:pt idx="168">
                  <c:v>461841.53839</c:v>
                </c:pt>
                <c:pt idx="169">
                  <c:v>489978.65672000003</c:v>
                </c:pt>
                <c:pt idx="170">
                  <c:v>534285.59981000004</c:v>
                </c:pt>
                <c:pt idx="171">
                  <c:v>514715.87325</c:v>
                </c:pt>
                <c:pt idx="172">
                  <c:v>523947.61369000003</c:v>
                </c:pt>
                <c:pt idx="173">
                  <c:v>521533.71347000002</c:v>
                </c:pt>
                <c:pt idx="174">
                  <c:v>526872.55130000005</c:v>
                </c:pt>
                <c:pt idx="175">
                  <c:v>502058.17810999998</c:v>
                </c:pt>
                <c:pt idx="176">
                  <c:v>476474.24274999998</c:v>
                </c:pt>
                <c:pt idx="177">
                  <c:v>486053.68903000001</c:v>
                </c:pt>
                <c:pt idx="178">
                  <c:v>478815.99653</c:v>
                </c:pt>
                <c:pt idx="179">
                  <c:v>495063.97992000001</c:v>
                </c:pt>
                <c:pt idx="180">
                  <c:v>491928.61512999999</c:v>
                </c:pt>
                <c:pt idx="181">
                  <c:v>490617.95447</c:v>
                </c:pt>
                <c:pt idx="182">
                  <c:v>499484.95448000001</c:v>
                </c:pt>
                <c:pt idx="183">
                  <c:v>490657.03382000001</c:v>
                </c:pt>
                <c:pt idx="184">
                  <c:v>492798.38073999999</c:v>
                </c:pt>
                <c:pt idx="185">
                  <c:v>500743.50932999997</c:v>
                </c:pt>
                <c:pt idx="186">
                  <c:v>492189.14396999998</c:v>
                </c:pt>
                <c:pt idx="187">
                  <c:v>494604.04622999998</c:v>
                </c:pt>
                <c:pt idx="188">
                  <c:v>510476.26685999997</c:v>
                </c:pt>
                <c:pt idx="189">
                  <c:v>527351.52364999999</c:v>
                </c:pt>
                <c:pt idx="190">
                  <c:v>532762.50792999996</c:v>
                </c:pt>
                <c:pt idx="191">
                  <c:v>522309.28787</c:v>
                </c:pt>
                <c:pt idx="192">
                  <c:v>531879.71582000004</c:v>
                </c:pt>
                <c:pt idx="193">
                  <c:v>517774.08140999998</c:v>
                </c:pt>
                <c:pt idx="194">
                  <c:v>541712.67674999998</c:v>
                </c:pt>
                <c:pt idx="195">
                  <c:v>544159.64410000003</c:v>
                </c:pt>
                <c:pt idx="196">
                  <c:v>551435.41393000004</c:v>
                </c:pt>
                <c:pt idx="197">
                  <c:v>546082.54760000005</c:v>
                </c:pt>
                <c:pt idx="198">
                  <c:v>558860.48679999996</c:v>
                </c:pt>
                <c:pt idx="199">
                  <c:v>563971.86286999995</c:v>
                </c:pt>
                <c:pt idx="200">
                  <c:v>572993.17613000004</c:v>
                </c:pt>
                <c:pt idx="201">
                  <c:v>565194.34450000001</c:v>
                </c:pt>
                <c:pt idx="202">
                  <c:v>578483.32109999994</c:v>
                </c:pt>
                <c:pt idx="203">
                  <c:v>626505.80677000002</c:v>
                </c:pt>
                <c:pt idx="204">
                  <c:v>636297.68429999996</c:v>
                </c:pt>
                <c:pt idx="205">
                  <c:v>622641.96320999996</c:v>
                </c:pt>
                <c:pt idx="206">
                  <c:v>642271.81183000002</c:v>
                </c:pt>
                <c:pt idx="207">
                  <c:v>661980.82111000002</c:v>
                </c:pt>
                <c:pt idx="208">
                  <c:v>633706.42411000002</c:v>
                </c:pt>
                <c:pt idx="209">
                  <c:v>611679.70990000002</c:v>
                </c:pt>
                <c:pt idx="210">
                  <c:v>619188.95365000004</c:v>
                </c:pt>
                <c:pt idx="211">
                  <c:v>596530.95790000004</c:v>
                </c:pt>
                <c:pt idx="212">
                  <c:v>588581.82114999997</c:v>
                </c:pt>
                <c:pt idx="213">
                  <c:v>590388.48870999995</c:v>
                </c:pt>
                <c:pt idx="214">
                  <c:v>602883.85432000004</c:v>
                </c:pt>
                <c:pt idx="215">
                  <c:v>586955.51982000005</c:v>
                </c:pt>
                <c:pt idx="216">
                  <c:v>598068.07833000005</c:v>
                </c:pt>
                <c:pt idx="217">
                  <c:v>610022.34548999998</c:v>
                </c:pt>
                <c:pt idx="218">
                  <c:v>621777.20785999997</c:v>
                </c:pt>
                <c:pt idx="219">
                  <c:v>622777.23794999998</c:v>
                </c:pt>
                <c:pt idx="220">
                  <c:v>594144.11266999994</c:v>
                </c:pt>
                <c:pt idx="221">
                  <c:v>595228.31362000003</c:v>
                </c:pt>
                <c:pt idx="222">
                  <c:v>593244.28605</c:v>
                </c:pt>
                <c:pt idx="223">
                  <c:v>607827.89080000005</c:v>
                </c:pt>
                <c:pt idx="224">
                  <c:v>611842.03949999996</c:v>
                </c:pt>
                <c:pt idx="225">
                  <c:v>599868.73369999998</c:v>
                </c:pt>
                <c:pt idx="226">
                  <c:v>601247.53263999999</c:v>
                </c:pt>
                <c:pt idx="227">
                  <c:v>611618.58588999999</c:v>
                </c:pt>
                <c:pt idx="228">
                  <c:v>621662.97603000002</c:v>
                </c:pt>
                <c:pt idx="229">
                  <c:v>640852.93166</c:v>
                </c:pt>
                <c:pt idx="230">
                  <c:v>646115.61491</c:v>
                </c:pt>
                <c:pt idx="231">
                  <c:v>649272.02240000002</c:v>
                </c:pt>
                <c:pt idx="232">
                  <c:v>666241.47037999996</c:v>
                </c:pt>
                <c:pt idx="233">
                  <c:v>695534.93611000001</c:v>
                </c:pt>
                <c:pt idx="234">
                  <c:v>700963.95701000001</c:v>
                </c:pt>
                <c:pt idx="235">
                  <c:v>708691.64422000002</c:v>
                </c:pt>
                <c:pt idx="236">
                  <c:v>706301.79284000001</c:v>
                </c:pt>
                <c:pt idx="237">
                  <c:v>714501.43808999995</c:v>
                </c:pt>
                <c:pt idx="238">
                  <c:v>696926.76147999999</c:v>
                </c:pt>
                <c:pt idx="239">
                  <c:v>737921.98178000003</c:v>
                </c:pt>
                <c:pt idx="240">
                  <c:v>743928.17437000002</c:v>
                </c:pt>
                <c:pt idx="241">
                  <c:v>756405.50338000001</c:v>
                </c:pt>
                <c:pt idx="242">
                  <c:v>778793.95192999998</c:v>
                </c:pt>
                <c:pt idx="243">
                  <c:v>733282.56379000004</c:v>
                </c:pt>
              </c:numCache>
            </c:numRef>
          </c:val>
          <c:smooth val="0"/>
          <c:extLst>
            <c:ext xmlns:c16="http://schemas.microsoft.com/office/drawing/2014/chart" uri="{C3380CC4-5D6E-409C-BE32-E72D297353CC}">
              <c16:uniqueId val="{00000000-6DE3-44B1-B123-363FE07A9394}"/>
            </c:ext>
          </c:extLst>
        </c:ser>
        <c:ser>
          <c:idx val="1"/>
          <c:order val="1"/>
          <c:tx>
            <c:strRef>
              <c:f>'809_A_PH'!$G$3</c:f>
              <c:strCache>
                <c:ptCount val="1"/>
                <c:pt idx="0">
                  <c:v>US inflation</c:v>
                </c:pt>
              </c:strCache>
            </c:strRef>
          </c:tx>
          <c:spPr>
            <a:ln w="15875" cap="rnd">
              <a:solidFill>
                <a:srgbClr val="29363D"/>
              </a:solidFill>
              <a:round/>
            </a:ln>
            <a:effectLst/>
          </c:spPr>
          <c:marker>
            <c:symbol val="none"/>
          </c:marker>
          <c:dLbls>
            <c:delete val="1"/>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'809_A_PH'!$P$2:$P$245</c:f>
              <c:numCache>
                <c:formatCode>General</c:formatCode>
                <c:ptCount val="244"/>
                <c:pt idx="0">
                  <c:v>100000</c:v>
                </c:pt>
                <c:pt idx="1">
                  <c:v>100337.2689</c:v>
                </c:pt>
                <c:pt idx="2">
                  <c:v>98039.739660000007</c:v>
                </c:pt>
                <c:pt idx="3">
                  <c:v>110316.17479999999</c:v>
                </c:pt>
                <c:pt idx="4">
                  <c:v>117767.18639</c:v>
                </c:pt>
                <c:pt idx="5">
                  <c:v>114670.67464</c:v>
                </c:pt>
                <c:pt idx="6">
                  <c:v>119353.79049</c:v>
                </c:pt>
                <c:pt idx="7">
                  <c:v>128410.75049999999</c:v>
                </c:pt>
                <c:pt idx="8">
                  <c:v>121061.06641</c:v>
                </c:pt>
                <c:pt idx="9">
                  <c:v>117551.97466000001</c:v>
                </c:pt>
                <c:pt idx="10">
                  <c:v>115750.21902999999</c:v>
                </c:pt>
                <c:pt idx="11">
                  <c:v>119425.8453</c:v>
                </c:pt>
                <c:pt idx="12">
                  <c:v>120154.83149</c:v>
                </c:pt>
                <c:pt idx="13">
                  <c:v>121302.34779</c:v>
                </c:pt>
                <c:pt idx="14">
                  <c:v>118587.74377</c:v>
                </c:pt>
                <c:pt idx="15">
                  <c:v>119708.57524000001</c:v>
                </c:pt>
                <c:pt idx="16">
                  <c:v>118729.99876</c:v>
                </c:pt>
                <c:pt idx="17">
                  <c:v>120559.26876000001</c:v>
                </c:pt>
                <c:pt idx="18">
                  <c:v>120743.40479</c:v>
                </c:pt>
                <c:pt idx="19">
                  <c:v>116543.96935</c:v>
                </c:pt>
                <c:pt idx="20">
                  <c:v>110586.59629</c:v>
                </c:pt>
                <c:pt idx="21">
                  <c:v>116690.08397000001</c:v>
                </c:pt>
                <c:pt idx="22">
                  <c:v>118037.9185</c:v>
                </c:pt>
                <c:pt idx="23">
                  <c:v>129137.27948</c:v>
                </c:pt>
                <c:pt idx="24">
                  <c:v>135470.41855</c:v>
                </c:pt>
                <c:pt idx="25">
                  <c:v>140478.29165</c:v>
                </c:pt>
                <c:pt idx="26">
                  <c:v>131596.93460000001</c:v>
                </c:pt>
                <c:pt idx="27">
                  <c:v>133224.72527</c:v>
                </c:pt>
                <c:pt idx="28">
                  <c:v>138324.96534</c:v>
                </c:pt>
                <c:pt idx="29">
                  <c:v>130700.40420999999</c:v>
                </c:pt>
                <c:pt idx="30">
                  <c:v>137061.39546</c:v>
                </c:pt>
                <c:pt idx="31">
                  <c:v>147541.10347999999</c:v>
                </c:pt>
                <c:pt idx="32">
                  <c:v>172635.59534999999</c:v>
                </c:pt>
                <c:pt idx="33">
                  <c:v>174260.6286</c:v>
                </c:pt>
                <c:pt idx="34">
                  <c:v>163797.63378</c:v>
                </c:pt>
                <c:pt idx="35">
                  <c:v>175842.35487000001</c:v>
                </c:pt>
                <c:pt idx="36">
                  <c:v>175045.01603</c:v>
                </c:pt>
                <c:pt idx="37">
                  <c:v>164260.42011000001</c:v>
                </c:pt>
                <c:pt idx="38">
                  <c:v>147551.71651</c:v>
                </c:pt>
                <c:pt idx="39">
                  <c:v>137565.69377000001</c:v>
                </c:pt>
                <c:pt idx="40">
                  <c:v>134783.10519999999</c:v>
                </c:pt>
                <c:pt idx="41">
                  <c:v>135563.90875999999</c:v>
                </c:pt>
                <c:pt idx="42">
                  <c:v>136300.00378</c:v>
                </c:pt>
                <c:pt idx="43">
                  <c:v>131869.48824999999</c:v>
                </c:pt>
                <c:pt idx="44">
                  <c:v>137640.64577999999</c:v>
                </c:pt>
                <c:pt idx="45">
                  <c:v>130849.22865999999</c:v>
                </c:pt>
                <c:pt idx="46">
                  <c:v>130800.60180999999</c:v>
                </c:pt>
                <c:pt idx="47">
                  <c:v>134924.54121</c:v>
                </c:pt>
                <c:pt idx="48">
                  <c:v>136370.98053</c:v>
                </c:pt>
                <c:pt idx="49">
                  <c:v>128806.25697</c:v>
                </c:pt>
                <c:pt idx="50">
                  <c:v>130675.13709</c:v>
                </c:pt>
                <c:pt idx="51">
                  <c:v>135574.14335</c:v>
                </c:pt>
                <c:pt idx="52">
                  <c:v>135535.03406000001</c:v>
                </c:pt>
                <c:pt idx="53">
                  <c:v>129171.55408</c:v>
                </c:pt>
                <c:pt idx="54">
                  <c:v>130721.78432999999</c:v>
                </c:pt>
                <c:pt idx="55">
                  <c:v>123635.2061</c:v>
                </c:pt>
                <c:pt idx="56">
                  <c:v>124707.12747000001</c:v>
                </c:pt>
                <c:pt idx="57">
                  <c:v>126884.43986</c:v>
                </c:pt>
                <c:pt idx="58">
                  <c:v>118891.21828</c:v>
                </c:pt>
                <c:pt idx="59">
                  <c:v>129265.24537</c:v>
                </c:pt>
                <c:pt idx="60">
                  <c:v>125793.63433</c:v>
                </c:pt>
                <c:pt idx="61">
                  <c:v>122912.69341000001</c:v>
                </c:pt>
                <c:pt idx="62">
                  <c:v>119723.36442</c:v>
                </c:pt>
                <c:pt idx="63">
                  <c:v>124426.92432000001</c:v>
                </c:pt>
                <c:pt idx="64">
                  <c:v>123811.51413</c:v>
                </c:pt>
                <c:pt idx="65">
                  <c:v>122693.99675000001</c:v>
                </c:pt>
                <c:pt idx="66">
                  <c:v>128581.38918</c:v>
                </c:pt>
                <c:pt idx="67">
                  <c:v>149298.46874000001</c:v>
                </c:pt>
                <c:pt idx="68">
                  <c:v>146863.37023</c:v>
                </c:pt>
                <c:pt idx="69">
                  <c:v>149840.71414</c:v>
                </c:pt>
                <c:pt idx="70">
                  <c:v>149483.57237000001</c:v>
                </c:pt>
                <c:pt idx="71">
                  <c:v>144714.76044000001</c:v>
                </c:pt>
                <c:pt idx="72">
                  <c:v>139394.31396</c:v>
                </c:pt>
                <c:pt idx="73">
                  <c:v>142852.63071999999</c:v>
                </c:pt>
                <c:pt idx="74">
                  <c:v>144989.90181000001</c:v>
                </c:pt>
                <c:pt idx="75">
                  <c:v>158621.40802</c:v>
                </c:pt>
                <c:pt idx="76">
                  <c:v>151838.19008999999</c:v>
                </c:pt>
                <c:pt idx="77">
                  <c:v>153567.48923000001</c:v>
                </c:pt>
                <c:pt idx="78">
                  <c:v>157101.66996999999</c:v>
                </c:pt>
                <c:pt idx="79">
                  <c:v>156311.37682</c:v>
                </c:pt>
                <c:pt idx="80">
                  <c:v>163509.89201000001</c:v>
                </c:pt>
                <c:pt idx="81">
                  <c:v>167553.1361</c:v>
                </c:pt>
                <c:pt idx="82">
                  <c:v>159340.68445999999</c:v>
                </c:pt>
                <c:pt idx="83">
                  <c:v>168615.27971</c:v>
                </c:pt>
                <c:pt idx="84">
                  <c:v>170906.38939</c:v>
                </c:pt>
                <c:pt idx="85">
                  <c:v>174494.38901000001</c:v>
                </c:pt>
                <c:pt idx="86">
                  <c:v>169013.18964</c:v>
                </c:pt>
                <c:pt idx="87">
                  <c:v>190443.76316</c:v>
                </c:pt>
                <c:pt idx="88">
                  <c:v>186940.34982</c:v>
                </c:pt>
                <c:pt idx="89">
                  <c:v>187187.42310000001</c:v>
                </c:pt>
                <c:pt idx="90">
                  <c:v>195189.16024</c:v>
                </c:pt>
                <c:pt idx="91">
                  <c:v>190696.08577999999</c:v>
                </c:pt>
                <c:pt idx="92">
                  <c:v>191161.74721</c:v>
                </c:pt>
                <c:pt idx="93">
                  <c:v>193699.46169</c:v>
                </c:pt>
                <c:pt idx="94">
                  <c:v>200323.74025999999</c:v>
                </c:pt>
                <c:pt idx="95">
                  <c:v>212703.3523</c:v>
                </c:pt>
                <c:pt idx="96">
                  <c:v>205911.92194999999</c:v>
                </c:pt>
                <c:pt idx="97">
                  <c:v>202010.46781999999</c:v>
                </c:pt>
                <c:pt idx="98">
                  <c:v>202213.43479</c:v>
                </c:pt>
                <c:pt idx="99">
                  <c:v>203783.00229</c:v>
                </c:pt>
                <c:pt idx="100">
                  <c:v>205384.14514000001</c:v>
                </c:pt>
                <c:pt idx="101">
                  <c:v>206947.82245000001</c:v>
                </c:pt>
                <c:pt idx="102">
                  <c:v>205998.92454000001</c:v>
                </c:pt>
                <c:pt idx="103">
                  <c:v>218146.79219000001</c:v>
                </c:pt>
                <c:pt idx="104">
                  <c:v>213509.48576000001</c:v>
                </c:pt>
                <c:pt idx="105">
                  <c:v>213344.69868</c:v>
                </c:pt>
                <c:pt idx="106">
                  <c:v>222398.55416999999</c:v>
                </c:pt>
                <c:pt idx="107">
                  <c:v>222355.94253999999</c:v>
                </c:pt>
                <c:pt idx="108">
                  <c:v>223046.75429000001</c:v>
                </c:pt>
                <c:pt idx="109">
                  <c:v>232654.26889000001</c:v>
                </c:pt>
                <c:pt idx="110">
                  <c:v>228643.00992000001</c:v>
                </c:pt>
                <c:pt idx="111">
                  <c:v>234321.71840000001</c:v>
                </c:pt>
                <c:pt idx="112">
                  <c:v>235383.38265000001</c:v>
                </c:pt>
                <c:pt idx="113">
                  <c:v>245609.96853000001</c:v>
                </c:pt>
                <c:pt idx="114">
                  <c:v>257032.23921</c:v>
                </c:pt>
                <c:pt idx="115">
                  <c:v>267749.97933</c:v>
                </c:pt>
                <c:pt idx="116">
                  <c:v>267657.12715999997</c:v>
                </c:pt>
                <c:pt idx="117">
                  <c:v>279852.34925999999</c:v>
                </c:pt>
                <c:pt idx="118">
                  <c:v>299286.85647</c:v>
                </c:pt>
                <c:pt idx="119">
                  <c:v>307791.73732999997</c:v>
                </c:pt>
                <c:pt idx="120">
                  <c:v>306903.40694000002</c:v>
                </c:pt>
                <c:pt idx="121">
                  <c:v>285807.62693999999</c:v>
                </c:pt>
                <c:pt idx="122">
                  <c:v>276535.40328999999</c:v>
                </c:pt>
                <c:pt idx="123">
                  <c:v>305929.62391000002</c:v>
                </c:pt>
                <c:pt idx="124">
                  <c:v>287424.23200000002</c:v>
                </c:pt>
                <c:pt idx="125">
                  <c:v>270763.69933999999</c:v>
                </c:pt>
                <c:pt idx="126">
                  <c:v>287968.93897000002</c:v>
                </c:pt>
                <c:pt idx="127">
                  <c:v>269026.86527000001</c:v>
                </c:pt>
                <c:pt idx="128">
                  <c:v>265100.75631000003</c:v>
                </c:pt>
                <c:pt idx="129">
                  <c:v>277853.24440000003</c:v>
                </c:pt>
                <c:pt idx="130">
                  <c:v>271640.87422</c:v>
                </c:pt>
                <c:pt idx="131">
                  <c:v>267640.08955999999</c:v>
                </c:pt>
                <c:pt idx="132">
                  <c:v>261070.36405</c:v>
                </c:pt>
                <c:pt idx="133">
                  <c:v>265971.62348000001</c:v>
                </c:pt>
                <c:pt idx="134">
                  <c:v>265550.65649999998</c:v>
                </c:pt>
                <c:pt idx="135">
                  <c:v>260208.64241999999</c:v>
                </c:pt>
                <c:pt idx="136">
                  <c:v>259286.21028999999</c:v>
                </c:pt>
                <c:pt idx="137">
                  <c:v>261774.17274000001</c:v>
                </c:pt>
                <c:pt idx="138">
                  <c:v>259185.83781</c:v>
                </c:pt>
                <c:pt idx="139">
                  <c:v>271745.61047000001</c:v>
                </c:pt>
                <c:pt idx="140">
                  <c:v>283439.00157999998</c:v>
                </c:pt>
                <c:pt idx="141">
                  <c:v>275891.74459000002</c:v>
                </c:pt>
                <c:pt idx="142">
                  <c:v>249774.15917</c:v>
                </c:pt>
                <c:pt idx="143">
                  <c:v>240291.20556999999</c:v>
                </c:pt>
                <c:pt idx="144">
                  <c:v>239520.73887999999</c:v>
                </c:pt>
                <c:pt idx="145">
                  <c:v>240285.30437999999</c:v>
                </c:pt>
                <c:pt idx="146">
                  <c:v>253425.48248000001</c:v>
                </c:pt>
                <c:pt idx="147">
                  <c:v>258815.30442999999</c:v>
                </c:pt>
                <c:pt idx="148">
                  <c:v>280078.86799</c:v>
                </c:pt>
                <c:pt idx="149">
                  <c:v>271359.22366000002</c:v>
                </c:pt>
                <c:pt idx="150">
                  <c:v>300926.32643999998</c:v>
                </c:pt>
                <c:pt idx="151">
                  <c:v>289886.13455999998</c:v>
                </c:pt>
                <c:pt idx="152">
                  <c:v>304107.87534999999</c:v>
                </c:pt>
                <c:pt idx="153">
                  <c:v>285313.75410999998</c:v>
                </c:pt>
                <c:pt idx="154">
                  <c:v>294954.98100999999</c:v>
                </c:pt>
                <c:pt idx="155">
                  <c:v>272429.49258000002</c:v>
                </c:pt>
                <c:pt idx="156">
                  <c:v>290008.00404000003</c:v>
                </c:pt>
                <c:pt idx="157">
                  <c:v>299800.53522999998</c:v>
                </c:pt>
                <c:pt idx="158">
                  <c:v>296554.09528000001</c:v>
                </c:pt>
                <c:pt idx="159">
                  <c:v>302630.23022999999</c:v>
                </c:pt>
                <c:pt idx="160">
                  <c:v>292561.05742000003</c:v>
                </c:pt>
                <c:pt idx="161">
                  <c:v>298876.48402999999</c:v>
                </c:pt>
                <c:pt idx="162">
                  <c:v>316812.64555999998</c:v>
                </c:pt>
                <c:pt idx="163">
                  <c:v>315651.87008000002</c:v>
                </c:pt>
                <c:pt idx="164">
                  <c:v>316033.08846</c:v>
                </c:pt>
                <c:pt idx="165">
                  <c:v>307823.37942999997</c:v>
                </c:pt>
                <c:pt idx="166">
                  <c:v>294396.08363000001</c:v>
                </c:pt>
                <c:pt idx="167">
                  <c:v>316407.35051999998</c:v>
                </c:pt>
                <c:pt idx="168">
                  <c:v>330021.38166000001</c:v>
                </c:pt>
                <c:pt idx="169">
                  <c:v>374305.38319999998</c:v>
                </c:pt>
                <c:pt idx="170">
                  <c:v>385661.67381000001</c:v>
                </c:pt>
                <c:pt idx="171">
                  <c:v>365071.95649999997</c:v>
                </c:pt>
                <c:pt idx="172">
                  <c:v>363049.53438999999</c:v>
                </c:pt>
                <c:pt idx="173">
                  <c:v>359299.09041</c:v>
                </c:pt>
                <c:pt idx="174">
                  <c:v>357879.12232999998</c:v>
                </c:pt>
                <c:pt idx="175">
                  <c:v>354517.27571999998</c:v>
                </c:pt>
                <c:pt idx="176">
                  <c:v>343991.68857</c:v>
                </c:pt>
                <c:pt idx="177">
                  <c:v>328181.90480999998</c:v>
                </c:pt>
                <c:pt idx="178">
                  <c:v>312918.08048</c:v>
                </c:pt>
                <c:pt idx="179">
                  <c:v>323408.01543999999</c:v>
                </c:pt>
                <c:pt idx="180">
                  <c:v>323687.98076000001</c:v>
                </c:pt>
                <c:pt idx="181">
                  <c:v>318274.76660999999</c:v>
                </c:pt>
                <c:pt idx="182">
                  <c:v>314628.38149</c:v>
                </c:pt>
                <c:pt idx="183">
                  <c:v>300102.71302999998</c:v>
                </c:pt>
                <c:pt idx="184">
                  <c:v>314900.25449000002</c:v>
                </c:pt>
                <c:pt idx="185">
                  <c:v>323402.18575</c:v>
                </c:pt>
                <c:pt idx="186">
                  <c:v>322563.87088</c:v>
                </c:pt>
                <c:pt idx="187">
                  <c:v>336027.84227999998</c:v>
                </c:pt>
                <c:pt idx="188">
                  <c:v>343089.75822999998</c:v>
                </c:pt>
                <c:pt idx="189">
                  <c:v>360388.52909000003</c:v>
                </c:pt>
                <c:pt idx="190">
                  <c:v>363253.25874999998</c:v>
                </c:pt>
                <c:pt idx="191">
                  <c:v>352882.67868000001</c:v>
                </c:pt>
                <c:pt idx="192">
                  <c:v>355443.35840000003</c:v>
                </c:pt>
                <c:pt idx="193">
                  <c:v>341970.39146999997</c:v>
                </c:pt>
                <c:pt idx="194">
                  <c:v>370760.11812</c:v>
                </c:pt>
                <c:pt idx="195">
                  <c:v>367268.36239000002</c:v>
                </c:pt>
                <c:pt idx="196">
                  <c:v>391068.44049000001</c:v>
                </c:pt>
                <c:pt idx="197">
                  <c:v>399291.67248000001</c:v>
                </c:pt>
                <c:pt idx="198">
                  <c:v>411672.09804999997</c:v>
                </c:pt>
                <c:pt idx="199">
                  <c:v>436595.35503999999</c:v>
                </c:pt>
                <c:pt idx="200">
                  <c:v>445031.68702999997</c:v>
                </c:pt>
                <c:pt idx="201">
                  <c:v>417515.94458000001</c:v>
                </c:pt>
                <c:pt idx="202">
                  <c:v>413165.96902000002</c:v>
                </c:pt>
                <c:pt idx="203">
                  <c:v>425588.26045</c:v>
                </c:pt>
                <c:pt idx="204">
                  <c:v>450447.23269999999</c:v>
                </c:pt>
                <c:pt idx="205">
                  <c:v>436917.85246999998</c:v>
                </c:pt>
                <c:pt idx="206">
                  <c:v>450697.65693</c:v>
                </c:pt>
                <c:pt idx="207">
                  <c:v>486668.91159999999</c:v>
                </c:pt>
                <c:pt idx="208">
                  <c:v>465870.20497999998</c:v>
                </c:pt>
                <c:pt idx="209">
                  <c:v>441879.86008000001</c:v>
                </c:pt>
                <c:pt idx="210">
                  <c:v>470273.13816999999</c:v>
                </c:pt>
                <c:pt idx="211">
                  <c:v>473304.74559000001</c:v>
                </c:pt>
                <c:pt idx="212">
                  <c:v>466456.27659999998</c:v>
                </c:pt>
                <c:pt idx="213">
                  <c:v>472270.10118</c:v>
                </c:pt>
                <c:pt idx="214">
                  <c:v>461330.02292000002</c:v>
                </c:pt>
                <c:pt idx="215">
                  <c:v>470709.22878</c:v>
                </c:pt>
                <c:pt idx="216">
                  <c:v>485925.01072000002</c:v>
                </c:pt>
                <c:pt idx="217">
                  <c:v>479558.27172999998</c:v>
                </c:pt>
                <c:pt idx="218">
                  <c:v>478539.03922999999</c:v>
                </c:pt>
                <c:pt idx="219">
                  <c:v>478844.27207000001</c:v>
                </c:pt>
                <c:pt idx="220">
                  <c:v>463303.48479999998</c:v>
                </c:pt>
                <c:pt idx="221">
                  <c:v>464271.22042999999</c:v>
                </c:pt>
                <c:pt idx="222">
                  <c:v>455307.70854999998</c:v>
                </c:pt>
                <c:pt idx="223">
                  <c:v>442057.56997000001</c:v>
                </c:pt>
                <c:pt idx="224">
                  <c:v>451712.41353000002</c:v>
                </c:pt>
                <c:pt idx="225">
                  <c:v>464812.40094000002</c:v>
                </c:pt>
                <c:pt idx="226">
                  <c:v>486959.82449000003</c:v>
                </c:pt>
                <c:pt idx="227">
                  <c:v>484596.05648999999</c:v>
                </c:pt>
                <c:pt idx="228">
                  <c:v>486193.91142000002</c:v>
                </c:pt>
                <c:pt idx="229">
                  <c:v>476385.34097999998</c:v>
                </c:pt>
                <c:pt idx="230">
                  <c:v>484811.8101</c:v>
                </c:pt>
                <c:pt idx="231">
                  <c:v>469478.63591000001</c:v>
                </c:pt>
                <c:pt idx="232">
                  <c:v>463218.01577</c:v>
                </c:pt>
                <c:pt idx="233">
                  <c:v>477380.21119</c:v>
                </c:pt>
                <c:pt idx="234">
                  <c:v>464451.65198999998</c:v>
                </c:pt>
                <c:pt idx="235">
                  <c:v>455703.2905</c:v>
                </c:pt>
                <c:pt idx="236">
                  <c:v>457341.88452999998</c:v>
                </c:pt>
                <c:pt idx="237">
                  <c:v>452473.03167</c:v>
                </c:pt>
                <c:pt idx="238">
                  <c:v>439226.47366000002</c:v>
                </c:pt>
                <c:pt idx="239">
                  <c:v>428974.17126999999</c:v>
                </c:pt>
                <c:pt idx="240">
                  <c:v>424512.26705000002</c:v>
                </c:pt>
                <c:pt idx="241">
                  <c:v>455182.23540000001</c:v>
                </c:pt>
                <c:pt idx="242">
                  <c:v>450802.79772999999</c:v>
                </c:pt>
                <c:pt idx="243">
                  <c:v>438753.62839000003</c:v>
                </c:pt>
              </c:numCache>
            </c:numRef>
          </c:val>
          <c:smooth val="0"/>
          <c:extLst>
            <c:ext xmlns:c16="http://schemas.microsoft.com/office/drawing/2014/chart" uri="{C3380CC4-5D6E-409C-BE32-E72D297353CC}">
              <c16:uniqueId val="{00000001-6DE3-44B1-B123-363FE07A9394}"/>
            </c:ext>
          </c:extLst>
        </c:ser>
        <c:ser>
          <c:idx val="2"/>
          <c:order val="2"/>
          <c:tx>
            <c:strRef>
              <c:f>'809_A_PH'!$G$4</c:f>
              <c:strCache>
                <c:ptCount val="1"/>
                <c:pt idx="0">
                  <c:v>World equities</c:v>
                </c:pt>
              </c:strCache>
            </c:strRef>
          </c:tx>
          <c:spPr>
            <a:ln w="15875" cap="rnd">
              <a:solidFill>
                <a:srgbClr val="7A9CB4"/>
              </a:solidFill>
              <a:round/>
            </a:ln>
            <a:effectLst/>
          </c:spPr>
          <c:marker>
            <c:symbol val="none"/>
          </c:marker>
          <c:dLbls>
            <c:delete val="1"/>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'809_A_PH'!$O$2:$O$245</c:f>
              <c:numCache>
                <c:formatCode>General</c:formatCode>
                <c:ptCount val="244"/>
                <c:pt idx="0">
                  <c:v>100000</c:v>
                </c:pt>
                <c:pt idx="1">
                  <c:v>101477.73168</c:v>
                </c:pt>
                <c:pt idx="2">
                  <c:v>102398.28962</c:v>
                </c:pt>
                <c:pt idx="3">
                  <c:v>109900.67186</c:v>
                </c:pt>
                <c:pt idx="4">
                  <c:v>117101.7702</c:v>
                </c:pt>
                <c:pt idx="5">
                  <c:v>113776.21075</c:v>
                </c:pt>
                <c:pt idx="6">
                  <c:v>121262.61588</c:v>
                </c:pt>
                <c:pt idx="7">
                  <c:v>131872.46726</c:v>
                </c:pt>
                <c:pt idx="8">
                  <c:v>130260.26515000001</c:v>
                </c:pt>
                <c:pt idx="9">
                  <c:v>129287.01562000001</c:v>
                </c:pt>
                <c:pt idx="10">
                  <c:v>128353.02833</c:v>
                </c:pt>
                <c:pt idx="11">
                  <c:v>134912.06482</c:v>
                </c:pt>
                <c:pt idx="12">
                  <c:v>133852.14047000001</c:v>
                </c:pt>
                <c:pt idx="13">
                  <c:v>136668.01430000001</c:v>
                </c:pt>
                <c:pt idx="14">
                  <c:v>137564.99212000001</c:v>
                </c:pt>
                <c:pt idx="15">
                  <c:v>142841.63148000001</c:v>
                </c:pt>
                <c:pt idx="16">
                  <c:v>139903.77523</c:v>
                </c:pt>
                <c:pt idx="17">
                  <c:v>137784.91398000001</c:v>
                </c:pt>
                <c:pt idx="18">
                  <c:v>138466.92246</c:v>
                </c:pt>
                <c:pt idx="19">
                  <c:v>139141.51882</c:v>
                </c:pt>
                <c:pt idx="20">
                  <c:v>136379.33666999999</c:v>
                </c:pt>
                <c:pt idx="21">
                  <c:v>135604.84464</c:v>
                </c:pt>
                <c:pt idx="22">
                  <c:v>134259.62662</c:v>
                </c:pt>
                <c:pt idx="23">
                  <c:v>136225.22691</c:v>
                </c:pt>
                <c:pt idx="24">
                  <c:v>140013.83593999999</c:v>
                </c:pt>
                <c:pt idx="25">
                  <c:v>144173.29303999999</c:v>
                </c:pt>
                <c:pt idx="26">
                  <c:v>141199.4841</c:v>
                </c:pt>
                <c:pt idx="27">
                  <c:v>143893.80111</c:v>
                </c:pt>
                <c:pt idx="28">
                  <c:v>136147.46290000001</c:v>
                </c:pt>
                <c:pt idx="29">
                  <c:v>124110.97996</c:v>
                </c:pt>
                <c:pt idx="30">
                  <c:v>128313.04429000001</c:v>
                </c:pt>
                <c:pt idx="31">
                  <c:v>120874.21687</c:v>
                </c:pt>
                <c:pt idx="32">
                  <c:v>116003.95297</c:v>
                </c:pt>
                <c:pt idx="33">
                  <c:v>111328.86401999999</c:v>
                </c:pt>
                <c:pt idx="34">
                  <c:v>108740.24083</c:v>
                </c:pt>
                <c:pt idx="35">
                  <c:v>105936.69654</c:v>
                </c:pt>
                <c:pt idx="36">
                  <c:v>93802.933850000001</c:v>
                </c:pt>
                <c:pt idx="37">
                  <c:v>95642.343829999998</c:v>
                </c:pt>
                <c:pt idx="38">
                  <c:v>93480.083410000007</c:v>
                </c:pt>
                <c:pt idx="39">
                  <c:v>95391.269910000003</c:v>
                </c:pt>
                <c:pt idx="40">
                  <c:v>92276.046799999996</c:v>
                </c:pt>
                <c:pt idx="41">
                  <c:v>100739.68874</c:v>
                </c:pt>
                <c:pt idx="42">
                  <c:v>104631.10288000001</c:v>
                </c:pt>
                <c:pt idx="43">
                  <c:v>105054.72094</c:v>
                </c:pt>
                <c:pt idx="44">
                  <c:v>107162.67496999999</c:v>
                </c:pt>
                <c:pt idx="45">
                  <c:v>105535.29641</c:v>
                </c:pt>
                <c:pt idx="46">
                  <c:v>107263.33948</c:v>
                </c:pt>
                <c:pt idx="47">
                  <c:v>105790.98334000001</c:v>
                </c:pt>
                <c:pt idx="48">
                  <c:v>108143.53806000001</c:v>
                </c:pt>
                <c:pt idx="49">
                  <c:v>108571.25988</c:v>
                </c:pt>
                <c:pt idx="50">
                  <c:v>109714.78623</c:v>
                </c:pt>
                <c:pt idx="51">
                  <c:v>102642.94972</c:v>
                </c:pt>
                <c:pt idx="52">
                  <c:v>99057.679109999997</c:v>
                </c:pt>
                <c:pt idx="53">
                  <c:v>101702.55776</c:v>
                </c:pt>
                <c:pt idx="54">
                  <c:v>98809.450589999993</c:v>
                </c:pt>
                <c:pt idx="55">
                  <c:v>101777.60768</c:v>
                </c:pt>
                <c:pt idx="56">
                  <c:v>106003.85106</c:v>
                </c:pt>
                <c:pt idx="57">
                  <c:v>105377.0932</c:v>
                </c:pt>
                <c:pt idx="58">
                  <c:v>105597.46079</c:v>
                </c:pt>
                <c:pt idx="59">
                  <c:v>117085.73248999999</c:v>
                </c:pt>
                <c:pt idx="60">
                  <c:v>117627.84108</c:v>
                </c:pt>
                <c:pt idx="61">
                  <c:v>113018.56637</c:v>
                </c:pt>
                <c:pt idx="62">
                  <c:v>114465.91406</c:v>
                </c:pt>
                <c:pt idx="63">
                  <c:v>116385.00396</c:v>
                </c:pt>
                <c:pt idx="64">
                  <c:v>113916.31096</c:v>
                </c:pt>
                <c:pt idx="65">
                  <c:v>110864.80366999999</c:v>
                </c:pt>
                <c:pt idx="66">
                  <c:v>107400.23893000001</c:v>
                </c:pt>
                <c:pt idx="67">
                  <c:v>113096.67905999999</c:v>
                </c:pt>
                <c:pt idx="68">
                  <c:v>122336.53505999999</c:v>
                </c:pt>
                <c:pt idx="69">
                  <c:v>123252.86711000001</c:v>
                </c:pt>
                <c:pt idx="70">
                  <c:v>122368.65876000001</c:v>
                </c:pt>
                <c:pt idx="71">
                  <c:v>124357.28617000001</c:v>
                </c:pt>
                <c:pt idx="72">
                  <c:v>125393.78281999999</c:v>
                </c:pt>
                <c:pt idx="73">
                  <c:v>129896.99155000001</c:v>
                </c:pt>
                <c:pt idx="74">
                  <c:v>130260.97663</c:v>
                </c:pt>
                <c:pt idx="75">
                  <c:v>130562.51935</c:v>
                </c:pt>
                <c:pt idx="76">
                  <c:v>131501.20449</c:v>
                </c:pt>
                <c:pt idx="77">
                  <c:v>134770.31458999999</c:v>
                </c:pt>
                <c:pt idx="78">
                  <c:v>140620.61936000001</c:v>
                </c:pt>
                <c:pt idx="79">
                  <c:v>143077.22218000001</c:v>
                </c:pt>
                <c:pt idx="80">
                  <c:v>148288.70959000001</c:v>
                </c:pt>
                <c:pt idx="81">
                  <c:v>154342.39301</c:v>
                </c:pt>
                <c:pt idx="82">
                  <c:v>149640.73939999999</c:v>
                </c:pt>
                <c:pt idx="83">
                  <c:v>166265.24953</c:v>
                </c:pt>
                <c:pt idx="84">
                  <c:v>167901.03962</c:v>
                </c:pt>
                <c:pt idx="85">
                  <c:v>175951.51314</c:v>
                </c:pt>
                <c:pt idx="86">
                  <c:v>176347.78362</c:v>
                </c:pt>
                <c:pt idx="87">
                  <c:v>198687.09865999999</c:v>
                </c:pt>
                <c:pt idx="88">
                  <c:v>189819.0295</c:v>
                </c:pt>
                <c:pt idx="89">
                  <c:v>200087.98357000001</c:v>
                </c:pt>
                <c:pt idx="90">
                  <c:v>203607.23668</c:v>
                </c:pt>
                <c:pt idx="91">
                  <c:v>208625.11194</c:v>
                </c:pt>
                <c:pt idx="92">
                  <c:v>217249.76240000001</c:v>
                </c:pt>
                <c:pt idx="93">
                  <c:v>224018.79246999999</c:v>
                </c:pt>
                <c:pt idx="94">
                  <c:v>236004.49166999999</c:v>
                </c:pt>
                <c:pt idx="95">
                  <c:v>240921.64035999999</c:v>
                </c:pt>
                <c:pt idx="96">
                  <c:v>244791.46497</c:v>
                </c:pt>
                <c:pt idx="97">
                  <c:v>240194.56224999999</c:v>
                </c:pt>
                <c:pt idx="98">
                  <c:v>242568.64572999999</c:v>
                </c:pt>
                <c:pt idx="99">
                  <c:v>248743.81795</c:v>
                </c:pt>
                <c:pt idx="100">
                  <c:v>254862.79405999999</c:v>
                </c:pt>
                <c:pt idx="101">
                  <c:v>252499.49087000001</c:v>
                </c:pt>
                <c:pt idx="102">
                  <c:v>257189.11588999999</c:v>
                </c:pt>
                <c:pt idx="103">
                  <c:v>264833.72255000001</c:v>
                </c:pt>
                <c:pt idx="104">
                  <c:v>260803.34034</c:v>
                </c:pt>
                <c:pt idx="105">
                  <c:v>266716.99008999998</c:v>
                </c:pt>
                <c:pt idx="106">
                  <c:v>274574.79759999999</c:v>
                </c:pt>
                <c:pt idx="107">
                  <c:v>271458.81002999999</c:v>
                </c:pt>
                <c:pt idx="108">
                  <c:v>287767.26766000001</c:v>
                </c:pt>
                <c:pt idx="109">
                  <c:v>294963.28461999999</c:v>
                </c:pt>
                <c:pt idx="110">
                  <c:v>296521.19218000001</c:v>
                </c:pt>
                <c:pt idx="111">
                  <c:v>303840.02922000003</c:v>
                </c:pt>
                <c:pt idx="112">
                  <c:v>297296.77278</c:v>
                </c:pt>
                <c:pt idx="113">
                  <c:v>315469.67417000001</c:v>
                </c:pt>
                <c:pt idx="114">
                  <c:v>308647.38021999999</c:v>
                </c:pt>
                <c:pt idx="115">
                  <c:v>310279.58477000002</c:v>
                </c:pt>
                <c:pt idx="116">
                  <c:v>334171.94189999998</c:v>
                </c:pt>
                <c:pt idx="117">
                  <c:v>347727.96828999999</c:v>
                </c:pt>
                <c:pt idx="118">
                  <c:v>365895.40177</c:v>
                </c:pt>
                <c:pt idx="119">
                  <c:v>353490.82121999998</c:v>
                </c:pt>
                <c:pt idx="120">
                  <c:v>350651.15797</c:v>
                </c:pt>
                <c:pt idx="121">
                  <c:v>348634.66712</c:v>
                </c:pt>
                <c:pt idx="122">
                  <c:v>341483.74286</c:v>
                </c:pt>
                <c:pt idx="123">
                  <c:v>379424.34865</c:v>
                </c:pt>
                <c:pt idx="124">
                  <c:v>351889.99660999997</c:v>
                </c:pt>
                <c:pt idx="125">
                  <c:v>345729.56342000002</c:v>
                </c:pt>
                <c:pt idx="126">
                  <c:v>367459.04978</c:v>
                </c:pt>
                <c:pt idx="127">
                  <c:v>344268.19738000003</c:v>
                </c:pt>
                <c:pt idx="128">
                  <c:v>331581.43445</c:v>
                </c:pt>
                <c:pt idx="129">
                  <c:v>352012.77611999999</c:v>
                </c:pt>
                <c:pt idx="130">
                  <c:v>351510.0955</c:v>
                </c:pt>
                <c:pt idx="131">
                  <c:v>353136.42330999998</c:v>
                </c:pt>
                <c:pt idx="132">
                  <c:v>353762.34609000001</c:v>
                </c:pt>
                <c:pt idx="133">
                  <c:v>365553.70069000003</c:v>
                </c:pt>
                <c:pt idx="134">
                  <c:v>369943.27753000002</c:v>
                </c:pt>
                <c:pt idx="135">
                  <c:v>370994.92486000003</c:v>
                </c:pt>
                <c:pt idx="136">
                  <c:v>371328.07267999998</c:v>
                </c:pt>
                <c:pt idx="137">
                  <c:v>383573.08308000001</c:v>
                </c:pt>
                <c:pt idx="138">
                  <c:v>378981.88040000002</c:v>
                </c:pt>
                <c:pt idx="139">
                  <c:v>404205.92158999998</c:v>
                </c:pt>
                <c:pt idx="140">
                  <c:v>429209.48632000003</c:v>
                </c:pt>
                <c:pt idx="141">
                  <c:v>425403.33584000001</c:v>
                </c:pt>
                <c:pt idx="142">
                  <c:v>389876.62015999999</c:v>
                </c:pt>
                <c:pt idx="143">
                  <c:v>392931.56568</c:v>
                </c:pt>
                <c:pt idx="144">
                  <c:v>375048.05371000001</c:v>
                </c:pt>
                <c:pt idx="145">
                  <c:v>368519.69802000001</c:v>
                </c:pt>
                <c:pt idx="146">
                  <c:v>392511.72045000002</c:v>
                </c:pt>
                <c:pt idx="147">
                  <c:v>402910.64672999998</c:v>
                </c:pt>
                <c:pt idx="148">
                  <c:v>435403.36349000002</c:v>
                </c:pt>
                <c:pt idx="149">
                  <c:v>434387.48813000001</c:v>
                </c:pt>
                <c:pt idx="150">
                  <c:v>486819.14137999999</c:v>
                </c:pt>
                <c:pt idx="151">
                  <c:v>471489.57595999999</c:v>
                </c:pt>
                <c:pt idx="152">
                  <c:v>456908.59859000001</c:v>
                </c:pt>
                <c:pt idx="153">
                  <c:v>433681.00328</c:v>
                </c:pt>
                <c:pt idx="154">
                  <c:v>414649.33755</c:v>
                </c:pt>
                <c:pt idx="155">
                  <c:v>413009.06634999998</c:v>
                </c:pt>
                <c:pt idx="156">
                  <c:v>452312.60605</c:v>
                </c:pt>
                <c:pt idx="157">
                  <c:v>472114.25748999999</c:v>
                </c:pt>
                <c:pt idx="158">
                  <c:v>482292.85729999997</c:v>
                </c:pt>
                <c:pt idx="159">
                  <c:v>463860.37150000001</c:v>
                </c:pt>
                <c:pt idx="160">
                  <c:v>477883.63290999999</c:v>
                </c:pt>
                <c:pt idx="161">
                  <c:v>489113.85371</c:v>
                </c:pt>
                <c:pt idx="162">
                  <c:v>507834.31907000003</c:v>
                </c:pt>
                <c:pt idx="163">
                  <c:v>516865.24885999999</c:v>
                </c:pt>
                <c:pt idx="164">
                  <c:v>528918.28697000002</c:v>
                </c:pt>
                <c:pt idx="165">
                  <c:v>528405.97600999998</c:v>
                </c:pt>
                <c:pt idx="166">
                  <c:v>519551.86755999998</c:v>
                </c:pt>
                <c:pt idx="167">
                  <c:v>554471.92293</c:v>
                </c:pt>
                <c:pt idx="168">
                  <c:v>529223.94330000004</c:v>
                </c:pt>
                <c:pt idx="169">
                  <c:v>523411.26221000002</c:v>
                </c:pt>
                <c:pt idx="170">
                  <c:v>603298.47128000006</c:v>
                </c:pt>
                <c:pt idx="171">
                  <c:v>599368.35127999994</c:v>
                </c:pt>
                <c:pt idx="172">
                  <c:v>608626.14809000003</c:v>
                </c:pt>
                <c:pt idx="173">
                  <c:v>627673.72594000003</c:v>
                </c:pt>
                <c:pt idx="174">
                  <c:v>664751.40879000002</c:v>
                </c:pt>
                <c:pt idx="175">
                  <c:v>634754.61178000004</c:v>
                </c:pt>
                <c:pt idx="176">
                  <c:v>596907.33969000005</c:v>
                </c:pt>
                <c:pt idx="177">
                  <c:v>641312.45865000004</c:v>
                </c:pt>
                <c:pt idx="178">
                  <c:v>635292.15478999994</c:v>
                </c:pt>
                <c:pt idx="179">
                  <c:v>649088.88052999997</c:v>
                </c:pt>
                <c:pt idx="180">
                  <c:v>664161.53640999994</c:v>
                </c:pt>
                <c:pt idx="181">
                  <c:v>670998.69009000005</c:v>
                </c:pt>
                <c:pt idx="182">
                  <c:v>689176.41572000005</c:v>
                </c:pt>
                <c:pt idx="183">
                  <c:v>662939.56102000002</c:v>
                </c:pt>
                <c:pt idx="184">
                  <c:v>699892.86838999996</c:v>
                </c:pt>
                <c:pt idx="185">
                  <c:v>728387.08522999997</c:v>
                </c:pt>
                <c:pt idx="186">
                  <c:v>742768.42596999998</c:v>
                </c:pt>
                <c:pt idx="187">
                  <c:v>738936.39709999994</c:v>
                </c:pt>
                <c:pt idx="188">
                  <c:v>789951.78553999995</c:v>
                </c:pt>
                <c:pt idx="189">
                  <c:v>805598.42764999997</c:v>
                </c:pt>
                <c:pt idx="190">
                  <c:v>842984.88613999996</c:v>
                </c:pt>
                <c:pt idx="191">
                  <c:v>770962.70090000005</c:v>
                </c:pt>
                <c:pt idx="192">
                  <c:v>751176.11158000003</c:v>
                </c:pt>
                <c:pt idx="193">
                  <c:v>733880.91125</c:v>
                </c:pt>
                <c:pt idx="194">
                  <c:v>727470.48274000001</c:v>
                </c:pt>
                <c:pt idx="195">
                  <c:v>721718.66932999995</c:v>
                </c:pt>
                <c:pt idx="196">
                  <c:v>686348.41136000003</c:v>
                </c:pt>
                <c:pt idx="197">
                  <c:v>756766.55429</c:v>
                </c:pt>
                <c:pt idx="198">
                  <c:v>747033.83057999995</c:v>
                </c:pt>
                <c:pt idx="199">
                  <c:v>716172.40457999997</c:v>
                </c:pt>
                <c:pt idx="200">
                  <c:v>779217.63202000002</c:v>
                </c:pt>
                <c:pt idx="201">
                  <c:v>781477.22572999995</c:v>
                </c:pt>
                <c:pt idx="202">
                  <c:v>741375.74653999996</c:v>
                </c:pt>
                <c:pt idx="203">
                  <c:v>811310.46299999999</c:v>
                </c:pt>
                <c:pt idx="204">
                  <c:v>835299.85007000004</c:v>
                </c:pt>
                <c:pt idx="205">
                  <c:v>835392.42779999995</c:v>
                </c:pt>
                <c:pt idx="206">
                  <c:v>874071.10441999999</c:v>
                </c:pt>
                <c:pt idx="207">
                  <c:v>933972.06009000004</c:v>
                </c:pt>
                <c:pt idx="208">
                  <c:v>946759.85537</c:v>
                </c:pt>
                <c:pt idx="209">
                  <c:v>926852.56761000003</c:v>
                </c:pt>
                <c:pt idx="210">
                  <c:v>957210.18654000002</c:v>
                </c:pt>
                <c:pt idx="211">
                  <c:v>918523.65119999996</c:v>
                </c:pt>
                <c:pt idx="212">
                  <c:v>879181.87482000003</c:v>
                </c:pt>
                <c:pt idx="213">
                  <c:v>972669.39561000001</c:v>
                </c:pt>
                <c:pt idx="214">
                  <c:v>994102.68004999997</c:v>
                </c:pt>
                <c:pt idx="215">
                  <c:v>1023951.74768</c:v>
                </c:pt>
                <c:pt idx="216">
                  <c:v>1097427.1362699999</c:v>
                </c:pt>
                <c:pt idx="217">
                  <c:v>1114253.2619400001</c:v>
                </c:pt>
                <c:pt idx="218">
                  <c:v>1067744.13634</c:v>
                </c:pt>
                <c:pt idx="219">
                  <c:v>1116787.25486</c:v>
                </c:pt>
                <c:pt idx="220">
                  <c:v>1103506.2703199999</c:v>
                </c:pt>
                <c:pt idx="221">
                  <c:v>1123808.4432399999</c:v>
                </c:pt>
                <c:pt idx="222">
                  <c:v>1129503.60039</c:v>
                </c:pt>
                <c:pt idx="223">
                  <c:v>1115121.2561900001</c:v>
                </c:pt>
                <c:pt idx="224">
                  <c:v>1114407.55067</c:v>
                </c:pt>
                <c:pt idx="225">
                  <c:v>1196010.4346700001</c:v>
                </c:pt>
                <c:pt idx="226">
                  <c:v>1215960.4437500001</c:v>
                </c:pt>
                <c:pt idx="227">
                  <c:v>1247529.8084499999</c:v>
                </c:pt>
                <c:pt idx="228">
                  <c:v>1240320.54886</c:v>
                </c:pt>
                <c:pt idx="229">
                  <c:v>1162450.53091</c:v>
                </c:pt>
                <c:pt idx="230">
                  <c:v>1191446.0538999999</c:v>
                </c:pt>
                <c:pt idx="231">
                  <c:v>1221859.8792999999</c:v>
                </c:pt>
                <c:pt idx="232">
                  <c:v>1254392.3713700001</c:v>
                </c:pt>
                <c:pt idx="233">
                  <c:v>1307079.67885</c:v>
                </c:pt>
                <c:pt idx="234">
                  <c:v>1300252.42799</c:v>
                </c:pt>
                <c:pt idx="235">
                  <c:v>1313171.1099100001</c:v>
                </c:pt>
                <c:pt idx="236">
                  <c:v>1344549.3484700001</c:v>
                </c:pt>
                <c:pt idx="237">
                  <c:v>1331670.9069399999</c:v>
                </c:pt>
                <c:pt idx="238">
                  <c:v>1299527.23627</c:v>
                </c:pt>
                <c:pt idx="239">
                  <c:v>1295644.29247</c:v>
                </c:pt>
                <c:pt idx="240">
                  <c:v>1288457.99385</c:v>
                </c:pt>
                <c:pt idx="241">
                  <c:v>1283161.9499600001</c:v>
                </c:pt>
                <c:pt idx="242">
                  <c:v>1384410.7971699999</c:v>
                </c:pt>
                <c:pt idx="243">
                  <c:v>1409461.7917200001</c:v>
                </c:pt>
              </c:numCache>
            </c:numRef>
          </c:val>
          <c:smooth val="0"/>
          <c:extLst>
            <c:ext xmlns:c16="http://schemas.microsoft.com/office/drawing/2014/chart" uri="{C3380CC4-5D6E-409C-BE32-E72D297353CC}">
              <c16:uniqueId val="{00000002-6DE3-44B1-B123-363FE07A9394}"/>
            </c:ext>
          </c:extLst>
        </c:ser>
        <c:ser>
          <c:idx val="3"/>
          <c:order val="3"/>
          <c:tx>
            <c:strRef>
              <c:f>'809_A_PH'!$G$5</c:f>
              <c:strCache>
                <c:ptCount val="1"/>
                <c:pt idx="0">
                  <c:v>World bonds</c:v>
                </c:pt>
              </c:strCache>
            </c:strRef>
          </c:tx>
          <c:spPr>
            <a:ln w="15875" cap="rnd">
              <a:solidFill>
                <a:srgbClr val="CCCCCC"/>
              </a:solidFill>
              <a:round/>
            </a:ln>
            <a:effectLst/>
          </c:spPr>
          <c:marker>
            <c:symbol val="none"/>
          </c:marker>
          <c:dLbls>
            <c:delete val="1"/>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'809_A_PH'!$Q$2:$Q$245</c:f>
              <c:numCache>
                <c:formatCode>General</c:formatCode>
                <c:ptCount val="244"/>
                <c:pt idx="0">
                  <c:v>100000</c:v>
                </c:pt>
                <c:pt idx="1">
                  <c:v>98369.639620000002</c:v>
                </c:pt>
                <c:pt idx="2">
                  <c:v>98796.865579999998</c:v>
                </c:pt>
                <c:pt idx="3">
                  <c:v>112154.20616</c:v>
                </c:pt>
                <c:pt idx="4">
                  <c:v>118456.31956</c:v>
                </c:pt>
                <c:pt idx="5">
                  <c:v>115376.90554000001</c:v>
                </c:pt>
                <c:pt idx="6">
                  <c:v>121217.32457</c:v>
                </c:pt>
                <c:pt idx="7">
                  <c:v>130059.88864</c:v>
                </c:pt>
                <c:pt idx="8">
                  <c:v>125179.5906</c:v>
                </c:pt>
                <c:pt idx="9">
                  <c:v>124834.77288999999</c:v>
                </c:pt>
                <c:pt idx="10">
                  <c:v>119299.88452000001</c:v>
                </c:pt>
                <c:pt idx="11">
                  <c:v>122322.85028</c:v>
                </c:pt>
                <c:pt idx="12">
                  <c:v>124989.15781999999</c:v>
                </c:pt>
                <c:pt idx="13">
                  <c:v>125894.57745</c:v>
                </c:pt>
                <c:pt idx="14">
                  <c:v>122943.78311999999</c:v>
                </c:pt>
                <c:pt idx="15">
                  <c:v>122050.11031</c:v>
                </c:pt>
                <c:pt idx="16">
                  <c:v>119905.93952</c:v>
                </c:pt>
                <c:pt idx="17">
                  <c:v>124429.32788</c:v>
                </c:pt>
                <c:pt idx="18">
                  <c:v>127417.6954</c:v>
                </c:pt>
                <c:pt idx="19">
                  <c:v>125401.30544</c:v>
                </c:pt>
                <c:pt idx="20">
                  <c:v>121290.96167999999</c:v>
                </c:pt>
                <c:pt idx="21">
                  <c:v>129440.06792</c:v>
                </c:pt>
                <c:pt idx="22">
                  <c:v>129284.63059</c:v>
                </c:pt>
                <c:pt idx="23">
                  <c:v>147401.24254000001</c:v>
                </c:pt>
                <c:pt idx="24">
                  <c:v>156353.21288000001</c:v>
                </c:pt>
                <c:pt idx="25">
                  <c:v>168282.16360999999</c:v>
                </c:pt>
                <c:pt idx="26">
                  <c:v>151909.94260000001</c:v>
                </c:pt>
                <c:pt idx="27">
                  <c:v>150865.71950000001</c:v>
                </c:pt>
                <c:pt idx="28">
                  <c:v>156021.13222999999</c:v>
                </c:pt>
                <c:pt idx="29">
                  <c:v>146223.05377</c:v>
                </c:pt>
                <c:pt idx="30">
                  <c:v>150545.84882000001</c:v>
                </c:pt>
                <c:pt idx="31">
                  <c:v>159382.35149</c:v>
                </c:pt>
                <c:pt idx="32">
                  <c:v>185094.49085999999</c:v>
                </c:pt>
                <c:pt idx="33">
                  <c:v>197476.74871000001</c:v>
                </c:pt>
                <c:pt idx="34">
                  <c:v>200474.89575</c:v>
                </c:pt>
                <c:pt idx="35">
                  <c:v>204955.04165</c:v>
                </c:pt>
                <c:pt idx="36">
                  <c:v>196738.13326999999</c:v>
                </c:pt>
                <c:pt idx="37">
                  <c:v>191812.83854</c:v>
                </c:pt>
                <c:pt idx="38">
                  <c:v>169103.05770999999</c:v>
                </c:pt>
                <c:pt idx="39">
                  <c:v>164151.11338</c:v>
                </c:pt>
                <c:pt idx="40">
                  <c:v>159949.96831</c:v>
                </c:pt>
                <c:pt idx="41">
                  <c:v>163992.95433000001</c:v>
                </c:pt>
                <c:pt idx="42">
                  <c:v>167164.72768000001</c:v>
                </c:pt>
                <c:pt idx="43">
                  <c:v>165372.92480000001</c:v>
                </c:pt>
                <c:pt idx="44">
                  <c:v>172032.01777000001</c:v>
                </c:pt>
                <c:pt idx="45">
                  <c:v>168261.98986</c:v>
                </c:pt>
                <c:pt idx="46">
                  <c:v>159714.40078</c:v>
                </c:pt>
                <c:pt idx="47">
                  <c:v>164616.16545999999</c:v>
                </c:pt>
                <c:pt idx="48">
                  <c:v>166646.23464000001</c:v>
                </c:pt>
                <c:pt idx="49">
                  <c:v>155256.04600999999</c:v>
                </c:pt>
                <c:pt idx="50">
                  <c:v>156624.37126000001</c:v>
                </c:pt>
                <c:pt idx="51">
                  <c:v>160897.90497999999</c:v>
                </c:pt>
                <c:pt idx="52">
                  <c:v>163777.61472000001</c:v>
                </c:pt>
                <c:pt idx="53">
                  <c:v>161339.74471999999</c:v>
                </c:pt>
                <c:pt idx="54">
                  <c:v>166335.74875</c:v>
                </c:pt>
                <c:pt idx="55">
                  <c:v>160756.07448000001</c:v>
                </c:pt>
                <c:pt idx="56">
                  <c:v>163627.15787</c:v>
                </c:pt>
                <c:pt idx="57">
                  <c:v>158225.50579</c:v>
                </c:pt>
                <c:pt idx="58">
                  <c:v>150247.899</c:v>
                </c:pt>
                <c:pt idx="59">
                  <c:v>162848.85668</c:v>
                </c:pt>
                <c:pt idx="60">
                  <c:v>158605.78408000001</c:v>
                </c:pt>
                <c:pt idx="61">
                  <c:v>154285.0876</c:v>
                </c:pt>
                <c:pt idx="62">
                  <c:v>154651.47073999999</c:v>
                </c:pt>
                <c:pt idx="63">
                  <c:v>160210.92535</c:v>
                </c:pt>
                <c:pt idx="64">
                  <c:v>159602.28795999999</c:v>
                </c:pt>
                <c:pt idx="65">
                  <c:v>161787.12599</c:v>
                </c:pt>
                <c:pt idx="66">
                  <c:v>172017.45378000001</c:v>
                </c:pt>
                <c:pt idx="67">
                  <c:v>194321.33160999999</c:v>
                </c:pt>
                <c:pt idx="68">
                  <c:v>191481.57913999999</c:v>
                </c:pt>
                <c:pt idx="69">
                  <c:v>194648.40093</c:v>
                </c:pt>
                <c:pt idx="70">
                  <c:v>194950.54355</c:v>
                </c:pt>
                <c:pt idx="71">
                  <c:v>191374.26976</c:v>
                </c:pt>
                <c:pt idx="72">
                  <c:v>182145.42907000001</c:v>
                </c:pt>
                <c:pt idx="73">
                  <c:v>184303.22279</c:v>
                </c:pt>
                <c:pt idx="74">
                  <c:v>189579.35649000001</c:v>
                </c:pt>
                <c:pt idx="75">
                  <c:v>206480.48206000001</c:v>
                </c:pt>
                <c:pt idx="76">
                  <c:v>197913.50468000001</c:v>
                </c:pt>
                <c:pt idx="77">
                  <c:v>202122.27054999999</c:v>
                </c:pt>
                <c:pt idx="78">
                  <c:v>207117.82449</c:v>
                </c:pt>
                <c:pt idx="79">
                  <c:v>207583.87654</c:v>
                </c:pt>
                <c:pt idx="80">
                  <c:v>215175.12869000001</c:v>
                </c:pt>
                <c:pt idx="81">
                  <c:v>220675.17404000001</c:v>
                </c:pt>
                <c:pt idx="82">
                  <c:v>207937.65413000001</c:v>
                </c:pt>
                <c:pt idx="83">
                  <c:v>216998.17241999999</c:v>
                </c:pt>
                <c:pt idx="84">
                  <c:v>216000.02493000001</c:v>
                </c:pt>
                <c:pt idx="85">
                  <c:v>220372.10853</c:v>
                </c:pt>
                <c:pt idx="86">
                  <c:v>216258.45905</c:v>
                </c:pt>
                <c:pt idx="87">
                  <c:v>234981.18215000001</c:v>
                </c:pt>
                <c:pt idx="88">
                  <c:v>228737.35203000001</c:v>
                </c:pt>
                <c:pt idx="89">
                  <c:v>231725.01530999999</c:v>
                </c:pt>
                <c:pt idx="90">
                  <c:v>240107.12882000001</c:v>
                </c:pt>
                <c:pt idx="91">
                  <c:v>238841.28615999999</c:v>
                </c:pt>
                <c:pt idx="92">
                  <c:v>241608.15900000001</c:v>
                </c:pt>
                <c:pt idx="93">
                  <c:v>241930.13281000001</c:v>
                </c:pt>
                <c:pt idx="94">
                  <c:v>247192.92843999999</c:v>
                </c:pt>
                <c:pt idx="95">
                  <c:v>265427.13163000002</c:v>
                </c:pt>
                <c:pt idx="96">
                  <c:v>260372.22717</c:v>
                </c:pt>
                <c:pt idx="97">
                  <c:v>254731.12062</c:v>
                </c:pt>
                <c:pt idx="98">
                  <c:v>257291.67868000001</c:v>
                </c:pt>
                <c:pt idx="99">
                  <c:v>259435.43784</c:v>
                </c:pt>
                <c:pt idx="100">
                  <c:v>263126.93348000001</c:v>
                </c:pt>
                <c:pt idx="101">
                  <c:v>262359.15383000002</c:v>
                </c:pt>
                <c:pt idx="102">
                  <c:v>262551.38761999999</c:v>
                </c:pt>
                <c:pt idx="103">
                  <c:v>268601.72021</c:v>
                </c:pt>
                <c:pt idx="104">
                  <c:v>262096.54086000001</c:v>
                </c:pt>
                <c:pt idx="105">
                  <c:v>261106.94049000001</c:v>
                </c:pt>
                <c:pt idx="106">
                  <c:v>271292.25594</c:v>
                </c:pt>
                <c:pt idx="107">
                  <c:v>272315.52240999998</c:v>
                </c:pt>
                <c:pt idx="108">
                  <c:v>269468.88063999999</c:v>
                </c:pt>
                <c:pt idx="109">
                  <c:v>277306.89124000003</c:v>
                </c:pt>
                <c:pt idx="110">
                  <c:v>275230.78813</c:v>
                </c:pt>
                <c:pt idx="111">
                  <c:v>274234.96635</c:v>
                </c:pt>
                <c:pt idx="112">
                  <c:v>273844.23254</c:v>
                </c:pt>
                <c:pt idx="113">
                  <c:v>286725.09633999999</c:v>
                </c:pt>
                <c:pt idx="114">
                  <c:v>301686.40351999999</c:v>
                </c:pt>
                <c:pt idx="115">
                  <c:v>317127.26818000001</c:v>
                </c:pt>
                <c:pt idx="116">
                  <c:v>316257.04032999999</c:v>
                </c:pt>
                <c:pt idx="117">
                  <c:v>323693.71104999998</c:v>
                </c:pt>
                <c:pt idx="118">
                  <c:v>349719.32890999998</c:v>
                </c:pt>
                <c:pt idx="119">
                  <c:v>364163.52114999999</c:v>
                </c:pt>
                <c:pt idx="120">
                  <c:v>374324.66152000002</c:v>
                </c:pt>
                <c:pt idx="121">
                  <c:v>357535.18091</c:v>
                </c:pt>
                <c:pt idx="122">
                  <c:v>348860.96678000002</c:v>
                </c:pt>
                <c:pt idx="123">
                  <c:v>379290.35411000001</c:v>
                </c:pt>
                <c:pt idx="124">
                  <c:v>368717.19394999999</c:v>
                </c:pt>
                <c:pt idx="125">
                  <c:v>349322.39786000003</c:v>
                </c:pt>
                <c:pt idx="126">
                  <c:v>367543.09534</c:v>
                </c:pt>
                <c:pt idx="127">
                  <c:v>344599.45426999999</c:v>
                </c:pt>
                <c:pt idx="128">
                  <c:v>326763.05238000001</c:v>
                </c:pt>
                <c:pt idx="129">
                  <c:v>325939.54619999998</c:v>
                </c:pt>
                <c:pt idx="130">
                  <c:v>315614.50498000003</c:v>
                </c:pt>
                <c:pt idx="131">
                  <c:v>312663.77211999998</c:v>
                </c:pt>
                <c:pt idx="132">
                  <c:v>305794.15172999998</c:v>
                </c:pt>
                <c:pt idx="133">
                  <c:v>312898.97298000002</c:v>
                </c:pt>
                <c:pt idx="134">
                  <c:v>315926.61161999998</c:v>
                </c:pt>
                <c:pt idx="135">
                  <c:v>315275.72466000001</c:v>
                </c:pt>
                <c:pt idx="136">
                  <c:v>313799.97448999999</c:v>
                </c:pt>
                <c:pt idx="137">
                  <c:v>322347.41327999998</c:v>
                </c:pt>
                <c:pt idx="138">
                  <c:v>321619.21042999998</c:v>
                </c:pt>
                <c:pt idx="139">
                  <c:v>331336.04637</c:v>
                </c:pt>
                <c:pt idx="140">
                  <c:v>343372.71315999998</c:v>
                </c:pt>
                <c:pt idx="141">
                  <c:v>337669.84100999997</c:v>
                </c:pt>
                <c:pt idx="142">
                  <c:v>305738.74758000002</c:v>
                </c:pt>
                <c:pt idx="143">
                  <c:v>297418.94579999999</c:v>
                </c:pt>
                <c:pt idx="144">
                  <c:v>293994.76955999999</c:v>
                </c:pt>
                <c:pt idx="145">
                  <c:v>299653.10214999999</c:v>
                </c:pt>
                <c:pt idx="146">
                  <c:v>309394.81523000001</c:v>
                </c:pt>
                <c:pt idx="147">
                  <c:v>311487.97863999999</c:v>
                </c:pt>
                <c:pt idx="148">
                  <c:v>335686.84493000002</c:v>
                </c:pt>
                <c:pt idx="149">
                  <c:v>323343.22831999999</c:v>
                </c:pt>
                <c:pt idx="150">
                  <c:v>357067.01921</c:v>
                </c:pt>
                <c:pt idx="151">
                  <c:v>340264.52704999998</c:v>
                </c:pt>
                <c:pt idx="152">
                  <c:v>351875.20046999998</c:v>
                </c:pt>
                <c:pt idx="153">
                  <c:v>331654.55127</c:v>
                </c:pt>
                <c:pt idx="154">
                  <c:v>351250.40295000002</c:v>
                </c:pt>
                <c:pt idx="155">
                  <c:v>329065.25893000001</c:v>
                </c:pt>
                <c:pt idx="156">
                  <c:v>346467.66619000002</c:v>
                </c:pt>
                <c:pt idx="157">
                  <c:v>361223.85118</c:v>
                </c:pt>
                <c:pt idx="158">
                  <c:v>354401.24679</c:v>
                </c:pt>
                <c:pt idx="159">
                  <c:v>367591.72496999998</c:v>
                </c:pt>
                <c:pt idx="160">
                  <c:v>363430.92661000002</c:v>
                </c:pt>
                <c:pt idx="161">
                  <c:v>368293.19420999999</c:v>
                </c:pt>
                <c:pt idx="162">
                  <c:v>400574.12643</c:v>
                </c:pt>
                <c:pt idx="163">
                  <c:v>393822.17388000002</c:v>
                </c:pt>
                <c:pt idx="164">
                  <c:v>395003.05981000001</c:v>
                </c:pt>
                <c:pt idx="165">
                  <c:v>379309.70468000002</c:v>
                </c:pt>
                <c:pt idx="166">
                  <c:v>362977.51205000002</c:v>
                </c:pt>
                <c:pt idx="167">
                  <c:v>395940.04693000001</c:v>
                </c:pt>
                <c:pt idx="168">
                  <c:v>416710.69222000003</c:v>
                </c:pt>
                <c:pt idx="169">
                  <c:v>471740.18303000001</c:v>
                </c:pt>
                <c:pt idx="170">
                  <c:v>495777.46789999999</c:v>
                </c:pt>
                <c:pt idx="171">
                  <c:v>470489.05176</c:v>
                </c:pt>
                <c:pt idx="172">
                  <c:v>468233.19809999998</c:v>
                </c:pt>
                <c:pt idx="173">
                  <c:v>477423.43436999997</c:v>
                </c:pt>
                <c:pt idx="174">
                  <c:v>471644.56810999999</c:v>
                </c:pt>
                <c:pt idx="175">
                  <c:v>465247.93417000002</c:v>
                </c:pt>
                <c:pt idx="176">
                  <c:v>450411.22454000002</c:v>
                </c:pt>
                <c:pt idx="177">
                  <c:v>435651.19647000002</c:v>
                </c:pt>
                <c:pt idx="178">
                  <c:v>419499.75949000003</c:v>
                </c:pt>
                <c:pt idx="179">
                  <c:v>427267.75852999999</c:v>
                </c:pt>
                <c:pt idx="180">
                  <c:v>415830.89143000002</c:v>
                </c:pt>
                <c:pt idx="181">
                  <c:v>397868.91730999999</c:v>
                </c:pt>
                <c:pt idx="182">
                  <c:v>394805.67534000002</c:v>
                </c:pt>
                <c:pt idx="183">
                  <c:v>377512.16035000002</c:v>
                </c:pt>
                <c:pt idx="184">
                  <c:v>388427.76844000001</c:v>
                </c:pt>
                <c:pt idx="185">
                  <c:v>403493.77071999997</c:v>
                </c:pt>
                <c:pt idx="186">
                  <c:v>399043.20770000003</c:v>
                </c:pt>
                <c:pt idx="187">
                  <c:v>404642.40729</c:v>
                </c:pt>
                <c:pt idx="188">
                  <c:v>407589.48645999999</c:v>
                </c:pt>
                <c:pt idx="189">
                  <c:v>424528.67631000001</c:v>
                </c:pt>
                <c:pt idx="190">
                  <c:v>423250.67275000003</c:v>
                </c:pt>
                <c:pt idx="191">
                  <c:v>400017.49997</c:v>
                </c:pt>
                <c:pt idx="192">
                  <c:v>395490.56183000002</c:v>
                </c:pt>
                <c:pt idx="193">
                  <c:v>362984.87202000001</c:v>
                </c:pt>
                <c:pt idx="194">
                  <c:v>369182.99657999998</c:v>
                </c:pt>
                <c:pt idx="195">
                  <c:v>365458.00101000001</c:v>
                </c:pt>
                <c:pt idx="196">
                  <c:v>368377.83172999998</c:v>
                </c:pt>
                <c:pt idx="197">
                  <c:v>382886.86411000002</c:v>
                </c:pt>
                <c:pt idx="198">
                  <c:v>377133.12922</c:v>
                </c:pt>
                <c:pt idx="199">
                  <c:v>378126.59713000001</c:v>
                </c:pt>
                <c:pt idx="200">
                  <c:v>381751.16975</c:v>
                </c:pt>
                <c:pt idx="201">
                  <c:v>374064.35668000003</c:v>
                </c:pt>
                <c:pt idx="202">
                  <c:v>369833.60797999997</c:v>
                </c:pt>
                <c:pt idx="203">
                  <c:v>389927.07283000002</c:v>
                </c:pt>
                <c:pt idx="204">
                  <c:v>397470.02133000002</c:v>
                </c:pt>
                <c:pt idx="205">
                  <c:v>399877.95162000001</c:v>
                </c:pt>
                <c:pt idx="206">
                  <c:v>412643.55578</c:v>
                </c:pt>
                <c:pt idx="207">
                  <c:v>435350.08973000001</c:v>
                </c:pt>
                <c:pt idx="208">
                  <c:v>415938.24747</c:v>
                </c:pt>
                <c:pt idx="209">
                  <c:v>395163.19709999999</c:v>
                </c:pt>
                <c:pt idx="210">
                  <c:v>412125.44212000002</c:v>
                </c:pt>
                <c:pt idx="211">
                  <c:v>399742.54102</c:v>
                </c:pt>
                <c:pt idx="212">
                  <c:v>389633.79024</c:v>
                </c:pt>
                <c:pt idx="213">
                  <c:v>413159.62878999999</c:v>
                </c:pt>
                <c:pt idx="214">
                  <c:v>419256.10158999998</c:v>
                </c:pt>
                <c:pt idx="215">
                  <c:v>420001.36326000001</c:v>
                </c:pt>
                <c:pt idx="216">
                  <c:v>426051.24031000002</c:v>
                </c:pt>
                <c:pt idx="217">
                  <c:v>420680.85220000002</c:v>
                </c:pt>
                <c:pt idx="218">
                  <c:v>407614.57864999998</c:v>
                </c:pt>
                <c:pt idx="219">
                  <c:v>412237.78232</c:v>
                </c:pt>
                <c:pt idx="220">
                  <c:v>398946.06722999999</c:v>
                </c:pt>
                <c:pt idx="221">
                  <c:v>410574.85824999999</c:v>
                </c:pt>
                <c:pt idx="222">
                  <c:v>411146.94620000001</c:v>
                </c:pt>
                <c:pt idx="223">
                  <c:v>405007.27779999998</c:v>
                </c:pt>
                <c:pt idx="224">
                  <c:v>398560.26134000003</c:v>
                </c:pt>
                <c:pt idx="225">
                  <c:v>409855.50910000002</c:v>
                </c:pt>
                <c:pt idx="226">
                  <c:v>417899.30424999999</c:v>
                </c:pt>
                <c:pt idx="227">
                  <c:v>416556.31199000002</c:v>
                </c:pt>
                <c:pt idx="228">
                  <c:v>422286.45513999998</c:v>
                </c:pt>
                <c:pt idx="229">
                  <c:v>416804.83439999999</c:v>
                </c:pt>
                <c:pt idx="230">
                  <c:v>437366.52805000002</c:v>
                </c:pt>
                <c:pt idx="231">
                  <c:v>420438.46599</c:v>
                </c:pt>
                <c:pt idx="232">
                  <c:v>421353.55050000001</c:v>
                </c:pt>
                <c:pt idx="233">
                  <c:v>425631.76474000001</c:v>
                </c:pt>
                <c:pt idx="234">
                  <c:v>418146.76334</c:v>
                </c:pt>
                <c:pt idx="235">
                  <c:v>411493.3786</c:v>
                </c:pt>
                <c:pt idx="236">
                  <c:v>411860.26095999999</c:v>
                </c:pt>
                <c:pt idx="237">
                  <c:v>407662.01539999997</c:v>
                </c:pt>
                <c:pt idx="238">
                  <c:v>395008.23654999997</c:v>
                </c:pt>
                <c:pt idx="239">
                  <c:v>388636.12400000001</c:v>
                </c:pt>
                <c:pt idx="240">
                  <c:v>388476.57941000001</c:v>
                </c:pt>
                <c:pt idx="241">
                  <c:v>399829.03434999997</c:v>
                </c:pt>
                <c:pt idx="242">
                  <c:v>397919.97687000001</c:v>
                </c:pt>
                <c:pt idx="243">
                  <c:v>388464.57137999998</c:v>
                </c:pt>
              </c:numCache>
            </c:numRef>
          </c:val>
          <c:smooth val="0"/>
          <c:extLst>
            <c:ext xmlns:c16="http://schemas.microsoft.com/office/drawing/2014/chart" uri="{C3380CC4-5D6E-409C-BE32-E72D297353CC}">
              <c16:uniqueId val="{00000003-6DE3-44B1-B123-363FE07A9394}"/>
            </c:ext>
          </c:extLst>
        </c:ser>
        <c:ser>
          <c:idx val="5"/>
          <c:order val="4"/>
          <c:tx>
            <c:strRef>
              <c:f>'809_A_PH'!$J$1</c:f>
              <c:strCache>
                <c:ptCount val="1"/>
                <c:pt idx="0">
                  <c:v>PH_FOORD_LAST</c:v>
                </c:pt>
              </c:strCache>
            </c:strRef>
          </c:tx>
          <c:spPr>
            <a:ln w="28575" cap="rnd">
              <a:solidFill>
                <a:schemeClr val="accent6"/>
              </a:solidFill>
              <a:round/>
            </a:ln>
            <a:effectLst/>
          </c:spPr>
          <c:marker>
            <c:symbol val="none"/>
          </c:marker>
          <c:dLbls>
            <c:dLbl>
              <c:idx val="213"/>
              <c:layout>
                <c:manualLayout>
                  <c:x val="5.187908496731836E-3"/>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86-4A97-B861-C913D34C021A}"/>
                </c:ext>
              </c:extLst>
            </c:dLbl>
            <c:dLbl>
              <c:idx val="214"/>
              <c:layout>
                <c:manualLayout>
                  <c:x val="5.1879084967322167E-3"/>
                  <c:y val="-7.839506172839523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48-4E06-9DC3-43ADADF244BE}"/>
                </c:ext>
              </c:extLst>
            </c:dLbl>
            <c:dLbl>
              <c:idx val="215"/>
              <c:layout>
                <c:manualLayout>
                  <c:x val="5.1863576740939941E-3"/>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3-4F3B-BADB-DB4BEEA5B2EC}"/>
                </c:ext>
              </c:extLst>
            </c:dLbl>
            <c:dLbl>
              <c:idx val="225"/>
              <c:layout>
                <c:manualLayout>
                  <c:x val="5.1858218813100121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F3-4DE8-91CA-347557054DCD}"/>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'809_A_PH'!$J$2:$J$245</c:f>
              <c:numCache>
                <c:formatCode>General</c:formatCode>
                <c:ptCount val="244"/>
                <c:pt idx="243">
                  <c:v>733282.56379000004</c:v>
                </c:pt>
              </c:numCache>
            </c:numRef>
          </c:val>
          <c:smooth val="0"/>
          <c:extLst>
            <c:ext xmlns:c16="http://schemas.microsoft.com/office/drawing/2014/chart" uri="{C3380CC4-5D6E-409C-BE32-E72D297353CC}">
              <c16:uniqueId val="{00000004-6DE3-44B1-B123-363FE07A9394}"/>
            </c:ext>
          </c:extLst>
        </c:ser>
        <c:ser>
          <c:idx val="6"/>
          <c:order val="5"/>
          <c:tx>
            <c:strRef>
              <c:f>'809_A_PH'!$K$1</c:f>
              <c:strCache>
                <c:ptCount val="1"/>
                <c:pt idx="0">
                  <c:v>PH_COMP_1_LAST</c:v>
                </c:pt>
              </c:strCache>
            </c:strRef>
          </c:tx>
          <c:spPr>
            <a:ln w="28575" cap="rnd">
              <a:solidFill>
                <a:schemeClr val="accent1">
                  <a:lumMod val="60000"/>
                </a:schemeClr>
              </a:solidFill>
              <a:round/>
            </a:ln>
            <a:effectLst/>
          </c:spPr>
          <c:marker>
            <c:symbol val="none"/>
          </c:marker>
          <c:dLbls>
            <c:dLbl>
              <c:idx val="213"/>
              <c:layout>
                <c:manualLayout>
                  <c:x val="5.187908496731836E-3"/>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86-4A97-B861-C913D34C021A}"/>
                </c:ext>
              </c:extLst>
            </c:dLbl>
            <c:dLbl>
              <c:idx val="214"/>
              <c:layout>
                <c:manualLayout>
                  <c:x val="5.1879084967322167E-3"/>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48-4E06-9DC3-43ADADF244BE}"/>
                </c:ext>
              </c:extLst>
            </c:dLbl>
            <c:dLbl>
              <c:idx val="215"/>
              <c:layout>
                <c:manualLayout>
                  <c:x val="5.1863576740939941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3-4F3B-BADB-DB4BEEA5B2EC}"/>
                </c:ext>
              </c:extLst>
            </c:dLbl>
            <c:dLbl>
              <c:idx val="219"/>
              <c:layout>
                <c:manualLayout>
                  <c:x val="-1.9010431797937022E-16"/>
                  <c:y val="-7.83950617283954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56-4F85-931C-4239ED49F816}"/>
                </c:ext>
              </c:extLst>
            </c:dLbl>
            <c:dLbl>
              <c:idx val="225"/>
              <c:layout>
                <c:manualLayout>
                  <c:x val="5.1858218813100121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F3-4DE8-91CA-347557054DCD}"/>
                </c:ext>
              </c:extLst>
            </c:dLbl>
            <c:dLbl>
              <c:idx val="231"/>
              <c:layout>
                <c:manualLayout>
                  <c:x val="0"/>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41-4206-8AFD-5B00977F5088}"/>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'809_A_PH'!$K$2:$K$245</c:f>
              <c:numCache>
                <c:formatCode>General</c:formatCode>
                <c:ptCount val="244"/>
                <c:pt idx="243">
                  <c:v>438753.62839000003</c:v>
                </c:pt>
              </c:numCache>
            </c:numRef>
          </c:val>
          <c:smooth val="0"/>
          <c:extLst>
            <c:ext xmlns:c16="http://schemas.microsoft.com/office/drawing/2014/chart" uri="{C3380CC4-5D6E-409C-BE32-E72D297353CC}">
              <c16:uniqueId val="{00000005-6DE3-44B1-B123-363FE07A9394}"/>
            </c:ext>
          </c:extLst>
        </c:ser>
        <c:ser>
          <c:idx val="7"/>
          <c:order val="6"/>
          <c:tx>
            <c:strRef>
              <c:f>'809_A_PH'!$L$1</c:f>
              <c:strCache>
                <c:ptCount val="1"/>
                <c:pt idx="0">
                  <c:v>PH_COMP_2_LAST</c:v>
                </c:pt>
              </c:strCache>
            </c:strRef>
          </c:tx>
          <c:spPr>
            <a:ln w="28575" cap="rnd">
              <a:solidFill>
                <a:schemeClr val="accent2">
                  <a:lumMod val="60000"/>
                </a:schemeClr>
              </a:solidFill>
              <a:round/>
            </a:ln>
            <a:effectLst/>
          </c:spPr>
          <c:marker>
            <c:symbol val="none"/>
          </c:marker>
          <c:dLbls>
            <c:dLbl>
              <c:idx val="213"/>
              <c:layout>
                <c:manualLayout>
                  <c:x val="5.18790849673183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86-4A97-B861-C913D34C021A}"/>
                </c:ext>
              </c:extLst>
            </c:dLbl>
            <c:dLbl>
              <c:idx val="214"/>
              <c:layout>
                <c:manualLayout>
                  <c:x val="5.1879084967322167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48-4E06-9DC3-43ADADF244BE}"/>
                </c:ext>
              </c:extLst>
            </c:dLbl>
            <c:dLbl>
              <c:idx val="215"/>
              <c:layout>
                <c:manualLayout>
                  <c:x val="-9.5082125628231108E-17"/>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28-4D7A-AB53-89C7B6E09D68}"/>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'809_A_PH'!$L$2:$L$245</c:f>
              <c:numCache>
                <c:formatCode>General</c:formatCode>
                <c:ptCount val="244"/>
                <c:pt idx="243">
                  <c:v>1409461.7917200001</c:v>
                </c:pt>
              </c:numCache>
            </c:numRef>
          </c:val>
          <c:smooth val="0"/>
          <c:extLst>
            <c:ext xmlns:c16="http://schemas.microsoft.com/office/drawing/2014/chart" uri="{C3380CC4-5D6E-409C-BE32-E72D297353CC}">
              <c16:uniqueId val="{00000006-6DE3-44B1-B123-363FE07A9394}"/>
            </c:ext>
          </c:extLst>
        </c:ser>
        <c:ser>
          <c:idx val="8"/>
          <c:order val="7"/>
          <c:tx>
            <c:strRef>
              <c:f>'809_A_PH'!$M$1</c:f>
              <c:strCache>
                <c:ptCount val="1"/>
                <c:pt idx="0">
                  <c:v>PH_COMP_3_LAST</c:v>
                </c:pt>
              </c:strCache>
            </c:strRef>
          </c:tx>
          <c:spPr>
            <a:ln w="28575" cap="rnd">
              <a:solidFill>
                <a:schemeClr val="accent3">
                  <a:lumMod val="60000"/>
                </a:schemeClr>
              </a:solidFill>
              <a:round/>
            </a:ln>
            <a:effectLst/>
          </c:spPr>
          <c:marker>
            <c:symbol val="none"/>
          </c:marker>
          <c:dLbls>
            <c:dLbl>
              <c:idx val="209"/>
              <c:layout>
                <c:manualLayout>
                  <c:x val="-1.8983013226342608E-16"/>
                  <c:y val="1.5679012345678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5-4316-8F7F-858B82F0F084}"/>
                </c:ext>
              </c:extLst>
            </c:dLbl>
            <c:dLbl>
              <c:idx val="213"/>
              <c:layout>
                <c:manualLayout>
                  <c:x val="5.187908496731836E-3"/>
                  <c:y val="2.3518518518518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86-4A97-B861-C913D34C021A}"/>
                </c:ext>
              </c:extLst>
            </c:dLbl>
            <c:dLbl>
              <c:idx val="214"/>
              <c:layout>
                <c:manualLayout>
                  <c:x val="5.1879084967322167E-3"/>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48-4E06-9DC3-43ADADF244BE}"/>
                </c:ext>
              </c:extLst>
            </c:dLbl>
            <c:dLbl>
              <c:idx val="215"/>
              <c:layout>
                <c:manualLayout>
                  <c:x val="5.1863576740939941E-3"/>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53-4F3B-BADB-DB4BEEA5B2EC}"/>
                </c:ext>
              </c:extLst>
            </c:dLbl>
            <c:dLbl>
              <c:idx val="217"/>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B2-4160-AE8E-F7080C4F43A1}"/>
                </c:ext>
              </c:extLst>
            </c:dLbl>
            <c:dLbl>
              <c:idx val="218"/>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D8-4725-AE18-657EF010432B}"/>
                </c:ext>
              </c:extLst>
            </c:dLbl>
            <c:dLbl>
              <c:idx val="222"/>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66-46E2-B192-00508C9BC2E0}"/>
                </c:ext>
              </c:extLst>
            </c:dLbl>
            <c:dLbl>
              <c:idx val="224"/>
              <c:layout>
                <c:manualLayout>
                  <c:x val="0"/>
                  <c:y val="3.13580246913579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8E-45FE-8A0F-E9C389EAF6CC}"/>
                </c:ext>
              </c:extLst>
            </c:dLbl>
            <c:dLbl>
              <c:idx val="225"/>
              <c:layout>
                <c:manualLayout>
                  <c:x val="5.1858218813100121E-3"/>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F3-4DE8-91CA-347557054DCD}"/>
                </c:ext>
              </c:extLst>
            </c:dLbl>
            <c:dLbl>
              <c:idx val="226"/>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9B-4FDD-9DDD-44CFE9DF9D19}"/>
                </c:ext>
              </c:extLst>
            </c:dLbl>
            <c:dLbl>
              <c:idx val="22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F7-4422-A2AA-6287BA384160}"/>
                </c:ext>
              </c:extLst>
            </c:dLbl>
            <c:dLbl>
              <c:idx val="23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B7-41C6-8E93-B76C136D4450}"/>
                </c:ext>
              </c:extLst>
            </c:dLbl>
            <c:dLbl>
              <c:idx val="231"/>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41-4206-8AFD-5B00977F5088}"/>
                </c:ext>
              </c:extLst>
            </c:dLbl>
            <c:dLbl>
              <c:idx val="243"/>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01-4585-8A80-E32943135F7C}"/>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'809_A_PH'!$I$2:$I$245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'809_A_PH'!$M$2:$M$245</c:f>
              <c:numCache>
                <c:formatCode>General</c:formatCode>
                <c:ptCount val="244"/>
                <c:pt idx="243">
                  <c:v>388464.57137999998</c:v>
                </c:pt>
              </c:numCache>
            </c:numRef>
          </c:val>
          <c:smooth val="0"/>
          <c:extLst>
            <c:ext xmlns:c16="http://schemas.microsoft.com/office/drawing/2014/chart" uri="{C3380CC4-5D6E-409C-BE32-E72D297353CC}">
              <c16:uniqueId val="{00000007-6DE3-44B1-B123-363FE07A9394}"/>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10"/>
          <c:orientation val="minMax"/>
          <c:max val="15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047501607910462"/>
          <c:h val="0.84162063492063488"/>
        </c:manualLayout>
      </c:layout>
      <c:lineChart>
        <c:grouping val="standard"/>
        <c:varyColors val="0"/>
        <c:ser>
          <c:idx val="0"/>
          <c:order val="0"/>
          <c:tx>
            <c:strRef>
              <c:f>'809_B2_PH'!$G$2</c:f>
              <c:strCache>
                <c:ptCount val="1"/>
                <c:pt idx="0">
                  <c:v>Foord</c:v>
                </c:pt>
              </c:strCache>
            </c:strRef>
          </c:tx>
          <c:spPr>
            <a:ln w="15875" cap="rnd">
              <a:solidFill>
                <a:srgbClr val="D25347"/>
              </a:solidFill>
              <a:round/>
            </a:ln>
            <a:effectLst/>
          </c:spPr>
          <c:marker>
            <c:symbol val="none"/>
          </c:marker>
          <c:dLbls>
            <c:delete val="1"/>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'809_B2_PH'!$O$2:$O$245</c:f>
              <c:numCache>
                <c:formatCode>General</c:formatCode>
                <c:ptCount val="244"/>
                <c:pt idx="0">
                  <c:v>100000</c:v>
                </c:pt>
                <c:pt idx="1">
                  <c:v>100928.88563999999</c:v>
                </c:pt>
                <c:pt idx="2">
                  <c:v>101555.15698</c:v>
                </c:pt>
                <c:pt idx="3">
                  <c:v>108219.68597999999</c:v>
                </c:pt>
                <c:pt idx="4">
                  <c:v>115903.28367999999</c:v>
                </c:pt>
                <c:pt idx="5">
                  <c:v>113380.16174</c:v>
                </c:pt>
                <c:pt idx="6">
                  <c:v>120374.35996</c:v>
                </c:pt>
                <c:pt idx="7">
                  <c:v>129403.68949999999</c:v>
                </c:pt>
                <c:pt idx="8">
                  <c:v>126420.63389</c:v>
                </c:pt>
                <c:pt idx="9">
                  <c:v>126138.06027</c:v>
                </c:pt>
                <c:pt idx="10">
                  <c:v>123602.91392000001</c:v>
                </c:pt>
                <c:pt idx="11">
                  <c:v>128090.02276000001</c:v>
                </c:pt>
                <c:pt idx="12">
                  <c:v>131475.89608999999</c:v>
                </c:pt>
                <c:pt idx="13">
                  <c:v>130353.61787</c:v>
                </c:pt>
                <c:pt idx="14">
                  <c:v>129528.94378</c:v>
                </c:pt>
                <c:pt idx="15">
                  <c:v>130781.48643999999</c:v>
                </c:pt>
                <c:pt idx="16">
                  <c:v>130250.40835</c:v>
                </c:pt>
                <c:pt idx="17">
                  <c:v>135152.35931</c:v>
                </c:pt>
                <c:pt idx="18">
                  <c:v>132157.27929999999</c:v>
                </c:pt>
                <c:pt idx="19">
                  <c:v>133310.62057999999</c:v>
                </c:pt>
                <c:pt idx="20">
                  <c:v>131906.77076000001</c:v>
                </c:pt>
                <c:pt idx="21">
                  <c:v>133750.51355999999</c:v>
                </c:pt>
                <c:pt idx="22">
                  <c:v>133782.57865000001</c:v>
                </c:pt>
                <c:pt idx="23">
                  <c:v>140938.10436999999</c:v>
                </c:pt>
                <c:pt idx="24">
                  <c:v>151224.98673999999</c:v>
                </c:pt>
                <c:pt idx="25">
                  <c:v>160934.69745000001</c:v>
                </c:pt>
                <c:pt idx="26">
                  <c:v>154096.81656000001</c:v>
                </c:pt>
                <c:pt idx="27">
                  <c:v>152907.40205</c:v>
                </c:pt>
                <c:pt idx="28">
                  <c:v>154139.90403000001</c:v>
                </c:pt>
                <c:pt idx="29">
                  <c:v>141439.12143999999</c:v>
                </c:pt>
                <c:pt idx="30">
                  <c:v>144350.03057999999</c:v>
                </c:pt>
                <c:pt idx="31">
                  <c:v>151250.03758999999</c:v>
                </c:pt>
                <c:pt idx="32">
                  <c:v>147671.77371000001</c:v>
                </c:pt>
                <c:pt idx="33">
                  <c:v>149157.79032</c:v>
                </c:pt>
                <c:pt idx="34">
                  <c:v>147838.11137</c:v>
                </c:pt>
                <c:pt idx="35">
                  <c:v>155201.05815999999</c:v>
                </c:pt>
                <c:pt idx="36">
                  <c:v>145287.93450999999</c:v>
                </c:pt>
                <c:pt idx="37">
                  <c:v>141034.29962000001</c:v>
                </c:pt>
                <c:pt idx="38">
                  <c:v>130854.6349</c:v>
                </c:pt>
                <c:pt idx="39">
                  <c:v>132561.09901999999</c:v>
                </c:pt>
                <c:pt idx="40">
                  <c:v>125621.01065</c:v>
                </c:pt>
                <c:pt idx="41">
                  <c:v>132923.83538999999</c:v>
                </c:pt>
                <c:pt idx="42">
                  <c:v>135599.26652</c:v>
                </c:pt>
                <c:pt idx="43">
                  <c:v>134317.66487000001</c:v>
                </c:pt>
                <c:pt idx="44">
                  <c:v>141137.50915</c:v>
                </c:pt>
                <c:pt idx="45">
                  <c:v>139822.84038000001</c:v>
                </c:pt>
                <c:pt idx="46">
                  <c:v>138274.69764999999</c:v>
                </c:pt>
                <c:pt idx="47">
                  <c:v>140440.09341</c:v>
                </c:pt>
                <c:pt idx="48">
                  <c:v>143070.43299999999</c:v>
                </c:pt>
                <c:pt idx="49">
                  <c:v>139706.60443000001</c:v>
                </c:pt>
                <c:pt idx="50">
                  <c:v>140716.65483000001</c:v>
                </c:pt>
                <c:pt idx="51">
                  <c:v>133644.29793999999</c:v>
                </c:pt>
                <c:pt idx="52">
                  <c:v>137303.72657999999</c:v>
                </c:pt>
                <c:pt idx="53">
                  <c:v>135869.81573</c:v>
                </c:pt>
                <c:pt idx="54">
                  <c:v>137180.47636999999</c:v>
                </c:pt>
                <c:pt idx="55">
                  <c:v>136220.52767000001</c:v>
                </c:pt>
                <c:pt idx="56">
                  <c:v>140826.87857</c:v>
                </c:pt>
                <c:pt idx="57">
                  <c:v>142739.76172000001</c:v>
                </c:pt>
                <c:pt idx="58">
                  <c:v>136143.37104999999</c:v>
                </c:pt>
                <c:pt idx="59">
                  <c:v>149433.34969999999</c:v>
                </c:pt>
                <c:pt idx="60">
                  <c:v>146037.45603999999</c:v>
                </c:pt>
                <c:pt idx="61">
                  <c:v>141073.37896</c:v>
                </c:pt>
                <c:pt idx="62">
                  <c:v>142259.78737000001</c:v>
                </c:pt>
                <c:pt idx="63">
                  <c:v>144185.69696999999</c:v>
                </c:pt>
                <c:pt idx="64">
                  <c:v>141366.97495999999</c:v>
                </c:pt>
                <c:pt idx="65">
                  <c:v>143807.9301</c:v>
                </c:pt>
                <c:pt idx="66">
                  <c:v>139838.87291999999</c:v>
                </c:pt>
                <c:pt idx="67">
                  <c:v>154880.40724</c:v>
                </c:pt>
                <c:pt idx="68">
                  <c:v>162783.45043</c:v>
                </c:pt>
                <c:pt idx="69">
                  <c:v>164294.51788999999</c:v>
                </c:pt>
                <c:pt idx="70">
                  <c:v>161957.77429999999</c:v>
                </c:pt>
                <c:pt idx="71">
                  <c:v>159338.45707999999</c:v>
                </c:pt>
                <c:pt idx="72">
                  <c:v>156550.79811999999</c:v>
                </c:pt>
                <c:pt idx="73">
                  <c:v>162975.77473</c:v>
                </c:pt>
                <c:pt idx="74">
                  <c:v>164680.21312999999</c:v>
                </c:pt>
                <c:pt idx="75">
                  <c:v>169881.70621999999</c:v>
                </c:pt>
                <c:pt idx="76">
                  <c:v>169721.38279</c:v>
                </c:pt>
                <c:pt idx="77">
                  <c:v>173970.95555000001</c:v>
                </c:pt>
                <c:pt idx="78">
                  <c:v>179813.74234</c:v>
                </c:pt>
                <c:pt idx="79">
                  <c:v>181140.41867000001</c:v>
                </c:pt>
                <c:pt idx="80">
                  <c:v>190098.48998000001</c:v>
                </c:pt>
                <c:pt idx="81">
                  <c:v>194707.78842999999</c:v>
                </c:pt>
                <c:pt idx="82">
                  <c:v>187325.89676999999</c:v>
                </c:pt>
                <c:pt idx="83">
                  <c:v>207296.18328</c:v>
                </c:pt>
                <c:pt idx="84">
                  <c:v>205760.08447999999</c:v>
                </c:pt>
                <c:pt idx="85">
                  <c:v>213728.15865</c:v>
                </c:pt>
                <c:pt idx="86">
                  <c:v>211289.23856</c:v>
                </c:pt>
                <c:pt idx="87">
                  <c:v>241345.87249000001</c:v>
                </c:pt>
                <c:pt idx="88">
                  <c:v>230041.06706</c:v>
                </c:pt>
                <c:pt idx="89">
                  <c:v>236437.97169000001</c:v>
                </c:pt>
                <c:pt idx="90">
                  <c:v>243636.49342000001</c:v>
                </c:pt>
                <c:pt idx="91">
                  <c:v>246352.97344</c:v>
                </c:pt>
                <c:pt idx="92">
                  <c:v>249297.91433</c:v>
                </c:pt>
                <c:pt idx="93">
                  <c:v>257588.63939</c:v>
                </c:pt>
                <c:pt idx="94">
                  <c:v>263873.31761999999</c:v>
                </c:pt>
                <c:pt idx="95">
                  <c:v>269352.37063000002</c:v>
                </c:pt>
                <c:pt idx="96">
                  <c:v>265148.89085000003</c:v>
                </c:pt>
                <c:pt idx="97">
                  <c:v>262594.73830999999</c:v>
                </c:pt>
                <c:pt idx="98">
                  <c:v>265025.64221999998</c:v>
                </c:pt>
                <c:pt idx="99">
                  <c:v>264897.38348000002</c:v>
                </c:pt>
                <c:pt idx="100">
                  <c:v>271128.95455999998</c:v>
                </c:pt>
                <c:pt idx="101">
                  <c:v>273203.13886000001</c:v>
                </c:pt>
                <c:pt idx="102">
                  <c:v>270096.87252999999</c:v>
                </c:pt>
                <c:pt idx="103">
                  <c:v>280202.25835999998</c:v>
                </c:pt>
                <c:pt idx="104">
                  <c:v>272483.6875</c:v>
                </c:pt>
                <c:pt idx="105">
                  <c:v>277209.22042999999</c:v>
                </c:pt>
                <c:pt idx="106">
                  <c:v>288926.85869999998</c:v>
                </c:pt>
                <c:pt idx="107">
                  <c:v>289161.33172000002</c:v>
                </c:pt>
                <c:pt idx="108">
                  <c:v>299340.86713000003</c:v>
                </c:pt>
                <c:pt idx="109">
                  <c:v>309046.44640999998</c:v>
                </c:pt>
                <c:pt idx="110">
                  <c:v>313670.77516999998</c:v>
                </c:pt>
                <c:pt idx="111">
                  <c:v>323346.29382999998</c:v>
                </c:pt>
                <c:pt idx="112">
                  <c:v>316941.37303000002</c:v>
                </c:pt>
                <c:pt idx="113">
                  <c:v>327226.12067999999</c:v>
                </c:pt>
                <c:pt idx="114">
                  <c:v>330583.89438000001</c:v>
                </c:pt>
                <c:pt idx="115">
                  <c:v>329772.25702999998</c:v>
                </c:pt>
                <c:pt idx="116">
                  <c:v>351669.43070000003</c:v>
                </c:pt>
                <c:pt idx="117">
                  <c:v>365982.30437000003</c:v>
                </c:pt>
                <c:pt idx="118">
                  <c:v>394679.19527000003</c:v>
                </c:pt>
                <c:pt idx="119">
                  <c:v>378643.84678999998</c:v>
                </c:pt>
                <c:pt idx="120">
                  <c:v>383182.00170000002</c:v>
                </c:pt>
                <c:pt idx="121">
                  <c:v>370783.99093000003</c:v>
                </c:pt>
                <c:pt idx="122">
                  <c:v>359962.15982</c:v>
                </c:pt>
                <c:pt idx="123">
                  <c:v>398196.29038999998</c:v>
                </c:pt>
                <c:pt idx="124">
                  <c:v>364295.90237000003</c:v>
                </c:pt>
                <c:pt idx="125">
                  <c:v>358675.56435</c:v>
                </c:pt>
                <c:pt idx="126">
                  <c:v>379060.68771999999</c:v>
                </c:pt>
                <c:pt idx="127">
                  <c:v>358239.68501999998</c:v>
                </c:pt>
                <c:pt idx="128">
                  <c:v>340191.27554</c:v>
                </c:pt>
                <c:pt idx="129">
                  <c:v>356461.09703</c:v>
                </c:pt>
                <c:pt idx="130">
                  <c:v>347902.83224999998</c:v>
                </c:pt>
                <c:pt idx="131">
                  <c:v>347000.01097</c:v>
                </c:pt>
                <c:pt idx="132">
                  <c:v>342770.47863999999</c:v>
                </c:pt>
                <c:pt idx="133">
                  <c:v>356662.50332999998</c:v>
                </c:pt>
                <c:pt idx="134">
                  <c:v>361951.17229000002</c:v>
                </c:pt>
                <c:pt idx="135">
                  <c:v>363634.56825000001</c:v>
                </c:pt>
                <c:pt idx="136">
                  <c:v>362094.46133999998</c:v>
                </c:pt>
                <c:pt idx="137">
                  <c:v>371387.20779000001</c:v>
                </c:pt>
                <c:pt idx="138">
                  <c:v>373282.03026000003</c:v>
                </c:pt>
                <c:pt idx="139">
                  <c:v>386000.68790999998</c:v>
                </c:pt>
                <c:pt idx="140">
                  <c:v>405084.18549</c:v>
                </c:pt>
                <c:pt idx="141">
                  <c:v>396108.07777999999</c:v>
                </c:pt>
                <c:pt idx="142">
                  <c:v>361361.98369999998</c:v>
                </c:pt>
                <c:pt idx="143">
                  <c:v>363882.06754000002</c:v>
                </c:pt>
                <c:pt idx="144">
                  <c:v>345374.73226000002</c:v>
                </c:pt>
                <c:pt idx="145">
                  <c:v>334798.39636999997</c:v>
                </c:pt>
                <c:pt idx="146">
                  <c:v>359897.02841000003</c:v>
                </c:pt>
                <c:pt idx="147">
                  <c:v>361281.82199000003</c:v>
                </c:pt>
                <c:pt idx="148">
                  <c:v>386319.33071000001</c:v>
                </c:pt>
                <c:pt idx="149">
                  <c:v>378402.35963999998</c:v>
                </c:pt>
                <c:pt idx="150">
                  <c:v>419615.49982999999</c:v>
                </c:pt>
                <c:pt idx="151">
                  <c:v>401496.94884999999</c:v>
                </c:pt>
                <c:pt idx="152">
                  <c:v>398293.48644000001</c:v>
                </c:pt>
                <c:pt idx="153">
                  <c:v>379505.58519000001</c:v>
                </c:pt>
                <c:pt idx="154">
                  <c:v>378410.37579000002</c:v>
                </c:pt>
                <c:pt idx="155">
                  <c:v>366029.39935000002</c:v>
                </c:pt>
                <c:pt idx="156">
                  <c:v>397860.61316000001</c:v>
                </c:pt>
                <c:pt idx="157">
                  <c:v>408638.35535000003</c:v>
                </c:pt>
                <c:pt idx="158">
                  <c:v>408785.65247999999</c:v>
                </c:pt>
                <c:pt idx="159">
                  <c:v>394583.00117</c:v>
                </c:pt>
                <c:pt idx="160">
                  <c:v>398002.90022000001</c:v>
                </c:pt>
                <c:pt idx="161">
                  <c:v>402945.87180999998</c:v>
                </c:pt>
                <c:pt idx="162">
                  <c:v>430647.75546000001</c:v>
                </c:pt>
                <c:pt idx="163">
                  <c:v>431988.46010999999</c:v>
                </c:pt>
                <c:pt idx="164">
                  <c:v>442242.14510999998</c:v>
                </c:pt>
                <c:pt idx="165">
                  <c:v>438417.42943999998</c:v>
                </c:pt>
                <c:pt idx="166">
                  <c:v>434046.61210000003</c:v>
                </c:pt>
                <c:pt idx="167">
                  <c:v>452061.95484999998</c:v>
                </c:pt>
                <c:pt idx="168">
                  <c:v>466197.47076</c:v>
                </c:pt>
                <c:pt idx="169">
                  <c:v>494450.46614999999</c:v>
                </c:pt>
                <c:pt idx="170">
                  <c:v>538880.09505999996</c:v>
                </c:pt>
                <c:pt idx="171">
                  <c:v>519430.85966999998</c:v>
                </c:pt>
                <c:pt idx="172">
                  <c:v>528792.74561999994</c:v>
                </c:pt>
                <c:pt idx="173">
                  <c:v>526504.12876999995</c:v>
                </c:pt>
                <c:pt idx="174">
                  <c:v>531973.16156000004</c:v>
                </c:pt>
                <c:pt idx="175">
                  <c:v>507278.34414</c:v>
                </c:pt>
                <c:pt idx="176">
                  <c:v>481810.96821999998</c:v>
                </c:pt>
                <c:pt idx="177">
                  <c:v>491506.52727999998</c:v>
                </c:pt>
                <c:pt idx="178">
                  <c:v>484386.16320000001</c:v>
                </c:pt>
                <c:pt idx="179">
                  <c:v>500748.17064999999</c:v>
                </c:pt>
                <c:pt idx="180">
                  <c:v>497719.05994000001</c:v>
                </c:pt>
                <c:pt idx="181">
                  <c:v>496536.67470999999</c:v>
                </c:pt>
                <c:pt idx="182">
                  <c:v>505519.79655999999</c:v>
                </c:pt>
                <c:pt idx="183">
                  <c:v>496812.23060000001</c:v>
                </c:pt>
                <c:pt idx="184">
                  <c:v>499067.78077999997</c:v>
                </c:pt>
                <c:pt idx="185">
                  <c:v>507130.04496000003</c:v>
                </c:pt>
                <c:pt idx="186">
                  <c:v>498702.04298000003</c:v>
                </c:pt>
                <c:pt idx="187">
                  <c:v>501230.14296999999</c:v>
                </c:pt>
                <c:pt idx="188">
                  <c:v>517213.38630999997</c:v>
                </c:pt>
                <c:pt idx="189">
                  <c:v>534218.69151999999</c:v>
                </c:pt>
                <c:pt idx="190">
                  <c:v>539757.86580999999</c:v>
                </c:pt>
                <c:pt idx="191">
                  <c:v>529432.03529999999</c:v>
                </c:pt>
                <c:pt idx="192">
                  <c:v>539116.57212000003</c:v>
                </c:pt>
                <c:pt idx="193">
                  <c:v>525138.37360000005</c:v>
                </c:pt>
                <c:pt idx="194">
                  <c:v>549196.90745000006</c:v>
                </c:pt>
                <c:pt idx="195">
                  <c:v>551779.11658000003</c:v>
                </c:pt>
                <c:pt idx="196">
                  <c:v>559180.04665999999</c:v>
                </c:pt>
                <c:pt idx="197">
                  <c:v>553953.50305000006</c:v>
                </c:pt>
                <c:pt idx="198">
                  <c:v>566873.56700000004</c:v>
                </c:pt>
                <c:pt idx="199">
                  <c:v>572118.14700999996</c:v>
                </c:pt>
                <c:pt idx="200">
                  <c:v>581277.62461000006</c:v>
                </c:pt>
                <c:pt idx="201">
                  <c:v>573614.16492000001</c:v>
                </c:pt>
                <c:pt idx="202">
                  <c:v>587040.24965000001</c:v>
                </c:pt>
                <c:pt idx="203">
                  <c:v>635214.43250999996</c:v>
                </c:pt>
                <c:pt idx="204">
                  <c:v>645144.46455999999</c:v>
                </c:pt>
                <c:pt idx="205">
                  <c:v>631641.22415000002</c:v>
                </c:pt>
                <c:pt idx="206">
                  <c:v>651412.10843000002</c:v>
                </c:pt>
                <c:pt idx="207">
                  <c:v>671289.20695999998</c:v>
                </c:pt>
                <c:pt idx="208">
                  <c:v>643163.46825999999</c:v>
                </c:pt>
                <c:pt idx="209">
                  <c:v>621287.33703000005</c:v>
                </c:pt>
                <c:pt idx="210">
                  <c:v>628947.79064000002</c:v>
                </c:pt>
                <c:pt idx="211">
                  <c:v>606429.36369999999</c:v>
                </c:pt>
                <c:pt idx="212">
                  <c:v>598630.63113999995</c:v>
                </c:pt>
                <c:pt idx="213">
                  <c:v>600572.54862000002</c:v>
                </c:pt>
                <c:pt idx="214">
                  <c:v>613202.02633999998</c:v>
                </c:pt>
                <c:pt idx="215">
                  <c:v>597427.20345000003</c:v>
                </c:pt>
                <c:pt idx="216">
                  <c:v>608672.88965000003</c:v>
                </c:pt>
                <c:pt idx="217">
                  <c:v>620758.26974000002</c:v>
                </c:pt>
                <c:pt idx="218">
                  <c:v>632671.30215999996</c:v>
                </c:pt>
                <c:pt idx="219">
                  <c:v>633821.62271999998</c:v>
                </c:pt>
                <c:pt idx="220">
                  <c:v>605323.13208999997</c:v>
                </c:pt>
                <c:pt idx="221">
                  <c:v>606562.63252999994</c:v>
                </c:pt>
                <c:pt idx="222">
                  <c:v>604717.91113000002</c:v>
                </c:pt>
                <c:pt idx="223">
                  <c:v>619445.62167999998</c:v>
                </c:pt>
                <c:pt idx="224">
                  <c:v>623609.02058000001</c:v>
                </c:pt>
                <c:pt idx="225">
                  <c:v>611772.14179999998</c:v>
                </c:pt>
                <c:pt idx="226">
                  <c:v>613299.22239999997</c:v>
                </c:pt>
                <c:pt idx="227">
                  <c:v>623816.43900999997</c:v>
                </c:pt>
                <c:pt idx="228">
                  <c:v>633994.97238000005</c:v>
                </c:pt>
                <c:pt idx="229">
                  <c:v>653336.99149000004</c:v>
                </c:pt>
                <c:pt idx="230">
                  <c:v>658749.91107000003</c:v>
                </c:pt>
                <c:pt idx="231">
                  <c:v>662057.58369999996</c:v>
                </c:pt>
                <c:pt idx="232">
                  <c:v>679153.07082999998</c:v>
                </c:pt>
                <c:pt idx="233">
                  <c:v>708589.45351000002</c:v>
                </c:pt>
                <c:pt idx="234">
                  <c:v>714155.68237000005</c:v>
                </c:pt>
                <c:pt idx="235">
                  <c:v>722036.58071999997</c:v>
                </c:pt>
                <c:pt idx="236">
                  <c:v>719795.05888000003</c:v>
                </c:pt>
                <c:pt idx="237">
                  <c:v>728128.87083000003</c:v>
                </c:pt>
                <c:pt idx="238">
                  <c:v>710712.73684999999</c:v>
                </c:pt>
                <c:pt idx="239">
                  <c:v>751852.72947000002</c:v>
                </c:pt>
                <c:pt idx="240">
                  <c:v>757997.12470000004</c:v>
                </c:pt>
                <c:pt idx="241">
                  <c:v>770639.62875000003</c:v>
                </c:pt>
                <c:pt idx="242">
                  <c:v>793184.10825000005</c:v>
                </c:pt>
                <c:pt idx="243">
                  <c:v>747822.59949000005</c:v>
                </c:pt>
              </c:numCache>
            </c:numRef>
          </c:val>
          <c:smooth val="0"/>
          <c:extLst>
            <c:ext xmlns:c16="http://schemas.microsoft.com/office/drawing/2014/chart" uri="{C3380CC4-5D6E-409C-BE32-E72D297353CC}">
              <c16:uniqueId val="{00000000-1A18-49C7-931D-CFCDFC5998F7}"/>
            </c:ext>
          </c:extLst>
        </c:ser>
        <c:ser>
          <c:idx val="1"/>
          <c:order val="1"/>
          <c:tx>
            <c:strRef>
              <c:f>'809_B2_PH'!$G$3</c:f>
              <c:strCache>
                <c:ptCount val="1"/>
                <c:pt idx="0">
                  <c:v>US inflation</c:v>
                </c:pt>
              </c:strCache>
            </c:strRef>
          </c:tx>
          <c:spPr>
            <a:ln w="15875" cap="rnd">
              <a:solidFill>
                <a:srgbClr val="29363D"/>
              </a:solidFill>
              <a:round/>
            </a:ln>
            <a:effectLst/>
          </c:spPr>
          <c:marker>
            <c:symbol val="none"/>
          </c:marker>
          <c:dLbls>
            <c:delete val="1"/>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'809_B2_PH'!$P$2:$P$245</c:f>
              <c:numCache>
                <c:formatCode>General</c:formatCode>
                <c:ptCount val="244"/>
                <c:pt idx="0">
                  <c:v>100000</c:v>
                </c:pt>
                <c:pt idx="1">
                  <c:v>100337.2689</c:v>
                </c:pt>
                <c:pt idx="2">
                  <c:v>98039.739660000007</c:v>
                </c:pt>
                <c:pt idx="3">
                  <c:v>110316.17479999999</c:v>
                </c:pt>
                <c:pt idx="4">
                  <c:v>117767.18639</c:v>
                </c:pt>
                <c:pt idx="5">
                  <c:v>114670.67464</c:v>
                </c:pt>
                <c:pt idx="6">
                  <c:v>119353.79049</c:v>
                </c:pt>
                <c:pt idx="7">
                  <c:v>128410.75049999999</c:v>
                </c:pt>
                <c:pt idx="8">
                  <c:v>121061.06641</c:v>
                </c:pt>
                <c:pt idx="9">
                  <c:v>117551.97466000001</c:v>
                </c:pt>
                <c:pt idx="10">
                  <c:v>115750.21902999999</c:v>
                </c:pt>
                <c:pt idx="11">
                  <c:v>119425.8453</c:v>
                </c:pt>
                <c:pt idx="12">
                  <c:v>120154.83149</c:v>
                </c:pt>
                <c:pt idx="13">
                  <c:v>121302.34779</c:v>
                </c:pt>
                <c:pt idx="14">
                  <c:v>118587.74377</c:v>
                </c:pt>
                <c:pt idx="15">
                  <c:v>119708.57524000001</c:v>
                </c:pt>
                <c:pt idx="16">
                  <c:v>118729.99876</c:v>
                </c:pt>
                <c:pt idx="17">
                  <c:v>120559.26876000001</c:v>
                </c:pt>
                <c:pt idx="18">
                  <c:v>120743.40479</c:v>
                </c:pt>
                <c:pt idx="19">
                  <c:v>116543.96935</c:v>
                </c:pt>
                <c:pt idx="20">
                  <c:v>110586.59629</c:v>
                </c:pt>
                <c:pt idx="21">
                  <c:v>116690.08397000001</c:v>
                </c:pt>
                <c:pt idx="22">
                  <c:v>118037.9185</c:v>
                </c:pt>
                <c:pt idx="23">
                  <c:v>129137.27948</c:v>
                </c:pt>
                <c:pt idx="24">
                  <c:v>135470.41855</c:v>
                </c:pt>
                <c:pt idx="25">
                  <c:v>140478.29165</c:v>
                </c:pt>
                <c:pt idx="26">
                  <c:v>131596.93460000001</c:v>
                </c:pt>
                <c:pt idx="27">
                  <c:v>133224.72527</c:v>
                </c:pt>
                <c:pt idx="28">
                  <c:v>138324.96534</c:v>
                </c:pt>
                <c:pt idx="29">
                  <c:v>130700.40420999999</c:v>
                </c:pt>
                <c:pt idx="30">
                  <c:v>137061.39546</c:v>
                </c:pt>
                <c:pt idx="31">
                  <c:v>147541.10347999999</c:v>
                </c:pt>
                <c:pt idx="32">
                  <c:v>172635.59534999999</c:v>
                </c:pt>
                <c:pt idx="33">
                  <c:v>174260.6286</c:v>
                </c:pt>
                <c:pt idx="34">
                  <c:v>163797.63378</c:v>
                </c:pt>
                <c:pt idx="35">
                  <c:v>175842.35487000001</c:v>
                </c:pt>
                <c:pt idx="36">
                  <c:v>175045.01603</c:v>
                </c:pt>
                <c:pt idx="37">
                  <c:v>164260.42011000001</c:v>
                </c:pt>
                <c:pt idx="38">
                  <c:v>147551.71651</c:v>
                </c:pt>
                <c:pt idx="39">
                  <c:v>137565.69377000001</c:v>
                </c:pt>
                <c:pt idx="40">
                  <c:v>134783.10519999999</c:v>
                </c:pt>
                <c:pt idx="41">
                  <c:v>135563.90875999999</c:v>
                </c:pt>
                <c:pt idx="42">
                  <c:v>136300.00378</c:v>
                </c:pt>
                <c:pt idx="43">
                  <c:v>131869.48824999999</c:v>
                </c:pt>
                <c:pt idx="44">
                  <c:v>137640.64577999999</c:v>
                </c:pt>
                <c:pt idx="45">
                  <c:v>130849.22865999999</c:v>
                </c:pt>
                <c:pt idx="46">
                  <c:v>130800.60180999999</c:v>
                </c:pt>
                <c:pt idx="47">
                  <c:v>134924.54121</c:v>
                </c:pt>
                <c:pt idx="48">
                  <c:v>136370.98053</c:v>
                </c:pt>
                <c:pt idx="49">
                  <c:v>128806.25697</c:v>
                </c:pt>
                <c:pt idx="50">
                  <c:v>130675.13709</c:v>
                </c:pt>
                <c:pt idx="51">
                  <c:v>135574.14335</c:v>
                </c:pt>
                <c:pt idx="52">
                  <c:v>135535.03406000001</c:v>
                </c:pt>
                <c:pt idx="53">
                  <c:v>129171.55408</c:v>
                </c:pt>
                <c:pt idx="54">
                  <c:v>130721.78432999999</c:v>
                </c:pt>
                <c:pt idx="55">
                  <c:v>123635.2061</c:v>
                </c:pt>
                <c:pt idx="56">
                  <c:v>124707.12747000001</c:v>
                </c:pt>
                <c:pt idx="57">
                  <c:v>126884.43986</c:v>
                </c:pt>
                <c:pt idx="58">
                  <c:v>118891.21828</c:v>
                </c:pt>
                <c:pt idx="59">
                  <c:v>129265.24537</c:v>
                </c:pt>
                <c:pt idx="60">
                  <c:v>125793.63433</c:v>
                </c:pt>
                <c:pt idx="61">
                  <c:v>122912.69341000001</c:v>
                </c:pt>
                <c:pt idx="62">
                  <c:v>119723.36442</c:v>
                </c:pt>
                <c:pt idx="63">
                  <c:v>124426.92432000001</c:v>
                </c:pt>
                <c:pt idx="64">
                  <c:v>123811.51413</c:v>
                </c:pt>
                <c:pt idx="65">
                  <c:v>122693.99675000001</c:v>
                </c:pt>
                <c:pt idx="66">
                  <c:v>128581.38918</c:v>
                </c:pt>
                <c:pt idx="67">
                  <c:v>149298.46874000001</c:v>
                </c:pt>
                <c:pt idx="68">
                  <c:v>146863.37023</c:v>
                </c:pt>
                <c:pt idx="69">
                  <c:v>149840.71414</c:v>
                </c:pt>
                <c:pt idx="70">
                  <c:v>149483.57237000001</c:v>
                </c:pt>
                <c:pt idx="71">
                  <c:v>144714.76044000001</c:v>
                </c:pt>
                <c:pt idx="72">
                  <c:v>139394.31396</c:v>
                </c:pt>
                <c:pt idx="73">
                  <c:v>142852.63071999999</c:v>
                </c:pt>
                <c:pt idx="74">
                  <c:v>144989.90181000001</c:v>
                </c:pt>
                <c:pt idx="75">
                  <c:v>158621.40802</c:v>
                </c:pt>
                <c:pt idx="76">
                  <c:v>151838.19008999999</c:v>
                </c:pt>
                <c:pt idx="77">
                  <c:v>153567.48923000001</c:v>
                </c:pt>
                <c:pt idx="78">
                  <c:v>157101.66996999999</c:v>
                </c:pt>
                <c:pt idx="79">
                  <c:v>156311.37682</c:v>
                </c:pt>
                <c:pt idx="80">
                  <c:v>163509.89201000001</c:v>
                </c:pt>
                <c:pt idx="81">
                  <c:v>167553.1361</c:v>
                </c:pt>
                <c:pt idx="82">
                  <c:v>159340.68445999999</c:v>
                </c:pt>
                <c:pt idx="83">
                  <c:v>168615.27971</c:v>
                </c:pt>
                <c:pt idx="84">
                  <c:v>170906.38939</c:v>
                </c:pt>
                <c:pt idx="85">
                  <c:v>174494.38901000001</c:v>
                </c:pt>
                <c:pt idx="86">
                  <c:v>169013.18964</c:v>
                </c:pt>
                <c:pt idx="87">
                  <c:v>190443.76316</c:v>
                </c:pt>
                <c:pt idx="88">
                  <c:v>186940.34982</c:v>
                </c:pt>
                <c:pt idx="89">
                  <c:v>187187.42310000001</c:v>
                </c:pt>
                <c:pt idx="90">
                  <c:v>195189.16024</c:v>
                </c:pt>
                <c:pt idx="91">
                  <c:v>190696.08577999999</c:v>
                </c:pt>
                <c:pt idx="92">
                  <c:v>191161.74721</c:v>
                </c:pt>
                <c:pt idx="93">
                  <c:v>193699.46169</c:v>
                </c:pt>
                <c:pt idx="94">
                  <c:v>200323.74025999999</c:v>
                </c:pt>
                <c:pt idx="95">
                  <c:v>212703.3523</c:v>
                </c:pt>
                <c:pt idx="96">
                  <c:v>205911.92194999999</c:v>
                </c:pt>
                <c:pt idx="97">
                  <c:v>202010.46781999999</c:v>
                </c:pt>
                <c:pt idx="98">
                  <c:v>202213.43479</c:v>
                </c:pt>
                <c:pt idx="99">
                  <c:v>203783.00229</c:v>
                </c:pt>
                <c:pt idx="100">
                  <c:v>205384.14514000001</c:v>
                </c:pt>
                <c:pt idx="101">
                  <c:v>206947.82245000001</c:v>
                </c:pt>
                <c:pt idx="102">
                  <c:v>205998.92454000001</c:v>
                </c:pt>
                <c:pt idx="103">
                  <c:v>218146.79219000001</c:v>
                </c:pt>
                <c:pt idx="104">
                  <c:v>213509.48576000001</c:v>
                </c:pt>
                <c:pt idx="105">
                  <c:v>213344.69868</c:v>
                </c:pt>
                <c:pt idx="106">
                  <c:v>222398.55416999999</c:v>
                </c:pt>
                <c:pt idx="107">
                  <c:v>222355.94253999999</c:v>
                </c:pt>
                <c:pt idx="108">
                  <c:v>223046.75429000001</c:v>
                </c:pt>
                <c:pt idx="109">
                  <c:v>232654.26889000001</c:v>
                </c:pt>
                <c:pt idx="110">
                  <c:v>228643.00992000001</c:v>
                </c:pt>
                <c:pt idx="111">
                  <c:v>234321.71840000001</c:v>
                </c:pt>
                <c:pt idx="112">
                  <c:v>235383.38265000001</c:v>
                </c:pt>
                <c:pt idx="113">
                  <c:v>245609.96853000001</c:v>
                </c:pt>
                <c:pt idx="114">
                  <c:v>257032.23921</c:v>
                </c:pt>
                <c:pt idx="115">
                  <c:v>267749.97933</c:v>
                </c:pt>
                <c:pt idx="116">
                  <c:v>267657.12715999997</c:v>
                </c:pt>
                <c:pt idx="117">
                  <c:v>279852.34925999999</c:v>
                </c:pt>
                <c:pt idx="118">
                  <c:v>299286.85647</c:v>
                </c:pt>
                <c:pt idx="119">
                  <c:v>307791.73732999997</c:v>
                </c:pt>
                <c:pt idx="120">
                  <c:v>306903.40694000002</c:v>
                </c:pt>
                <c:pt idx="121">
                  <c:v>285807.62693999999</c:v>
                </c:pt>
                <c:pt idx="122">
                  <c:v>276535.40328999999</c:v>
                </c:pt>
                <c:pt idx="123">
                  <c:v>305929.62391000002</c:v>
                </c:pt>
                <c:pt idx="124">
                  <c:v>287424.23200000002</c:v>
                </c:pt>
                <c:pt idx="125">
                  <c:v>270763.69933999999</c:v>
                </c:pt>
                <c:pt idx="126">
                  <c:v>287968.93897000002</c:v>
                </c:pt>
                <c:pt idx="127">
                  <c:v>269026.86527000001</c:v>
                </c:pt>
                <c:pt idx="128">
                  <c:v>265100.75631000003</c:v>
                </c:pt>
                <c:pt idx="129">
                  <c:v>277853.24440000003</c:v>
                </c:pt>
                <c:pt idx="130">
                  <c:v>271640.87422</c:v>
                </c:pt>
                <c:pt idx="131">
                  <c:v>267640.08955999999</c:v>
                </c:pt>
                <c:pt idx="132">
                  <c:v>261070.36405</c:v>
                </c:pt>
                <c:pt idx="133">
                  <c:v>265971.62348000001</c:v>
                </c:pt>
                <c:pt idx="134">
                  <c:v>265550.65649999998</c:v>
                </c:pt>
                <c:pt idx="135">
                  <c:v>260208.64241999999</c:v>
                </c:pt>
                <c:pt idx="136">
                  <c:v>259286.21028999999</c:v>
                </c:pt>
                <c:pt idx="137">
                  <c:v>261774.17274000001</c:v>
                </c:pt>
                <c:pt idx="138">
                  <c:v>259185.83781</c:v>
                </c:pt>
                <c:pt idx="139">
                  <c:v>271745.61047000001</c:v>
                </c:pt>
                <c:pt idx="140">
                  <c:v>283439.00157999998</c:v>
                </c:pt>
                <c:pt idx="141">
                  <c:v>275891.74459000002</c:v>
                </c:pt>
                <c:pt idx="142">
                  <c:v>249774.15917</c:v>
                </c:pt>
                <c:pt idx="143">
                  <c:v>240291.20556999999</c:v>
                </c:pt>
                <c:pt idx="144">
                  <c:v>239520.73887999999</c:v>
                </c:pt>
                <c:pt idx="145">
                  <c:v>240285.30437999999</c:v>
                </c:pt>
                <c:pt idx="146">
                  <c:v>253425.48248000001</c:v>
                </c:pt>
                <c:pt idx="147">
                  <c:v>258815.30442999999</c:v>
                </c:pt>
                <c:pt idx="148">
                  <c:v>280078.86799</c:v>
                </c:pt>
                <c:pt idx="149">
                  <c:v>271359.22366000002</c:v>
                </c:pt>
                <c:pt idx="150">
                  <c:v>300926.32643999998</c:v>
                </c:pt>
                <c:pt idx="151">
                  <c:v>289886.13455999998</c:v>
                </c:pt>
                <c:pt idx="152">
                  <c:v>304107.87534999999</c:v>
                </c:pt>
                <c:pt idx="153">
                  <c:v>285313.75410999998</c:v>
                </c:pt>
                <c:pt idx="154">
                  <c:v>294954.98100999999</c:v>
                </c:pt>
                <c:pt idx="155">
                  <c:v>272429.49258000002</c:v>
                </c:pt>
                <c:pt idx="156">
                  <c:v>290008.00404000003</c:v>
                </c:pt>
                <c:pt idx="157">
                  <c:v>299800.53522999998</c:v>
                </c:pt>
                <c:pt idx="158">
                  <c:v>296554.09528000001</c:v>
                </c:pt>
                <c:pt idx="159">
                  <c:v>302630.23022999999</c:v>
                </c:pt>
                <c:pt idx="160">
                  <c:v>292561.05742000003</c:v>
                </c:pt>
                <c:pt idx="161">
                  <c:v>298876.48402999999</c:v>
                </c:pt>
                <c:pt idx="162">
                  <c:v>316812.64555999998</c:v>
                </c:pt>
                <c:pt idx="163">
                  <c:v>315651.87008000002</c:v>
                </c:pt>
                <c:pt idx="164">
                  <c:v>316033.08846</c:v>
                </c:pt>
                <c:pt idx="165">
                  <c:v>307823.37942999997</c:v>
                </c:pt>
                <c:pt idx="166">
                  <c:v>294396.08363000001</c:v>
                </c:pt>
                <c:pt idx="167">
                  <c:v>316407.35051999998</c:v>
                </c:pt>
                <c:pt idx="168">
                  <c:v>330021.38166000001</c:v>
                </c:pt>
                <c:pt idx="169">
                  <c:v>374305.38319999998</c:v>
                </c:pt>
                <c:pt idx="170">
                  <c:v>385661.67381000001</c:v>
                </c:pt>
                <c:pt idx="171">
                  <c:v>365071.95649999997</c:v>
                </c:pt>
                <c:pt idx="172">
                  <c:v>363049.53438999999</c:v>
                </c:pt>
                <c:pt idx="173">
                  <c:v>359299.09041</c:v>
                </c:pt>
                <c:pt idx="174">
                  <c:v>357879.12232999998</c:v>
                </c:pt>
                <c:pt idx="175">
                  <c:v>354517.27571999998</c:v>
                </c:pt>
                <c:pt idx="176">
                  <c:v>343991.68857</c:v>
                </c:pt>
                <c:pt idx="177">
                  <c:v>328181.90480999998</c:v>
                </c:pt>
                <c:pt idx="178">
                  <c:v>312918.08048</c:v>
                </c:pt>
                <c:pt idx="179">
                  <c:v>323408.01543999999</c:v>
                </c:pt>
                <c:pt idx="180">
                  <c:v>323687.98076000001</c:v>
                </c:pt>
                <c:pt idx="181">
                  <c:v>318274.76660999999</c:v>
                </c:pt>
                <c:pt idx="182">
                  <c:v>314628.38149</c:v>
                </c:pt>
                <c:pt idx="183">
                  <c:v>300102.71302999998</c:v>
                </c:pt>
                <c:pt idx="184">
                  <c:v>314900.25449000002</c:v>
                </c:pt>
                <c:pt idx="185">
                  <c:v>323402.18575</c:v>
                </c:pt>
                <c:pt idx="186">
                  <c:v>322563.87088</c:v>
                </c:pt>
                <c:pt idx="187">
                  <c:v>336027.84227999998</c:v>
                </c:pt>
                <c:pt idx="188">
                  <c:v>343089.75822999998</c:v>
                </c:pt>
                <c:pt idx="189">
                  <c:v>360388.52909000003</c:v>
                </c:pt>
                <c:pt idx="190">
                  <c:v>363253.25874999998</c:v>
                </c:pt>
                <c:pt idx="191">
                  <c:v>352882.67868000001</c:v>
                </c:pt>
                <c:pt idx="192">
                  <c:v>355443.35840000003</c:v>
                </c:pt>
                <c:pt idx="193">
                  <c:v>341970.39146999997</c:v>
                </c:pt>
                <c:pt idx="194">
                  <c:v>370760.11812</c:v>
                </c:pt>
                <c:pt idx="195">
                  <c:v>367268.36239000002</c:v>
                </c:pt>
                <c:pt idx="196">
                  <c:v>391068.44049000001</c:v>
                </c:pt>
                <c:pt idx="197">
                  <c:v>399291.67248000001</c:v>
                </c:pt>
                <c:pt idx="198">
                  <c:v>411672.09804999997</c:v>
                </c:pt>
                <c:pt idx="199">
                  <c:v>436595.35503999999</c:v>
                </c:pt>
                <c:pt idx="200">
                  <c:v>445031.68702999997</c:v>
                </c:pt>
                <c:pt idx="201">
                  <c:v>417515.94458000001</c:v>
                </c:pt>
                <c:pt idx="202">
                  <c:v>413165.96902000002</c:v>
                </c:pt>
                <c:pt idx="203">
                  <c:v>425588.26045</c:v>
                </c:pt>
                <c:pt idx="204">
                  <c:v>450447.23269999999</c:v>
                </c:pt>
                <c:pt idx="205">
                  <c:v>436917.85246999998</c:v>
                </c:pt>
                <c:pt idx="206">
                  <c:v>450697.65693</c:v>
                </c:pt>
                <c:pt idx="207">
                  <c:v>486668.91159999999</c:v>
                </c:pt>
                <c:pt idx="208">
                  <c:v>465870.20497999998</c:v>
                </c:pt>
                <c:pt idx="209">
                  <c:v>441879.86008000001</c:v>
                </c:pt>
                <c:pt idx="210">
                  <c:v>470273.13816999999</c:v>
                </c:pt>
                <c:pt idx="211">
                  <c:v>473304.74559000001</c:v>
                </c:pt>
                <c:pt idx="212">
                  <c:v>466456.27659999998</c:v>
                </c:pt>
                <c:pt idx="213">
                  <c:v>472270.10118</c:v>
                </c:pt>
                <c:pt idx="214">
                  <c:v>461330.02292000002</c:v>
                </c:pt>
                <c:pt idx="215">
                  <c:v>470709.22878</c:v>
                </c:pt>
                <c:pt idx="216">
                  <c:v>485925.01072000002</c:v>
                </c:pt>
                <c:pt idx="217">
                  <c:v>479558.27172999998</c:v>
                </c:pt>
                <c:pt idx="218">
                  <c:v>478539.03922999999</c:v>
                </c:pt>
                <c:pt idx="219">
                  <c:v>478844.27207000001</c:v>
                </c:pt>
                <c:pt idx="220">
                  <c:v>463303.48479999998</c:v>
                </c:pt>
                <c:pt idx="221">
                  <c:v>464271.22042999999</c:v>
                </c:pt>
                <c:pt idx="222">
                  <c:v>455307.70854999998</c:v>
                </c:pt>
                <c:pt idx="223">
                  <c:v>442057.56997000001</c:v>
                </c:pt>
                <c:pt idx="224">
                  <c:v>451712.41353000002</c:v>
                </c:pt>
                <c:pt idx="225">
                  <c:v>464812.40094000002</c:v>
                </c:pt>
                <c:pt idx="226">
                  <c:v>486959.82449000003</c:v>
                </c:pt>
                <c:pt idx="227">
                  <c:v>484596.05648999999</c:v>
                </c:pt>
                <c:pt idx="228">
                  <c:v>486193.91142000002</c:v>
                </c:pt>
                <c:pt idx="229">
                  <c:v>476385.34097999998</c:v>
                </c:pt>
                <c:pt idx="230">
                  <c:v>484811.8101</c:v>
                </c:pt>
                <c:pt idx="231">
                  <c:v>469478.63591000001</c:v>
                </c:pt>
                <c:pt idx="232">
                  <c:v>463218.01577</c:v>
                </c:pt>
                <c:pt idx="233">
                  <c:v>477380.21119</c:v>
                </c:pt>
                <c:pt idx="234">
                  <c:v>464451.65198999998</c:v>
                </c:pt>
                <c:pt idx="235">
                  <c:v>455703.2905</c:v>
                </c:pt>
                <c:pt idx="236">
                  <c:v>457341.88452999998</c:v>
                </c:pt>
                <c:pt idx="237">
                  <c:v>452473.03167</c:v>
                </c:pt>
                <c:pt idx="238">
                  <c:v>439226.47366000002</c:v>
                </c:pt>
                <c:pt idx="239">
                  <c:v>428974.17126999999</c:v>
                </c:pt>
                <c:pt idx="240">
                  <c:v>424512.26705000002</c:v>
                </c:pt>
                <c:pt idx="241">
                  <c:v>455182.23540000001</c:v>
                </c:pt>
                <c:pt idx="242">
                  <c:v>450802.79772999999</c:v>
                </c:pt>
                <c:pt idx="243">
                  <c:v>438753.62839000003</c:v>
                </c:pt>
              </c:numCache>
            </c:numRef>
          </c:val>
          <c:smooth val="0"/>
          <c:extLst>
            <c:ext xmlns:c16="http://schemas.microsoft.com/office/drawing/2014/chart" uri="{C3380CC4-5D6E-409C-BE32-E72D297353CC}">
              <c16:uniqueId val="{00000001-1A18-49C7-931D-CFCDFC5998F7}"/>
            </c:ext>
          </c:extLst>
        </c:ser>
        <c:ser>
          <c:idx val="2"/>
          <c:order val="2"/>
          <c:tx>
            <c:strRef>
              <c:f>'809_B2_PH'!$G$4</c:f>
              <c:strCache>
                <c:ptCount val="1"/>
                <c:pt idx="0">
                  <c:v>World equities</c:v>
                </c:pt>
              </c:strCache>
            </c:strRef>
          </c:tx>
          <c:spPr>
            <a:ln w="15875" cap="rnd">
              <a:solidFill>
                <a:srgbClr val="7A9CB4"/>
              </a:solidFill>
              <a:round/>
            </a:ln>
            <a:effectLst/>
          </c:spPr>
          <c:marker>
            <c:symbol val="none"/>
          </c:marker>
          <c:dLbls>
            <c:delete val="1"/>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'809_B2_PH'!$N$2:$N$245</c:f>
              <c:numCache>
                <c:formatCode>General</c:formatCode>
                <c:ptCount val="244"/>
                <c:pt idx="0">
                  <c:v>100000</c:v>
                </c:pt>
                <c:pt idx="1">
                  <c:v>101477.73168</c:v>
                </c:pt>
                <c:pt idx="2">
                  <c:v>102398.28962</c:v>
                </c:pt>
                <c:pt idx="3">
                  <c:v>109900.67186</c:v>
                </c:pt>
                <c:pt idx="4">
                  <c:v>117101.7702</c:v>
                </c:pt>
                <c:pt idx="5">
                  <c:v>113776.21075</c:v>
                </c:pt>
                <c:pt idx="6">
                  <c:v>121262.61588</c:v>
                </c:pt>
                <c:pt idx="7">
                  <c:v>131872.46726</c:v>
                </c:pt>
                <c:pt idx="8">
                  <c:v>130260.26515000001</c:v>
                </c:pt>
                <c:pt idx="9">
                  <c:v>129287.01562000001</c:v>
                </c:pt>
                <c:pt idx="10">
                  <c:v>128353.02833</c:v>
                </c:pt>
                <c:pt idx="11">
                  <c:v>134912.06482</c:v>
                </c:pt>
                <c:pt idx="12">
                  <c:v>133852.14047000001</c:v>
                </c:pt>
                <c:pt idx="13">
                  <c:v>136668.01430000001</c:v>
                </c:pt>
                <c:pt idx="14">
                  <c:v>137564.99212000001</c:v>
                </c:pt>
                <c:pt idx="15">
                  <c:v>142841.63148000001</c:v>
                </c:pt>
                <c:pt idx="16">
                  <c:v>139903.77523</c:v>
                </c:pt>
                <c:pt idx="17">
                  <c:v>137784.91398000001</c:v>
                </c:pt>
                <c:pt idx="18">
                  <c:v>138466.92246</c:v>
                </c:pt>
                <c:pt idx="19">
                  <c:v>139141.51882</c:v>
                </c:pt>
                <c:pt idx="20">
                  <c:v>136379.33666999999</c:v>
                </c:pt>
                <c:pt idx="21">
                  <c:v>135604.84464</c:v>
                </c:pt>
                <c:pt idx="22">
                  <c:v>134259.62662</c:v>
                </c:pt>
                <c:pt idx="23">
                  <c:v>136225.22691</c:v>
                </c:pt>
                <c:pt idx="24">
                  <c:v>140013.83593999999</c:v>
                </c:pt>
                <c:pt idx="25">
                  <c:v>144173.29303999999</c:v>
                </c:pt>
                <c:pt idx="26">
                  <c:v>141199.4841</c:v>
                </c:pt>
                <c:pt idx="27">
                  <c:v>143893.80111</c:v>
                </c:pt>
                <c:pt idx="28">
                  <c:v>136147.46290000001</c:v>
                </c:pt>
                <c:pt idx="29">
                  <c:v>124110.97996</c:v>
                </c:pt>
                <c:pt idx="30">
                  <c:v>128313.04429000001</c:v>
                </c:pt>
                <c:pt idx="31">
                  <c:v>120874.21687</c:v>
                </c:pt>
                <c:pt idx="32">
                  <c:v>116003.95297</c:v>
                </c:pt>
                <c:pt idx="33">
                  <c:v>111328.86401999999</c:v>
                </c:pt>
                <c:pt idx="34">
                  <c:v>108740.24083</c:v>
                </c:pt>
                <c:pt idx="35">
                  <c:v>105936.69654</c:v>
                </c:pt>
                <c:pt idx="36">
                  <c:v>93802.933850000001</c:v>
                </c:pt>
                <c:pt idx="37">
                  <c:v>95642.343829999998</c:v>
                </c:pt>
                <c:pt idx="38">
                  <c:v>93480.083410000007</c:v>
                </c:pt>
                <c:pt idx="39">
                  <c:v>95391.269910000003</c:v>
                </c:pt>
                <c:pt idx="40">
                  <c:v>92276.046799999996</c:v>
                </c:pt>
                <c:pt idx="41">
                  <c:v>100739.68874</c:v>
                </c:pt>
                <c:pt idx="42">
                  <c:v>104631.10288000001</c:v>
                </c:pt>
                <c:pt idx="43">
                  <c:v>105054.72094</c:v>
                </c:pt>
                <c:pt idx="44">
                  <c:v>107162.67496999999</c:v>
                </c:pt>
                <c:pt idx="45">
                  <c:v>105535.29641</c:v>
                </c:pt>
                <c:pt idx="46">
                  <c:v>107263.33948</c:v>
                </c:pt>
                <c:pt idx="47">
                  <c:v>105790.98334000001</c:v>
                </c:pt>
                <c:pt idx="48">
                  <c:v>108143.53806000001</c:v>
                </c:pt>
                <c:pt idx="49">
                  <c:v>108571.25988</c:v>
                </c:pt>
                <c:pt idx="50">
                  <c:v>109714.78623</c:v>
                </c:pt>
                <c:pt idx="51">
                  <c:v>102642.94972</c:v>
                </c:pt>
                <c:pt idx="52">
                  <c:v>99057.679109999997</c:v>
                </c:pt>
                <c:pt idx="53">
                  <c:v>101702.55776</c:v>
                </c:pt>
                <c:pt idx="54">
                  <c:v>98809.450589999993</c:v>
                </c:pt>
                <c:pt idx="55">
                  <c:v>101777.60768</c:v>
                </c:pt>
                <c:pt idx="56">
                  <c:v>106003.85106</c:v>
                </c:pt>
                <c:pt idx="57">
                  <c:v>105377.0932</c:v>
                </c:pt>
                <c:pt idx="58">
                  <c:v>105597.46079</c:v>
                </c:pt>
                <c:pt idx="59">
                  <c:v>117085.73248999999</c:v>
                </c:pt>
                <c:pt idx="60">
                  <c:v>117627.84108</c:v>
                </c:pt>
                <c:pt idx="61">
                  <c:v>113018.56637</c:v>
                </c:pt>
                <c:pt idx="62">
                  <c:v>114465.91406</c:v>
                </c:pt>
                <c:pt idx="63">
                  <c:v>116385.00396</c:v>
                </c:pt>
                <c:pt idx="64">
                  <c:v>113916.31096</c:v>
                </c:pt>
                <c:pt idx="65">
                  <c:v>110864.80366999999</c:v>
                </c:pt>
                <c:pt idx="66">
                  <c:v>107400.23893000001</c:v>
                </c:pt>
                <c:pt idx="67">
                  <c:v>113096.67905999999</c:v>
                </c:pt>
                <c:pt idx="68">
                  <c:v>122336.53505999999</c:v>
                </c:pt>
                <c:pt idx="69">
                  <c:v>123252.86711000001</c:v>
                </c:pt>
                <c:pt idx="70">
                  <c:v>122368.65876000001</c:v>
                </c:pt>
                <c:pt idx="71">
                  <c:v>124357.28617000001</c:v>
                </c:pt>
                <c:pt idx="72">
                  <c:v>125393.78281999999</c:v>
                </c:pt>
                <c:pt idx="73">
                  <c:v>129896.99155000001</c:v>
                </c:pt>
                <c:pt idx="74">
                  <c:v>130260.97663</c:v>
                </c:pt>
                <c:pt idx="75">
                  <c:v>130562.51935</c:v>
                </c:pt>
                <c:pt idx="76">
                  <c:v>131501.20449</c:v>
                </c:pt>
                <c:pt idx="77">
                  <c:v>134770.31458999999</c:v>
                </c:pt>
                <c:pt idx="78">
                  <c:v>140620.61936000001</c:v>
                </c:pt>
                <c:pt idx="79">
                  <c:v>143077.22218000001</c:v>
                </c:pt>
                <c:pt idx="80">
                  <c:v>148288.70959000001</c:v>
                </c:pt>
                <c:pt idx="81">
                  <c:v>154342.39301</c:v>
                </c:pt>
                <c:pt idx="82">
                  <c:v>149640.73939999999</c:v>
                </c:pt>
                <c:pt idx="83">
                  <c:v>166265.24953</c:v>
                </c:pt>
                <c:pt idx="84">
                  <c:v>167901.03962</c:v>
                </c:pt>
                <c:pt idx="85">
                  <c:v>175951.51314</c:v>
                </c:pt>
                <c:pt idx="86">
                  <c:v>176347.78362</c:v>
                </c:pt>
                <c:pt idx="87">
                  <c:v>198687.09865999999</c:v>
                </c:pt>
                <c:pt idx="88">
                  <c:v>189819.0295</c:v>
                </c:pt>
                <c:pt idx="89">
                  <c:v>200087.98357000001</c:v>
                </c:pt>
                <c:pt idx="90">
                  <c:v>203607.23668</c:v>
                </c:pt>
                <c:pt idx="91">
                  <c:v>208625.11194</c:v>
                </c:pt>
                <c:pt idx="92">
                  <c:v>217249.76240000001</c:v>
                </c:pt>
                <c:pt idx="93">
                  <c:v>224018.79246999999</c:v>
                </c:pt>
                <c:pt idx="94">
                  <c:v>236004.49166999999</c:v>
                </c:pt>
                <c:pt idx="95">
                  <c:v>240921.64035999999</c:v>
                </c:pt>
                <c:pt idx="96">
                  <c:v>244791.46497</c:v>
                </c:pt>
                <c:pt idx="97">
                  <c:v>240194.56224999999</c:v>
                </c:pt>
                <c:pt idx="98">
                  <c:v>242568.64572999999</c:v>
                </c:pt>
                <c:pt idx="99">
                  <c:v>248743.81795</c:v>
                </c:pt>
                <c:pt idx="100">
                  <c:v>254862.79405999999</c:v>
                </c:pt>
                <c:pt idx="101">
                  <c:v>252499.49087000001</c:v>
                </c:pt>
                <c:pt idx="102">
                  <c:v>257189.11588999999</c:v>
                </c:pt>
                <c:pt idx="103">
                  <c:v>264833.72255000001</c:v>
                </c:pt>
                <c:pt idx="104">
                  <c:v>260803.34034</c:v>
                </c:pt>
                <c:pt idx="105">
                  <c:v>266716.99008999998</c:v>
                </c:pt>
                <c:pt idx="106">
                  <c:v>274574.79759999999</c:v>
                </c:pt>
                <c:pt idx="107">
                  <c:v>271458.81002999999</c:v>
                </c:pt>
                <c:pt idx="108">
                  <c:v>287767.26766000001</c:v>
                </c:pt>
                <c:pt idx="109">
                  <c:v>294963.28461999999</c:v>
                </c:pt>
                <c:pt idx="110">
                  <c:v>296521.19218000001</c:v>
                </c:pt>
                <c:pt idx="111">
                  <c:v>303840.02922000003</c:v>
                </c:pt>
                <c:pt idx="112">
                  <c:v>297296.77278</c:v>
                </c:pt>
                <c:pt idx="113">
                  <c:v>315469.67417000001</c:v>
                </c:pt>
                <c:pt idx="114">
                  <c:v>308647.38021999999</c:v>
                </c:pt>
                <c:pt idx="115">
                  <c:v>310279.58477000002</c:v>
                </c:pt>
                <c:pt idx="116">
                  <c:v>334171.94189999998</c:v>
                </c:pt>
                <c:pt idx="117">
                  <c:v>347727.96828999999</c:v>
                </c:pt>
                <c:pt idx="118">
                  <c:v>365895.40177</c:v>
                </c:pt>
                <c:pt idx="119">
                  <c:v>353490.82121999998</c:v>
                </c:pt>
                <c:pt idx="120">
                  <c:v>350651.15797</c:v>
                </c:pt>
                <c:pt idx="121">
                  <c:v>348634.66712</c:v>
                </c:pt>
                <c:pt idx="122">
                  <c:v>341483.74286</c:v>
                </c:pt>
                <c:pt idx="123">
                  <c:v>379424.34865</c:v>
                </c:pt>
                <c:pt idx="124">
                  <c:v>351889.99660999997</c:v>
                </c:pt>
                <c:pt idx="125">
                  <c:v>345729.56342000002</c:v>
                </c:pt>
                <c:pt idx="126">
                  <c:v>367459.04978</c:v>
                </c:pt>
                <c:pt idx="127">
                  <c:v>344268.19738000003</c:v>
                </c:pt>
                <c:pt idx="128">
                  <c:v>331581.43445</c:v>
                </c:pt>
                <c:pt idx="129">
                  <c:v>352012.77611999999</c:v>
                </c:pt>
                <c:pt idx="130">
                  <c:v>351510.0955</c:v>
                </c:pt>
                <c:pt idx="131">
                  <c:v>353136.42330999998</c:v>
                </c:pt>
                <c:pt idx="132">
                  <c:v>353762.34609000001</c:v>
                </c:pt>
                <c:pt idx="133">
                  <c:v>365553.70069000003</c:v>
                </c:pt>
                <c:pt idx="134">
                  <c:v>369943.27753000002</c:v>
                </c:pt>
                <c:pt idx="135">
                  <c:v>370994.92486000003</c:v>
                </c:pt>
                <c:pt idx="136">
                  <c:v>371328.07267999998</c:v>
                </c:pt>
                <c:pt idx="137">
                  <c:v>383573.08308000001</c:v>
                </c:pt>
                <c:pt idx="138">
                  <c:v>378981.88040000002</c:v>
                </c:pt>
                <c:pt idx="139">
                  <c:v>404205.92158999998</c:v>
                </c:pt>
                <c:pt idx="140">
                  <c:v>429209.48632000003</c:v>
                </c:pt>
                <c:pt idx="141">
                  <c:v>425403.33584000001</c:v>
                </c:pt>
                <c:pt idx="142">
                  <c:v>389876.62015999999</c:v>
                </c:pt>
                <c:pt idx="143">
                  <c:v>392931.56568</c:v>
                </c:pt>
                <c:pt idx="144">
                  <c:v>375048.05371000001</c:v>
                </c:pt>
                <c:pt idx="145">
                  <c:v>368519.69802000001</c:v>
                </c:pt>
                <c:pt idx="146">
                  <c:v>392511.72045000002</c:v>
                </c:pt>
                <c:pt idx="147">
                  <c:v>402910.64672999998</c:v>
                </c:pt>
                <c:pt idx="148">
                  <c:v>435403.36349000002</c:v>
                </c:pt>
                <c:pt idx="149">
                  <c:v>434387.48813000001</c:v>
                </c:pt>
                <c:pt idx="150">
                  <c:v>486819.14137999999</c:v>
                </c:pt>
                <c:pt idx="151">
                  <c:v>471489.57595999999</c:v>
                </c:pt>
                <c:pt idx="152">
                  <c:v>456908.59859000001</c:v>
                </c:pt>
                <c:pt idx="153">
                  <c:v>433681.00328</c:v>
                </c:pt>
                <c:pt idx="154">
                  <c:v>414649.33755</c:v>
                </c:pt>
                <c:pt idx="155">
                  <c:v>413009.06634999998</c:v>
                </c:pt>
                <c:pt idx="156">
                  <c:v>452312.60605</c:v>
                </c:pt>
                <c:pt idx="157">
                  <c:v>472114.25748999999</c:v>
                </c:pt>
                <c:pt idx="158">
                  <c:v>482292.85729999997</c:v>
                </c:pt>
                <c:pt idx="159">
                  <c:v>463860.37150000001</c:v>
                </c:pt>
                <c:pt idx="160">
                  <c:v>477883.63290999999</c:v>
                </c:pt>
                <c:pt idx="161">
                  <c:v>489113.85371</c:v>
                </c:pt>
                <c:pt idx="162">
                  <c:v>507834.31907000003</c:v>
                </c:pt>
                <c:pt idx="163">
                  <c:v>516865.24885999999</c:v>
                </c:pt>
                <c:pt idx="164">
                  <c:v>528918.28697000002</c:v>
                </c:pt>
                <c:pt idx="165">
                  <c:v>528405.97600999998</c:v>
                </c:pt>
                <c:pt idx="166">
                  <c:v>519551.86755999998</c:v>
                </c:pt>
                <c:pt idx="167">
                  <c:v>554471.92293</c:v>
                </c:pt>
                <c:pt idx="168">
                  <c:v>529223.94330000004</c:v>
                </c:pt>
                <c:pt idx="169">
                  <c:v>523411.26221000002</c:v>
                </c:pt>
                <c:pt idx="170">
                  <c:v>603298.47128000006</c:v>
                </c:pt>
                <c:pt idx="171">
                  <c:v>599368.35127999994</c:v>
                </c:pt>
                <c:pt idx="172">
                  <c:v>608626.14809000003</c:v>
                </c:pt>
                <c:pt idx="173">
                  <c:v>627673.72594000003</c:v>
                </c:pt>
                <c:pt idx="174">
                  <c:v>664751.40879000002</c:v>
                </c:pt>
                <c:pt idx="175">
                  <c:v>634754.61178000004</c:v>
                </c:pt>
                <c:pt idx="176">
                  <c:v>596907.33969000005</c:v>
                </c:pt>
                <c:pt idx="177">
                  <c:v>641312.45865000004</c:v>
                </c:pt>
                <c:pt idx="178">
                  <c:v>635292.15478999994</c:v>
                </c:pt>
                <c:pt idx="179">
                  <c:v>649088.88052999997</c:v>
                </c:pt>
                <c:pt idx="180">
                  <c:v>664161.53640999994</c:v>
                </c:pt>
                <c:pt idx="181">
                  <c:v>670998.69009000005</c:v>
                </c:pt>
                <c:pt idx="182">
                  <c:v>689176.41572000005</c:v>
                </c:pt>
                <c:pt idx="183">
                  <c:v>662939.56102000002</c:v>
                </c:pt>
                <c:pt idx="184">
                  <c:v>699892.86838999996</c:v>
                </c:pt>
                <c:pt idx="185">
                  <c:v>728387.08522999997</c:v>
                </c:pt>
                <c:pt idx="186">
                  <c:v>742768.42596999998</c:v>
                </c:pt>
                <c:pt idx="187">
                  <c:v>738936.39709999994</c:v>
                </c:pt>
                <c:pt idx="188">
                  <c:v>789951.78553999995</c:v>
                </c:pt>
                <c:pt idx="189">
                  <c:v>805598.42764999997</c:v>
                </c:pt>
                <c:pt idx="190">
                  <c:v>842984.88613999996</c:v>
                </c:pt>
                <c:pt idx="191">
                  <c:v>770962.70090000005</c:v>
                </c:pt>
                <c:pt idx="192">
                  <c:v>751176.11158000003</c:v>
                </c:pt>
                <c:pt idx="193">
                  <c:v>733880.91125</c:v>
                </c:pt>
                <c:pt idx="194">
                  <c:v>727470.48274000001</c:v>
                </c:pt>
                <c:pt idx="195">
                  <c:v>721718.66932999995</c:v>
                </c:pt>
                <c:pt idx="196">
                  <c:v>686348.41136000003</c:v>
                </c:pt>
                <c:pt idx="197">
                  <c:v>756766.55429</c:v>
                </c:pt>
                <c:pt idx="198">
                  <c:v>747033.83057999995</c:v>
                </c:pt>
                <c:pt idx="199">
                  <c:v>716172.40457999997</c:v>
                </c:pt>
                <c:pt idx="200">
                  <c:v>779217.63202000002</c:v>
                </c:pt>
                <c:pt idx="201">
                  <c:v>781477.22572999995</c:v>
                </c:pt>
                <c:pt idx="202">
                  <c:v>741375.74653999996</c:v>
                </c:pt>
                <c:pt idx="203">
                  <c:v>811310.46299999999</c:v>
                </c:pt>
                <c:pt idx="204">
                  <c:v>835299.85007000004</c:v>
                </c:pt>
                <c:pt idx="205">
                  <c:v>835392.42779999995</c:v>
                </c:pt>
                <c:pt idx="206">
                  <c:v>874071.10441999999</c:v>
                </c:pt>
                <c:pt idx="207">
                  <c:v>933972.06009000004</c:v>
                </c:pt>
                <c:pt idx="208">
                  <c:v>946759.85537</c:v>
                </c:pt>
                <c:pt idx="209">
                  <c:v>926852.56761000003</c:v>
                </c:pt>
                <c:pt idx="210">
                  <c:v>957210.18654000002</c:v>
                </c:pt>
                <c:pt idx="211">
                  <c:v>918523.65119999996</c:v>
                </c:pt>
                <c:pt idx="212">
                  <c:v>879181.87482000003</c:v>
                </c:pt>
                <c:pt idx="213">
                  <c:v>972669.39561000001</c:v>
                </c:pt>
                <c:pt idx="214">
                  <c:v>994102.68004999997</c:v>
                </c:pt>
                <c:pt idx="215">
                  <c:v>1023951.74768</c:v>
                </c:pt>
                <c:pt idx="216">
                  <c:v>1097427.1362699999</c:v>
                </c:pt>
                <c:pt idx="217">
                  <c:v>1114253.2619400001</c:v>
                </c:pt>
                <c:pt idx="218">
                  <c:v>1067744.13634</c:v>
                </c:pt>
                <c:pt idx="219">
                  <c:v>1116787.25486</c:v>
                </c:pt>
                <c:pt idx="220">
                  <c:v>1103506.2703199999</c:v>
                </c:pt>
                <c:pt idx="221">
                  <c:v>1123808.4432399999</c:v>
                </c:pt>
                <c:pt idx="222">
                  <c:v>1129503.60039</c:v>
                </c:pt>
                <c:pt idx="223">
                  <c:v>1115121.2561900001</c:v>
                </c:pt>
                <c:pt idx="224">
                  <c:v>1114407.55067</c:v>
                </c:pt>
                <c:pt idx="225">
                  <c:v>1196010.4346700001</c:v>
                </c:pt>
                <c:pt idx="226">
                  <c:v>1215960.4437500001</c:v>
                </c:pt>
                <c:pt idx="227">
                  <c:v>1247529.8084499999</c:v>
                </c:pt>
                <c:pt idx="228">
                  <c:v>1240320.54886</c:v>
                </c:pt>
                <c:pt idx="229">
                  <c:v>1162450.53091</c:v>
                </c:pt>
                <c:pt idx="230">
                  <c:v>1191446.0538999999</c:v>
                </c:pt>
                <c:pt idx="231">
                  <c:v>1221859.8792999999</c:v>
                </c:pt>
                <c:pt idx="232">
                  <c:v>1254392.3713700001</c:v>
                </c:pt>
                <c:pt idx="233">
                  <c:v>1307079.67885</c:v>
                </c:pt>
                <c:pt idx="234">
                  <c:v>1300252.42799</c:v>
                </c:pt>
                <c:pt idx="235">
                  <c:v>1313171.1099100001</c:v>
                </c:pt>
                <c:pt idx="236">
                  <c:v>1344549.3484700001</c:v>
                </c:pt>
                <c:pt idx="237">
                  <c:v>1331670.9069399999</c:v>
                </c:pt>
                <c:pt idx="238">
                  <c:v>1299527.23627</c:v>
                </c:pt>
                <c:pt idx="239">
                  <c:v>1295644.29247</c:v>
                </c:pt>
                <c:pt idx="240">
                  <c:v>1288457.99385</c:v>
                </c:pt>
                <c:pt idx="241">
                  <c:v>1283161.9499600001</c:v>
                </c:pt>
                <c:pt idx="242">
                  <c:v>1384410.7971699999</c:v>
                </c:pt>
                <c:pt idx="243">
                  <c:v>1409461.7917200001</c:v>
                </c:pt>
              </c:numCache>
            </c:numRef>
          </c:val>
          <c:smooth val="0"/>
          <c:extLst>
            <c:ext xmlns:c16="http://schemas.microsoft.com/office/drawing/2014/chart" uri="{C3380CC4-5D6E-409C-BE32-E72D297353CC}">
              <c16:uniqueId val="{00000002-1A18-49C7-931D-CFCDFC5998F7}"/>
            </c:ext>
          </c:extLst>
        </c:ser>
        <c:ser>
          <c:idx val="3"/>
          <c:order val="3"/>
          <c:tx>
            <c:strRef>
              <c:f>'809_B2_PH'!$G$5</c:f>
              <c:strCache>
                <c:ptCount val="1"/>
                <c:pt idx="0">
                  <c:v>World bonds</c:v>
                </c:pt>
              </c:strCache>
            </c:strRef>
          </c:tx>
          <c:spPr>
            <a:ln w="15875" cap="rnd">
              <a:solidFill>
                <a:srgbClr val="CCCCCC"/>
              </a:solidFill>
              <a:round/>
            </a:ln>
            <a:effectLst/>
          </c:spPr>
          <c:marker>
            <c:symbol val="none"/>
          </c:marker>
          <c:dLbls>
            <c:delete val="1"/>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'809_B2_PH'!$Q$2:$Q$245</c:f>
              <c:numCache>
                <c:formatCode>General</c:formatCode>
                <c:ptCount val="244"/>
                <c:pt idx="0">
                  <c:v>100000</c:v>
                </c:pt>
                <c:pt idx="1">
                  <c:v>98369.639620000002</c:v>
                </c:pt>
                <c:pt idx="2">
                  <c:v>98796.865579999998</c:v>
                </c:pt>
                <c:pt idx="3">
                  <c:v>112154.20616</c:v>
                </c:pt>
                <c:pt idx="4">
                  <c:v>118456.31956</c:v>
                </c:pt>
                <c:pt idx="5">
                  <c:v>115376.90554000001</c:v>
                </c:pt>
                <c:pt idx="6">
                  <c:v>121217.32457</c:v>
                </c:pt>
                <c:pt idx="7">
                  <c:v>130059.88864</c:v>
                </c:pt>
                <c:pt idx="8">
                  <c:v>125179.5906</c:v>
                </c:pt>
                <c:pt idx="9">
                  <c:v>124834.77288999999</c:v>
                </c:pt>
                <c:pt idx="10">
                  <c:v>119299.88452000001</c:v>
                </c:pt>
                <c:pt idx="11">
                  <c:v>122322.85028</c:v>
                </c:pt>
                <c:pt idx="12">
                  <c:v>124989.15781999999</c:v>
                </c:pt>
                <c:pt idx="13">
                  <c:v>125894.57745</c:v>
                </c:pt>
                <c:pt idx="14">
                  <c:v>122943.78311999999</c:v>
                </c:pt>
                <c:pt idx="15">
                  <c:v>122050.11031</c:v>
                </c:pt>
                <c:pt idx="16">
                  <c:v>119905.93952</c:v>
                </c:pt>
                <c:pt idx="17">
                  <c:v>124429.32788</c:v>
                </c:pt>
                <c:pt idx="18">
                  <c:v>127417.6954</c:v>
                </c:pt>
                <c:pt idx="19">
                  <c:v>125401.30544</c:v>
                </c:pt>
                <c:pt idx="20">
                  <c:v>121290.96167999999</c:v>
                </c:pt>
                <c:pt idx="21">
                  <c:v>129440.06792</c:v>
                </c:pt>
                <c:pt idx="22">
                  <c:v>129284.63059</c:v>
                </c:pt>
                <c:pt idx="23">
                  <c:v>147401.24254000001</c:v>
                </c:pt>
                <c:pt idx="24">
                  <c:v>156353.21288000001</c:v>
                </c:pt>
                <c:pt idx="25">
                  <c:v>168282.16360999999</c:v>
                </c:pt>
                <c:pt idx="26">
                  <c:v>151909.94260000001</c:v>
                </c:pt>
                <c:pt idx="27">
                  <c:v>150865.71950000001</c:v>
                </c:pt>
                <c:pt idx="28">
                  <c:v>156021.13222999999</c:v>
                </c:pt>
                <c:pt idx="29">
                  <c:v>146223.05377</c:v>
                </c:pt>
                <c:pt idx="30">
                  <c:v>150545.84882000001</c:v>
                </c:pt>
                <c:pt idx="31">
                  <c:v>159382.35149</c:v>
                </c:pt>
                <c:pt idx="32">
                  <c:v>185094.49085999999</c:v>
                </c:pt>
                <c:pt idx="33">
                  <c:v>197476.74871000001</c:v>
                </c:pt>
                <c:pt idx="34">
                  <c:v>200474.89575</c:v>
                </c:pt>
                <c:pt idx="35">
                  <c:v>204955.04165</c:v>
                </c:pt>
                <c:pt idx="36">
                  <c:v>196738.13326999999</c:v>
                </c:pt>
                <c:pt idx="37">
                  <c:v>191812.83854</c:v>
                </c:pt>
                <c:pt idx="38">
                  <c:v>169103.05770999999</c:v>
                </c:pt>
                <c:pt idx="39">
                  <c:v>164151.11338</c:v>
                </c:pt>
                <c:pt idx="40">
                  <c:v>159949.96831</c:v>
                </c:pt>
                <c:pt idx="41">
                  <c:v>163992.95433000001</c:v>
                </c:pt>
                <c:pt idx="42">
                  <c:v>167164.72768000001</c:v>
                </c:pt>
                <c:pt idx="43">
                  <c:v>165372.92480000001</c:v>
                </c:pt>
                <c:pt idx="44">
                  <c:v>172032.01777000001</c:v>
                </c:pt>
                <c:pt idx="45">
                  <c:v>168261.98986</c:v>
                </c:pt>
                <c:pt idx="46">
                  <c:v>159714.40078</c:v>
                </c:pt>
                <c:pt idx="47">
                  <c:v>164616.16545999999</c:v>
                </c:pt>
                <c:pt idx="48">
                  <c:v>166646.23464000001</c:v>
                </c:pt>
                <c:pt idx="49">
                  <c:v>155256.04600999999</c:v>
                </c:pt>
                <c:pt idx="50">
                  <c:v>156624.37126000001</c:v>
                </c:pt>
                <c:pt idx="51">
                  <c:v>160897.90497999999</c:v>
                </c:pt>
                <c:pt idx="52">
                  <c:v>163777.61472000001</c:v>
                </c:pt>
                <c:pt idx="53">
                  <c:v>161339.74471999999</c:v>
                </c:pt>
                <c:pt idx="54">
                  <c:v>166335.74875</c:v>
                </c:pt>
                <c:pt idx="55">
                  <c:v>160756.07448000001</c:v>
                </c:pt>
                <c:pt idx="56">
                  <c:v>163627.15787</c:v>
                </c:pt>
                <c:pt idx="57">
                  <c:v>158225.50579</c:v>
                </c:pt>
                <c:pt idx="58">
                  <c:v>150247.899</c:v>
                </c:pt>
                <c:pt idx="59">
                  <c:v>162848.85668</c:v>
                </c:pt>
                <c:pt idx="60">
                  <c:v>158605.78408000001</c:v>
                </c:pt>
                <c:pt idx="61">
                  <c:v>154285.0876</c:v>
                </c:pt>
                <c:pt idx="62">
                  <c:v>154651.47073999999</c:v>
                </c:pt>
                <c:pt idx="63">
                  <c:v>160210.92535</c:v>
                </c:pt>
                <c:pt idx="64">
                  <c:v>159602.28795999999</c:v>
                </c:pt>
                <c:pt idx="65">
                  <c:v>161787.12599</c:v>
                </c:pt>
                <c:pt idx="66">
                  <c:v>172017.45378000001</c:v>
                </c:pt>
                <c:pt idx="67">
                  <c:v>194321.33160999999</c:v>
                </c:pt>
                <c:pt idx="68">
                  <c:v>191481.57913999999</c:v>
                </c:pt>
                <c:pt idx="69">
                  <c:v>194648.40093</c:v>
                </c:pt>
                <c:pt idx="70">
                  <c:v>194950.54355</c:v>
                </c:pt>
                <c:pt idx="71">
                  <c:v>191374.26976</c:v>
                </c:pt>
                <c:pt idx="72">
                  <c:v>182145.42907000001</c:v>
                </c:pt>
                <c:pt idx="73">
                  <c:v>184303.22279</c:v>
                </c:pt>
                <c:pt idx="74">
                  <c:v>189579.35649000001</c:v>
                </c:pt>
                <c:pt idx="75">
                  <c:v>206480.48206000001</c:v>
                </c:pt>
                <c:pt idx="76">
                  <c:v>197913.50468000001</c:v>
                </c:pt>
                <c:pt idx="77">
                  <c:v>202122.27054999999</c:v>
                </c:pt>
                <c:pt idx="78">
                  <c:v>207117.82449</c:v>
                </c:pt>
                <c:pt idx="79">
                  <c:v>207583.87654</c:v>
                </c:pt>
                <c:pt idx="80">
                  <c:v>215175.12869000001</c:v>
                </c:pt>
                <c:pt idx="81">
                  <c:v>220675.17404000001</c:v>
                </c:pt>
                <c:pt idx="82">
                  <c:v>207937.65413000001</c:v>
                </c:pt>
                <c:pt idx="83">
                  <c:v>216998.17241999999</c:v>
                </c:pt>
                <c:pt idx="84">
                  <c:v>216000.02493000001</c:v>
                </c:pt>
                <c:pt idx="85">
                  <c:v>220372.10853</c:v>
                </c:pt>
                <c:pt idx="86">
                  <c:v>216258.45905</c:v>
                </c:pt>
                <c:pt idx="87">
                  <c:v>234981.18215000001</c:v>
                </c:pt>
                <c:pt idx="88">
                  <c:v>228737.35203000001</c:v>
                </c:pt>
                <c:pt idx="89">
                  <c:v>231725.01530999999</c:v>
                </c:pt>
                <c:pt idx="90">
                  <c:v>240107.12882000001</c:v>
                </c:pt>
                <c:pt idx="91">
                  <c:v>238841.28615999999</c:v>
                </c:pt>
                <c:pt idx="92">
                  <c:v>241608.15900000001</c:v>
                </c:pt>
                <c:pt idx="93">
                  <c:v>241930.13281000001</c:v>
                </c:pt>
                <c:pt idx="94">
                  <c:v>247192.92843999999</c:v>
                </c:pt>
                <c:pt idx="95">
                  <c:v>265427.13163000002</c:v>
                </c:pt>
                <c:pt idx="96">
                  <c:v>260372.22717</c:v>
                </c:pt>
                <c:pt idx="97">
                  <c:v>254731.12062</c:v>
                </c:pt>
                <c:pt idx="98">
                  <c:v>257291.67868000001</c:v>
                </c:pt>
                <c:pt idx="99">
                  <c:v>259435.43784</c:v>
                </c:pt>
                <c:pt idx="100">
                  <c:v>263126.93348000001</c:v>
                </c:pt>
                <c:pt idx="101">
                  <c:v>262359.15383000002</c:v>
                </c:pt>
                <c:pt idx="102">
                  <c:v>262551.38761999999</c:v>
                </c:pt>
                <c:pt idx="103">
                  <c:v>268601.72021</c:v>
                </c:pt>
                <c:pt idx="104">
                  <c:v>262096.54086000001</c:v>
                </c:pt>
                <c:pt idx="105">
                  <c:v>261106.94049000001</c:v>
                </c:pt>
                <c:pt idx="106">
                  <c:v>271292.25594</c:v>
                </c:pt>
                <c:pt idx="107">
                  <c:v>272315.52240999998</c:v>
                </c:pt>
                <c:pt idx="108">
                  <c:v>269468.88063999999</c:v>
                </c:pt>
                <c:pt idx="109">
                  <c:v>277306.89124000003</c:v>
                </c:pt>
                <c:pt idx="110">
                  <c:v>275230.78813</c:v>
                </c:pt>
                <c:pt idx="111">
                  <c:v>274234.96635</c:v>
                </c:pt>
                <c:pt idx="112">
                  <c:v>273844.23254</c:v>
                </c:pt>
                <c:pt idx="113">
                  <c:v>286725.09633999999</c:v>
                </c:pt>
                <c:pt idx="114">
                  <c:v>301686.40351999999</c:v>
                </c:pt>
                <c:pt idx="115">
                  <c:v>317127.26818000001</c:v>
                </c:pt>
                <c:pt idx="116">
                  <c:v>316257.04032999999</c:v>
                </c:pt>
                <c:pt idx="117">
                  <c:v>323693.71104999998</c:v>
                </c:pt>
                <c:pt idx="118">
                  <c:v>349719.32890999998</c:v>
                </c:pt>
                <c:pt idx="119">
                  <c:v>364163.52114999999</c:v>
                </c:pt>
                <c:pt idx="120">
                  <c:v>374324.66152000002</c:v>
                </c:pt>
                <c:pt idx="121">
                  <c:v>357535.18091</c:v>
                </c:pt>
                <c:pt idx="122">
                  <c:v>348860.96678000002</c:v>
                </c:pt>
                <c:pt idx="123">
                  <c:v>379290.35411000001</c:v>
                </c:pt>
                <c:pt idx="124">
                  <c:v>368717.19394999999</c:v>
                </c:pt>
                <c:pt idx="125">
                  <c:v>349322.39786000003</c:v>
                </c:pt>
                <c:pt idx="126">
                  <c:v>367543.09534</c:v>
                </c:pt>
                <c:pt idx="127">
                  <c:v>344599.45426999999</c:v>
                </c:pt>
                <c:pt idx="128">
                  <c:v>326763.05238000001</c:v>
                </c:pt>
                <c:pt idx="129">
                  <c:v>325939.54619999998</c:v>
                </c:pt>
                <c:pt idx="130">
                  <c:v>315614.50498000003</c:v>
                </c:pt>
                <c:pt idx="131">
                  <c:v>312663.77211999998</c:v>
                </c:pt>
                <c:pt idx="132">
                  <c:v>305794.15172999998</c:v>
                </c:pt>
                <c:pt idx="133">
                  <c:v>312898.97298000002</c:v>
                </c:pt>
                <c:pt idx="134">
                  <c:v>315926.61161999998</c:v>
                </c:pt>
                <c:pt idx="135">
                  <c:v>315275.72466000001</c:v>
                </c:pt>
                <c:pt idx="136">
                  <c:v>313799.97448999999</c:v>
                </c:pt>
                <c:pt idx="137">
                  <c:v>322347.41327999998</c:v>
                </c:pt>
                <c:pt idx="138">
                  <c:v>321619.21042999998</c:v>
                </c:pt>
                <c:pt idx="139">
                  <c:v>331336.04637</c:v>
                </c:pt>
                <c:pt idx="140">
                  <c:v>343372.71315999998</c:v>
                </c:pt>
                <c:pt idx="141">
                  <c:v>337669.84100999997</c:v>
                </c:pt>
                <c:pt idx="142">
                  <c:v>305738.74758000002</c:v>
                </c:pt>
                <c:pt idx="143">
                  <c:v>297418.94579999999</c:v>
                </c:pt>
                <c:pt idx="144">
                  <c:v>293994.76955999999</c:v>
                </c:pt>
                <c:pt idx="145">
                  <c:v>299653.10214999999</c:v>
                </c:pt>
                <c:pt idx="146">
                  <c:v>309394.81523000001</c:v>
                </c:pt>
                <c:pt idx="147">
                  <c:v>311487.97863999999</c:v>
                </c:pt>
                <c:pt idx="148">
                  <c:v>335686.84493000002</c:v>
                </c:pt>
                <c:pt idx="149">
                  <c:v>323343.22831999999</c:v>
                </c:pt>
                <c:pt idx="150">
                  <c:v>357067.01921</c:v>
                </c:pt>
                <c:pt idx="151">
                  <c:v>340264.52704999998</c:v>
                </c:pt>
                <c:pt idx="152">
                  <c:v>351875.20046999998</c:v>
                </c:pt>
                <c:pt idx="153">
                  <c:v>331654.55127</c:v>
                </c:pt>
                <c:pt idx="154">
                  <c:v>351250.40295000002</c:v>
                </c:pt>
                <c:pt idx="155">
                  <c:v>329065.25893000001</c:v>
                </c:pt>
                <c:pt idx="156">
                  <c:v>346467.66619000002</c:v>
                </c:pt>
                <c:pt idx="157">
                  <c:v>361223.85118</c:v>
                </c:pt>
                <c:pt idx="158">
                  <c:v>354401.24679</c:v>
                </c:pt>
                <c:pt idx="159">
                  <c:v>367591.72496999998</c:v>
                </c:pt>
                <c:pt idx="160">
                  <c:v>363430.92661000002</c:v>
                </c:pt>
                <c:pt idx="161">
                  <c:v>368293.19420999999</c:v>
                </c:pt>
                <c:pt idx="162">
                  <c:v>400574.12643</c:v>
                </c:pt>
                <c:pt idx="163">
                  <c:v>393822.17388000002</c:v>
                </c:pt>
                <c:pt idx="164">
                  <c:v>395003.05981000001</c:v>
                </c:pt>
                <c:pt idx="165">
                  <c:v>379309.70468000002</c:v>
                </c:pt>
                <c:pt idx="166">
                  <c:v>362977.51205000002</c:v>
                </c:pt>
                <c:pt idx="167">
                  <c:v>395940.04693000001</c:v>
                </c:pt>
                <c:pt idx="168">
                  <c:v>416710.69222000003</c:v>
                </c:pt>
                <c:pt idx="169">
                  <c:v>471740.18303000001</c:v>
                </c:pt>
                <c:pt idx="170">
                  <c:v>495777.46789999999</c:v>
                </c:pt>
                <c:pt idx="171">
                  <c:v>470489.05176</c:v>
                </c:pt>
                <c:pt idx="172">
                  <c:v>468233.19809999998</c:v>
                </c:pt>
                <c:pt idx="173">
                  <c:v>477423.43436999997</c:v>
                </c:pt>
                <c:pt idx="174">
                  <c:v>471644.56810999999</c:v>
                </c:pt>
                <c:pt idx="175">
                  <c:v>465247.93417000002</c:v>
                </c:pt>
                <c:pt idx="176">
                  <c:v>450411.22454000002</c:v>
                </c:pt>
                <c:pt idx="177">
                  <c:v>435651.19647000002</c:v>
                </c:pt>
                <c:pt idx="178">
                  <c:v>419499.75949000003</c:v>
                </c:pt>
                <c:pt idx="179">
                  <c:v>427267.75852999999</c:v>
                </c:pt>
                <c:pt idx="180">
                  <c:v>415830.89143000002</c:v>
                </c:pt>
                <c:pt idx="181">
                  <c:v>397868.91730999999</c:v>
                </c:pt>
                <c:pt idx="182">
                  <c:v>394805.67534000002</c:v>
                </c:pt>
                <c:pt idx="183">
                  <c:v>377512.16035000002</c:v>
                </c:pt>
                <c:pt idx="184">
                  <c:v>388427.76844000001</c:v>
                </c:pt>
                <c:pt idx="185">
                  <c:v>403493.77071999997</c:v>
                </c:pt>
                <c:pt idx="186">
                  <c:v>399043.20770000003</c:v>
                </c:pt>
                <c:pt idx="187">
                  <c:v>404642.40729</c:v>
                </c:pt>
                <c:pt idx="188">
                  <c:v>407589.48645999999</c:v>
                </c:pt>
                <c:pt idx="189">
                  <c:v>424528.67631000001</c:v>
                </c:pt>
                <c:pt idx="190">
                  <c:v>423250.67275000003</c:v>
                </c:pt>
                <c:pt idx="191">
                  <c:v>400017.49997</c:v>
                </c:pt>
                <c:pt idx="192">
                  <c:v>395490.56183000002</c:v>
                </c:pt>
                <c:pt idx="193">
                  <c:v>362984.87202000001</c:v>
                </c:pt>
                <c:pt idx="194">
                  <c:v>369182.99657999998</c:v>
                </c:pt>
                <c:pt idx="195">
                  <c:v>365458.00101000001</c:v>
                </c:pt>
                <c:pt idx="196">
                  <c:v>368377.83172999998</c:v>
                </c:pt>
                <c:pt idx="197">
                  <c:v>382886.86411000002</c:v>
                </c:pt>
                <c:pt idx="198">
                  <c:v>377133.12922</c:v>
                </c:pt>
                <c:pt idx="199">
                  <c:v>378126.59713000001</c:v>
                </c:pt>
                <c:pt idx="200">
                  <c:v>381751.16975</c:v>
                </c:pt>
                <c:pt idx="201">
                  <c:v>374064.35668000003</c:v>
                </c:pt>
                <c:pt idx="202">
                  <c:v>369833.60797999997</c:v>
                </c:pt>
                <c:pt idx="203">
                  <c:v>389927.07283000002</c:v>
                </c:pt>
                <c:pt idx="204">
                  <c:v>397470.02133000002</c:v>
                </c:pt>
                <c:pt idx="205">
                  <c:v>399877.95162000001</c:v>
                </c:pt>
                <c:pt idx="206">
                  <c:v>412643.55578</c:v>
                </c:pt>
                <c:pt idx="207">
                  <c:v>435350.08973000001</c:v>
                </c:pt>
                <c:pt idx="208">
                  <c:v>415938.24747</c:v>
                </c:pt>
                <c:pt idx="209">
                  <c:v>395163.19709999999</c:v>
                </c:pt>
                <c:pt idx="210">
                  <c:v>412125.44212000002</c:v>
                </c:pt>
                <c:pt idx="211">
                  <c:v>399742.54102</c:v>
                </c:pt>
                <c:pt idx="212">
                  <c:v>389633.79024</c:v>
                </c:pt>
                <c:pt idx="213">
                  <c:v>413159.62878999999</c:v>
                </c:pt>
                <c:pt idx="214">
                  <c:v>419256.10158999998</c:v>
                </c:pt>
                <c:pt idx="215">
                  <c:v>420001.36326000001</c:v>
                </c:pt>
                <c:pt idx="216">
                  <c:v>426051.24031000002</c:v>
                </c:pt>
                <c:pt idx="217">
                  <c:v>420680.85220000002</c:v>
                </c:pt>
                <c:pt idx="218">
                  <c:v>407614.57864999998</c:v>
                </c:pt>
                <c:pt idx="219">
                  <c:v>412237.78232</c:v>
                </c:pt>
                <c:pt idx="220">
                  <c:v>398946.06722999999</c:v>
                </c:pt>
                <c:pt idx="221">
                  <c:v>410574.85824999999</c:v>
                </c:pt>
                <c:pt idx="222">
                  <c:v>411146.94620000001</c:v>
                </c:pt>
                <c:pt idx="223">
                  <c:v>405007.27779999998</c:v>
                </c:pt>
                <c:pt idx="224">
                  <c:v>398560.26134000003</c:v>
                </c:pt>
                <c:pt idx="225">
                  <c:v>409855.50910000002</c:v>
                </c:pt>
                <c:pt idx="226">
                  <c:v>417899.30424999999</c:v>
                </c:pt>
                <c:pt idx="227">
                  <c:v>416556.31199000002</c:v>
                </c:pt>
                <c:pt idx="228">
                  <c:v>422286.45513999998</c:v>
                </c:pt>
                <c:pt idx="229">
                  <c:v>416804.83439999999</c:v>
                </c:pt>
                <c:pt idx="230">
                  <c:v>437366.52805000002</c:v>
                </c:pt>
                <c:pt idx="231">
                  <c:v>420438.46599</c:v>
                </c:pt>
                <c:pt idx="232">
                  <c:v>421353.55050000001</c:v>
                </c:pt>
                <c:pt idx="233">
                  <c:v>425631.76474000001</c:v>
                </c:pt>
                <c:pt idx="234">
                  <c:v>418146.76334</c:v>
                </c:pt>
                <c:pt idx="235">
                  <c:v>411493.3786</c:v>
                </c:pt>
                <c:pt idx="236">
                  <c:v>411860.26095999999</c:v>
                </c:pt>
                <c:pt idx="237">
                  <c:v>407662.01539999997</c:v>
                </c:pt>
                <c:pt idx="238">
                  <c:v>395008.23654999997</c:v>
                </c:pt>
                <c:pt idx="239">
                  <c:v>388636.12400000001</c:v>
                </c:pt>
                <c:pt idx="240">
                  <c:v>388476.57941000001</c:v>
                </c:pt>
                <c:pt idx="241">
                  <c:v>399829.03434999997</c:v>
                </c:pt>
                <c:pt idx="242">
                  <c:v>397919.97687000001</c:v>
                </c:pt>
                <c:pt idx="243">
                  <c:v>388464.57137999998</c:v>
                </c:pt>
              </c:numCache>
            </c:numRef>
          </c:val>
          <c:smooth val="0"/>
          <c:extLst>
            <c:ext xmlns:c16="http://schemas.microsoft.com/office/drawing/2014/chart" uri="{C3380CC4-5D6E-409C-BE32-E72D297353CC}">
              <c16:uniqueId val="{00000003-1A18-49C7-931D-CFCDFC5998F7}"/>
            </c:ext>
          </c:extLst>
        </c:ser>
        <c:ser>
          <c:idx val="5"/>
          <c:order val="4"/>
          <c:tx>
            <c:strRef>
              <c:f>'809_B2_PH'!$J$1</c:f>
              <c:strCache>
                <c:ptCount val="1"/>
                <c:pt idx="0">
                  <c:v>PH_FOORD_LAST</c:v>
                </c:pt>
              </c:strCache>
            </c:strRef>
          </c:tx>
          <c:spPr>
            <a:ln w="28575" cap="rnd">
              <a:solidFill>
                <a:schemeClr val="accent6"/>
              </a:solidFill>
              <a:round/>
            </a:ln>
            <a:effectLst/>
          </c:spPr>
          <c:marker>
            <c:symbol val="none"/>
          </c:marker>
          <c:dLbls>
            <c:dLbl>
              <c:idx val="215"/>
              <c:layout>
                <c:manualLayout>
                  <c:x val="1.0362377227248157E-2"/>
                  <c:y val="-3.5930654884856425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2B-4B2B-8ADD-CDAC766C18F3}"/>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'809_B2_PH'!$J$2:$J$245</c:f>
              <c:numCache>
                <c:formatCode>General</c:formatCode>
                <c:ptCount val="244"/>
                <c:pt idx="243">
                  <c:v>747822.59949000005</c:v>
                </c:pt>
              </c:numCache>
            </c:numRef>
          </c:val>
          <c:smooth val="0"/>
          <c:extLst>
            <c:ext xmlns:c16="http://schemas.microsoft.com/office/drawing/2014/chart" uri="{C3380CC4-5D6E-409C-BE32-E72D297353CC}">
              <c16:uniqueId val="{00000004-1A18-49C7-931D-CFCDFC5998F7}"/>
            </c:ext>
          </c:extLst>
        </c:ser>
        <c:ser>
          <c:idx val="6"/>
          <c:order val="5"/>
          <c:tx>
            <c:strRef>
              <c:f>'809_B2_PH'!$K$1</c:f>
              <c:strCache>
                <c:ptCount val="1"/>
                <c:pt idx="0">
                  <c:v>PH_COMP_1_LAST</c:v>
                </c:pt>
              </c:strCache>
            </c:strRef>
          </c:tx>
          <c:spPr>
            <a:ln w="28575" cap="rnd">
              <a:solidFill>
                <a:schemeClr val="accent1">
                  <a:lumMod val="60000"/>
                </a:schemeClr>
              </a:solidFill>
              <a:round/>
            </a:ln>
            <a:effectLst/>
          </c:spPr>
          <c:marker>
            <c:symbol val="none"/>
          </c:marker>
          <c:dLbls>
            <c:dLbl>
              <c:idx val="209"/>
              <c:layout>
                <c:manualLayout>
                  <c:x val="0"/>
                  <c:y val="-7.83950617283954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A4-44DE-819B-1B08368A1367}"/>
                </c:ext>
              </c:extLst>
            </c:dLbl>
            <c:dLbl>
              <c:idx val="21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1C-4993-8280-6200AC7A14D9}"/>
                </c:ext>
              </c:extLst>
            </c:dLbl>
            <c:dLbl>
              <c:idx val="215"/>
              <c:layout>
                <c:manualLayout>
                  <c:x val="1.0362377227248157E-2"/>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2B-4B2B-8ADD-CDAC766C18F3}"/>
                </c:ext>
              </c:extLst>
            </c:dLbl>
            <c:dLbl>
              <c:idx val="231"/>
              <c:layout>
                <c:manualLayout>
                  <c:x val="0"/>
                  <c:y val="-1.56790123456790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79-4F8F-B6F9-A50416F16BB2}"/>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'809_B2_PH'!$K$2:$K$245</c:f>
              <c:numCache>
                <c:formatCode>General</c:formatCode>
                <c:ptCount val="244"/>
                <c:pt idx="243">
                  <c:v>438753.62839000003</c:v>
                </c:pt>
              </c:numCache>
            </c:numRef>
          </c:val>
          <c:smooth val="0"/>
          <c:extLst>
            <c:ext xmlns:c16="http://schemas.microsoft.com/office/drawing/2014/chart" uri="{C3380CC4-5D6E-409C-BE32-E72D297353CC}">
              <c16:uniqueId val="{00000005-1A18-49C7-931D-CFCDFC5998F7}"/>
            </c:ext>
          </c:extLst>
        </c:ser>
        <c:ser>
          <c:idx val="7"/>
          <c:order val="6"/>
          <c:tx>
            <c:strRef>
              <c:f>'809_B2_PH'!$L$1</c:f>
              <c:strCache>
                <c:ptCount val="1"/>
                <c:pt idx="0">
                  <c:v>PH_COMP_2_LAST</c:v>
                </c:pt>
              </c:strCache>
            </c:strRef>
          </c:tx>
          <c:spPr>
            <a:ln w="28575" cap="rnd">
              <a:solidFill>
                <a:schemeClr val="accent2">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'809_B2_PH'!$L$2:$L$245</c:f>
              <c:numCache>
                <c:formatCode>General</c:formatCode>
                <c:ptCount val="244"/>
                <c:pt idx="243">
                  <c:v>1409461.7917200001</c:v>
                </c:pt>
              </c:numCache>
            </c:numRef>
          </c:val>
          <c:smooth val="0"/>
          <c:extLst>
            <c:ext xmlns:c16="http://schemas.microsoft.com/office/drawing/2014/chart" uri="{C3380CC4-5D6E-409C-BE32-E72D297353CC}">
              <c16:uniqueId val="{00000006-1A18-49C7-931D-CFCDFC5998F7}"/>
            </c:ext>
          </c:extLst>
        </c:ser>
        <c:ser>
          <c:idx val="8"/>
          <c:order val="7"/>
          <c:tx>
            <c:strRef>
              <c:f>'809_B2_PH'!$M$1</c:f>
              <c:strCache>
                <c:ptCount val="1"/>
                <c:pt idx="0">
                  <c:v>PH_COMP_3_LAST</c:v>
                </c:pt>
              </c:strCache>
            </c:strRef>
          </c:tx>
          <c:spPr>
            <a:ln w="28575" cap="rnd">
              <a:solidFill>
                <a:schemeClr val="accent3">
                  <a:lumMod val="60000"/>
                </a:schemeClr>
              </a:solidFill>
              <a:round/>
            </a:ln>
            <a:effectLst/>
          </c:spPr>
          <c:marker>
            <c:symbol val="none"/>
          </c:marker>
          <c:dLbls>
            <c:dLbl>
              <c:idx val="209"/>
              <c:layout>
                <c:manualLayout>
                  <c:x val="0"/>
                  <c:y val="1.5679012345678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A4-44DE-819B-1B08368A1367}"/>
                </c:ext>
              </c:extLst>
            </c:dLbl>
            <c:dLbl>
              <c:idx val="21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1C-4993-8280-6200AC7A14D9}"/>
                </c:ext>
              </c:extLst>
            </c:dLbl>
            <c:dLbl>
              <c:idx val="215"/>
              <c:layout>
                <c:manualLayout>
                  <c:x val="1.0362377227248157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2B-4B2B-8ADD-CDAC766C18F3}"/>
                </c:ext>
              </c:extLst>
            </c:dLbl>
            <c:dLbl>
              <c:idx val="217"/>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3C-4DDA-8E1E-5B860B4C3CAF}"/>
                </c:ext>
              </c:extLst>
            </c:dLbl>
            <c:dLbl>
              <c:idx val="218"/>
              <c:layout>
                <c:manualLayout>
                  <c:x val="-1.8997472122869205E-16"/>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E2-48B2-B4B2-8DC4E17B4D6B}"/>
                </c:ext>
              </c:extLst>
            </c:dLbl>
            <c:dLbl>
              <c:idx val="222"/>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17-4286-A52F-1910BDE168FD}"/>
                </c:ext>
              </c:extLst>
            </c:dLbl>
            <c:dLbl>
              <c:idx val="224"/>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CC-4100-8317-6B3070BAD11E}"/>
                </c:ext>
              </c:extLst>
            </c:dLbl>
            <c:dLbl>
              <c:idx val="225"/>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44-478F-9EF2-2BC9393F00C0}"/>
                </c:ext>
              </c:extLst>
            </c:dLbl>
            <c:dLbl>
              <c:idx val="226"/>
              <c:layout>
                <c:manualLayout>
                  <c:x val="-1.9011541675879515E-16"/>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E1-4B96-B778-D2199B255968}"/>
                </c:ext>
              </c:extLst>
            </c:dLbl>
            <c:dLbl>
              <c:idx val="22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64-4292-AD04-D0B587E59B06}"/>
                </c:ext>
              </c:extLst>
            </c:dLbl>
            <c:dLbl>
              <c:idx val="23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D-4DDE-B190-0268B555FFD2}"/>
                </c:ext>
              </c:extLst>
            </c:dLbl>
            <c:dLbl>
              <c:idx val="231"/>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79-4F8F-B6F9-A50416F16BB2}"/>
                </c:ext>
              </c:extLst>
            </c:dLbl>
            <c:dLbl>
              <c:idx val="243"/>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D7-419B-902A-AE651AF1966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'809_B2_PH'!$I$2:$I$245</c:f>
              <c:numCache>
                <c:formatCode>m/d/yyyy</c:formatCode>
                <c:ptCount val="244"/>
                <c:pt idx="0">
                  <c:v>38777</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pt idx="109">
                  <c:v>42094</c:v>
                </c:pt>
                <c:pt idx="110">
                  <c:v>42124</c:v>
                </c:pt>
                <c:pt idx="111">
                  <c:v>42155</c:v>
                </c:pt>
                <c:pt idx="112">
                  <c:v>42185</c:v>
                </c:pt>
                <c:pt idx="113">
                  <c:v>42216</c:v>
                </c:pt>
                <c:pt idx="114">
                  <c:v>42247</c:v>
                </c:pt>
                <c:pt idx="115">
                  <c:v>42277</c:v>
                </c:pt>
                <c:pt idx="116">
                  <c:v>42308</c:v>
                </c:pt>
                <c:pt idx="117">
                  <c:v>42338</c:v>
                </c:pt>
                <c:pt idx="118">
                  <c:v>42369</c:v>
                </c:pt>
                <c:pt idx="119">
                  <c:v>42400</c:v>
                </c:pt>
                <c:pt idx="120">
                  <c:v>42429</c:v>
                </c:pt>
                <c:pt idx="121">
                  <c:v>42460</c:v>
                </c:pt>
                <c:pt idx="122">
                  <c:v>42490</c:v>
                </c:pt>
                <c:pt idx="123">
                  <c:v>42521</c:v>
                </c:pt>
                <c:pt idx="124">
                  <c:v>42551</c:v>
                </c:pt>
                <c:pt idx="125">
                  <c:v>42582</c:v>
                </c:pt>
                <c:pt idx="126">
                  <c:v>42613</c:v>
                </c:pt>
                <c:pt idx="127">
                  <c:v>42643</c:v>
                </c:pt>
                <c:pt idx="128">
                  <c:v>42674</c:v>
                </c:pt>
                <c:pt idx="129">
                  <c:v>42704</c:v>
                </c:pt>
                <c:pt idx="130">
                  <c:v>42735</c:v>
                </c:pt>
                <c:pt idx="131">
                  <c:v>42766</c:v>
                </c:pt>
                <c:pt idx="132">
                  <c:v>42794</c:v>
                </c:pt>
                <c:pt idx="133">
                  <c:v>42825</c:v>
                </c:pt>
                <c:pt idx="134">
                  <c:v>42855</c:v>
                </c:pt>
                <c:pt idx="135">
                  <c:v>42886</c:v>
                </c:pt>
                <c:pt idx="136">
                  <c:v>42916</c:v>
                </c:pt>
                <c:pt idx="137">
                  <c:v>42947</c:v>
                </c:pt>
                <c:pt idx="138">
                  <c:v>42978</c:v>
                </c:pt>
                <c:pt idx="139">
                  <c:v>43008</c:v>
                </c:pt>
                <c:pt idx="140">
                  <c:v>43039</c:v>
                </c:pt>
                <c:pt idx="141">
                  <c:v>43069</c:v>
                </c:pt>
                <c:pt idx="142">
                  <c:v>43100</c:v>
                </c:pt>
                <c:pt idx="143">
                  <c:v>43131</c:v>
                </c:pt>
                <c:pt idx="144">
                  <c:v>43159</c:v>
                </c:pt>
                <c:pt idx="145">
                  <c:v>43190</c:v>
                </c:pt>
                <c:pt idx="146">
                  <c:v>43220</c:v>
                </c:pt>
                <c:pt idx="147">
                  <c:v>43251</c:v>
                </c:pt>
                <c:pt idx="148">
                  <c:v>43281</c:v>
                </c:pt>
                <c:pt idx="149">
                  <c:v>43312</c:v>
                </c:pt>
                <c:pt idx="150">
                  <c:v>43343</c:v>
                </c:pt>
                <c:pt idx="151">
                  <c:v>43373</c:v>
                </c:pt>
                <c:pt idx="152">
                  <c:v>43404</c:v>
                </c:pt>
                <c:pt idx="153">
                  <c:v>43434</c:v>
                </c:pt>
                <c:pt idx="154">
                  <c:v>43465</c:v>
                </c:pt>
                <c:pt idx="155">
                  <c:v>43496</c:v>
                </c:pt>
                <c:pt idx="156">
                  <c:v>43524</c:v>
                </c:pt>
                <c:pt idx="157">
                  <c:v>43555</c:v>
                </c:pt>
                <c:pt idx="158">
                  <c:v>43585</c:v>
                </c:pt>
                <c:pt idx="159">
                  <c:v>43616</c:v>
                </c:pt>
                <c:pt idx="160">
                  <c:v>43646</c:v>
                </c:pt>
                <c:pt idx="161">
                  <c:v>43677</c:v>
                </c:pt>
                <c:pt idx="162">
                  <c:v>43708</c:v>
                </c:pt>
                <c:pt idx="163">
                  <c:v>43738</c:v>
                </c:pt>
                <c:pt idx="164">
                  <c:v>43769</c:v>
                </c:pt>
                <c:pt idx="165">
                  <c:v>43799</c:v>
                </c:pt>
                <c:pt idx="166">
                  <c:v>43830</c:v>
                </c:pt>
                <c:pt idx="167">
                  <c:v>43861</c:v>
                </c:pt>
                <c:pt idx="168">
                  <c:v>43890</c:v>
                </c:pt>
                <c:pt idx="169">
                  <c:v>43921</c:v>
                </c:pt>
                <c:pt idx="170">
                  <c:v>43951</c:v>
                </c:pt>
                <c:pt idx="171">
                  <c:v>43982</c:v>
                </c:pt>
                <c:pt idx="172">
                  <c:v>44012</c:v>
                </c:pt>
                <c:pt idx="173">
                  <c:v>44043</c:v>
                </c:pt>
                <c:pt idx="174">
                  <c:v>44074</c:v>
                </c:pt>
                <c:pt idx="175">
                  <c:v>44104</c:v>
                </c:pt>
                <c:pt idx="176">
                  <c:v>44135</c:v>
                </c:pt>
                <c:pt idx="177">
                  <c:v>44165</c:v>
                </c:pt>
                <c:pt idx="178">
                  <c:v>44196</c:v>
                </c:pt>
                <c:pt idx="179">
                  <c:v>44227</c:v>
                </c:pt>
                <c:pt idx="180">
                  <c:v>44255</c:v>
                </c:pt>
                <c:pt idx="181">
                  <c:v>44286</c:v>
                </c:pt>
                <c:pt idx="182">
                  <c:v>44316</c:v>
                </c:pt>
                <c:pt idx="183">
                  <c:v>44347</c:v>
                </c:pt>
                <c:pt idx="184">
                  <c:v>44377</c:v>
                </c:pt>
                <c:pt idx="185">
                  <c:v>44408</c:v>
                </c:pt>
                <c:pt idx="186">
                  <c:v>44439</c:v>
                </c:pt>
                <c:pt idx="187">
                  <c:v>44469</c:v>
                </c:pt>
                <c:pt idx="188">
                  <c:v>44500</c:v>
                </c:pt>
                <c:pt idx="189">
                  <c:v>44530</c:v>
                </c:pt>
                <c:pt idx="190">
                  <c:v>44561</c:v>
                </c:pt>
                <c:pt idx="191">
                  <c:v>44592</c:v>
                </c:pt>
                <c:pt idx="192">
                  <c:v>44620</c:v>
                </c:pt>
                <c:pt idx="193">
                  <c:v>44651</c:v>
                </c:pt>
                <c:pt idx="194">
                  <c:v>44681</c:v>
                </c:pt>
                <c:pt idx="195">
                  <c:v>44712</c:v>
                </c:pt>
                <c:pt idx="196">
                  <c:v>44742</c:v>
                </c:pt>
                <c:pt idx="197">
                  <c:v>44773</c:v>
                </c:pt>
                <c:pt idx="198">
                  <c:v>44804</c:v>
                </c:pt>
                <c:pt idx="199">
                  <c:v>44834</c:v>
                </c:pt>
                <c:pt idx="200">
                  <c:v>44865</c:v>
                </c:pt>
                <c:pt idx="201">
                  <c:v>44895</c:v>
                </c:pt>
                <c:pt idx="202">
                  <c:v>44926</c:v>
                </c:pt>
                <c:pt idx="203">
                  <c:v>44957</c:v>
                </c:pt>
                <c:pt idx="204">
                  <c:v>44985</c:v>
                </c:pt>
                <c:pt idx="205">
                  <c:v>45016</c:v>
                </c:pt>
                <c:pt idx="206">
                  <c:v>45046</c:v>
                </c:pt>
                <c:pt idx="207">
                  <c:v>45077</c:v>
                </c:pt>
                <c:pt idx="208">
                  <c:v>45107</c:v>
                </c:pt>
                <c:pt idx="209">
                  <c:v>45138</c:v>
                </c:pt>
                <c:pt idx="210">
                  <c:v>45169</c:v>
                </c:pt>
                <c:pt idx="211">
                  <c:v>45199</c:v>
                </c:pt>
                <c:pt idx="212">
                  <c:v>45230</c:v>
                </c:pt>
                <c:pt idx="213">
                  <c:v>45260</c:v>
                </c:pt>
                <c:pt idx="214">
                  <c:v>45291</c:v>
                </c:pt>
                <c:pt idx="215">
                  <c:v>45322</c:v>
                </c:pt>
                <c:pt idx="216">
                  <c:v>45351</c:v>
                </c:pt>
                <c:pt idx="217">
                  <c:v>45382</c:v>
                </c:pt>
                <c:pt idx="218">
                  <c:v>45412</c:v>
                </c:pt>
                <c:pt idx="219">
                  <c:v>45443</c:v>
                </c:pt>
                <c:pt idx="220">
                  <c:v>45473</c:v>
                </c:pt>
                <c:pt idx="221">
                  <c:v>45504</c:v>
                </c:pt>
                <c:pt idx="222">
                  <c:v>45535</c:v>
                </c:pt>
                <c:pt idx="223">
                  <c:v>45565</c:v>
                </c:pt>
                <c:pt idx="224">
                  <c:v>45596</c:v>
                </c:pt>
                <c:pt idx="225">
                  <c:v>45626</c:v>
                </c:pt>
                <c:pt idx="226">
                  <c:v>45657</c:v>
                </c:pt>
                <c:pt idx="227">
                  <c:v>45688</c:v>
                </c:pt>
                <c:pt idx="228">
                  <c:v>45716</c:v>
                </c:pt>
                <c:pt idx="229">
                  <c:v>45747</c:v>
                </c:pt>
                <c:pt idx="230">
                  <c:v>45777</c:v>
                </c:pt>
                <c:pt idx="231">
                  <c:v>45808</c:v>
                </c:pt>
                <c:pt idx="232">
                  <c:v>45838</c:v>
                </c:pt>
                <c:pt idx="233">
                  <c:v>45869</c:v>
                </c:pt>
                <c:pt idx="234">
                  <c:v>45900</c:v>
                </c:pt>
                <c:pt idx="235">
                  <c:v>45930</c:v>
                </c:pt>
                <c:pt idx="236">
                  <c:v>45961</c:v>
                </c:pt>
                <c:pt idx="237">
                  <c:v>45991</c:v>
                </c:pt>
                <c:pt idx="238">
                  <c:v>46022</c:v>
                </c:pt>
                <c:pt idx="239">
                  <c:v>46053</c:v>
                </c:pt>
                <c:pt idx="240">
                  <c:v>46081</c:v>
                </c:pt>
                <c:pt idx="241">
                  <c:v>46112</c:v>
                </c:pt>
                <c:pt idx="242">
                  <c:v>46142</c:v>
                </c:pt>
                <c:pt idx="243">
                  <c:v>46173</c:v>
                </c:pt>
              </c:numCache>
            </c:numRef>
          </c:cat>
          <c:val>
            <c:numRef>
              <c:f>'809_B2_PH'!$M$2:$M$245</c:f>
              <c:numCache>
                <c:formatCode>General</c:formatCode>
                <c:ptCount val="244"/>
                <c:pt idx="243">
                  <c:v>388464.57137999998</c:v>
                </c:pt>
              </c:numCache>
            </c:numRef>
          </c:val>
          <c:smooth val="0"/>
          <c:extLst>
            <c:ext xmlns:c16="http://schemas.microsoft.com/office/drawing/2014/chart" uri="{C3380CC4-5D6E-409C-BE32-E72D297353CC}">
              <c16:uniqueId val="{00000007-1A18-49C7-931D-CFCDFC5998F7}"/>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10"/>
          <c:orientation val="minMax"/>
          <c:max val="15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45194533703"/>
          <c:h val="0.81390231481481479"/>
        </c:manualLayout>
      </c:layout>
      <c:lineChart>
        <c:grouping val="standard"/>
        <c:varyColors val="0"/>
        <c:ser>
          <c:idx val="0"/>
          <c:order val="0"/>
          <c:tx>
            <c:strRef>
              <c:f>'810_A_PH'!$G$2</c:f>
              <c:strCache>
                <c:ptCount val="1"/>
                <c:pt idx="0">
                  <c:v>Foord</c:v>
                </c:pt>
              </c:strCache>
            </c:strRef>
          </c:tx>
          <c:spPr>
            <a:ln w="15875" cap="rnd">
              <a:solidFill>
                <a:srgbClr val="D25347"/>
              </a:solidFill>
              <a:round/>
            </a:ln>
            <a:effectLst/>
          </c:spPr>
          <c:marker>
            <c:symbol val="none"/>
          </c:marker>
          <c:dLbls>
            <c:delete val="1"/>
          </c:dLbls>
          <c:cat>
            <c:numRef>
              <c:f>'810_A_PH'!$I$2:$I$287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'810_A_PH'!$M$2:$M$287</c:f>
              <c:numCache>
                <c:formatCode>General</c:formatCode>
                <c:ptCount val="286"/>
                <c:pt idx="0">
                  <c:v>100000</c:v>
                </c:pt>
                <c:pt idx="1">
                  <c:v>100808</c:v>
                </c:pt>
                <c:pt idx="2">
                  <c:v>103884.45854000001</c:v>
                </c:pt>
                <c:pt idx="3">
                  <c:v>108506.69364</c:v>
                </c:pt>
                <c:pt idx="4">
                  <c:v>107019.6094</c:v>
                </c:pt>
                <c:pt idx="5">
                  <c:v>102805.8193</c:v>
                </c:pt>
                <c:pt idx="6">
                  <c:v>99217.896210000006</c:v>
                </c:pt>
                <c:pt idx="7">
                  <c:v>95399.495469999994</c:v>
                </c:pt>
                <c:pt idx="8">
                  <c:v>94865.258300000001</c:v>
                </c:pt>
                <c:pt idx="9">
                  <c:v>104134.35296</c:v>
                </c:pt>
                <c:pt idx="10">
                  <c:v>104136.43565</c:v>
                </c:pt>
                <c:pt idx="11">
                  <c:v>106775.77361</c:v>
                </c:pt>
                <c:pt idx="12">
                  <c:v>109432.56841000001</c:v>
                </c:pt>
                <c:pt idx="13">
                  <c:v>108022.9675</c:v>
                </c:pt>
                <c:pt idx="14">
                  <c:v>114399.34723</c:v>
                </c:pt>
                <c:pt idx="15">
                  <c:v>114882.11248</c:v>
                </c:pt>
                <c:pt idx="16">
                  <c:v>122008.3648</c:v>
                </c:pt>
                <c:pt idx="17">
                  <c:v>125724.12955</c:v>
                </c:pt>
                <c:pt idx="18">
                  <c:v>126692.70824000001</c:v>
                </c:pt>
                <c:pt idx="19">
                  <c:v>123883.93090000001</c:v>
                </c:pt>
                <c:pt idx="20">
                  <c:v>124289.40300999999</c:v>
                </c:pt>
                <c:pt idx="21">
                  <c:v>121515.6364</c:v>
                </c:pt>
                <c:pt idx="22">
                  <c:v>120653.72599000001</c:v>
                </c:pt>
                <c:pt idx="23">
                  <c:v>122008.18472</c:v>
                </c:pt>
                <c:pt idx="24">
                  <c:v>132280.54182000001</c:v>
                </c:pt>
                <c:pt idx="25">
                  <c:v>136544.47281000001</c:v>
                </c:pt>
                <c:pt idx="26">
                  <c:v>137482.80643</c:v>
                </c:pt>
                <c:pt idx="27">
                  <c:v>144551.34744000001</c:v>
                </c:pt>
                <c:pt idx="28">
                  <c:v>149586.21541999999</c:v>
                </c:pt>
                <c:pt idx="29">
                  <c:v>151378.55744999999</c:v>
                </c:pt>
                <c:pt idx="30">
                  <c:v>155527.08682</c:v>
                </c:pt>
                <c:pt idx="31">
                  <c:v>155029.55567</c:v>
                </c:pt>
                <c:pt idx="32">
                  <c:v>154186.50495</c:v>
                </c:pt>
                <c:pt idx="33">
                  <c:v>165609.72054000001</c:v>
                </c:pt>
                <c:pt idx="34">
                  <c:v>169898.84669000001</c:v>
                </c:pt>
                <c:pt idx="35">
                  <c:v>180863.77846</c:v>
                </c:pt>
                <c:pt idx="36">
                  <c:v>186377.41075000001</c:v>
                </c:pt>
                <c:pt idx="37">
                  <c:v>200817.55978000001</c:v>
                </c:pt>
                <c:pt idx="38">
                  <c:v>198260.09181000001</c:v>
                </c:pt>
                <c:pt idx="39">
                  <c:v>203169.80570999999</c:v>
                </c:pt>
                <c:pt idx="40">
                  <c:v>215061.52984999999</c:v>
                </c:pt>
                <c:pt idx="41">
                  <c:v>233326.29016999999</c:v>
                </c:pt>
                <c:pt idx="42">
                  <c:v>234158.33165000001</c:v>
                </c:pt>
                <c:pt idx="43">
                  <c:v>245316.49244999999</c:v>
                </c:pt>
                <c:pt idx="44">
                  <c:v>248295.91357999999</c:v>
                </c:pt>
                <c:pt idx="45">
                  <c:v>242606.80853000001</c:v>
                </c:pt>
                <c:pt idx="46">
                  <c:v>242329.23662000001</c:v>
                </c:pt>
                <c:pt idx="47">
                  <c:v>239413.61225999999</c:v>
                </c:pt>
                <c:pt idx="48">
                  <c:v>253827.20554</c:v>
                </c:pt>
                <c:pt idx="49">
                  <c:v>259486.18945000001</c:v>
                </c:pt>
                <c:pt idx="50">
                  <c:v>269477.36465</c:v>
                </c:pt>
                <c:pt idx="51">
                  <c:v>277298.55682</c:v>
                </c:pt>
                <c:pt idx="52">
                  <c:v>284748.49342999997</c:v>
                </c:pt>
                <c:pt idx="53">
                  <c:v>293228.69238999998</c:v>
                </c:pt>
                <c:pt idx="54">
                  <c:v>298228.79373999999</c:v>
                </c:pt>
                <c:pt idx="55">
                  <c:v>307738.82374000002</c:v>
                </c:pt>
                <c:pt idx="56">
                  <c:v>316397.62179</c:v>
                </c:pt>
                <c:pt idx="57">
                  <c:v>318301.82932999998</c:v>
                </c:pt>
                <c:pt idx="58">
                  <c:v>315530.83197</c:v>
                </c:pt>
                <c:pt idx="59">
                  <c:v>316811.67887</c:v>
                </c:pt>
                <c:pt idx="60">
                  <c:v>317001.64463</c:v>
                </c:pt>
                <c:pt idx="61">
                  <c:v>323518.33017999999</c:v>
                </c:pt>
                <c:pt idx="62">
                  <c:v>331938.16886999999</c:v>
                </c:pt>
                <c:pt idx="63">
                  <c:v>322553.02779000002</c:v>
                </c:pt>
                <c:pt idx="64">
                  <c:v>314846.77389999997</c:v>
                </c:pt>
                <c:pt idx="65">
                  <c:v>297865.07235999999</c:v>
                </c:pt>
                <c:pt idx="66">
                  <c:v>322956.00692000001</c:v>
                </c:pt>
                <c:pt idx="67">
                  <c:v>323122.69059000001</c:v>
                </c:pt>
                <c:pt idx="68">
                  <c:v>322898.77282999997</c:v>
                </c:pt>
                <c:pt idx="69">
                  <c:v>325733.50118999998</c:v>
                </c:pt>
                <c:pt idx="70">
                  <c:v>314192.94455000001</c:v>
                </c:pt>
                <c:pt idx="71">
                  <c:v>311403.93761000002</c:v>
                </c:pt>
                <c:pt idx="72">
                  <c:v>322225.84724999999</c:v>
                </c:pt>
                <c:pt idx="73">
                  <c:v>302149.73606999998</c:v>
                </c:pt>
                <c:pt idx="74">
                  <c:v>286136.03165999998</c:v>
                </c:pt>
                <c:pt idx="75">
                  <c:v>287975.68565</c:v>
                </c:pt>
                <c:pt idx="76">
                  <c:v>292058.49981000001</c:v>
                </c:pt>
                <c:pt idx="77">
                  <c:v>285609.56352000003</c:v>
                </c:pt>
                <c:pt idx="78">
                  <c:v>268798.39717000001</c:v>
                </c:pt>
                <c:pt idx="79">
                  <c:v>280045.17574999999</c:v>
                </c:pt>
                <c:pt idx="80">
                  <c:v>282867.80803999997</c:v>
                </c:pt>
                <c:pt idx="81">
                  <c:v>291481.81167999998</c:v>
                </c:pt>
                <c:pt idx="82">
                  <c:v>291878.56722000003</c:v>
                </c:pt>
                <c:pt idx="83">
                  <c:v>308378.55959000002</c:v>
                </c:pt>
                <c:pt idx="84">
                  <c:v>321397.17950999999</c:v>
                </c:pt>
                <c:pt idx="85">
                  <c:v>323971.79287</c:v>
                </c:pt>
                <c:pt idx="86">
                  <c:v>334503.12715999997</c:v>
                </c:pt>
                <c:pt idx="87">
                  <c:v>331383.15996000002</c:v>
                </c:pt>
                <c:pt idx="88">
                  <c:v>341823.29716999998</c:v>
                </c:pt>
                <c:pt idx="89">
                  <c:v>339485.56959000003</c:v>
                </c:pt>
                <c:pt idx="90">
                  <c:v>345314.47493000003</c:v>
                </c:pt>
                <c:pt idx="91">
                  <c:v>359699.25935000001</c:v>
                </c:pt>
                <c:pt idx="92">
                  <c:v>362856.75001999998</c:v>
                </c:pt>
                <c:pt idx="93">
                  <c:v>349108.02208999998</c:v>
                </c:pt>
                <c:pt idx="94">
                  <c:v>346510.56368999998</c:v>
                </c:pt>
                <c:pt idx="95">
                  <c:v>359601.80589999998</c:v>
                </c:pt>
                <c:pt idx="96">
                  <c:v>353690.93137000001</c:v>
                </c:pt>
                <c:pt idx="97">
                  <c:v>375002.21296999999</c:v>
                </c:pt>
                <c:pt idx="98">
                  <c:v>386191.45231000002</c:v>
                </c:pt>
                <c:pt idx="99">
                  <c:v>389596.24549</c:v>
                </c:pt>
                <c:pt idx="100">
                  <c:v>395028.16983000003</c:v>
                </c:pt>
                <c:pt idx="101">
                  <c:v>395454.58899000002</c:v>
                </c:pt>
                <c:pt idx="102">
                  <c:v>398779.34655999998</c:v>
                </c:pt>
                <c:pt idx="103">
                  <c:v>398463.26997999998</c:v>
                </c:pt>
                <c:pt idx="104">
                  <c:v>404576.49044000002</c:v>
                </c:pt>
                <c:pt idx="105">
                  <c:v>407615.29517</c:v>
                </c:pt>
                <c:pt idx="106">
                  <c:v>401465.14481000003</c:v>
                </c:pt>
                <c:pt idx="107">
                  <c:v>401112.99167000002</c:v>
                </c:pt>
                <c:pt idx="108">
                  <c:v>403194.25636</c:v>
                </c:pt>
                <c:pt idx="109">
                  <c:v>406661.82868999999</c:v>
                </c:pt>
                <c:pt idx="110">
                  <c:v>432293.55128999997</c:v>
                </c:pt>
                <c:pt idx="111">
                  <c:v>433991.75789000001</c:v>
                </c:pt>
                <c:pt idx="112">
                  <c:v>432244.23131</c:v>
                </c:pt>
                <c:pt idx="113">
                  <c:v>445993.83964999998</c:v>
                </c:pt>
                <c:pt idx="114">
                  <c:v>452062.86213999998</c:v>
                </c:pt>
                <c:pt idx="115">
                  <c:v>458387.95685999998</c:v>
                </c:pt>
                <c:pt idx="116">
                  <c:v>469026.88831000001</c:v>
                </c:pt>
                <c:pt idx="117">
                  <c:v>462441.39513999998</c:v>
                </c:pt>
                <c:pt idx="118">
                  <c:v>467748.76506000001</c:v>
                </c:pt>
                <c:pt idx="119">
                  <c:v>482743.52983999997</c:v>
                </c:pt>
                <c:pt idx="120">
                  <c:v>492813.95847000001</c:v>
                </c:pt>
                <c:pt idx="121">
                  <c:v>496587.96571000002</c:v>
                </c:pt>
                <c:pt idx="122">
                  <c:v>513939.04862000002</c:v>
                </c:pt>
                <c:pt idx="123">
                  <c:v>523473.27987000003</c:v>
                </c:pt>
                <c:pt idx="124">
                  <c:v>526958.11242000002</c:v>
                </c:pt>
                <c:pt idx="125">
                  <c:v>545075.18183999998</c:v>
                </c:pt>
                <c:pt idx="126">
                  <c:v>540522.56947999995</c:v>
                </c:pt>
                <c:pt idx="127">
                  <c:v>557013.66761999996</c:v>
                </c:pt>
                <c:pt idx="128">
                  <c:v>551612.51885999995</c:v>
                </c:pt>
                <c:pt idx="129">
                  <c:v>587387.49008999998</c:v>
                </c:pt>
                <c:pt idx="130">
                  <c:v>570814.64164000005</c:v>
                </c:pt>
                <c:pt idx="131">
                  <c:v>583268.38419999997</c:v>
                </c:pt>
                <c:pt idx="132">
                  <c:v>596143.13659999997</c:v>
                </c:pt>
                <c:pt idx="133">
                  <c:v>614750.69510000001</c:v>
                </c:pt>
                <c:pt idx="134">
                  <c:v>633242.06029000005</c:v>
                </c:pt>
                <c:pt idx="135">
                  <c:v>628919.79428999999</c:v>
                </c:pt>
                <c:pt idx="136">
                  <c:v>642969.89437999995</c:v>
                </c:pt>
                <c:pt idx="137">
                  <c:v>633121.69334999996</c:v>
                </c:pt>
                <c:pt idx="138">
                  <c:v>643235.24867</c:v>
                </c:pt>
                <c:pt idx="139">
                  <c:v>654840.45799000002</c:v>
                </c:pt>
                <c:pt idx="140">
                  <c:v>666394.37410000002</c:v>
                </c:pt>
                <c:pt idx="141">
                  <c:v>671052.05513999995</c:v>
                </c:pt>
                <c:pt idx="142">
                  <c:v>684120.85478000005</c:v>
                </c:pt>
                <c:pt idx="143">
                  <c:v>687837.07499999995</c:v>
                </c:pt>
                <c:pt idx="144">
                  <c:v>683843.79235999996</c:v>
                </c:pt>
                <c:pt idx="145">
                  <c:v>687691.05315000005</c:v>
                </c:pt>
                <c:pt idx="146">
                  <c:v>691445.87139999995</c:v>
                </c:pt>
                <c:pt idx="147">
                  <c:v>700753.41299999994</c:v>
                </c:pt>
                <c:pt idx="148">
                  <c:v>707846.00240999996</c:v>
                </c:pt>
                <c:pt idx="149">
                  <c:v>714433.67195999995</c:v>
                </c:pt>
                <c:pt idx="150">
                  <c:v>732963.67205000005</c:v>
                </c:pt>
                <c:pt idx="151">
                  <c:v>737100.58959999995</c:v>
                </c:pt>
                <c:pt idx="152">
                  <c:v>749020.59446000005</c:v>
                </c:pt>
                <c:pt idx="153">
                  <c:v>748147.23083000001</c:v>
                </c:pt>
                <c:pt idx="154">
                  <c:v>740787.02930000005</c:v>
                </c:pt>
                <c:pt idx="155">
                  <c:v>748565.60016000003</c:v>
                </c:pt>
                <c:pt idx="156">
                  <c:v>738795.19671000005</c:v>
                </c:pt>
                <c:pt idx="157">
                  <c:v>732927.92049000005</c:v>
                </c:pt>
                <c:pt idx="158">
                  <c:v>772163.47915999999</c:v>
                </c:pt>
                <c:pt idx="159">
                  <c:v>763051.20921999996</c:v>
                </c:pt>
                <c:pt idx="160">
                  <c:v>772384.06353000004</c:v>
                </c:pt>
                <c:pt idx="161">
                  <c:v>750465.09091000003</c:v>
                </c:pt>
                <c:pt idx="162">
                  <c:v>759578.78399999999</c:v>
                </c:pt>
                <c:pt idx="163">
                  <c:v>780105.72279000003</c:v>
                </c:pt>
                <c:pt idx="164">
                  <c:v>779984.98254999996</c:v>
                </c:pt>
                <c:pt idx="165">
                  <c:v>807693.43582000001</c:v>
                </c:pt>
                <c:pt idx="166">
                  <c:v>781130.57762999996</c:v>
                </c:pt>
                <c:pt idx="167">
                  <c:v>783224.84628000006</c:v>
                </c:pt>
                <c:pt idx="168">
                  <c:v>799155.37422</c:v>
                </c:pt>
                <c:pt idx="169">
                  <c:v>777646.65786000004</c:v>
                </c:pt>
                <c:pt idx="170">
                  <c:v>755321.21956</c:v>
                </c:pt>
                <c:pt idx="171">
                  <c:v>765464.78449999995</c:v>
                </c:pt>
                <c:pt idx="172">
                  <c:v>764609.91617999994</c:v>
                </c:pt>
                <c:pt idx="173">
                  <c:v>776002.34487999999</c:v>
                </c:pt>
                <c:pt idx="174">
                  <c:v>767908.71926000004</c:v>
                </c:pt>
                <c:pt idx="175">
                  <c:v>782329.60085000005</c:v>
                </c:pt>
                <c:pt idx="176">
                  <c:v>799499.60820000002</c:v>
                </c:pt>
                <c:pt idx="177">
                  <c:v>803985.51895000006</c:v>
                </c:pt>
                <c:pt idx="178">
                  <c:v>789326.15086000005</c:v>
                </c:pt>
                <c:pt idx="179">
                  <c:v>811521.84901000001</c:v>
                </c:pt>
                <c:pt idx="180">
                  <c:v>813730.97621999995</c:v>
                </c:pt>
                <c:pt idx="181">
                  <c:v>830213.91608</c:v>
                </c:pt>
                <c:pt idx="182">
                  <c:v>859224.74935000006</c:v>
                </c:pt>
                <c:pt idx="183">
                  <c:v>850039.72030000004</c:v>
                </c:pt>
                <c:pt idx="184">
                  <c:v>817306.99487000005</c:v>
                </c:pt>
                <c:pt idx="185">
                  <c:v>824297.25257999997</c:v>
                </c:pt>
                <c:pt idx="186">
                  <c:v>801527.24280000001</c:v>
                </c:pt>
                <c:pt idx="187">
                  <c:v>786530.87615999999</c:v>
                </c:pt>
                <c:pt idx="188">
                  <c:v>817691.73727000004</c:v>
                </c:pt>
                <c:pt idx="189">
                  <c:v>808976.20128000004</c:v>
                </c:pt>
                <c:pt idx="190">
                  <c:v>838174.37479999999</c:v>
                </c:pt>
                <c:pt idx="191">
                  <c:v>834509.18737000006</c:v>
                </c:pt>
                <c:pt idx="192">
                  <c:v>881738.51898000005</c:v>
                </c:pt>
                <c:pt idx="193">
                  <c:v>840283.14208000002</c:v>
                </c:pt>
                <c:pt idx="194">
                  <c:v>812488.03867000004</c:v>
                </c:pt>
                <c:pt idx="195">
                  <c:v>781224.05776999996</c:v>
                </c:pt>
                <c:pt idx="196">
                  <c:v>786368.09</c:v>
                </c:pt>
                <c:pt idx="197">
                  <c:v>793968.61046</c:v>
                </c:pt>
                <c:pt idx="198">
                  <c:v>825963.76148999995</c:v>
                </c:pt>
                <c:pt idx="199">
                  <c:v>837578.08437000006</c:v>
                </c:pt>
                <c:pt idx="200">
                  <c:v>855458.18762999994</c:v>
                </c:pt>
                <c:pt idx="201">
                  <c:v>821626.33345999999</c:v>
                </c:pt>
                <c:pt idx="202">
                  <c:v>839478.64621000004</c:v>
                </c:pt>
                <c:pt idx="203">
                  <c:v>829387.60441000003</c:v>
                </c:pt>
                <c:pt idx="204">
                  <c:v>845865.83105000004</c:v>
                </c:pt>
                <c:pt idx="205">
                  <c:v>849642.34800999996</c:v>
                </c:pt>
                <c:pt idx="206">
                  <c:v>870755.24520999996</c:v>
                </c:pt>
                <c:pt idx="207">
                  <c:v>866357.57028999995</c:v>
                </c:pt>
                <c:pt idx="208">
                  <c:v>872933.79535000003</c:v>
                </c:pt>
                <c:pt idx="209">
                  <c:v>880199.79055999999</c:v>
                </c:pt>
                <c:pt idx="210">
                  <c:v>842819.55351999996</c:v>
                </c:pt>
                <c:pt idx="211">
                  <c:v>794915.22823999997</c:v>
                </c:pt>
                <c:pt idx="212">
                  <c:v>879279.82903000002</c:v>
                </c:pt>
                <c:pt idx="213">
                  <c:v>883236.51413999998</c:v>
                </c:pt>
                <c:pt idx="214">
                  <c:v>910551.67665000004</c:v>
                </c:pt>
                <c:pt idx="215">
                  <c:v>921015.05078000005</c:v>
                </c:pt>
                <c:pt idx="216">
                  <c:v>929683.80247999995</c:v>
                </c:pt>
                <c:pt idx="217">
                  <c:v>908246.25575000001</c:v>
                </c:pt>
                <c:pt idx="218">
                  <c:v>879023.31157999998</c:v>
                </c:pt>
                <c:pt idx="219">
                  <c:v>936911.96936999995</c:v>
                </c:pt>
                <c:pt idx="220">
                  <c:v>947314.13437999994</c:v>
                </c:pt>
                <c:pt idx="221">
                  <c:v>975797.79824999999</c:v>
                </c:pt>
                <c:pt idx="222">
                  <c:v>990822.44412999996</c:v>
                </c:pt>
                <c:pt idx="223">
                  <c:v>987304.79784999997</c:v>
                </c:pt>
                <c:pt idx="224">
                  <c:v>1003317.78241</c:v>
                </c:pt>
                <c:pt idx="225">
                  <c:v>1012265.60748</c:v>
                </c:pt>
                <c:pt idx="226">
                  <c:v>1014852.08813</c:v>
                </c:pt>
                <c:pt idx="227">
                  <c:v>1028922.03462</c:v>
                </c:pt>
                <c:pt idx="228">
                  <c:v>1033708.93038</c:v>
                </c:pt>
                <c:pt idx="229">
                  <c:v>1043490.8478</c:v>
                </c:pt>
                <c:pt idx="230">
                  <c:v>1061301.82629</c:v>
                </c:pt>
                <c:pt idx="231">
                  <c:v>1070830.3056300001</c:v>
                </c:pt>
                <c:pt idx="232">
                  <c:v>1092403.45685</c:v>
                </c:pt>
                <c:pt idx="233">
                  <c:v>1074953.7506500001</c:v>
                </c:pt>
                <c:pt idx="234">
                  <c:v>1078289.7715799999</c:v>
                </c:pt>
                <c:pt idx="235">
                  <c:v>1080037.9826199999</c:v>
                </c:pt>
                <c:pt idx="236">
                  <c:v>1075589.2750599999</c:v>
                </c:pt>
                <c:pt idx="237">
                  <c:v>1074296.6865099999</c:v>
                </c:pt>
                <c:pt idx="238">
                  <c:v>1052766.65075</c:v>
                </c:pt>
                <c:pt idx="239">
                  <c:v>1067758.3839</c:v>
                </c:pt>
                <c:pt idx="240">
                  <c:v>1077447.06385</c:v>
                </c:pt>
                <c:pt idx="241">
                  <c:v>1039898.10489</c:v>
                </c:pt>
                <c:pt idx="242">
                  <c:v>1066788.1811899999</c:v>
                </c:pt>
                <c:pt idx="243">
                  <c:v>1110073.66328</c:v>
                </c:pt>
                <c:pt idx="244">
                  <c:v>1111828.7732200001</c:v>
                </c:pt>
                <c:pt idx="245">
                  <c:v>1203169.56556</c:v>
                </c:pt>
                <c:pt idx="246">
                  <c:v>1211556.38836</c:v>
                </c:pt>
                <c:pt idx="247">
                  <c:v>1210810.6334800001</c:v>
                </c:pt>
                <c:pt idx="248">
                  <c:v>1224081.3547400001</c:v>
                </c:pt>
                <c:pt idx="249">
                  <c:v>1212859.17139</c:v>
                </c:pt>
                <c:pt idx="250">
                  <c:v>1229473.24343</c:v>
                </c:pt>
                <c:pt idx="251">
                  <c:v>1231011.8634200001</c:v>
                </c:pt>
                <c:pt idx="252">
                  <c:v>1227593.6411299999</c:v>
                </c:pt>
                <c:pt idx="253">
                  <c:v>1193520.5999</c:v>
                </c:pt>
                <c:pt idx="254">
                  <c:v>1172222.0133</c:v>
                </c:pt>
                <c:pt idx="255">
                  <c:v>1234340.3923800001</c:v>
                </c:pt>
                <c:pt idx="256">
                  <c:v>1256036.5047899999</c:v>
                </c:pt>
                <c:pt idx="257">
                  <c:v>1234628.4088399999</c:v>
                </c:pt>
                <c:pt idx="258">
                  <c:v>1245432.41549</c:v>
                </c:pt>
                <c:pt idx="259">
                  <c:v>1269231.04825</c:v>
                </c:pt>
                <c:pt idx="260">
                  <c:v>1287596.9791600001</c:v>
                </c:pt>
                <c:pt idx="261">
                  <c:v>1309688.7906800001</c:v>
                </c:pt>
                <c:pt idx="262">
                  <c:v>1309540.1106199999</c:v>
                </c:pt>
                <c:pt idx="263">
                  <c:v>1332517.1669099999</c:v>
                </c:pt>
                <c:pt idx="264">
                  <c:v>1347790.2016499999</c:v>
                </c:pt>
                <c:pt idx="265">
                  <c:v>1400387.06746</c:v>
                </c:pt>
                <c:pt idx="266">
                  <c:v>1388566.47346</c:v>
                </c:pt>
                <c:pt idx="267">
                  <c:v>1388036.97988</c:v>
                </c:pt>
                <c:pt idx="268">
                  <c:v>1399107.7353300001</c:v>
                </c:pt>
                <c:pt idx="269">
                  <c:v>1405678.66356</c:v>
                </c:pt>
                <c:pt idx="270">
                  <c:v>1420747.52942</c:v>
                </c:pt>
                <c:pt idx="271">
                  <c:v>1442078.3076200001</c:v>
                </c:pt>
                <c:pt idx="272">
                  <c:v>1456915.34876</c:v>
                </c:pt>
                <c:pt idx="273">
                  <c:v>1486757.4549700001</c:v>
                </c:pt>
                <c:pt idx="274">
                  <c:v>1510367.6782199999</c:v>
                </c:pt>
                <c:pt idx="275">
                  <c:v>1541780.4214900001</c:v>
                </c:pt>
                <c:pt idx="276">
                  <c:v>1557818.74098</c:v>
                </c:pt>
                <c:pt idx="277">
                  <c:v>1599951.65075</c:v>
                </c:pt>
                <c:pt idx="278">
                  <c:v>1628351.4966899999</c:v>
                </c:pt>
                <c:pt idx="279">
                  <c:v>1624818.1203300001</c:v>
                </c:pt>
                <c:pt idx="280">
                  <c:v>1642492.0657899999</c:v>
                </c:pt>
                <c:pt idx="281">
                  <c:v>1681996.6622899999</c:v>
                </c:pt>
                <c:pt idx="282">
                  <c:v>1712647.51086</c:v>
                </c:pt>
                <c:pt idx="283">
                  <c:v>1641353.1212500001</c:v>
                </c:pt>
                <c:pt idx="284">
                  <c:v>1691891.81889</c:v>
                </c:pt>
                <c:pt idx="285">
                  <c:v>1652025.4836599999</c:v>
                </c:pt>
              </c:numCache>
            </c:numRef>
          </c:val>
          <c:smooth val="0"/>
          <c:extLst>
            <c:ext xmlns:c16="http://schemas.microsoft.com/office/drawing/2014/chart" uri="{C3380CC4-5D6E-409C-BE32-E72D297353CC}">
              <c16:uniqueId val="{00000000-FB34-4DED-8D97-648CA8A71F1A}"/>
            </c:ext>
          </c:extLst>
        </c:ser>
        <c:ser>
          <c:idx val="1"/>
          <c:order val="1"/>
          <c:tx>
            <c:strRef>
              <c:f>'810_A_PH'!$G$3</c:f>
              <c:strCache>
                <c:ptCount val="1"/>
                <c:pt idx="0">
                  <c:v>Benchmark</c:v>
                </c:pt>
              </c:strCache>
            </c:strRef>
          </c:tx>
          <c:spPr>
            <a:ln w="15875" cap="rnd">
              <a:solidFill>
                <a:srgbClr val="29363D"/>
              </a:solidFill>
              <a:round/>
            </a:ln>
            <a:effectLst/>
          </c:spPr>
          <c:marker>
            <c:symbol val="none"/>
          </c:marker>
          <c:dLbls>
            <c:delete val="1"/>
          </c:dLbls>
          <c:cat>
            <c:numRef>
              <c:f>'810_A_PH'!$I$2:$I$287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'810_A_PH'!$L$2:$L$287</c:f>
              <c:numCache>
                <c:formatCode>General</c:formatCode>
                <c:ptCount val="286"/>
                <c:pt idx="0">
                  <c:v>100000</c:v>
                </c:pt>
                <c:pt idx="1">
                  <c:v>99914.6</c:v>
                </c:pt>
                <c:pt idx="2">
                  <c:v>99667.211450000003</c:v>
                </c:pt>
                <c:pt idx="3">
                  <c:v>102234.53913999999</c:v>
                </c:pt>
                <c:pt idx="4">
                  <c:v>100695.50039</c:v>
                </c:pt>
                <c:pt idx="5">
                  <c:v>98142.063890000005</c:v>
                </c:pt>
                <c:pt idx="6">
                  <c:v>95105.254010000004</c:v>
                </c:pt>
                <c:pt idx="7">
                  <c:v>91079.924140000003</c:v>
                </c:pt>
                <c:pt idx="8">
                  <c:v>90305.744789999997</c:v>
                </c:pt>
                <c:pt idx="9">
                  <c:v>99465.8177</c:v>
                </c:pt>
                <c:pt idx="10">
                  <c:v>99797.237800000003</c:v>
                </c:pt>
                <c:pt idx="11">
                  <c:v>101537.10284000001</c:v>
                </c:pt>
                <c:pt idx="12">
                  <c:v>104063.04136</c:v>
                </c:pt>
                <c:pt idx="13">
                  <c:v>104274.28933</c:v>
                </c:pt>
                <c:pt idx="14">
                  <c:v>109623.66465000001</c:v>
                </c:pt>
                <c:pt idx="15">
                  <c:v>111404.50108</c:v>
                </c:pt>
                <c:pt idx="16">
                  <c:v>116889.83590000001</c:v>
                </c:pt>
                <c:pt idx="17">
                  <c:v>119281.51884</c:v>
                </c:pt>
                <c:pt idx="18">
                  <c:v>119206.2522</c:v>
                </c:pt>
                <c:pt idx="19">
                  <c:v>120077.29229</c:v>
                </c:pt>
                <c:pt idx="20">
                  <c:v>118963.45531999999</c:v>
                </c:pt>
                <c:pt idx="21">
                  <c:v>118746.46597999999</c:v>
                </c:pt>
                <c:pt idx="22">
                  <c:v>119485.54398</c:v>
                </c:pt>
                <c:pt idx="23">
                  <c:v>118964.22855</c:v>
                </c:pt>
                <c:pt idx="24">
                  <c:v>126475.15409</c:v>
                </c:pt>
                <c:pt idx="25">
                  <c:v>131783.56925999999</c:v>
                </c:pt>
                <c:pt idx="26">
                  <c:v>134645.77658999999</c:v>
                </c:pt>
                <c:pt idx="27">
                  <c:v>142147.83533</c:v>
                </c:pt>
                <c:pt idx="28">
                  <c:v>146688.46363000001</c:v>
                </c:pt>
                <c:pt idx="29">
                  <c:v>147455.93768</c:v>
                </c:pt>
                <c:pt idx="30">
                  <c:v>152220.38647999999</c:v>
                </c:pt>
                <c:pt idx="31">
                  <c:v>150791.49371000001</c:v>
                </c:pt>
                <c:pt idx="32">
                  <c:v>147698.30781</c:v>
                </c:pt>
                <c:pt idx="33">
                  <c:v>157236.22143000001</c:v>
                </c:pt>
                <c:pt idx="34">
                  <c:v>160566.95631000001</c:v>
                </c:pt>
                <c:pt idx="35">
                  <c:v>167847.54380000001</c:v>
                </c:pt>
                <c:pt idx="36">
                  <c:v>170286.36861</c:v>
                </c:pt>
                <c:pt idx="37">
                  <c:v>179761.78330000001</c:v>
                </c:pt>
                <c:pt idx="38">
                  <c:v>176381.72248999999</c:v>
                </c:pt>
                <c:pt idx="39">
                  <c:v>181928.75128</c:v>
                </c:pt>
                <c:pt idx="40">
                  <c:v>191605.72349</c:v>
                </c:pt>
                <c:pt idx="41">
                  <c:v>200563.48267</c:v>
                </c:pt>
                <c:pt idx="42">
                  <c:v>199832.02765</c:v>
                </c:pt>
                <c:pt idx="43">
                  <c:v>207442.83025</c:v>
                </c:pt>
                <c:pt idx="44">
                  <c:v>209835.47586000001</c:v>
                </c:pt>
                <c:pt idx="45">
                  <c:v>206963.24786999999</c:v>
                </c:pt>
                <c:pt idx="46">
                  <c:v>207833.32136</c:v>
                </c:pt>
                <c:pt idx="47">
                  <c:v>205821.91047999999</c:v>
                </c:pt>
                <c:pt idx="48">
                  <c:v>213835.99820999999</c:v>
                </c:pt>
                <c:pt idx="49">
                  <c:v>219928.61345999999</c:v>
                </c:pt>
                <c:pt idx="50">
                  <c:v>225716.25485999999</c:v>
                </c:pt>
                <c:pt idx="51">
                  <c:v>232810.51675000001</c:v>
                </c:pt>
                <c:pt idx="52">
                  <c:v>241899.67212999999</c:v>
                </c:pt>
                <c:pt idx="53">
                  <c:v>246516.08548000001</c:v>
                </c:pt>
                <c:pt idx="54">
                  <c:v>250246.12036</c:v>
                </c:pt>
                <c:pt idx="55">
                  <c:v>259281.00628999999</c:v>
                </c:pt>
                <c:pt idx="56">
                  <c:v>268580.11958</c:v>
                </c:pt>
                <c:pt idx="57">
                  <c:v>268820.49878999998</c:v>
                </c:pt>
                <c:pt idx="58">
                  <c:v>265957.56047999999</c:v>
                </c:pt>
                <c:pt idx="59">
                  <c:v>264542.40029999998</c:v>
                </c:pt>
                <c:pt idx="60">
                  <c:v>264695.57034999999</c:v>
                </c:pt>
                <c:pt idx="61">
                  <c:v>268172.87605999998</c:v>
                </c:pt>
                <c:pt idx="62">
                  <c:v>276088.26666999998</c:v>
                </c:pt>
                <c:pt idx="63">
                  <c:v>274798.38228999998</c:v>
                </c:pt>
                <c:pt idx="64">
                  <c:v>272233.96379000001</c:v>
                </c:pt>
                <c:pt idx="65">
                  <c:v>260374.90786000001</c:v>
                </c:pt>
                <c:pt idx="66">
                  <c:v>275772.69878999999</c:v>
                </c:pt>
                <c:pt idx="67">
                  <c:v>276214.21088000003</c:v>
                </c:pt>
                <c:pt idx="68">
                  <c:v>277039.53894</c:v>
                </c:pt>
                <c:pt idx="69">
                  <c:v>280404.18414000003</c:v>
                </c:pt>
                <c:pt idx="70">
                  <c:v>268251.74721</c:v>
                </c:pt>
                <c:pt idx="71">
                  <c:v>262494.52821000002</c:v>
                </c:pt>
                <c:pt idx="72">
                  <c:v>268128.97326</c:v>
                </c:pt>
                <c:pt idx="73">
                  <c:v>257999.59690999999</c:v>
                </c:pt>
                <c:pt idx="74">
                  <c:v>249861.77361999999</c:v>
                </c:pt>
                <c:pt idx="75">
                  <c:v>250323.51818000001</c:v>
                </c:pt>
                <c:pt idx="76">
                  <c:v>256875.48595</c:v>
                </c:pt>
                <c:pt idx="77">
                  <c:v>257810.7696</c:v>
                </c:pt>
                <c:pt idx="78">
                  <c:v>241724.15101</c:v>
                </c:pt>
                <c:pt idx="79">
                  <c:v>249618.86178000001</c:v>
                </c:pt>
                <c:pt idx="80">
                  <c:v>249605.88159999999</c:v>
                </c:pt>
                <c:pt idx="81">
                  <c:v>263240.85249000002</c:v>
                </c:pt>
                <c:pt idx="82">
                  <c:v>260197.26175000001</c:v>
                </c:pt>
                <c:pt idx="83">
                  <c:v>274091.01493</c:v>
                </c:pt>
                <c:pt idx="84">
                  <c:v>282283.86946000002</c:v>
                </c:pt>
                <c:pt idx="85">
                  <c:v>284249.69433000003</c:v>
                </c:pt>
                <c:pt idx="86">
                  <c:v>294919.29084999999</c:v>
                </c:pt>
                <c:pt idx="87">
                  <c:v>296003.11924000003</c:v>
                </c:pt>
                <c:pt idx="88">
                  <c:v>302320.12180999998</c:v>
                </c:pt>
                <c:pt idx="89">
                  <c:v>302269.33202999999</c:v>
                </c:pt>
                <c:pt idx="90">
                  <c:v>298693.48583999998</c:v>
                </c:pt>
                <c:pt idx="91">
                  <c:v>306994.47649999999</c:v>
                </c:pt>
                <c:pt idx="92">
                  <c:v>310467.50501999998</c:v>
                </c:pt>
                <c:pt idx="93">
                  <c:v>304915.41462</c:v>
                </c:pt>
                <c:pt idx="94">
                  <c:v>304459.87099000002</c:v>
                </c:pt>
                <c:pt idx="95">
                  <c:v>310222.68742999999</c:v>
                </c:pt>
                <c:pt idx="96">
                  <c:v>308051.12861000001</c:v>
                </c:pt>
                <c:pt idx="97">
                  <c:v>320549.37900000002</c:v>
                </c:pt>
                <c:pt idx="98">
                  <c:v>325300.24135000003</c:v>
                </c:pt>
                <c:pt idx="99">
                  <c:v>328382.46113000001</c:v>
                </c:pt>
                <c:pt idx="100">
                  <c:v>334905.12196000002</c:v>
                </c:pt>
                <c:pt idx="101">
                  <c:v>336375.02054</c:v>
                </c:pt>
                <c:pt idx="102">
                  <c:v>337868.52562999999</c:v>
                </c:pt>
                <c:pt idx="103">
                  <c:v>338328.02682000003</c:v>
                </c:pt>
                <c:pt idx="104">
                  <c:v>341606.42540000001</c:v>
                </c:pt>
                <c:pt idx="105">
                  <c:v>344209.12475999998</c:v>
                </c:pt>
                <c:pt idx="106">
                  <c:v>339847.30673000001</c:v>
                </c:pt>
                <c:pt idx="107">
                  <c:v>337575.42748999997</c:v>
                </c:pt>
                <c:pt idx="108">
                  <c:v>339906.72340000002</c:v>
                </c:pt>
                <c:pt idx="109">
                  <c:v>338946.48690000002</c:v>
                </c:pt>
                <c:pt idx="110">
                  <c:v>355851.78188000002</c:v>
                </c:pt>
                <c:pt idx="111">
                  <c:v>354739.03336</c:v>
                </c:pt>
                <c:pt idx="112">
                  <c:v>354850.77616000001</c:v>
                </c:pt>
                <c:pt idx="113">
                  <c:v>361752.26890000002</c:v>
                </c:pt>
                <c:pt idx="114">
                  <c:v>366603.72858</c:v>
                </c:pt>
                <c:pt idx="115">
                  <c:v>370624.63828000001</c:v>
                </c:pt>
                <c:pt idx="116">
                  <c:v>371566.76610000001</c:v>
                </c:pt>
                <c:pt idx="117">
                  <c:v>371115.31248000002</c:v>
                </c:pt>
                <c:pt idx="118">
                  <c:v>372562.29109000001</c:v>
                </c:pt>
                <c:pt idx="119">
                  <c:v>377822.12550999998</c:v>
                </c:pt>
                <c:pt idx="120">
                  <c:v>386513.16785999999</c:v>
                </c:pt>
                <c:pt idx="121">
                  <c:v>389974.39327</c:v>
                </c:pt>
                <c:pt idx="122">
                  <c:v>398733.99810000003</c:v>
                </c:pt>
                <c:pt idx="123">
                  <c:v>404049.12229000003</c:v>
                </c:pt>
                <c:pt idx="124">
                  <c:v>407789.80906</c:v>
                </c:pt>
                <c:pt idx="125">
                  <c:v>425454.85580000002</c:v>
                </c:pt>
                <c:pt idx="126">
                  <c:v>422918.29395000002</c:v>
                </c:pt>
                <c:pt idx="127">
                  <c:v>434315.51906000002</c:v>
                </c:pt>
                <c:pt idx="128">
                  <c:v>430867.48814999999</c:v>
                </c:pt>
                <c:pt idx="129">
                  <c:v>458477.90766000003</c:v>
                </c:pt>
                <c:pt idx="130">
                  <c:v>440757.73652999999</c:v>
                </c:pt>
                <c:pt idx="131">
                  <c:v>452039.81231000001</c:v>
                </c:pt>
                <c:pt idx="132">
                  <c:v>461157.90736000001</c:v>
                </c:pt>
                <c:pt idx="133">
                  <c:v>473988.24265999999</c:v>
                </c:pt>
                <c:pt idx="134">
                  <c:v>483424.87458</c:v>
                </c:pt>
                <c:pt idx="135">
                  <c:v>483097.11252000002</c:v>
                </c:pt>
                <c:pt idx="136">
                  <c:v>494417.52716</c:v>
                </c:pt>
                <c:pt idx="137">
                  <c:v>494664.90798999998</c:v>
                </c:pt>
                <c:pt idx="138">
                  <c:v>499344.43802</c:v>
                </c:pt>
                <c:pt idx="139">
                  <c:v>507880.23184000002</c:v>
                </c:pt>
                <c:pt idx="140">
                  <c:v>513266.30170000001</c:v>
                </c:pt>
                <c:pt idx="141">
                  <c:v>520952.97782999999</c:v>
                </c:pt>
                <c:pt idx="142">
                  <c:v>532112.31157999998</c:v>
                </c:pt>
                <c:pt idx="143">
                  <c:v>533525.06976999994</c:v>
                </c:pt>
                <c:pt idx="144">
                  <c:v>535320.91515000002</c:v>
                </c:pt>
                <c:pt idx="145">
                  <c:v>534578.96036000003</c:v>
                </c:pt>
                <c:pt idx="146">
                  <c:v>529812.65434999997</c:v>
                </c:pt>
                <c:pt idx="147">
                  <c:v>536111.59699999995</c:v>
                </c:pt>
                <c:pt idx="148">
                  <c:v>538378.81293999997</c:v>
                </c:pt>
                <c:pt idx="149">
                  <c:v>547743.37401000003</c:v>
                </c:pt>
                <c:pt idx="150">
                  <c:v>557392.42128999997</c:v>
                </c:pt>
                <c:pt idx="151">
                  <c:v>558239.10037</c:v>
                </c:pt>
                <c:pt idx="152">
                  <c:v>570839.11511000001</c:v>
                </c:pt>
                <c:pt idx="153">
                  <c:v>564433.72939999995</c:v>
                </c:pt>
                <c:pt idx="154">
                  <c:v>558592.40474000003</c:v>
                </c:pt>
                <c:pt idx="155">
                  <c:v>561874.69371000002</c:v>
                </c:pt>
                <c:pt idx="156">
                  <c:v>556493.61976000003</c:v>
                </c:pt>
                <c:pt idx="157">
                  <c:v>555242.06561000005</c:v>
                </c:pt>
                <c:pt idx="158">
                  <c:v>582473.91270999995</c:v>
                </c:pt>
                <c:pt idx="159">
                  <c:v>577900.32755000005</c:v>
                </c:pt>
                <c:pt idx="160">
                  <c:v>581242.90304999996</c:v>
                </c:pt>
                <c:pt idx="161">
                  <c:v>568068.45140000002</c:v>
                </c:pt>
                <c:pt idx="162">
                  <c:v>573557.69684999995</c:v>
                </c:pt>
                <c:pt idx="163">
                  <c:v>593857.62442000001</c:v>
                </c:pt>
                <c:pt idx="164">
                  <c:v>597569.82842999999</c:v>
                </c:pt>
                <c:pt idx="165">
                  <c:v>615388.16556999995</c:v>
                </c:pt>
                <c:pt idx="166">
                  <c:v>596660.67290999996</c:v>
                </c:pt>
                <c:pt idx="167">
                  <c:v>599438.12834000005</c:v>
                </c:pt>
                <c:pt idx="168">
                  <c:v>609415.77598999999</c:v>
                </c:pt>
                <c:pt idx="169">
                  <c:v>601255.08933999995</c:v>
                </c:pt>
                <c:pt idx="170">
                  <c:v>586454.59406000003</c:v>
                </c:pt>
                <c:pt idx="171">
                  <c:v>588113.08765</c:v>
                </c:pt>
                <c:pt idx="172">
                  <c:v>591343.59284000006</c:v>
                </c:pt>
                <c:pt idx="173">
                  <c:v>600128.00191999995</c:v>
                </c:pt>
                <c:pt idx="174">
                  <c:v>597924.33189000003</c:v>
                </c:pt>
                <c:pt idx="175">
                  <c:v>607709.36358</c:v>
                </c:pt>
                <c:pt idx="176">
                  <c:v>617477.07617999997</c:v>
                </c:pt>
                <c:pt idx="177">
                  <c:v>619542.53700000001</c:v>
                </c:pt>
                <c:pt idx="178">
                  <c:v>610236.38855000003</c:v>
                </c:pt>
                <c:pt idx="179">
                  <c:v>631740.50864000001</c:v>
                </c:pt>
                <c:pt idx="180">
                  <c:v>636486.77509000001</c:v>
                </c:pt>
                <c:pt idx="181">
                  <c:v>641698.32880000002</c:v>
                </c:pt>
                <c:pt idx="182">
                  <c:v>664886.73961000005</c:v>
                </c:pt>
                <c:pt idx="183">
                  <c:v>667246.42264999996</c:v>
                </c:pt>
                <c:pt idx="184">
                  <c:v>659819.96996999998</c:v>
                </c:pt>
                <c:pt idx="185">
                  <c:v>659624.66325999994</c:v>
                </c:pt>
                <c:pt idx="186">
                  <c:v>651862.20022</c:v>
                </c:pt>
                <c:pt idx="187">
                  <c:v>638995.74410999997</c:v>
                </c:pt>
                <c:pt idx="188">
                  <c:v>658845.50789999997</c:v>
                </c:pt>
                <c:pt idx="189">
                  <c:v>645692.97502999997</c:v>
                </c:pt>
                <c:pt idx="190">
                  <c:v>663410.79026000004</c:v>
                </c:pt>
                <c:pt idx="191">
                  <c:v>661455.71866000001</c:v>
                </c:pt>
                <c:pt idx="192">
                  <c:v>686237.15715999994</c:v>
                </c:pt>
                <c:pt idx="193">
                  <c:v>668283.13441000006</c:v>
                </c:pt>
                <c:pt idx="194">
                  <c:v>643578.71178000001</c:v>
                </c:pt>
                <c:pt idx="195">
                  <c:v>626908.73598999996</c:v>
                </c:pt>
                <c:pt idx="196">
                  <c:v>630154.24251000001</c:v>
                </c:pt>
                <c:pt idx="197">
                  <c:v>637596.99427000002</c:v>
                </c:pt>
                <c:pt idx="198">
                  <c:v>658309.33262999996</c:v>
                </c:pt>
                <c:pt idx="199">
                  <c:v>669869.90281999996</c:v>
                </c:pt>
                <c:pt idx="200">
                  <c:v>684625.79703999998</c:v>
                </c:pt>
                <c:pt idx="201">
                  <c:v>656340.48224000004</c:v>
                </c:pt>
                <c:pt idx="202">
                  <c:v>665256.21135</c:v>
                </c:pt>
                <c:pt idx="203">
                  <c:v>661029.17338000005</c:v>
                </c:pt>
                <c:pt idx="204">
                  <c:v>660896.96754999994</c:v>
                </c:pt>
                <c:pt idx="205">
                  <c:v>668096.11820999999</c:v>
                </c:pt>
                <c:pt idx="206">
                  <c:v>678985.41683999996</c:v>
                </c:pt>
                <c:pt idx="207">
                  <c:v>676035.22520999995</c:v>
                </c:pt>
                <c:pt idx="208">
                  <c:v>684814.21863999998</c:v>
                </c:pt>
                <c:pt idx="209">
                  <c:v>691124.78167000005</c:v>
                </c:pt>
                <c:pt idx="210">
                  <c:v>659724.21834000002</c:v>
                </c:pt>
                <c:pt idx="211">
                  <c:v>588639.59354000003</c:v>
                </c:pt>
                <c:pt idx="212">
                  <c:v>648609.6067</c:v>
                </c:pt>
                <c:pt idx="213">
                  <c:v>651634.7219</c:v>
                </c:pt>
                <c:pt idx="214">
                  <c:v>670457.84247999999</c:v>
                </c:pt>
                <c:pt idx="215">
                  <c:v>682741.97106999997</c:v>
                </c:pt>
                <c:pt idx="216">
                  <c:v>690553.22196</c:v>
                </c:pt>
                <c:pt idx="217">
                  <c:v>678371.17257000005</c:v>
                </c:pt>
                <c:pt idx="218">
                  <c:v>659740.38668999996</c:v>
                </c:pt>
                <c:pt idx="219">
                  <c:v>704550.61349000002</c:v>
                </c:pt>
                <c:pt idx="220">
                  <c:v>721198.43993999995</c:v>
                </c:pt>
                <c:pt idx="221">
                  <c:v>745149.44013</c:v>
                </c:pt>
                <c:pt idx="222">
                  <c:v>769047.87297999999</c:v>
                </c:pt>
                <c:pt idx="223">
                  <c:v>777928.06877000001</c:v>
                </c:pt>
                <c:pt idx="224">
                  <c:v>788609.79908999999</c:v>
                </c:pt>
                <c:pt idx="225">
                  <c:v>793267.32856000005</c:v>
                </c:pt>
                <c:pt idx="226">
                  <c:v>792658.89251999999</c:v>
                </c:pt>
                <c:pt idx="227">
                  <c:v>806584.32394000003</c:v>
                </c:pt>
                <c:pt idx="228">
                  <c:v>817416.75141999999</c:v>
                </c:pt>
                <c:pt idx="229">
                  <c:v>816849.46418999997</c:v>
                </c:pt>
                <c:pt idx="230">
                  <c:v>838196.19123</c:v>
                </c:pt>
                <c:pt idx="231">
                  <c:v>844565.64408999996</c:v>
                </c:pt>
                <c:pt idx="232">
                  <c:v>870227.77118000004</c:v>
                </c:pt>
                <c:pt idx="233">
                  <c:v>861293.14266000001</c:v>
                </c:pt>
                <c:pt idx="234">
                  <c:v>869481.45657000004</c:v>
                </c:pt>
                <c:pt idx="235">
                  <c:v>864535.84605000005</c:v>
                </c:pt>
                <c:pt idx="236">
                  <c:v>861677.69053999998</c:v>
                </c:pt>
                <c:pt idx="237">
                  <c:v>858425.71894000005</c:v>
                </c:pt>
                <c:pt idx="238">
                  <c:v>821804.41934000002</c:v>
                </c:pt>
                <c:pt idx="239">
                  <c:v>844852.74609000003</c:v>
                </c:pt>
                <c:pt idx="240">
                  <c:v>846268.71929000004</c:v>
                </c:pt>
                <c:pt idx="241">
                  <c:v>821589.66165000002</c:v>
                </c:pt>
                <c:pt idx="242">
                  <c:v>859939.00228000002</c:v>
                </c:pt>
                <c:pt idx="243">
                  <c:v>889025.57909000001</c:v>
                </c:pt>
                <c:pt idx="244">
                  <c:v>882296.54449</c:v>
                </c:pt>
                <c:pt idx="245">
                  <c:v>938061.21528</c:v>
                </c:pt>
                <c:pt idx="246">
                  <c:v>941432.60728999996</c:v>
                </c:pt>
                <c:pt idx="247">
                  <c:v>925366.11841</c:v>
                </c:pt>
                <c:pt idx="248">
                  <c:v>949097.13251999998</c:v>
                </c:pt>
                <c:pt idx="249">
                  <c:v>947528.27494999999</c:v>
                </c:pt>
                <c:pt idx="250">
                  <c:v>952985.09028999996</c:v>
                </c:pt>
                <c:pt idx="251">
                  <c:v>960440.29264999996</c:v>
                </c:pt>
                <c:pt idx="252">
                  <c:v>967170.09777999995</c:v>
                </c:pt>
                <c:pt idx="253">
                  <c:v>941750.93327000004</c:v>
                </c:pt>
                <c:pt idx="254">
                  <c:v>918288.15052999998</c:v>
                </c:pt>
                <c:pt idx="255">
                  <c:v>980311.16877999995</c:v>
                </c:pt>
                <c:pt idx="256">
                  <c:v>1002391.69755</c:v>
                </c:pt>
                <c:pt idx="257">
                  <c:v>1002373.6544999999</c:v>
                </c:pt>
                <c:pt idx="258">
                  <c:v>1011219.602</c:v>
                </c:pt>
                <c:pt idx="259">
                  <c:v>1022709.07912</c:v>
                </c:pt>
                <c:pt idx="260">
                  <c:v>1030514.39482</c:v>
                </c:pt>
                <c:pt idx="261">
                  <c:v>1043275.25457</c:v>
                </c:pt>
                <c:pt idx="262">
                  <c:v>1054496.7231999999</c:v>
                </c:pt>
                <c:pt idx="263">
                  <c:v>1079522.0394299999</c:v>
                </c:pt>
                <c:pt idx="264">
                  <c:v>1088407.5853500001</c:v>
                </c:pt>
                <c:pt idx="265">
                  <c:v>1109511.80843</c:v>
                </c:pt>
                <c:pt idx="266">
                  <c:v>1103212.0003800001</c:v>
                </c:pt>
                <c:pt idx="267">
                  <c:v>1124465.37956</c:v>
                </c:pt>
                <c:pt idx="268">
                  <c:v>1137526.04495</c:v>
                </c:pt>
                <c:pt idx="269">
                  <c:v>1155745.7996100001</c:v>
                </c:pt>
                <c:pt idx="270">
                  <c:v>1155953.8338500001</c:v>
                </c:pt>
                <c:pt idx="271">
                  <c:v>1157555.9858599999</c:v>
                </c:pt>
                <c:pt idx="272">
                  <c:v>1189076.23536</c:v>
                </c:pt>
                <c:pt idx="273">
                  <c:v>1222395.3405500001</c:v>
                </c:pt>
                <c:pt idx="274">
                  <c:v>1248114.5385100001</c:v>
                </c:pt>
                <c:pt idx="275">
                  <c:v>1274187.6512200001</c:v>
                </c:pt>
                <c:pt idx="276">
                  <c:v>1289653.7409399999</c:v>
                </c:pt>
                <c:pt idx="277">
                  <c:v>1318020.96462</c:v>
                </c:pt>
                <c:pt idx="278">
                  <c:v>1340482.6779</c:v>
                </c:pt>
                <c:pt idx="279">
                  <c:v>1344971.9543900001</c:v>
                </c:pt>
                <c:pt idx="280">
                  <c:v>1366269.58528</c:v>
                </c:pt>
                <c:pt idx="281">
                  <c:v>1386375.6085000001</c:v>
                </c:pt>
                <c:pt idx="282">
                  <c:v>1421866.8240799999</c:v>
                </c:pt>
                <c:pt idx="283">
                  <c:v>1352196.7715700001</c:v>
                </c:pt>
                <c:pt idx="284">
                  <c:v>1397765.80277</c:v>
                </c:pt>
                <c:pt idx="285">
                  <c:v>1394458.68888</c:v>
                </c:pt>
              </c:numCache>
            </c:numRef>
          </c:val>
          <c:smooth val="0"/>
          <c:extLst>
            <c:ext xmlns:c16="http://schemas.microsoft.com/office/drawing/2014/chart" uri="{C3380CC4-5D6E-409C-BE32-E72D297353CC}">
              <c16:uniqueId val="{00000001-FB34-4DED-8D97-648CA8A71F1A}"/>
            </c:ext>
          </c:extLst>
        </c:ser>
        <c:ser>
          <c:idx val="5"/>
          <c:order val="2"/>
          <c:tx>
            <c:strRef>
              <c:f>'810_A_PH'!$J$1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'810_A_PH'!$J$2:$J$287</c:f>
              <c:numCache>
                <c:formatCode>General</c:formatCode>
                <c:ptCount val="286"/>
                <c:pt idx="285">
                  <c:v>1652025.4836599999</c:v>
                </c:pt>
              </c:numCache>
            </c:numRef>
          </c:val>
          <c:smooth val="0"/>
          <c:extLst>
            <c:ext xmlns:c16="http://schemas.microsoft.com/office/drawing/2014/chart" uri="{C3380CC4-5D6E-409C-BE32-E72D297353CC}">
              <c16:uniqueId val="{00000004-FB34-4DED-8D97-648CA8A71F1A}"/>
            </c:ext>
          </c:extLst>
        </c:ser>
        <c:ser>
          <c:idx val="6"/>
          <c:order val="3"/>
          <c:tx>
            <c:strRef>
              <c:f>'810_A_PH'!$K$1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'810_A_PH'!$K$2:$K$287</c:f>
              <c:numCache>
                <c:formatCode>General</c:formatCode>
                <c:ptCount val="286"/>
                <c:pt idx="285">
                  <c:v>1394458.68888</c:v>
                </c:pt>
              </c:numCache>
            </c:numRef>
          </c:val>
          <c:smooth val="0"/>
          <c:extLst>
            <c:ext xmlns:c16="http://schemas.microsoft.com/office/drawing/2014/chart" uri="{C3380CC4-5D6E-409C-BE32-E72D297353CC}">
              <c16:uniqueId val="{00000005-FB34-4DED-8D97-648CA8A71F1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orientation val="minMax"/>
          <c:max val="1750000.0000000002"/>
          <c:min val="-1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2287581699345"/>
          <c:h val="0.81390231481481479"/>
        </c:manualLayout>
      </c:layout>
      <c:lineChart>
        <c:grouping val="standard"/>
        <c:varyColors val="0"/>
        <c:ser>
          <c:idx val="0"/>
          <c:order val="0"/>
          <c:tx>
            <c:strRef>
              <c:f>'810_B2_PH'!$G$2</c:f>
              <c:strCache>
                <c:ptCount val="1"/>
                <c:pt idx="0">
                  <c:v>Foord</c:v>
                </c:pt>
              </c:strCache>
            </c:strRef>
          </c:tx>
          <c:spPr>
            <a:ln w="15875" cap="rnd">
              <a:solidFill>
                <a:srgbClr val="D25347"/>
              </a:solidFill>
              <a:round/>
            </a:ln>
            <a:effectLst/>
          </c:spPr>
          <c:marker>
            <c:symbol val="none"/>
          </c:marker>
          <c:dLbls>
            <c:delete val="1"/>
          </c:dLbls>
          <c:cat>
            <c:numRef>
              <c:f>'810_B2_PH'!$I$2:$I$287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'810_B2_PH'!$M$2:$M$287</c:f>
              <c:numCache>
                <c:formatCode>General</c:formatCode>
                <c:ptCount val="286"/>
                <c:pt idx="0">
                  <c:v>100000</c:v>
                </c:pt>
                <c:pt idx="1">
                  <c:v>100808</c:v>
                </c:pt>
                <c:pt idx="2">
                  <c:v>103884.45854000001</c:v>
                </c:pt>
                <c:pt idx="3">
                  <c:v>108506.69364</c:v>
                </c:pt>
                <c:pt idx="4">
                  <c:v>107019.6094</c:v>
                </c:pt>
                <c:pt idx="5">
                  <c:v>102805.8193</c:v>
                </c:pt>
                <c:pt idx="6">
                  <c:v>99217.896210000006</c:v>
                </c:pt>
                <c:pt idx="7">
                  <c:v>95399.495469999994</c:v>
                </c:pt>
                <c:pt idx="8">
                  <c:v>94865.258300000001</c:v>
                </c:pt>
                <c:pt idx="9">
                  <c:v>104134.35296</c:v>
                </c:pt>
                <c:pt idx="10">
                  <c:v>104136.43565</c:v>
                </c:pt>
                <c:pt idx="11">
                  <c:v>106775.77361</c:v>
                </c:pt>
                <c:pt idx="12">
                  <c:v>109432.56841000001</c:v>
                </c:pt>
                <c:pt idx="13">
                  <c:v>108022.9675</c:v>
                </c:pt>
                <c:pt idx="14">
                  <c:v>114399.34723</c:v>
                </c:pt>
                <c:pt idx="15">
                  <c:v>114882.11248</c:v>
                </c:pt>
                <c:pt idx="16">
                  <c:v>122008.3648</c:v>
                </c:pt>
                <c:pt idx="17">
                  <c:v>125724.12955</c:v>
                </c:pt>
                <c:pt idx="18">
                  <c:v>126692.70824000001</c:v>
                </c:pt>
                <c:pt idx="19">
                  <c:v>123883.93090000001</c:v>
                </c:pt>
                <c:pt idx="20">
                  <c:v>124289.40300999999</c:v>
                </c:pt>
                <c:pt idx="21">
                  <c:v>121515.6364</c:v>
                </c:pt>
                <c:pt idx="22">
                  <c:v>120653.72599000001</c:v>
                </c:pt>
                <c:pt idx="23">
                  <c:v>122008.18472</c:v>
                </c:pt>
                <c:pt idx="24">
                  <c:v>132280.54182000001</c:v>
                </c:pt>
                <c:pt idx="25">
                  <c:v>136544.47281000001</c:v>
                </c:pt>
                <c:pt idx="26">
                  <c:v>137482.80643</c:v>
                </c:pt>
                <c:pt idx="27">
                  <c:v>144551.34744000001</c:v>
                </c:pt>
                <c:pt idx="28">
                  <c:v>149586.21541999999</c:v>
                </c:pt>
                <c:pt idx="29">
                  <c:v>151378.55744999999</c:v>
                </c:pt>
                <c:pt idx="30">
                  <c:v>155527.08682</c:v>
                </c:pt>
                <c:pt idx="31">
                  <c:v>155029.55567</c:v>
                </c:pt>
                <c:pt idx="32">
                  <c:v>154186.50495</c:v>
                </c:pt>
                <c:pt idx="33">
                  <c:v>165609.72054000001</c:v>
                </c:pt>
                <c:pt idx="34">
                  <c:v>169898.84669000001</c:v>
                </c:pt>
                <c:pt idx="35">
                  <c:v>180863.77846</c:v>
                </c:pt>
                <c:pt idx="36">
                  <c:v>186377.41075000001</c:v>
                </c:pt>
                <c:pt idx="37">
                  <c:v>200817.55978000001</c:v>
                </c:pt>
                <c:pt idx="38">
                  <c:v>198260.09181000001</c:v>
                </c:pt>
                <c:pt idx="39">
                  <c:v>203169.80570999999</c:v>
                </c:pt>
                <c:pt idx="40">
                  <c:v>215061.52984999999</c:v>
                </c:pt>
                <c:pt idx="41">
                  <c:v>233326.29016999999</c:v>
                </c:pt>
                <c:pt idx="42">
                  <c:v>234158.33165000001</c:v>
                </c:pt>
                <c:pt idx="43">
                  <c:v>245316.49244999999</c:v>
                </c:pt>
                <c:pt idx="44">
                  <c:v>248295.91357999999</c:v>
                </c:pt>
                <c:pt idx="45">
                  <c:v>242606.80853000001</c:v>
                </c:pt>
                <c:pt idx="46">
                  <c:v>242329.23662000001</c:v>
                </c:pt>
                <c:pt idx="47">
                  <c:v>239413.61225999999</c:v>
                </c:pt>
                <c:pt idx="48">
                  <c:v>253827.20554</c:v>
                </c:pt>
                <c:pt idx="49">
                  <c:v>259486.18945000001</c:v>
                </c:pt>
                <c:pt idx="50">
                  <c:v>269477.36465</c:v>
                </c:pt>
                <c:pt idx="51">
                  <c:v>277298.55682</c:v>
                </c:pt>
                <c:pt idx="52">
                  <c:v>284748.49342999997</c:v>
                </c:pt>
                <c:pt idx="53">
                  <c:v>293228.69238999998</c:v>
                </c:pt>
                <c:pt idx="54">
                  <c:v>298228.79373999999</c:v>
                </c:pt>
                <c:pt idx="55">
                  <c:v>307738.82374000002</c:v>
                </c:pt>
                <c:pt idx="56">
                  <c:v>316397.62179</c:v>
                </c:pt>
                <c:pt idx="57">
                  <c:v>318301.82932999998</c:v>
                </c:pt>
                <c:pt idx="58">
                  <c:v>315530.83197</c:v>
                </c:pt>
                <c:pt idx="59">
                  <c:v>316811.67887</c:v>
                </c:pt>
                <c:pt idx="60">
                  <c:v>317001.64463</c:v>
                </c:pt>
                <c:pt idx="61">
                  <c:v>323518.33017999999</c:v>
                </c:pt>
                <c:pt idx="62">
                  <c:v>331938.16886999999</c:v>
                </c:pt>
                <c:pt idx="63">
                  <c:v>322553.02779000002</c:v>
                </c:pt>
                <c:pt idx="64">
                  <c:v>314846.77389999997</c:v>
                </c:pt>
                <c:pt idx="65">
                  <c:v>297865.07235999999</c:v>
                </c:pt>
                <c:pt idx="66">
                  <c:v>322956.00692000001</c:v>
                </c:pt>
                <c:pt idx="67">
                  <c:v>323122.69059000001</c:v>
                </c:pt>
                <c:pt idx="68">
                  <c:v>322898.77282999997</c:v>
                </c:pt>
                <c:pt idx="69">
                  <c:v>325733.50118999998</c:v>
                </c:pt>
                <c:pt idx="70">
                  <c:v>314192.94455000001</c:v>
                </c:pt>
                <c:pt idx="71">
                  <c:v>311403.93761000002</c:v>
                </c:pt>
                <c:pt idx="72">
                  <c:v>322225.84724999999</c:v>
                </c:pt>
                <c:pt idx="73">
                  <c:v>302149.73606999998</c:v>
                </c:pt>
                <c:pt idx="74">
                  <c:v>286136.03165999998</c:v>
                </c:pt>
                <c:pt idx="75">
                  <c:v>287975.68565</c:v>
                </c:pt>
                <c:pt idx="76">
                  <c:v>292058.49981000001</c:v>
                </c:pt>
                <c:pt idx="77">
                  <c:v>285609.56352000003</c:v>
                </c:pt>
                <c:pt idx="78">
                  <c:v>268798.39717000001</c:v>
                </c:pt>
                <c:pt idx="79">
                  <c:v>280045.17574999999</c:v>
                </c:pt>
                <c:pt idx="80">
                  <c:v>282867.80803999997</c:v>
                </c:pt>
                <c:pt idx="81">
                  <c:v>291481.81167999998</c:v>
                </c:pt>
                <c:pt idx="82">
                  <c:v>291878.56722000003</c:v>
                </c:pt>
                <c:pt idx="83">
                  <c:v>308378.55959000002</c:v>
                </c:pt>
                <c:pt idx="84">
                  <c:v>321397.17950999999</c:v>
                </c:pt>
                <c:pt idx="85">
                  <c:v>323971.79287</c:v>
                </c:pt>
                <c:pt idx="86">
                  <c:v>334503.12715999997</c:v>
                </c:pt>
                <c:pt idx="87">
                  <c:v>331383.15996000002</c:v>
                </c:pt>
                <c:pt idx="88">
                  <c:v>341823.29716999998</c:v>
                </c:pt>
                <c:pt idx="89">
                  <c:v>339485.56959000003</c:v>
                </c:pt>
                <c:pt idx="90">
                  <c:v>345314.47493000003</c:v>
                </c:pt>
                <c:pt idx="91">
                  <c:v>359699.25935000001</c:v>
                </c:pt>
                <c:pt idx="92">
                  <c:v>362856.75001999998</c:v>
                </c:pt>
                <c:pt idx="93">
                  <c:v>349108.02208999998</c:v>
                </c:pt>
                <c:pt idx="94">
                  <c:v>346510.56368999998</c:v>
                </c:pt>
                <c:pt idx="95">
                  <c:v>359601.80589999998</c:v>
                </c:pt>
                <c:pt idx="96">
                  <c:v>353690.93137000001</c:v>
                </c:pt>
                <c:pt idx="97">
                  <c:v>375002.21296999999</c:v>
                </c:pt>
                <c:pt idx="98">
                  <c:v>386191.45231000002</c:v>
                </c:pt>
                <c:pt idx="99">
                  <c:v>389596.24549</c:v>
                </c:pt>
                <c:pt idx="100">
                  <c:v>395028.16983000003</c:v>
                </c:pt>
                <c:pt idx="101">
                  <c:v>395454.58899000002</c:v>
                </c:pt>
                <c:pt idx="102">
                  <c:v>398779.34655999998</c:v>
                </c:pt>
                <c:pt idx="103">
                  <c:v>398463.26997999998</c:v>
                </c:pt>
                <c:pt idx="104">
                  <c:v>404576.49044000002</c:v>
                </c:pt>
                <c:pt idx="105">
                  <c:v>407615.29517</c:v>
                </c:pt>
                <c:pt idx="106">
                  <c:v>401465.14481000003</c:v>
                </c:pt>
                <c:pt idx="107">
                  <c:v>401112.99167000002</c:v>
                </c:pt>
                <c:pt idx="108">
                  <c:v>403194.25636</c:v>
                </c:pt>
                <c:pt idx="109">
                  <c:v>406661.82868999999</c:v>
                </c:pt>
                <c:pt idx="110">
                  <c:v>432293.55128999997</c:v>
                </c:pt>
                <c:pt idx="111">
                  <c:v>433991.75789000001</c:v>
                </c:pt>
                <c:pt idx="112">
                  <c:v>432244.23131</c:v>
                </c:pt>
                <c:pt idx="113">
                  <c:v>445993.83964999998</c:v>
                </c:pt>
                <c:pt idx="114">
                  <c:v>452062.86213999998</c:v>
                </c:pt>
                <c:pt idx="115">
                  <c:v>458546.33275</c:v>
                </c:pt>
                <c:pt idx="116">
                  <c:v>469365.03515000001</c:v>
                </c:pt>
                <c:pt idx="117">
                  <c:v>462958.48183</c:v>
                </c:pt>
                <c:pt idx="118">
                  <c:v>468433.68601</c:v>
                </c:pt>
                <c:pt idx="119">
                  <c:v>483616.15568999999</c:v>
                </c:pt>
                <c:pt idx="120">
                  <c:v>493874.43588</c:v>
                </c:pt>
                <c:pt idx="121">
                  <c:v>497831.09990999999</c:v>
                </c:pt>
                <c:pt idx="122">
                  <c:v>515429.77140000003</c:v>
                </c:pt>
                <c:pt idx="123">
                  <c:v>525178.48062000005</c:v>
                </c:pt>
                <c:pt idx="124">
                  <c:v>528874.25590999995</c:v>
                </c:pt>
                <c:pt idx="125">
                  <c:v>547239.20739</c:v>
                </c:pt>
                <c:pt idx="126">
                  <c:v>542866.66445000004</c:v>
                </c:pt>
                <c:pt idx="127">
                  <c:v>559624.38343000005</c:v>
                </c:pt>
                <c:pt idx="128">
                  <c:v>554424.86857000005</c:v>
                </c:pt>
                <c:pt idx="129">
                  <c:v>590577.31900000002</c:v>
                </c:pt>
                <c:pt idx="130">
                  <c:v>574133.10311999999</c:v>
                </c:pt>
                <c:pt idx="131">
                  <c:v>586879.55282999994</c:v>
                </c:pt>
                <c:pt idx="132">
                  <c:v>600033.83438999997</c:v>
                </c:pt>
                <c:pt idx="133">
                  <c:v>618999.09761000006</c:v>
                </c:pt>
                <c:pt idx="134">
                  <c:v>637852.05767000001</c:v>
                </c:pt>
                <c:pt idx="135">
                  <c:v>633731.50052999996</c:v>
                </c:pt>
                <c:pt idx="136">
                  <c:v>648125.22756000003</c:v>
                </c:pt>
                <c:pt idx="137">
                  <c:v>638463.32646000001</c:v>
                </c:pt>
                <c:pt idx="138">
                  <c:v>648865.90910000005</c:v>
                </c:pt>
                <c:pt idx="139">
                  <c:v>660826.06495000003</c:v>
                </c:pt>
                <c:pt idx="140">
                  <c:v>672730.02232999995</c:v>
                </c:pt>
                <c:pt idx="141">
                  <c:v>677681.54576999997</c:v>
                </c:pt>
                <c:pt idx="142">
                  <c:v>691130.33400000003</c:v>
                </c:pt>
                <c:pt idx="143">
                  <c:v>695147.45035000006</c:v>
                </c:pt>
                <c:pt idx="144">
                  <c:v>691368.10724000004</c:v>
                </c:pt>
                <c:pt idx="145">
                  <c:v>695536.88995999994</c:v>
                </c:pt>
                <c:pt idx="146">
                  <c:v>699599.54116999998</c:v>
                </c:pt>
                <c:pt idx="147">
                  <c:v>709256.26992999995</c:v>
                </c:pt>
                <c:pt idx="148">
                  <c:v>716717.39026999997</c:v>
                </c:pt>
                <c:pt idx="149">
                  <c:v>723644.06255999999</c:v>
                </c:pt>
                <c:pt idx="150">
                  <c:v>742631.77474999998</c:v>
                </c:pt>
                <c:pt idx="151">
                  <c:v>747120.49540000001</c:v>
                </c:pt>
                <c:pt idx="152">
                  <c:v>759481.75543999998</c:v>
                </c:pt>
                <c:pt idx="153">
                  <c:v>758872.32723000005</c:v>
                </c:pt>
                <c:pt idx="154">
                  <c:v>751716.1838</c:v>
                </c:pt>
                <c:pt idx="155">
                  <c:v>759888.51665999996</c:v>
                </c:pt>
                <c:pt idx="156">
                  <c:v>750278.96070000005</c:v>
                </c:pt>
                <c:pt idx="157">
                  <c:v>744600.98435000004</c:v>
                </c:pt>
                <c:pt idx="158">
                  <c:v>784734.02743999998</c:v>
                </c:pt>
                <c:pt idx="159">
                  <c:v>775780.72689000005</c:v>
                </c:pt>
                <c:pt idx="160">
                  <c:v>785556.37248999998</c:v>
                </c:pt>
                <c:pt idx="161">
                  <c:v>763572.73176999995</c:v>
                </c:pt>
                <c:pt idx="162">
                  <c:v>773120.02853000001</c:v>
                </c:pt>
                <c:pt idx="163">
                  <c:v>794321.06165000005</c:v>
                </c:pt>
                <c:pt idx="164">
                  <c:v>794486.38187000004</c:v>
                </c:pt>
                <c:pt idx="165">
                  <c:v>823009.23429000005</c:v>
                </c:pt>
                <c:pt idx="166">
                  <c:v>796274.18061000004</c:v>
                </c:pt>
                <c:pt idx="167">
                  <c:v>798693.99996000004</c:v>
                </c:pt>
                <c:pt idx="168">
                  <c:v>815234.79654999997</c:v>
                </c:pt>
                <c:pt idx="169">
                  <c:v>793593.43896000006</c:v>
                </c:pt>
                <c:pt idx="170">
                  <c:v>771122.82351000002</c:v>
                </c:pt>
                <c:pt idx="171">
                  <c:v>781761.179</c:v>
                </c:pt>
                <c:pt idx="172">
                  <c:v>781181.28255</c:v>
                </c:pt>
                <c:pt idx="173">
                  <c:v>793118.84331000003</c:v>
                </c:pt>
                <c:pt idx="174">
                  <c:v>785136.73965999996</c:v>
                </c:pt>
                <c:pt idx="175">
                  <c:v>800184.99114000006</c:v>
                </c:pt>
                <c:pt idx="176">
                  <c:v>818024.42480000004</c:v>
                </c:pt>
                <c:pt idx="177">
                  <c:v>822947.82579000003</c:v>
                </c:pt>
                <c:pt idx="178">
                  <c:v>808260.33120999997</c:v>
                </c:pt>
                <c:pt idx="179">
                  <c:v>831271.29075000004</c:v>
                </c:pt>
                <c:pt idx="180">
                  <c:v>833851.79041999998</c:v>
                </c:pt>
                <c:pt idx="181">
                  <c:v>851049.32476999995</c:v>
                </c:pt>
                <c:pt idx="182">
                  <c:v>881124.93727999995</c:v>
                </c:pt>
                <c:pt idx="183">
                  <c:v>872043.43711000006</c:v>
                </c:pt>
                <c:pt idx="184">
                  <c:v>838806.06065999996</c:v>
                </c:pt>
                <c:pt idx="185">
                  <c:v>846319.63072000002</c:v>
                </c:pt>
                <c:pt idx="186">
                  <c:v>823274.56214000005</c:v>
                </c:pt>
                <c:pt idx="187">
                  <c:v>808169.33016000001</c:v>
                </c:pt>
                <c:pt idx="188">
                  <c:v>840504.69235000003</c:v>
                </c:pt>
                <c:pt idx="189">
                  <c:v>831880.17839000002</c:v>
                </c:pt>
                <c:pt idx="190">
                  <c:v>862182.60837999999</c:v>
                </c:pt>
                <c:pt idx="191">
                  <c:v>858764.00734999997</c:v>
                </c:pt>
                <c:pt idx="192">
                  <c:v>907616.17124000005</c:v>
                </c:pt>
                <c:pt idx="193">
                  <c:v>865257.89997000003</c:v>
                </c:pt>
                <c:pt idx="194">
                  <c:v>836997.52359</c:v>
                </c:pt>
                <c:pt idx="195">
                  <c:v>805128.90691000002</c:v>
                </c:pt>
                <c:pt idx="196">
                  <c:v>810736.85711999994</c:v>
                </c:pt>
                <c:pt idx="197">
                  <c:v>818637.11956000002</c:v>
                </c:pt>
                <c:pt idx="198">
                  <c:v>851865.47638000001</c:v>
                </c:pt>
                <c:pt idx="199">
                  <c:v>864157.98056000005</c:v>
                </c:pt>
                <c:pt idx="200">
                  <c:v>882952.29686</c:v>
                </c:pt>
                <c:pt idx="201">
                  <c:v>848519.66998999997</c:v>
                </c:pt>
                <c:pt idx="202">
                  <c:v>867235.96192999999</c:v>
                </c:pt>
                <c:pt idx="203">
                  <c:v>857186.74311000004</c:v>
                </c:pt>
                <c:pt idx="204">
                  <c:v>874506.55827000004</c:v>
                </c:pt>
                <c:pt idx="205">
                  <c:v>878754.0577</c:v>
                </c:pt>
                <c:pt idx="206">
                  <c:v>900923.85875000001</c:v>
                </c:pt>
                <c:pt idx="207">
                  <c:v>896706.41749999998</c:v>
                </c:pt>
                <c:pt idx="208">
                  <c:v>903866.70989000006</c:v>
                </c:pt>
                <c:pt idx="209">
                  <c:v>911733.67368999997</c:v>
                </c:pt>
                <c:pt idx="210">
                  <c:v>873407.23282999999</c:v>
                </c:pt>
                <c:pt idx="211">
                  <c:v>824092.58700000006</c:v>
                </c:pt>
                <c:pt idx="212">
                  <c:v>911849.04255999997</c:v>
                </c:pt>
                <c:pt idx="213">
                  <c:v>916281.07123999996</c:v>
                </c:pt>
                <c:pt idx="214">
                  <c:v>944966.69039</c:v>
                </c:pt>
                <c:pt idx="215">
                  <c:v>956175.86618000001</c:v>
                </c:pt>
                <c:pt idx="216">
                  <c:v>965535.09484000003</c:v>
                </c:pt>
                <c:pt idx="217">
                  <c:v>943629.28179000004</c:v>
                </c:pt>
                <c:pt idx="218">
                  <c:v>913634.53894999996</c:v>
                </c:pt>
                <c:pt idx="219">
                  <c:v>974127.11546999996</c:v>
                </c:pt>
                <c:pt idx="220">
                  <c:v>985311.84663000004</c:v>
                </c:pt>
                <c:pt idx="221">
                  <c:v>1015265.48727</c:v>
                </c:pt>
                <c:pt idx="222">
                  <c:v>1031231.22652</c:v>
                </c:pt>
                <c:pt idx="223">
                  <c:v>1028003.2657099999</c:v>
                </c:pt>
                <c:pt idx="224">
                  <c:v>1045061.19683</c:v>
                </c:pt>
                <c:pt idx="225">
                  <c:v>1054780.7120999999</c:v>
                </c:pt>
                <c:pt idx="226">
                  <c:v>1057869.52709</c:v>
                </c:pt>
                <c:pt idx="227">
                  <c:v>1072915.09855</c:v>
                </c:pt>
                <c:pt idx="228">
                  <c:v>1078330.4459899999</c:v>
                </c:pt>
                <c:pt idx="229">
                  <c:v>1088913.10971</c:v>
                </c:pt>
                <c:pt idx="230">
                  <c:v>1107895.0841999999</c:v>
                </c:pt>
                <c:pt idx="231">
                  <c:v>1118288.06773</c:v>
                </c:pt>
                <c:pt idx="232">
                  <c:v>1141236.49217</c:v>
                </c:pt>
                <c:pt idx="233">
                  <c:v>1123471.87894</c:v>
                </c:pt>
                <c:pt idx="234">
                  <c:v>1127350.4382100001</c:v>
                </c:pt>
                <c:pt idx="235">
                  <c:v>1129605.88641</c:v>
                </c:pt>
                <c:pt idx="236">
                  <c:v>1125362.24492</c:v>
                </c:pt>
                <c:pt idx="237">
                  <c:v>1124454.1170900001</c:v>
                </c:pt>
                <c:pt idx="238">
                  <c:v>1102347.2022899999</c:v>
                </c:pt>
                <c:pt idx="239">
                  <c:v>1118434.7718199999</c:v>
                </c:pt>
                <c:pt idx="240">
                  <c:v>1129037.5921700001</c:v>
                </c:pt>
                <c:pt idx="241">
                  <c:v>1090186.8569799999</c:v>
                </c:pt>
                <c:pt idx="242">
                  <c:v>1118811.8679899999</c:v>
                </c:pt>
                <c:pt idx="243">
                  <c:v>1164624.3991700001</c:v>
                </c:pt>
                <c:pt idx="244">
                  <c:v>1166908.64176</c:v>
                </c:pt>
                <c:pt idx="245">
                  <c:v>1263161.65652</c:v>
                </c:pt>
                <c:pt idx="246">
                  <c:v>1272401.8199499999</c:v>
                </c:pt>
                <c:pt idx="247">
                  <c:v>1272109.7307</c:v>
                </c:pt>
                <c:pt idx="248">
                  <c:v>1286507.80638</c:v>
                </c:pt>
                <c:pt idx="249">
                  <c:v>1275248.6725399999</c:v>
                </c:pt>
                <c:pt idx="250">
                  <c:v>1293185.63747</c:v>
                </c:pt>
                <c:pt idx="251">
                  <c:v>1295301.57807</c:v>
                </c:pt>
                <c:pt idx="252">
                  <c:v>1292213.25761</c:v>
                </c:pt>
                <c:pt idx="253">
                  <c:v>1256879.3426999999</c:v>
                </c:pt>
                <c:pt idx="254">
                  <c:v>1234950.2367400001</c:v>
                </c:pt>
                <c:pt idx="255">
                  <c:v>1300844.29443</c:v>
                </c:pt>
                <c:pt idx="256">
                  <c:v>1324164.9353100001</c:v>
                </c:pt>
                <c:pt idx="257">
                  <c:v>1302160.99804</c:v>
                </c:pt>
                <c:pt idx="258">
                  <c:v>1314014.8989200001</c:v>
                </c:pt>
                <c:pt idx="259">
                  <c:v>1339538.96661</c:v>
                </c:pt>
                <c:pt idx="260">
                  <c:v>1359480.88909</c:v>
                </c:pt>
                <c:pt idx="261">
                  <c:v>1383333.9624300001</c:v>
                </c:pt>
                <c:pt idx="262">
                  <c:v>1383665.8313</c:v>
                </c:pt>
                <c:pt idx="263">
                  <c:v>1408498.27844</c:v>
                </c:pt>
                <c:pt idx="264">
                  <c:v>1425147.63347</c:v>
                </c:pt>
                <c:pt idx="265">
                  <c:v>1481213.62858</c:v>
                </c:pt>
                <c:pt idx="266">
                  <c:v>1469291.76504</c:v>
                </c:pt>
                <c:pt idx="267">
                  <c:v>1469266.05758</c:v>
                </c:pt>
                <c:pt idx="268">
                  <c:v>1481568.9002</c:v>
                </c:pt>
                <c:pt idx="269">
                  <c:v>1489090.1604299999</c:v>
                </c:pt>
                <c:pt idx="270">
                  <c:v>1505557.6070600001</c:v>
                </c:pt>
                <c:pt idx="271">
                  <c:v>1528712.6584900001</c:v>
                </c:pt>
                <c:pt idx="272">
                  <c:v>1545011.94282</c:v>
                </c:pt>
                <c:pt idx="273">
                  <c:v>1577237.62008</c:v>
                </c:pt>
                <c:pt idx="274">
                  <c:v>1602866.29375</c:v>
                </c:pt>
                <c:pt idx="275">
                  <c:v>1636762.5204799999</c:v>
                </c:pt>
                <c:pt idx="276">
                  <c:v>1654331.07075</c:v>
                </c:pt>
                <c:pt idx="277">
                  <c:v>1699632.22395</c:v>
                </c:pt>
                <c:pt idx="278">
                  <c:v>1730438.4841100001</c:v>
                </c:pt>
                <c:pt idx="279">
                  <c:v>1727260.84825</c:v>
                </c:pt>
                <c:pt idx="280">
                  <c:v>1746720.58558</c:v>
                </c:pt>
                <c:pt idx="281">
                  <c:v>1789322.2914100001</c:v>
                </c:pt>
                <c:pt idx="282">
                  <c:v>1822477.37705</c:v>
                </c:pt>
                <c:pt idx="283">
                  <c:v>1747414.6382800001</c:v>
                </c:pt>
                <c:pt idx="284">
                  <c:v>1801861.12371</c:v>
                </c:pt>
                <c:pt idx="285">
                  <c:v>1760036.9197199999</c:v>
                </c:pt>
              </c:numCache>
            </c:numRef>
          </c:val>
          <c:smooth val="0"/>
          <c:extLst>
            <c:ext xmlns:c16="http://schemas.microsoft.com/office/drawing/2014/chart" uri="{C3380CC4-5D6E-409C-BE32-E72D297353CC}">
              <c16:uniqueId val="{00000000-591D-453B-8658-C0C7169E666A}"/>
            </c:ext>
          </c:extLst>
        </c:ser>
        <c:ser>
          <c:idx val="1"/>
          <c:order val="1"/>
          <c:tx>
            <c:strRef>
              <c:f>'810_B2_PH'!$G$3</c:f>
              <c:strCache>
                <c:ptCount val="1"/>
                <c:pt idx="0">
                  <c:v>Benchmark</c:v>
                </c:pt>
              </c:strCache>
            </c:strRef>
          </c:tx>
          <c:spPr>
            <a:ln w="15875" cap="rnd">
              <a:solidFill>
                <a:srgbClr val="29363D"/>
              </a:solidFill>
              <a:round/>
            </a:ln>
            <a:effectLst/>
          </c:spPr>
          <c:marker>
            <c:symbol val="none"/>
          </c:marker>
          <c:dLbls>
            <c:delete val="1"/>
          </c:dLbls>
          <c:cat>
            <c:numRef>
              <c:f>'810_B2_PH'!$I$2:$I$287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'810_B2_PH'!$L$2:$L$287</c:f>
              <c:numCache>
                <c:formatCode>General</c:formatCode>
                <c:ptCount val="286"/>
                <c:pt idx="0">
                  <c:v>100000</c:v>
                </c:pt>
                <c:pt idx="1">
                  <c:v>99914.6</c:v>
                </c:pt>
                <c:pt idx="2">
                  <c:v>99667.211450000003</c:v>
                </c:pt>
                <c:pt idx="3">
                  <c:v>102234.53913999999</c:v>
                </c:pt>
                <c:pt idx="4">
                  <c:v>100695.50039</c:v>
                </c:pt>
                <c:pt idx="5">
                  <c:v>98142.063890000005</c:v>
                </c:pt>
                <c:pt idx="6">
                  <c:v>95105.254010000004</c:v>
                </c:pt>
                <c:pt idx="7">
                  <c:v>91079.924140000003</c:v>
                </c:pt>
                <c:pt idx="8">
                  <c:v>90305.744789999997</c:v>
                </c:pt>
                <c:pt idx="9">
                  <c:v>99465.8177</c:v>
                </c:pt>
                <c:pt idx="10">
                  <c:v>99797.237800000003</c:v>
                </c:pt>
                <c:pt idx="11">
                  <c:v>101537.10284000001</c:v>
                </c:pt>
                <c:pt idx="12">
                  <c:v>104063.04136</c:v>
                </c:pt>
                <c:pt idx="13">
                  <c:v>104274.28933</c:v>
                </c:pt>
                <c:pt idx="14">
                  <c:v>109623.66465000001</c:v>
                </c:pt>
                <c:pt idx="15">
                  <c:v>111404.50108</c:v>
                </c:pt>
                <c:pt idx="16">
                  <c:v>116889.83590000001</c:v>
                </c:pt>
                <c:pt idx="17">
                  <c:v>119281.51884</c:v>
                </c:pt>
                <c:pt idx="18">
                  <c:v>119206.2522</c:v>
                </c:pt>
                <c:pt idx="19">
                  <c:v>120077.29229</c:v>
                </c:pt>
                <c:pt idx="20">
                  <c:v>118963.45531999999</c:v>
                </c:pt>
                <c:pt idx="21">
                  <c:v>118746.46597999999</c:v>
                </c:pt>
                <c:pt idx="22">
                  <c:v>119485.54398</c:v>
                </c:pt>
                <c:pt idx="23">
                  <c:v>118964.22855</c:v>
                </c:pt>
                <c:pt idx="24">
                  <c:v>126475.15409</c:v>
                </c:pt>
                <c:pt idx="25">
                  <c:v>131783.56925999999</c:v>
                </c:pt>
                <c:pt idx="26">
                  <c:v>134645.77658999999</c:v>
                </c:pt>
                <c:pt idx="27">
                  <c:v>142147.83533</c:v>
                </c:pt>
                <c:pt idx="28">
                  <c:v>146688.46363000001</c:v>
                </c:pt>
                <c:pt idx="29">
                  <c:v>147455.93768</c:v>
                </c:pt>
                <c:pt idx="30">
                  <c:v>152220.38647999999</c:v>
                </c:pt>
                <c:pt idx="31">
                  <c:v>150791.49371000001</c:v>
                </c:pt>
                <c:pt idx="32">
                  <c:v>147698.30781</c:v>
                </c:pt>
                <c:pt idx="33">
                  <c:v>157236.22143000001</c:v>
                </c:pt>
                <c:pt idx="34">
                  <c:v>160566.95631000001</c:v>
                </c:pt>
                <c:pt idx="35">
                  <c:v>167847.54380000001</c:v>
                </c:pt>
                <c:pt idx="36">
                  <c:v>170286.36861</c:v>
                </c:pt>
                <c:pt idx="37">
                  <c:v>179761.78330000001</c:v>
                </c:pt>
                <c:pt idx="38">
                  <c:v>176381.72248999999</c:v>
                </c:pt>
                <c:pt idx="39">
                  <c:v>181928.75128</c:v>
                </c:pt>
                <c:pt idx="40">
                  <c:v>191605.72349</c:v>
                </c:pt>
                <c:pt idx="41">
                  <c:v>200563.48267</c:v>
                </c:pt>
                <c:pt idx="42">
                  <c:v>199832.02765</c:v>
                </c:pt>
                <c:pt idx="43">
                  <c:v>207442.83025</c:v>
                </c:pt>
                <c:pt idx="44">
                  <c:v>209835.47586000001</c:v>
                </c:pt>
                <c:pt idx="45">
                  <c:v>206963.24786999999</c:v>
                </c:pt>
                <c:pt idx="46">
                  <c:v>207833.32136</c:v>
                </c:pt>
                <c:pt idx="47">
                  <c:v>205821.91047999999</c:v>
                </c:pt>
                <c:pt idx="48">
                  <c:v>213835.99820999999</c:v>
                </c:pt>
                <c:pt idx="49">
                  <c:v>219928.61345999999</c:v>
                </c:pt>
                <c:pt idx="50">
                  <c:v>225716.25485999999</c:v>
                </c:pt>
                <c:pt idx="51">
                  <c:v>232810.51675000001</c:v>
                </c:pt>
                <c:pt idx="52">
                  <c:v>241899.67212999999</c:v>
                </c:pt>
                <c:pt idx="53">
                  <c:v>246516.08548000001</c:v>
                </c:pt>
                <c:pt idx="54">
                  <c:v>250246.12036</c:v>
                </c:pt>
                <c:pt idx="55">
                  <c:v>259281.00628999999</c:v>
                </c:pt>
                <c:pt idx="56">
                  <c:v>268580.11958</c:v>
                </c:pt>
                <c:pt idx="57">
                  <c:v>268820.49878999998</c:v>
                </c:pt>
                <c:pt idx="58">
                  <c:v>265957.56047999999</c:v>
                </c:pt>
                <c:pt idx="59">
                  <c:v>264542.40029999998</c:v>
                </c:pt>
                <c:pt idx="60">
                  <c:v>264695.57034999999</c:v>
                </c:pt>
                <c:pt idx="61">
                  <c:v>268172.87605999998</c:v>
                </c:pt>
                <c:pt idx="62">
                  <c:v>276088.26666999998</c:v>
                </c:pt>
                <c:pt idx="63">
                  <c:v>274798.38228999998</c:v>
                </c:pt>
                <c:pt idx="64">
                  <c:v>272233.96379000001</c:v>
                </c:pt>
                <c:pt idx="65">
                  <c:v>260374.90786000001</c:v>
                </c:pt>
                <c:pt idx="66">
                  <c:v>275772.69878999999</c:v>
                </c:pt>
                <c:pt idx="67">
                  <c:v>276214.21088000003</c:v>
                </c:pt>
                <c:pt idx="68">
                  <c:v>277039.53894</c:v>
                </c:pt>
                <c:pt idx="69">
                  <c:v>280404.18414000003</c:v>
                </c:pt>
                <c:pt idx="70">
                  <c:v>268251.74721</c:v>
                </c:pt>
                <c:pt idx="71">
                  <c:v>262494.52821000002</c:v>
                </c:pt>
                <c:pt idx="72">
                  <c:v>268128.97326</c:v>
                </c:pt>
                <c:pt idx="73">
                  <c:v>257999.59690999999</c:v>
                </c:pt>
                <c:pt idx="74">
                  <c:v>249861.77361999999</c:v>
                </c:pt>
                <c:pt idx="75">
                  <c:v>250323.51818000001</c:v>
                </c:pt>
                <c:pt idx="76">
                  <c:v>256875.48595</c:v>
                </c:pt>
                <c:pt idx="77">
                  <c:v>257810.7696</c:v>
                </c:pt>
                <c:pt idx="78">
                  <c:v>241724.15101</c:v>
                </c:pt>
                <c:pt idx="79">
                  <c:v>249618.86178000001</c:v>
                </c:pt>
                <c:pt idx="80">
                  <c:v>249605.88159999999</c:v>
                </c:pt>
                <c:pt idx="81">
                  <c:v>263240.85249000002</c:v>
                </c:pt>
                <c:pt idx="82">
                  <c:v>260197.26175000001</c:v>
                </c:pt>
                <c:pt idx="83">
                  <c:v>274091.01493</c:v>
                </c:pt>
                <c:pt idx="84">
                  <c:v>282283.86946000002</c:v>
                </c:pt>
                <c:pt idx="85">
                  <c:v>284249.69433000003</c:v>
                </c:pt>
                <c:pt idx="86">
                  <c:v>294919.29084999999</c:v>
                </c:pt>
                <c:pt idx="87">
                  <c:v>296003.11924000003</c:v>
                </c:pt>
                <c:pt idx="88">
                  <c:v>302320.12180999998</c:v>
                </c:pt>
                <c:pt idx="89">
                  <c:v>302269.33202999999</c:v>
                </c:pt>
                <c:pt idx="90">
                  <c:v>298693.48583999998</c:v>
                </c:pt>
                <c:pt idx="91">
                  <c:v>306994.47649999999</c:v>
                </c:pt>
                <c:pt idx="92">
                  <c:v>310467.50501999998</c:v>
                </c:pt>
                <c:pt idx="93">
                  <c:v>304915.41462</c:v>
                </c:pt>
                <c:pt idx="94">
                  <c:v>304459.87099000002</c:v>
                </c:pt>
                <c:pt idx="95">
                  <c:v>310222.68742999999</c:v>
                </c:pt>
                <c:pt idx="96">
                  <c:v>308051.12861000001</c:v>
                </c:pt>
                <c:pt idx="97">
                  <c:v>320549.37900000002</c:v>
                </c:pt>
                <c:pt idx="98">
                  <c:v>325300.24135000003</c:v>
                </c:pt>
                <c:pt idx="99">
                  <c:v>328382.46113000001</c:v>
                </c:pt>
                <c:pt idx="100">
                  <c:v>334905.12196000002</c:v>
                </c:pt>
                <c:pt idx="101">
                  <c:v>336375.02054</c:v>
                </c:pt>
                <c:pt idx="102">
                  <c:v>337868.52562999999</c:v>
                </c:pt>
                <c:pt idx="103">
                  <c:v>338328.02682000003</c:v>
                </c:pt>
                <c:pt idx="104">
                  <c:v>341606.42540000001</c:v>
                </c:pt>
                <c:pt idx="105">
                  <c:v>344209.12475999998</c:v>
                </c:pt>
                <c:pt idx="106">
                  <c:v>339847.30673000001</c:v>
                </c:pt>
                <c:pt idx="107">
                  <c:v>337575.42748999997</c:v>
                </c:pt>
                <c:pt idx="108">
                  <c:v>339906.72340000002</c:v>
                </c:pt>
                <c:pt idx="109">
                  <c:v>338946.48690000002</c:v>
                </c:pt>
                <c:pt idx="110">
                  <c:v>355851.78188000002</c:v>
                </c:pt>
                <c:pt idx="111">
                  <c:v>354739.03336</c:v>
                </c:pt>
                <c:pt idx="112">
                  <c:v>354850.77616000001</c:v>
                </c:pt>
                <c:pt idx="113">
                  <c:v>361752.26890000002</c:v>
                </c:pt>
                <c:pt idx="114">
                  <c:v>366603.72858</c:v>
                </c:pt>
                <c:pt idx="115">
                  <c:v>370624.63828000001</c:v>
                </c:pt>
                <c:pt idx="116">
                  <c:v>371566.76610000001</c:v>
                </c:pt>
                <c:pt idx="117">
                  <c:v>371115.31248000002</c:v>
                </c:pt>
                <c:pt idx="118">
                  <c:v>372562.29109000001</c:v>
                </c:pt>
                <c:pt idx="119">
                  <c:v>377822.12550999998</c:v>
                </c:pt>
                <c:pt idx="120">
                  <c:v>386513.16785999999</c:v>
                </c:pt>
                <c:pt idx="121">
                  <c:v>389974.39327</c:v>
                </c:pt>
                <c:pt idx="122">
                  <c:v>398733.99810000003</c:v>
                </c:pt>
                <c:pt idx="123">
                  <c:v>404049.12229000003</c:v>
                </c:pt>
                <c:pt idx="124">
                  <c:v>407789.80906</c:v>
                </c:pt>
                <c:pt idx="125">
                  <c:v>425454.85580000002</c:v>
                </c:pt>
                <c:pt idx="126">
                  <c:v>422918.29395000002</c:v>
                </c:pt>
                <c:pt idx="127">
                  <c:v>434315.51906000002</c:v>
                </c:pt>
                <c:pt idx="128">
                  <c:v>430867.48814999999</c:v>
                </c:pt>
                <c:pt idx="129">
                  <c:v>458477.90766000003</c:v>
                </c:pt>
                <c:pt idx="130">
                  <c:v>440757.73652999999</c:v>
                </c:pt>
                <c:pt idx="131">
                  <c:v>452039.81231000001</c:v>
                </c:pt>
                <c:pt idx="132">
                  <c:v>461157.90736000001</c:v>
                </c:pt>
                <c:pt idx="133">
                  <c:v>473988.24265999999</c:v>
                </c:pt>
                <c:pt idx="134">
                  <c:v>483424.87458</c:v>
                </c:pt>
                <c:pt idx="135">
                  <c:v>483097.11252000002</c:v>
                </c:pt>
                <c:pt idx="136">
                  <c:v>494417.52716</c:v>
                </c:pt>
                <c:pt idx="137">
                  <c:v>494664.90798999998</c:v>
                </c:pt>
                <c:pt idx="138">
                  <c:v>499344.43802</c:v>
                </c:pt>
                <c:pt idx="139">
                  <c:v>507880.23184000002</c:v>
                </c:pt>
                <c:pt idx="140">
                  <c:v>513266.30170000001</c:v>
                </c:pt>
                <c:pt idx="141">
                  <c:v>520952.97782999999</c:v>
                </c:pt>
                <c:pt idx="142">
                  <c:v>532112.31157999998</c:v>
                </c:pt>
                <c:pt idx="143">
                  <c:v>533525.06976999994</c:v>
                </c:pt>
                <c:pt idx="144">
                  <c:v>535320.91515000002</c:v>
                </c:pt>
                <c:pt idx="145">
                  <c:v>534578.96036000003</c:v>
                </c:pt>
                <c:pt idx="146">
                  <c:v>529812.65434999997</c:v>
                </c:pt>
                <c:pt idx="147">
                  <c:v>536111.59699999995</c:v>
                </c:pt>
                <c:pt idx="148">
                  <c:v>538378.81293999997</c:v>
                </c:pt>
                <c:pt idx="149">
                  <c:v>547743.37401000003</c:v>
                </c:pt>
                <c:pt idx="150">
                  <c:v>557392.42128999997</c:v>
                </c:pt>
                <c:pt idx="151">
                  <c:v>558239.10037</c:v>
                </c:pt>
                <c:pt idx="152">
                  <c:v>570839.11511000001</c:v>
                </c:pt>
                <c:pt idx="153">
                  <c:v>564433.72939999995</c:v>
                </c:pt>
                <c:pt idx="154">
                  <c:v>558592.40474000003</c:v>
                </c:pt>
                <c:pt idx="155">
                  <c:v>561874.69371000002</c:v>
                </c:pt>
                <c:pt idx="156">
                  <c:v>556493.61976000003</c:v>
                </c:pt>
                <c:pt idx="157">
                  <c:v>555242.06561000005</c:v>
                </c:pt>
                <c:pt idx="158">
                  <c:v>582473.91270999995</c:v>
                </c:pt>
                <c:pt idx="159">
                  <c:v>577900.32755000005</c:v>
                </c:pt>
                <c:pt idx="160">
                  <c:v>581242.90304999996</c:v>
                </c:pt>
                <c:pt idx="161">
                  <c:v>568068.45140000002</c:v>
                </c:pt>
                <c:pt idx="162">
                  <c:v>573557.69684999995</c:v>
                </c:pt>
                <c:pt idx="163">
                  <c:v>593857.62442000001</c:v>
                </c:pt>
                <c:pt idx="164">
                  <c:v>597569.82842999999</c:v>
                </c:pt>
                <c:pt idx="165">
                  <c:v>615388.16556999995</c:v>
                </c:pt>
                <c:pt idx="166">
                  <c:v>596660.67290999996</c:v>
                </c:pt>
                <c:pt idx="167">
                  <c:v>599438.12834000005</c:v>
                </c:pt>
                <c:pt idx="168">
                  <c:v>609415.77598999999</c:v>
                </c:pt>
                <c:pt idx="169">
                  <c:v>601255.08933999995</c:v>
                </c:pt>
                <c:pt idx="170">
                  <c:v>586454.59406000003</c:v>
                </c:pt>
                <c:pt idx="171">
                  <c:v>588113.08765</c:v>
                </c:pt>
                <c:pt idx="172">
                  <c:v>591343.59284000006</c:v>
                </c:pt>
                <c:pt idx="173">
                  <c:v>600128.00191999995</c:v>
                </c:pt>
                <c:pt idx="174">
                  <c:v>597924.33189000003</c:v>
                </c:pt>
                <c:pt idx="175">
                  <c:v>607709.36358</c:v>
                </c:pt>
                <c:pt idx="176">
                  <c:v>617477.07617999997</c:v>
                </c:pt>
                <c:pt idx="177">
                  <c:v>619542.53700000001</c:v>
                </c:pt>
                <c:pt idx="178">
                  <c:v>610236.38855000003</c:v>
                </c:pt>
                <c:pt idx="179">
                  <c:v>631740.50864000001</c:v>
                </c:pt>
                <c:pt idx="180">
                  <c:v>636486.77509000001</c:v>
                </c:pt>
                <c:pt idx="181">
                  <c:v>641698.32880000002</c:v>
                </c:pt>
                <c:pt idx="182">
                  <c:v>664886.73961000005</c:v>
                </c:pt>
                <c:pt idx="183">
                  <c:v>667246.42264999996</c:v>
                </c:pt>
                <c:pt idx="184">
                  <c:v>659819.96996999998</c:v>
                </c:pt>
                <c:pt idx="185">
                  <c:v>659624.66325999994</c:v>
                </c:pt>
                <c:pt idx="186">
                  <c:v>651862.20022</c:v>
                </c:pt>
                <c:pt idx="187">
                  <c:v>638995.74410999997</c:v>
                </c:pt>
                <c:pt idx="188">
                  <c:v>658845.50789999997</c:v>
                </c:pt>
                <c:pt idx="189">
                  <c:v>645692.97502999997</c:v>
                </c:pt>
                <c:pt idx="190">
                  <c:v>663410.79026000004</c:v>
                </c:pt>
                <c:pt idx="191">
                  <c:v>661455.71866000001</c:v>
                </c:pt>
                <c:pt idx="192">
                  <c:v>686237.15715999994</c:v>
                </c:pt>
                <c:pt idx="193">
                  <c:v>668283.13441000006</c:v>
                </c:pt>
                <c:pt idx="194">
                  <c:v>643578.71178000001</c:v>
                </c:pt>
                <c:pt idx="195">
                  <c:v>626908.73598999996</c:v>
                </c:pt>
                <c:pt idx="196">
                  <c:v>630154.24251000001</c:v>
                </c:pt>
                <c:pt idx="197">
                  <c:v>637596.99427000002</c:v>
                </c:pt>
                <c:pt idx="198">
                  <c:v>658309.33262999996</c:v>
                </c:pt>
                <c:pt idx="199">
                  <c:v>669869.90281999996</c:v>
                </c:pt>
                <c:pt idx="200">
                  <c:v>684625.79703999998</c:v>
                </c:pt>
                <c:pt idx="201">
                  <c:v>656340.48224000004</c:v>
                </c:pt>
                <c:pt idx="202">
                  <c:v>665256.21135</c:v>
                </c:pt>
                <c:pt idx="203">
                  <c:v>661029.17338000005</c:v>
                </c:pt>
                <c:pt idx="204">
                  <c:v>660896.96754999994</c:v>
                </c:pt>
                <c:pt idx="205">
                  <c:v>668096.11820999999</c:v>
                </c:pt>
                <c:pt idx="206">
                  <c:v>678985.41683999996</c:v>
                </c:pt>
                <c:pt idx="207">
                  <c:v>676035.22520999995</c:v>
                </c:pt>
                <c:pt idx="208">
                  <c:v>684814.21863999998</c:v>
                </c:pt>
                <c:pt idx="209">
                  <c:v>691124.78167000005</c:v>
                </c:pt>
                <c:pt idx="210">
                  <c:v>659724.21834000002</c:v>
                </c:pt>
                <c:pt idx="211">
                  <c:v>588639.59354000003</c:v>
                </c:pt>
                <c:pt idx="212">
                  <c:v>648609.6067</c:v>
                </c:pt>
                <c:pt idx="213">
                  <c:v>651634.7219</c:v>
                </c:pt>
                <c:pt idx="214">
                  <c:v>670457.84247999999</c:v>
                </c:pt>
                <c:pt idx="215">
                  <c:v>682741.97106999997</c:v>
                </c:pt>
                <c:pt idx="216">
                  <c:v>690553.22196</c:v>
                </c:pt>
                <c:pt idx="217">
                  <c:v>678371.17257000005</c:v>
                </c:pt>
                <c:pt idx="218">
                  <c:v>659740.38668999996</c:v>
                </c:pt>
                <c:pt idx="219">
                  <c:v>704550.61349000002</c:v>
                </c:pt>
                <c:pt idx="220">
                  <c:v>721198.43993999995</c:v>
                </c:pt>
                <c:pt idx="221">
                  <c:v>745149.44013</c:v>
                </c:pt>
                <c:pt idx="222">
                  <c:v>769047.87297999999</c:v>
                </c:pt>
                <c:pt idx="223">
                  <c:v>777928.06877000001</c:v>
                </c:pt>
                <c:pt idx="224">
                  <c:v>788609.79908999999</c:v>
                </c:pt>
                <c:pt idx="225">
                  <c:v>793267.32856000005</c:v>
                </c:pt>
                <c:pt idx="226">
                  <c:v>792658.89251999999</c:v>
                </c:pt>
                <c:pt idx="227">
                  <c:v>806584.32394000003</c:v>
                </c:pt>
                <c:pt idx="228">
                  <c:v>817416.75141999999</c:v>
                </c:pt>
                <c:pt idx="229">
                  <c:v>816849.46418999997</c:v>
                </c:pt>
                <c:pt idx="230">
                  <c:v>838196.19123</c:v>
                </c:pt>
                <c:pt idx="231">
                  <c:v>844565.64408999996</c:v>
                </c:pt>
                <c:pt idx="232">
                  <c:v>870227.77118000004</c:v>
                </c:pt>
                <c:pt idx="233">
                  <c:v>861293.14266000001</c:v>
                </c:pt>
                <c:pt idx="234">
                  <c:v>869481.45657000004</c:v>
                </c:pt>
                <c:pt idx="235">
                  <c:v>864535.84605000005</c:v>
                </c:pt>
                <c:pt idx="236">
                  <c:v>861677.69053999998</c:v>
                </c:pt>
                <c:pt idx="237">
                  <c:v>858425.71894000005</c:v>
                </c:pt>
                <c:pt idx="238">
                  <c:v>821804.41934000002</c:v>
                </c:pt>
                <c:pt idx="239">
                  <c:v>844852.74609000003</c:v>
                </c:pt>
                <c:pt idx="240">
                  <c:v>846268.71929000004</c:v>
                </c:pt>
                <c:pt idx="241">
                  <c:v>821589.66165000002</c:v>
                </c:pt>
                <c:pt idx="242">
                  <c:v>859939.00228000002</c:v>
                </c:pt>
                <c:pt idx="243">
                  <c:v>889025.57909000001</c:v>
                </c:pt>
                <c:pt idx="244">
                  <c:v>882296.54449</c:v>
                </c:pt>
                <c:pt idx="245">
                  <c:v>938061.21528</c:v>
                </c:pt>
                <c:pt idx="246">
                  <c:v>941432.60728999996</c:v>
                </c:pt>
                <c:pt idx="247">
                  <c:v>925366.11841</c:v>
                </c:pt>
                <c:pt idx="248">
                  <c:v>949097.13251999998</c:v>
                </c:pt>
                <c:pt idx="249">
                  <c:v>947528.27494999999</c:v>
                </c:pt>
                <c:pt idx="250">
                  <c:v>952985.09028999996</c:v>
                </c:pt>
                <c:pt idx="251">
                  <c:v>960440.29264999996</c:v>
                </c:pt>
                <c:pt idx="252">
                  <c:v>967170.09777999995</c:v>
                </c:pt>
                <c:pt idx="253">
                  <c:v>941750.93327000004</c:v>
                </c:pt>
                <c:pt idx="254">
                  <c:v>918288.15052999998</c:v>
                </c:pt>
                <c:pt idx="255">
                  <c:v>980311.16877999995</c:v>
                </c:pt>
                <c:pt idx="256">
                  <c:v>1002391.69755</c:v>
                </c:pt>
                <c:pt idx="257">
                  <c:v>1002373.6544999999</c:v>
                </c:pt>
                <c:pt idx="258">
                  <c:v>1011219.602</c:v>
                </c:pt>
                <c:pt idx="259">
                  <c:v>1022709.07912</c:v>
                </c:pt>
                <c:pt idx="260">
                  <c:v>1030514.39482</c:v>
                </c:pt>
                <c:pt idx="261">
                  <c:v>1043275.25457</c:v>
                </c:pt>
                <c:pt idx="262">
                  <c:v>1054496.7231999999</c:v>
                </c:pt>
                <c:pt idx="263">
                  <c:v>1079522.0394299999</c:v>
                </c:pt>
                <c:pt idx="264">
                  <c:v>1088407.5853500001</c:v>
                </c:pt>
                <c:pt idx="265">
                  <c:v>1109511.80843</c:v>
                </c:pt>
                <c:pt idx="266">
                  <c:v>1103212.0003800001</c:v>
                </c:pt>
                <c:pt idx="267">
                  <c:v>1124465.37956</c:v>
                </c:pt>
                <c:pt idx="268">
                  <c:v>1137526.04495</c:v>
                </c:pt>
                <c:pt idx="269">
                  <c:v>1155745.7996100001</c:v>
                </c:pt>
                <c:pt idx="270">
                  <c:v>1155953.8338500001</c:v>
                </c:pt>
                <c:pt idx="271">
                  <c:v>1157555.9858599999</c:v>
                </c:pt>
                <c:pt idx="272">
                  <c:v>1189076.23536</c:v>
                </c:pt>
                <c:pt idx="273">
                  <c:v>1222395.3405500001</c:v>
                </c:pt>
                <c:pt idx="274">
                  <c:v>1248114.5385100001</c:v>
                </c:pt>
                <c:pt idx="275">
                  <c:v>1274187.6512200001</c:v>
                </c:pt>
                <c:pt idx="276">
                  <c:v>1289653.7409399999</c:v>
                </c:pt>
                <c:pt idx="277">
                  <c:v>1318020.96462</c:v>
                </c:pt>
                <c:pt idx="278">
                  <c:v>1340482.6779</c:v>
                </c:pt>
                <c:pt idx="279">
                  <c:v>1344971.9543900001</c:v>
                </c:pt>
                <c:pt idx="280">
                  <c:v>1366269.58528</c:v>
                </c:pt>
                <c:pt idx="281">
                  <c:v>1386375.6085000001</c:v>
                </c:pt>
                <c:pt idx="282">
                  <c:v>1421866.8240799999</c:v>
                </c:pt>
                <c:pt idx="283">
                  <c:v>1352196.7715700001</c:v>
                </c:pt>
                <c:pt idx="284">
                  <c:v>1397765.80277</c:v>
                </c:pt>
                <c:pt idx="285">
                  <c:v>1394458.68888</c:v>
                </c:pt>
              </c:numCache>
            </c:numRef>
          </c:val>
          <c:smooth val="0"/>
          <c:extLst>
            <c:ext xmlns:c16="http://schemas.microsoft.com/office/drawing/2014/chart" uri="{C3380CC4-5D6E-409C-BE32-E72D297353CC}">
              <c16:uniqueId val="{00000001-591D-453B-8658-C0C7169E666A}"/>
            </c:ext>
          </c:extLst>
        </c:ser>
        <c:ser>
          <c:idx val="5"/>
          <c:order val="2"/>
          <c:tx>
            <c:strRef>
              <c:f>'810_B2_PH'!$J$1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'810_B2_PH'!$J$2:$J$287</c:f>
              <c:numCache>
                <c:formatCode>General</c:formatCode>
                <c:ptCount val="286"/>
                <c:pt idx="285">
                  <c:v>1760036.9197199999</c:v>
                </c:pt>
              </c:numCache>
            </c:numRef>
          </c:val>
          <c:smooth val="0"/>
          <c:extLst>
            <c:ext xmlns:c16="http://schemas.microsoft.com/office/drawing/2014/chart" uri="{C3380CC4-5D6E-409C-BE32-E72D297353CC}">
              <c16:uniqueId val="{00000002-591D-453B-8658-C0C7169E666A}"/>
            </c:ext>
          </c:extLst>
        </c:ser>
        <c:ser>
          <c:idx val="6"/>
          <c:order val="3"/>
          <c:tx>
            <c:strRef>
              <c:f>'810_B2_PH'!$K$1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'810_B2_PH'!$K$2:$K$287</c:f>
              <c:numCache>
                <c:formatCode>General</c:formatCode>
                <c:ptCount val="286"/>
                <c:pt idx="285">
                  <c:v>1394458.68888</c:v>
                </c:pt>
              </c:numCache>
            </c:numRef>
          </c:val>
          <c:smooth val="0"/>
          <c:extLst>
            <c:ext xmlns:c16="http://schemas.microsoft.com/office/drawing/2014/chart" uri="{C3380CC4-5D6E-409C-BE32-E72D297353CC}">
              <c16:uniqueId val="{00000003-591D-453B-8658-C0C7169E666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orientation val="minMax"/>
          <c:max val="1850000"/>
          <c:min val="-1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1390231481481479"/>
        </c:manualLayout>
      </c:layout>
      <c:lineChart>
        <c:grouping val="standard"/>
        <c:varyColors val="0"/>
        <c:ser>
          <c:idx val="0"/>
          <c:order val="0"/>
          <c:tx>
            <c:strRef>
              <c:f>'810_B3_PH'!$G$2</c:f>
              <c:strCache>
                <c:ptCount val="1"/>
                <c:pt idx="0">
                  <c:v>Foord</c:v>
                </c:pt>
              </c:strCache>
            </c:strRef>
          </c:tx>
          <c:spPr>
            <a:ln w="15875" cap="rnd">
              <a:solidFill>
                <a:srgbClr val="D25347"/>
              </a:solidFill>
              <a:round/>
            </a:ln>
            <a:effectLst/>
          </c:spPr>
          <c:marker>
            <c:symbol val="none"/>
          </c:marker>
          <c:dLbls>
            <c:delete val="1"/>
          </c:dLbls>
          <c:cat>
            <c:numRef>
              <c:f>'810_B3_PH'!$I$2:$I$287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'810_B3_PH'!$M$2:$M$287</c:f>
              <c:numCache>
                <c:formatCode>General</c:formatCode>
                <c:ptCount val="286"/>
                <c:pt idx="0">
                  <c:v>100000</c:v>
                </c:pt>
                <c:pt idx="1">
                  <c:v>100808</c:v>
                </c:pt>
                <c:pt idx="2">
                  <c:v>103884.45854000001</c:v>
                </c:pt>
                <c:pt idx="3">
                  <c:v>108506.69364</c:v>
                </c:pt>
                <c:pt idx="4">
                  <c:v>107019.6094</c:v>
                </c:pt>
                <c:pt idx="5">
                  <c:v>102805.8193</c:v>
                </c:pt>
                <c:pt idx="6">
                  <c:v>99217.896210000006</c:v>
                </c:pt>
                <c:pt idx="7">
                  <c:v>95399.495469999994</c:v>
                </c:pt>
                <c:pt idx="8">
                  <c:v>94865.258300000001</c:v>
                </c:pt>
                <c:pt idx="9">
                  <c:v>104134.35296</c:v>
                </c:pt>
                <c:pt idx="10">
                  <c:v>104136.43565</c:v>
                </c:pt>
                <c:pt idx="11">
                  <c:v>106775.77361</c:v>
                </c:pt>
                <c:pt idx="12">
                  <c:v>109432.56841000001</c:v>
                </c:pt>
                <c:pt idx="13">
                  <c:v>108022.9675</c:v>
                </c:pt>
                <c:pt idx="14">
                  <c:v>114399.34723</c:v>
                </c:pt>
                <c:pt idx="15">
                  <c:v>114882.11248</c:v>
                </c:pt>
                <c:pt idx="16">
                  <c:v>122008.3648</c:v>
                </c:pt>
                <c:pt idx="17">
                  <c:v>125724.12955</c:v>
                </c:pt>
                <c:pt idx="18">
                  <c:v>126692.70824000001</c:v>
                </c:pt>
                <c:pt idx="19">
                  <c:v>123883.93090000001</c:v>
                </c:pt>
                <c:pt idx="20">
                  <c:v>124289.40300999999</c:v>
                </c:pt>
                <c:pt idx="21">
                  <c:v>121515.6364</c:v>
                </c:pt>
                <c:pt idx="22">
                  <c:v>120653.72599000001</c:v>
                </c:pt>
                <c:pt idx="23">
                  <c:v>122008.18472</c:v>
                </c:pt>
                <c:pt idx="24">
                  <c:v>132280.54182000001</c:v>
                </c:pt>
                <c:pt idx="25">
                  <c:v>136544.47281000001</c:v>
                </c:pt>
                <c:pt idx="26">
                  <c:v>137482.80643</c:v>
                </c:pt>
                <c:pt idx="27">
                  <c:v>144551.34744000001</c:v>
                </c:pt>
                <c:pt idx="28">
                  <c:v>149586.21541999999</c:v>
                </c:pt>
                <c:pt idx="29">
                  <c:v>151378.55744999999</c:v>
                </c:pt>
                <c:pt idx="30">
                  <c:v>155527.08682</c:v>
                </c:pt>
                <c:pt idx="31">
                  <c:v>155029.55567</c:v>
                </c:pt>
                <c:pt idx="32">
                  <c:v>154186.50495</c:v>
                </c:pt>
                <c:pt idx="33">
                  <c:v>165609.72054000001</c:v>
                </c:pt>
                <c:pt idx="34">
                  <c:v>169898.84669000001</c:v>
                </c:pt>
                <c:pt idx="35">
                  <c:v>180863.77846</c:v>
                </c:pt>
                <c:pt idx="36">
                  <c:v>186377.41075000001</c:v>
                </c:pt>
                <c:pt idx="37">
                  <c:v>200817.55978000001</c:v>
                </c:pt>
                <c:pt idx="38">
                  <c:v>198260.09181000001</c:v>
                </c:pt>
                <c:pt idx="39">
                  <c:v>203169.80570999999</c:v>
                </c:pt>
                <c:pt idx="40">
                  <c:v>215061.52984999999</c:v>
                </c:pt>
                <c:pt idx="41">
                  <c:v>233326.29016999999</c:v>
                </c:pt>
                <c:pt idx="42">
                  <c:v>234158.33165000001</c:v>
                </c:pt>
                <c:pt idx="43">
                  <c:v>245316.49244999999</c:v>
                </c:pt>
                <c:pt idx="44">
                  <c:v>248295.91357999999</c:v>
                </c:pt>
                <c:pt idx="45">
                  <c:v>242606.80853000001</c:v>
                </c:pt>
                <c:pt idx="46">
                  <c:v>242329.23662000001</c:v>
                </c:pt>
                <c:pt idx="47">
                  <c:v>239413.61225999999</c:v>
                </c:pt>
                <c:pt idx="48">
                  <c:v>253827.20554</c:v>
                </c:pt>
                <c:pt idx="49">
                  <c:v>259486.18945000001</c:v>
                </c:pt>
                <c:pt idx="50">
                  <c:v>269477.36465</c:v>
                </c:pt>
                <c:pt idx="51">
                  <c:v>277298.55682</c:v>
                </c:pt>
                <c:pt idx="52">
                  <c:v>284748.49342999997</c:v>
                </c:pt>
                <c:pt idx="53">
                  <c:v>293228.69238999998</c:v>
                </c:pt>
                <c:pt idx="54">
                  <c:v>298228.79373999999</c:v>
                </c:pt>
                <c:pt idx="55">
                  <c:v>307738.82374000002</c:v>
                </c:pt>
                <c:pt idx="56">
                  <c:v>316397.62179</c:v>
                </c:pt>
                <c:pt idx="57">
                  <c:v>318301.82932999998</c:v>
                </c:pt>
                <c:pt idx="58">
                  <c:v>315530.83197</c:v>
                </c:pt>
                <c:pt idx="59">
                  <c:v>316811.67887</c:v>
                </c:pt>
                <c:pt idx="60">
                  <c:v>317001.64463</c:v>
                </c:pt>
                <c:pt idx="61">
                  <c:v>323518.33017999999</c:v>
                </c:pt>
                <c:pt idx="62">
                  <c:v>331938.16886999999</c:v>
                </c:pt>
                <c:pt idx="63">
                  <c:v>322553.02779000002</c:v>
                </c:pt>
                <c:pt idx="64">
                  <c:v>314846.77389999997</c:v>
                </c:pt>
                <c:pt idx="65">
                  <c:v>297865.07235999999</c:v>
                </c:pt>
                <c:pt idx="66">
                  <c:v>322956.00692000001</c:v>
                </c:pt>
                <c:pt idx="67">
                  <c:v>323122.69059000001</c:v>
                </c:pt>
                <c:pt idx="68">
                  <c:v>322898.77282999997</c:v>
                </c:pt>
                <c:pt idx="69">
                  <c:v>325733.50118999998</c:v>
                </c:pt>
                <c:pt idx="70">
                  <c:v>314192.94455000001</c:v>
                </c:pt>
                <c:pt idx="71">
                  <c:v>311403.93761000002</c:v>
                </c:pt>
                <c:pt idx="72">
                  <c:v>322225.84724999999</c:v>
                </c:pt>
                <c:pt idx="73">
                  <c:v>302149.73606999998</c:v>
                </c:pt>
                <c:pt idx="74">
                  <c:v>286136.03165999998</c:v>
                </c:pt>
                <c:pt idx="75">
                  <c:v>287975.68565</c:v>
                </c:pt>
                <c:pt idx="76">
                  <c:v>292058.49981000001</c:v>
                </c:pt>
                <c:pt idx="77">
                  <c:v>285609.56352000003</c:v>
                </c:pt>
                <c:pt idx="78">
                  <c:v>268798.39717000001</c:v>
                </c:pt>
                <c:pt idx="79">
                  <c:v>280045.17574999999</c:v>
                </c:pt>
                <c:pt idx="80">
                  <c:v>282867.80803999997</c:v>
                </c:pt>
                <c:pt idx="81">
                  <c:v>291481.81167999998</c:v>
                </c:pt>
                <c:pt idx="82">
                  <c:v>291878.56722000003</c:v>
                </c:pt>
                <c:pt idx="83">
                  <c:v>308378.55959000002</c:v>
                </c:pt>
                <c:pt idx="84">
                  <c:v>321397.17950999999</c:v>
                </c:pt>
                <c:pt idx="85">
                  <c:v>323971.79287</c:v>
                </c:pt>
                <c:pt idx="86">
                  <c:v>334503.12715999997</c:v>
                </c:pt>
                <c:pt idx="87">
                  <c:v>331383.15996000002</c:v>
                </c:pt>
                <c:pt idx="88">
                  <c:v>341823.29716999998</c:v>
                </c:pt>
                <c:pt idx="89">
                  <c:v>339485.56959000003</c:v>
                </c:pt>
                <c:pt idx="90">
                  <c:v>345314.47493000003</c:v>
                </c:pt>
                <c:pt idx="91">
                  <c:v>359699.25935000001</c:v>
                </c:pt>
                <c:pt idx="92">
                  <c:v>362856.75001999998</c:v>
                </c:pt>
                <c:pt idx="93">
                  <c:v>349108.02208999998</c:v>
                </c:pt>
                <c:pt idx="94">
                  <c:v>346510.56368999998</c:v>
                </c:pt>
                <c:pt idx="95">
                  <c:v>359601.80589999998</c:v>
                </c:pt>
                <c:pt idx="96">
                  <c:v>353690.93137000001</c:v>
                </c:pt>
                <c:pt idx="97">
                  <c:v>375002.21296999999</c:v>
                </c:pt>
                <c:pt idx="98">
                  <c:v>386191.45231000002</c:v>
                </c:pt>
                <c:pt idx="99">
                  <c:v>389596.24549</c:v>
                </c:pt>
                <c:pt idx="100">
                  <c:v>395028.16983000003</c:v>
                </c:pt>
                <c:pt idx="101">
                  <c:v>395454.58899000002</c:v>
                </c:pt>
                <c:pt idx="102">
                  <c:v>398779.34655999998</c:v>
                </c:pt>
                <c:pt idx="103">
                  <c:v>398463.26997999998</c:v>
                </c:pt>
                <c:pt idx="104">
                  <c:v>404576.49044000002</c:v>
                </c:pt>
                <c:pt idx="105">
                  <c:v>407615.29517</c:v>
                </c:pt>
                <c:pt idx="106">
                  <c:v>401465.14481000003</c:v>
                </c:pt>
                <c:pt idx="107">
                  <c:v>401112.99167000002</c:v>
                </c:pt>
                <c:pt idx="108">
                  <c:v>403194.25636</c:v>
                </c:pt>
                <c:pt idx="109">
                  <c:v>406661.82868999999</c:v>
                </c:pt>
                <c:pt idx="110">
                  <c:v>432293.55128999997</c:v>
                </c:pt>
                <c:pt idx="111">
                  <c:v>433991.75789000001</c:v>
                </c:pt>
                <c:pt idx="112">
                  <c:v>432244.23131</c:v>
                </c:pt>
                <c:pt idx="113">
                  <c:v>445993.83964999998</c:v>
                </c:pt>
                <c:pt idx="114">
                  <c:v>452062.86213999998</c:v>
                </c:pt>
                <c:pt idx="115">
                  <c:v>458493.85557000001</c:v>
                </c:pt>
                <c:pt idx="116">
                  <c:v>469422.66324999998</c:v>
                </c:pt>
                <c:pt idx="117">
                  <c:v>463151.90370000002</c:v>
                </c:pt>
                <c:pt idx="118">
                  <c:v>468795.04973000003</c:v>
                </c:pt>
                <c:pt idx="119">
                  <c:v>484148.06238999998</c:v>
                </c:pt>
                <c:pt idx="120">
                  <c:v>494637.40622</c:v>
                </c:pt>
                <c:pt idx="121">
                  <c:v>498768.29845</c:v>
                </c:pt>
                <c:pt idx="122">
                  <c:v>516551.71399999998</c:v>
                </c:pt>
                <c:pt idx="123">
                  <c:v>526458.10335999995</c:v>
                </c:pt>
                <c:pt idx="124">
                  <c:v>530315.79507999995</c:v>
                </c:pt>
                <c:pt idx="125">
                  <c:v>548785.17338000005</c:v>
                </c:pt>
                <c:pt idx="126">
                  <c:v>544469.72033000004</c:v>
                </c:pt>
                <c:pt idx="127">
                  <c:v>561304.42298999999</c:v>
                </c:pt>
                <c:pt idx="128">
                  <c:v>556073.13676999998</c:v>
                </c:pt>
                <c:pt idx="129">
                  <c:v>592313.20021000004</c:v>
                </c:pt>
                <c:pt idx="130">
                  <c:v>575775.27688999998</c:v>
                </c:pt>
                <c:pt idx="131">
                  <c:v>588493.70463000005</c:v>
                </c:pt>
                <c:pt idx="132">
                  <c:v>601559.60799000005</c:v>
                </c:pt>
                <c:pt idx="133">
                  <c:v>620508.65665999998</c:v>
                </c:pt>
                <c:pt idx="134">
                  <c:v>639332.27633999998</c:v>
                </c:pt>
                <c:pt idx="135">
                  <c:v>635096.34083</c:v>
                </c:pt>
                <c:pt idx="136">
                  <c:v>649403.83768999996</c:v>
                </c:pt>
                <c:pt idx="137">
                  <c:v>639646.96953999996</c:v>
                </c:pt>
                <c:pt idx="138">
                  <c:v>650031.84374000004</c:v>
                </c:pt>
                <c:pt idx="139">
                  <c:v>661989.37959000003</c:v>
                </c:pt>
                <c:pt idx="140">
                  <c:v>673963.47366999998</c:v>
                </c:pt>
                <c:pt idx="141">
                  <c:v>678935.03506000002</c:v>
                </c:pt>
                <c:pt idx="142">
                  <c:v>692442.80497000006</c:v>
                </c:pt>
                <c:pt idx="143">
                  <c:v>696454.60011999996</c:v>
                </c:pt>
                <c:pt idx="144">
                  <c:v>692686.57723000005</c:v>
                </c:pt>
                <c:pt idx="145">
                  <c:v>696850.64222000004</c:v>
                </c:pt>
                <c:pt idx="146">
                  <c:v>700945.05972999998</c:v>
                </c:pt>
                <c:pt idx="147">
                  <c:v>710686.60855999996</c:v>
                </c:pt>
                <c:pt idx="148">
                  <c:v>718296.17810999998</c:v>
                </c:pt>
                <c:pt idx="149">
                  <c:v>725361.80333999998</c:v>
                </c:pt>
                <c:pt idx="150">
                  <c:v>744579.28668000002</c:v>
                </c:pt>
                <c:pt idx="151">
                  <c:v>749245.72247000004</c:v>
                </c:pt>
                <c:pt idx="152">
                  <c:v>761779.63402999996</c:v>
                </c:pt>
                <c:pt idx="153">
                  <c:v>761320.29096999997</c:v>
                </c:pt>
                <c:pt idx="154">
                  <c:v>754341.42507999996</c:v>
                </c:pt>
                <c:pt idx="155">
                  <c:v>762782.74762000004</c:v>
                </c:pt>
                <c:pt idx="156">
                  <c:v>753414.15312000003</c:v>
                </c:pt>
                <c:pt idx="157">
                  <c:v>747953.38421000005</c:v>
                </c:pt>
                <c:pt idx="158">
                  <c:v>788457.31243000005</c:v>
                </c:pt>
                <c:pt idx="159">
                  <c:v>779634.94762999995</c:v>
                </c:pt>
                <c:pt idx="160">
                  <c:v>789554.48429000005</c:v>
                </c:pt>
                <c:pt idx="161">
                  <c:v>767580.5699</c:v>
                </c:pt>
                <c:pt idx="162">
                  <c:v>777183.72635000001</c:v>
                </c:pt>
                <c:pt idx="163">
                  <c:v>798513.12057000003</c:v>
                </c:pt>
                <c:pt idx="164">
                  <c:v>798667.54397999996</c:v>
                </c:pt>
                <c:pt idx="165">
                  <c:v>827334.41029000003</c:v>
                </c:pt>
                <c:pt idx="166">
                  <c:v>800394.14466999995</c:v>
                </c:pt>
                <c:pt idx="167">
                  <c:v>802725.20273000002</c:v>
                </c:pt>
                <c:pt idx="168">
                  <c:v>819217.62211999996</c:v>
                </c:pt>
                <c:pt idx="169">
                  <c:v>797365.65046000003</c:v>
                </c:pt>
                <c:pt idx="170">
                  <c:v>774719.69516999996</c:v>
                </c:pt>
                <c:pt idx="171">
                  <c:v>785375.73858999996</c:v>
                </c:pt>
                <c:pt idx="172">
                  <c:v>784782.57704</c:v>
                </c:pt>
                <c:pt idx="173">
                  <c:v>796706.91321000003</c:v>
                </c:pt>
                <c:pt idx="174">
                  <c:v>788673.89587000001</c:v>
                </c:pt>
                <c:pt idx="175">
                  <c:v>803718.56449999998</c:v>
                </c:pt>
                <c:pt idx="176">
                  <c:v>821688.20744000003</c:v>
                </c:pt>
                <c:pt idx="177">
                  <c:v>826685.14584999997</c:v>
                </c:pt>
                <c:pt idx="178">
                  <c:v>811966.23184999998</c:v>
                </c:pt>
                <c:pt idx="179">
                  <c:v>835136.73904000001</c:v>
                </c:pt>
                <c:pt idx="180">
                  <c:v>837786.26437999995</c:v>
                </c:pt>
                <c:pt idx="181">
                  <c:v>855177.17793000001</c:v>
                </c:pt>
                <c:pt idx="182">
                  <c:v>885563.06522999995</c:v>
                </c:pt>
                <c:pt idx="183">
                  <c:v>876532.11257</c:v>
                </c:pt>
                <c:pt idx="184">
                  <c:v>843020.06736999995</c:v>
                </c:pt>
                <c:pt idx="185">
                  <c:v>850351.68837999995</c:v>
                </c:pt>
                <c:pt idx="186">
                  <c:v>827090.74669000006</c:v>
                </c:pt>
                <c:pt idx="187">
                  <c:v>811771.38618999999</c:v>
                </c:pt>
                <c:pt idx="188">
                  <c:v>844044.02752</c:v>
                </c:pt>
                <c:pt idx="189">
                  <c:v>835211.92354999995</c:v>
                </c:pt>
                <c:pt idx="190">
                  <c:v>865597.40297000005</c:v>
                </c:pt>
                <c:pt idx="191">
                  <c:v>862152.09089999995</c:v>
                </c:pt>
                <c:pt idx="192">
                  <c:v>911348.66373000003</c:v>
                </c:pt>
                <c:pt idx="193">
                  <c:v>868896.58617999998</c:v>
                </c:pt>
                <c:pt idx="194">
                  <c:v>840501.12916000001</c:v>
                </c:pt>
                <c:pt idx="195">
                  <c:v>808487.30561000004</c:v>
                </c:pt>
                <c:pt idx="196">
                  <c:v>814292.71774999995</c:v>
                </c:pt>
                <c:pt idx="197">
                  <c:v>821870.39101999998</c:v>
                </c:pt>
                <c:pt idx="198">
                  <c:v>855472.65072000003</c:v>
                </c:pt>
                <c:pt idx="199">
                  <c:v>868127.07626</c:v>
                </c:pt>
                <c:pt idx="200">
                  <c:v>887237.63150000002</c:v>
                </c:pt>
                <c:pt idx="201">
                  <c:v>853074.97539000004</c:v>
                </c:pt>
                <c:pt idx="202">
                  <c:v>872001.63691</c:v>
                </c:pt>
                <c:pt idx="203">
                  <c:v>862028.20094000001</c:v>
                </c:pt>
                <c:pt idx="204">
                  <c:v>879555.67113000003</c:v>
                </c:pt>
                <c:pt idx="205">
                  <c:v>884002.37407000002</c:v>
                </c:pt>
                <c:pt idx="206">
                  <c:v>906580.93365000002</c:v>
                </c:pt>
                <c:pt idx="207">
                  <c:v>902699.38164000004</c:v>
                </c:pt>
                <c:pt idx="208">
                  <c:v>910201.22739000001</c:v>
                </c:pt>
                <c:pt idx="209">
                  <c:v>918347.29391000001</c:v>
                </c:pt>
                <c:pt idx="210">
                  <c:v>879934.20898999996</c:v>
                </c:pt>
                <c:pt idx="211">
                  <c:v>830441.69724000001</c:v>
                </c:pt>
                <c:pt idx="212">
                  <c:v>919257.30056999996</c:v>
                </c:pt>
                <c:pt idx="213">
                  <c:v>924180.15865</c:v>
                </c:pt>
                <c:pt idx="214">
                  <c:v>953579.00581</c:v>
                </c:pt>
                <c:pt idx="215">
                  <c:v>965433.37964000006</c:v>
                </c:pt>
                <c:pt idx="216">
                  <c:v>975321.90315000003</c:v>
                </c:pt>
                <c:pt idx="217">
                  <c:v>953581.57316999999</c:v>
                </c:pt>
                <c:pt idx="218">
                  <c:v>923550.16244999995</c:v>
                </c:pt>
                <c:pt idx="219">
                  <c:v>984836.95935999998</c:v>
                </c:pt>
                <c:pt idx="220">
                  <c:v>996271.24913999997</c:v>
                </c:pt>
                <c:pt idx="221">
                  <c:v>1026674.66866</c:v>
                </c:pt>
                <c:pt idx="222">
                  <c:v>1042940.0912500001</c:v>
                </c:pt>
                <c:pt idx="223">
                  <c:v>1039430.95265</c:v>
                </c:pt>
                <c:pt idx="224">
                  <c:v>1056209.2656</c:v>
                </c:pt>
                <c:pt idx="225">
                  <c:v>1065544.11491</c:v>
                </c:pt>
                <c:pt idx="226">
                  <c:v>1068186.36895</c:v>
                </c:pt>
                <c:pt idx="227">
                  <c:v>1082931.14967</c:v>
                </c:pt>
                <c:pt idx="228">
                  <c:v>1087999.92934</c:v>
                </c:pt>
                <c:pt idx="229">
                  <c:v>1098336.49388</c:v>
                </c:pt>
                <c:pt idx="230">
                  <c:v>1117163.5016999999</c:v>
                </c:pt>
                <c:pt idx="231">
                  <c:v>1127301.9372099999</c:v>
                </c:pt>
                <c:pt idx="232">
                  <c:v>1150123.2229599999</c:v>
                </c:pt>
                <c:pt idx="233">
                  <c:v>1131884.2713500001</c:v>
                </c:pt>
                <c:pt idx="234">
                  <c:v>1135528.6509799999</c:v>
                </c:pt>
                <c:pt idx="235">
                  <c:v>1137641.6066999999</c:v>
                </c:pt>
                <c:pt idx="236">
                  <c:v>1133422.27407</c:v>
                </c:pt>
                <c:pt idx="237">
                  <c:v>1132502.5083600001</c:v>
                </c:pt>
                <c:pt idx="238">
                  <c:v>1110281.4520700001</c:v>
                </c:pt>
                <c:pt idx="239">
                  <c:v>1126728.51954</c:v>
                </c:pt>
                <c:pt idx="240">
                  <c:v>1137600.0466400001</c:v>
                </c:pt>
                <c:pt idx="241">
                  <c:v>1098655.82069</c:v>
                </c:pt>
                <c:pt idx="242">
                  <c:v>1127696.8540099999</c:v>
                </c:pt>
                <c:pt idx="243">
                  <c:v>1173974.54642</c:v>
                </c:pt>
                <c:pt idx="244">
                  <c:v>1176549.74</c:v>
                </c:pt>
                <c:pt idx="245">
                  <c:v>1273978.7801300001</c:v>
                </c:pt>
                <c:pt idx="246">
                  <c:v>1283874.15118</c:v>
                </c:pt>
                <c:pt idx="247">
                  <c:v>1284357.1100999999</c:v>
                </c:pt>
                <c:pt idx="248">
                  <c:v>1299429.16383</c:v>
                </c:pt>
                <c:pt idx="249">
                  <c:v>1288621.09237</c:v>
                </c:pt>
                <c:pt idx="250">
                  <c:v>1307156.59638</c:v>
                </c:pt>
                <c:pt idx="251">
                  <c:v>1309449.70355</c:v>
                </c:pt>
                <c:pt idx="252">
                  <c:v>1306645.23535</c:v>
                </c:pt>
                <c:pt idx="253">
                  <c:v>1271170.6718900001</c:v>
                </c:pt>
                <c:pt idx="254">
                  <c:v>1249233.8873999999</c:v>
                </c:pt>
                <c:pt idx="255">
                  <c:v>1316173.1134800001</c:v>
                </c:pt>
                <c:pt idx="256">
                  <c:v>1339872.5985399999</c:v>
                </c:pt>
                <c:pt idx="257">
                  <c:v>1317515.61513</c:v>
                </c:pt>
                <c:pt idx="258">
                  <c:v>1329222.8071099999</c:v>
                </c:pt>
                <c:pt idx="259">
                  <c:v>1354622.0725</c:v>
                </c:pt>
                <c:pt idx="260">
                  <c:v>1374364.3046500001</c:v>
                </c:pt>
                <c:pt idx="261">
                  <c:v>1398278.0133400001</c:v>
                </c:pt>
                <c:pt idx="262">
                  <c:v>1398478.6469399999</c:v>
                </c:pt>
                <c:pt idx="263">
                  <c:v>1423313.4465000001</c:v>
                </c:pt>
                <c:pt idx="264">
                  <c:v>1439925.9138400001</c:v>
                </c:pt>
                <c:pt idx="265">
                  <c:v>1496506.43081</c:v>
                </c:pt>
                <c:pt idx="266">
                  <c:v>1484569.60757</c:v>
                </c:pt>
                <c:pt idx="267">
                  <c:v>1484497.25455</c:v>
                </c:pt>
                <c:pt idx="268">
                  <c:v>1496917.84638</c:v>
                </c:pt>
                <c:pt idx="269">
                  <c:v>1504485.2241499999</c:v>
                </c:pt>
                <c:pt idx="270">
                  <c:v>1521234.00716</c:v>
                </c:pt>
                <c:pt idx="271">
                  <c:v>1544960.2129599999</c:v>
                </c:pt>
                <c:pt idx="272">
                  <c:v>1561606.3416599999</c:v>
                </c:pt>
                <c:pt idx="273">
                  <c:v>1594056.63185</c:v>
                </c:pt>
                <c:pt idx="274">
                  <c:v>1619753.6978199999</c:v>
                </c:pt>
                <c:pt idx="275">
                  <c:v>1653830.52673</c:v>
                </c:pt>
                <c:pt idx="276">
                  <c:v>1671471.64026</c:v>
                </c:pt>
                <c:pt idx="277">
                  <c:v>1717151.36176</c:v>
                </c:pt>
                <c:pt idx="278">
                  <c:v>1747857.76085</c:v>
                </c:pt>
                <c:pt idx="279">
                  <c:v>1744545.03363</c:v>
                </c:pt>
                <c:pt idx="280">
                  <c:v>1764095.4302000001</c:v>
                </c:pt>
                <c:pt idx="281">
                  <c:v>1807244.2697999999</c:v>
                </c:pt>
                <c:pt idx="282">
                  <c:v>1840900.28887</c:v>
                </c:pt>
                <c:pt idx="283">
                  <c:v>1765014.5793399999</c:v>
                </c:pt>
                <c:pt idx="284">
                  <c:v>1819732.80749</c:v>
                </c:pt>
                <c:pt idx="285">
                  <c:v>1777692.9469300001</c:v>
                </c:pt>
              </c:numCache>
            </c:numRef>
          </c:val>
          <c:smooth val="0"/>
          <c:extLst>
            <c:ext xmlns:c16="http://schemas.microsoft.com/office/drawing/2014/chart" uri="{C3380CC4-5D6E-409C-BE32-E72D297353CC}">
              <c16:uniqueId val="{00000000-52DC-47F1-A9E9-35AA2A4D9B6D}"/>
            </c:ext>
          </c:extLst>
        </c:ser>
        <c:ser>
          <c:idx val="1"/>
          <c:order val="1"/>
          <c:tx>
            <c:strRef>
              <c:f>'810_B3_PH'!$G$3</c:f>
              <c:strCache>
                <c:ptCount val="1"/>
                <c:pt idx="0">
                  <c:v>Benchmark</c:v>
                </c:pt>
              </c:strCache>
            </c:strRef>
          </c:tx>
          <c:spPr>
            <a:ln w="15875" cap="rnd">
              <a:solidFill>
                <a:srgbClr val="29363D"/>
              </a:solidFill>
              <a:round/>
            </a:ln>
            <a:effectLst/>
          </c:spPr>
          <c:marker>
            <c:symbol val="none"/>
          </c:marker>
          <c:dLbls>
            <c:delete val="1"/>
          </c:dLbls>
          <c:cat>
            <c:numRef>
              <c:f>'810_B3_PH'!$I$2:$I$287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'810_B3_PH'!$L$2:$L$287</c:f>
              <c:numCache>
                <c:formatCode>General</c:formatCode>
                <c:ptCount val="286"/>
                <c:pt idx="0">
                  <c:v>100000</c:v>
                </c:pt>
                <c:pt idx="1">
                  <c:v>99914.6</c:v>
                </c:pt>
                <c:pt idx="2">
                  <c:v>99667.211450000003</c:v>
                </c:pt>
                <c:pt idx="3">
                  <c:v>102234.53913999999</c:v>
                </c:pt>
                <c:pt idx="4">
                  <c:v>100695.50039</c:v>
                </c:pt>
                <c:pt idx="5">
                  <c:v>98142.063890000005</c:v>
                </c:pt>
                <c:pt idx="6">
                  <c:v>95105.254010000004</c:v>
                </c:pt>
                <c:pt idx="7">
                  <c:v>91079.924140000003</c:v>
                </c:pt>
                <c:pt idx="8">
                  <c:v>90305.744789999997</c:v>
                </c:pt>
                <c:pt idx="9">
                  <c:v>99465.8177</c:v>
                </c:pt>
                <c:pt idx="10">
                  <c:v>99797.237800000003</c:v>
                </c:pt>
                <c:pt idx="11">
                  <c:v>101537.10284000001</c:v>
                </c:pt>
                <c:pt idx="12">
                  <c:v>104063.04136</c:v>
                </c:pt>
                <c:pt idx="13">
                  <c:v>104274.28933</c:v>
                </c:pt>
                <c:pt idx="14">
                  <c:v>109623.66465000001</c:v>
                </c:pt>
                <c:pt idx="15">
                  <c:v>111404.50108</c:v>
                </c:pt>
                <c:pt idx="16">
                  <c:v>116889.83590000001</c:v>
                </c:pt>
                <c:pt idx="17">
                  <c:v>119281.51884</c:v>
                </c:pt>
                <c:pt idx="18">
                  <c:v>119206.2522</c:v>
                </c:pt>
                <c:pt idx="19">
                  <c:v>120077.29229</c:v>
                </c:pt>
                <c:pt idx="20">
                  <c:v>118963.45531999999</c:v>
                </c:pt>
                <c:pt idx="21">
                  <c:v>118746.46597999999</c:v>
                </c:pt>
                <c:pt idx="22">
                  <c:v>119485.54398</c:v>
                </c:pt>
                <c:pt idx="23">
                  <c:v>118964.22855</c:v>
                </c:pt>
                <c:pt idx="24">
                  <c:v>126475.15409</c:v>
                </c:pt>
                <c:pt idx="25">
                  <c:v>131783.56925999999</c:v>
                </c:pt>
                <c:pt idx="26">
                  <c:v>134645.77658999999</c:v>
                </c:pt>
                <c:pt idx="27">
                  <c:v>142147.83533</c:v>
                </c:pt>
                <c:pt idx="28">
                  <c:v>146688.46363000001</c:v>
                </c:pt>
                <c:pt idx="29">
                  <c:v>147455.93768</c:v>
                </c:pt>
                <c:pt idx="30">
                  <c:v>152220.38647999999</c:v>
                </c:pt>
                <c:pt idx="31">
                  <c:v>150791.49371000001</c:v>
                </c:pt>
                <c:pt idx="32">
                  <c:v>147698.30781</c:v>
                </c:pt>
                <c:pt idx="33">
                  <c:v>157236.22143000001</c:v>
                </c:pt>
                <c:pt idx="34">
                  <c:v>160566.95631000001</c:v>
                </c:pt>
                <c:pt idx="35">
                  <c:v>167847.54380000001</c:v>
                </c:pt>
                <c:pt idx="36">
                  <c:v>170286.36861</c:v>
                </c:pt>
                <c:pt idx="37">
                  <c:v>179761.78330000001</c:v>
                </c:pt>
                <c:pt idx="38">
                  <c:v>176381.72248999999</c:v>
                </c:pt>
                <c:pt idx="39">
                  <c:v>181928.75128</c:v>
                </c:pt>
                <c:pt idx="40">
                  <c:v>191605.72349</c:v>
                </c:pt>
                <c:pt idx="41">
                  <c:v>200563.48267</c:v>
                </c:pt>
                <c:pt idx="42">
                  <c:v>199832.02765</c:v>
                </c:pt>
                <c:pt idx="43">
                  <c:v>207442.83025</c:v>
                </c:pt>
                <c:pt idx="44">
                  <c:v>209835.47586000001</c:v>
                </c:pt>
                <c:pt idx="45">
                  <c:v>206963.24786999999</c:v>
                </c:pt>
                <c:pt idx="46">
                  <c:v>207833.32136</c:v>
                </c:pt>
                <c:pt idx="47">
                  <c:v>205821.91047999999</c:v>
                </c:pt>
                <c:pt idx="48">
                  <c:v>213835.99820999999</c:v>
                </c:pt>
                <c:pt idx="49">
                  <c:v>219928.61345999999</c:v>
                </c:pt>
                <c:pt idx="50">
                  <c:v>225716.25485999999</c:v>
                </c:pt>
                <c:pt idx="51">
                  <c:v>232810.51675000001</c:v>
                </c:pt>
                <c:pt idx="52">
                  <c:v>241899.67212999999</c:v>
                </c:pt>
                <c:pt idx="53">
                  <c:v>246516.08548000001</c:v>
                </c:pt>
                <c:pt idx="54">
                  <c:v>250246.12036</c:v>
                </c:pt>
                <c:pt idx="55">
                  <c:v>259281.00628999999</c:v>
                </c:pt>
                <c:pt idx="56">
                  <c:v>268580.11958</c:v>
                </c:pt>
                <c:pt idx="57">
                  <c:v>268820.49878999998</c:v>
                </c:pt>
                <c:pt idx="58">
                  <c:v>265957.56047999999</c:v>
                </c:pt>
                <c:pt idx="59">
                  <c:v>264542.40029999998</c:v>
                </c:pt>
                <c:pt idx="60">
                  <c:v>264695.57034999999</c:v>
                </c:pt>
                <c:pt idx="61">
                  <c:v>268172.87605999998</c:v>
                </c:pt>
                <c:pt idx="62">
                  <c:v>276088.26666999998</c:v>
                </c:pt>
                <c:pt idx="63">
                  <c:v>274798.38228999998</c:v>
                </c:pt>
                <c:pt idx="64">
                  <c:v>272233.96379000001</c:v>
                </c:pt>
                <c:pt idx="65">
                  <c:v>260374.90786000001</c:v>
                </c:pt>
                <c:pt idx="66">
                  <c:v>275772.69878999999</c:v>
                </c:pt>
                <c:pt idx="67">
                  <c:v>276214.21088000003</c:v>
                </c:pt>
                <c:pt idx="68">
                  <c:v>277039.53894</c:v>
                </c:pt>
                <c:pt idx="69">
                  <c:v>280404.18414000003</c:v>
                </c:pt>
                <c:pt idx="70">
                  <c:v>268251.74721</c:v>
                </c:pt>
                <c:pt idx="71">
                  <c:v>262494.52821000002</c:v>
                </c:pt>
                <c:pt idx="72">
                  <c:v>268128.97326</c:v>
                </c:pt>
                <c:pt idx="73">
                  <c:v>257999.59690999999</c:v>
                </c:pt>
                <c:pt idx="74">
                  <c:v>249861.77361999999</c:v>
                </c:pt>
                <c:pt idx="75">
                  <c:v>250323.51818000001</c:v>
                </c:pt>
                <c:pt idx="76">
                  <c:v>256875.48595</c:v>
                </c:pt>
                <c:pt idx="77">
                  <c:v>257810.7696</c:v>
                </c:pt>
                <c:pt idx="78">
                  <c:v>241724.15101</c:v>
                </c:pt>
                <c:pt idx="79">
                  <c:v>249618.86178000001</c:v>
                </c:pt>
                <c:pt idx="80">
                  <c:v>249605.88159999999</c:v>
                </c:pt>
                <c:pt idx="81">
                  <c:v>263240.85249000002</c:v>
                </c:pt>
                <c:pt idx="82">
                  <c:v>260197.26175000001</c:v>
                </c:pt>
                <c:pt idx="83">
                  <c:v>274091.01493</c:v>
                </c:pt>
                <c:pt idx="84">
                  <c:v>282283.86946000002</c:v>
                </c:pt>
                <c:pt idx="85">
                  <c:v>284249.69433000003</c:v>
                </c:pt>
                <c:pt idx="86">
                  <c:v>294919.29084999999</c:v>
                </c:pt>
                <c:pt idx="87">
                  <c:v>296003.11924000003</c:v>
                </c:pt>
                <c:pt idx="88">
                  <c:v>302320.12180999998</c:v>
                </c:pt>
                <c:pt idx="89">
                  <c:v>302269.33202999999</c:v>
                </c:pt>
                <c:pt idx="90">
                  <c:v>298693.48583999998</c:v>
                </c:pt>
                <c:pt idx="91">
                  <c:v>306994.47649999999</c:v>
                </c:pt>
                <c:pt idx="92">
                  <c:v>310467.50501999998</c:v>
                </c:pt>
                <c:pt idx="93">
                  <c:v>304915.41462</c:v>
                </c:pt>
                <c:pt idx="94">
                  <c:v>304459.87099000002</c:v>
                </c:pt>
                <c:pt idx="95">
                  <c:v>310222.68742999999</c:v>
                </c:pt>
                <c:pt idx="96">
                  <c:v>308051.12861000001</c:v>
                </c:pt>
                <c:pt idx="97">
                  <c:v>320549.37900000002</c:v>
                </c:pt>
                <c:pt idx="98">
                  <c:v>325300.24135000003</c:v>
                </c:pt>
                <c:pt idx="99">
                  <c:v>328382.46113000001</c:v>
                </c:pt>
                <c:pt idx="100">
                  <c:v>334905.12196000002</c:v>
                </c:pt>
                <c:pt idx="101">
                  <c:v>336375.02054</c:v>
                </c:pt>
                <c:pt idx="102">
                  <c:v>337868.52562999999</c:v>
                </c:pt>
                <c:pt idx="103">
                  <c:v>338328.02682000003</c:v>
                </c:pt>
                <c:pt idx="104">
                  <c:v>341606.42540000001</c:v>
                </c:pt>
                <c:pt idx="105">
                  <c:v>344209.12475999998</c:v>
                </c:pt>
                <c:pt idx="106">
                  <c:v>339847.30673000001</c:v>
                </c:pt>
                <c:pt idx="107">
                  <c:v>337575.42748999997</c:v>
                </c:pt>
                <c:pt idx="108">
                  <c:v>339906.72340000002</c:v>
                </c:pt>
                <c:pt idx="109">
                  <c:v>338946.48690000002</c:v>
                </c:pt>
                <c:pt idx="110">
                  <c:v>355851.78188000002</c:v>
                </c:pt>
                <c:pt idx="111">
                  <c:v>354739.03336</c:v>
                </c:pt>
                <c:pt idx="112">
                  <c:v>354850.77616000001</c:v>
                </c:pt>
                <c:pt idx="113">
                  <c:v>361752.26890000002</c:v>
                </c:pt>
                <c:pt idx="114">
                  <c:v>366603.72858</c:v>
                </c:pt>
                <c:pt idx="115">
                  <c:v>370624.63828000001</c:v>
                </c:pt>
                <c:pt idx="116">
                  <c:v>371566.76610000001</c:v>
                </c:pt>
                <c:pt idx="117">
                  <c:v>371115.31248000002</c:v>
                </c:pt>
                <c:pt idx="118">
                  <c:v>372562.29109000001</c:v>
                </c:pt>
                <c:pt idx="119">
                  <c:v>377822.12550999998</c:v>
                </c:pt>
                <c:pt idx="120">
                  <c:v>386513.16785999999</c:v>
                </c:pt>
                <c:pt idx="121">
                  <c:v>389974.39327</c:v>
                </c:pt>
                <c:pt idx="122">
                  <c:v>398733.99810000003</c:v>
                </c:pt>
                <c:pt idx="123">
                  <c:v>404049.12229000003</c:v>
                </c:pt>
                <c:pt idx="124">
                  <c:v>407789.80906</c:v>
                </c:pt>
                <c:pt idx="125">
                  <c:v>425454.85580000002</c:v>
                </c:pt>
                <c:pt idx="126">
                  <c:v>422918.29395000002</c:v>
                </c:pt>
                <c:pt idx="127">
                  <c:v>434315.51906000002</c:v>
                </c:pt>
                <c:pt idx="128">
                  <c:v>430867.48814999999</c:v>
                </c:pt>
                <c:pt idx="129">
                  <c:v>458477.90766000003</c:v>
                </c:pt>
                <c:pt idx="130">
                  <c:v>440757.73652999999</c:v>
                </c:pt>
                <c:pt idx="131">
                  <c:v>452039.81231000001</c:v>
                </c:pt>
                <c:pt idx="132">
                  <c:v>461157.90736000001</c:v>
                </c:pt>
                <c:pt idx="133">
                  <c:v>473988.24265999999</c:v>
                </c:pt>
                <c:pt idx="134">
                  <c:v>483424.87458</c:v>
                </c:pt>
                <c:pt idx="135">
                  <c:v>483097.11252000002</c:v>
                </c:pt>
                <c:pt idx="136">
                  <c:v>494417.52716</c:v>
                </c:pt>
                <c:pt idx="137">
                  <c:v>494664.90798999998</c:v>
                </c:pt>
                <c:pt idx="138">
                  <c:v>499344.43802</c:v>
                </c:pt>
                <c:pt idx="139">
                  <c:v>507880.23184000002</c:v>
                </c:pt>
                <c:pt idx="140">
                  <c:v>513266.30170000001</c:v>
                </c:pt>
                <c:pt idx="141">
                  <c:v>520952.97782999999</c:v>
                </c:pt>
                <c:pt idx="142">
                  <c:v>532112.31157999998</c:v>
                </c:pt>
                <c:pt idx="143">
                  <c:v>533525.06976999994</c:v>
                </c:pt>
                <c:pt idx="144">
                  <c:v>535320.91515000002</c:v>
                </c:pt>
                <c:pt idx="145">
                  <c:v>534578.96036000003</c:v>
                </c:pt>
                <c:pt idx="146">
                  <c:v>529812.65434999997</c:v>
                </c:pt>
                <c:pt idx="147">
                  <c:v>536111.59699999995</c:v>
                </c:pt>
                <c:pt idx="148">
                  <c:v>538378.81293999997</c:v>
                </c:pt>
                <c:pt idx="149">
                  <c:v>547743.37401000003</c:v>
                </c:pt>
                <c:pt idx="150">
                  <c:v>557392.42128999997</c:v>
                </c:pt>
                <c:pt idx="151">
                  <c:v>558239.10037</c:v>
                </c:pt>
                <c:pt idx="152">
                  <c:v>570839.11511000001</c:v>
                </c:pt>
                <c:pt idx="153">
                  <c:v>564433.72939999995</c:v>
                </c:pt>
                <c:pt idx="154">
                  <c:v>558592.40474000003</c:v>
                </c:pt>
                <c:pt idx="155">
                  <c:v>561874.69371000002</c:v>
                </c:pt>
                <c:pt idx="156">
                  <c:v>556493.61976000003</c:v>
                </c:pt>
                <c:pt idx="157">
                  <c:v>555242.06561000005</c:v>
                </c:pt>
                <c:pt idx="158">
                  <c:v>582473.91270999995</c:v>
                </c:pt>
                <c:pt idx="159">
                  <c:v>577900.32755000005</c:v>
                </c:pt>
                <c:pt idx="160">
                  <c:v>581242.90304999996</c:v>
                </c:pt>
                <c:pt idx="161">
                  <c:v>568068.45140000002</c:v>
                </c:pt>
                <c:pt idx="162">
                  <c:v>573557.69684999995</c:v>
                </c:pt>
                <c:pt idx="163">
                  <c:v>593857.62442000001</c:v>
                </c:pt>
                <c:pt idx="164">
                  <c:v>597569.82842999999</c:v>
                </c:pt>
                <c:pt idx="165">
                  <c:v>615388.16556999995</c:v>
                </c:pt>
                <c:pt idx="166">
                  <c:v>596660.67290999996</c:v>
                </c:pt>
                <c:pt idx="167">
                  <c:v>599438.12834000005</c:v>
                </c:pt>
                <c:pt idx="168">
                  <c:v>609415.77598999999</c:v>
                </c:pt>
                <c:pt idx="169">
                  <c:v>601255.08933999995</c:v>
                </c:pt>
                <c:pt idx="170">
                  <c:v>586454.59406000003</c:v>
                </c:pt>
                <c:pt idx="171">
                  <c:v>588113.08765</c:v>
                </c:pt>
                <c:pt idx="172">
                  <c:v>591343.59284000006</c:v>
                </c:pt>
                <c:pt idx="173">
                  <c:v>600128.00191999995</c:v>
                </c:pt>
                <c:pt idx="174">
                  <c:v>597924.33189000003</c:v>
                </c:pt>
                <c:pt idx="175">
                  <c:v>607709.36358</c:v>
                </c:pt>
                <c:pt idx="176">
                  <c:v>617477.07617999997</c:v>
                </c:pt>
                <c:pt idx="177">
                  <c:v>619542.53700000001</c:v>
                </c:pt>
                <c:pt idx="178">
                  <c:v>610236.38855000003</c:v>
                </c:pt>
                <c:pt idx="179">
                  <c:v>631740.50864000001</c:v>
                </c:pt>
                <c:pt idx="180">
                  <c:v>636486.77509000001</c:v>
                </c:pt>
                <c:pt idx="181">
                  <c:v>641698.32880000002</c:v>
                </c:pt>
                <c:pt idx="182">
                  <c:v>664886.73961000005</c:v>
                </c:pt>
                <c:pt idx="183">
                  <c:v>667246.42264999996</c:v>
                </c:pt>
                <c:pt idx="184">
                  <c:v>659819.96996999998</c:v>
                </c:pt>
                <c:pt idx="185">
                  <c:v>659624.66325999994</c:v>
                </c:pt>
                <c:pt idx="186">
                  <c:v>651862.20022</c:v>
                </c:pt>
                <c:pt idx="187">
                  <c:v>638995.74410999997</c:v>
                </c:pt>
                <c:pt idx="188">
                  <c:v>658845.50789999997</c:v>
                </c:pt>
                <c:pt idx="189">
                  <c:v>645692.97502999997</c:v>
                </c:pt>
                <c:pt idx="190">
                  <c:v>663410.79026000004</c:v>
                </c:pt>
                <c:pt idx="191">
                  <c:v>661455.71866000001</c:v>
                </c:pt>
                <c:pt idx="192">
                  <c:v>686237.15715999994</c:v>
                </c:pt>
                <c:pt idx="193">
                  <c:v>668283.13441000006</c:v>
                </c:pt>
                <c:pt idx="194">
                  <c:v>643578.71178000001</c:v>
                </c:pt>
                <c:pt idx="195">
                  <c:v>626908.73598999996</c:v>
                </c:pt>
                <c:pt idx="196">
                  <c:v>630154.24251000001</c:v>
                </c:pt>
                <c:pt idx="197">
                  <c:v>637596.99427000002</c:v>
                </c:pt>
                <c:pt idx="198">
                  <c:v>658309.33262999996</c:v>
                </c:pt>
                <c:pt idx="199">
                  <c:v>669869.90281999996</c:v>
                </c:pt>
                <c:pt idx="200">
                  <c:v>684625.79703999998</c:v>
                </c:pt>
                <c:pt idx="201">
                  <c:v>656340.48224000004</c:v>
                </c:pt>
                <c:pt idx="202">
                  <c:v>665256.21135</c:v>
                </c:pt>
                <c:pt idx="203">
                  <c:v>661029.17338000005</c:v>
                </c:pt>
                <c:pt idx="204">
                  <c:v>660896.96754999994</c:v>
                </c:pt>
                <c:pt idx="205">
                  <c:v>668096.11820999999</c:v>
                </c:pt>
                <c:pt idx="206">
                  <c:v>678985.41683999996</c:v>
                </c:pt>
                <c:pt idx="207">
                  <c:v>676035.22520999995</c:v>
                </c:pt>
                <c:pt idx="208">
                  <c:v>684814.21863999998</c:v>
                </c:pt>
                <c:pt idx="209">
                  <c:v>691124.78167000005</c:v>
                </c:pt>
                <c:pt idx="210">
                  <c:v>659724.21834000002</c:v>
                </c:pt>
                <c:pt idx="211">
                  <c:v>588639.59354000003</c:v>
                </c:pt>
                <c:pt idx="212">
                  <c:v>648609.6067</c:v>
                </c:pt>
                <c:pt idx="213">
                  <c:v>651634.7219</c:v>
                </c:pt>
                <c:pt idx="214">
                  <c:v>670457.84247999999</c:v>
                </c:pt>
                <c:pt idx="215">
                  <c:v>682741.97106999997</c:v>
                </c:pt>
                <c:pt idx="216">
                  <c:v>690553.22196</c:v>
                </c:pt>
                <c:pt idx="217">
                  <c:v>678371.17257000005</c:v>
                </c:pt>
                <c:pt idx="218">
                  <c:v>659740.38668999996</c:v>
                </c:pt>
                <c:pt idx="219">
                  <c:v>704550.61349000002</c:v>
                </c:pt>
                <c:pt idx="220">
                  <c:v>721198.43993999995</c:v>
                </c:pt>
                <c:pt idx="221">
                  <c:v>745149.44013</c:v>
                </c:pt>
                <c:pt idx="222">
                  <c:v>769047.87297999999</c:v>
                </c:pt>
                <c:pt idx="223">
                  <c:v>777928.06877000001</c:v>
                </c:pt>
                <c:pt idx="224">
                  <c:v>788609.79908999999</c:v>
                </c:pt>
                <c:pt idx="225">
                  <c:v>793267.32856000005</c:v>
                </c:pt>
                <c:pt idx="226">
                  <c:v>792658.89251999999</c:v>
                </c:pt>
                <c:pt idx="227">
                  <c:v>806584.32394000003</c:v>
                </c:pt>
                <c:pt idx="228">
                  <c:v>817416.75141999999</c:v>
                </c:pt>
                <c:pt idx="229">
                  <c:v>816849.46418999997</c:v>
                </c:pt>
                <c:pt idx="230">
                  <c:v>838196.19123</c:v>
                </c:pt>
                <c:pt idx="231">
                  <c:v>844565.64408999996</c:v>
                </c:pt>
                <c:pt idx="232">
                  <c:v>870227.77118000004</c:v>
                </c:pt>
                <c:pt idx="233">
                  <c:v>861293.14266000001</c:v>
                </c:pt>
                <c:pt idx="234">
                  <c:v>869481.45657000004</c:v>
                </c:pt>
                <c:pt idx="235">
                  <c:v>864535.84605000005</c:v>
                </c:pt>
                <c:pt idx="236">
                  <c:v>861677.69053999998</c:v>
                </c:pt>
                <c:pt idx="237">
                  <c:v>858425.71894000005</c:v>
                </c:pt>
                <c:pt idx="238">
                  <c:v>821804.41934000002</c:v>
                </c:pt>
                <c:pt idx="239">
                  <c:v>844852.74609000003</c:v>
                </c:pt>
                <c:pt idx="240">
                  <c:v>846268.71929000004</c:v>
                </c:pt>
                <c:pt idx="241">
                  <c:v>821589.66165000002</c:v>
                </c:pt>
                <c:pt idx="242">
                  <c:v>859939.00228000002</c:v>
                </c:pt>
                <c:pt idx="243">
                  <c:v>889025.57909000001</c:v>
                </c:pt>
                <c:pt idx="244">
                  <c:v>882296.54449</c:v>
                </c:pt>
                <c:pt idx="245">
                  <c:v>938061.21528</c:v>
                </c:pt>
                <c:pt idx="246">
                  <c:v>941432.60728999996</c:v>
                </c:pt>
                <c:pt idx="247">
                  <c:v>925366.11841</c:v>
                </c:pt>
                <c:pt idx="248">
                  <c:v>949097.13251999998</c:v>
                </c:pt>
                <c:pt idx="249">
                  <c:v>947528.27494999999</c:v>
                </c:pt>
                <c:pt idx="250">
                  <c:v>952985.09028999996</c:v>
                </c:pt>
                <c:pt idx="251">
                  <c:v>960440.29264999996</c:v>
                </c:pt>
                <c:pt idx="252">
                  <c:v>967170.09777999995</c:v>
                </c:pt>
                <c:pt idx="253">
                  <c:v>941750.93327000004</c:v>
                </c:pt>
                <c:pt idx="254">
                  <c:v>918288.15052999998</c:v>
                </c:pt>
                <c:pt idx="255">
                  <c:v>980311.16877999995</c:v>
                </c:pt>
                <c:pt idx="256">
                  <c:v>1002391.69755</c:v>
                </c:pt>
                <c:pt idx="257">
                  <c:v>1002373.6544999999</c:v>
                </c:pt>
                <c:pt idx="258">
                  <c:v>1011219.602</c:v>
                </c:pt>
                <c:pt idx="259">
                  <c:v>1022709.07912</c:v>
                </c:pt>
                <c:pt idx="260">
                  <c:v>1030514.39482</c:v>
                </c:pt>
                <c:pt idx="261">
                  <c:v>1043275.25457</c:v>
                </c:pt>
                <c:pt idx="262">
                  <c:v>1054496.7231999999</c:v>
                </c:pt>
                <c:pt idx="263">
                  <c:v>1079522.0394299999</c:v>
                </c:pt>
                <c:pt idx="264">
                  <c:v>1088407.5853500001</c:v>
                </c:pt>
                <c:pt idx="265">
                  <c:v>1109511.80843</c:v>
                </c:pt>
                <c:pt idx="266">
                  <c:v>1103212.0003800001</c:v>
                </c:pt>
                <c:pt idx="267">
                  <c:v>1124465.37956</c:v>
                </c:pt>
                <c:pt idx="268">
                  <c:v>1137526.04495</c:v>
                </c:pt>
                <c:pt idx="269">
                  <c:v>1155745.7996100001</c:v>
                </c:pt>
                <c:pt idx="270">
                  <c:v>1155953.8338500001</c:v>
                </c:pt>
                <c:pt idx="271">
                  <c:v>1157555.9858599999</c:v>
                </c:pt>
                <c:pt idx="272">
                  <c:v>1189076.23536</c:v>
                </c:pt>
                <c:pt idx="273">
                  <c:v>1222395.3405500001</c:v>
                </c:pt>
                <c:pt idx="274">
                  <c:v>1248114.5385100001</c:v>
                </c:pt>
                <c:pt idx="275">
                  <c:v>1274187.6512200001</c:v>
                </c:pt>
                <c:pt idx="276">
                  <c:v>1289653.7409399999</c:v>
                </c:pt>
                <c:pt idx="277">
                  <c:v>1318020.96462</c:v>
                </c:pt>
                <c:pt idx="278">
                  <c:v>1340482.6779</c:v>
                </c:pt>
                <c:pt idx="279">
                  <c:v>1344971.9543900001</c:v>
                </c:pt>
                <c:pt idx="280">
                  <c:v>1366269.58528</c:v>
                </c:pt>
                <c:pt idx="281">
                  <c:v>1386375.6085000001</c:v>
                </c:pt>
                <c:pt idx="282">
                  <c:v>1421866.8240799999</c:v>
                </c:pt>
                <c:pt idx="283">
                  <c:v>1352196.7715700001</c:v>
                </c:pt>
                <c:pt idx="284">
                  <c:v>1397765.80277</c:v>
                </c:pt>
                <c:pt idx="285">
                  <c:v>1394458.68888</c:v>
                </c:pt>
              </c:numCache>
            </c:numRef>
          </c:val>
          <c:smooth val="0"/>
          <c:extLst>
            <c:ext xmlns:c16="http://schemas.microsoft.com/office/drawing/2014/chart" uri="{C3380CC4-5D6E-409C-BE32-E72D297353CC}">
              <c16:uniqueId val="{00000001-52DC-47F1-A9E9-35AA2A4D9B6D}"/>
            </c:ext>
          </c:extLst>
        </c:ser>
        <c:ser>
          <c:idx val="5"/>
          <c:order val="2"/>
          <c:tx>
            <c:strRef>
              <c:f>'810_B3_PH'!$J$1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'810_B3_PH'!$J$2:$J$287</c:f>
              <c:numCache>
                <c:formatCode>General</c:formatCode>
                <c:ptCount val="286"/>
                <c:pt idx="285">
                  <c:v>1777692.9469300001</c:v>
                </c:pt>
              </c:numCache>
            </c:numRef>
          </c:val>
          <c:smooth val="0"/>
          <c:extLst>
            <c:ext xmlns:c16="http://schemas.microsoft.com/office/drawing/2014/chart" uri="{C3380CC4-5D6E-409C-BE32-E72D297353CC}">
              <c16:uniqueId val="{00000002-52DC-47F1-A9E9-35AA2A4D9B6D}"/>
            </c:ext>
          </c:extLst>
        </c:ser>
        <c:ser>
          <c:idx val="6"/>
          <c:order val="3"/>
          <c:tx>
            <c:strRef>
              <c:f>'810_B3_PH'!$K$1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'810_B3_PH'!$K$2:$K$287</c:f>
              <c:numCache>
                <c:formatCode>General</c:formatCode>
                <c:ptCount val="286"/>
                <c:pt idx="285">
                  <c:v>1394458.68888</c:v>
                </c:pt>
              </c:numCache>
            </c:numRef>
          </c:val>
          <c:smooth val="0"/>
          <c:extLst>
            <c:ext xmlns:c16="http://schemas.microsoft.com/office/drawing/2014/chart" uri="{C3380CC4-5D6E-409C-BE32-E72D297353CC}">
              <c16:uniqueId val="{00000003-52DC-47F1-A9E9-35AA2A4D9B6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orientation val="minMax"/>
          <c:max val="185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1390231481481479"/>
        </c:manualLayout>
      </c:layout>
      <c:lineChart>
        <c:grouping val="standard"/>
        <c:varyColors val="0"/>
        <c:ser>
          <c:idx val="0"/>
          <c:order val="0"/>
          <c:tx>
            <c:strRef>
              <c:f>'810_B4_PH'!$G$2</c:f>
              <c:strCache>
                <c:ptCount val="1"/>
                <c:pt idx="0">
                  <c:v>Foord</c:v>
                </c:pt>
              </c:strCache>
            </c:strRef>
          </c:tx>
          <c:spPr>
            <a:ln w="15875" cap="rnd">
              <a:solidFill>
                <a:srgbClr val="D25347"/>
              </a:solidFill>
              <a:round/>
            </a:ln>
            <a:effectLst/>
          </c:spPr>
          <c:marker>
            <c:symbol val="none"/>
          </c:marker>
          <c:dLbls>
            <c:delete val="1"/>
          </c:dLbls>
          <c:cat>
            <c:numRef>
              <c:f>'810_B4_PH'!$I$2:$I$287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'810_B4_PH'!$M$2:$M$287</c:f>
              <c:numCache>
                <c:formatCode>General</c:formatCode>
                <c:ptCount val="286"/>
                <c:pt idx="0">
                  <c:v>100000</c:v>
                </c:pt>
                <c:pt idx="1">
                  <c:v>100808</c:v>
                </c:pt>
                <c:pt idx="2">
                  <c:v>103884.45854000001</c:v>
                </c:pt>
                <c:pt idx="3">
                  <c:v>108506.69364</c:v>
                </c:pt>
                <c:pt idx="4">
                  <c:v>107019.6094</c:v>
                </c:pt>
                <c:pt idx="5">
                  <c:v>102805.8193</c:v>
                </c:pt>
                <c:pt idx="6">
                  <c:v>99217.896210000006</c:v>
                </c:pt>
                <c:pt idx="7">
                  <c:v>95399.495469999994</c:v>
                </c:pt>
                <c:pt idx="8">
                  <c:v>94865.258300000001</c:v>
                </c:pt>
                <c:pt idx="9">
                  <c:v>104134.35296</c:v>
                </c:pt>
                <c:pt idx="10">
                  <c:v>104136.43565</c:v>
                </c:pt>
                <c:pt idx="11">
                  <c:v>106775.77361</c:v>
                </c:pt>
                <c:pt idx="12">
                  <c:v>109432.56841000001</c:v>
                </c:pt>
                <c:pt idx="13">
                  <c:v>108022.9675</c:v>
                </c:pt>
                <c:pt idx="14">
                  <c:v>114399.34723</c:v>
                </c:pt>
                <c:pt idx="15">
                  <c:v>114882.11248</c:v>
                </c:pt>
                <c:pt idx="16">
                  <c:v>122008.3648</c:v>
                </c:pt>
                <c:pt idx="17">
                  <c:v>125724.12955</c:v>
                </c:pt>
                <c:pt idx="18">
                  <c:v>126692.70824000001</c:v>
                </c:pt>
                <c:pt idx="19">
                  <c:v>123883.93090000001</c:v>
                </c:pt>
                <c:pt idx="20">
                  <c:v>124289.40300999999</c:v>
                </c:pt>
                <c:pt idx="21">
                  <c:v>121515.6364</c:v>
                </c:pt>
                <c:pt idx="22">
                  <c:v>120653.72599000001</c:v>
                </c:pt>
                <c:pt idx="23">
                  <c:v>122008.18472</c:v>
                </c:pt>
                <c:pt idx="24">
                  <c:v>132280.54182000001</c:v>
                </c:pt>
                <c:pt idx="25">
                  <c:v>136544.47281000001</c:v>
                </c:pt>
                <c:pt idx="26">
                  <c:v>137482.80643</c:v>
                </c:pt>
                <c:pt idx="27">
                  <c:v>144551.34744000001</c:v>
                </c:pt>
                <c:pt idx="28">
                  <c:v>149586.21541999999</c:v>
                </c:pt>
                <c:pt idx="29">
                  <c:v>151378.55744999999</c:v>
                </c:pt>
                <c:pt idx="30">
                  <c:v>155527.08682</c:v>
                </c:pt>
                <c:pt idx="31">
                  <c:v>155029.55567</c:v>
                </c:pt>
                <c:pt idx="32">
                  <c:v>154186.50495</c:v>
                </c:pt>
                <c:pt idx="33">
                  <c:v>165609.72054000001</c:v>
                </c:pt>
                <c:pt idx="34">
                  <c:v>169898.84669000001</c:v>
                </c:pt>
                <c:pt idx="35">
                  <c:v>180863.77846</c:v>
                </c:pt>
                <c:pt idx="36">
                  <c:v>186377.41075000001</c:v>
                </c:pt>
                <c:pt idx="37">
                  <c:v>200817.55978000001</c:v>
                </c:pt>
                <c:pt idx="38">
                  <c:v>198260.09181000001</c:v>
                </c:pt>
                <c:pt idx="39">
                  <c:v>203169.80570999999</c:v>
                </c:pt>
                <c:pt idx="40">
                  <c:v>215061.52984999999</c:v>
                </c:pt>
                <c:pt idx="41">
                  <c:v>233326.29016999999</c:v>
                </c:pt>
                <c:pt idx="42">
                  <c:v>234158.33165000001</c:v>
                </c:pt>
                <c:pt idx="43">
                  <c:v>245316.49244999999</c:v>
                </c:pt>
                <c:pt idx="44">
                  <c:v>248295.91357999999</c:v>
                </c:pt>
                <c:pt idx="45">
                  <c:v>242606.80853000001</c:v>
                </c:pt>
                <c:pt idx="46">
                  <c:v>242329.23662000001</c:v>
                </c:pt>
                <c:pt idx="47">
                  <c:v>239413.61225999999</c:v>
                </c:pt>
                <c:pt idx="48">
                  <c:v>253827.20554</c:v>
                </c:pt>
                <c:pt idx="49">
                  <c:v>259486.18945000001</c:v>
                </c:pt>
                <c:pt idx="50">
                  <c:v>269477.36465</c:v>
                </c:pt>
                <c:pt idx="51">
                  <c:v>277298.55682</c:v>
                </c:pt>
                <c:pt idx="52">
                  <c:v>284748.49342999997</c:v>
                </c:pt>
                <c:pt idx="53">
                  <c:v>293228.69238999998</c:v>
                </c:pt>
                <c:pt idx="54">
                  <c:v>298228.79373999999</c:v>
                </c:pt>
                <c:pt idx="55">
                  <c:v>307738.82374000002</c:v>
                </c:pt>
                <c:pt idx="56">
                  <c:v>316397.62179</c:v>
                </c:pt>
                <c:pt idx="57">
                  <c:v>318301.82932999998</c:v>
                </c:pt>
                <c:pt idx="58">
                  <c:v>315530.83197</c:v>
                </c:pt>
                <c:pt idx="59">
                  <c:v>316811.67887</c:v>
                </c:pt>
                <c:pt idx="60">
                  <c:v>317001.64463</c:v>
                </c:pt>
                <c:pt idx="61">
                  <c:v>323518.33017999999</c:v>
                </c:pt>
                <c:pt idx="62">
                  <c:v>331938.16886999999</c:v>
                </c:pt>
                <c:pt idx="63">
                  <c:v>322553.02779000002</c:v>
                </c:pt>
                <c:pt idx="64">
                  <c:v>314846.77389999997</c:v>
                </c:pt>
                <c:pt idx="65">
                  <c:v>297865.07235999999</c:v>
                </c:pt>
                <c:pt idx="66">
                  <c:v>322956.00692000001</c:v>
                </c:pt>
                <c:pt idx="67">
                  <c:v>323122.69059000001</c:v>
                </c:pt>
                <c:pt idx="68">
                  <c:v>322898.77282999997</c:v>
                </c:pt>
                <c:pt idx="69">
                  <c:v>325733.50118999998</c:v>
                </c:pt>
                <c:pt idx="70">
                  <c:v>314192.94455000001</c:v>
                </c:pt>
                <c:pt idx="71">
                  <c:v>311403.93761000002</c:v>
                </c:pt>
                <c:pt idx="72">
                  <c:v>322225.84724999999</c:v>
                </c:pt>
                <c:pt idx="73">
                  <c:v>302149.73606999998</c:v>
                </c:pt>
                <c:pt idx="74">
                  <c:v>286136.03165999998</c:v>
                </c:pt>
                <c:pt idx="75">
                  <c:v>287975.68565</c:v>
                </c:pt>
                <c:pt idx="76">
                  <c:v>292058.49981000001</c:v>
                </c:pt>
                <c:pt idx="77">
                  <c:v>285609.56352000003</c:v>
                </c:pt>
                <c:pt idx="78">
                  <c:v>268798.39717000001</c:v>
                </c:pt>
                <c:pt idx="79">
                  <c:v>280045.17574999999</c:v>
                </c:pt>
                <c:pt idx="80">
                  <c:v>282867.80803999997</c:v>
                </c:pt>
                <c:pt idx="81">
                  <c:v>291481.81167999998</c:v>
                </c:pt>
                <c:pt idx="82">
                  <c:v>291878.56722000003</c:v>
                </c:pt>
                <c:pt idx="83">
                  <c:v>308378.55959000002</c:v>
                </c:pt>
                <c:pt idx="84">
                  <c:v>321397.17950999999</c:v>
                </c:pt>
                <c:pt idx="85">
                  <c:v>323971.79287</c:v>
                </c:pt>
                <c:pt idx="86">
                  <c:v>334503.12715999997</c:v>
                </c:pt>
                <c:pt idx="87">
                  <c:v>331383.15996000002</c:v>
                </c:pt>
                <c:pt idx="88">
                  <c:v>341823.29716999998</c:v>
                </c:pt>
                <c:pt idx="89">
                  <c:v>339485.56959000003</c:v>
                </c:pt>
                <c:pt idx="90">
                  <c:v>345314.47493000003</c:v>
                </c:pt>
                <c:pt idx="91">
                  <c:v>359699.25935000001</c:v>
                </c:pt>
                <c:pt idx="92">
                  <c:v>362856.75001999998</c:v>
                </c:pt>
                <c:pt idx="93">
                  <c:v>349108.02208999998</c:v>
                </c:pt>
                <c:pt idx="94">
                  <c:v>346510.56368999998</c:v>
                </c:pt>
                <c:pt idx="95">
                  <c:v>359601.80589999998</c:v>
                </c:pt>
                <c:pt idx="96">
                  <c:v>353690.93137000001</c:v>
                </c:pt>
                <c:pt idx="97">
                  <c:v>375002.21296999999</c:v>
                </c:pt>
                <c:pt idx="98">
                  <c:v>386191.45231000002</c:v>
                </c:pt>
                <c:pt idx="99">
                  <c:v>389596.24549</c:v>
                </c:pt>
                <c:pt idx="100">
                  <c:v>395028.16983000003</c:v>
                </c:pt>
                <c:pt idx="101">
                  <c:v>395454.58899000002</c:v>
                </c:pt>
                <c:pt idx="102">
                  <c:v>398779.34655999998</c:v>
                </c:pt>
                <c:pt idx="103">
                  <c:v>398463.26997999998</c:v>
                </c:pt>
                <c:pt idx="104">
                  <c:v>404576.49044000002</c:v>
                </c:pt>
                <c:pt idx="105">
                  <c:v>407615.29517</c:v>
                </c:pt>
                <c:pt idx="106">
                  <c:v>401465.14481000003</c:v>
                </c:pt>
                <c:pt idx="107">
                  <c:v>401112.99167000002</c:v>
                </c:pt>
                <c:pt idx="108">
                  <c:v>403194.25636</c:v>
                </c:pt>
                <c:pt idx="109">
                  <c:v>406661.82868999999</c:v>
                </c:pt>
                <c:pt idx="110">
                  <c:v>432293.55128999997</c:v>
                </c:pt>
                <c:pt idx="111">
                  <c:v>433991.75789000001</c:v>
                </c:pt>
                <c:pt idx="112">
                  <c:v>432244.23131</c:v>
                </c:pt>
                <c:pt idx="113">
                  <c:v>445993.83964999998</c:v>
                </c:pt>
                <c:pt idx="114">
                  <c:v>452062.86213999998</c:v>
                </c:pt>
                <c:pt idx="115">
                  <c:v>458387.95685999998</c:v>
                </c:pt>
                <c:pt idx="116">
                  <c:v>469026.88831000001</c:v>
                </c:pt>
                <c:pt idx="117">
                  <c:v>462441.39513999998</c:v>
                </c:pt>
                <c:pt idx="118">
                  <c:v>467748.76506000001</c:v>
                </c:pt>
                <c:pt idx="119">
                  <c:v>482743.52983999997</c:v>
                </c:pt>
                <c:pt idx="120">
                  <c:v>492813.95847000001</c:v>
                </c:pt>
                <c:pt idx="121">
                  <c:v>496587.96571000002</c:v>
                </c:pt>
                <c:pt idx="122">
                  <c:v>513939.04862000002</c:v>
                </c:pt>
                <c:pt idx="123">
                  <c:v>523473.27987000003</c:v>
                </c:pt>
                <c:pt idx="124">
                  <c:v>526958.11242000002</c:v>
                </c:pt>
                <c:pt idx="125">
                  <c:v>545075.18183999998</c:v>
                </c:pt>
                <c:pt idx="126">
                  <c:v>540522.56947999995</c:v>
                </c:pt>
                <c:pt idx="127">
                  <c:v>557013.66761999996</c:v>
                </c:pt>
                <c:pt idx="128">
                  <c:v>551612.51885999995</c:v>
                </c:pt>
                <c:pt idx="129">
                  <c:v>587387.49008999998</c:v>
                </c:pt>
                <c:pt idx="130">
                  <c:v>570814.64164000005</c:v>
                </c:pt>
                <c:pt idx="131">
                  <c:v>583268.38419999997</c:v>
                </c:pt>
                <c:pt idx="132">
                  <c:v>596143.13659999997</c:v>
                </c:pt>
                <c:pt idx="133">
                  <c:v>614901.52076999994</c:v>
                </c:pt>
                <c:pt idx="134">
                  <c:v>633506.52826000005</c:v>
                </c:pt>
                <c:pt idx="135">
                  <c:v>629233.07085999998</c:v>
                </c:pt>
                <c:pt idx="136">
                  <c:v>643312.75795999996</c:v>
                </c:pt>
                <c:pt idx="137">
                  <c:v>633479.15190000006</c:v>
                </c:pt>
                <c:pt idx="138">
                  <c:v>643600.21030000004</c:v>
                </c:pt>
                <c:pt idx="139">
                  <c:v>655253.41514000006</c:v>
                </c:pt>
                <c:pt idx="140">
                  <c:v>666903.53555999999</c:v>
                </c:pt>
                <c:pt idx="141">
                  <c:v>671599.71880000003</c:v>
                </c:pt>
                <c:pt idx="142">
                  <c:v>684733.86072</c:v>
                </c:pt>
                <c:pt idx="143">
                  <c:v>688408.05518000002</c:v>
                </c:pt>
                <c:pt idx="144">
                  <c:v>684361.47615</c:v>
                </c:pt>
                <c:pt idx="145">
                  <c:v>688140.29986000003</c:v>
                </c:pt>
                <c:pt idx="146">
                  <c:v>691864.46658000001</c:v>
                </c:pt>
                <c:pt idx="147">
                  <c:v>701184.65437999996</c:v>
                </c:pt>
                <c:pt idx="148">
                  <c:v>708353.81486000004</c:v>
                </c:pt>
                <c:pt idx="149">
                  <c:v>715028.83927</c:v>
                </c:pt>
                <c:pt idx="150">
                  <c:v>733751.57090000005</c:v>
                </c:pt>
                <c:pt idx="151">
                  <c:v>738064.14813999995</c:v>
                </c:pt>
                <c:pt idx="152">
                  <c:v>750167.60594000004</c:v>
                </c:pt>
                <c:pt idx="153">
                  <c:v>749438.54992999998</c:v>
                </c:pt>
                <c:pt idx="154">
                  <c:v>742308.74881999998</c:v>
                </c:pt>
                <c:pt idx="155">
                  <c:v>750352.33768</c:v>
                </c:pt>
                <c:pt idx="156">
                  <c:v>740843.58591999998</c:v>
                </c:pt>
                <c:pt idx="157">
                  <c:v>735175.26295999996</c:v>
                </c:pt>
                <c:pt idx="158">
                  <c:v>774686.55935</c:v>
                </c:pt>
                <c:pt idx="159">
                  <c:v>765684.59965999995</c:v>
                </c:pt>
                <c:pt idx="160">
                  <c:v>775123.24288000003</c:v>
                </c:pt>
                <c:pt idx="161">
                  <c:v>753246.25462000002</c:v>
                </c:pt>
                <c:pt idx="162">
                  <c:v>762413.75445999997</c:v>
                </c:pt>
                <c:pt idx="163">
                  <c:v>783023.21754999994</c:v>
                </c:pt>
                <c:pt idx="164">
                  <c:v>782848.64486999996</c:v>
                </c:pt>
                <c:pt idx="165">
                  <c:v>810604.25196000002</c:v>
                </c:pt>
                <c:pt idx="166">
                  <c:v>783852.79816999997</c:v>
                </c:pt>
                <c:pt idx="167">
                  <c:v>785823.59340999997</c:v>
                </c:pt>
                <c:pt idx="168">
                  <c:v>801630.35248</c:v>
                </c:pt>
                <c:pt idx="169">
                  <c:v>779885.67312000005</c:v>
                </c:pt>
                <c:pt idx="170">
                  <c:v>757327.76194999996</c:v>
                </c:pt>
                <c:pt idx="171">
                  <c:v>767355.44470999995</c:v>
                </c:pt>
                <c:pt idx="172">
                  <c:v>766362.30160000001</c:v>
                </c:pt>
                <c:pt idx="173">
                  <c:v>777569.79755999998</c:v>
                </c:pt>
                <c:pt idx="174">
                  <c:v>769303.81359999999</c:v>
                </c:pt>
                <c:pt idx="175">
                  <c:v>783533.47222999996</c:v>
                </c:pt>
                <c:pt idx="176">
                  <c:v>800644.80610000005</c:v>
                </c:pt>
                <c:pt idx="177">
                  <c:v>805023.94015000004</c:v>
                </c:pt>
                <c:pt idx="178">
                  <c:v>790222.99740999995</c:v>
                </c:pt>
                <c:pt idx="179">
                  <c:v>812360.31591999996</c:v>
                </c:pt>
                <c:pt idx="180">
                  <c:v>814470.31591</c:v>
                </c:pt>
                <c:pt idx="181">
                  <c:v>830908.62785000005</c:v>
                </c:pt>
                <c:pt idx="182">
                  <c:v>859938.37572999997</c:v>
                </c:pt>
                <c:pt idx="183">
                  <c:v>850675.05091999995</c:v>
                </c:pt>
                <c:pt idx="184">
                  <c:v>817647.66642000002</c:v>
                </c:pt>
                <c:pt idx="185">
                  <c:v>824261.77563000005</c:v>
                </c:pt>
                <c:pt idx="186">
                  <c:v>801229.97103000002</c:v>
                </c:pt>
                <c:pt idx="187">
                  <c:v>785956.16608</c:v>
                </c:pt>
                <c:pt idx="188">
                  <c:v>816735.61554000003</c:v>
                </c:pt>
                <c:pt idx="189">
                  <c:v>807703.08816000004</c:v>
                </c:pt>
                <c:pt idx="190">
                  <c:v>836684.45131000003</c:v>
                </c:pt>
                <c:pt idx="191">
                  <c:v>832844.72514</c:v>
                </c:pt>
                <c:pt idx="192">
                  <c:v>880002.39580000006</c:v>
                </c:pt>
                <c:pt idx="193">
                  <c:v>838555.07918</c:v>
                </c:pt>
                <c:pt idx="194">
                  <c:v>810625.03903999995</c:v>
                </c:pt>
                <c:pt idx="195">
                  <c:v>779260.25632000004</c:v>
                </c:pt>
                <c:pt idx="196">
                  <c:v>784409.33597999997</c:v>
                </c:pt>
                <c:pt idx="197">
                  <c:v>791265.16715999995</c:v>
                </c:pt>
                <c:pt idx="198">
                  <c:v>823283.82530000003</c:v>
                </c:pt>
                <c:pt idx="199">
                  <c:v>835007.31591999996</c:v>
                </c:pt>
                <c:pt idx="200">
                  <c:v>852887.89763999998</c:v>
                </c:pt>
                <c:pt idx="201">
                  <c:v>819525.89309999999</c:v>
                </c:pt>
                <c:pt idx="202">
                  <c:v>837295.67336999997</c:v>
                </c:pt>
                <c:pt idx="203">
                  <c:v>827178.88670999999</c:v>
                </c:pt>
                <c:pt idx="204">
                  <c:v>843589.81050999998</c:v>
                </c:pt>
                <c:pt idx="205">
                  <c:v>847365.24213000003</c:v>
                </c:pt>
                <c:pt idx="206">
                  <c:v>868524.04332000006</c:v>
                </c:pt>
                <c:pt idx="207">
                  <c:v>864337.41766000004</c:v>
                </c:pt>
                <c:pt idx="208">
                  <c:v>871110.72418999998</c:v>
                </c:pt>
                <c:pt idx="209">
                  <c:v>878562.60647</c:v>
                </c:pt>
                <c:pt idx="210">
                  <c:v>841405.91510999994</c:v>
                </c:pt>
                <c:pt idx="211">
                  <c:v>793894.57233999996</c:v>
                </c:pt>
                <c:pt idx="212">
                  <c:v>878752.06371000002</c:v>
                </c:pt>
                <c:pt idx="213">
                  <c:v>883397.97199999995</c:v>
                </c:pt>
                <c:pt idx="214">
                  <c:v>911353.71363999997</c:v>
                </c:pt>
                <c:pt idx="215">
                  <c:v>922577.25826999999</c:v>
                </c:pt>
                <c:pt idx="216">
                  <c:v>931836.01344999997</c:v>
                </c:pt>
                <c:pt idx="217">
                  <c:v>910853.19698000001</c:v>
                </c:pt>
                <c:pt idx="218">
                  <c:v>881971.97884999996</c:v>
                </c:pt>
                <c:pt idx="219">
                  <c:v>940484.92683999997</c:v>
                </c:pt>
                <c:pt idx="220">
                  <c:v>951192.01725000003</c:v>
                </c:pt>
                <c:pt idx="221">
                  <c:v>980031.98095999996</c:v>
                </c:pt>
                <c:pt idx="222">
                  <c:v>995461.10768999998</c:v>
                </c:pt>
                <c:pt idx="223">
                  <c:v>992107.78864000004</c:v>
                </c:pt>
                <c:pt idx="224">
                  <c:v>1007721.65463</c:v>
                </c:pt>
                <c:pt idx="225">
                  <c:v>1016221.3312</c:v>
                </c:pt>
                <c:pt idx="226">
                  <c:v>1018339.46652</c:v>
                </c:pt>
                <c:pt idx="227">
                  <c:v>1031993.21932</c:v>
                </c:pt>
                <c:pt idx="228">
                  <c:v>1036283.76033</c:v>
                </c:pt>
                <c:pt idx="229">
                  <c:v>1045626.22175</c:v>
                </c:pt>
                <c:pt idx="230">
                  <c:v>1063000.08815</c:v>
                </c:pt>
                <c:pt idx="231">
                  <c:v>1072012.3058</c:v>
                </c:pt>
                <c:pt idx="232">
                  <c:v>1093110.0844000001</c:v>
                </c:pt>
                <c:pt idx="233">
                  <c:v>1075110.0019799999</c:v>
                </c:pt>
                <c:pt idx="234">
                  <c:v>1078006.3803600001</c:v>
                </c:pt>
                <c:pt idx="235">
                  <c:v>1079400.9930100001</c:v>
                </c:pt>
                <c:pt idx="236">
                  <c:v>1074807.3923599999</c:v>
                </c:pt>
                <c:pt idx="237">
                  <c:v>1073302.71801</c:v>
                </c:pt>
                <c:pt idx="238">
                  <c:v>1051628.20325</c:v>
                </c:pt>
                <c:pt idx="239">
                  <c:v>1066648.7501099999</c:v>
                </c:pt>
                <c:pt idx="240">
                  <c:v>1076289.14466</c:v>
                </c:pt>
                <c:pt idx="241">
                  <c:v>1038734.503</c:v>
                </c:pt>
                <c:pt idx="242">
                  <c:v>1065573.7292599999</c:v>
                </c:pt>
                <c:pt idx="243">
                  <c:v>1108705.82448</c:v>
                </c:pt>
                <c:pt idx="244">
                  <c:v>1110488.96881</c:v>
                </c:pt>
                <c:pt idx="245">
                  <c:v>1201910.9458399999</c:v>
                </c:pt>
                <c:pt idx="246">
                  <c:v>1210633.3546800001</c:v>
                </c:pt>
                <c:pt idx="247">
                  <c:v>1210535.0317599999</c:v>
                </c:pt>
                <c:pt idx="248">
                  <c:v>1224300.3175900001</c:v>
                </c:pt>
                <c:pt idx="249">
                  <c:v>1213478.68631</c:v>
                </c:pt>
                <c:pt idx="250">
                  <c:v>1230342.5629499999</c:v>
                </c:pt>
                <c:pt idx="251">
                  <c:v>1231892.5886200001</c:v>
                </c:pt>
                <c:pt idx="252">
                  <c:v>1228659.8697599999</c:v>
                </c:pt>
                <c:pt idx="253">
                  <c:v>1194626.47755</c:v>
                </c:pt>
                <c:pt idx="254">
                  <c:v>1173405.7681100001</c:v>
                </c:pt>
                <c:pt idx="255">
                  <c:v>1235705.45688</c:v>
                </c:pt>
                <c:pt idx="256">
                  <c:v>1257360.6102799999</c:v>
                </c:pt>
                <c:pt idx="257">
                  <c:v>1235624.0592700001</c:v>
                </c:pt>
                <c:pt idx="258">
                  <c:v>1245961.5545699999</c:v>
                </c:pt>
                <c:pt idx="259">
                  <c:v>1269241.2684599999</c:v>
                </c:pt>
                <c:pt idx="260">
                  <c:v>1287024.7490099999</c:v>
                </c:pt>
                <c:pt idx="261">
                  <c:v>1308771.5271699999</c:v>
                </c:pt>
                <c:pt idx="262">
                  <c:v>1308322.0653200001</c:v>
                </c:pt>
                <c:pt idx="263">
                  <c:v>1330766.1076700001</c:v>
                </c:pt>
                <c:pt idx="264">
                  <c:v>1345577.8425199999</c:v>
                </c:pt>
                <c:pt idx="265">
                  <c:v>1397804.2897900001</c:v>
                </c:pt>
                <c:pt idx="266">
                  <c:v>1385930.0529100001</c:v>
                </c:pt>
                <c:pt idx="267">
                  <c:v>1385152.0061900001</c:v>
                </c:pt>
                <c:pt idx="268">
                  <c:v>1395912.9649799999</c:v>
                </c:pt>
                <c:pt idx="269">
                  <c:v>1402173.72899</c:v>
                </c:pt>
                <c:pt idx="270">
                  <c:v>1417069.2527099999</c:v>
                </c:pt>
                <c:pt idx="271">
                  <c:v>1438393.6261199999</c:v>
                </c:pt>
                <c:pt idx="272">
                  <c:v>1453082.18912</c:v>
                </c:pt>
                <c:pt idx="273">
                  <c:v>1482462.9082500001</c:v>
                </c:pt>
                <c:pt idx="274">
                  <c:v>1505540.53954</c:v>
                </c:pt>
                <c:pt idx="275">
                  <c:v>1536426.8897899999</c:v>
                </c:pt>
                <c:pt idx="276">
                  <c:v>1552051.2983500001</c:v>
                </c:pt>
                <c:pt idx="277">
                  <c:v>1593680.9542</c:v>
                </c:pt>
                <c:pt idx="278">
                  <c:v>1621284.1564799999</c:v>
                </c:pt>
                <c:pt idx="279">
                  <c:v>1617398.77899</c:v>
                </c:pt>
                <c:pt idx="280">
                  <c:v>1634583.08803</c:v>
                </c:pt>
                <c:pt idx="281">
                  <c:v>1673735.87408</c:v>
                </c:pt>
                <c:pt idx="282">
                  <c:v>1704134.6881500001</c:v>
                </c:pt>
                <c:pt idx="283">
                  <c:v>1632759.1239499999</c:v>
                </c:pt>
                <c:pt idx="284">
                  <c:v>1682479.8145000001</c:v>
                </c:pt>
                <c:pt idx="285">
                  <c:v>1642724.42628</c:v>
                </c:pt>
              </c:numCache>
            </c:numRef>
          </c:val>
          <c:smooth val="0"/>
          <c:extLst>
            <c:ext xmlns:c16="http://schemas.microsoft.com/office/drawing/2014/chart" uri="{C3380CC4-5D6E-409C-BE32-E72D297353CC}">
              <c16:uniqueId val="{00000000-690F-4FEB-8D35-588A185C4DF5}"/>
            </c:ext>
          </c:extLst>
        </c:ser>
        <c:ser>
          <c:idx val="1"/>
          <c:order val="1"/>
          <c:tx>
            <c:strRef>
              <c:f>'810_B4_PH'!$G$3</c:f>
              <c:strCache>
                <c:ptCount val="1"/>
                <c:pt idx="0">
                  <c:v>Benchmark</c:v>
                </c:pt>
              </c:strCache>
            </c:strRef>
          </c:tx>
          <c:spPr>
            <a:ln w="15875" cap="rnd">
              <a:solidFill>
                <a:srgbClr val="29363D"/>
              </a:solidFill>
              <a:round/>
            </a:ln>
            <a:effectLst/>
          </c:spPr>
          <c:marker>
            <c:symbol val="none"/>
          </c:marker>
          <c:dLbls>
            <c:delete val="1"/>
          </c:dLbls>
          <c:cat>
            <c:numRef>
              <c:f>'810_B4_PH'!$I$2:$I$287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'810_B4_PH'!$L$2:$L$287</c:f>
              <c:numCache>
                <c:formatCode>General</c:formatCode>
                <c:ptCount val="286"/>
                <c:pt idx="0">
                  <c:v>100000</c:v>
                </c:pt>
                <c:pt idx="1">
                  <c:v>99914.6</c:v>
                </c:pt>
                <c:pt idx="2">
                  <c:v>99667.211450000003</c:v>
                </c:pt>
                <c:pt idx="3">
                  <c:v>102234.53913999999</c:v>
                </c:pt>
                <c:pt idx="4">
                  <c:v>100695.50039</c:v>
                </c:pt>
                <c:pt idx="5">
                  <c:v>98142.063890000005</c:v>
                </c:pt>
                <c:pt idx="6">
                  <c:v>95105.254010000004</c:v>
                </c:pt>
                <c:pt idx="7">
                  <c:v>91079.924140000003</c:v>
                </c:pt>
                <c:pt idx="8">
                  <c:v>90305.744789999997</c:v>
                </c:pt>
                <c:pt idx="9">
                  <c:v>99465.8177</c:v>
                </c:pt>
                <c:pt idx="10">
                  <c:v>99797.237800000003</c:v>
                </c:pt>
                <c:pt idx="11">
                  <c:v>101537.10284000001</c:v>
                </c:pt>
                <c:pt idx="12">
                  <c:v>104063.04136</c:v>
                </c:pt>
                <c:pt idx="13">
                  <c:v>104274.28933</c:v>
                </c:pt>
                <c:pt idx="14">
                  <c:v>109623.66465000001</c:v>
                </c:pt>
                <c:pt idx="15">
                  <c:v>111404.50108</c:v>
                </c:pt>
                <c:pt idx="16">
                  <c:v>116889.83590000001</c:v>
                </c:pt>
                <c:pt idx="17">
                  <c:v>119281.51884</c:v>
                </c:pt>
                <c:pt idx="18">
                  <c:v>119206.2522</c:v>
                </c:pt>
                <c:pt idx="19">
                  <c:v>120077.29229</c:v>
                </c:pt>
                <c:pt idx="20">
                  <c:v>118963.45531999999</c:v>
                </c:pt>
                <c:pt idx="21">
                  <c:v>118746.46597999999</c:v>
                </c:pt>
                <c:pt idx="22">
                  <c:v>119485.54398</c:v>
                </c:pt>
                <c:pt idx="23">
                  <c:v>118964.22855</c:v>
                </c:pt>
                <c:pt idx="24">
                  <c:v>126475.15409</c:v>
                </c:pt>
                <c:pt idx="25">
                  <c:v>131783.56925999999</c:v>
                </c:pt>
                <c:pt idx="26">
                  <c:v>134645.77658999999</c:v>
                </c:pt>
                <c:pt idx="27">
                  <c:v>142147.83533</c:v>
                </c:pt>
                <c:pt idx="28">
                  <c:v>146688.46363000001</c:v>
                </c:pt>
                <c:pt idx="29">
                  <c:v>147455.93768</c:v>
                </c:pt>
                <c:pt idx="30">
                  <c:v>152220.38647999999</c:v>
                </c:pt>
                <c:pt idx="31">
                  <c:v>150791.49371000001</c:v>
                </c:pt>
                <c:pt idx="32">
                  <c:v>147698.30781</c:v>
                </c:pt>
                <c:pt idx="33">
                  <c:v>157236.22143000001</c:v>
                </c:pt>
                <c:pt idx="34">
                  <c:v>160566.95631000001</c:v>
                </c:pt>
                <c:pt idx="35">
                  <c:v>167847.54380000001</c:v>
                </c:pt>
                <c:pt idx="36">
                  <c:v>170286.36861</c:v>
                </c:pt>
                <c:pt idx="37">
                  <c:v>179761.78330000001</c:v>
                </c:pt>
                <c:pt idx="38">
                  <c:v>176381.72248999999</c:v>
                </c:pt>
                <c:pt idx="39">
                  <c:v>181928.75128</c:v>
                </c:pt>
                <c:pt idx="40">
                  <c:v>191605.72349</c:v>
                </c:pt>
                <c:pt idx="41">
                  <c:v>200563.48267</c:v>
                </c:pt>
                <c:pt idx="42">
                  <c:v>199832.02765</c:v>
                </c:pt>
                <c:pt idx="43">
                  <c:v>207442.83025</c:v>
                </c:pt>
                <c:pt idx="44">
                  <c:v>209835.47586000001</c:v>
                </c:pt>
                <c:pt idx="45">
                  <c:v>206963.24786999999</c:v>
                </c:pt>
                <c:pt idx="46">
                  <c:v>207833.32136</c:v>
                </c:pt>
                <c:pt idx="47">
                  <c:v>205821.91047999999</c:v>
                </c:pt>
                <c:pt idx="48">
                  <c:v>213835.99820999999</c:v>
                </c:pt>
                <c:pt idx="49">
                  <c:v>219928.61345999999</c:v>
                </c:pt>
                <c:pt idx="50">
                  <c:v>225716.25485999999</c:v>
                </c:pt>
                <c:pt idx="51">
                  <c:v>232810.51675000001</c:v>
                </c:pt>
                <c:pt idx="52">
                  <c:v>241899.67212999999</c:v>
                </c:pt>
                <c:pt idx="53">
                  <c:v>246516.08548000001</c:v>
                </c:pt>
                <c:pt idx="54">
                  <c:v>250246.12036</c:v>
                </c:pt>
                <c:pt idx="55">
                  <c:v>259281.00628999999</c:v>
                </c:pt>
                <c:pt idx="56">
                  <c:v>268580.11958</c:v>
                </c:pt>
                <c:pt idx="57">
                  <c:v>268820.49878999998</c:v>
                </c:pt>
                <c:pt idx="58">
                  <c:v>265957.56047999999</c:v>
                </c:pt>
                <c:pt idx="59">
                  <c:v>264542.40029999998</c:v>
                </c:pt>
                <c:pt idx="60">
                  <c:v>264695.57034999999</c:v>
                </c:pt>
                <c:pt idx="61">
                  <c:v>268172.87605999998</c:v>
                </c:pt>
                <c:pt idx="62">
                  <c:v>276088.26666999998</c:v>
                </c:pt>
                <c:pt idx="63">
                  <c:v>274798.38228999998</c:v>
                </c:pt>
                <c:pt idx="64">
                  <c:v>272233.96379000001</c:v>
                </c:pt>
                <c:pt idx="65">
                  <c:v>260374.90786000001</c:v>
                </c:pt>
                <c:pt idx="66">
                  <c:v>275772.69878999999</c:v>
                </c:pt>
                <c:pt idx="67">
                  <c:v>276214.21088000003</c:v>
                </c:pt>
                <c:pt idx="68">
                  <c:v>277039.53894</c:v>
                </c:pt>
                <c:pt idx="69">
                  <c:v>280404.18414000003</c:v>
                </c:pt>
                <c:pt idx="70">
                  <c:v>268251.74721</c:v>
                </c:pt>
                <c:pt idx="71">
                  <c:v>262494.52821000002</c:v>
                </c:pt>
                <c:pt idx="72">
                  <c:v>268128.97326</c:v>
                </c:pt>
                <c:pt idx="73">
                  <c:v>257999.59690999999</c:v>
                </c:pt>
                <c:pt idx="74">
                  <c:v>249861.77361999999</c:v>
                </c:pt>
                <c:pt idx="75">
                  <c:v>250323.51818000001</c:v>
                </c:pt>
                <c:pt idx="76">
                  <c:v>256875.48595</c:v>
                </c:pt>
                <c:pt idx="77">
                  <c:v>257810.7696</c:v>
                </c:pt>
                <c:pt idx="78">
                  <c:v>241724.15101</c:v>
                </c:pt>
                <c:pt idx="79">
                  <c:v>249618.86178000001</c:v>
                </c:pt>
                <c:pt idx="80">
                  <c:v>249605.88159999999</c:v>
                </c:pt>
                <c:pt idx="81">
                  <c:v>263240.85249000002</c:v>
                </c:pt>
                <c:pt idx="82">
                  <c:v>260197.26175000001</c:v>
                </c:pt>
                <c:pt idx="83">
                  <c:v>274091.01493</c:v>
                </c:pt>
                <c:pt idx="84">
                  <c:v>282283.86946000002</c:v>
                </c:pt>
                <c:pt idx="85">
                  <c:v>284249.69433000003</c:v>
                </c:pt>
                <c:pt idx="86">
                  <c:v>294919.29084999999</c:v>
                </c:pt>
                <c:pt idx="87">
                  <c:v>296003.11924000003</c:v>
                </c:pt>
                <c:pt idx="88">
                  <c:v>302320.12180999998</c:v>
                </c:pt>
                <c:pt idx="89">
                  <c:v>302269.33202999999</c:v>
                </c:pt>
                <c:pt idx="90">
                  <c:v>298693.48583999998</c:v>
                </c:pt>
                <c:pt idx="91">
                  <c:v>306994.47649999999</c:v>
                </c:pt>
                <c:pt idx="92">
                  <c:v>310467.50501999998</c:v>
                </c:pt>
                <c:pt idx="93">
                  <c:v>304915.41462</c:v>
                </c:pt>
                <c:pt idx="94">
                  <c:v>304459.87099000002</c:v>
                </c:pt>
                <c:pt idx="95">
                  <c:v>310222.68742999999</c:v>
                </c:pt>
                <c:pt idx="96">
                  <c:v>308051.12861000001</c:v>
                </c:pt>
                <c:pt idx="97">
                  <c:v>320549.37900000002</c:v>
                </c:pt>
                <c:pt idx="98">
                  <c:v>325300.24135000003</c:v>
                </c:pt>
                <c:pt idx="99">
                  <c:v>328382.46113000001</c:v>
                </c:pt>
                <c:pt idx="100">
                  <c:v>334905.12196000002</c:v>
                </c:pt>
                <c:pt idx="101">
                  <c:v>336375.02054</c:v>
                </c:pt>
                <c:pt idx="102">
                  <c:v>337868.52562999999</c:v>
                </c:pt>
                <c:pt idx="103">
                  <c:v>338328.02682000003</c:v>
                </c:pt>
                <c:pt idx="104">
                  <c:v>341606.42540000001</c:v>
                </c:pt>
                <c:pt idx="105">
                  <c:v>344209.12475999998</c:v>
                </c:pt>
                <c:pt idx="106">
                  <c:v>339847.30673000001</c:v>
                </c:pt>
                <c:pt idx="107">
                  <c:v>337575.42748999997</c:v>
                </c:pt>
                <c:pt idx="108">
                  <c:v>339906.72340000002</c:v>
                </c:pt>
                <c:pt idx="109">
                  <c:v>338946.48690000002</c:v>
                </c:pt>
                <c:pt idx="110">
                  <c:v>355851.78188000002</c:v>
                </c:pt>
                <c:pt idx="111">
                  <c:v>354739.03336</c:v>
                </c:pt>
                <c:pt idx="112">
                  <c:v>354850.77616000001</c:v>
                </c:pt>
                <c:pt idx="113">
                  <c:v>361752.26890000002</c:v>
                </c:pt>
                <c:pt idx="114">
                  <c:v>366603.72858</c:v>
                </c:pt>
                <c:pt idx="115">
                  <c:v>370624.63828000001</c:v>
                </c:pt>
                <c:pt idx="116">
                  <c:v>371566.76610000001</c:v>
                </c:pt>
                <c:pt idx="117">
                  <c:v>371115.31248000002</c:v>
                </c:pt>
                <c:pt idx="118">
                  <c:v>372562.29109000001</c:v>
                </c:pt>
                <c:pt idx="119">
                  <c:v>377822.12550999998</c:v>
                </c:pt>
                <c:pt idx="120">
                  <c:v>386513.16785999999</c:v>
                </c:pt>
                <c:pt idx="121">
                  <c:v>389974.39327</c:v>
                </c:pt>
                <c:pt idx="122">
                  <c:v>398733.99810000003</c:v>
                </c:pt>
                <c:pt idx="123">
                  <c:v>404049.12229000003</c:v>
                </c:pt>
                <c:pt idx="124">
                  <c:v>407789.80906</c:v>
                </c:pt>
                <c:pt idx="125">
                  <c:v>425454.85580000002</c:v>
                </c:pt>
                <c:pt idx="126">
                  <c:v>422918.29395000002</c:v>
                </c:pt>
                <c:pt idx="127">
                  <c:v>434315.51906000002</c:v>
                </c:pt>
                <c:pt idx="128">
                  <c:v>430867.48814999999</c:v>
                </c:pt>
                <c:pt idx="129">
                  <c:v>458477.90766000003</c:v>
                </c:pt>
                <c:pt idx="130">
                  <c:v>440757.73652999999</c:v>
                </c:pt>
                <c:pt idx="131">
                  <c:v>452039.81231000001</c:v>
                </c:pt>
                <c:pt idx="132">
                  <c:v>461157.90736000001</c:v>
                </c:pt>
                <c:pt idx="133">
                  <c:v>473988.24265999999</c:v>
                </c:pt>
                <c:pt idx="134">
                  <c:v>483424.87458</c:v>
                </c:pt>
                <c:pt idx="135">
                  <c:v>483097.11252000002</c:v>
                </c:pt>
                <c:pt idx="136">
                  <c:v>494417.52716</c:v>
                </c:pt>
                <c:pt idx="137">
                  <c:v>494664.90798999998</c:v>
                </c:pt>
                <c:pt idx="138">
                  <c:v>499344.43802</c:v>
                </c:pt>
                <c:pt idx="139">
                  <c:v>507880.23184000002</c:v>
                </c:pt>
                <c:pt idx="140">
                  <c:v>513266.30170000001</c:v>
                </c:pt>
                <c:pt idx="141">
                  <c:v>520952.97782999999</c:v>
                </c:pt>
                <c:pt idx="142">
                  <c:v>532112.31157999998</c:v>
                </c:pt>
                <c:pt idx="143">
                  <c:v>533525.06976999994</c:v>
                </c:pt>
                <c:pt idx="144">
                  <c:v>535320.91515000002</c:v>
                </c:pt>
                <c:pt idx="145">
                  <c:v>534578.96036000003</c:v>
                </c:pt>
                <c:pt idx="146">
                  <c:v>529812.65434999997</c:v>
                </c:pt>
                <c:pt idx="147">
                  <c:v>536111.59699999995</c:v>
                </c:pt>
                <c:pt idx="148">
                  <c:v>538378.81293999997</c:v>
                </c:pt>
                <c:pt idx="149">
                  <c:v>547743.37401000003</c:v>
                </c:pt>
                <c:pt idx="150">
                  <c:v>557392.42128999997</c:v>
                </c:pt>
                <c:pt idx="151">
                  <c:v>558239.10037</c:v>
                </c:pt>
                <c:pt idx="152">
                  <c:v>570839.11511000001</c:v>
                </c:pt>
                <c:pt idx="153">
                  <c:v>564433.72939999995</c:v>
                </c:pt>
                <c:pt idx="154">
                  <c:v>558592.40474000003</c:v>
                </c:pt>
                <c:pt idx="155">
                  <c:v>561874.69371000002</c:v>
                </c:pt>
                <c:pt idx="156">
                  <c:v>556493.61976000003</c:v>
                </c:pt>
                <c:pt idx="157">
                  <c:v>555242.06561000005</c:v>
                </c:pt>
                <c:pt idx="158">
                  <c:v>582473.91270999995</c:v>
                </c:pt>
                <c:pt idx="159">
                  <c:v>577900.32755000005</c:v>
                </c:pt>
                <c:pt idx="160">
                  <c:v>581242.90304999996</c:v>
                </c:pt>
                <c:pt idx="161">
                  <c:v>568068.45140000002</c:v>
                </c:pt>
                <c:pt idx="162">
                  <c:v>573557.69684999995</c:v>
                </c:pt>
                <c:pt idx="163">
                  <c:v>593857.62442000001</c:v>
                </c:pt>
                <c:pt idx="164">
                  <c:v>597569.82842999999</c:v>
                </c:pt>
                <c:pt idx="165">
                  <c:v>615388.16556999995</c:v>
                </c:pt>
                <c:pt idx="166">
                  <c:v>596660.67290999996</c:v>
                </c:pt>
                <c:pt idx="167">
                  <c:v>599438.12834000005</c:v>
                </c:pt>
                <c:pt idx="168">
                  <c:v>609415.77598999999</c:v>
                </c:pt>
                <c:pt idx="169">
                  <c:v>601255.08933999995</c:v>
                </c:pt>
                <c:pt idx="170">
                  <c:v>586454.59406000003</c:v>
                </c:pt>
                <c:pt idx="171">
                  <c:v>588113.08765</c:v>
                </c:pt>
                <c:pt idx="172">
                  <c:v>591343.59284000006</c:v>
                </c:pt>
                <c:pt idx="173">
                  <c:v>600128.00191999995</c:v>
                </c:pt>
                <c:pt idx="174">
                  <c:v>597924.33189000003</c:v>
                </c:pt>
                <c:pt idx="175">
                  <c:v>607709.36358</c:v>
                </c:pt>
                <c:pt idx="176">
                  <c:v>617477.07617999997</c:v>
                </c:pt>
                <c:pt idx="177">
                  <c:v>619542.53700000001</c:v>
                </c:pt>
                <c:pt idx="178">
                  <c:v>610236.38855000003</c:v>
                </c:pt>
                <c:pt idx="179">
                  <c:v>631740.50864000001</c:v>
                </c:pt>
                <c:pt idx="180">
                  <c:v>636486.77509000001</c:v>
                </c:pt>
                <c:pt idx="181">
                  <c:v>641698.32880000002</c:v>
                </c:pt>
                <c:pt idx="182">
                  <c:v>664886.73961000005</c:v>
                </c:pt>
                <c:pt idx="183">
                  <c:v>667246.42264999996</c:v>
                </c:pt>
                <c:pt idx="184">
                  <c:v>659819.96996999998</c:v>
                </c:pt>
                <c:pt idx="185">
                  <c:v>659624.66325999994</c:v>
                </c:pt>
                <c:pt idx="186">
                  <c:v>651862.20022</c:v>
                </c:pt>
                <c:pt idx="187">
                  <c:v>638995.74410999997</c:v>
                </c:pt>
                <c:pt idx="188">
                  <c:v>658845.50789999997</c:v>
                </c:pt>
                <c:pt idx="189">
                  <c:v>645692.97502999997</c:v>
                </c:pt>
                <c:pt idx="190">
                  <c:v>663410.79026000004</c:v>
                </c:pt>
                <c:pt idx="191">
                  <c:v>661455.71866000001</c:v>
                </c:pt>
                <c:pt idx="192">
                  <c:v>686237.15715999994</c:v>
                </c:pt>
                <c:pt idx="193">
                  <c:v>668283.13441000006</c:v>
                </c:pt>
                <c:pt idx="194">
                  <c:v>643578.71178000001</c:v>
                </c:pt>
                <c:pt idx="195">
                  <c:v>626908.73598999996</c:v>
                </c:pt>
                <c:pt idx="196">
                  <c:v>630154.24251000001</c:v>
                </c:pt>
                <c:pt idx="197">
                  <c:v>637596.99427000002</c:v>
                </c:pt>
                <c:pt idx="198">
                  <c:v>658309.33262999996</c:v>
                </c:pt>
                <c:pt idx="199">
                  <c:v>669869.90281999996</c:v>
                </c:pt>
                <c:pt idx="200">
                  <c:v>684625.79703999998</c:v>
                </c:pt>
                <c:pt idx="201">
                  <c:v>656340.48224000004</c:v>
                </c:pt>
                <c:pt idx="202">
                  <c:v>665256.21135</c:v>
                </c:pt>
                <c:pt idx="203">
                  <c:v>661029.17338000005</c:v>
                </c:pt>
                <c:pt idx="204">
                  <c:v>660896.96754999994</c:v>
                </c:pt>
                <c:pt idx="205">
                  <c:v>668096.11820999999</c:v>
                </c:pt>
                <c:pt idx="206">
                  <c:v>678985.41683999996</c:v>
                </c:pt>
                <c:pt idx="207">
                  <c:v>676035.22520999995</c:v>
                </c:pt>
                <c:pt idx="208">
                  <c:v>684814.21863999998</c:v>
                </c:pt>
                <c:pt idx="209">
                  <c:v>691124.78167000005</c:v>
                </c:pt>
                <c:pt idx="210">
                  <c:v>659724.21834000002</c:v>
                </c:pt>
                <c:pt idx="211">
                  <c:v>588639.59354000003</c:v>
                </c:pt>
                <c:pt idx="212">
                  <c:v>648609.6067</c:v>
                </c:pt>
                <c:pt idx="213">
                  <c:v>651634.7219</c:v>
                </c:pt>
                <c:pt idx="214">
                  <c:v>670457.84247999999</c:v>
                </c:pt>
                <c:pt idx="215">
                  <c:v>682741.97106999997</c:v>
                </c:pt>
                <c:pt idx="216">
                  <c:v>690553.22196</c:v>
                </c:pt>
                <c:pt idx="217">
                  <c:v>678371.17257000005</c:v>
                </c:pt>
                <c:pt idx="218">
                  <c:v>659740.38668999996</c:v>
                </c:pt>
                <c:pt idx="219">
                  <c:v>704550.61349000002</c:v>
                </c:pt>
                <c:pt idx="220">
                  <c:v>721198.43993999995</c:v>
                </c:pt>
                <c:pt idx="221">
                  <c:v>745149.44013</c:v>
                </c:pt>
                <c:pt idx="222">
                  <c:v>769047.87297999999</c:v>
                </c:pt>
                <c:pt idx="223">
                  <c:v>777928.06877000001</c:v>
                </c:pt>
                <c:pt idx="224">
                  <c:v>788609.79908999999</c:v>
                </c:pt>
                <c:pt idx="225">
                  <c:v>793267.32856000005</c:v>
                </c:pt>
                <c:pt idx="226">
                  <c:v>792658.89251999999</c:v>
                </c:pt>
                <c:pt idx="227">
                  <c:v>806584.32394000003</c:v>
                </c:pt>
                <c:pt idx="228">
                  <c:v>817416.75141999999</c:v>
                </c:pt>
                <c:pt idx="229">
                  <c:v>816849.46418999997</c:v>
                </c:pt>
                <c:pt idx="230">
                  <c:v>838196.19123</c:v>
                </c:pt>
                <c:pt idx="231">
                  <c:v>844565.64408999996</c:v>
                </c:pt>
                <c:pt idx="232">
                  <c:v>870227.77118000004</c:v>
                </c:pt>
                <c:pt idx="233">
                  <c:v>861293.14266000001</c:v>
                </c:pt>
                <c:pt idx="234">
                  <c:v>869481.45657000004</c:v>
                </c:pt>
                <c:pt idx="235">
                  <c:v>864535.84605000005</c:v>
                </c:pt>
                <c:pt idx="236">
                  <c:v>861677.69053999998</c:v>
                </c:pt>
                <c:pt idx="237">
                  <c:v>858425.71894000005</c:v>
                </c:pt>
                <c:pt idx="238">
                  <c:v>821804.41934000002</c:v>
                </c:pt>
                <c:pt idx="239">
                  <c:v>844852.74609000003</c:v>
                </c:pt>
                <c:pt idx="240">
                  <c:v>846268.71929000004</c:v>
                </c:pt>
                <c:pt idx="241">
                  <c:v>821589.66165000002</c:v>
                </c:pt>
                <c:pt idx="242">
                  <c:v>859939.00228000002</c:v>
                </c:pt>
                <c:pt idx="243">
                  <c:v>889025.57909000001</c:v>
                </c:pt>
                <c:pt idx="244">
                  <c:v>882296.54449</c:v>
                </c:pt>
                <c:pt idx="245">
                  <c:v>938061.21528</c:v>
                </c:pt>
                <c:pt idx="246">
                  <c:v>941432.60728999996</c:v>
                </c:pt>
                <c:pt idx="247">
                  <c:v>925366.11841</c:v>
                </c:pt>
                <c:pt idx="248">
                  <c:v>949097.13251999998</c:v>
                </c:pt>
                <c:pt idx="249">
                  <c:v>947528.27494999999</c:v>
                </c:pt>
                <c:pt idx="250">
                  <c:v>952985.09028999996</c:v>
                </c:pt>
                <c:pt idx="251">
                  <c:v>960440.29264999996</c:v>
                </c:pt>
                <c:pt idx="252">
                  <c:v>967170.09777999995</c:v>
                </c:pt>
                <c:pt idx="253">
                  <c:v>941750.93327000004</c:v>
                </c:pt>
                <c:pt idx="254">
                  <c:v>918288.15052999998</c:v>
                </c:pt>
                <c:pt idx="255">
                  <c:v>980311.16877999995</c:v>
                </c:pt>
                <c:pt idx="256">
                  <c:v>1002391.69755</c:v>
                </c:pt>
                <c:pt idx="257">
                  <c:v>1002373.6544999999</c:v>
                </c:pt>
                <c:pt idx="258">
                  <c:v>1011219.602</c:v>
                </c:pt>
                <c:pt idx="259">
                  <c:v>1022709.07912</c:v>
                </c:pt>
                <c:pt idx="260">
                  <c:v>1030514.39482</c:v>
                </c:pt>
                <c:pt idx="261">
                  <c:v>1043275.25457</c:v>
                </c:pt>
                <c:pt idx="262">
                  <c:v>1054496.7231999999</c:v>
                </c:pt>
                <c:pt idx="263">
                  <c:v>1079522.0394299999</c:v>
                </c:pt>
                <c:pt idx="264">
                  <c:v>1088407.5853500001</c:v>
                </c:pt>
                <c:pt idx="265">
                  <c:v>1109511.80843</c:v>
                </c:pt>
                <c:pt idx="266">
                  <c:v>1103212.0003800001</c:v>
                </c:pt>
                <c:pt idx="267">
                  <c:v>1124465.37956</c:v>
                </c:pt>
                <c:pt idx="268">
                  <c:v>1137526.04495</c:v>
                </c:pt>
                <c:pt idx="269">
                  <c:v>1155745.7996100001</c:v>
                </c:pt>
                <c:pt idx="270">
                  <c:v>1155953.8338500001</c:v>
                </c:pt>
                <c:pt idx="271">
                  <c:v>1157555.9858599999</c:v>
                </c:pt>
                <c:pt idx="272">
                  <c:v>1189076.23536</c:v>
                </c:pt>
                <c:pt idx="273">
                  <c:v>1222395.3405500001</c:v>
                </c:pt>
                <c:pt idx="274">
                  <c:v>1248114.5385100001</c:v>
                </c:pt>
                <c:pt idx="275">
                  <c:v>1274187.6512200001</c:v>
                </c:pt>
                <c:pt idx="276">
                  <c:v>1289653.7409399999</c:v>
                </c:pt>
                <c:pt idx="277">
                  <c:v>1318020.96462</c:v>
                </c:pt>
                <c:pt idx="278">
                  <c:v>1340482.6779</c:v>
                </c:pt>
                <c:pt idx="279">
                  <c:v>1344971.9543900001</c:v>
                </c:pt>
                <c:pt idx="280">
                  <c:v>1366269.58528</c:v>
                </c:pt>
                <c:pt idx="281">
                  <c:v>1386375.6085000001</c:v>
                </c:pt>
                <c:pt idx="282">
                  <c:v>1421866.8240799999</c:v>
                </c:pt>
                <c:pt idx="283">
                  <c:v>1352196.7715700001</c:v>
                </c:pt>
                <c:pt idx="284">
                  <c:v>1397765.80277</c:v>
                </c:pt>
                <c:pt idx="285">
                  <c:v>1394458.68888</c:v>
                </c:pt>
              </c:numCache>
            </c:numRef>
          </c:val>
          <c:smooth val="0"/>
          <c:extLst>
            <c:ext xmlns:c16="http://schemas.microsoft.com/office/drawing/2014/chart" uri="{C3380CC4-5D6E-409C-BE32-E72D297353CC}">
              <c16:uniqueId val="{00000001-690F-4FEB-8D35-588A185C4DF5}"/>
            </c:ext>
          </c:extLst>
        </c:ser>
        <c:ser>
          <c:idx val="5"/>
          <c:order val="2"/>
          <c:tx>
            <c:strRef>
              <c:f>'810_B4_PH'!$J$1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'810_B4_PH'!$J$2:$J$287</c:f>
              <c:numCache>
                <c:formatCode>General</c:formatCode>
                <c:ptCount val="286"/>
                <c:pt idx="285">
                  <c:v>1642724.42628</c:v>
                </c:pt>
              </c:numCache>
            </c:numRef>
          </c:val>
          <c:smooth val="0"/>
          <c:extLst>
            <c:ext xmlns:c16="http://schemas.microsoft.com/office/drawing/2014/chart" uri="{C3380CC4-5D6E-409C-BE32-E72D297353CC}">
              <c16:uniqueId val="{00000002-690F-4FEB-8D35-588A185C4DF5}"/>
            </c:ext>
          </c:extLst>
        </c:ser>
        <c:ser>
          <c:idx val="6"/>
          <c:order val="3"/>
          <c:tx>
            <c:strRef>
              <c:f>'810_B4_PH'!$K$1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'810_B4_PH'!$I$2:$I$287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'810_B4_PH'!$K$2:$K$287</c:f>
              <c:numCache>
                <c:formatCode>General</c:formatCode>
                <c:ptCount val="286"/>
                <c:pt idx="285">
                  <c:v>1394458.68888</c:v>
                </c:pt>
              </c:numCache>
            </c:numRef>
          </c:val>
          <c:smooth val="0"/>
          <c:extLst>
            <c:ext xmlns:c16="http://schemas.microsoft.com/office/drawing/2014/chart" uri="{C3380CC4-5D6E-409C-BE32-E72D297353CC}">
              <c16:uniqueId val="{00000003-690F-4FEB-8D35-588A185C4DF5}"/>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orientation val="minMax"/>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'810_VS_INFLATION'!$H$1</c:f>
              <c:strCache>
                <c:ptCount val="1"/>
                <c:pt idx="0">
                  <c:v>5 Year CPI</c:v>
                </c:pt>
              </c:strCache>
            </c:strRef>
          </c:tx>
          <c:spPr>
            <a:solidFill>
              <a:srgbClr val="7A9CB4"/>
            </a:solidFill>
            <a:ln>
              <a:noFill/>
            </a:ln>
            <a:effectLst/>
          </c:spPr>
          <c:invertIfNegative val="0"/>
          <c:cat>
            <c:numRef>
              <c:f>'810_VS_INFLATION'!$D$2:$D$439</c:f>
              <c:numCache>
                <c:formatCode>m/d/yyyy</c:formatCode>
                <c:ptCount val="438"/>
                <c:pt idx="0">
                  <c:v>32873</c:v>
                </c:pt>
                <c:pt idx="1">
                  <c:v>32904</c:v>
                </c:pt>
                <c:pt idx="2">
                  <c:v>32932</c:v>
                </c:pt>
                <c:pt idx="3">
                  <c:v>32963</c:v>
                </c:pt>
                <c:pt idx="4">
                  <c:v>32993</c:v>
                </c:pt>
                <c:pt idx="5">
                  <c:v>33024</c:v>
                </c:pt>
                <c:pt idx="6">
                  <c:v>33054</c:v>
                </c:pt>
                <c:pt idx="7">
                  <c:v>33085</c:v>
                </c:pt>
                <c:pt idx="8">
                  <c:v>33116</c:v>
                </c:pt>
                <c:pt idx="9">
                  <c:v>33146</c:v>
                </c:pt>
                <c:pt idx="10">
                  <c:v>33177</c:v>
                </c:pt>
                <c:pt idx="11">
                  <c:v>33207</c:v>
                </c:pt>
                <c:pt idx="12">
                  <c:v>33238</c:v>
                </c:pt>
                <c:pt idx="13">
                  <c:v>33269</c:v>
                </c:pt>
                <c:pt idx="14">
                  <c:v>33297</c:v>
                </c:pt>
                <c:pt idx="15">
                  <c:v>33328</c:v>
                </c:pt>
                <c:pt idx="16">
                  <c:v>33358</c:v>
                </c:pt>
                <c:pt idx="17">
                  <c:v>33389</c:v>
                </c:pt>
                <c:pt idx="18">
                  <c:v>33419</c:v>
                </c:pt>
                <c:pt idx="19">
                  <c:v>33450</c:v>
                </c:pt>
                <c:pt idx="20">
                  <c:v>33481</c:v>
                </c:pt>
                <c:pt idx="21">
                  <c:v>33511</c:v>
                </c:pt>
                <c:pt idx="22">
                  <c:v>33542</c:v>
                </c:pt>
                <c:pt idx="23">
                  <c:v>33572</c:v>
                </c:pt>
                <c:pt idx="24">
                  <c:v>33603</c:v>
                </c:pt>
                <c:pt idx="25">
                  <c:v>33634</c:v>
                </c:pt>
                <c:pt idx="26">
                  <c:v>33663</c:v>
                </c:pt>
                <c:pt idx="27">
                  <c:v>33694</c:v>
                </c:pt>
                <c:pt idx="28">
                  <c:v>33724</c:v>
                </c:pt>
                <c:pt idx="29">
                  <c:v>33755</c:v>
                </c:pt>
                <c:pt idx="30">
                  <c:v>33785</c:v>
                </c:pt>
                <c:pt idx="31">
                  <c:v>33816</c:v>
                </c:pt>
                <c:pt idx="32">
                  <c:v>33847</c:v>
                </c:pt>
                <c:pt idx="33">
                  <c:v>33877</c:v>
                </c:pt>
                <c:pt idx="34">
                  <c:v>33908</c:v>
                </c:pt>
                <c:pt idx="35">
                  <c:v>33938</c:v>
                </c:pt>
                <c:pt idx="36">
                  <c:v>33969</c:v>
                </c:pt>
                <c:pt idx="37">
                  <c:v>34000</c:v>
                </c:pt>
                <c:pt idx="38">
                  <c:v>34028</c:v>
                </c:pt>
                <c:pt idx="39">
                  <c:v>34059</c:v>
                </c:pt>
                <c:pt idx="40">
                  <c:v>34089</c:v>
                </c:pt>
                <c:pt idx="41">
                  <c:v>34120</c:v>
                </c:pt>
                <c:pt idx="42">
                  <c:v>34150</c:v>
                </c:pt>
                <c:pt idx="43">
                  <c:v>34181</c:v>
                </c:pt>
                <c:pt idx="44">
                  <c:v>34212</c:v>
                </c:pt>
                <c:pt idx="45">
                  <c:v>34242</c:v>
                </c:pt>
                <c:pt idx="46">
                  <c:v>34273</c:v>
                </c:pt>
                <c:pt idx="47">
                  <c:v>34303</c:v>
                </c:pt>
                <c:pt idx="48">
                  <c:v>34334</c:v>
                </c:pt>
                <c:pt idx="49">
                  <c:v>34365</c:v>
                </c:pt>
                <c:pt idx="50">
                  <c:v>34393</c:v>
                </c:pt>
                <c:pt idx="51">
                  <c:v>34424</c:v>
                </c:pt>
                <c:pt idx="52">
                  <c:v>34454</c:v>
                </c:pt>
                <c:pt idx="53">
                  <c:v>34485</c:v>
                </c:pt>
                <c:pt idx="54">
                  <c:v>34515</c:v>
                </c:pt>
                <c:pt idx="55">
                  <c:v>34546</c:v>
                </c:pt>
                <c:pt idx="56">
                  <c:v>34577</c:v>
                </c:pt>
                <c:pt idx="57">
                  <c:v>34607</c:v>
                </c:pt>
                <c:pt idx="58">
                  <c:v>34638</c:v>
                </c:pt>
                <c:pt idx="59">
                  <c:v>34668</c:v>
                </c:pt>
                <c:pt idx="60">
                  <c:v>34699</c:v>
                </c:pt>
                <c:pt idx="61">
                  <c:v>34730</c:v>
                </c:pt>
                <c:pt idx="62">
                  <c:v>34758</c:v>
                </c:pt>
                <c:pt idx="63">
                  <c:v>34789</c:v>
                </c:pt>
                <c:pt idx="64">
                  <c:v>34819</c:v>
                </c:pt>
                <c:pt idx="65">
                  <c:v>34850</c:v>
                </c:pt>
                <c:pt idx="66">
                  <c:v>34880</c:v>
                </c:pt>
                <c:pt idx="67">
                  <c:v>34911</c:v>
                </c:pt>
                <c:pt idx="68">
                  <c:v>34942</c:v>
                </c:pt>
                <c:pt idx="69">
                  <c:v>34972</c:v>
                </c:pt>
                <c:pt idx="70">
                  <c:v>35003</c:v>
                </c:pt>
                <c:pt idx="71">
                  <c:v>35033</c:v>
                </c:pt>
                <c:pt idx="72">
                  <c:v>35064</c:v>
                </c:pt>
                <c:pt idx="73">
                  <c:v>35095</c:v>
                </c:pt>
                <c:pt idx="74">
                  <c:v>35124</c:v>
                </c:pt>
                <c:pt idx="75">
                  <c:v>35155</c:v>
                </c:pt>
                <c:pt idx="76">
                  <c:v>35185</c:v>
                </c:pt>
                <c:pt idx="77">
                  <c:v>35216</c:v>
                </c:pt>
                <c:pt idx="78">
                  <c:v>35246</c:v>
                </c:pt>
                <c:pt idx="79">
                  <c:v>35277</c:v>
                </c:pt>
                <c:pt idx="80">
                  <c:v>35308</c:v>
                </c:pt>
                <c:pt idx="81">
                  <c:v>35338</c:v>
                </c:pt>
                <c:pt idx="82">
                  <c:v>35369</c:v>
                </c:pt>
                <c:pt idx="83">
                  <c:v>35399</c:v>
                </c:pt>
                <c:pt idx="84">
                  <c:v>35430</c:v>
                </c:pt>
                <c:pt idx="85">
                  <c:v>35461</c:v>
                </c:pt>
                <c:pt idx="86">
                  <c:v>35489</c:v>
                </c:pt>
                <c:pt idx="87">
                  <c:v>35520</c:v>
                </c:pt>
                <c:pt idx="88">
                  <c:v>35550</c:v>
                </c:pt>
                <c:pt idx="89">
                  <c:v>35581</c:v>
                </c:pt>
                <c:pt idx="90">
                  <c:v>35611</c:v>
                </c:pt>
                <c:pt idx="91">
                  <c:v>35642</c:v>
                </c:pt>
                <c:pt idx="92">
                  <c:v>35673</c:v>
                </c:pt>
                <c:pt idx="93">
                  <c:v>35703</c:v>
                </c:pt>
                <c:pt idx="94">
                  <c:v>35734</c:v>
                </c:pt>
                <c:pt idx="95">
                  <c:v>35764</c:v>
                </c:pt>
                <c:pt idx="96">
                  <c:v>35795</c:v>
                </c:pt>
                <c:pt idx="97">
                  <c:v>35826</c:v>
                </c:pt>
                <c:pt idx="98">
                  <c:v>35854</c:v>
                </c:pt>
                <c:pt idx="99">
                  <c:v>35885</c:v>
                </c:pt>
                <c:pt idx="100">
                  <c:v>35915</c:v>
                </c:pt>
                <c:pt idx="101">
                  <c:v>35946</c:v>
                </c:pt>
                <c:pt idx="102">
                  <c:v>35976</c:v>
                </c:pt>
                <c:pt idx="103">
                  <c:v>36007</c:v>
                </c:pt>
                <c:pt idx="104">
                  <c:v>36038</c:v>
                </c:pt>
                <c:pt idx="105">
                  <c:v>36068</c:v>
                </c:pt>
                <c:pt idx="106">
                  <c:v>36099</c:v>
                </c:pt>
                <c:pt idx="107">
                  <c:v>36129</c:v>
                </c:pt>
                <c:pt idx="108">
                  <c:v>36160</c:v>
                </c:pt>
                <c:pt idx="109">
                  <c:v>36191</c:v>
                </c:pt>
                <c:pt idx="110">
                  <c:v>36219</c:v>
                </c:pt>
                <c:pt idx="111">
                  <c:v>36250</c:v>
                </c:pt>
                <c:pt idx="112">
                  <c:v>36280</c:v>
                </c:pt>
                <c:pt idx="113">
                  <c:v>36311</c:v>
                </c:pt>
                <c:pt idx="114">
                  <c:v>36341</c:v>
                </c:pt>
                <c:pt idx="115">
                  <c:v>36372</c:v>
                </c:pt>
                <c:pt idx="116">
                  <c:v>36403</c:v>
                </c:pt>
                <c:pt idx="117">
                  <c:v>36433</c:v>
                </c:pt>
                <c:pt idx="118">
                  <c:v>36464</c:v>
                </c:pt>
                <c:pt idx="119">
                  <c:v>36494</c:v>
                </c:pt>
                <c:pt idx="120">
                  <c:v>36525</c:v>
                </c:pt>
                <c:pt idx="121">
                  <c:v>36556</c:v>
                </c:pt>
                <c:pt idx="122">
                  <c:v>36585</c:v>
                </c:pt>
                <c:pt idx="123">
                  <c:v>36616</c:v>
                </c:pt>
                <c:pt idx="124">
                  <c:v>36646</c:v>
                </c:pt>
                <c:pt idx="125">
                  <c:v>36677</c:v>
                </c:pt>
                <c:pt idx="126">
                  <c:v>36707</c:v>
                </c:pt>
                <c:pt idx="127">
                  <c:v>36738</c:v>
                </c:pt>
                <c:pt idx="128">
                  <c:v>36769</c:v>
                </c:pt>
                <c:pt idx="129">
                  <c:v>36799</c:v>
                </c:pt>
                <c:pt idx="130">
                  <c:v>36830</c:v>
                </c:pt>
                <c:pt idx="131">
                  <c:v>36860</c:v>
                </c:pt>
                <c:pt idx="132">
                  <c:v>36891</c:v>
                </c:pt>
                <c:pt idx="133">
                  <c:v>36922</c:v>
                </c:pt>
                <c:pt idx="134">
                  <c:v>36950</c:v>
                </c:pt>
                <c:pt idx="135">
                  <c:v>36981</c:v>
                </c:pt>
                <c:pt idx="136">
                  <c:v>37011</c:v>
                </c:pt>
                <c:pt idx="137">
                  <c:v>37042</c:v>
                </c:pt>
                <c:pt idx="138">
                  <c:v>37072</c:v>
                </c:pt>
                <c:pt idx="139">
                  <c:v>37103</c:v>
                </c:pt>
                <c:pt idx="140">
                  <c:v>37134</c:v>
                </c:pt>
                <c:pt idx="141">
                  <c:v>37164</c:v>
                </c:pt>
                <c:pt idx="142">
                  <c:v>37195</c:v>
                </c:pt>
                <c:pt idx="143">
                  <c:v>37225</c:v>
                </c:pt>
                <c:pt idx="144">
                  <c:v>37256</c:v>
                </c:pt>
                <c:pt idx="145">
                  <c:v>37287</c:v>
                </c:pt>
                <c:pt idx="146">
                  <c:v>37315</c:v>
                </c:pt>
                <c:pt idx="147">
                  <c:v>37346</c:v>
                </c:pt>
                <c:pt idx="148">
                  <c:v>37376</c:v>
                </c:pt>
                <c:pt idx="149">
                  <c:v>37407</c:v>
                </c:pt>
                <c:pt idx="150">
                  <c:v>37437</c:v>
                </c:pt>
                <c:pt idx="151">
                  <c:v>37468</c:v>
                </c:pt>
                <c:pt idx="152">
                  <c:v>37499</c:v>
                </c:pt>
                <c:pt idx="153">
                  <c:v>37529</c:v>
                </c:pt>
                <c:pt idx="154">
                  <c:v>37560</c:v>
                </c:pt>
                <c:pt idx="155">
                  <c:v>37590</c:v>
                </c:pt>
                <c:pt idx="156">
                  <c:v>37621</c:v>
                </c:pt>
                <c:pt idx="157">
                  <c:v>37652</c:v>
                </c:pt>
                <c:pt idx="158">
                  <c:v>37680</c:v>
                </c:pt>
                <c:pt idx="159">
                  <c:v>37711</c:v>
                </c:pt>
                <c:pt idx="160">
                  <c:v>37741</c:v>
                </c:pt>
                <c:pt idx="161">
                  <c:v>37772</c:v>
                </c:pt>
                <c:pt idx="162">
                  <c:v>37802</c:v>
                </c:pt>
                <c:pt idx="163">
                  <c:v>37833</c:v>
                </c:pt>
                <c:pt idx="164">
                  <c:v>37864</c:v>
                </c:pt>
                <c:pt idx="165">
                  <c:v>37894</c:v>
                </c:pt>
                <c:pt idx="166">
                  <c:v>37925</c:v>
                </c:pt>
                <c:pt idx="167">
                  <c:v>37955</c:v>
                </c:pt>
                <c:pt idx="168">
                  <c:v>37986</c:v>
                </c:pt>
                <c:pt idx="169">
                  <c:v>38017</c:v>
                </c:pt>
                <c:pt idx="170">
                  <c:v>38046</c:v>
                </c:pt>
                <c:pt idx="171">
                  <c:v>38077</c:v>
                </c:pt>
                <c:pt idx="172">
                  <c:v>38107</c:v>
                </c:pt>
                <c:pt idx="173">
                  <c:v>38138</c:v>
                </c:pt>
                <c:pt idx="174">
                  <c:v>38168</c:v>
                </c:pt>
                <c:pt idx="175">
                  <c:v>38199</c:v>
                </c:pt>
                <c:pt idx="176">
                  <c:v>38230</c:v>
                </c:pt>
                <c:pt idx="177">
                  <c:v>38260</c:v>
                </c:pt>
                <c:pt idx="178">
                  <c:v>38291</c:v>
                </c:pt>
                <c:pt idx="179">
                  <c:v>38321</c:v>
                </c:pt>
                <c:pt idx="180">
                  <c:v>38352</c:v>
                </c:pt>
                <c:pt idx="181">
                  <c:v>38383</c:v>
                </c:pt>
                <c:pt idx="182">
                  <c:v>38411</c:v>
                </c:pt>
                <c:pt idx="183">
                  <c:v>38442</c:v>
                </c:pt>
                <c:pt idx="184">
                  <c:v>38472</c:v>
                </c:pt>
                <c:pt idx="185">
                  <c:v>38503</c:v>
                </c:pt>
                <c:pt idx="186">
                  <c:v>38533</c:v>
                </c:pt>
                <c:pt idx="187">
                  <c:v>38564</c:v>
                </c:pt>
                <c:pt idx="188">
                  <c:v>38595</c:v>
                </c:pt>
                <c:pt idx="189">
                  <c:v>38625</c:v>
                </c:pt>
                <c:pt idx="190">
                  <c:v>38656</c:v>
                </c:pt>
                <c:pt idx="191">
                  <c:v>38686</c:v>
                </c:pt>
                <c:pt idx="192">
                  <c:v>38717</c:v>
                </c:pt>
                <c:pt idx="193">
                  <c:v>38748</c:v>
                </c:pt>
                <c:pt idx="194">
                  <c:v>38776</c:v>
                </c:pt>
                <c:pt idx="195">
                  <c:v>38807</c:v>
                </c:pt>
                <c:pt idx="196">
                  <c:v>38837</c:v>
                </c:pt>
                <c:pt idx="197">
                  <c:v>38868</c:v>
                </c:pt>
                <c:pt idx="198">
                  <c:v>38898</c:v>
                </c:pt>
                <c:pt idx="199">
                  <c:v>38929</c:v>
                </c:pt>
                <c:pt idx="200">
                  <c:v>38960</c:v>
                </c:pt>
                <c:pt idx="201">
                  <c:v>38990</c:v>
                </c:pt>
                <c:pt idx="202">
                  <c:v>39021</c:v>
                </c:pt>
                <c:pt idx="203">
                  <c:v>39051</c:v>
                </c:pt>
                <c:pt idx="204">
                  <c:v>39082</c:v>
                </c:pt>
                <c:pt idx="205">
                  <c:v>39113</c:v>
                </c:pt>
                <c:pt idx="206">
                  <c:v>39141</c:v>
                </c:pt>
                <c:pt idx="207">
                  <c:v>39172</c:v>
                </c:pt>
                <c:pt idx="208">
                  <c:v>39202</c:v>
                </c:pt>
                <c:pt idx="209">
                  <c:v>39233</c:v>
                </c:pt>
                <c:pt idx="210">
                  <c:v>39263</c:v>
                </c:pt>
                <c:pt idx="211">
                  <c:v>39294</c:v>
                </c:pt>
                <c:pt idx="212">
                  <c:v>39325</c:v>
                </c:pt>
                <c:pt idx="213">
                  <c:v>39355</c:v>
                </c:pt>
                <c:pt idx="214">
                  <c:v>39386</c:v>
                </c:pt>
                <c:pt idx="215">
                  <c:v>39416</c:v>
                </c:pt>
                <c:pt idx="216">
                  <c:v>39447</c:v>
                </c:pt>
                <c:pt idx="217">
                  <c:v>39478</c:v>
                </c:pt>
                <c:pt idx="218">
                  <c:v>39507</c:v>
                </c:pt>
                <c:pt idx="219">
                  <c:v>39538</c:v>
                </c:pt>
                <c:pt idx="220">
                  <c:v>39568</c:v>
                </c:pt>
                <c:pt idx="221">
                  <c:v>39599</c:v>
                </c:pt>
                <c:pt idx="222">
                  <c:v>39629</c:v>
                </c:pt>
                <c:pt idx="223">
                  <c:v>39660</c:v>
                </c:pt>
                <c:pt idx="224">
                  <c:v>39691</c:v>
                </c:pt>
                <c:pt idx="225">
                  <c:v>39721</c:v>
                </c:pt>
                <c:pt idx="226">
                  <c:v>39752</c:v>
                </c:pt>
                <c:pt idx="227">
                  <c:v>39782</c:v>
                </c:pt>
                <c:pt idx="228">
                  <c:v>39813</c:v>
                </c:pt>
                <c:pt idx="229">
                  <c:v>39844</c:v>
                </c:pt>
                <c:pt idx="230">
                  <c:v>39872</c:v>
                </c:pt>
                <c:pt idx="231">
                  <c:v>39903</c:v>
                </c:pt>
                <c:pt idx="232">
                  <c:v>39933</c:v>
                </c:pt>
                <c:pt idx="233">
                  <c:v>39964</c:v>
                </c:pt>
                <c:pt idx="234">
                  <c:v>39994</c:v>
                </c:pt>
                <c:pt idx="235">
                  <c:v>40025</c:v>
                </c:pt>
                <c:pt idx="236">
                  <c:v>40056</c:v>
                </c:pt>
                <c:pt idx="237">
                  <c:v>40086</c:v>
                </c:pt>
                <c:pt idx="238">
                  <c:v>40117</c:v>
                </c:pt>
                <c:pt idx="239">
                  <c:v>40147</c:v>
                </c:pt>
                <c:pt idx="240">
                  <c:v>40178</c:v>
                </c:pt>
                <c:pt idx="241">
                  <c:v>40209</c:v>
                </c:pt>
                <c:pt idx="242">
                  <c:v>40237</c:v>
                </c:pt>
                <c:pt idx="243">
                  <c:v>40268</c:v>
                </c:pt>
                <c:pt idx="244">
                  <c:v>40298</c:v>
                </c:pt>
                <c:pt idx="245">
                  <c:v>40329</c:v>
                </c:pt>
                <c:pt idx="246">
                  <c:v>40359</c:v>
                </c:pt>
                <c:pt idx="247">
                  <c:v>40390</c:v>
                </c:pt>
                <c:pt idx="248">
                  <c:v>40421</c:v>
                </c:pt>
                <c:pt idx="249">
                  <c:v>40451</c:v>
                </c:pt>
                <c:pt idx="250">
                  <c:v>40482</c:v>
                </c:pt>
                <c:pt idx="251">
                  <c:v>40512</c:v>
                </c:pt>
                <c:pt idx="252">
                  <c:v>40543</c:v>
                </c:pt>
                <c:pt idx="253">
                  <c:v>40574</c:v>
                </c:pt>
                <c:pt idx="254">
                  <c:v>40602</c:v>
                </c:pt>
                <c:pt idx="255">
                  <c:v>40633</c:v>
                </c:pt>
                <c:pt idx="256">
                  <c:v>40663</c:v>
                </c:pt>
                <c:pt idx="257">
                  <c:v>40694</c:v>
                </c:pt>
                <c:pt idx="258">
                  <c:v>40724</c:v>
                </c:pt>
                <c:pt idx="259">
                  <c:v>40755</c:v>
                </c:pt>
                <c:pt idx="260">
                  <c:v>40786</c:v>
                </c:pt>
                <c:pt idx="261">
                  <c:v>40816</c:v>
                </c:pt>
                <c:pt idx="262">
                  <c:v>40847</c:v>
                </c:pt>
                <c:pt idx="263">
                  <c:v>40877</c:v>
                </c:pt>
                <c:pt idx="264">
                  <c:v>40908</c:v>
                </c:pt>
                <c:pt idx="265">
                  <c:v>40939</c:v>
                </c:pt>
                <c:pt idx="266">
                  <c:v>40968</c:v>
                </c:pt>
                <c:pt idx="267">
                  <c:v>40999</c:v>
                </c:pt>
                <c:pt idx="268">
                  <c:v>41029</c:v>
                </c:pt>
                <c:pt idx="269">
                  <c:v>41060</c:v>
                </c:pt>
                <c:pt idx="270">
                  <c:v>41090</c:v>
                </c:pt>
                <c:pt idx="271">
                  <c:v>41121</c:v>
                </c:pt>
                <c:pt idx="272">
                  <c:v>41152</c:v>
                </c:pt>
                <c:pt idx="273">
                  <c:v>41182</c:v>
                </c:pt>
                <c:pt idx="274">
                  <c:v>41213</c:v>
                </c:pt>
                <c:pt idx="275">
                  <c:v>41243</c:v>
                </c:pt>
                <c:pt idx="276">
                  <c:v>41274</c:v>
                </c:pt>
                <c:pt idx="277">
                  <c:v>41305</c:v>
                </c:pt>
                <c:pt idx="278">
                  <c:v>41333</c:v>
                </c:pt>
                <c:pt idx="279">
                  <c:v>41364</c:v>
                </c:pt>
                <c:pt idx="280">
                  <c:v>41394</c:v>
                </c:pt>
                <c:pt idx="281">
                  <c:v>41425</c:v>
                </c:pt>
                <c:pt idx="282">
                  <c:v>41455</c:v>
                </c:pt>
                <c:pt idx="283">
                  <c:v>41486</c:v>
                </c:pt>
                <c:pt idx="284">
                  <c:v>41517</c:v>
                </c:pt>
                <c:pt idx="285">
                  <c:v>41547</c:v>
                </c:pt>
                <c:pt idx="286">
                  <c:v>41578</c:v>
                </c:pt>
                <c:pt idx="287">
                  <c:v>41608</c:v>
                </c:pt>
                <c:pt idx="288">
                  <c:v>41639</c:v>
                </c:pt>
                <c:pt idx="289">
                  <c:v>41670</c:v>
                </c:pt>
                <c:pt idx="290">
                  <c:v>41698</c:v>
                </c:pt>
                <c:pt idx="291">
                  <c:v>41729</c:v>
                </c:pt>
                <c:pt idx="292">
                  <c:v>41759</c:v>
                </c:pt>
                <c:pt idx="293">
                  <c:v>41790</c:v>
                </c:pt>
                <c:pt idx="294">
                  <c:v>41820</c:v>
                </c:pt>
                <c:pt idx="295">
                  <c:v>41851</c:v>
                </c:pt>
                <c:pt idx="296">
                  <c:v>41882</c:v>
                </c:pt>
                <c:pt idx="297">
                  <c:v>41912</c:v>
                </c:pt>
                <c:pt idx="298">
                  <c:v>41943</c:v>
                </c:pt>
                <c:pt idx="299">
                  <c:v>41973</c:v>
                </c:pt>
                <c:pt idx="300">
                  <c:v>42004</c:v>
                </c:pt>
                <c:pt idx="301">
                  <c:v>42035</c:v>
                </c:pt>
                <c:pt idx="302">
                  <c:v>42063</c:v>
                </c:pt>
                <c:pt idx="303">
                  <c:v>42094</c:v>
                </c:pt>
                <c:pt idx="304">
                  <c:v>42124</c:v>
                </c:pt>
                <c:pt idx="305">
                  <c:v>42155</c:v>
                </c:pt>
                <c:pt idx="306">
                  <c:v>42185</c:v>
                </c:pt>
                <c:pt idx="307">
                  <c:v>42216</c:v>
                </c:pt>
                <c:pt idx="308">
                  <c:v>42247</c:v>
                </c:pt>
                <c:pt idx="309">
                  <c:v>42277</c:v>
                </c:pt>
                <c:pt idx="310">
                  <c:v>42308</c:v>
                </c:pt>
                <c:pt idx="311">
                  <c:v>42338</c:v>
                </c:pt>
                <c:pt idx="312">
                  <c:v>42369</c:v>
                </c:pt>
                <c:pt idx="313">
                  <c:v>42400</c:v>
                </c:pt>
                <c:pt idx="314">
                  <c:v>42429</c:v>
                </c:pt>
                <c:pt idx="315">
                  <c:v>42460</c:v>
                </c:pt>
                <c:pt idx="316">
                  <c:v>42490</c:v>
                </c:pt>
                <c:pt idx="317">
                  <c:v>42521</c:v>
                </c:pt>
                <c:pt idx="318">
                  <c:v>42551</c:v>
                </c:pt>
                <c:pt idx="319">
                  <c:v>42582</c:v>
                </c:pt>
                <c:pt idx="320">
                  <c:v>42613</c:v>
                </c:pt>
                <c:pt idx="321">
                  <c:v>42643</c:v>
                </c:pt>
                <c:pt idx="322">
                  <c:v>42674</c:v>
                </c:pt>
                <c:pt idx="323">
                  <c:v>42704</c:v>
                </c:pt>
                <c:pt idx="324">
                  <c:v>42735</c:v>
                </c:pt>
                <c:pt idx="325">
                  <c:v>42766</c:v>
                </c:pt>
                <c:pt idx="326">
                  <c:v>42794</c:v>
                </c:pt>
                <c:pt idx="327">
                  <c:v>42825</c:v>
                </c:pt>
                <c:pt idx="328">
                  <c:v>42855</c:v>
                </c:pt>
                <c:pt idx="329">
                  <c:v>42886</c:v>
                </c:pt>
                <c:pt idx="330">
                  <c:v>42916</c:v>
                </c:pt>
                <c:pt idx="331">
                  <c:v>42947</c:v>
                </c:pt>
                <c:pt idx="332">
                  <c:v>42978</c:v>
                </c:pt>
                <c:pt idx="333">
                  <c:v>43008</c:v>
                </c:pt>
                <c:pt idx="334">
                  <c:v>43039</c:v>
                </c:pt>
                <c:pt idx="335">
                  <c:v>43069</c:v>
                </c:pt>
                <c:pt idx="336">
                  <c:v>43100</c:v>
                </c:pt>
                <c:pt idx="337">
                  <c:v>43131</c:v>
                </c:pt>
                <c:pt idx="338">
                  <c:v>43159</c:v>
                </c:pt>
                <c:pt idx="339">
                  <c:v>43190</c:v>
                </c:pt>
                <c:pt idx="340">
                  <c:v>43220</c:v>
                </c:pt>
                <c:pt idx="341">
                  <c:v>43251</c:v>
                </c:pt>
                <c:pt idx="342">
                  <c:v>43281</c:v>
                </c:pt>
                <c:pt idx="343">
                  <c:v>43312</c:v>
                </c:pt>
                <c:pt idx="344">
                  <c:v>43343</c:v>
                </c:pt>
                <c:pt idx="345">
                  <c:v>43373</c:v>
                </c:pt>
                <c:pt idx="346">
                  <c:v>43404</c:v>
                </c:pt>
                <c:pt idx="347">
                  <c:v>43434</c:v>
                </c:pt>
                <c:pt idx="348">
                  <c:v>43465</c:v>
                </c:pt>
                <c:pt idx="349">
                  <c:v>43496</c:v>
                </c:pt>
                <c:pt idx="350">
                  <c:v>43524</c:v>
                </c:pt>
                <c:pt idx="351">
                  <c:v>43555</c:v>
                </c:pt>
                <c:pt idx="352">
                  <c:v>43585</c:v>
                </c:pt>
                <c:pt idx="353">
                  <c:v>43616</c:v>
                </c:pt>
                <c:pt idx="354">
                  <c:v>43646</c:v>
                </c:pt>
                <c:pt idx="355">
                  <c:v>43677</c:v>
                </c:pt>
                <c:pt idx="356">
                  <c:v>43708</c:v>
                </c:pt>
                <c:pt idx="357">
                  <c:v>43738</c:v>
                </c:pt>
                <c:pt idx="358">
                  <c:v>43769</c:v>
                </c:pt>
                <c:pt idx="359">
                  <c:v>43799</c:v>
                </c:pt>
                <c:pt idx="360">
                  <c:v>43830</c:v>
                </c:pt>
                <c:pt idx="361">
                  <c:v>43861</c:v>
                </c:pt>
                <c:pt idx="362">
                  <c:v>43890</c:v>
                </c:pt>
                <c:pt idx="363">
                  <c:v>43921</c:v>
                </c:pt>
                <c:pt idx="364">
                  <c:v>43951</c:v>
                </c:pt>
                <c:pt idx="365">
                  <c:v>43982</c:v>
                </c:pt>
                <c:pt idx="366">
                  <c:v>44012</c:v>
                </c:pt>
                <c:pt idx="367">
                  <c:v>44043</c:v>
                </c:pt>
                <c:pt idx="368">
                  <c:v>44074</c:v>
                </c:pt>
                <c:pt idx="369">
                  <c:v>44104</c:v>
                </c:pt>
                <c:pt idx="370">
                  <c:v>44135</c:v>
                </c:pt>
                <c:pt idx="371">
                  <c:v>44165</c:v>
                </c:pt>
                <c:pt idx="372">
                  <c:v>44196</c:v>
                </c:pt>
                <c:pt idx="373">
                  <c:v>44227</c:v>
                </c:pt>
                <c:pt idx="374">
                  <c:v>44255</c:v>
                </c:pt>
                <c:pt idx="375">
                  <c:v>44286</c:v>
                </c:pt>
                <c:pt idx="376">
                  <c:v>44316</c:v>
                </c:pt>
                <c:pt idx="377">
                  <c:v>44347</c:v>
                </c:pt>
                <c:pt idx="378">
                  <c:v>44377</c:v>
                </c:pt>
                <c:pt idx="379">
                  <c:v>44408</c:v>
                </c:pt>
                <c:pt idx="380">
                  <c:v>44439</c:v>
                </c:pt>
                <c:pt idx="381">
                  <c:v>44469</c:v>
                </c:pt>
                <c:pt idx="382">
                  <c:v>44500</c:v>
                </c:pt>
                <c:pt idx="383">
                  <c:v>44530</c:v>
                </c:pt>
                <c:pt idx="384">
                  <c:v>44561</c:v>
                </c:pt>
                <c:pt idx="385">
                  <c:v>44592</c:v>
                </c:pt>
                <c:pt idx="386">
                  <c:v>44620</c:v>
                </c:pt>
                <c:pt idx="387">
                  <c:v>44651</c:v>
                </c:pt>
                <c:pt idx="388">
                  <c:v>44681</c:v>
                </c:pt>
                <c:pt idx="389">
                  <c:v>44712</c:v>
                </c:pt>
                <c:pt idx="390">
                  <c:v>44742</c:v>
                </c:pt>
                <c:pt idx="391">
                  <c:v>44773</c:v>
                </c:pt>
                <c:pt idx="392">
                  <c:v>44804</c:v>
                </c:pt>
                <c:pt idx="393">
                  <c:v>44834</c:v>
                </c:pt>
                <c:pt idx="394">
                  <c:v>44865</c:v>
                </c:pt>
                <c:pt idx="395">
                  <c:v>44895</c:v>
                </c:pt>
                <c:pt idx="396">
                  <c:v>44926</c:v>
                </c:pt>
                <c:pt idx="397">
                  <c:v>44957</c:v>
                </c:pt>
                <c:pt idx="398">
                  <c:v>44985</c:v>
                </c:pt>
                <c:pt idx="399">
                  <c:v>45016</c:v>
                </c:pt>
                <c:pt idx="400">
                  <c:v>45046</c:v>
                </c:pt>
                <c:pt idx="401">
                  <c:v>45077</c:v>
                </c:pt>
                <c:pt idx="402">
                  <c:v>45107</c:v>
                </c:pt>
                <c:pt idx="403">
                  <c:v>45138</c:v>
                </c:pt>
                <c:pt idx="404">
                  <c:v>45169</c:v>
                </c:pt>
                <c:pt idx="405">
                  <c:v>45199</c:v>
                </c:pt>
                <c:pt idx="406">
                  <c:v>45230</c:v>
                </c:pt>
                <c:pt idx="407">
                  <c:v>45260</c:v>
                </c:pt>
                <c:pt idx="408">
                  <c:v>45291</c:v>
                </c:pt>
                <c:pt idx="409">
                  <c:v>45322</c:v>
                </c:pt>
                <c:pt idx="410">
                  <c:v>45351</c:v>
                </c:pt>
                <c:pt idx="411">
                  <c:v>45382</c:v>
                </c:pt>
                <c:pt idx="412">
                  <c:v>45412</c:v>
                </c:pt>
                <c:pt idx="413">
                  <c:v>45443</c:v>
                </c:pt>
                <c:pt idx="414">
                  <c:v>45473</c:v>
                </c:pt>
                <c:pt idx="415">
                  <c:v>45504</c:v>
                </c:pt>
                <c:pt idx="416">
                  <c:v>45535</c:v>
                </c:pt>
                <c:pt idx="417">
                  <c:v>45565</c:v>
                </c:pt>
                <c:pt idx="418">
                  <c:v>45596</c:v>
                </c:pt>
                <c:pt idx="419">
                  <c:v>45626</c:v>
                </c:pt>
                <c:pt idx="420">
                  <c:v>45657</c:v>
                </c:pt>
                <c:pt idx="421">
                  <c:v>45688</c:v>
                </c:pt>
                <c:pt idx="422">
                  <c:v>45716</c:v>
                </c:pt>
                <c:pt idx="423">
                  <c:v>45747</c:v>
                </c:pt>
                <c:pt idx="424">
                  <c:v>45777</c:v>
                </c:pt>
                <c:pt idx="425">
                  <c:v>45808</c:v>
                </c:pt>
                <c:pt idx="426">
                  <c:v>45838</c:v>
                </c:pt>
                <c:pt idx="427">
                  <c:v>45869</c:v>
                </c:pt>
                <c:pt idx="428">
                  <c:v>45900</c:v>
                </c:pt>
                <c:pt idx="429">
                  <c:v>45930</c:v>
                </c:pt>
                <c:pt idx="430">
                  <c:v>45961</c:v>
                </c:pt>
                <c:pt idx="431">
                  <c:v>45991</c:v>
                </c:pt>
                <c:pt idx="432">
                  <c:v>46022</c:v>
                </c:pt>
                <c:pt idx="433">
                  <c:v>46053</c:v>
                </c:pt>
                <c:pt idx="434">
                  <c:v>46081</c:v>
                </c:pt>
                <c:pt idx="435">
                  <c:v>46112</c:v>
                </c:pt>
                <c:pt idx="436">
                  <c:v>46142</c:v>
                </c:pt>
                <c:pt idx="437">
                  <c:v>46173</c:v>
                </c:pt>
              </c:numCache>
            </c:numRef>
          </c:cat>
          <c:val>
            <c:numRef>
              <c:f>'810_VS_INFLATION'!$H$2:$H$439</c:f>
              <c:numCache>
                <c:formatCode>General</c:formatCode>
                <c:ptCount val="438"/>
                <c:pt idx="0">
                  <c:v>0.1581930218</c:v>
                </c:pt>
                <c:pt idx="1">
                  <c:v>0.15894650939999999</c:v>
                </c:pt>
                <c:pt idx="2">
                  <c:v>0.15320321919999999</c:v>
                </c:pt>
                <c:pt idx="3">
                  <c:v>0.15682487940000001</c:v>
                </c:pt>
                <c:pt idx="4">
                  <c:v>0.15128920709999999</c:v>
                </c:pt>
                <c:pt idx="5">
                  <c:v>0.1521489087</c:v>
                </c:pt>
                <c:pt idx="6">
                  <c:v>0.15035846620000001</c:v>
                </c:pt>
                <c:pt idx="7">
                  <c:v>0.15209522340000001</c:v>
                </c:pt>
                <c:pt idx="8">
                  <c:v>0.1520431428</c:v>
                </c:pt>
                <c:pt idx="9">
                  <c:v>0.1537059385</c:v>
                </c:pt>
                <c:pt idx="10">
                  <c:v>0.151967877</c:v>
                </c:pt>
                <c:pt idx="11">
                  <c:v>0.15355952549999999</c:v>
                </c:pt>
                <c:pt idx="12">
                  <c:v>0.1503231119</c:v>
                </c:pt>
                <c:pt idx="13">
                  <c:v>0.14622612290000001</c:v>
                </c:pt>
                <c:pt idx="14">
                  <c:v>0.14782378069999999</c:v>
                </c:pt>
                <c:pt idx="15">
                  <c:v>0.1462746657</c:v>
                </c:pt>
                <c:pt idx="16">
                  <c:v>0.14555389429999999</c:v>
                </c:pt>
                <c:pt idx="17">
                  <c:v>0.1486111493</c:v>
                </c:pt>
                <c:pt idx="18">
                  <c:v>0.1471065801</c:v>
                </c:pt>
                <c:pt idx="19">
                  <c:v>0.1456523914</c:v>
                </c:pt>
                <c:pt idx="20">
                  <c:v>0.14569003550000001</c:v>
                </c:pt>
                <c:pt idx="21">
                  <c:v>0.14502363200000001</c:v>
                </c:pt>
                <c:pt idx="22">
                  <c:v>0.1457800843</c:v>
                </c:pt>
                <c:pt idx="23">
                  <c:v>0.14511113580000001</c:v>
                </c:pt>
                <c:pt idx="24">
                  <c:v>0.14731103400000001</c:v>
                </c:pt>
                <c:pt idx="25">
                  <c:v>0.14724123829999999</c:v>
                </c:pt>
                <c:pt idx="26">
                  <c:v>0.14514966809999999</c:v>
                </c:pt>
                <c:pt idx="27">
                  <c:v>0.14384388679999999</c:v>
                </c:pt>
                <c:pt idx="28">
                  <c:v>0.14326111920000001</c:v>
                </c:pt>
                <c:pt idx="29">
                  <c:v>0.14329112699999999</c:v>
                </c:pt>
                <c:pt idx="30">
                  <c:v>0.1433501277</c:v>
                </c:pt>
                <c:pt idx="31">
                  <c:v>0.14402733149999999</c:v>
                </c:pt>
                <c:pt idx="32">
                  <c:v>0.1428254035</c:v>
                </c:pt>
                <c:pt idx="33">
                  <c:v>0.14039098689999999</c:v>
                </c:pt>
                <c:pt idx="34">
                  <c:v>0.138589457</c:v>
                </c:pt>
                <c:pt idx="35">
                  <c:v>0.13744315369999999</c:v>
                </c:pt>
                <c:pt idx="36">
                  <c:v>0.13640998400000001</c:v>
                </c:pt>
                <c:pt idx="37">
                  <c:v>0.13756082959999999</c:v>
                </c:pt>
                <c:pt idx="38">
                  <c:v>0.13708041809999999</c:v>
                </c:pt>
                <c:pt idx="39">
                  <c:v>0.13549468140000001</c:v>
                </c:pt>
                <c:pt idx="40">
                  <c:v>0.14037680459999999</c:v>
                </c:pt>
                <c:pt idx="41">
                  <c:v>0.1386830342</c:v>
                </c:pt>
                <c:pt idx="42">
                  <c:v>0.13873329300000001</c:v>
                </c:pt>
                <c:pt idx="43">
                  <c:v>0.1371289882</c:v>
                </c:pt>
                <c:pt idx="44">
                  <c:v>0.13608052770000001</c:v>
                </c:pt>
                <c:pt idx="45">
                  <c:v>0.13338196869999999</c:v>
                </c:pt>
                <c:pt idx="46">
                  <c:v>0.13295601000000001</c:v>
                </c:pt>
                <c:pt idx="47">
                  <c:v>0.13139465010000001</c:v>
                </c:pt>
                <c:pt idx="48">
                  <c:v>0.12992949440000001</c:v>
                </c:pt>
                <c:pt idx="49">
                  <c:v>0.13012062869999999</c:v>
                </c:pt>
                <c:pt idx="50">
                  <c:v>0.12861983830000001</c:v>
                </c:pt>
                <c:pt idx="51">
                  <c:v>0.12623057679999999</c:v>
                </c:pt>
                <c:pt idx="52">
                  <c:v>0.12434339079999999</c:v>
                </c:pt>
                <c:pt idx="53">
                  <c:v>0.12303989210000001</c:v>
                </c:pt>
                <c:pt idx="54">
                  <c:v>0.1221863467</c:v>
                </c:pt>
                <c:pt idx="55">
                  <c:v>0.12307475330000001</c:v>
                </c:pt>
                <c:pt idx="56">
                  <c:v>0.12341142400000001</c:v>
                </c:pt>
                <c:pt idx="57">
                  <c:v>0.12415282499999999</c:v>
                </c:pt>
                <c:pt idx="58">
                  <c:v>0.12332863870000001</c:v>
                </c:pt>
                <c:pt idx="59">
                  <c:v>0.121082389</c:v>
                </c:pt>
                <c:pt idx="60">
                  <c:v>0.1189418445</c:v>
                </c:pt>
                <c:pt idx="61">
                  <c:v>0.1192475819</c:v>
                </c:pt>
                <c:pt idx="62">
                  <c:v>0.118484563</c:v>
                </c:pt>
                <c:pt idx="63">
                  <c:v>0.1174871655</c:v>
                </c:pt>
                <c:pt idx="64">
                  <c:v>0.1187280295</c:v>
                </c:pt>
                <c:pt idx="65">
                  <c:v>0.1166466462</c:v>
                </c:pt>
                <c:pt idx="66">
                  <c:v>0.1149505356</c:v>
                </c:pt>
                <c:pt idx="67">
                  <c:v>0.1142462204</c:v>
                </c:pt>
                <c:pt idx="68">
                  <c:v>0.1118969613</c:v>
                </c:pt>
                <c:pt idx="69">
                  <c:v>0.1086332079</c:v>
                </c:pt>
                <c:pt idx="70">
                  <c:v>0.1075043764</c:v>
                </c:pt>
                <c:pt idx="71">
                  <c:v>0.1037102892</c:v>
                </c:pt>
                <c:pt idx="72">
                  <c:v>0.1036387039</c:v>
                </c:pt>
                <c:pt idx="73">
                  <c:v>0.1040893943</c:v>
                </c:pt>
                <c:pt idx="74">
                  <c:v>0.1014475322</c:v>
                </c:pt>
                <c:pt idx="75">
                  <c:v>0.101334538</c:v>
                </c:pt>
                <c:pt idx="76">
                  <c:v>9.9458199499999997E-2</c:v>
                </c:pt>
                <c:pt idx="77">
                  <c:v>9.79019738E-2</c:v>
                </c:pt>
                <c:pt idx="78">
                  <c:v>9.8266978099999999E-2</c:v>
                </c:pt>
                <c:pt idx="79">
                  <c:v>9.71977916E-2</c:v>
                </c:pt>
                <c:pt idx="80">
                  <c:v>9.5263950400000005E-2</c:v>
                </c:pt>
                <c:pt idx="81">
                  <c:v>9.3998350999999994E-2</c:v>
                </c:pt>
                <c:pt idx="82">
                  <c:v>9.2766436100000002E-2</c:v>
                </c:pt>
                <c:pt idx="83">
                  <c:v>9.1610531699999997E-2</c:v>
                </c:pt>
                <c:pt idx="84">
                  <c:v>9.0537912799999995E-2</c:v>
                </c:pt>
                <c:pt idx="85">
                  <c:v>9.0362680799999998E-2</c:v>
                </c:pt>
                <c:pt idx="86">
                  <c:v>8.9731544799999993E-2</c:v>
                </c:pt>
                <c:pt idx="87">
                  <c:v>8.9700531700000002E-2</c:v>
                </c:pt>
                <c:pt idx="88">
                  <c:v>8.8592305299999993E-2</c:v>
                </c:pt>
                <c:pt idx="89">
                  <c:v>8.8156748399999998E-2</c:v>
                </c:pt>
                <c:pt idx="90">
                  <c:v>8.6070149499999998E-2</c:v>
                </c:pt>
                <c:pt idx="91">
                  <c:v>8.6665894399999999E-2</c:v>
                </c:pt>
                <c:pt idx="92">
                  <c:v>8.4221139299999997E-2</c:v>
                </c:pt>
                <c:pt idx="93">
                  <c:v>8.4222267500000003E-2</c:v>
                </c:pt>
                <c:pt idx="94">
                  <c:v>8.4423610600000004E-2</c:v>
                </c:pt>
                <c:pt idx="95">
                  <c:v>8.2420213899999997E-2</c:v>
                </c:pt>
                <c:pt idx="96">
                  <c:v>8.3270802800000002E-2</c:v>
                </c:pt>
                <c:pt idx="97">
                  <c:v>8.2839635699999997E-2</c:v>
                </c:pt>
                <c:pt idx="98">
                  <c:v>8.2645859000000002E-2</c:v>
                </c:pt>
                <c:pt idx="99">
                  <c:v>8.1297875699999994E-2</c:v>
                </c:pt>
                <c:pt idx="100">
                  <c:v>7.6360203099999996E-2</c:v>
                </c:pt>
                <c:pt idx="101">
                  <c:v>7.6964027599999998E-2</c:v>
                </c:pt>
                <c:pt idx="102">
                  <c:v>7.6617228499999995E-2</c:v>
                </c:pt>
                <c:pt idx="103">
                  <c:v>7.9916880800000006E-2</c:v>
                </c:pt>
                <c:pt idx="104">
                  <c:v>8.1068033499999997E-2</c:v>
                </c:pt>
                <c:pt idx="105">
                  <c:v>8.4238751400000006E-2</c:v>
                </c:pt>
                <c:pt idx="106">
                  <c:v>8.3689059100000004E-2</c:v>
                </c:pt>
                <c:pt idx="107">
                  <c:v>8.3140100100000003E-2</c:v>
                </c:pt>
                <c:pt idx="108">
                  <c:v>8.2639882799999995E-2</c:v>
                </c:pt>
                <c:pt idx="109">
                  <c:v>8.0804729399999997E-2</c:v>
                </c:pt>
                <c:pt idx="110">
                  <c:v>8.0268110599999998E-2</c:v>
                </c:pt>
                <c:pt idx="111">
                  <c:v>7.8667791900000006E-2</c:v>
                </c:pt>
                <c:pt idx="112">
                  <c:v>7.7971774100000002E-2</c:v>
                </c:pt>
                <c:pt idx="113">
                  <c:v>7.6394341399999996E-2</c:v>
                </c:pt>
                <c:pt idx="114">
                  <c:v>7.6433806100000001E-2</c:v>
                </c:pt>
                <c:pt idx="115">
                  <c:v>7.2823505600000005E-2</c:v>
                </c:pt>
                <c:pt idx="116">
                  <c:v>6.9068614599999995E-2</c:v>
                </c:pt>
                <c:pt idx="117">
                  <c:v>6.7293621900000003E-2</c:v>
                </c:pt>
                <c:pt idx="118">
                  <c:v>6.7019480300000003E-2</c:v>
                </c:pt>
                <c:pt idx="119">
                  <c:v>6.6883252200000007E-2</c:v>
                </c:pt>
                <c:pt idx="120">
                  <c:v>6.7140117599999993E-2</c:v>
                </c:pt>
                <c:pt idx="121">
                  <c:v>6.6646191399999999E-2</c:v>
                </c:pt>
                <c:pt idx="122">
                  <c:v>6.4944673100000003E-2</c:v>
                </c:pt>
                <c:pt idx="123">
                  <c:v>6.4649554200000001E-2</c:v>
                </c:pt>
                <c:pt idx="124">
                  <c:v>6.4577703299999997E-2</c:v>
                </c:pt>
                <c:pt idx="125">
                  <c:v>6.5134878500000007E-2</c:v>
                </c:pt>
                <c:pt idx="126">
                  <c:v>6.6495455999999994E-2</c:v>
                </c:pt>
                <c:pt idx="127">
                  <c:v>6.7250888199999997E-2</c:v>
                </c:pt>
                <c:pt idx="128">
                  <c:v>6.7327930999999994E-2</c:v>
                </c:pt>
                <c:pt idx="129">
                  <c:v>6.8331849E-2</c:v>
                </c:pt>
                <c:pt idx="130">
                  <c:v>6.8534356500000004E-2</c:v>
                </c:pt>
                <c:pt idx="131">
                  <c:v>6.79411615E-2</c:v>
                </c:pt>
                <c:pt idx="132">
                  <c:v>6.7300180599999995E-2</c:v>
                </c:pt>
                <c:pt idx="133">
                  <c:v>6.7122846E-2</c:v>
                </c:pt>
                <c:pt idx="134">
                  <c:v>6.7361753299999994E-2</c:v>
                </c:pt>
                <c:pt idx="135">
                  <c:v>6.7310924999999994E-2</c:v>
                </c:pt>
                <c:pt idx="136">
                  <c:v>6.6492657499999996E-2</c:v>
                </c:pt>
                <c:pt idx="137">
                  <c:v>6.6127069499999996E-2</c:v>
                </c:pt>
                <c:pt idx="138">
                  <c:v>6.5326803200000005E-2</c:v>
                </c:pt>
                <c:pt idx="139">
                  <c:v>6.3263807800000002E-2</c:v>
                </c:pt>
                <c:pt idx="140">
                  <c:v>6.2079376800000002E-2</c:v>
                </c:pt>
                <c:pt idx="141">
                  <c:v>6.05713586E-2</c:v>
                </c:pt>
                <c:pt idx="142">
                  <c:v>5.8133966099999997E-2</c:v>
                </c:pt>
                <c:pt idx="143">
                  <c:v>5.8559589099999997E-2</c:v>
                </c:pt>
                <c:pt idx="144">
                  <c:v>5.74490639E-2</c:v>
                </c:pt>
                <c:pt idx="145">
                  <c:v>5.8676078399999998E-2</c:v>
                </c:pt>
                <c:pt idx="146">
                  <c:v>5.9598880600000001E-2</c:v>
                </c:pt>
                <c:pt idx="147">
                  <c:v>6.0507905299999998E-2</c:v>
                </c:pt>
                <c:pt idx="148">
                  <c:v>6.1793964200000003E-2</c:v>
                </c:pt>
                <c:pt idx="149">
                  <c:v>6.2478136500000003E-2</c:v>
                </c:pt>
                <c:pt idx="150">
                  <c:v>6.3556831499999994E-2</c:v>
                </c:pt>
                <c:pt idx="151">
                  <c:v>6.4382856200000005E-2</c:v>
                </c:pt>
                <c:pt idx="152">
                  <c:v>6.5254586099999998E-2</c:v>
                </c:pt>
                <c:pt idx="153">
                  <c:v>6.6372736900000007E-2</c:v>
                </c:pt>
                <c:pt idx="154">
                  <c:v>6.8721206600000001E-2</c:v>
                </c:pt>
                <c:pt idx="155">
                  <c:v>7.0364562800000002E-2</c:v>
                </c:pt>
                <c:pt idx="156">
                  <c:v>6.9893191899999998E-2</c:v>
                </c:pt>
                <c:pt idx="157">
                  <c:v>6.9851016599999996E-2</c:v>
                </c:pt>
                <c:pt idx="158">
                  <c:v>6.9179100699999996E-2</c:v>
                </c:pt>
                <c:pt idx="159">
                  <c:v>6.98484719E-2</c:v>
                </c:pt>
                <c:pt idx="160">
                  <c:v>6.9626282299999995E-2</c:v>
                </c:pt>
                <c:pt idx="161">
                  <c:v>6.7914891300000002E-2</c:v>
                </c:pt>
                <c:pt idx="162">
                  <c:v>6.6593388000000003E-2</c:v>
                </c:pt>
                <c:pt idx="163">
                  <c:v>6.1685906800000002E-2</c:v>
                </c:pt>
                <c:pt idx="164">
                  <c:v>6.0290894599999999E-2</c:v>
                </c:pt>
                <c:pt idx="165">
                  <c:v>5.5827129900000001E-2</c:v>
                </c:pt>
                <c:pt idx="166">
                  <c:v>5.3375561299999999E-2</c:v>
                </c:pt>
                <c:pt idx="167">
                  <c:v>5.1993929100000003E-2</c:v>
                </c:pt>
                <c:pt idx="168">
                  <c:v>5.2023147499999998E-2</c:v>
                </c:pt>
                <c:pt idx="169">
                  <c:v>5.3323967600000001E-2</c:v>
                </c:pt>
                <c:pt idx="170">
                  <c:v>5.3294017300000003E-2</c:v>
                </c:pt>
                <c:pt idx="171">
                  <c:v>5.4658665500000002E-2</c:v>
                </c:pt>
                <c:pt idx="172">
                  <c:v>5.4575702300000001E-2</c:v>
                </c:pt>
                <c:pt idx="173">
                  <c:v>5.4847412599999999E-2</c:v>
                </c:pt>
                <c:pt idx="174">
                  <c:v>5.4328324900000002E-2</c:v>
                </c:pt>
                <c:pt idx="175">
                  <c:v>5.5139291200000003E-2</c:v>
                </c:pt>
                <c:pt idx="176">
                  <c:v>5.5576675200000002E-2</c:v>
                </c:pt>
                <c:pt idx="177">
                  <c:v>5.4869246500000003E-2</c:v>
                </c:pt>
                <c:pt idx="178">
                  <c:v>5.4973420100000003E-2</c:v>
                </c:pt>
                <c:pt idx="179">
                  <c:v>5.56960591E-2</c:v>
                </c:pt>
                <c:pt idx="180">
                  <c:v>5.45195438E-2</c:v>
                </c:pt>
                <c:pt idx="181">
                  <c:v>5.2827654199999997E-2</c:v>
                </c:pt>
                <c:pt idx="182">
                  <c:v>5.38169711E-2</c:v>
                </c:pt>
                <c:pt idx="183">
                  <c:v>5.38701007E-2</c:v>
                </c:pt>
                <c:pt idx="184">
                  <c:v>5.2194617399999997E-2</c:v>
                </c:pt>
                <c:pt idx="185">
                  <c:v>5.1181495299999998E-2</c:v>
                </c:pt>
                <c:pt idx="186">
                  <c:v>4.9577600899999998E-2</c:v>
                </c:pt>
                <c:pt idx="187">
                  <c:v>4.97416117E-2</c:v>
                </c:pt>
                <c:pt idx="188">
                  <c:v>4.9528114900000003E-2</c:v>
                </c:pt>
                <c:pt idx="189">
                  <c:v>4.9316451400000003E-2</c:v>
                </c:pt>
                <c:pt idx="190">
                  <c:v>4.8918897099999997E-2</c:v>
                </c:pt>
                <c:pt idx="191">
                  <c:v>4.8334481399999997E-2</c:v>
                </c:pt>
                <c:pt idx="192">
                  <c:v>4.77096298E-2</c:v>
                </c:pt>
                <c:pt idx="193">
                  <c:v>4.6637795900000001E-2</c:v>
                </c:pt>
                <c:pt idx="194">
                  <c:v>4.6252385299999997E-2</c:v>
                </c:pt>
                <c:pt idx="195">
                  <c:v>4.5994888999999997E-2</c:v>
                </c:pt>
                <c:pt idx="196">
                  <c:v>4.6056302299999997E-2</c:v>
                </c:pt>
                <c:pt idx="197">
                  <c:v>4.6368358300000002E-2</c:v>
                </c:pt>
                <c:pt idx="198">
                  <c:v>4.6926787900000003E-2</c:v>
                </c:pt>
                <c:pt idx="199">
                  <c:v>4.9229278799999998E-2</c:v>
                </c:pt>
                <c:pt idx="200">
                  <c:v>5.1272602399999999E-2</c:v>
                </c:pt>
                <c:pt idx="201">
                  <c:v>5.1133116300000003E-2</c:v>
                </c:pt>
                <c:pt idx="202">
                  <c:v>5.1939013300000003E-2</c:v>
                </c:pt>
                <c:pt idx="203">
                  <c:v>5.0435751500000001E-2</c:v>
                </c:pt>
                <c:pt idx="204">
                  <c:v>5.05037734E-2</c:v>
                </c:pt>
                <c:pt idx="205">
                  <c:v>4.84665216E-2</c:v>
                </c:pt>
                <c:pt idx="206">
                  <c:v>4.6096806499999997E-2</c:v>
                </c:pt>
                <c:pt idx="207">
                  <c:v>4.5673791900000003E-2</c:v>
                </c:pt>
                <c:pt idx="208">
                  <c:v>4.5260504200000003E-2</c:v>
                </c:pt>
                <c:pt idx="209">
                  <c:v>4.4970101300000002E-2</c:v>
                </c:pt>
                <c:pt idx="210">
                  <c:v>4.5149120399999999E-2</c:v>
                </c:pt>
                <c:pt idx="211">
                  <c:v>4.4065439999999997E-2</c:v>
                </c:pt>
                <c:pt idx="212">
                  <c:v>4.4129069700000002E-2</c:v>
                </c:pt>
                <c:pt idx="213">
                  <c:v>4.3464384799999999E-2</c:v>
                </c:pt>
                <c:pt idx="214">
                  <c:v>4.2205509400000001E-2</c:v>
                </c:pt>
                <c:pt idx="215">
                  <c:v>4.2275132399999998E-2</c:v>
                </c:pt>
                <c:pt idx="216">
                  <c:v>4.38098523E-2</c:v>
                </c:pt>
                <c:pt idx="217">
                  <c:v>4.5395048200000003E-2</c:v>
                </c:pt>
                <c:pt idx="218">
                  <c:v>4.69537592E-2</c:v>
                </c:pt>
                <c:pt idx="219">
                  <c:v>4.7800719999999998E-2</c:v>
                </c:pt>
                <c:pt idx="220">
                  <c:v>4.8544231899999998E-2</c:v>
                </c:pt>
                <c:pt idx="221">
                  <c:v>5.0579860099999999E-2</c:v>
                </c:pt>
                <c:pt idx="222">
                  <c:v>5.4087049099999999E-2</c:v>
                </c:pt>
                <c:pt idx="223">
                  <c:v>5.6807838999999999E-2</c:v>
                </c:pt>
                <c:pt idx="224">
                  <c:v>5.7231480799999998E-2</c:v>
                </c:pt>
                <c:pt idx="225">
                  <c:v>5.92946736E-2</c:v>
                </c:pt>
                <c:pt idx="226">
                  <c:v>6.1088799200000002E-2</c:v>
                </c:pt>
                <c:pt idx="227">
                  <c:v>6.2688014700000003E-2</c:v>
                </c:pt>
                <c:pt idx="228">
                  <c:v>6.2345381399999997E-2</c:v>
                </c:pt>
                <c:pt idx="229">
                  <c:v>6.03239899E-2</c:v>
                </c:pt>
                <c:pt idx="230">
                  <c:v>6.2813584300000003E-2</c:v>
                </c:pt>
                <c:pt idx="231">
                  <c:v>6.4270397100000001E-2</c:v>
                </c:pt>
                <c:pt idx="232">
                  <c:v>6.4999924000000001E-2</c:v>
                </c:pt>
                <c:pt idx="233">
                  <c:v>6.5525856899999999E-2</c:v>
                </c:pt>
                <c:pt idx="234">
                  <c:v>6.5775363500000003E-2</c:v>
                </c:pt>
                <c:pt idx="235">
                  <c:v>6.7332512100000005E-2</c:v>
                </c:pt>
                <c:pt idx="236">
                  <c:v>6.8196935599999994E-2</c:v>
                </c:pt>
                <c:pt idx="237">
                  <c:v>6.8982956499999998E-2</c:v>
                </c:pt>
                <c:pt idx="238">
                  <c:v>6.8163003299999997E-2</c:v>
                </c:pt>
                <c:pt idx="239">
                  <c:v>6.70755772E-2</c:v>
                </c:pt>
                <c:pt idx="240">
                  <c:v>6.8244329899999998E-2</c:v>
                </c:pt>
                <c:pt idx="241">
                  <c:v>6.7977074200000001E-2</c:v>
                </c:pt>
                <c:pt idx="242">
                  <c:v>6.9067249100000006E-2</c:v>
                </c:pt>
                <c:pt idx="243">
                  <c:v>6.8649648600000002E-2</c:v>
                </c:pt>
                <c:pt idx="244">
                  <c:v>6.7964660800000007E-2</c:v>
                </c:pt>
                <c:pt idx="245">
                  <c:v>6.8347989900000003E-2</c:v>
                </c:pt>
                <c:pt idx="246">
                  <c:v>6.8614797300000002E-2</c:v>
                </c:pt>
                <c:pt idx="247">
                  <c:v>6.8090835500000002E-2</c:v>
                </c:pt>
                <c:pt idx="248">
                  <c:v>6.7488993600000005E-2</c:v>
                </c:pt>
                <c:pt idx="249">
                  <c:v>6.6890247E-2</c:v>
                </c:pt>
                <c:pt idx="250">
                  <c:v>6.7007231799999997E-2</c:v>
                </c:pt>
                <c:pt idx="251">
                  <c:v>6.7648105400000005E-2</c:v>
                </c:pt>
                <c:pt idx="252">
                  <c:v>6.8064743999999996E-2</c:v>
                </c:pt>
                <c:pt idx="253">
                  <c:v>6.7399193699999999E-2</c:v>
                </c:pt>
                <c:pt idx="254">
                  <c:v>6.8638159099999999E-2</c:v>
                </c:pt>
                <c:pt idx="255">
                  <c:v>7.0200339E-2</c:v>
                </c:pt>
                <c:pt idx="256">
                  <c:v>6.9718464899999999E-2</c:v>
                </c:pt>
                <c:pt idx="257">
                  <c:v>6.9534289499999999E-2</c:v>
                </c:pt>
                <c:pt idx="258">
                  <c:v>6.8914891899999997E-2</c:v>
                </c:pt>
                <c:pt idx="259">
                  <c:v>6.8704123699999994E-2</c:v>
                </c:pt>
                <c:pt idx="260">
                  <c:v>6.7308267399999996E-2</c:v>
                </c:pt>
                <c:pt idx="261">
                  <c:v>6.7709101399999999E-2</c:v>
                </c:pt>
                <c:pt idx="262">
                  <c:v>6.8286372100000006E-2</c:v>
                </c:pt>
                <c:pt idx="263">
                  <c:v>6.9071547900000002E-2</c:v>
                </c:pt>
                <c:pt idx="264">
                  <c:v>6.8472148499999996E-2</c:v>
                </c:pt>
                <c:pt idx="265">
                  <c:v>6.7947425699999994E-2</c:v>
                </c:pt>
                <c:pt idx="266">
                  <c:v>6.9390717899999996E-2</c:v>
                </c:pt>
                <c:pt idx="267">
                  <c:v>6.9950356500000005E-2</c:v>
                </c:pt>
                <c:pt idx="268">
                  <c:v>6.7907400399999998E-2</c:v>
                </c:pt>
                <c:pt idx="269">
                  <c:v>6.6880528300000006E-2</c:v>
                </c:pt>
                <c:pt idx="270">
                  <c:v>6.5731556100000005E-2</c:v>
                </c:pt>
                <c:pt idx="271">
                  <c:v>6.4297754400000004E-2</c:v>
                </c:pt>
                <c:pt idx="272">
                  <c:v>6.3876397400000007E-2</c:v>
                </c:pt>
                <c:pt idx="273">
                  <c:v>6.4123656000000001E-2</c:v>
                </c:pt>
                <c:pt idx="274">
                  <c:v>6.36321574E-2</c:v>
                </c:pt>
                <c:pt idx="275">
                  <c:v>6.3221253599999999E-2</c:v>
                </c:pt>
                <c:pt idx="276">
                  <c:v>6.19761302E-2</c:v>
                </c:pt>
                <c:pt idx="277">
                  <c:v>5.8957597299999998E-2</c:v>
                </c:pt>
                <c:pt idx="278">
                  <c:v>5.9763974800000001E-2</c:v>
                </c:pt>
                <c:pt idx="279">
                  <c:v>5.9191824499999997E-2</c:v>
                </c:pt>
                <c:pt idx="280">
                  <c:v>5.8716313200000002E-2</c:v>
                </c:pt>
                <c:pt idx="281">
                  <c:v>5.6594301700000002E-2</c:v>
                </c:pt>
                <c:pt idx="282">
                  <c:v>5.42388418E-2</c:v>
                </c:pt>
                <c:pt idx="283">
                  <c:v>5.3760556799999998E-2</c:v>
                </c:pt>
                <c:pt idx="284">
                  <c:v>5.3124781900000001E-2</c:v>
                </c:pt>
                <c:pt idx="285">
                  <c:v>5.2896885800000001E-2</c:v>
                </c:pt>
                <c:pt idx="286">
                  <c:v>5.2888289999999998E-2</c:v>
                </c:pt>
                <c:pt idx="287">
                  <c:v>5.2884004599999999E-2</c:v>
                </c:pt>
                <c:pt idx="288">
                  <c:v>5.3924150499999997E-2</c:v>
                </c:pt>
                <c:pt idx="289">
                  <c:v>5.44695553E-2</c:v>
                </c:pt>
                <c:pt idx="290">
                  <c:v>5.44009773E-2</c:v>
                </c:pt>
                <c:pt idx="291">
                  <c:v>5.4322915700000002E-2</c:v>
                </c:pt>
                <c:pt idx="292">
                  <c:v>5.42955299E-2</c:v>
                </c:pt>
                <c:pt idx="293">
                  <c:v>5.3888962499999998E-2</c:v>
                </c:pt>
                <c:pt idx="294">
                  <c:v>5.3676879400000002E-2</c:v>
                </c:pt>
                <c:pt idx="295">
                  <c:v>5.3049037700000003E-2</c:v>
                </c:pt>
                <c:pt idx="296">
                  <c:v>5.3226142800000001E-2</c:v>
                </c:pt>
                <c:pt idx="297">
                  <c:v>5.2451707899999998E-2</c:v>
                </c:pt>
                <c:pt idx="298">
                  <c:v>5.2830489100000003E-2</c:v>
                </c:pt>
                <c:pt idx="299">
                  <c:v>5.2830489100000003E-2</c:v>
                </c:pt>
                <c:pt idx="300">
                  <c:v>5.1902267000000002E-2</c:v>
                </c:pt>
                <c:pt idx="301">
                  <c:v>5.0917521200000003E-2</c:v>
                </c:pt>
                <c:pt idx="302">
                  <c:v>5.09018647E-2</c:v>
                </c:pt>
                <c:pt idx="303">
                  <c:v>5.2186987300000001E-2</c:v>
                </c:pt>
                <c:pt idx="304">
                  <c:v>5.3661181099999997E-2</c:v>
                </c:pt>
                <c:pt idx="305">
                  <c:v>5.3836110700000002E-2</c:v>
                </c:pt>
                <c:pt idx="306">
                  <c:v>5.4755185999999997E-2</c:v>
                </c:pt>
                <c:pt idx="307">
                  <c:v>5.5626570799999997E-2</c:v>
                </c:pt>
                <c:pt idx="308">
                  <c:v>5.54386064E-2</c:v>
                </c:pt>
                <c:pt idx="309">
                  <c:v>5.5250841199999998E-2</c:v>
                </c:pt>
                <c:pt idx="310">
                  <c:v>5.5420207499999999E-2</c:v>
                </c:pt>
                <c:pt idx="311">
                  <c:v>5.52270022E-2</c:v>
                </c:pt>
                <c:pt idx="312">
                  <c:v>5.5427007700000003E-2</c:v>
                </c:pt>
                <c:pt idx="313">
                  <c:v>5.6083988100000003E-2</c:v>
                </c:pt>
                <c:pt idx="314">
                  <c:v>5.7420176500000003E-2</c:v>
                </c:pt>
                <c:pt idx="315">
                  <c:v>5.6436541399999998E-2</c:v>
                </c:pt>
                <c:pt idx="316">
                  <c:v>5.7639294799999997E-2</c:v>
                </c:pt>
                <c:pt idx="317">
                  <c:v>5.6897846299999999E-2</c:v>
                </c:pt>
                <c:pt idx="318">
                  <c:v>5.7208386E-2</c:v>
                </c:pt>
                <c:pt idx="319">
                  <c:v>5.7135141600000001E-2</c:v>
                </c:pt>
                <c:pt idx="320">
                  <c:v>5.6606285700000002E-2</c:v>
                </c:pt>
                <c:pt idx="321">
                  <c:v>5.6059083500000002E-2</c:v>
                </c:pt>
                <c:pt idx="322">
                  <c:v>5.60212182E-2</c:v>
                </c:pt>
                <c:pt idx="323">
                  <c:v>5.6172369399999998E-2</c:v>
                </c:pt>
                <c:pt idx="324">
                  <c:v>5.6731801399999997E-2</c:v>
                </c:pt>
                <c:pt idx="325">
                  <c:v>5.6701924799999998E-2</c:v>
                </c:pt>
                <c:pt idx="326">
                  <c:v>5.7809030800000001E-2</c:v>
                </c:pt>
                <c:pt idx="327">
                  <c:v>5.6799259300000002E-2</c:v>
                </c:pt>
                <c:pt idx="328">
                  <c:v>5.6146089599999997E-2</c:v>
                </c:pt>
                <c:pt idx="329">
                  <c:v>5.65923474E-2</c:v>
                </c:pt>
                <c:pt idx="330">
                  <c:v>5.6489585199999998E-2</c:v>
                </c:pt>
                <c:pt idx="331">
                  <c:v>5.6421497299999998E-2</c:v>
                </c:pt>
                <c:pt idx="332">
                  <c:v>5.6115377799999998E-2</c:v>
                </c:pt>
                <c:pt idx="333">
                  <c:v>5.52735845E-2</c:v>
                </c:pt>
                <c:pt idx="334">
                  <c:v>5.45401155E-2</c:v>
                </c:pt>
                <c:pt idx="335">
                  <c:v>5.4241657200000001E-2</c:v>
                </c:pt>
                <c:pt idx="336">
                  <c:v>5.4781798700000002E-2</c:v>
                </c:pt>
                <c:pt idx="337">
                  <c:v>5.4722681299999999E-2</c:v>
                </c:pt>
                <c:pt idx="338">
                  <c:v>5.4231448799999998E-2</c:v>
                </c:pt>
                <c:pt idx="339">
                  <c:v>5.2546360700000003E-2</c:v>
                </c:pt>
                <c:pt idx="340">
                  <c:v>5.3306132200000002E-2</c:v>
                </c:pt>
                <c:pt idx="341">
                  <c:v>5.43145238E-2</c:v>
                </c:pt>
                <c:pt idx="342">
                  <c:v>5.4484123600000003E-2</c:v>
                </c:pt>
                <c:pt idx="343">
                  <c:v>5.39986519E-2</c:v>
                </c:pt>
                <c:pt idx="344">
                  <c:v>5.3197819299999997E-2</c:v>
                </c:pt>
                <c:pt idx="345">
                  <c:v>5.3159827E-2</c:v>
                </c:pt>
                <c:pt idx="346">
                  <c:v>5.3722958199999997E-2</c:v>
                </c:pt>
                <c:pt idx="347">
                  <c:v>5.3907181499999998E-2</c:v>
                </c:pt>
                <c:pt idx="348">
                  <c:v>5.2952143299999997E-2</c:v>
                </c:pt>
                <c:pt idx="349">
                  <c:v>5.1145587399999998E-2</c:v>
                </c:pt>
                <c:pt idx="350">
                  <c:v>5.0507323899999998E-2</c:v>
                </c:pt>
                <c:pt idx="351">
                  <c:v>4.9495260100000001E-2</c:v>
                </c:pt>
                <c:pt idx="352">
                  <c:v>4.9851373499999997E-2</c:v>
                </c:pt>
                <c:pt idx="353">
                  <c:v>5.0030256500000002E-2</c:v>
                </c:pt>
                <c:pt idx="354">
                  <c:v>5.0203764499999998E-2</c:v>
                </c:pt>
                <c:pt idx="355">
                  <c:v>4.9234707599999997E-2</c:v>
                </c:pt>
                <c:pt idx="356">
                  <c:v>4.9034627999999997E-2</c:v>
                </c:pt>
                <c:pt idx="357">
                  <c:v>4.9590251000000002E-2</c:v>
                </c:pt>
                <c:pt idx="358">
                  <c:v>4.9212635499999997E-2</c:v>
                </c:pt>
                <c:pt idx="359">
                  <c:v>4.93975153E-2</c:v>
                </c:pt>
                <c:pt idx="360">
                  <c:v>5.0357515700000001E-2</c:v>
                </c:pt>
                <c:pt idx="361">
                  <c:v>5.1261044200000001E-2</c:v>
                </c:pt>
                <c:pt idx="362">
                  <c:v>5.1924862799999999E-2</c:v>
                </c:pt>
                <c:pt idx="363">
                  <c:v>4.9661500599999998E-2</c:v>
                </c:pt>
                <c:pt idx="364">
                  <c:v>4.6728367899999998E-2</c:v>
                </c:pt>
                <c:pt idx="365">
                  <c:v>4.49040842E-2</c:v>
                </c:pt>
                <c:pt idx="366">
                  <c:v>4.50866537E-2</c:v>
                </c:pt>
                <c:pt idx="367">
                  <c:v>4.5625603200000003E-2</c:v>
                </c:pt>
                <c:pt idx="368">
                  <c:v>4.5984282799999998E-2</c:v>
                </c:pt>
                <c:pt idx="369">
                  <c:v>4.6342474100000003E-2</c:v>
                </c:pt>
                <c:pt idx="370">
                  <c:v>4.63392454E-2</c:v>
                </c:pt>
                <c:pt idx="371">
                  <c:v>4.6159751399999997E-2</c:v>
                </c:pt>
                <c:pt idx="372">
                  <c:v>4.6030441900000003E-2</c:v>
                </c:pt>
                <c:pt idx="373">
                  <c:v>4.5086654400000002E-2</c:v>
                </c:pt>
                <c:pt idx="374">
                  <c:v>4.370723E-2</c:v>
                </c:pt>
                <c:pt idx="375">
                  <c:v>4.3542985300000003E-2</c:v>
                </c:pt>
                <c:pt idx="376">
                  <c:v>4.3208943899999998E-2</c:v>
                </c:pt>
                <c:pt idx="377">
                  <c:v>4.3038691699999999E-2</c:v>
                </c:pt>
                <c:pt idx="378">
                  <c:v>4.2359897700000003E-2</c:v>
                </c:pt>
                <c:pt idx="379">
                  <c:v>4.2896337800000003E-2</c:v>
                </c:pt>
                <c:pt idx="380">
                  <c:v>4.3920271300000001E-2</c:v>
                </c:pt>
                <c:pt idx="381">
                  <c:v>4.4092497500000001E-2</c:v>
                </c:pt>
                <c:pt idx="382">
                  <c:v>4.3588741100000002E-2</c:v>
                </c:pt>
                <c:pt idx="383">
                  <c:v>4.3931810500000001E-2</c:v>
                </c:pt>
                <c:pt idx="384">
                  <c:v>4.4297694399999997E-2</c:v>
                </c:pt>
                <c:pt idx="385">
                  <c:v>4.3441601400000002E-2</c:v>
                </c:pt>
                <c:pt idx="386">
                  <c:v>4.2419072500000002E-2</c:v>
                </c:pt>
                <c:pt idx="387">
                  <c:v>4.3250669399999997E-2</c:v>
                </c:pt>
                <c:pt idx="388">
                  <c:v>4.4272905699999997E-2</c:v>
                </c:pt>
                <c:pt idx="389">
                  <c:v>4.5084651400000002E-2</c:v>
                </c:pt>
                <c:pt idx="390">
                  <c:v>4.6896822800000001E-2</c:v>
                </c:pt>
                <c:pt idx="391">
                  <c:v>4.9479647199999997E-2</c:v>
                </c:pt>
                <c:pt idx="392">
                  <c:v>4.9672674299999997E-2</c:v>
                </c:pt>
                <c:pt idx="393">
                  <c:v>4.8857706899999999E-2</c:v>
                </c:pt>
                <c:pt idx="394">
                  <c:v>4.9041578199999998E-2</c:v>
                </c:pt>
                <c:pt idx="395">
                  <c:v>4.9430167499999997E-2</c:v>
                </c:pt>
                <c:pt idx="396">
                  <c:v>4.9237840499999998E-2</c:v>
                </c:pt>
                <c:pt idx="397">
                  <c:v>4.8414788399999999E-2</c:v>
                </c:pt>
                <c:pt idx="398">
                  <c:v>4.83835767E-2</c:v>
                </c:pt>
                <c:pt idx="399">
                  <c:v>4.9719306599999999E-2</c:v>
                </c:pt>
                <c:pt idx="400">
                  <c:v>4.8913444399999999E-2</c:v>
                </c:pt>
                <c:pt idx="401">
                  <c:v>4.8904940000000001E-2</c:v>
                </c:pt>
                <c:pt idx="402">
                  <c:v>4.8506244400000002E-2</c:v>
                </c:pt>
                <c:pt idx="403">
                  <c:v>4.8660824700000001E-2</c:v>
                </c:pt>
                <c:pt idx="404">
                  <c:v>4.94211783E-2</c:v>
                </c:pt>
                <c:pt idx="405">
                  <c:v>4.9773361299999999E-2</c:v>
                </c:pt>
                <c:pt idx="406">
                  <c:v>5.0681025999999997E-2</c:v>
                </c:pt>
                <c:pt idx="407">
                  <c:v>5.01113792E-2</c:v>
                </c:pt>
                <c:pt idx="408">
                  <c:v>5.0523197399999997E-2</c:v>
                </c:pt>
                <c:pt idx="409">
                  <c:v>5.1065398499999998E-2</c:v>
                </c:pt>
                <c:pt idx="410">
                  <c:v>5.1351123399999997E-2</c:v>
                </c:pt>
                <c:pt idx="411">
                  <c:v>5.1294312699999997E-2</c:v>
                </c:pt>
                <c:pt idx="412">
                  <c:v>5.0522393700000001E-2</c:v>
                </c:pt>
                <c:pt idx="413">
                  <c:v>5.0323721799999999E-2</c:v>
                </c:pt>
                <c:pt idx="414">
                  <c:v>4.9757853099999999E-2</c:v>
                </c:pt>
                <c:pt idx="415">
                  <c:v>4.99194268E-2</c:v>
                </c:pt>
                <c:pt idx="416">
                  <c:v>4.9543420099999999E-2</c:v>
                </c:pt>
                <c:pt idx="417">
                  <c:v>4.91686572E-2</c:v>
                </c:pt>
                <c:pt idx="418">
                  <c:v>4.8988125899999999E-2</c:v>
                </c:pt>
                <c:pt idx="419">
                  <c:v>4.88034195E-2</c:v>
                </c:pt>
                <c:pt idx="420">
                  <c:v>4.8485214999999998E-2</c:v>
                </c:pt>
                <c:pt idx="421">
                  <c:v>4.8506861599999999E-2</c:v>
                </c:pt>
                <c:pt idx="422">
                  <c:v>4.8395439999999998E-2</c:v>
                </c:pt>
                <c:pt idx="423">
                  <c:v>4.8495736499999997E-2</c:v>
                </c:pt>
                <c:pt idx="424">
                  <c:v>5.0205707699999998E-2</c:v>
                </c:pt>
                <c:pt idx="425">
                  <c:v>5.1900409299999999E-2</c:v>
                </c:pt>
                <c:pt idx="426">
                  <c:v>5.1416571199999997E-2</c:v>
                </c:pt>
                <c:pt idx="427">
                  <c:v>5.0530100100000003E-2</c:v>
                </c:pt>
                <c:pt idx="428">
                  <c:v>4.9966372100000003E-2</c:v>
                </c:pt>
                <c:pt idx="429">
                  <c:v>5.0013030799999997E-2</c:v>
                </c:pt>
                <c:pt idx="430">
                  <c:v>4.9677568399999997E-2</c:v>
                </c:pt>
                <c:pt idx="431">
                  <c:v>4.9474764800000001E-2</c:v>
                </c:pt>
                <c:pt idx="432">
                  <c:v>4.95499498E-2</c:v>
                </c:pt>
                <c:pt idx="433">
                  <c:v>4.9212627699999997E-2</c:v>
                </c:pt>
                <c:pt idx="434">
                  <c:v>4.8598770299999997E-2</c:v>
                </c:pt>
                <c:pt idx="435">
                  <c:v>4.8391968899999999E-2</c:v>
                </c:pt>
                <c:pt idx="436">
                  <c:v>4.9377782299999999E-2</c:v>
                </c:pt>
                <c:pt idx="437">
                  <c:v>5.0190626000000002E-2</c:v>
                </c:pt>
              </c:numCache>
            </c:numRef>
          </c:val>
          <c:extLst>
            <c:ext xmlns:c16="http://schemas.microsoft.com/office/drawing/2014/chart" uri="{C3380CC4-5D6E-409C-BE32-E72D297353CC}">
              <c16:uniqueId val="{00000002-DE73-4383-842B-5F0CB9D63DD7}"/>
            </c:ext>
          </c:extLst>
        </c:ser>
        <c:ser>
          <c:idx val="0"/>
          <c:order val="1"/>
          <c:tx>
            <c:strRef>
              <c:f>'810_VS_INFLATION'!$F$1</c:f>
              <c:strCache>
                <c:ptCount val="1"/>
                <c:pt idx="0">
                  <c:v>5% Hurdle</c:v>
                </c:pt>
              </c:strCache>
            </c:strRef>
          </c:tx>
          <c:spPr>
            <a:solidFill>
              <a:srgbClr val="CCCCCC"/>
            </a:solidFill>
            <a:ln>
              <a:noFill/>
            </a:ln>
            <a:effectLst/>
          </c:spPr>
          <c:invertIfNegative val="0"/>
          <c:cat>
            <c:numRef>
              <c:f>'810_VS_INFLATION'!$D$2:$D$439</c:f>
              <c:numCache>
                <c:formatCode>m/d/yyyy</c:formatCode>
                <c:ptCount val="438"/>
                <c:pt idx="0">
                  <c:v>32873</c:v>
                </c:pt>
                <c:pt idx="1">
                  <c:v>32904</c:v>
                </c:pt>
                <c:pt idx="2">
                  <c:v>32932</c:v>
                </c:pt>
                <c:pt idx="3">
                  <c:v>32963</c:v>
                </c:pt>
                <c:pt idx="4">
                  <c:v>32993</c:v>
                </c:pt>
                <c:pt idx="5">
                  <c:v>33024</c:v>
                </c:pt>
                <c:pt idx="6">
                  <c:v>33054</c:v>
                </c:pt>
                <c:pt idx="7">
                  <c:v>33085</c:v>
                </c:pt>
                <c:pt idx="8">
                  <c:v>33116</c:v>
                </c:pt>
                <c:pt idx="9">
                  <c:v>33146</c:v>
                </c:pt>
                <c:pt idx="10">
                  <c:v>33177</c:v>
                </c:pt>
                <c:pt idx="11">
                  <c:v>33207</c:v>
                </c:pt>
                <c:pt idx="12">
                  <c:v>33238</c:v>
                </c:pt>
                <c:pt idx="13">
                  <c:v>33269</c:v>
                </c:pt>
                <c:pt idx="14">
                  <c:v>33297</c:v>
                </c:pt>
                <c:pt idx="15">
                  <c:v>33328</c:v>
                </c:pt>
                <c:pt idx="16">
                  <c:v>33358</c:v>
                </c:pt>
                <c:pt idx="17">
                  <c:v>33389</c:v>
                </c:pt>
                <c:pt idx="18">
                  <c:v>33419</c:v>
                </c:pt>
                <c:pt idx="19">
                  <c:v>33450</c:v>
                </c:pt>
                <c:pt idx="20">
                  <c:v>33481</c:v>
                </c:pt>
                <c:pt idx="21">
                  <c:v>33511</c:v>
                </c:pt>
                <c:pt idx="22">
                  <c:v>33542</c:v>
                </c:pt>
                <c:pt idx="23">
                  <c:v>33572</c:v>
                </c:pt>
                <c:pt idx="24">
                  <c:v>33603</c:v>
                </c:pt>
                <c:pt idx="25">
                  <c:v>33634</c:v>
                </c:pt>
                <c:pt idx="26">
                  <c:v>33663</c:v>
                </c:pt>
                <c:pt idx="27">
                  <c:v>33694</c:v>
                </c:pt>
                <c:pt idx="28">
                  <c:v>33724</c:v>
                </c:pt>
                <c:pt idx="29">
                  <c:v>33755</c:v>
                </c:pt>
                <c:pt idx="30">
                  <c:v>33785</c:v>
                </c:pt>
                <c:pt idx="31">
                  <c:v>33816</c:v>
                </c:pt>
                <c:pt idx="32">
                  <c:v>33847</c:v>
                </c:pt>
                <c:pt idx="33">
                  <c:v>33877</c:v>
                </c:pt>
                <c:pt idx="34">
                  <c:v>33908</c:v>
                </c:pt>
                <c:pt idx="35">
                  <c:v>33938</c:v>
                </c:pt>
                <c:pt idx="36">
                  <c:v>33969</c:v>
                </c:pt>
                <c:pt idx="37">
                  <c:v>34000</c:v>
                </c:pt>
                <c:pt idx="38">
                  <c:v>34028</c:v>
                </c:pt>
                <c:pt idx="39">
                  <c:v>34059</c:v>
                </c:pt>
                <c:pt idx="40">
                  <c:v>34089</c:v>
                </c:pt>
                <c:pt idx="41">
                  <c:v>34120</c:v>
                </c:pt>
                <c:pt idx="42">
                  <c:v>34150</c:v>
                </c:pt>
                <c:pt idx="43">
                  <c:v>34181</c:v>
                </c:pt>
                <c:pt idx="44">
                  <c:v>34212</c:v>
                </c:pt>
                <c:pt idx="45">
                  <c:v>34242</c:v>
                </c:pt>
                <c:pt idx="46">
                  <c:v>34273</c:v>
                </c:pt>
                <c:pt idx="47">
                  <c:v>34303</c:v>
                </c:pt>
                <c:pt idx="48">
                  <c:v>34334</c:v>
                </c:pt>
                <c:pt idx="49">
                  <c:v>34365</c:v>
                </c:pt>
                <c:pt idx="50">
                  <c:v>34393</c:v>
                </c:pt>
                <c:pt idx="51">
                  <c:v>34424</c:v>
                </c:pt>
                <c:pt idx="52">
                  <c:v>34454</c:v>
                </c:pt>
                <c:pt idx="53">
                  <c:v>34485</c:v>
                </c:pt>
                <c:pt idx="54">
                  <c:v>34515</c:v>
                </c:pt>
                <c:pt idx="55">
                  <c:v>34546</c:v>
                </c:pt>
                <c:pt idx="56">
                  <c:v>34577</c:v>
                </c:pt>
                <c:pt idx="57">
                  <c:v>34607</c:v>
                </c:pt>
                <c:pt idx="58">
                  <c:v>34638</c:v>
                </c:pt>
                <c:pt idx="59">
                  <c:v>34668</c:v>
                </c:pt>
                <c:pt idx="60">
                  <c:v>34699</c:v>
                </c:pt>
                <c:pt idx="61">
                  <c:v>34730</c:v>
                </c:pt>
                <c:pt idx="62">
                  <c:v>34758</c:v>
                </c:pt>
                <c:pt idx="63">
                  <c:v>34789</c:v>
                </c:pt>
                <c:pt idx="64">
                  <c:v>34819</c:v>
                </c:pt>
                <c:pt idx="65">
                  <c:v>34850</c:v>
                </c:pt>
                <c:pt idx="66">
                  <c:v>34880</c:v>
                </c:pt>
                <c:pt idx="67">
                  <c:v>34911</c:v>
                </c:pt>
                <c:pt idx="68">
                  <c:v>34942</c:v>
                </c:pt>
                <c:pt idx="69">
                  <c:v>34972</c:v>
                </c:pt>
                <c:pt idx="70">
                  <c:v>35003</c:v>
                </c:pt>
                <c:pt idx="71">
                  <c:v>35033</c:v>
                </c:pt>
                <c:pt idx="72">
                  <c:v>35064</c:v>
                </c:pt>
                <c:pt idx="73">
                  <c:v>35095</c:v>
                </c:pt>
                <c:pt idx="74">
                  <c:v>35124</c:v>
                </c:pt>
                <c:pt idx="75">
                  <c:v>35155</c:v>
                </c:pt>
                <c:pt idx="76">
                  <c:v>35185</c:v>
                </c:pt>
                <c:pt idx="77">
                  <c:v>35216</c:v>
                </c:pt>
                <c:pt idx="78">
                  <c:v>35246</c:v>
                </c:pt>
                <c:pt idx="79">
                  <c:v>35277</c:v>
                </c:pt>
                <c:pt idx="80">
                  <c:v>35308</c:v>
                </c:pt>
                <c:pt idx="81">
                  <c:v>35338</c:v>
                </c:pt>
                <c:pt idx="82">
                  <c:v>35369</c:v>
                </c:pt>
                <c:pt idx="83">
                  <c:v>35399</c:v>
                </c:pt>
                <c:pt idx="84">
                  <c:v>35430</c:v>
                </c:pt>
                <c:pt idx="85">
                  <c:v>35461</c:v>
                </c:pt>
                <c:pt idx="86">
                  <c:v>35489</c:v>
                </c:pt>
                <c:pt idx="87">
                  <c:v>35520</c:v>
                </c:pt>
                <c:pt idx="88">
                  <c:v>35550</c:v>
                </c:pt>
                <c:pt idx="89">
                  <c:v>35581</c:v>
                </c:pt>
                <c:pt idx="90">
                  <c:v>35611</c:v>
                </c:pt>
                <c:pt idx="91">
                  <c:v>35642</c:v>
                </c:pt>
                <c:pt idx="92">
                  <c:v>35673</c:v>
                </c:pt>
                <c:pt idx="93">
                  <c:v>35703</c:v>
                </c:pt>
                <c:pt idx="94">
                  <c:v>35734</c:v>
                </c:pt>
                <c:pt idx="95">
                  <c:v>35764</c:v>
                </c:pt>
                <c:pt idx="96">
                  <c:v>35795</c:v>
                </c:pt>
                <c:pt idx="97">
                  <c:v>35826</c:v>
                </c:pt>
                <c:pt idx="98">
                  <c:v>35854</c:v>
                </c:pt>
                <c:pt idx="99">
                  <c:v>35885</c:v>
                </c:pt>
                <c:pt idx="100">
                  <c:v>35915</c:v>
                </c:pt>
                <c:pt idx="101">
                  <c:v>35946</c:v>
                </c:pt>
                <c:pt idx="102">
                  <c:v>35976</c:v>
                </c:pt>
                <c:pt idx="103">
                  <c:v>36007</c:v>
                </c:pt>
                <c:pt idx="104">
                  <c:v>36038</c:v>
                </c:pt>
                <c:pt idx="105">
                  <c:v>36068</c:v>
                </c:pt>
                <c:pt idx="106">
                  <c:v>36099</c:v>
                </c:pt>
                <c:pt idx="107">
                  <c:v>36129</c:v>
                </c:pt>
                <c:pt idx="108">
                  <c:v>36160</c:v>
                </c:pt>
                <c:pt idx="109">
                  <c:v>36191</c:v>
                </c:pt>
                <c:pt idx="110">
                  <c:v>36219</c:v>
                </c:pt>
                <c:pt idx="111">
                  <c:v>36250</c:v>
                </c:pt>
                <c:pt idx="112">
                  <c:v>36280</c:v>
                </c:pt>
                <c:pt idx="113">
                  <c:v>36311</c:v>
                </c:pt>
                <c:pt idx="114">
                  <c:v>36341</c:v>
                </c:pt>
                <c:pt idx="115">
                  <c:v>36372</c:v>
                </c:pt>
                <c:pt idx="116">
                  <c:v>36403</c:v>
                </c:pt>
                <c:pt idx="117">
                  <c:v>36433</c:v>
                </c:pt>
                <c:pt idx="118">
                  <c:v>36464</c:v>
                </c:pt>
                <c:pt idx="119">
                  <c:v>36494</c:v>
                </c:pt>
                <c:pt idx="120">
                  <c:v>36525</c:v>
                </c:pt>
                <c:pt idx="121">
                  <c:v>36556</c:v>
                </c:pt>
                <c:pt idx="122">
                  <c:v>36585</c:v>
                </c:pt>
                <c:pt idx="123">
                  <c:v>36616</c:v>
                </c:pt>
                <c:pt idx="124">
                  <c:v>36646</c:v>
                </c:pt>
                <c:pt idx="125">
                  <c:v>36677</c:v>
                </c:pt>
                <c:pt idx="126">
                  <c:v>36707</c:v>
                </c:pt>
                <c:pt idx="127">
                  <c:v>36738</c:v>
                </c:pt>
                <c:pt idx="128">
                  <c:v>36769</c:v>
                </c:pt>
                <c:pt idx="129">
                  <c:v>36799</c:v>
                </c:pt>
                <c:pt idx="130">
                  <c:v>36830</c:v>
                </c:pt>
                <c:pt idx="131">
                  <c:v>36860</c:v>
                </c:pt>
                <c:pt idx="132">
                  <c:v>36891</c:v>
                </c:pt>
                <c:pt idx="133">
                  <c:v>36922</c:v>
                </c:pt>
                <c:pt idx="134">
                  <c:v>36950</c:v>
                </c:pt>
                <c:pt idx="135">
                  <c:v>36981</c:v>
                </c:pt>
                <c:pt idx="136">
                  <c:v>37011</c:v>
                </c:pt>
                <c:pt idx="137">
                  <c:v>37042</c:v>
                </c:pt>
                <c:pt idx="138">
                  <c:v>37072</c:v>
                </c:pt>
                <c:pt idx="139">
                  <c:v>37103</c:v>
                </c:pt>
                <c:pt idx="140">
                  <c:v>37134</c:v>
                </c:pt>
                <c:pt idx="141">
                  <c:v>37164</c:v>
                </c:pt>
                <c:pt idx="142">
                  <c:v>37195</c:v>
                </c:pt>
                <c:pt idx="143">
                  <c:v>37225</c:v>
                </c:pt>
                <c:pt idx="144">
                  <c:v>37256</c:v>
                </c:pt>
                <c:pt idx="145">
                  <c:v>37287</c:v>
                </c:pt>
                <c:pt idx="146">
                  <c:v>37315</c:v>
                </c:pt>
                <c:pt idx="147">
                  <c:v>37346</c:v>
                </c:pt>
                <c:pt idx="148">
                  <c:v>37376</c:v>
                </c:pt>
                <c:pt idx="149">
                  <c:v>37407</c:v>
                </c:pt>
                <c:pt idx="150">
                  <c:v>37437</c:v>
                </c:pt>
                <c:pt idx="151">
                  <c:v>37468</c:v>
                </c:pt>
                <c:pt idx="152">
                  <c:v>37499</c:v>
                </c:pt>
                <c:pt idx="153">
                  <c:v>37529</c:v>
                </c:pt>
                <c:pt idx="154">
                  <c:v>37560</c:v>
                </c:pt>
                <c:pt idx="155">
                  <c:v>37590</c:v>
                </c:pt>
                <c:pt idx="156">
                  <c:v>37621</c:v>
                </c:pt>
                <c:pt idx="157">
                  <c:v>37652</c:v>
                </c:pt>
                <c:pt idx="158">
                  <c:v>37680</c:v>
                </c:pt>
                <c:pt idx="159">
                  <c:v>37711</c:v>
                </c:pt>
                <c:pt idx="160">
                  <c:v>37741</c:v>
                </c:pt>
                <c:pt idx="161">
                  <c:v>37772</c:v>
                </c:pt>
                <c:pt idx="162">
                  <c:v>37802</c:v>
                </c:pt>
                <c:pt idx="163">
                  <c:v>37833</c:v>
                </c:pt>
                <c:pt idx="164">
                  <c:v>37864</c:v>
                </c:pt>
                <c:pt idx="165">
                  <c:v>37894</c:v>
                </c:pt>
                <c:pt idx="166">
                  <c:v>37925</c:v>
                </c:pt>
                <c:pt idx="167">
                  <c:v>37955</c:v>
                </c:pt>
                <c:pt idx="168">
                  <c:v>37986</c:v>
                </c:pt>
                <c:pt idx="169">
                  <c:v>38017</c:v>
                </c:pt>
                <c:pt idx="170">
                  <c:v>38046</c:v>
                </c:pt>
                <c:pt idx="171">
                  <c:v>38077</c:v>
                </c:pt>
                <c:pt idx="172">
                  <c:v>38107</c:v>
                </c:pt>
                <c:pt idx="173">
                  <c:v>38138</c:v>
                </c:pt>
                <c:pt idx="174">
                  <c:v>38168</c:v>
                </c:pt>
                <c:pt idx="175">
                  <c:v>38199</c:v>
                </c:pt>
                <c:pt idx="176">
                  <c:v>38230</c:v>
                </c:pt>
                <c:pt idx="177">
                  <c:v>38260</c:v>
                </c:pt>
                <c:pt idx="178">
                  <c:v>38291</c:v>
                </c:pt>
                <c:pt idx="179">
                  <c:v>38321</c:v>
                </c:pt>
                <c:pt idx="180">
                  <c:v>38352</c:v>
                </c:pt>
                <c:pt idx="181">
                  <c:v>38383</c:v>
                </c:pt>
                <c:pt idx="182">
                  <c:v>38411</c:v>
                </c:pt>
                <c:pt idx="183">
                  <c:v>38442</c:v>
                </c:pt>
                <c:pt idx="184">
                  <c:v>38472</c:v>
                </c:pt>
                <c:pt idx="185">
                  <c:v>38503</c:v>
                </c:pt>
                <c:pt idx="186">
                  <c:v>38533</c:v>
                </c:pt>
                <c:pt idx="187">
                  <c:v>38564</c:v>
                </c:pt>
                <c:pt idx="188">
                  <c:v>38595</c:v>
                </c:pt>
                <c:pt idx="189">
                  <c:v>38625</c:v>
                </c:pt>
                <c:pt idx="190">
                  <c:v>38656</c:v>
                </c:pt>
                <c:pt idx="191">
                  <c:v>38686</c:v>
                </c:pt>
                <c:pt idx="192">
                  <c:v>38717</c:v>
                </c:pt>
                <c:pt idx="193">
                  <c:v>38748</c:v>
                </c:pt>
                <c:pt idx="194">
                  <c:v>38776</c:v>
                </c:pt>
                <c:pt idx="195">
                  <c:v>38807</c:v>
                </c:pt>
                <c:pt idx="196">
                  <c:v>38837</c:v>
                </c:pt>
                <c:pt idx="197">
                  <c:v>38868</c:v>
                </c:pt>
                <c:pt idx="198">
                  <c:v>38898</c:v>
                </c:pt>
                <c:pt idx="199">
                  <c:v>38929</c:v>
                </c:pt>
                <c:pt idx="200">
                  <c:v>38960</c:v>
                </c:pt>
                <c:pt idx="201">
                  <c:v>38990</c:v>
                </c:pt>
                <c:pt idx="202">
                  <c:v>39021</c:v>
                </c:pt>
                <c:pt idx="203">
                  <c:v>39051</c:v>
                </c:pt>
                <c:pt idx="204">
                  <c:v>39082</c:v>
                </c:pt>
                <c:pt idx="205">
                  <c:v>39113</c:v>
                </c:pt>
                <c:pt idx="206">
                  <c:v>39141</c:v>
                </c:pt>
                <c:pt idx="207">
                  <c:v>39172</c:v>
                </c:pt>
                <c:pt idx="208">
                  <c:v>39202</c:v>
                </c:pt>
                <c:pt idx="209">
                  <c:v>39233</c:v>
                </c:pt>
                <c:pt idx="210">
                  <c:v>39263</c:v>
                </c:pt>
                <c:pt idx="211">
                  <c:v>39294</c:v>
                </c:pt>
                <c:pt idx="212">
                  <c:v>39325</c:v>
                </c:pt>
                <c:pt idx="213">
                  <c:v>39355</c:v>
                </c:pt>
                <c:pt idx="214">
                  <c:v>39386</c:v>
                </c:pt>
                <c:pt idx="215">
                  <c:v>39416</c:v>
                </c:pt>
                <c:pt idx="216">
                  <c:v>39447</c:v>
                </c:pt>
                <c:pt idx="217">
                  <c:v>39478</c:v>
                </c:pt>
                <c:pt idx="218">
                  <c:v>39507</c:v>
                </c:pt>
                <c:pt idx="219">
                  <c:v>39538</c:v>
                </c:pt>
                <c:pt idx="220">
                  <c:v>39568</c:v>
                </c:pt>
                <c:pt idx="221">
                  <c:v>39599</c:v>
                </c:pt>
                <c:pt idx="222">
                  <c:v>39629</c:v>
                </c:pt>
                <c:pt idx="223">
                  <c:v>39660</c:v>
                </c:pt>
                <c:pt idx="224">
                  <c:v>39691</c:v>
                </c:pt>
                <c:pt idx="225">
                  <c:v>39721</c:v>
                </c:pt>
                <c:pt idx="226">
                  <c:v>39752</c:v>
                </c:pt>
                <c:pt idx="227">
                  <c:v>39782</c:v>
                </c:pt>
                <c:pt idx="228">
                  <c:v>39813</c:v>
                </c:pt>
                <c:pt idx="229">
                  <c:v>39844</c:v>
                </c:pt>
                <c:pt idx="230">
                  <c:v>39872</c:v>
                </c:pt>
                <c:pt idx="231">
                  <c:v>39903</c:v>
                </c:pt>
                <c:pt idx="232">
                  <c:v>39933</c:v>
                </c:pt>
                <c:pt idx="233">
                  <c:v>39964</c:v>
                </c:pt>
                <c:pt idx="234">
                  <c:v>39994</c:v>
                </c:pt>
                <c:pt idx="235">
                  <c:v>40025</c:v>
                </c:pt>
                <c:pt idx="236">
                  <c:v>40056</c:v>
                </c:pt>
                <c:pt idx="237">
                  <c:v>40086</c:v>
                </c:pt>
                <c:pt idx="238">
                  <c:v>40117</c:v>
                </c:pt>
                <c:pt idx="239">
                  <c:v>40147</c:v>
                </c:pt>
                <c:pt idx="240">
                  <c:v>40178</c:v>
                </c:pt>
                <c:pt idx="241">
                  <c:v>40209</c:v>
                </c:pt>
                <c:pt idx="242">
                  <c:v>40237</c:v>
                </c:pt>
                <c:pt idx="243">
                  <c:v>40268</c:v>
                </c:pt>
                <c:pt idx="244">
                  <c:v>40298</c:v>
                </c:pt>
                <c:pt idx="245">
                  <c:v>40329</c:v>
                </c:pt>
                <c:pt idx="246">
                  <c:v>40359</c:v>
                </c:pt>
                <c:pt idx="247">
                  <c:v>40390</c:v>
                </c:pt>
                <c:pt idx="248">
                  <c:v>40421</c:v>
                </c:pt>
                <c:pt idx="249">
                  <c:v>40451</c:v>
                </c:pt>
                <c:pt idx="250">
                  <c:v>40482</c:v>
                </c:pt>
                <c:pt idx="251">
                  <c:v>40512</c:v>
                </c:pt>
                <c:pt idx="252">
                  <c:v>40543</c:v>
                </c:pt>
                <c:pt idx="253">
                  <c:v>40574</c:v>
                </c:pt>
                <c:pt idx="254">
                  <c:v>40602</c:v>
                </c:pt>
                <c:pt idx="255">
                  <c:v>40633</c:v>
                </c:pt>
                <c:pt idx="256">
                  <c:v>40663</c:v>
                </c:pt>
                <c:pt idx="257">
                  <c:v>40694</c:v>
                </c:pt>
                <c:pt idx="258">
                  <c:v>40724</c:v>
                </c:pt>
                <c:pt idx="259">
                  <c:v>40755</c:v>
                </c:pt>
                <c:pt idx="260">
                  <c:v>40786</c:v>
                </c:pt>
                <c:pt idx="261">
                  <c:v>40816</c:v>
                </c:pt>
                <c:pt idx="262">
                  <c:v>40847</c:v>
                </c:pt>
                <c:pt idx="263">
                  <c:v>40877</c:v>
                </c:pt>
                <c:pt idx="264">
                  <c:v>40908</c:v>
                </c:pt>
                <c:pt idx="265">
                  <c:v>40939</c:v>
                </c:pt>
                <c:pt idx="266">
                  <c:v>40968</c:v>
                </c:pt>
                <c:pt idx="267">
                  <c:v>40999</c:v>
                </c:pt>
                <c:pt idx="268">
                  <c:v>41029</c:v>
                </c:pt>
                <c:pt idx="269">
                  <c:v>41060</c:v>
                </c:pt>
                <c:pt idx="270">
                  <c:v>41090</c:v>
                </c:pt>
                <c:pt idx="271">
                  <c:v>41121</c:v>
                </c:pt>
                <c:pt idx="272">
                  <c:v>41152</c:v>
                </c:pt>
                <c:pt idx="273">
                  <c:v>41182</c:v>
                </c:pt>
                <c:pt idx="274">
                  <c:v>41213</c:v>
                </c:pt>
                <c:pt idx="275">
                  <c:v>41243</c:v>
                </c:pt>
                <c:pt idx="276">
                  <c:v>41274</c:v>
                </c:pt>
                <c:pt idx="277">
                  <c:v>41305</c:v>
                </c:pt>
                <c:pt idx="278">
                  <c:v>41333</c:v>
                </c:pt>
                <c:pt idx="279">
                  <c:v>41364</c:v>
                </c:pt>
                <c:pt idx="280">
                  <c:v>41394</c:v>
                </c:pt>
                <c:pt idx="281">
                  <c:v>41425</c:v>
                </c:pt>
                <c:pt idx="282">
                  <c:v>41455</c:v>
                </c:pt>
                <c:pt idx="283">
                  <c:v>41486</c:v>
                </c:pt>
                <c:pt idx="284">
                  <c:v>41517</c:v>
                </c:pt>
                <c:pt idx="285">
                  <c:v>41547</c:v>
                </c:pt>
                <c:pt idx="286">
                  <c:v>41578</c:v>
                </c:pt>
                <c:pt idx="287">
                  <c:v>41608</c:v>
                </c:pt>
                <c:pt idx="288">
                  <c:v>41639</c:v>
                </c:pt>
                <c:pt idx="289">
                  <c:v>41670</c:v>
                </c:pt>
                <c:pt idx="290">
                  <c:v>41698</c:v>
                </c:pt>
                <c:pt idx="291">
                  <c:v>41729</c:v>
                </c:pt>
                <c:pt idx="292">
                  <c:v>41759</c:v>
                </c:pt>
                <c:pt idx="293">
                  <c:v>41790</c:v>
                </c:pt>
                <c:pt idx="294">
                  <c:v>41820</c:v>
                </c:pt>
                <c:pt idx="295">
                  <c:v>41851</c:v>
                </c:pt>
                <c:pt idx="296">
                  <c:v>41882</c:v>
                </c:pt>
                <c:pt idx="297">
                  <c:v>41912</c:v>
                </c:pt>
                <c:pt idx="298">
                  <c:v>41943</c:v>
                </c:pt>
                <c:pt idx="299">
                  <c:v>41973</c:v>
                </c:pt>
                <c:pt idx="300">
                  <c:v>42004</c:v>
                </c:pt>
                <c:pt idx="301">
                  <c:v>42035</c:v>
                </c:pt>
                <c:pt idx="302">
                  <c:v>42063</c:v>
                </c:pt>
                <c:pt idx="303">
                  <c:v>42094</c:v>
                </c:pt>
                <c:pt idx="304">
                  <c:v>42124</c:v>
                </c:pt>
                <c:pt idx="305">
                  <c:v>42155</c:v>
                </c:pt>
                <c:pt idx="306">
                  <c:v>42185</c:v>
                </c:pt>
                <c:pt idx="307">
                  <c:v>42216</c:v>
                </c:pt>
                <c:pt idx="308">
                  <c:v>42247</c:v>
                </c:pt>
                <c:pt idx="309">
                  <c:v>42277</c:v>
                </c:pt>
                <c:pt idx="310">
                  <c:v>42308</c:v>
                </c:pt>
                <c:pt idx="311">
                  <c:v>42338</c:v>
                </c:pt>
                <c:pt idx="312">
                  <c:v>42369</c:v>
                </c:pt>
                <c:pt idx="313">
                  <c:v>42400</c:v>
                </c:pt>
                <c:pt idx="314">
                  <c:v>42429</c:v>
                </c:pt>
                <c:pt idx="315">
                  <c:v>42460</c:v>
                </c:pt>
                <c:pt idx="316">
                  <c:v>42490</c:v>
                </c:pt>
                <c:pt idx="317">
                  <c:v>42521</c:v>
                </c:pt>
                <c:pt idx="318">
                  <c:v>42551</c:v>
                </c:pt>
                <c:pt idx="319">
                  <c:v>42582</c:v>
                </c:pt>
                <c:pt idx="320">
                  <c:v>42613</c:v>
                </c:pt>
                <c:pt idx="321">
                  <c:v>42643</c:v>
                </c:pt>
                <c:pt idx="322">
                  <c:v>42674</c:v>
                </c:pt>
                <c:pt idx="323">
                  <c:v>42704</c:v>
                </c:pt>
                <c:pt idx="324">
                  <c:v>42735</c:v>
                </c:pt>
                <c:pt idx="325">
                  <c:v>42766</c:v>
                </c:pt>
                <c:pt idx="326">
                  <c:v>42794</c:v>
                </c:pt>
                <c:pt idx="327">
                  <c:v>42825</c:v>
                </c:pt>
                <c:pt idx="328">
                  <c:v>42855</c:v>
                </c:pt>
                <c:pt idx="329">
                  <c:v>42886</c:v>
                </c:pt>
                <c:pt idx="330">
                  <c:v>42916</c:v>
                </c:pt>
                <c:pt idx="331">
                  <c:v>42947</c:v>
                </c:pt>
                <c:pt idx="332">
                  <c:v>42978</c:v>
                </c:pt>
                <c:pt idx="333">
                  <c:v>43008</c:v>
                </c:pt>
                <c:pt idx="334">
                  <c:v>43039</c:v>
                </c:pt>
                <c:pt idx="335">
                  <c:v>43069</c:v>
                </c:pt>
                <c:pt idx="336">
                  <c:v>43100</c:v>
                </c:pt>
                <c:pt idx="337">
                  <c:v>43131</c:v>
                </c:pt>
                <c:pt idx="338">
                  <c:v>43159</c:v>
                </c:pt>
                <c:pt idx="339">
                  <c:v>43190</c:v>
                </c:pt>
                <c:pt idx="340">
                  <c:v>43220</c:v>
                </c:pt>
                <c:pt idx="341">
                  <c:v>43251</c:v>
                </c:pt>
                <c:pt idx="342">
                  <c:v>43281</c:v>
                </c:pt>
                <c:pt idx="343">
                  <c:v>43312</c:v>
                </c:pt>
                <c:pt idx="344">
                  <c:v>43343</c:v>
                </c:pt>
                <c:pt idx="345">
                  <c:v>43373</c:v>
                </c:pt>
                <c:pt idx="346">
                  <c:v>43404</c:v>
                </c:pt>
                <c:pt idx="347">
                  <c:v>43434</c:v>
                </c:pt>
                <c:pt idx="348">
                  <c:v>43465</c:v>
                </c:pt>
                <c:pt idx="349">
                  <c:v>43496</c:v>
                </c:pt>
                <c:pt idx="350">
                  <c:v>43524</c:v>
                </c:pt>
                <c:pt idx="351">
                  <c:v>43555</c:v>
                </c:pt>
                <c:pt idx="352">
                  <c:v>43585</c:v>
                </c:pt>
                <c:pt idx="353">
                  <c:v>43616</c:v>
                </c:pt>
                <c:pt idx="354">
                  <c:v>43646</c:v>
                </c:pt>
                <c:pt idx="355">
                  <c:v>43677</c:v>
                </c:pt>
                <c:pt idx="356">
                  <c:v>43708</c:v>
                </c:pt>
                <c:pt idx="357">
                  <c:v>43738</c:v>
                </c:pt>
                <c:pt idx="358">
                  <c:v>43769</c:v>
                </c:pt>
                <c:pt idx="359">
                  <c:v>43799</c:v>
                </c:pt>
                <c:pt idx="360">
                  <c:v>43830</c:v>
                </c:pt>
                <c:pt idx="361">
                  <c:v>43861</c:v>
                </c:pt>
                <c:pt idx="362">
                  <c:v>43890</c:v>
                </c:pt>
                <c:pt idx="363">
                  <c:v>43921</c:v>
                </c:pt>
                <c:pt idx="364">
                  <c:v>43951</c:v>
                </c:pt>
                <c:pt idx="365">
                  <c:v>43982</c:v>
                </c:pt>
                <c:pt idx="366">
                  <c:v>44012</c:v>
                </c:pt>
                <c:pt idx="367">
                  <c:v>44043</c:v>
                </c:pt>
                <c:pt idx="368">
                  <c:v>44074</c:v>
                </c:pt>
                <c:pt idx="369">
                  <c:v>44104</c:v>
                </c:pt>
                <c:pt idx="370">
                  <c:v>44135</c:v>
                </c:pt>
                <c:pt idx="371">
                  <c:v>44165</c:v>
                </c:pt>
                <c:pt idx="372">
                  <c:v>44196</c:v>
                </c:pt>
                <c:pt idx="373">
                  <c:v>44227</c:v>
                </c:pt>
                <c:pt idx="374">
                  <c:v>44255</c:v>
                </c:pt>
                <c:pt idx="375">
                  <c:v>44286</c:v>
                </c:pt>
                <c:pt idx="376">
                  <c:v>44316</c:v>
                </c:pt>
                <c:pt idx="377">
                  <c:v>44347</c:v>
                </c:pt>
                <c:pt idx="378">
                  <c:v>44377</c:v>
                </c:pt>
                <c:pt idx="379">
                  <c:v>44408</c:v>
                </c:pt>
                <c:pt idx="380">
                  <c:v>44439</c:v>
                </c:pt>
                <c:pt idx="381">
                  <c:v>44469</c:v>
                </c:pt>
                <c:pt idx="382">
                  <c:v>44500</c:v>
                </c:pt>
                <c:pt idx="383">
                  <c:v>44530</c:v>
                </c:pt>
                <c:pt idx="384">
                  <c:v>44561</c:v>
                </c:pt>
                <c:pt idx="385">
                  <c:v>44592</c:v>
                </c:pt>
                <c:pt idx="386">
                  <c:v>44620</c:v>
                </c:pt>
                <c:pt idx="387">
                  <c:v>44651</c:v>
                </c:pt>
                <c:pt idx="388">
                  <c:v>44681</c:v>
                </c:pt>
                <c:pt idx="389">
                  <c:v>44712</c:v>
                </c:pt>
                <c:pt idx="390">
                  <c:v>44742</c:v>
                </c:pt>
                <c:pt idx="391">
                  <c:v>44773</c:v>
                </c:pt>
                <c:pt idx="392">
                  <c:v>44804</c:v>
                </c:pt>
                <c:pt idx="393">
                  <c:v>44834</c:v>
                </c:pt>
                <c:pt idx="394">
                  <c:v>44865</c:v>
                </c:pt>
                <c:pt idx="395">
                  <c:v>44895</c:v>
                </c:pt>
                <c:pt idx="396">
                  <c:v>44926</c:v>
                </c:pt>
                <c:pt idx="397">
                  <c:v>44957</c:v>
                </c:pt>
                <c:pt idx="398">
                  <c:v>44985</c:v>
                </c:pt>
                <c:pt idx="399">
                  <c:v>45016</c:v>
                </c:pt>
                <c:pt idx="400">
                  <c:v>45046</c:v>
                </c:pt>
                <c:pt idx="401">
                  <c:v>45077</c:v>
                </c:pt>
                <c:pt idx="402">
                  <c:v>45107</c:v>
                </c:pt>
                <c:pt idx="403">
                  <c:v>45138</c:v>
                </c:pt>
                <c:pt idx="404">
                  <c:v>45169</c:v>
                </c:pt>
                <c:pt idx="405">
                  <c:v>45199</c:v>
                </c:pt>
                <c:pt idx="406">
                  <c:v>45230</c:v>
                </c:pt>
                <c:pt idx="407">
                  <c:v>45260</c:v>
                </c:pt>
                <c:pt idx="408">
                  <c:v>45291</c:v>
                </c:pt>
                <c:pt idx="409">
                  <c:v>45322</c:v>
                </c:pt>
                <c:pt idx="410">
                  <c:v>45351</c:v>
                </c:pt>
                <c:pt idx="411">
                  <c:v>45382</c:v>
                </c:pt>
                <c:pt idx="412">
                  <c:v>45412</c:v>
                </c:pt>
                <c:pt idx="413">
                  <c:v>45443</c:v>
                </c:pt>
                <c:pt idx="414">
                  <c:v>45473</c:v>
                </c:pt>
                <c:pt idx="415">
                  <c:v>45504</c:v>
                </c:pt>
                <c:pt idx="416">
                  <c:v>45535</c:v>
                </c:pt>
                <c:pt idx="417">
                  <c:v>45565</c:v>
                </c:pt>
                <c:pt idx="418">
                  <c:v>45596</c:v>
                </c:pt>
                <c:pt idx="419">
                  <c:v>45626</c:v>
                </c:pt>
                <c:pt idx="420">
                  <c:v>45657</c:v>
                </c:pt>
                <c:pt idx="421">
                  <c:v>45688</c:v>
                </c:pt>
                <c:pt idx="422">
                  <c:v>45716</c:v>
                </c:pt>
                <c:pt idx="423">
                  <c:v>45747</c:v>
                </c:pt>
                <c:pt idx="424">
                  <c:v>45777</c:v>
                </c:pt>
                <c:pt idx="425">
                  <c:v>45808</c:v>
                </c:pt>
                <c:pt idx="426">
                  <c:v>45838</c:v>
                </c:pt>
                <c:pt idx="427">
                  <c:v>45869</c:v>
                </c:pt>
                <c:pt idx="428">
                  <c:v>45900</c:v>
                </c:pt>
                <c:pt idx="429">
                  <c:v>45930</c:v>
                </c:pt>
                <c:pt idx="430">
                  <c:v>45961</c:v>
                </c:pt>
                <c:pt idx="431">
                  <c:v>45991</c:v>
                </c:pt>
                <c:pt idx="432">
                  <c:v>46022</c:v>
                </c:pt>
                <c:pt idx="433">
                  <c:v>46053</c:v>
                </c:pt>
                <c:pt idx="434">
                  <c:v>46081</c:v>
                </c:pt>
                <c:pt idx="435">
                  <c:v>46112</c:v>
                </c:pt>
                <c:pt idx="436">
                  <c:v>46142</c:v>
                </c:pt>
                <c:pt idx="437">
                  <c:v>46173</c:v>
                </c:pt>
              </c:numCache>
            </c:numRef>
          </c:cat>
          <c:val>
            <c:numRef>
              <c:f>'810_VS_INFLATION'!$F$2:$F$439</c:f>
              <c:numCache>
                <c:formatCode>General</c:formatCode>
                <c:ptCount val="43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numCache>
            </c:numRef>
          </c:val>
          <c:extLst>
            <c:ext xmlns:c16="http://schemas.microsoft.com/office/drawing/2014/chart" uri="{C3380CC4-5D6E-409C-BE32-E72D297353CC}">
              <c16:uniqueId val="{00000000-DE73-4383-842B-5F0CB9D63DD7}"/>
            </c:ext>
          </c:extLst>
        </c:ser>
        <c:ser>
          <c:idx val="1"/>
          <c:order val="2"/>
          <c:tx>
            <c:strRef>
              <c:f>'810_VS_INFLATION'!$G$1</c:f>
              <c:strCache>
                <c:ptCount val="1"/>
                <c:pt idx="0">
                  <c:v>Excess Return</c:v>
                </c:pt>
              </c:strCache>
            </c:strRef>
          </c:tx>
          <c:spPr>
            <a:solidFill>
              <a:srgbClr val="29363D"/>
            </a:solidFill>
            <a:ln>
              <a:noFill/>
            </a:ln>
            <a:effectLst/>
          </c:spPr>
          <c:invertIfNegative val="0"/>
          <c:cat>
            <c:numRef>
              <c:f>'810_VS_INFLATION'!$D$2:$D$439</c:f>
              <c:numCache>
                <c:formatCode>m/d/yyyy</c:formatCode>
                <c:ptCount val="438"/>
                <c:pt idx="0">
                  <c:v>32873</c:v>
                </c:pt>
                <c:pt idx="1">
                  <c:v>32904</c:v>
                </c:pt>
                <c:pt idx="2">
                  <c:v>32932</c:v>
                </c:pt>
                <c:pt idx="3">
                  <c:v>32963</c:v>
                </c:pt>
                <c:pt idx="4">
                  <c:v>32993</c:v>
                </c:pt>
                <c:pt idx="5">
                  <c:v>33024</c:v>
                </c:pt>
                <c:pt idx="6">
                  <c:v>33054</c:v>
                </c:pt>
                <c:pt idx="7">
                  <c:v>33085</c:v>
                </c:pt>
                <c:pt idx="8">
                  <c:v>33116</c:v>
                </c:pt>
                <c:pt idx="9">
                  <c:v>33146</c:v>
                </c:pt>
                <c:pt idx="10">
                  <c:v>33177</c:v>
                </c:pt>
                <c:pt idx="11">
                  <c:v>33207</c:v>
                </c:pt>
                <c:pt idx="12">
                  <c:v>33238</c:v>
                </c:pt>
                <c:pt idx="13">
                  <c:v>33269</c:v>
                </c:pt>
                <c:pt idx="14">
                  <c:v>33297</c:v>
                </c:pt>
                <c:pt idx="15">
                  <c:v>33328</c:v>
                </c:pt>
                <c:pt idx="16">
                  <c:v>33358</c:v>
                </c:pt>
                <c:pt idx="17">
                  <c:v>33389</c:v>
                </c:pt>
                <c:pt idx="18">
                  <c:v>33419</c:v>
                </c:pt>
                <c:pt idx="19">
                  <c:v>33450</c:v>
                </c:pt>
                <c:pt idx="20">
                  <c:v>33481</c:v>
                </c:pt>
                <c:pt idx="21">
                  <c:v>33511</c:v>
                </c:pt>
                <c:pt idx="22">
                  <c:v>33542</c:v>
                </c:pt>
                <c:pt idx="23">
                  <c:v>33572</c:v>
                </c:pt>
                <c:pt idx="24">
                  <c:v>33603</c:v>
                </c:pt>
                <c:pt idx="25">
                  <c:v>33634</c:v>
                </c:pt>
                <c:pt idx="26">
                  <c:v>33663</c:v>
                </c:pt>
                <c:pt idx="27">
                  <c:v>33694</c:v>
                </c:pt>
                <c:pt idx="28">
                  <c:v>33724</c:v>
                </c:pt>
                <c:pt idx="29">
                  <c:v>33755</c:v>
                </c:pt>
                <c:pt idx="30">
                  <c:v>33785</c:v>
                </c:pt>
                <c:pt idx="31">
                  <c:v>33816</c:v>
                </c:pt>
                <c:pt idx="32">
                  <c:v>33847</c:v>
                </c:pt>
                <c:pt idx="33">
                  <c:v>33877</c:v>
                </c:pt>
                <c:pt idx="34">
                  <c:v>33908</c:v>
                </c:pt>
                <c:pt idx="35">
                  <c:v>33938</c:v>
                </c:pt>
                <c:pt idx="36">
                  <c:v>33969</c:v>
                </c:pt>
                <c:pt idx="37">
                  <c:v>34000</c:v>
                </c:pt>
                <c:pt idx="38">
                  <c:v>34028</c:v>
                </c:pt>
                <c:pt idx="39">
                  <c:v>34059</c:v>
                </c:pt>
                <c:pt idx="40">
                  <c:v>34089</c:v>
                </c:pt>
                <c:pt idx="41">
                  <c:v>34120</c:v>
                </c:pt>
                <c:pt idx="42">
                  <c:v>34150</c:v>
                </c:pt>
                <c:pt idx="43">
                  <c:v>34181</c:v>
                </c:pt>
                <c:pt idx="44">
                  <c:v>34212</c:v>
                </c:pt>
                <c:pt idx="45">
                  <c:v>34242</c:v>
                </c:pt>
                <c:pt idx="46">
                  <c:v>34273</c:v>
                </c:pt>
                <c:pt idx="47">
                  <c:v>34303</c:v>
                </c:pt>
                <c:pt idx="48">
                  <c:v>34334</c:v>
                </c:pt>
                <c:pt idx="49">
                  <c:v>34365</c:v>
                </c:pt>
                <c:pt idx="50">
                  <c:v>34393</c:v>
                </c:pt>
                <c:pt idx="51">
                  <c:v>34424</c:v>
                </c:pt>
                <c:pt idx="52">
                  <c:v>34454</c:v>
                </c:pt>
                <c:pt idx="53">
                  <c:v>34485</c:v>
                </c:pt>
                <c:pt idx="54">
                  <c:v>34515</c:v>
                </c:pt>
                <c:pt idx="55">
                  <c:v>34546</c:v>
                </c:pt>
                <c:pt idx="56">
                  <c:v>34577</c:v>
                </c:pt>
                <c:pt idx="57">
                  <c:v>34607</c:v>
                </c:pt>
                <c:pt idx="58">
                  <c:v>34638</c:v>
                </c:pt>
                <c:pt idx="59">
                  <c:v>34668</c:v>
                </c:pt>
                <c:pt idx="60">
                  <c:v>34699</c:v>
                </c:pt>
                <c:pt idx="61">
                  <c:v>34730</c:v>
                </c:pt>
                <c:pt idx="62">
                  <c:v>34758</c:v>
                </c:pt>
                <c:pt idx="63">
                  <c:v>34789</c:v>
                </c:pt>
                <c:pt idx="64">
                  <c:v>34819</c:v>
                </c:pt>
                <c:pt idx="65">
                  <c:v>34850</c:v>
                </c:pt>
                <c:pt idx="66">
                  <c:v>34880</c:v>
                </c:pt>
                <c:pt idx="67">
                  <c:v>34911</c:v>
                </c:pt>
                <c:pt idx="68">
                  <c:v>34942</c:v>
                </c:pt>
                <c:pt idx="69">
                  <c:v>34972</c:v>
                </c:pt>
                <c:pt idx="70">
                  <c:v>35003</c:v>
                </c:pt>
                <c:pt idx="71">
                  <c:v>35033</c:v>
                </c:pt>
                <c:pt idx="72">
                  <c:v>35064</c:v>
                </c:pt>
                <c:pt idx="73">
                  <c:v>35095</c:v>
                </c:pt>
                <c:pt idx="74">
                  <c:v>35124</c:v>
                </c:pt>
                <c:pt idx="75">
                  <c:v>35155</c:v>
                </c:pt>
                <c:pt idx="76">
                  <c:v>35185</c:v>
                </c:pt>
                <c:pt idx="77">
                  <c:v>35216</c:v>
                </c:pt>
                <c:pt idx="78">
                  <c:v>35246</c:v>
                </c:pt>
                <c:pt idx="79">
                  <c:v>35277</c:v>
                </c:pt>
                <c:pt idx="80">
                  <c:v>35308</c:v>
                </c:pt>
                <c:pt idx="81">
                  <c:v>35338</c:v>
                </c:pt>
                <c:pt idx="82">
                  <c:v>35369</c:v>
                </c:pt>
                <c:pt idx="83">
                  <c:v>35399</c:v>
                </c:pt>
                <c:pt idx="84">
                  <c:v>35430</c:v>
                </c:pt>
                <c:pt idx="85">
                  <c:v>35461</c:v>
                </c:pt>
                <c:pt idx="86">
                  <c:v>35489</c:v>
                </c:pt>
                <c:pt idx="87">
                  <c:v>35520</c:v>
                </c:pt>
                <c:pt idx="88">
                  <c:v>35550</c:v>
                </c:pt>
                <c:pt idx="89">
                  <c:v>35581</c:v>
                </c:pt>
                <c:pt idx="90">
                  <c:v>35611</c:v>
                </c:pt>
                <c:pt idx="91">
                  <c:v>35642</c:v>
                </c:pt>
                <c:pt idx="92">
                  <c:v>35673</c:v>
                </c:pt>
                <c:pt idx="93">
                  <c:v>35703</c:v>
                </c:pt>
                <c:pt idx="94">
                  <c:v>35734</c:v>
                </c:pt>
                <c:pt idx="95">
                  <c:v>35764</c:v>
                </c:pt>
                <c:pt idx="96">
                  <c:v>35795</c:v>
                </c:pt>
                <c:pt idx="97">
                  <c:v>35826</c:v>
                </c:pt>
                <c:pt idx="98">
                  <c:v>35854</c:v>
                </c:pt>
                <c:pt idx="99">
                  <c:v>35885</c:v>
                </c:pt>
                <c:pt idx="100">
                  <c:v>35915</c:v>
                </c:pt>
                <c:pt idx="101">
                  <c:v>35946</c:v>
                </c:pt>
                <c:pt idx="102">
                  <c:v>35976</c:v>
                </c:pt>
                <c:pt idx="103">
                  <c:v>36007</c:v>
                </c:pt>
                <c:pt idx="104">
                  <c:v>36038</c:v>
                </c:pt>
                <c:pt idx="105">
                  <c:v>36068</c:v>
                </c:pt>
                <c:pt idx="106">
                  <c:v>36099</c:v>
                </c:pt>
                <c:pt idx="107">
                  <c:v>36129</c:v>
                </c:pt>
                <c:pt idx="108">
                  <c:v>36160</c:v>
                </c:pt>
                <c:pt idx="109">
                  <c:v>36191</c:v>
                </c:pt>
                <c:pt idx="110">
                  <c:v>36219</c:v>
                </c:pt>
                <c:pt idx="111">
                  <c:v>36250</c:v>
                </c:pt>
                <c:pt idx="112">
                  <c:v>36280</c:v>
                </c:pt>
                <c:pt idx="113">
                  <c:v>36311</c:v>
                </c:pt>
                <c:pt idx="114">
                  <c:v>36341</c:v>
                </c:pt>
                <c:pt idx="115">
                  <c:v>36372</c:v>
                </c:pt>
                <c:pt idx="116">
                  <c:v>36403</c:v>
                </c:pt>
                <c:pt idx="117">
                  <c:v>36433</c:v>
                </c:pt>
                <c:pt idx="118">
                  <c:v>36464</c:v>
                </c:pt>
                <c:pt idx="119">
                  <c:v>36494</c:v>
                </c:pt>
                <c:pt idx="120">
                  <c:v>36525</c:v>
                </c:pt>
                <c:pt idx="121">
                  <c:v>36556</c:v>
                </c:pt>
                <c:pt idx="122">
                  <c:v>36585</c:v>
                </c:pt>
                <c:pt idx="123">
                  <c:v>36616</c:v>
                </c:pt>
                <c:pt idx="124">
                  <c:v>36646</c:v>
                </c:pt>
                <c:pt idx="125">
                  <c:v>36677</c:v>
                </c:pt>
                <c:pt idx="126">
                  <c:v>36707</c:v>
                </c:pt>
                <c:pt idx="127">
                  <c:v>36738</c:v>
                </c:pt>
                <c:pt idx="128">
                  <c:v>36769</c:v>
                </c:pt>
                <c:pt idx="129">
                  <c:v>36799</c:v>
                </c:pt>
                <c:pt idx="130">
                  <c:v>36830</c:v>
                </c:pt>
                <c:pt idx="131">
                  <c:v>36860</c:v>
                </c:pt>
                <c:pt idx="132">
                  <c:v>36891</c:v>
                </c:pt>
                <c:pt idx="133">
                  <c:v>36922</c:v>
                </c:pt>
                <c:pt idx="134">
                  <c:v>36950</c:v>
                </c:pt>
                <c:pt idx="135">
                  <c:v>36981</c:v>
                </c:pt>
                <c:pt idx="136">
                  <c:v>37011</c:v>
                </c:pt>
                <c:pt idx="137">
                  <c:v>37042</c:v>
                </c:pt>
                <c:pt idx="138">
                  <c:v>37072</c:v>
                </c:pt>
                <c:pt idx="139">
                  <c:v>37103</c:v>
                </c:pt>
                <c:pt idx="140">
                  <c:v>37134</c:v>
                </c:pt>
                <c:pt idx="141">
                  <c:v>37164</c:v>
                </c:pt>
                <c:pt idx="142">
                  <c:v>37195</c:v>
                </c:pt>
                <c:pt idx="143">
                  <c:v>37225</c:v>
                </c:pt>
                <c:pt idx="144">
                  <c:v>37256</c:v>
                </c:pt>
                <c:pt idx="145">
                  <c:v>37287</c:v>
                </c:pt>
                <c:pt idx="146">
                  <c:v>37315</c:v>
                </c:pt>
                <c:pt idx="147">
                  <c:v>37346</c:v>
                </c:pt>
                <c:pt idx="148">
                  <c:v>37376</c:v>
                </c:pt>
                <c:pt idx="149">
                  <c:v>37407</c:v>
                </c:pt>
                <c:pt idx="150">
                  <c:v>37437</c:v>
                </c:pt>
                <c:pt idx="151">
                  <c:v>37468</c:v>
                </c:pt>
                <c:pt idx="152">
                  <c:v>37499</c:v>
                </c:pt>
                <c:pt idx="153">
                  <c:v>37529</c:v>
                </c:pt>
                <c:pt idx="154">
                  <c:v>37560</c:v>
                </c:pt>
                <c:pt idx="155">
                  <c:v>37590</c:v>
                </c:pt>
                <c:pt idx="156">
                  <c:v>37621</c:v>
                </c:pt>
                <c:pt idx="157">
                  <c:v>37652</c:v>
                </c:pt>
                <c:pt idx="158">
                  <c:v>37680</c:v>
                </c:pt>
                <c:pt idx="159">
                  <c:v>37711</c:v>
                </c:pt>
                <c:pt idx="160">
                  <c:v>37741</c:v>
                </c:pt>
                <c:pt idx="161">
                  <c:v>37772</c:v>
                </c:pt>
                <c:pt idx="162">
                  <c:v>37802</c:v>
                </c:pt>
                <c:pt idx="163">
                  <c:v>37833</c:v>
                </c:pt>
                <c:pt idx="164">
                  <c:v>37864</c:v>
                </c:pt>
                <c:pt idx="165">
                  <c:v>37894</c:v>
                </c:pt>
                <c:pt idx="166">
                  <c:v>37925</c:v>
                </c:pt>
                <c:pt idx="167">
                  <c:v>37955</c:v>
                </c:pt>
                <c:pt idx="168">
                  <c:v>37986</c:v>
                </c:pt>
                <c:pt idx="169">
                  <c:v>38017</c:v>
                </c:pt>
                <c:pt idx="170">
                  <c:v>38046</c:v>
                </c:pt>
                <c:pt idx="171">
                  <c:v>38077</c:v>
                </c:pt>
                <c:pt idx="172">
                  <c:v>38107</c:v>
                </c:pt>
                <c:pt idx="173">
                  <c:v>38138</c:v>
                </c:pt>
                <c:pt idx="174">
                  <c:v>38168</c:v>
                </c:pt>
                <c:pt idx="175">
                  <c:v>38199</c:v>
                </c:pt>
                <c:pt idx="176">
                  <c:v>38230</c:v>
                </c:pt>
                <c:pt idx="177">
                  <c:v>38260</c:v>
                </c:pt>
                <c:pt idx="178">
                  <c:v>38291</c:v>
                </c:pt>
                <c:pt idx="179">
                  <c:v>38321</c:v>
                </c:pt>
                <c:pt idx="180">
                  <c:v>38352</c:v>
                </c:pt>
                <c:pt idx="181">
                  <c:v>38383</c:v>
                </c:pt>
                <c:pt idx="182">
                  <c:v>38411</c:v>
                </c:pt>
                <c:pt idx="183">
                  <c:v>38442</c:v>
                </c:pt>
                <c:pt idx="184">
                  <c:v>38472</c:v>
                </c:pt>
                <c:pt idx="185">
                  <c:v>38503</c:v>
                </c:pt>
                <c:pt idx="186">
                  <c:v>38533</c:v>
                </c:pt>
                <c:pt idx="187">
                  <c:v>38564</c:v>
                </c:pt>
                <c:pt idx="188">
                  <c:v>38595</c:v>
                </c:pt>
                <c:pt idx="189">
                  <c:v>38625</c:v>
                </c:pt>
                <c:pt idx="190">
                  <c:v>38656</c:v>
                </c:pt>
                <c:pt idx="191">
                  <c:v>38686</c:v>
                </c:pt>
                <c:pt idx="192">
                  <c:v>38717</c:v>
                </c:pt>
                <c:pt idx="193">
                  <c:v>38748</c:v>
                </c:pt>
                <c:pt idx="194">
                  <c:v>38776</c:v>
                </c:pt>
                <c:pt idx="195">
                  <c:v>38807</c:v>
                </c:pt>
                <c:pt idx="196">
                  <c:v>38837</c:v>
                </c:pt>
                <c:pt idx="197">
                  <c:v>38868</c:v>
                </c:pt>
                <c:pt idx="198">
                  <c:v>38898</c:v>
                </c:pt>
                <c:pt idx="199">
                  <c:v>38929</c:v>
                </c:pt>
                <c:pt idx="200">
                  <c:v>38960</c:v>
                </c:pt>
                <c:pt idx="201">
                  <c:v>38990</c:v>
                </c:pt>
                <c:pt idx="202">
                  <c:v>39021</c:v>
                </c:pt>
                <c:pt idx="203">
                  <c:v>39051</c:v>
                </c:pt>
                <c:pt idx="204">
                  <c:v>39082</c:v>
                </c:pt>
                <c:pt idx="205">
                  <c:v>39113</c:v>
                </c:pt>
                <c:pt idx="206">
                  <c:v>39141</c:v>
                </c:pt>
                <c:pt idx="207">
                  <c:v>39172</c:v>
                </c:pt>
                <c:pt idx="208">
                  <c:v>39202</c:v>
                </c:pt>
                <c:pt idx="209">
                  <c:v>39233</c:v>
                </c:pt>
                <c:pt idx="210">
                  <c:v>39263</c:v>
                </c:pt>
                <c:pt idx="211">
                  <c:v>39294</c:v>
                </c:pt>
                <c:pt idx="212">
                  <c:v>39325</c:v>
                </c:pt>
                <c:pt idx="213">
                  <c:v>39355</c:v>
                </c:pt>
                <c:pt idx="214">
                  <c:v>39386</c:v>
                </c:pt>
                <c:pt idx="215">
                  <c:v>39416</c:v>
                </c:pt>
                <c:pt idx="216">
                  <c:v>39447</c:v>
                </c:pt>
                <c:pt idx="217">
                  <c:v>39478</c:v>
                </c:pt>
                <c:pt idx="218">
                  <c:v>39507</c:v>
                </c:pt>
                <c:pt idx="219">
                  <c:v>39538</c:v>
                </c:pt>
                <c:pt idx="220">
                  <c:v>39568</c:v>
                </c:pt>
                <c:pt idx="221">
                  <c:v>39599</c:v>
                </c:pt>
                <c:pt idx="222">
                  <c:v>39629</c:v>
                </c:pt>
                <c:pt idx="223">
                  <c:v>39660</c:v>
                </c:pt>
                <c:pt idx="224">
                  <c:v>39691</c:v>
                </c:pt>
                <c:pt idx="225">
                  <c:v>39721</c:v>
                </c:pt>
                <c:pt idx="226">
                  <c:v>39752</c:v>
                </c:pt>
                <c:pt idx="227">
                  <c:v>39782</c:v>
                </c:pt>
                <c:pt idx="228">
                  <c:v>39813</c:v>
                </c:pt>
                <c:pt idx="229">
                  <c:v>39844</c:v>
                </c:pt>
                <c:pt idx="230">
                  <c:v>39872</c:v>
                </c:pt>
                <c:pt idx="231">
                  <c:v>39903</c:v>
                </c:pt>
                <c:pt idx="232">
                  <c:v>39933</c:v>
                </c:pt>
                <c:pt idx="233">
                  <c:v>39964</c:v>
                </c:pt>
                <c:pt idx="234">
                  <c:v>39994</c:v>
                </c:pt>
                <c:pt idx="235">
                  <c:v>40025</c:v>
                </c:pt>
                <c:pt idx="236">
                  <c:v>40056</c:v>
                </c:pt>
                <c:pt idx="237">
                  <c:v>40086</c:v>
                </c:pt>
                <c:pt idx="238">
                  <c:v>40117</c:v>
                </c:pt>
                <c:pt idx="239">
                  <c:v>40147</c:v>
                </c:pt>
                <c:pt idx="240">
                  <c:v>40178</c:v>
                </c:pt>
                <c:pt idx="241">
                  <c:v>40209</c:v>
                </c:pt>
                <c:pt idx="242">
                  <c:v>40237</c:v>
                </c:pt>
                <c:pt idx="243">
                  <c:v>40268</c:v>
                </c:pt>
                <c:pt idx="244">
                  <c:v>40298</c:v>
                </c:pt>
                <c:pt idx="245">
                  <c:v>40329</c:v>
                </c:pt>
                <c:pt idx="246">
                  <c:v>40359</c:v>
                </c:pt>
                <c:pt idx="247">
                  <c:v>40390</c:v>
                </c:pt>
                <c:pt idx="248">
                  <c:v>40421</c:v>
                </c:pt>
                <c:pt idx="249">
                  <c:v>40451</c:v>
                </c:pt>
                <c:pt idx="250">
                  <c:v>40482</c:v>
                </c:pt>
                <c:pt idx="251">
                  <c:v>40512</c:v>
                </c:pt>
                <c:pt idx="252">
                  <c:v>40543</c:v>
                </c:pt>
                <c:pt idx="253">
                  <c:v>40574</c:v>
                </c:pt>
                <c:pt idx="254">
                  <c:v>40602</c:v>
                </c:pt>
                <c:pt idx="255">
                  <c:v>40633</c:v>
                </c:pt>
                <c:pt idx="256">
                  <c:v>40663</c:v>
                </c:pt>
                <c:pt idx="257">
                  <c:v>40694</c:v>
                </c:pt>
                <c:pt idx="258">
                  <c:v>40724</c:v>
                </c:pt>
                <c:pt idx="259">
                  <c:v>40755</c:v>
                </c:pt>
                <c:pt idx="260">
                  <c:v>40786</c:v>
                </c:pt>
                <c:pt idx="261">
                  <c:v>40816</c:v>
                </c:pt>
                <c:pt idx="262">
                  <c:v>40847</c:v>
                </c:pt>
                <c:pt idx="263">
                  <c:v>40877</c:v>
                </c:pt>
                <c:pt idx="264">
                  <c:v>40908</c:v>
                </c:pt>
                <c:pt idx="265">
                  <c:v>40939</c:v>
                </c:pt>
                <c:pt idx="266">
                  <c:v>40968</c:v>
                </c:pt>
                <c:pt idx="267">
                  <c:v>40999</c:v>
                </c:pt>
                <c:pt idx="268">
                  <c:v>41029</c:v>
                </c:pt>
                <c:pt idx="269">
                  <c:v>41060</c:v>
                </c:pt>
                <c:pt idx="270">
                  <c:v>41090</c:v>
                </c:pt>
                <c:pt idx="271">
                  <c:v>41121</c:v>
                </c:pt>
                <c:pt idx="272">
                  <c:v>41152</c:v>
                </c:pt>
                <c:pt idx="273">
                  <c:v>41182</c:v>
                </c:pt>
                <c:pt idx="274">
                  <c:v>41213</c:v>
                </c:pt>
                <c:pt idx="275">
                  <c:v>41243</c:v>
                </c:pt>
                <c:pt idx="276">
                  <c:v>41274</c:v>
                </c:pt>
                <c:pt idx="277">
                  <c:v>41305</c:v>
                </c:pt>
                <c:pt idx="278">
                  <c:v>41333</c:v>
                </c:pt>
                <c:pt idx="279">
                  <c:v>41364</c:v>
                </c:pt>
                <c:pt idx="280">
                  <c:v>41394</c:v>
                </c:pt>
                <c:pt idx="281">
                  <c:v>41425</c:v>
                </c:pt>
                <c:pt idx="282">
                  <c:v>41455</c:v>
                </c:pt>
                <c:pt idx="283">
                  <c:v>41486</c:v>
                </c:pt>
                <c:pt idx="284">
                  <c:v>41517</c:v>
                </c:pt>
                <c:pt idx="285">
                  <c:v>41547</c:v>
                </c:pt>
                <c:pt idx="286">
                  <c:v>41578</c:v>
                </c:pt>
                <c:pt idx="287">
                  <c:v>41608</c:v>
                </c:pt>
                <c:pt idx="288">
                  <c:v>41639</c:v>
                </c:pt>
                <c:pt idx="289">
                  <c:v>41670</c:v>
                </c:pt>
                <c:pt idx="290">
                  <c:v>41698</c:v>
                </c:pt>
                <c:pt idx="291">
                  <c:v>41729</c:v>
                </c:pt>
                <c:pt idx="292">
                  <c:v>41759</c:v>
                </c:pt>
                <c:pt idx="293">
                  <c:v>41790</c:v>
                </c:pt>
                <c:pt idx="294">
                  <c:v>41820</c:v>
                </c:pt>
                <c:pt idx="295">
                  <c:v>41851</c:v>
                </c:pt>
                <c:pt idx="296">
                  <c:v>41882</c:v>
                </c:pt>
                <c:pt idx="297">
                  <c:v>41912</c:v>
                </c:pt>
                <c:pt idx="298">
                  <c:v>41943</c:v>
                </c:pt>
                <c:pt idx="299">
                  <c:v>41973</c:v>
                </c:pt>
                <c:pt idx="300">
                  <c:v>42004</c:v>
                </c:pt>
                <c:pt idx="301">
                  <c:v>42035</c:v>
                </c:pt>
                <c:pt idx="302">
                  <c:v>42063</c:v>
                </c:pt>
                <c:pt idx="303">
                  <c:v>42094</c:v>
                </c:pt>
                <c:pt idx="304">
                  <c:v>42124</c:v>
                </c:pt>
                <c:pt idx="305">
                  <c:v>42155</c:v>
                </c:pt>
                <c:pt idx="306">
                  <c:v>42185</c:v>
                </c:pt>
                <c:pt idx="307">
                  <c:v>42216</c:v>
                </c:pt>
                <c:pt idx="308">
                  <c:v>42247</c:v>
                </c:pt>
                <c:pt idx="309">
                  <c:v>42277</c:v>
                </c:pt>
                <c:pt idx="310">
                  <c:v>42308</c:v>
                </c:pt>
                <c:pt idx="311">
                  <c:v>42338</c:v>
                </c:pt>
                <c:pt idx="312">
                  <c:v>42369</c:v>
                </c:pt>
                <c:pt idx="313">
                  <c:v>42400</c:v>
                </c:pt>
                <c:pt idx="314">
                  <c:v>42429</c:v>
                </c:pt>
                <c:pt idx="315">
                  <c:v>42460</c:v>
                </c:pt>
                <c:pt idx="316">
                  <c:v>42490</c:v>
                </c:pt>
                <c:pt idx="317">
                  <c:v>42521</c:v>
                </c:pt>
                <c:pt idx="318">
                  <c:v>42551</c:v>
                </c:pt>
                <c:pt idx="319">
                  <c:v>42582</c:v>
                </c:pt>
                <c:pt idx="320">
                  <c:v>42613</c:v>
                </c:pt>
                <c:pt idx="321">
                  <c:v>42643</c:v>
                </c:pt>
                <c:pt idx="322">
                  <c:v>42674</c:v>
                </c:pt>
                <c:pt idx="323">
                  <c:v>42704</c:v>
                </c:pt>
                <c:pt idx="324">
                  <c:v>42735</c:v>
                </c:pt>
                <c:pt idx="325">
                  <c:v>42766</c:v>
                </c:pt>
                <c:pt idx="326">
                  <c:v>42794</c:v>
                </c:pt>
                <c:pt idx="327">
                  <c:v>42825</c:v>
                </c:pt>
                <c:pt idx="328">
                  <c:v>42855</c:v>
                </c:pt>
                <c:pt idx="329">
                  <c:v>42886</c:v>
                </c:pt>
                <c:pt idx="330">
                  <c:v>42916</c:v>
                </c:pt>
                <c:pt idx="331">
                  <c:v>42947</c:v>
                </c:pt>
                <c:pt idx="332">
                  <c:v>42978</c:v>
                </c:pt>
                <c:pt idx="333">
                  <c:v>43008</c:v>
                </c:pt>
                <c:pt idx="334">
                  <c:v>43039</c:v>
                </c:pt>
                <c:pt idx="335">
                  <c:v>43069</c:v>
                </c:pt>
                <c:pt idx="336">
                  <c:v>43100</c:v>
                </c:pt>
                <c:pt idx="337">
                  <c:v>43131</c:v>
                </c:pt>
                <c:pt idx="338">
                  <c:v>43159</c:v>
                </c:pt>
                <c:pt idx="339">
                  <c:v>43190</c:v>
                </c:pt>
                <c:pt idx="340">
                  <c:v>43220</c:v>
                </c:pt>
                <c:pt idx="341">
                  <c:v>43251</c:v>
                </c:pt>
                <c:pt idx="342">
                  <c:v>43281</c:v>
                </c:pt>
                <c:pt idx="343">
                  <c:v>43312</c:v>
                </c:pt>
                <c:pt idx="344">
                  <c:v>43343</c:v>
                </c:pt>
                <c:pt idx="345">
                  <c:v>43373</c:v>
                </c:pt>
                <c:pt idx="346">
                  <c:v>43404</c:v>
                </c:pt>
                <c:pt idx="347">
                  <c:v>43434</c:v>
                </c:pt>
                <c:pt idx="348">
                  <c:v>43465</c:v>
                </c:pt>
                <c:pt idx="349">
                  <c:v>43496</c:v>
                </c:pt>
                <c:pt idx="350">
                  <c:v>43524</c:v>
                </c:pt>
                <c:pt idx="351">
                  <c:v>43555</c:v>
                </c:pt>
                <c:pt idx="352">
                  <c:v>43585</c:v>
                </c:pt>
                <c:pt idx="353">
                  <c:v>43616</c:v>
                </c:pt>
                <c:pt idx="354">
                  <c:v>43646</c:v>
                </c:pt>
                <c:pt idx="355">
                  <c:v>43677</c:v>
                </c:pt>
                <c:pt idx="356">
                  <c:v>43708</c:v>
                </c:pt>
                <c:pt idx="357">
                  <c:v>43738</c:v>
                </c:pt>
                <c:pt idx="358">
                  <c:v>43769</c:v>
                </c:pt>
                <c:pt idx="359">
                  <c:v>43799</c:v>
                </c:pt>
                <c:pt idx="360">
                  <c:v>43830</c:v>
                </c:pt>
                <c:pt idx="361">
                  <c:v>43861</c:v>
                </c:pt>
                <c:pt idx="362">
                  <c:v>43890</c:v>
                </c:pt>
                <c:pt idx="363">
                  <c:v>43921</c:v>
                </c:pt>
                <c:pt idx="364">
                  <c:v>43951</c:v>
                </c:pt>
                <c:pt idx="365">
                  <c:v>43982</c:v>
                </c:pt>
                <c:pt idx="366">
                  <c:v>44012</c:v>
                </c:pt>
                <c:pt idx="367">
                  <c:v>44043</c:v>
                </c:pt>
                <c:pt idx="368">
                  <c:v>44074</c:v>
                </c:pt>
                <c:pt idx="369">
                  <c:v>44104</c:v>
                </c:pt>
                <c:pt idx="370">
                  <c:v>44135</c:v>
                </c:pt>
                <c:pt idx="371">
                  <c:v>44165</c:v>
                </c:pt>
                <c:pt idx="372">
                  <c:v>44196</c:v>
                </c:pt>
                <c:pt idx="373">
                  <c:v>44227</c:v>
                </c:pt>
                <c:pt idx="374">
                  <c:v>44255</c:v>
                </c:pt>
                <c:pt idx="375">
                  <c:v>44286</c:v>
                </c:pt>
                <c:pt idx="376">
                  <c:v>44316</c:v>
                </c:pt>
                <c:pt idx="377">
                  <c:v>44347</c:v>
                </c:pt>
                <c:pt idx="378">
                  <c:v>44377</c:v>
                </c:pt>
                <c:pt idx="379">
                  <c:v>44408</c:v>
                </c:pt>
                <c:pt idx="380">
                  <c:v>44439</c:v>
                </c:pt>
                <c:pt idx="381">
                  <c:v>44469</c:v>
                </c:pt>
                <c:pt idx="382">
                  <c:v>44500</c:v>
                </c:pt>
                <c:pt idx="383">
                  <c:v>44530</c:v>
                </c:pt>
                <c:pt idx="384">
                  <c:v>44561</c:v>
                </c:pt>
                <c:pt idx="385">
                  <c:v>44592</c:v>
                </c:pt>
                <c:pt idx="386">
                  <c:v>44620</c:v>
                </c:pt>
                <c:pt idx="387">
                  <c:v>44651</c:v>
                </c:pt>
                <c:pt idx="388">
                  <c:v>44681</c:v>
                </c:pt>
                <c:pt idx="389">
                  <c:v>44712</c:v>
                </c:pt>
                <c:pt idx="390">
                  <c:v>44742</c:v>
                </c:pt>
                <c:pt idx="391">
                  <c:v>44773</c:v>
                </c:pt>
                <c:pt idx="392">
                  <c:v>44804</c:v>
                </c:pt>
                <c:pt idx="393">
                  <c:v>44834</c:v>
                </c:pt>
                <c:pt idx="394">
                  <c:v>44865</c:v>
                </c:pt>
                <c:pt idx="395">
                  <c:v>44895</c:v>
                </c:pt>
                <c:pt idx="396">
                  <c:v>44926</c:v>
                </c:pt>
                <c:pt idx="397">
                  <c:v>44957</c:v>
                </c:pt>
                <c:pt idx="398">
                  <c:v>44985</c:v>
                </c:pt>
                <c:pt idx="399">
                  <c:v>45016</c:v>
                </c:pt>
                <c:pt idx="400">
                  <c:v>45046</c:v>
                </c:pt>
                <c:pt idx="401">
                  <c:v>45077</c:v>
                </c:pt>
                <c:pt idx="402">
                  <c:v>45107</c:v>
                </c:pt>
                <c:pt idx="403">
                  <c:v>45138</c:v>
                </c:pt>
                <c:pt idx="404">
                  <c:v>45169</c:v>
                </c:pt>
                <c:pt idx="405">
                  <c:v>45199</c:v>
                </c:pt>
                <c:pt idx="406">
                  <c:v>45230</c:v>
                </c:pt>
                <c:pt idx="407">
                  <c:v>45260</c:v>
                </c:pt>
                <c:pt idx="408">
                  <c:v>45291</c:v>
                </c:pt>
                <c:pt idx="409">
                  <c:v>45322</c:v>
                </c:pt>
                <c:pt idx="410">
                  <c:v>45351</c:v>
                </c:pt>
                <c:pt idx="411">
                  <c:v>45382</c:v>
                </c:pt>
                <c:pt idx="412">
                  <c:v>45412</c:v>
                </c:pt>
                <c:pt idx="413">
                  <c:v>45443</c:v>
                </c:pt>
                <c:pt idx="414">
                  <c:v>45473</c:v>
                </c:pt>
                <c:pt idx="415">
                  <c:v>45504</c:v>
                </c:pt>
                <c:pt idx="416">
                  <c:v>45535</c:v>
                </c:pt>
                <c:pt idx="417">
                  <c:v>45565</c:v>
                </c:pt>
                <c:pt idx="418">
                  <c:v>45596</c:v>
                </c:pt>
                <c:pt idx="419">
                  <c:v>45626</c:v>
                </c:pt>
                <c:pt idx="420">
                  <c:v>45657</c:v>
                </c:pt>
                <c:pt idx="421">
                  <c:v>45688</c:v>
                </c:pt>
                <c:pt idx="422">
                  <c:v>45716</c:v>
                </c:pt>
                <c:pt idx="423">
                  <c:v>45747</c:v>
                </c:pt>
                <c:pt idx="424">
                  <c:v>45777</c:v>
                </c:pt>
                <c:pt idx="425">
                  <c:v>45808</c:v>
                </c:pt>
                <c:pt idx="426">
                  <c:v>45838</c:v>
                </c:pt>
                <c:pt idx="427">
                  <c:v>45869</c:v>
                </c:pt>
                <c:pt idx="428">
                  <c:v>45900</c:v>
                </c:pt>
                <c:pt idx="429">
                  <c:v>45930</c:v>
                </c:pt>
                <c:pt idx="430">
                  <c:v>45961</c:v>
                </c:pt>
                <c:pt idx="431">
                  <c:v>45991</c:v>
                </c:pt>
                <c:pt idx="432">
                  <c:v>46022</c:v>
                </c:pt>
                <c:pt idx="433">
                  <c:v>46053</c:v>
                </c:pt>
                <c:pt idx="434">
                  <c:v>46081</c:v>
                </c:pt>
                <c:pt idx="435">
                  <c:v>46112</c:v>
                </c:pt>
                <c:pt idx="436">
                  <c:v>46142</c:v>
                </c:pt>
                <c:pt idx="437">
                  <c:v>46173</c:v>
                </c:pt>
              </c:numCache>
            </c:numRef>
          </c:cat>
          <c:val>
            <c:numRef>
              <c:f>'810_VS_INFLATION'!$G$2:$G$439</c:f>
              <c:numCache>
                <c:formatCode>General</c:formatCode>
                <c:ptCount val="438"/>
                <c:pt idx="0">
                  <c:v>8.3838735499999997E-2</c:v>
                </c:pt>
                <c:pt idx="1">
                  <c:v>9.9501529300000002E-2</c:v>
                </c:pt>
                <c:pt idx="2">
                  <c:v>0.1016164155</c:v>
                </c:pt>
                <c:pt idx="3">
                  <c:v>9.9507501799999995E-2</c:v>
                </c:pt>
                <c:pt idx="4">
                  <c:v>9.01402392E-2</c:v>
                </c:pt>
                <c:pt idx="5">
                  <c:v>8.3464462500000003E-2</c:v>
                </c:pt>
                <c:pt idx="6">
                  <c:v>8.1180316899999994E-2</c:v>
                </c:pt>
                <c:pt idx="7">
                  <c:v>9.1325268200000004E-2</c:v>
                </c:pt>
                <c:pt idx="8">
                  <c:v>7.7471319900000002E-2</c:v>
                </c:pt>
                <c:pt idx="9">
                  <c:v>6.4476154199999997E-2</c:v>
                </c:pt>
                <c:pt idx="10">
                  <c:v>6.4414924400000004E-2</c:v>
                </c:pt>
                <c:pt idx="11">
                  <c:v>4.7835544399999999E-2</c:v>
                </c:pt>
                <c:pt idx="12">
                  <c:v>5.5738131400000002E-2</c:v>
                </c:pt>
                <c:pt idx="13">
                  <c:v>4.2228796300000003E-2</c:v>
                </c:pt>
                <c:pt idx="14">
                  <c:v>5.0458957200000001E-2</c:v>
                </c:pt>
                <c:pt idx="15">
                  <c:v>5.4726101899999997E-2</c:v>
                </c:pt>
                <c:pt idx="16">
                  <c:v>6.7650133299999998E-2</c:v>
                </c:pt>
                <c:pt idx="17">
                  <c:v>5.2300013800000003E-2</c:v>
                </c:pt>
                <c:pt idx="18">
                  <c:v>5.9205201200000002E-2</c:v>
                </c:pt>
                <c:pt idx="19">
                  <c:v>5.7914152099999998E-2</c:v>
                </c:pt>
                <c:pt idx="20">
                  <c:v>3.7330198199999998E-2</c:v>
                </c:pt>
                <c:pt idx="21">
                  <c:v>2.2962241299999998E-2</c:v>
                </c:pt>
                <c:pt idx="22">
                  <c:v>2.3584413500000002E-2</c:v>
                </c:pt>
                <c:pt idx="23">
                  <c:v>1.8408309099999999E-2</c:v>
                </c:pt>
                <c:pt idx="24">
                  <c:v>1.13621713E-2</c:v>
                </c:pt>
                <c:pt idx="25">
                  <c:v>1.8928728400000001E-2</c:v>
                </c:pt>
                <c:pt idx="26">
                  <c:v>1.1506388500000001E-2</c:v>
                </c:pt>
                <c:pt idx="27">
                  <c:v>4.5950708E-3</c:v>
                </c:pt>
                <c:pt idx="28">
                  <c:v>-8.4164869999999998E-4</c:v>
                </c:pt>
                <c:pt idx="29">
                  <c:v>2.9065292999999998E-3</c:v>
                </c:pt>
                <c:pt idx="30">
                  <c:v>6.8783150000000003E-3</c:v>
                </c:pt>
                <c:pt idx="31">
                  <c:v>-1.4809910500000001E-2</c:v>
                </c:pt>
                <c:pt idx="32">
                  <c:v>-3.3811316299999998E-2</c:v>
                </c:pt>
                <c:pt idx="33">
                  <c:v>-2.6832154899999999E-2</c:v>
                </c:pt>
                <c:pt idx="34">
                  <c:v>-3.7621163999999999E-3</c:v>
                </c:pt>
                <c:pt idx="35">
                  <c:v>8.7869707000000005E-3</c:v>
                </c:pt>
                <c:pt idx="36">
                  <c:v>1.7788324000000001E-2</c:v>
                </c:pt>
                <c:pt idx="37">
                  <c:v>3.6064454099999997E-2</c:v>
                </c:pt>
                <c:pt idx="38">
                  <c:v>3.7850707300000001E-2</c:v>
                </c:pt>
                <c:pt idx="39">
                  <c:v>3.2134189399999999E-2</c:v>
                </c:pt>
                <c:pt idx="40">
                  <c:v>3.1535875200000001E-2</c:v>
                </c:pt>
                <c:pt idx="41">
                  <c:v>4.4097375600000002E-2</c:v>
                </c:pt>
                <c:pt idx="42">
                  <c:v>4.9890151799999997E-2</c:v>
                </c:pt>
                <c:pt idx="43">
                  <c:v>5.9666681100000001E-2</c:v>
                </c:pt>
                <c:pt idx="44">
                  <c:v>6.0589602800000003E-2</c:v>
                </c:pt>
                <c:pt idx="45">
                  <c:v>5.4179659400000003E-2</c:v>
                </c:pt>
                <c:pt idx="46">
                  <c:v>5.9277445900000003E-2</c:v>
                </c:pt>
                <c:pt idx="47">
                  <c:v>7.2478608400000005E-2</c:v>
                </c:pt>
                <c:pt idx="48">
                  <c:v>9.5044845000000003E-2</c:v>
                </c:pt>
                <c:pt idx="49">
                  <c:v>7.0733160000000003E-2</c:v>
                </c:pt>
                <c:pt idx="50">
                  <c:v>6.9192756600000002E-2</c:v>
                </c:pt>
                <c:pt idx="51">
                  <c:v>4.1303080499999999E-2</c:v>
                </c:pt>
                <c:pt idx="52">
                  <c:v>5.4569870999999999E-2</c:v>
                </c:pt>
                <c:pt idx="53">
                  <c:v>7.3809656200000004E-2</c:v>
                </c:pt>
                <c:pt idx="54">
                  <c:v>6.5981941799999999E-2</c:v>
                </c:pt>
                <c:pt idx="55">
                  <c:v>6.9256565699999995E-2</c:v>
                </c:pt>
                <c:pt idx="56">
                  <c:v>5.3171761999999997E-2</c:v>
                </c:pt>
                <c:pt idx="57">
                  <c:v>4.6516580299999999E-2</c:v>
                </c:pt>
                <c:pt idx="58">
                  <c:v>5.9126067499999997E-2</c:v>
                </c:pt>
                <c:pt idx="59">
                  <c:v>4.9017789499999999E-2</c:v>
                </c:pt>
                <c:pt idx="60">
                  <c:v>3.7969949000000003E-2</c:v>
                </c:pt>
                <c:pt idx="61">
                  <c:v>1.05117354E-2</c:v>
                </c:pt>
                <c:pt idx="62">
                  <c:v>1.2618479700000001E-2</c:v>
                </c:pt>
                <c:pt idx="63">
                  <c:v>7.2829024000000001E-3</c:v>
                </c:pt>
                <c:pt idx="64">
                  <c:v>1.7043648599999999E-2</c:v>
                </c:pt>
                <c:pt idx="65">
                  <c:v>1.4286537199999999E-2</c:v>
                </c:pt>
                <c:pt idx="66">
                  <c:v>1.52415225E-2</c:v>
                </c:pt>
                <c:pt idx="67">
                  <c:v>1.07623519E-2</c:v>
                </c:pt>
                <c:pt idx="68">
                  <c:v>2.21973608E-2</c:v>
                </c:pt>
                <c:pt idx="69">
                  <c:v>3.7543110999999997E-2</c:v>
                </c:pt>
                <c:pt idx="70">
                  <c:v>4.9495824600000002E-2</c:v>
                </c:pt>
                <c:pt idx="71">
                  <c:v>5.54468106E-2</c:v>
                </c:pt>
                <c:pt idx="72">
                  <c:v>5.7547279799999997E-2</c:v>
                </c:pt>
                <c:pt idx="73">
                  <c:v>8.0994749699999993E-2</c:v>
                </c:pt>
                <c:pt idx="74">
                  <c:v>6.6530999800000004E-2</c:v>
                </c:pt>
                <c:pt idx="75">
                  <c:v>6.17863705E-2</c:v>
                </c:pt>
                <c:pt idx="76">
                  <c:v>6.0704326400000001E-2</c:v>
                </c:pt>
                <c:pt idx="77">
                  <c:v>5.2746243300000002E-2</c:v>
                </c:pt>
                <c:pt idx="78">
                  <c:v>5.3326885900000003E-2</c:v>
                </c:pt>
                <c:pt idx="79">
                  <c:v>4.3017019699999999E-2</c:v>
                </c:pt>
                <c:pt idx="80">
                  <c:v>4.7333414999999997E-2</c:v>
                </c:pt>
                <c:pt idx="81">
                  <c:v>5.6449830200000002E-2</c:v>
                </c:pt>
                <c:pt idx="82">
                  <c:v>4.8239728699999998E-2</c:v>
                </c:pt>
                <c:pt idx="83">
                  <c:v>4.5154204500000003E-2</c:v>
                </c:pt>
                <c:pt idx="84">
                  <c:v>4.3277124799999997E-2</c:v>
                </c:pt>
                <c:pt idx="85">
                  <c:v>3.7377416900000002E-2</c:v>
                </c:pt>
                <c:pt idx="86">
                  <c:v>4.5642686600000003E-2</c:v>
                </c:pt>
                <c:pt idx="87">
                  <c:v>4.40720686E-2</c:v>
                </c:pt>
                <c:pt idx="88">
                  <c:v>5.3510521700000001E-2</c:v>
                </c:pt>
                <c:pt idx="89">
                  <c:v>4.2392004300000001E-2</c:v>
                </c:pt>
                <c:pt idx="90">
                  <c:v>5.2143012799999999E-2</c:v>
                </c:pt>
                <c:pt idx="91">
                  <c:v>6.4091823199999995E-2</c:v>
                </c:pt>
                <c:pt idx="92">
                  <c:v>6.36661377E-2</c:v>
                </c:pt>
                <c:pt idx="93">
                  <c:v>5.0596449299999999E-2</c:v>
                </c:pt>
                <c:pt idx="94">
                  <c:v>4.36899065E-2</c:v>
                </c:pt>
                <c:pt idx="95">
                  <c:v>3.4949137700000001E-2</c:v>
                </c:pt>
                <c:pt idx="96">
                  <c:v>2.34337326E-2</c:v>
                </c:pt>
                <c:pt idx="97">
                  <c:v>2.3455135700000001E-2</c:v>
                </c:pt>
                <c:pt idx="98">
                  <c:v>3.5074974500000002E-2</c:v>
                </c:pt>
                <c:pt idx="99">
                  <c:v>5.1095705399999997E-2</c:v>
                </c:pt>
                <c:pt idx="100">
                  <c:v>6.7263778900000001E-2</c:v>
                </c:pt>
                <c:pt idx="101">
                  <c:v>4.3833849799999998E-2</c:v>
                </c:pt>
                <c:pt idx="102">
                  <c:v>2.7157553899999999E-2</c:v>
                </c:pt>
                <c:pt idx="103">
                  <c:v>1.64750013E-2</c:v>
                </c:pt>
                <c:pt idx="104">
                  <c:v>9.1234925000000001E-3</c:v>
                </c:pt>
                <c:pt idx="105">
                  <c:v>2.1033689500000001E-2</c:v>
                </c:pt>
                <c:pt idx="106">
                  <c:v>2.4751908E-2</c:v>
                </c:pt>
                <c:pt idx="107">
                  <c:v>1.34252378E-2</c:v>
                </c:pt>
                <c:pt idx="108">
                  <c:v>-9.4644202000000004E-3</c:v>
                </c:pt>
                <c:pt idx="109">
                  <c:v>2.4978164000000001E-3</c:v>
                </c:pt>
                <c:pt idx="110">
                  <c:v>8.8939042000000003E-3</c:v>
                </c:pt>
                <c:pt idx="111">
                  <c:v>1.9908453199999999E-2</c:v>
                </c:pt>
                <c:pt idx="112">
                  <c:v>3.5054277000000002E-2</c:v>
                </c:pt>
                <c:pt idx="113">
                  <c:v>2.31694125E-2</c:v>
                </c:pt>
                <c:pt idx="114">
                  <c:v>3.00301556E-2</c:v>
                </c:pt>
                <c:pt idx="115">
                  <c:v>3.9342685699999998E-2</c:v>
                </c:pt>
                <c:pt idx="116">
                  <c:v>3.9499290399999998E-2</c:v>
                </c:pt>
                <c:pt idx="117">
                  <c:v>4.7310833699999999E-2</c:v>
                </c:pt>
                <c:pt idx="118">
                  <c:v>5.4660302399999999E-2</c:v>
                </c:pt>
                <c:pt idx="119">
                  <c:v>6.3483221100000001E-2</c:v>
                </c:pt>
                <c:pt idx="120">
                  <c:v>8.0658465700000001E-2</c:v>
                </c:pt>
                <c:pt idx="121">
                  <c:v>0.1130934561</c:v>
                </c:pt>
                <c:pt idx="122">
                  <c:v>0.1173774528</c:v>
                </c:pt>
                <c:pt idx="123">
                  <c:v>0.1087900302</c:v>
                </c:pt>
                <c:pt idx="124">
                  <c:v>9.8241271699999994E-2</c:v>
                </c:pt>
                <c:pt idx="125">
                  <c:v>9.5167295299999996E-2</c:v>
                </c:pt>
                <c:pt idx="126">
                  <c:v>0.1071318392</c:v>
                </c:pt>
                <c:pt idx="127">
                  <c:v>0.1066830294</c:v>
                </c:pt>
                <c:pt idx="128">
                  <c:v>0.1179539612</c:v>
                </c:pt>
                <c:pt idx="129">
                  <c:v>0.11239120330000001</c:v>
                </c:pt>
                <c:pt idx="130">
                  <c:v>0.10493134849999999</c:v>
                </c:pt>
                <c:pt idx="131">
                  <c:v>0.1014380013</c:v>
                </c:pt>
                <c:pt idx="132">
                  <c:v>0.1037457925</c:v>
                </c:pt>
                <c:pt idx="133">
                  <c:v>0.1024744227</c:v>
                </c:pt>
                <c:pt idx="134">
                  <c:v>0.1091768149</c:v>
                </c:pt>
                <c:pt idx="135">
                  <c:v>0.1019896111</c:v>
                </c:pt>
                <c:pt idx="136">
                  <c:v>0.1125087722</c:v>
                </c:pt>
                <c:pt idx="137">
                  <c:v>0.13459231269999999</c:v>
                </c:pt>
                <c:pt idx="138">
                  <c:v>0.12629016009999999</c:v>
                </c:pt>
                <c:pt idx="139">
                  <c:v>0.1300355007</c:v>
                </c:pt>
                <c:pt idx="140">
                  <c:v>0.14142579629999999</c:v>
                </c:pt>
                <c:pt idx="141">
                  <c:v>0.12986574379999999</c:v>
                </c:pt>
                <c:pt idx="142">
                  <c:v>0.14105661410000001</c:v>
                </c:pt>
                <c:pt idx="143">
                  <c:v>0.15842332449999999</c:v>
                </c:pt>
                <c:pt idx="144">
                  <c:v>0.1764543321</c:v>
                </c:pt>
                <c:pt idx="145">
                  <c:v>0.17239110869999999</c:v>
                </c:pt>
                <c:pt idx="146">
                  <c:v>0.16581837199999999</c:v>
                </c:pt>
                <c:pt idx="147">
                  <c:v>0.17002043250000001</c:v>
                </c:pt>
                <c:pt idx="148">
                  <c:v>0.170505723</c:v>
                </c:pt>
                <c:pt idx="149">
                  <c:v>0.1744842409</c:v>
                </c:pt>
                <c:pt idx="150">
                  <c:v>0.1601178549</c:v>
                </c:pt>
                <c:pt idx="151">
                  <c:v>0.1423784797</c:v>
                </c:pt>
                <c:pt idx="152">
                  <c:v>0.16329304450000001</c:v>
                </c:pt>
                <c:pt idx="153">
                  <c:v>0.1689271061</c:v>
                </c:pt>
                <c:pt idx="154">
                  <c:v>0.18262900470000001</c:v>
                </c:pt>
                <c:pt idx="155">
                  <c:v>0.194460827</c:v>
                </c:pt>
                <c:pt idx="156">
                  <c:v>0.19551257350000001</c:v>
                </c:pt>
                <c:pt idx="157">
                  <c:v>0.17577344980000001</c:v>
                </c:pt>
                <c:pt idx="158">
                  <c:v>0.15769617329999999</c:v>
                </c:pt>
                <c:pt idx="159">
                  <c:v>0.13252842370000001</c:v>
                </c:pt>
                <c:pt idx="160">
                  <c:v>0.11359230770000001</c:v>
                </c:pt>
                <c:pt idx="161">
                  <c:v>0.15276821870000001</c:v>
                </c:pt>
                <c:pt idx="162">
                  <c:v>0.1618411709</c:v>
                </c:pt>
                <c:pt idx="163">
                  <c:v>0.16936013120000001</c:v>
                </c:pt>
                <c:pt idx="164">
                  <c:v>0.1858277015</c:v>
                </c:pt>
                <c:pt idx="165">
                  <c:v>0.17650421890000001</c:v>
                </c:pt>
                <c:pt idx="166">
                  <c:v>0.1813222595</c:v>
                </c:pt>
                <c:pt idx="167">
                  <c:v>0.1803767493</c:v>
                </c:pt>
                <c:pt idx="168">
                  <c:v>0.1933144172</c:v>
                </c:pt>
                <c:pt idx="169">
                  <c:v>0.19183742919999999</c:v>
                </c:pt>
                <c:pt idx="170">
                  <c:v>0.18623046209999999</c:v>
                </c:pt>
                <c:pt idx="171">
                  <c:v>0.1644743759</c:v>
                </c:pt>
                <c:pt idx="172">
                  <c:v>0.13294206920000001</c:v>
                </c:pt>
                <c:pt idx="173">
                  <c:v>0.1378241858</c:v>
                </c:pt>
                <c:pt idx="174">
                  <c:v>0.12879065179999999</c:v>
                </c:pt>
                <c:pt idx="175">
                  <c:v>0.12131423299999999</c:v>
                </c:pt>
                <c:pt idx="176">
                  <c:v>0.13693770050000001</c:v>
                </c:pt>
                <c:pt idx="177">
                  <c:v>0.14422515</c:v>
                </c:pt>
                <c:pt idx="178">
                  <c:v>0.13789964029999999</c:v>
                </c:pt>
                <c:pt idx="179">
                  <c:v>0.14031167189999999</c:v>
                </c:pt>
                <c:pt idx="180">
                  <c:v>0.1235701828</c:v>
                </c:pt>
                <c:pt idx="181">
                  <c:v>0.11403836439999999</c:v>
                </c:pt>
                <c:pt idx="182">
                  <c:v>0.118111851</c:v>
                </c:pt>
                <c:pt idx="183">
                  <c:v>0.1212414656</c:v>
                </c:pt>
                <c:pt idx="184">
                  <c:v>0.1251961275</c:v>
                </c:pt>
                <c:pt idx="185">
                  <c:v>0.1455948443</c:v>
                </c:pt>
                <c:pt idx="186">
                  <c:v>0.13932444899999999</c:v>
                </c:pt>
                <c:pt idx="187">
                  <c:v>0.15409396189999999</c:v>
                </c:pt>
                <c:pt idx="188">
                  <c:v>0.1442976124</c:v>
                </c:pt>
                <c:pt idx="189">
                  <c:v>0.16002040640000001</c:v>
                </c:pt>
                <c:pt idx="190">
                  <c:v>0.15384084479999999</c:v>
                </c:pt>
                <c:pt idx="191">
                  <c:v>0.1605305226</c:v>
                </c:pt>
                <c:pt idx="192">
                  <c:v>0.16497057370000001</c:v>
                </c:pt>
                <c:pt idx="193">
                  <c:v>0.1671649848</c:v>
                </c:pt>
                <c:pt idx="194">
                  <c:v>0.1677240586</c:v>
                </c:pt>
                <c:pt idx="195">
                  <c:v>0.18934999720000001</c:v>
                </c:pt>
                <c:pt idx="196">
                  <c:v>0.1766746619</c:v>
                </c:pt>
                <c:pt idx="197">
                  <c:v>0.15709018790000001</c:v>
                </c:pt>
                <c:pt idx="198">
                  <c:v>0.15699647280000001</c:v>
                </c:pt>
                <c:pt idx="199">
                  <c:v>0.15451093420000001</c:v>
                </c:pt>
                <c:pt idx="200">
                  <c:v>0.15760258630000001</c:v>
                </c:pt>
                <c:pt idx="201">
                  <c:v>0.1674520907</c:v>
                </c:pt>
                <c:pt idx="202">
                  <c:v>0.1685294175</c:v>
                </c:pt>
                <c:pt idx="203">
                  <c:v>0.16136900700000001</c:v>
                </c:pt>
                <c:pt idx="204">
                  <c:v>0.1553718976</c:v>
                </c:pt>
                <c:pt idx="205">
                  <c:v>0.1648660022</c:v>
                </c:pt>
                <c:pt idx="206">
                  <c:v>0.16928173499999999</c:v>
                </c:pt>
                <c:pt idx="207">
                  <c:v>0.1729631069</c:v>
                </c:pt>
                <c:pt idx="208">
                  <c:v>0.1730636794</c:v>
                </c:pt>
                <c:pt idx="209">
                  <c:v>0.17125367550000001</c:v>
                </c:pt>
                <c:pt idx="210">
                  <c:v>0.17458938709999999</c:v>
                </c:pt>
                <c:pt idx="211">
                  <c:v>0.18287810430000001</c:v>
                </c:pt>
                <c:pt idx="212">
                  <c:v>0.17343198730000001</c:v>
                </c:pt>
                <c:pt idx="213">
                  <c:v>0.17479627959999999</c:v>
                </c:pt>
                <c:pt idx="214">
                  <c:v>0.1815076951</c:v>
                </c:pt>
                <c:pt idx="215">
                  <c:v>0.16558956289999999</c:v>
                </c:pt>
                <c:pt idx="216">
                  <c:v>0.1626203262</c:v>
                </c:pt>
                <c:pt idx="217">
                  <c:v>0.15632461349999999</c:v>
                </c:pt>
                <c:pt idx="218">
                  <c:v>0.18488757450000001</c:v>
                </c:pt>
                <c:pt idx="219">
                  <c:v>0.1898054726</c:v>
                </c:pt>
                <c:pt idx="220">
                  <c:v>0.19432171509999999</c:v>
                </c:pt>
                <c:pt idx="221">
                  <c:v>0.16857711289999999</c:v>
                </c:pt>
                <c:pt idx="222">
                  <c:v>0.15733361039999999</c:v>
                </c:pt>
                <c:pt idx="223">
                  <c:v>0.14773509770000001</c:v>
                </c:pt>
                <c:pt idx="224">
                  <c:v>0.14990727579999999</c:v>
                </c:pt>
                <c:pt idx="225">
                  <c:v>0.1376240762</c:v>
                </c:pt>
                <c:pt idx="226">
                  <c:v>0.1049961288</c:v>
                </c:pt>
                <c:pt idx="227">
                  <c:v>0.1062505458</c:v>
                </c:pt>
                <c:pt idx="228">
                  <c:v>9.5012640100000004E-2</c:v>
                </c:pt>
                <c:pt idx="229">
                  <c:v>8.3837075299999994E-2</c:v>
                </c:pt>
                <c:pt idx="230">
                  <c:v>6.3899641399999998E-2</c:v>
                </c:pt>
                <c:pt idx="231">
                  <c:v>7.5751563999999993E-2</c:v>
                </c:pt>
                <c:pt idx="232">
                  <c:v>7.6701254600000005E-2</c:v>
                </c:pt>
                <c:pt idx="233">
                  <c:v>8.7905917599999994E-2</c:v>
                </c:pt>
                <c:pt idx="234">
                  <c:v>9.0173503200000005E-2</c:v>
                </c:pt>
                <c:pt idx="235">
                  <c:v>9.9297718600000001E-2</c:v>
                </c:pt>
                <c:pt idx="236">
                  <c:v>8.8916185800000005E-2</c:v>
                </c:pt>
                <c:pt idx="237">
                  <c:v>8.1516065499999998E-2</c:v>
                </c:pt>
                <c:pt idx="238">
                  <c:v>8.9117057200000002E-2</c:v>
                </c:pt>
                <c:pt idx="239">
                  <c:v>7.3746710300000004E-2</c:v>
                </c:pt>
                <c:pt idx="240">
                  <c:v>7.2826342399999994E-2</c:v>
                </c:pt>
                <c:pt idx="241">
                  <c:v>7.0203807699999995E-2</c:v>
                </c:pt>
                <c:pt idx="242">
                  <c:v>6.5677902499999996E-2</c:v>
                </c:pt>
                <c:pt idx="243">
                  <c:v>7.6665856899999996E-2</c:v>
                </c:pt>
                <c:pt idx="244">
                  <c:v>8.2700442799999996E-2</c:v>
                </c:pt>
                <c:pt idx="245">
                  <c:v>5.5064503000000001E-2</c:v>
                </c:pt>
                <c:pt idx="246">
                  <c:v>4.7353966099999999E-2</c:v>
                </c:pt>
                <c:pt idx="247">
                  <c:v>4.3525108799999997E-2</c:v>
                </c:pt>
                <c:pt idx="248">
                  <c:v>3.5604418700000001E-2</c:v>
                </c:pt>
                <c:pt idx="249">
                  <c:v>3.3194979200000002E-2</c:v>
                </c:pt>
                <c:pt idx="250">
                  <c:v>4.2485210000000002E-2</c:v>
                </c:pt>
                <c:pt idx="251">
                  <c:v>3.78361324E-2</c:v>
                </c:pt>
                <c:pt idx="252">
                  <c:v>2.8282112000000002E-2</c:v>
                </c:pt>
                <c:pt idx="253">
                  <c:v>1.24813675E-2</c:v>
                </c:pt>
                <c:pt idx="254">
                  <c:v>1.38756594E-2</c:v>
                </c:pt>
                <c:pt idx="255">
                  <c:v>-1.6371179000000001E-3</c:v>
                </c:pt>
                <c:pt idx="256">
                  <c:v>1.067264E-4</c:v>
                </c:pt>
                <c:pt idx="257">
                  <c:v>5.2175609999999999E-3</c:v>
                </c:pt>
                <c:pt idx="258">
                  <c:v>3.0145597999999998E-3</c:v>
                </c:pt>
                <c:pt idx="259">
                  <c:v>6.9569100999999998E-3</c:v>
                </c:pt>
                <c:pt idx="260">
                  <c:v>-4.1423477999999996E-3</c:v>
                </c:pt>
                <c:pt idx="261">
                  <c:v>-7.5903780999999997E-3</c:v>
                </c:pt>
                <c:pt idx="262">
                  <c:v>-3.8971962E-3</c:v>
                </c:pt>
                <c:pt idx="263">
                  <c:v>-7.5641603E-3</c:v>
                </c:pt>
                <c:pt idx="264">
                  <c:v>-1.5708949600000001E-2</c:v>
                </c:pt>
                <c:pt idx="265">
                  <c:v>-1.48405238E-2</c:v>
                </c:pt>
                <c:pt idx="266">
                  <c:v>-1.7050815800000001E-2</c:v>
                </c:pt>
                <c:pt idx="267">
                  <c:v>-2.2033572599999999E-2</c:v>
                </c:pt>
                <c:pt idx="268">
                  <c:v>-2.0541930999999999E-2</c:v>
                </c:pt>
                <c:pt idx="269">
                  <c:v>-2.45458928E-2</c:v>
                </c:pt>
                <c:pt idx="270">
                  <c:v>-1.74570023E-2</c:v>
                </c:pt>
                <c:pt idx="271">
                  <c:v>-7.4987735E-3</c:v>
                </c:pt>
                <c:pt idx="272">
                  <c:v>-4.5892004999999996E-3</c:v>
                </c:pt>
                <c:pt idx="273">
                  <c:v>-6.1269254000000002E-3</c:v>
                </c:pt>
                <c:pt idx="274">
                  <c:v>-5.0883185999999999E-3</c:v>
                </c:pt>
                <c:pt idx="275">
                  <c:v>8.1813487000000004E-3</c:v>
                </c:pt>
                <c:pt idx="276">
                  <c:v>1.5812296E-2</c:v>
                </c:pt>
                <c:pt idx="277">
                  <c:v>3.7906654800000002E-2</c:v>
                </c:pt>
                <c:pt idx="278">
                  <c:v>1.5463848400000001E-2</c:v>
                </c:pt>
                <c:pt idx="279">
                  <c:v>2.5979620500000002E-2</c:v>
                </c:pt>
                <c:pt idx="280">
                  <c:v>2.2842258300000001E-2</c:v>
                </c:pt>
                <c:pt idx="281">
                  <c:v>3.8834731999999997E-2</c:v>
                </c:pt>
                <c:pt idx="282">
                  <c:v>4.2073993300000001E-2</c:v>
                </c:pt>
                <c:pt idx="283">
                  <c:v>4.8948856800000003E-2</c:v>
                </c:pt>
                <c:pt idx="284">
                  <c:v>4.7131905199999997E-2</c:v>
                </c:pt>
                <c:pt idx="285">
                  <c:v>6.6951410500000003E-2</c:v>
                </c:pt>
                <c:pt idx="286">
                  <c:v>9.0865788599999997E-2</c:v>
                </c:pt>
                <c:pt idx="287">
                  <c:v>8.59138765E-2</c:v>
                </c:pt>
                <c:pt idx="288">
                  <c:v>8.7192076499999993E-2</c:v>
                </c:pt>
                <c:pt idx="289">
                  <c:v>8.5427213799999999E-2</c:v>
                </c:pt>
                <c:pt idx="290">
                  <c:v>0.1075405495</c:v>
                </c:pt>
                <c:pt idx="291">
                  <c:v>0.1021151407</c:v>
                </c:pt>
                <c:pt idx="292">
                  <c:v>0.1040055292</c:v>
                </c:pt>
                <c:pt idx="293">
                  <c:v>9.8900243600000007E-2</c:v>
                </c:pt>
                <c:pt idx="294">
                  <c:v>0.10278468540000001</c:v>
                </c:pt>
                <c:pt idx="295">
                  <c:v>8.8657368900000005E-2</c:v>
                </c:pt>
                <c:pt idx="296">
                  <c:v>7.9969011500000006E-2</c:v>
                </c:pt>
                <c:pt idx="297">
                  <c:v>8.0695386399999999E-2</c:v>
                </c:pt>
                <c:pt idx="298">
                  <c:v>7.3735255499999999E-2</c:v>
                </c:pt>
                <c:pt idx="299">
                  <c:v>7.8491173999999997E-2</c:v>
                </c:pt>
                <c:pt idx="300">
                  <c:v>7.4885796399999996E-2</c:v>
                </c:pt>
                <c:pt idx="301">
                  <c:v>7.9390299299999995E-2</c:v>
                </c:pt>
                <c:pt idx="302">
                  <c:v>8.2133984600000001E-2</c:v>
                </c:pt>
                <c:pt idx="303">
                  <c:v>7.2020704099999999E-2</c:v>
                </c:pt>
                <c:pt idx="304">
                  <c:v>7.2365321400000002E-2</c:v>
                </c:pt>
                <c:pt idx="305">
                  <c:v>8.1661022599999994E-2</c:v>
                </c:pt>
                <c:pt idx="306">
                  <c:v>8.01699471E-2</c:v>
                </c:pt>
                <c:pt idx="307">
                  <c:v>7.2832874899999997E-2</c:v>
                </c:pt>
                <c:pt idx="308">
                  <c:v>7.2847099200000001E-2</c:v>
                </c:pt>
                <c:pt idx="309">
                  <c:v>5.7846549300000001E-2</c:v>
                </c:pt>
                <c:pt idx="310">
                  <c:v>6.2815101999999998E-2</c:v>
                </c:pt>
                <c:pt idx="311">
                  <c:v>6.0485536700000002E-2</c:v>
                </c:pt>
                <c:pt idx="312">
                  <c:v>5.7689332900000001E-2</c:v>
                </c:pt>
                <c:pt idx="313">
                  <c:v>5.0042707700000001E-2</c:v>
                </c:pt>
                <c:pt idx="314">
                  <c:v>4.8536478799999998E-2</c:v>
                </c:pt>
                <c:pt idx="315">
                  <c:v>5.7660316500000003E-2</c:v>
                </c:pt>
                <c:pt idx="316">
                  <c:v>5.2685927600000002E-2</c:v>
                </c:pt>
                <c:pt idx="317">
                  <c:v>5.9267044800000002E-2</c:v>
                </c:pt>
                <c:pt idx="318">
                  <c:v>5.4510684300000001E-2</c:v>
                </c:pt>
                <c:pt idx="319">
                  <c:v>5.4143102999999998E-2</c:v>
                </c:pt>
                <c:pt idx="320">
                  <c:v>5.7911357300000001E-2</c:v>
                </c:pt>
                <c:pt idx="321">
                  <c:v>5.0496233500000001E-2</c:v>
                </c:pt>
                <c:pt idx="322">
                  <c:v>3.00137826E-2</c:v>
                </c:pt>
                <c:pt idx="323">
                  <c:v>3.0845366200000002E-2</c:v>
                </c:pt>
                <c:pt idx="324">
                  <c:v>3.2707253899999997E-2</c:v>
                </c:pt>
                <c:pt idx="325">
                  <c:v>2.7781578099999999E-2</c:v>
                </c:pt>
                <c:pt idx="326">
                  <c:v>2.1189822699999999E-2</c:v>
                </c:pt>
                <c:pt idx="327">
                  <c:v>2.3215516499999998E-2</c:v>
                </c:pt>
                <c:pt idx="328">
                  <c:v>2.2905985300000001E-2</c:v>
                </c:pt>
                <c:pt idx="329">
                  <c:v>2.7448389300000001E-2</c:v>
                </c:pt>
                <c:pt idx="330">
                  <c:v>1.9538890900000001E-2</c:v>
                </c:pt>
                <c:pt idx="331">
                  <c:v>1.8355225700000002E-2</c:v>
                </c:pt>
                <c:pt idx="332">
                  <c:v>1.4237410299999999E-2</c:v>
                </c:pt>
                <c:pt idx="333">
                  <c:v>1.75595035E-2</c:v>
                </c:pt>
                <c:pt idx="334">
                  <c:v>1.80614448E-2</c:v>
                </c:pt>
                <c:pt idx="335">
                  <c:v>1.05739033E-2</c:v>
                </c:pt>
                <c:pt idx="336">
                  <c:v>3.2870369999999998E-4</c:v>
                </c:pt>
                <c:pt idx="337">
                  <c:v>-5.9965666999999999E-3</c:v>
                </c:pt>
                <c:pt idx="338">
                  <c:v>-9.3500197E-3</c:v>
                </c:pt>
                <c:pt idx="339">
                  <c:v>-1.8858289600000001E-2</c:v>
                </c:pt>
                <c:pt idx="340">
                  <c:v>-8.3911741000000008E-3</c:v>
                </c:pt>
                <c:pt idx="341">
                  <c:v>-2.69477173E-2</c:v>
                </c:pt>
                <c:pt idx="342">
                  <c:v>-1.2799445E-2</c:v>
                </c:pt>
                <c:pt idx="343">
                  <c:v>-1.75440592E-2</c:v>
                </c:pt>
                <c:pt idx="344">
                  <c:v>-1.05853101E-2</c:v>
                </c:pt>
                <c:pt idx="345">
                  <c:v>-2.6955169800000001E-2</c:v>
                </c:pt>
                <c:pt idx="346">
                  <c:v>-4.2270769999999999E-2</c:v>
                </c:pt>
                <c:pt idx="347">
                  <c:v>-4.8249062699999998E-2</c:v>
                </c:pt>
                <c:pt idx="348">
                  <c:v>-5.1072506300000001E-2</c:v>
                </c:pt>
                <c:pt idx="349">
                  <c:v>-4.2984665200000001E-2</c:v>
                </c:pt>
                <c:pt idx="350">
                  <c:v>-3.7988830500000001E-2</c:v>
                </c:pt>
                <c:pt idx="351">
                  <c:v>-3.7565535800000001E-2</c:v>
                </c:pt>
                <c:pt idx="352">
                  <c:v>-3.74681714E-2</c:v>
                </c:pt>
                <c:pt idx="353">
                  <c:v>-4.8389372899999998E-2</c:v>
                </c:pt>
                <c:pt idx="354">
                  <c:v>-4.8097035400000002E-2</c:v>
                </c:pt>
                <c:pt idx="355">
                  <c:v>-4.8650174300000001E-2</c:v>
                </c:pt>
                <c:pt idx="356">
                  <c:v>-4.5009161700000001E-2</c:v>
                </c:pt>
                <c:pt idx="357">
                  <c:v>-4.5107507900000003E-2</c:v>
                </c:pt>
                <c:pt idx="358">
                  <c:v>-4.1997235399999999E-2</c:v>
                </c:pt>
                <c:pt idx="359">
                  <c:v>-4.4552728700000002E-2</c:v>
                </c:pt>
                <c:pt idx="360">
                  <c:v>-4.6147052700000003E-2</c:v>
                </c:pt>
                <c:pt idx="361">
                  <c:v>-4.7153819100000001E-2</c:v>
                </c:pt>
                <c:pt idx="362">
                  <c:v>-6.3051959899999996E-2</c:v>
                </c:pt>
                <c:pt idx="363">
                  <c:v>-7.2306473299999993E-2</c:v>
                </c:pt>
                <c:pt idx="364">
                  <c:v>-5.0915410199999997E-2</c:v>
                </c:pt>
                <c:pt idx="365">
                  <c:v>-4.8414190900000001E-2</c:v>
                </c:pt>
                <c:pt idx="366">
                  <c:v>-4.0679473200000003E-2</c:v>
                </c:pt>
                <c:pt idx="367">
                  <c:v>-4.1893587900000001E-2</c:v>
                </c:pt>
                <c:pt idx="368">
                  <c:v>-3.64913787E-2</c:v>
                </c:pt>
                <c:pt idx="369">
                  <c:v>-4.0593963199999999E-2</c:v>
                </c:pt>
                <c:pt idx="370">
                  <c:v>-5.8598584099999997E-2</c:v>
                </c:pt>
                <c:pt idx="371">
                  <c:v>-4.1557678299999998E-2</c:v>
                </c:pt>
                <c:pt idx="372">
                  <c:v>-4.12097279E-2</c:v>
                </c:pt>
                <c:pt idx="373">
                  <c:v>-2.7824722600000001E-2</c:v>
                </c:pt>
                <c:pt idx="374">
                  <c:v>-2.4615828199999999E-2</c:v>
                </c:pt>
                <c:pt idx="375">
                  <c:v>-3.3155745600000001E-2</c:v>
                </c:pt>
                <c:pt idx="376">
                  <c:v>-2.9347555099999999E-2</c:v>
                </c:pt>
                <c:pt idx="377">
                  <c:v>-3.4716320799999999E-2</c:v>
                </c:pt>
                <c:pt idx="378">
                  <c:v>-2.62748459E-2</c:v>
                </c:pt>
                <c:pt idx="379">
                  <c:v>-2.3818998099999999E-2</c:v>
                </c:pt>
                <c:pt idx="380">
                  <c:v>-2.9203483299999999E-2</c:v>
                </c:pt>
                <c:pt idx="381">
                  <c:v>-2.12045703E-2</c:v>
                </c:pt>
                <c:pt idx="382">
                  <c:v>-1.1312149800000001E-2</c:v>
                </c:pt>
                <c:pt idx="383">
                  <c:v>-1.35561889E-2</c:v>
                </c:pt>
                <c:pt idx="384">
                  <c:v>-8.7363706999999992E-3</c:v>
                </c:pt>
                <c:pt idx="385">
                  <c:v>-1.5100602899999999E-2</c:v>
                </c:pt>
                <c:pt idx="386">
                  <c:v>-1.07978656E-2</c:v>
                </c:pt>
                <c:pt idx="387">
                  <c:v>-1.4636647500000001E-2</c:v>
                </c:pt>
                <c:pt idx="388">
                  <c:v>-2.2237539899999999E-2</c:v>
                </c:pt>
                <c:pt idx="389">
                  <c:v>-2.3971024600000002E-2</c:v>
                </c:pt>
                <c:pt idx="390">
                  <c:v>-2.6756843700000001E-2</c:v>
                </c:pt>
                <c:pt idx="391">
                  <c:v>-3.1098734400000001E-2</c:v>
                </c:pt>
                <c:pt idx="392">
                  <c:v>-3.0591327200000001E-2</c:v>
                </c:pt>
                <c:pt idx="393">
                  <c:v>-4.0708846999999999E-2</c:v>
                </c:pt>
                <c:pt idx="394">
                  <c:v>-4.2859926399999998E-2</c:v>
                </c:pt>
                <c:pt idx="395">
                  <c:v>-3.1423255599999998E-2</c:v>
                </c:pt>
                <c:pt idx="396">
                  <c:v>-2.3370277599999999E-2</c:v>
                </c:pt>
                <c:pt idx="397">
                  <c:v>-7.7574234000000004E-3</c:v>
                </c:pt>
                <c:pt idx="398">
                  <c:v>-9.2979860000000001E-4</c:v>
                </c:pt>
                <c:pt idx="399">
                  <c:v>3.5513784000000001E-3</c:v>
                </c:pt>
                <c:pt idx="400">
                  <c:v>-2.4741501000000001E-3</c:v>
                </c:pt>
                <c:pt idx="401">
                  <c:v>-2.8453389000000001E-3</c:v>
                </c:pt>
                <c:pt idx="402">
                  <c:v>-5.7194988000000002E-3</c:v>
                </c:pt>
                <c:pt idx="403">
                  <c:v>-4.9334293000000001E-3</c:v>
                </c:pt>
                <c:pt idx="404">
                  <c:v>-1.69342995E-2</c:v>
                </c:pt>
                <c:pt idx="405">
                  <c:v>-1.39483065E-2</c:v>
                </c:pt>
                <c:pt idx="406">
                  <c:v>-1.17433416E-2</c:v>
                </c:pt>
                <c:pt idx="407">
                  <c:v>9.0095447999999998E-3</c:v>
                </c:pt>
                <c:pt idx="408">
                  <c:v>1.09901676E-2</c:v>
                </c:pt>
                <c:pt idx="409">
                  <c:v>5.2340533999999999E-3</c:v>
                </c:pt>
                <c:pt idx="410">
                  <c:v>-3.1864964000000002E-3</c:v>
                </c:pt>
                <c:pt idx="411">
                  <c:v>-1.2467124E-3</c:v>
                </c:pt>
                <c:pt idx="412">
                  <c:v>-2.1987832999999998E-3</c:v>
                </c:pt>
                <c:pt idx="413">
                  <c:v>1.13190545E-2</c:v>
                </c:pt>
                <c:pt idx="414">
                  <c:v>6.7230709000000001E-3</c:v>
                </c:pt>
                <c:pt idx="415">
                  <c:v>1.22499924E-2</c:v>
                </c:pt>
                <c:pt idx="416">
                  <c:v>1.2412762900000001E-2</c:v>
                </c:pt>
                <c:pt idx="417">
                  <c:v>1.9171094900000001E-2</c:v>
                </c:pt>
                <c:pt idx="418">
                  <c:v>1.10845827E-2</c:v>
                </c:pt>
                <c:pt idx="419">
                  <c:v>1.27310757E-2</c:v>
                </c:pt>
                <c:pt idx="420">
                  <c:v>1.3372334200000001E-2</c:v>
                </c:pt>
                <c:pt idx="421">
                  <c:v>1.23017361E-2</c:v>
                </c:pt>
                <c:pt idx="422">
                  <c:v>2.5041183599999999E-2</c:v>
                </c:pt>
                <c:pt idx="423">
                  <c:v>3.9444668199999998E-2</c:v>
                </c:pt>
                <c:pt idx="424">
                  <c:v>1.6106132400000001E-2</c:v>
                </c:pt>
                <c:pt idx="425">
                  <c:v>1.8768016700000001E-2</c:v>
                </c:pt>
                <c:pt idx="426">
                  <c:v>1.5971372000000001E-2</c:v>
                </c:pt>
                <c:pt idx="427">
                  <c:v>1.9485949900000001E-2</c:v>
                </c:pt>
                <c:pt idx="428">
                  <c:v>1.8692639399999999E-2</c:v>
                </c:pt>
                <c:pt idx="429">
                  <c:v>3.0742482500000001E-2</c:v>
                </c:pt>
                <c:pt idx="430">
                  <c:v>4.2350960100000001E-2</c:v>
                </c:pt>
                <c:pt idx="431">
                  <c:v>2.70380167E-2</c:v>
                </c:pt>
                <c:pt idx="432">
                  <c:v>2.7310653000000001E-2</c:v>
                </c:pt>
                <c:pt idx="433">
                  <c:v>2.58334242E-2</c:v>
                </c:pt>
                <c:pt idx="434">
                  <c:v>2.60743014E-2</c:v>
                </c:pt>
                <c:pt idx="435">
                  <c:v>1.89801517E-2</c:v>
                </c:pt>
                <c:pt idx="436">
                  <c:v>1.9851063499999998E-2</c:v>
                </c:pt>
                <c:pt idx="437">
                  <c:v>1.3337676E-2</c:v>
                </c:pt>
              </c:numCache>
            </c:numRef>
          </c:val>
          <c:extLst>
            <c:ext xmlns:c16="http://schemas.microsoft.com/office/drawing/2014/chart" uri="{C3380CC4-5D6E-409C-BE32-E72D297353CC}">
              <c16:uniqueId val="{00000001-DE73-4383-842B-5F0CB9D63DD7}"/>
            </c:ext>
          </c:extLst>
        </c:ser>
        <c:dLbls>
          <c:showLegendKey val="0"/>
          <c:showVal val="0"/>
          <c:showCatName val="0"/>
          <c:showSerName val="0"/>
          <c:showPercent val="0"/>
          <c:showBubbleSize val="0"/>
        </c:dLbls>
        <c:gapWidth val="0"/>
        <c:overlap val="100"/>
        <c:axId val="873989632"/>
        <c:axId val="873992032"/>
      </c:barChart>
      <c:lineChart>
        <c:grouping val="standard"/>
        <c:varyColors val="0"/>
        <c:ser>
          <c:idx val="3"/>
          <c:order val="3"/>
          <c:tx>
            <c:strRef>
              <c:f>'810_VS_INFLATION'!$I$1</c:f>
              <c:strCache>
                <c:ptCount val="1"/>
                <c:pt idx="0">
                  <c:v>Foord</c:v>
                </c:pt>
              </c:strCache>
            </c:strRef>
          </c:tx>
          <c:spPr>
            <a:ln w="19050" cap="rnd">
              <a:solidFill>
                <a:srgbClr val="D25347"/>
              </a:solidFill>
              <a:round/>
            </a:ln>
            <a:effectLst/>
          </c:spPr>
          <c:marker>
            <c:symbol val="none"/>
          </c:marker>
          <c:cat>
            <c:multiLvlStrRef>
              <c:f>'810_VS_INFLATION'!$A$2:$E$439</c:f>
              <c:multiLvlStrCache>
                <c:ptCount val="438"/>
                <c:lvl>
                  <c:pt idx="0">
                    <c:v>02/06/2026</c:v>
                  </c:pt>
                  <c:pt idx="1">
                    <c:v>02/06/2026</c:v>
                  </c:pt>
                  <c:pt idx="2">
                    <c:v>02/06/2026</c:v>
                  </c:pt>
                  <c:pt idx="3">
                    <c:v>02/06/2026</c:v>
                  </c:pt>
                  <c:pt idx="4">
                    <c:v>02/06/2026</c:v>
                  </c:pt>
                  <c:pt idx="5">
                    <c:v>02/06/2026</c:v>
                  </c:pt>
                  <c:pt idx="6">
                    <c:v>02/06/2026</c:v>
                  </c:pt>
                  <c:pt idx="7">
                    <c:v>02/06/2026</c:v>
                  </c:pt>
                  <c:pt idx="8">
                    <c:v>02/06/2026</c:v>
                  </c:pt>
                  <c:pt idx="9">
                    <c:v>02/06/2026</c:v>
                  </c:pt>
                  <c:pt idx="10">
                    <c:v>02/06/2026</c:v>
                  </c:pt>
                  <c:pt idx="11">
                    <c:v>02/06/2026</c:v>
                  </c:pt>
                  <c:pt idx="12">
                    <c:v>02/06/2026</c:v>
                  </c:pt>
                  <c:pt idx="13">
                    <c:v>02/06/2026</c:v>
                  </c:pt>
                  <c:pt idx="14">
                    <c:v>02/06/2026</c:v>
                  </c:pt>
                  <c:pt idx="15">
                    <c:v>02/06/2026</c:v>
                  </c:pt>
                  <c:pt idx="16">
                    <c:v>02/06/2026</c:v>
                  </c:pt>
                  <c:pt idx="17">
                    <c:v>02/06/2026</c:v>
                  </c:pt>
                  <c:pt idx="18">
                    <c:v>02/06/2026</c:v>
                  </c:pt>
                  <c:pt idx="19">
                    <c:v>02/06/2026</c:v>
                  </c:pt>
                  <c:pt idx="20">
                    <c:v>02/06/2026</c:v>
                  </c:pt>
                  <c:pt idx="21">
                    <c:v>02/06/2026</c:v>
                  </c:pt>
                  <c:pt idx="22">
                    <c:v>02/06/2026</c:v>
                  </c:pt>
                  <c:pt idx="23">
                    <c:v>02/06/2026</c:v>
                  </c:pt>
                  <c:pt idx="24">
                    <c:v>02/06/2026</c:v>
                  </c:pt>
                  <c:pt idx="25">
                    <c:v>02/06/2026</c:v>
                  </c:pt>
                  <c:pt idx="26">
                    <c:v>02/06/2026</c:v>
                  </c:pt>
                  <c:pt idx="27">
                    <c:v>02/06/2026</c:v>
                  </c:pt>
                  <c:pt idx="28">
                    <c:v>02/06/2026</c:v>
                  </c:pt>
                  <c:pt idx="29">
                    <c:v>02/06/2026</c:v>
                  </c:pt>
                  <c:pt idx="30">
                    <c:v>02/06/2026</c:v>
                  </c:pt>
                  <c:pt idx="31">
                    <c:v>02/06/2026</c:v>
                  </c:pt>
                  <c:pt idx="32">
                    <c:v>02/06/2026</c:v>
                  </c:pt>
                  <c:pt idx="33">
                    <c:v>02/06/2026</c:v>
                  </c:pt>
                  <c:pt idx="34">
                    <c:v>02/06/2026</c:v>
                  </c:pt>
                  <c:pt idx="35">
                    <c:v>02/06/2026</c:v>
                  </c:pt>
                  <c:pt idx="36">
                    <c:v>02/06/2026</c:v>
                  </c:pt>
                  <c:pt idx="37">
                    <c:v>02/06/2026</c:v>
                  </c:pt>
                  <c:pt idx="38">
                    <c:v>02/06/2026</c:v>
                  </c:pt>
                  <c:pt idx="39">
                    <c:v>02/06/2026</c:v>
                  </c:pt>
                  <c:pt idx="40">
                    <c:v>02/06/2026</c:v>
                  </c:pt>
                  <c:pt idx="41">
                    <c:v>02/06/2026</c:v>
                  </c:pt>
                  <c:pt idx="42">
                    <c:v>02/06/2026</c:v>
                  </c:pt>
                  <c:pt idx="43">
                    <c:v>02/06/2026</c:v>
                  </c:pt>
                  <c:pt idx="44">
                    <c:v>02/06/2026</c:v>
                  </c:pt>
                  <c:pt idx="45">
                    <c:v>02/06/2026</c:v>
                  </c:pt>
                  <c:pt idx="46">
                    <c:v>02/06/2026</c:v>
                  </c:pt>
                  <c:pt idx="47">
                    <c:v>02/06/2026</c:v>
                  </c:pt>
                  <c:pt idx="48">
                    <c:v>02/06/2026</c:v>
                  </c:pt>
                  <c:pt idx="49">
                    <c:v>02/06/2026</c:v>
                  </c:pt>
                  <c:pt idx="50">
                    <c:v>02/06/2026</c:v>
                  </c:pt>
                  <c:pt idx="51">
                    <c:v>02/06/2026</c:v>
                  </c:pt>
                  <c:pt idx="52">
                    <c:v>02/06/2026</c:v>
                  </c:pt>
                  <c:pt idx="53">
                    <c:v>02/06/2026</c:v>
                  </c:pt>
                  <c:pt idx="54">
                    <c:v>02/06/2026</c:v>
                  </c:pt>
                  <c:pt idx="55">
                    <c:v>02/06/2026</c:v>
                  </c:pt>
                  <c:pt idx="56">
                    <c:v>02/06/2026</c:v>
                  </c:pt>
                  <c:pt idx="57">
                    <c:v>02/06/2026</c:v>
                  </c:pt>
                  <c:pt idx="58">
                    <c:v>02/06/2026</c:v>
                  </c:pt>
                  <c:pt idx="59">
                    <c:v>02/06/2026</c:v>
                  </c:pt>
                  <c:pt idx="60">
                    <c:v>02/06/2026</c:v>
                  </c:pt>
                  <c:pt idx="61">
                    <c:v>02/06/2026</c:v>
                  </c:pt>
                  <c:pt idx="62">
                    <c:v>02/06/2026</c:v>
                  </c:pt>
                  <c:pt idx="63">
                    <c:v>02/06/2026</c:v>
                  </c:pt>
                  <c:pt idx="64">
                    <c:v>02/06/2026</c:v>
                  </c:pt>
                  <c:pt idx="65">
                    <c:v>02/06/2026</c:v>
                  </c:pt>
                  <c:pt idx="66">
                    <c:v>02/06/2026</c:v>
                  </c:pt>
                  <c:pt idx="67">
                    <c:v>02/06/2026</c:v>
                  </c:pt>
                  <c:pt idx="68">
                    <c:v>02/06/2026</c:v>
                  </c:pt>
                  <c:pt idx="69">
                    <c:v>02/06/2026</c:v>
                  </c:pt>
                  <c:pt idx="70">
                    <c:v>02/06/2026</c:v>
                  </c:pt>
                  <c:pt idx="71">
                    <c:v>02/06/2026</c:v>
                  </c:pt>
                  <c:pt idx="72">
                    <c:v>02/06/2026</c:v>
                  </c:pt>
                  <c:pt idx="73">
                    <c:v>02/06/2026</c:v>
                  </c:pt>
                  <c:pt idx="74">
                    <c:v>02/06/2026</c:v>
                  </c:pt>
                  <c:pt idx="75">
                    <c:v>02/06/2026</c:v>
                  </c:pt>
                  <c:pt idx="76">
                    <c:v>02/06/2026</c:v>
                  </c:pt>
                  <c:pt idx="77">
                    <c:v>02/06/2026</c:v>
                  </c:pt>
                  <c:pt idx="78">
                    <c:v>02/06/2026</c:v>
                  </c:pt>
                  <c:pt idx="79">
                    <c:v>02/06/2026</c:v>
                  </c:pt>
                  <c:pt idx="80">
                    <c:v>02/06/2026</c:v>
                  </c:pt>
                  <c:pt idx="81">
                    <c:v>02/06/2026</c:v>
                  </c:pt>
                  <c:pt idx="82">
                    <c:v>02/06/2026</c:v>
                  </c:pt>
                  <c:pt idx="83">
                    <c:v>02/06/2026</c:v>
                  </c:pt>
                  <c:pt idx="84">
                    <c:v>02/06/2026</c:v>
                  </c:pt>
                  <c:pt idx="85">
                    <c:v>02/06/2026</c:v>
                  </c:pt>
                  <c:pt idx="86">
                    <c:v>02/06/2026</c:v>
                  </c:pt>
                  <c:pt idx="87">
                    <c:v>02/06/2026</c:v>
                  </c:pt>
                  <c:pt idx="88">
                    <c:v>02/06/2026</c:v>
                  </c:pt>
                  <c:pt idx="89">
                    <c:v>02/06/2026</c:v>
                  </c:pt>
                  <c:pt idx="90">
                    <c:v>02/06/2026</c:v>
                  </c:pt>
                  <c:pt idx="91">
                    <c:v>02/06/2026</c:v>
                  </c:pt>
                  <c:pt idx="92">
                    <c:v>02/06/2026</c:v>
                  </c:pt>
                  <c:pt idx="93">
                    <c:v>02/06/2026</c:v>
                  </c:pt>
                  <c:pt idx="94">
                    <c:v>02/06/2026</c:v>
                  </c:pt>
                  <c:pt idx="95">
                    <c:v>02/06/2026</c:v>
                  </c:pt>
                  <c:pt idx="96">
                    <c:v>02/06/2026</c:v>
                  </c:pt>
                  <c:pt idx="97">
                    <c:v>02/06/2026</c:v>
                  </c:pt>
                  <c:pt idx="98">
                    <c:v>02/06/2026</c:v>
                  </c:pt>
                  <c:pt idx="99">
                    <c:v>02/06/2026</c:v>
                  </c:pt>
                  <c:pt idx="100">
                    <c:v>02/06/2026</c:v>
                  </c:pt>
                  <c:pt idx="101">
                    <c:v>02/06/2026</c:v>
                  </c:pt>
                  <c:pt idx="102">
                    <c:v>02/06/2026</c:v>
                  </c:pt>
                  <c:pt idx="103">
                    <c:v>02/06/2026</c:v>
                  </c:pt>
                  <c:pt idx="104">
                    <c:v>02/06/2026</c:v>
                  </c:pt>
                  <c:pt idx="105">
                    <c:v>02/06/2026</c:v>
                  </c:pt>
                  <c:pt idx="106">
                    <c:v>02/06/2026</c:v>
                  </c:pt>
                  <c:pt idx="107">
                    <c:v>02/06/2026</c:v>
                  </c:pt>
                  <c:pt idx="108">
                    <c:v>02/06/2026</c:v>
                  </c:pt>
                  <c:pt idx="109">
                    <c:v>02/06/2026</c:v>
                  </c:pt>
                  <c:pt idx="110">
                    <c:v>02/06/2026</c:v>
                  </c:pt>
                  <c:pt idx="111">
                    <c:v>02/06/2026</c:v>
                  </c:pt>
                  <c:pt idx="112">
                    <c:v>02/06/2026</c:v>
                  </c:pt>
                  <c:pt idx="113">
                    <c:v>02/06/2026</c:v>
                  </c:pt>
                  <c:pt idx="114">
                    <c:v>02/06/2026</c:v>
                  </c:pt>
                  <c:pt idx="115">
                    <c:v>02/06/2026</c:v>
                  </c:pt>
                  <c:pt idx="116">
                    <c:v>02/06/2026</c:v>
                  </c:pt>
                  <c:pt idx="117">
                    <c:v>02/06/2026</c:v>
                  </c:pt>
                  <c:pt idx="118">
                    <c:v>02/06/2026</c:v>
                  </c:pt>
                  <c:pt idx="119">
                    <c:v>02/06/2026</c:v>
                  </c:pt>
                  <c:pt idx="120">
                    <c:v>02/06/2026</c:v>
                  </c:pt>
                  <c:pt idx="121">
                    <c:v>02/06/2026</c:v>
                  </c:pt>
                  <c:pt idx="122">
                    <c:v>02/06/2026</c:v>
                  </c:pt>
                  <c:pt idx="123">
                    <c:v>02/06/2026</c:v>
                  </c:pt>
                  <c:pt idx="124">
                    <c:v>02/06/2026</c:v>
                  </c:pt>
                  <c:pt idx="125">
                    <c:v>02/06/2026</c:v>
                  </c:pt>
                  <c:pt idx="126">
                    <c:v>02/06/2026</c:v>
                  </c:pt>
                  <c:pt idx="127">
                    <c:v>02/06/2026</c:v>
                  </c:pt>
                  <c:pt idx="128">
                    <c:v>02/06/2026</c:v>
                  </c:pt>
                  <c:pt idx="129">
                    <c:v>02/06/2026</c:v>
                  </c:pt>
                  <c:pt idx="130">
                    <c:v>02/06/2026</c:v>
                  </c:pt>
                  <c:pt idx="131">
                    <c:v>02/06/2026</c:v>
                  </c:pt>
                  <c:pt idx="132">
                    <c:v>02/06/2026</c:v>
                  </c:pt>
                  <c:pt idx="133">
                    <c:v>02/06/2026</c:v>
                  </c:pt>
                  <c:pt idx="134">
                    <c:v>02/06/2026</c:v>
                  </c:pt>
                  <c:pt idx="135">
                    <c:v>02/06/2026</c:v>
                  </c:pt>
                  <c:pt idx="136">
                    <c:v>02/06/2026</c:v>
                  </c:pt>
                  <c:pt idx="137">
                    <c:v>02/06/2026</c:v>
                  </c:pt>
                  <c:pt idx="138">
                    <c:v>02/06/2026</c:v>
                  </c:pt>
                  <c:pt idx="139">
                    <c:v>02/06/2026</c:v>
                  </c:pt>
                  <c:pt idx="140">
                    <c:v>02/06/2026</c:v>
                  </c:pt>
                  <c:pt idx="141">
                    <c:v>02/06/2026</c:v>
                  </c:pt>
                  <c:pt idx="142">
                    <c:v>02/06/2026</c:v>
                  </c:pt>
                  <c:pt idx="143">
                    <c:v>02/06/2026</c:v>
                  </c:pt>
                  <c:pt idx="144">
                    <c:v>02/06/2026</c:v>
                  </c:pt>
                  <c:pt idx="145">
                    <c:v>02/06/2026</c:v>
                  </c:pt>
                  <c:pt idx="146">
                    <c:v>02/06/2026</c:v>
                  </c:pt>
                  <c:pt idx="147">
                    <c:v>02/06/2026</c:v>
                  </c:pt>
                  <c:pt idx="148">
                    <c:v>02/06/2026</c:v>
                  </c:pt>
                  <c:pt idx="149">
                    <c:v>02/06/2026</c:v>
                  </c:pt>
                  <c:pt idx="150">
                    <c:v>02/06/2026</c:v>
                  </c:pt>
                  <c:pt idx="151">
                    <c:v>02/06/2026</c:v>
                  </c:pt>
                  <c:pt idx="152">
                    <c:v>02/06/2026</c:v>
                  </c:pt>
                  <c:pt idx="153">
                    <c:v>02/06/2026</c:v>
                  </c:pt>
                  <c:pt idx="154">
                    <c:v>02/06/2026</c:v>
                  </c:pt>
                  <c:pt idx="155">
                    <c:v>02/06/2026</c:v>
                  </c:pt>
                  <c:pt idx="156">
                    <c:v>02/06/2026</c:v>
                  </c:pt>
                  <c:pt idx="157">
                    <c:v>02/06/2026</c:v>
                  </c:pt>
                  <c:pt idx="158">
                    <c:v>02/06/2026</c:v>
                  </c:pt>
                  <c:pt idx="159">
                    <c:v>02/06/2026</c:v>
                  </c:pt>
                  <c:pt idx="160">
                    <c:v>02/06/2026</c:v>
                  </c:pt>
                  <c:pt idx="161">
                    <c:v>02/06/2026</c:v>
                  </c:pt>
                  <c:pt idx="162">
                    <c:v>02/06/2026</c:v>
                  </c:pt>
                  <c:pt idx="163">
                    <c:v>02/06/2026</c:v>
                  </c:pt>
                  <c:pt idx="164">
                    <c:v>02/06/2026</c:v>
                  </c:pt>
                  <c:pt idx="165">
                    <c:v>02/06/2026</c:v>
                  </c:pt>
                  <c:pt idx="166">
                    <c:v>02/06/2026</c:v>
                  </c:pt>
                  <c:pt idx="167">
                    <c:v>02/06/2026</c:v>
                  </c:pt>
                  <c:pt idx="168">
                    <c:v>02/06/2026</c:v>
                  </c:pt>
                  <c:pt idx="169">
                    <c:v>02/06/2026</c:v>
                  </c:pt>
                  <c:pt idx="170">
                    <c:v>02/06/2026</c:v>
                  </c:pt>
                  <c:pt idx="171">
                    <c:v>02/06/2026</c:v>
                  </c:pt>
                  <c:pt idx="172">
                    <c:v>02/06/2026</c:v>
                  </c:pt>
                  <c:pt idx="173">
                    <c:v>02/06/2026</c:v>
                  </c:pt>
                  <c:pt idx="174">
                    <c:v>02/06/2026</c:v>
                  </c:pt>
                  <c:pt idx="175">
                    <c:v>02/06/2026</c:v>
                  </c:pt>
                  <c:pt idx="176">
                    <c:v>02/06/2026</c:v>
                  </c:pt>
                  <c:pt idx="177">
                    <c:v>02/06/2026</c:v>
                  </c:pt>
                  <c:pt idx="178">
                    <c:v>02/06/2026</c:v>
                  </c:pt>
                  <c:pt idx="179">
                    <c:v>02/06/2026</c:v>
                  </c:pt>
                  <c:pt idx="180">
                    <c:v>02/06/2026</c:v>
                  </c:pt>
                  <c:pt idx="181">
                    <c:v>02/06/2026</c:v>
                  </c:pt>
                  <c:pt idx="182">
                    <c:v>02/06/2026</c:v>
                  </c:pt>
                  <c:pt idx="183">
                    <c:v>02/06/2026</c:v>
                  </c:pt>
                  <c:pt idx="184">
                    <c:v>02/06/2026</c:v>
                  </c:pt>
                  <c:pt idx="185">
                    <c:v>02/06/2026</c:v>
                  </c:pt>
                  <c:pt idx="186">
                    <c:v>02/06/2026</c:v>
                  </c:pt>
                  <c:pt idx="187">
                    <c:v>02/06/2026</c:v>
                  </c:pt>
                  <c:pt idx="188">
                    <c:v>02/06/2026</c:v>
                  </c:pt>
                  <c:pt idx="189">
                    <c:v>02/06/2026</c:v>
                  </c:pt>
                  <c:pt idx="190">
                    <c:v>02/06/2026</c:v>
                  </c:pt>
                  <c:pt idx="191">
                    <c:v>02/06/2026</c:v>
                  </c:pt>
                  <c:pt idx="192">
                    <c:v>02/06/2026</c:v>
                  </c:pt>
                  <c:pt idx="193">
                    <c:v>02/06/2026</c:v>
                  </c:pt>
                  <c:pt idx="194">
                    <c:v>02/06/2026</c:v>
                  </c:pt>
                  <c:pt idx="195">
                    <c:v>02/06/2026</c:v>
                  </c:pt>
                  <c:pt idx="196">
                    <c:v>02/06/2026</c:v>
                  </c:pt>
                  <c:pt idx="197">
                    <c:v>02/06/2026</c:v>
                  </c:pt>
                  <c:pt idx="198">
                    <c:v>02/06/2026</c:v>
                  </c:pt>
                  <c:pt idx="199">
                    <c:v>02/06/2026</c:v>
                  </c:pt>
                  <c:pt idx="200">
                    <c:v>02/06/2026</c:v>
                  </c:pt>
                  <c:pt idx="201">
                    <c:v>02/06/2026</c:v>
                  </c:pt>
                  <c:pt idx="202">
                    <c:v>02/06/2026</c:v>
                  </c:pt>
                  <c:pt idx="203">
                    <c:v>02/06/2026</c:v>
                  </c:pt>
                  <c:pt idx="204">
                    <c:v>02/06/2026</c:v>
                  </c:pt>
                  <c:pt idx="205">
                    <c:v>02/06/2026</c:v>
                  </c:pt>
                  <c:pt idx="206">
                    <c:v>02/06/2026</c:v>
                  </c:pt>
                  <c:pt idx="207">
                    <c:v>02/06/2026</c:v>
                  </c:pt>
                  <c:pt idx="208">
                    <c:v>02/06/2026</c:v>
                  </c:pt>
                  <c:pt idx="209">
                    <c:v>02/06/2026</c:v>
                  </c:pt>
                  <c:pt idx="210">
                    <c:v>02/06/2026</c:v>
                  </c:pt>
                  <c:pt idx="211">
                    <c:v>02/06/2026</c:v>
                  </c:pt>
                  <c:pt idx="212">
                    <c:v>02/06/2026</c:v>
                  </c:pt>
                  <c:pt idx="213">
                    <c:v>02/06/2026</c:v>
                  </c:pt>
                  <c:pt idx="214">
                    <c:v>02/06/2026</c:v>
                  </c:pt>
                  <c:pt idx="215">
                    <c:v>02/06/2026</c:v>
                  </c:pt>
                  <c:pt idx="216">
                    <c:v>02/06/2026</c:v>
                  </c:pt>
                  <c:pt idx="217">
                    <c:v>02/06/2026</c:v>
                  </c:pt>
                  <c:pt idx="218">
                    <c:v>02/06/2026</c:v>
                  </c:pt>
                  <c:pt idx="219">
                    <c:v>02/06/2026</c:v>
                  </c:pt>
                  <c:pt idx="220">
                    <c:v>02/06/2026</c:v>
                  </c:pt>
                  <c:pt idx="221">
                    <c:v>02/06/2026</c:v>
                  </c:pt>
                  <c:pt idx="222">
                    <c:v>02/06/2026</c:v>
                  </c:pt>
                  <c:pt idx="223">
                    <c:v>02/06/2026</c:v>
                  </c:pt>
                  <c:pt idx="224">
                    <c:v>02/06/2026</c:v>
                  </c:pt>
                  <c:pt idx="225">
                    <c:v>02/06/2026</c:v>
                  </c:pt>
                  <c:pt idx="226">
                    <c:v>02/06/2026</c:v>
                  </c:pt>
                  <c:pt idx="227">
                    <c:v>02/06/2026</c:v>
                  </c:pt>
                  <c:pt idx="228">
                    <c:v>02/06/2026</c:v>
                  </c:pt>
                  <c:pt idx="229">
                    <c:v>02/06/2026</c:v>
                  </c:pt>
                  <c:pt idx="230">
                    <c:v>02/06/2026</c:v>
                  </c:pt>
                  <c:pt idx="231">
                    <c:v>02/06/2026</c:v>
                  </c:pt>
                  <c:pt idx="232">
                    <c:v>02/06/2026</c:v>
                  </c:pt>
                  <c:pt idx="233">
                    <c:v>02/06/2026</c:v>
                  </c:pt>
                  <c:pt idx="234">
                    <c:v>02/06/2026</c:v>
                  </c:pt>
                  <c:pt idx="235">
                    <c:v>02/06/2026</c:v>
                  </c:pt>
                  <c:pt idx="236">
                    <c:v>02/06/2026</c:v>
                  </c:pt>
                  <c:pt idx="237">
                    <c:v>02/06/2026</c:v>
                  </c:pt>
                  <c:pt idx="238">
                    <c:v>02/06/2026</c:v>
                  </c:pt>
                  <c:pt idx="239">
                    <c:v>02/06/2026</c:v>
                  </c:pt>
                  <c:pt idx="240">
                    <c:v>02/06/2026</c:v>
                  </c:pt>
                  <c:pt idx="241">
                    <c:v>02/06/2026</c:v>
                  </c:pt>
                  <c:pt idx="242">
                    <c:v>02/06/2026</c:v>
                  </c:pt>
                  <c:pt idx="243">
                    <c:v>02/06/2026</c:v>
                  </c:pt>
                  <c:pt idx="244">
                    <c:v>02/06/2026</c:v>
                  </c:pt>
                  <c:pt idx="245">
                    <c:v>02/06/2026</c:v>
                  </c:pt>
                  <c:pt idx="246">
                    <c:v>02/06/2026</c:v>
                  </c:pt>
                  <c:pt idx="247">
                    <c:v>02/06/2026</c:v>
                  </c:pt>
                  <c:pt idx="248">
                    <c:v>02/06/2026</c:v>
                  </c:pt>
                  <c:pt idx="249">
                    <c:v>02/06/2026</c:v>
                  </c:pt>
                  <c:pt idx="250">
                    <c:v>02/06/2026</c:v>
                  </c:pt>
                  <c:pt idx="251">
                    <c:v>02/06/2026</c:v>
                  </c:pt>
                  <c:pt idx="252">
                    <c:v>02/06/2026</c:v>
                  </c:pt>
                  <c:pt idx="253">
                    <c:v>02/06/2026</c:v>
                  </c:pt>
                  <c:pt idx="254">
                    <c:v>02/06/2026</c:v>
                  </c:pt>
                  <c:pt idx="255">
                    <c:v>02/06/2026</c:v>
                  </c:pt>
                  <c:pt idx="256">
                    <c:v>02/06/2026</c:v>
                  </c:pt>
                  <c:pt idx="257">
                    <c:v>02/06/2026</c:v>
                  </c:pt>
                  <c:pt idx="258">
                    <c:v>02/06/2026</c:v>
                  </c:pt>
                  <c:pt idx="259">
                    <c:v>02/06/2026</c:v>
                  </c:pt>
                  <c:pt idx="260">
                    <c:v>02/06/2026</c:v>
                  </c:pt>
                  <c:pt idx="261">
                    <c:v>02/06/2026</c:v>
                  </c:pt>
                  <c:pt idx="262">
                    <c:v>02/06/2026</c:v>
                  </c:pt>
                  <c:pt idx="263">
                    <c:v>02/06/2026</c:v>
                  </c:pt>
                  <c:pt idx="264">
                    <c:v>02/06/2026</c:v>
                  </c:pt>
                  <c:pt idx="265">
                    <c:v>02/06/2026</c:v>
                  </c:pt>
                  <c:pt idx="266">
                    <c:v>02/06/2026</c:v>
                  </c:pt>
                  <c:pt idx="267">
                    <c:v>02/06/2026</c:v>
                  </c:pt>
                  <c:pt idx="268">
                    <c:v>02/06/2026</c:v>
                  </c:pt>
                  <c:pt idx="269">
                    <c:v>02/06/2026</c:v>
                  </c:pt>
                  <c:pt idx="270">
                    <c:v>02/06/2026</c:v>
                  </c:pt>
                  <c:pt idx="271">
                    <c:v>02/06/2026</c:v>
                  </c:pt>
                  <c:pt idx="272">
                    <c:v>02/06/2026</c:v>
                  </c:pt>
                  <c:pt idx="273">
                    <c:v>02/06/2026</c:v>
                  </c:pt>
                  <c:pt idx="274">
                    <c:v>02/06/2026</c:v>
                  </c:pt>
                  <c:pt idx="275">
                    <c:v>02/06/2026</c:v>
                  </c:pt>
                  <c:pt idx="276">
                    <c:v>02/06/2026</c:v>
                  </c:pt>
                  <c:pt idx="277">
                    <c:v>02/06/2026</c:v>
                  </c:pt>
                  <c:pt idx="278">
                    <c:v>02/06/2026</c:v>
                  </c:pt>
                  <c:pt idx="279">
                    <c:v>02/06/2026</c:v>
                  </c:pt>
                  <c:pt idx="280">
                    <c:v>02/06/2026</c:v>
                  </c:pt>
                  <c:pt idx="281">
                    <c:v>02/06/2026</c:v>
                  </c:pt>
                  <c:pt idx="282">
                    <c:v>02/06/2026</c:v>
                  </c:pt>
                  <c:pt idx="283">
                    <c:v>02/06/2026</c:v>
                  </c:pt>
                  <c:pt idx="284">
                    <c:v>02/06/2026</c:v>
                  </c:pt>
                  <c:pt idx="285">
                    <c:v>02/06/2026</c:v>
                  </c:pt>
                  <c:pt idx="286">
                    <c:v>02/06/2026</c:v>
                  </c:pt>
                  <c:pt idx="287">
                    <c:v>02/06/2026</c:v>
                  </c:pt>
                  <c:pt idx="288">
                    <c:v>02/06/2026</c:v>
                  </c:pt>
                  <c:pt idx="289">
                    <c:v>02/06/2026</c:v>
                  </c:pt>
                  <c:pt idx="290">
                    <c:v>02/06/2026</c:v>
                  </c:pt>
                  <c:pt idx="291">
                    <c:v>02/06/2026</c:v>
                  </c:pt>
                  <c:pt idx="292">
                    <c:v>02/06/2026</c:v>
                  </c:pt>
                  <c:pt idx="293">
                    <c:v>02/06/2026</c:v>
                  </c:pt>
                  <c:pt idx="294">
                    <c:v>02/06/2026</c:v>
                  </c:pt>
                  <c:pt idx="295">
                    <c:v>02/06/2026</c:v>
                  </c:pt>
                  <c:pt idx="296">
                    <c:v>02/06/2026</c:v>
                  </c:pt>
                  <c:pt idx="297">
                    <c:v>02/06/2026</c:v>
                  </c:pt>
                  <c:pt idx="298">
                    <c:v>02/06/2026</c:v>
                  </c:pt>
                  <c:pt idx="299">
                    <c:v>02/06/2026</c:v>
                  </c:pt>
                  <c:pt idx="300">
                    <c:v>02/06/2026</c:v>
                  </c:pt>
                  <c:pt idx="301">
                    <c:v>02/06/2026</c:v>
                  </c:pt>
                  <c:pt idx="302">
                    <c:v>02/06/2026</c:v>
                  </c:pt>
                  <c:pt idx="303">
                    <c:v>02/06/2026</c:v>
                  </c:pt>
                  <c:pt idx="304">
                    <c:v>02/06/2026</c:v>
                  </c:pt>
                  <c:pt idx="305">
                    <c:v>02/06/2026</c:v>
                  </c:pt>
                  <c:pt idx="306">
                    <c:v>02/06/2026</c:v>
                  </c:pt>
                  <c:pt idx="307">
                    <c:v>02/06/2026</c:v>
                  </c:pt>
                  <c:pt idx="308">
                    <c:v>02/06/2026</c:v>
                  </c:pt>
                  <c:pt idx="309">
                    <c:v>02/06/2026</c:v>
                  </c:pt>
                  <c:pt idx="310">
                    <c:v>02/06/2026</c:v>
                  </c:pt>
                  <c:pt idx="311">
                    <c:v>02/06/2026</c:v>
                  </c:pt>
                  <c:pt idx="312">
                    <c:v>02/06/2026</c:v>
                  </c:pt>
                  <c:pt idx="313">
                    <c:v>02/06/2026</c:v>
                  </c:pt>
                  <c:pt idx="314">
                    <c:v>02/06/2026</c:v>
                  </c:pt>
                  <c:pt idx="315">
                    <c:v>02/06/2026</c:v>
                  </c:pt>
                  <c:pt idx="316">
                    <c:v>02/06/2026</c:v>
                  </c:pt>
                  <c:pt idx="317">
                    <c:v>02/06/2026</c:v>
                  </c:pt>
                  <c:pt idx="318">
                    <c:v>02/06/2026</c:v>
                  </c:pt>
                  <c:pt idx="319">
                    <c:v>02/06/2026</c:v>
                  </c:pt>
                  <c:pt idx="320">
                    <c:v>02/06/2026</c:v>
                  </c:pt>
                  <c:pt idx="321">
                    <c:v>02/06/2026</c:v>
                  </c:pt>
                  <c:pt idx="322">
                    <c:v>02/06/2026</c:v>
                  </c:pt>
                  <c:pt idx="323">
                    <c:v>02/06/2026</c:v>
                  </c:pt>
                  <c:pt idx="324">
                    <c:v>02/06/2026</c:v>
                  </c:pt>
                  <c:pt idx="325">
                    <c:v>02/06/2026</c:v>
                  </c:pt>
                  <c:pt idx="326">
                    <c:v>02/06/2026</c:v>
                  </c:pt>
                  <c:pt idx="327">
                    <c:v>02/06/2026</c:v>
                  </c:pt>
                  <c:pt idx="328">
                    <c:v>02/06/2026</c:v>
                  </c:pt>
                  <c:pt idx="329">
                    <c:v>02/06/2026</c:v>
                  </c:pt>
                  <c:pt idx="330">
                    <c:v>02/06/2026</c:v>
                  </c:pt>
                  <c:pt idx="331">
                    <c:v>02/06/2026</c:v>
                  </c:pt>
                  <c:pt idx="332">
                    <c:v>02/06/2026</c:v>
                  </c:pt>
                  <c:pt idx="333">
                    <c:v>02/06/2026</c:v>
                  </c:pt>
                  <c:pt idx="334">
                    <c:v>02/06/2026</c:v>
                  </c:pt>
                  <c:pt idx="335">
                    <c:v>02/06/2026</c:v>
                  </c:pt>
                  <c:pt idx="336">
                    <c:v>02/06/2026</c:v>
                  </c:pt>
                  <c:pt idx="337">
                    <c:v>02/06/2026</c:v>
                  </c:pt>
                  <c:pt idx="338">
                    <c:v>02/06/2026</c:v>
                  </c:pt>
                  <c:pt idx="339">
                    <c:v>02/06/2026</c:v>
                  </c:pt>
                  <c:pt idx="340">
                    <c:v>02/06/2026</c:v>
                  </c:pt>
                  <c:pt idx="341">
                    <c:v>02/06/2026</c:v>
                  </c:pt>
                  <c:pt idx="342">
                    <c:v>02/06/2026</c:v>
                  </c:pt>
                  <c:pt idx="343">
                    <c:v>02/06/2026</c:v>
                  </c:pt>
                  <c:pt idx="344">
                    <c:v>02/06/2026</c:v>
                  </c:pt>
                  <c:pt idx="345">
                    <c:v>02/06/2026</c:v>
                  </c:pt>
                  <c:pt idx="346">
                    <c:v>02/06/2026</c:v>
                  </c:pt>
                  <c:pt idx="347">
                    <c:v>02/06/2026</c:v>
                  </c:pt>
                  <c:pt idx="348">
                    <c:v>02/06/2026</c:v>
                  </c:pt>
                  <c:pt idx="349">
                    <c:v>02/06/2026</c:v>
                  </c:pt>
                  <c:pt idx="350">
                    <c:v>02/06/2026</c:v>
                  </c:pt>
                  <c:pt idx="351">
                    <c:v>02/06/2026</c:v>
                  </c:pt>
                  <c:pt idx="352">
                    <c:v>02/06/2026</c:v>
                  </c:pt>
                  <c:pt idx="353">
                    <c:v>02/06/2026</c:v>
                  </c:pt>
                  <c:pt idx="354">
                    <c:v>02/06/2026</c:v>
                  </c:pt>
                  <c:pt idx="355">
                    <c:v>02/06/2026</c:v>
                  </c:pt>
                  <c:pt idx="356">
                    <c:v>02/06/2026</c:v>
                  </c:pt>
                  <c:pt idx="357">
                    <c:v>02/06/2026</c:v>
                  </c:pt>
                  <c:pt idx="358">
                    <c:v>02/06/2026</c:v>
                  </c:pt>
                  <c:pt idx="359">
                    <c:v>02/06/2026</c:v>
                  </c:pt>
                  <c:pt idx="360">
                    <c:v>02/06/2026</c:v>
                  </c:pt>
                  <c:pt idx="361">
                    <c:v>02/06/2026</c:v>
                  </c:pt>
                  <c:pt idx="362">
                    <c:v>02/06/2026</c:v>
                  </c:pt>
                  <c:pt idx="363">
                    <c:v>02/06/2026</c:v>
                  </c:pt>
                  <c:pt idx="364">
                    <c:v>02/06/2026</c:v>
                  </c:pt>
                  <c:pt idx="365">
                    <c:v>02/06/2026</c:v>
                  </c:pt>
                  <c:pt idx="366">
                    <c:v>02/06/2026</c:v>
                  </c:pt>
                  <c:pt idx="367">
                    <c:v>02/06/2026</c:v>
                  </c:pt>
                  <c:pt idx="368">
                    <c:v>02/06/2026</c:v>
                  </c:pt>
                  <c:pt idx="369">
                    <c:v>02/06/2026</c:v>
                  </c:pt>
                  <c:pt idx="370">
                    <c:v>02/06/2026</c:v>
                  </c:pt>
                  <c:pt idx="371">
                    <c:v>02/06/2026</c:v>
                  </c:pt>
                  <c:pt idx="372">
                    <c:v>02/06/2026</c:v>
                  </c:pt>
                  <c:pt idx="373">
                    <c:v>02/06/2026</c:v>
                  </c:pt>
                  <c:pt idx="374">
                    <c:v>02/06/2026</c:v>
                  </c:pt>
                  <c:pt idx="375">
                    <c:v>02/06/2026</c:v>
                  </c:pt>
                  <c:pt idx="376">
                    <c:v>02/06/2026</c:v>
                  </c:pt>
                  <c:pt idx="377">
                    <c:v>02/06/2026</c:v>
                  </c:pt>
                  <c:pt idx="378">
                    <c:v>02/06/2026</c:v>
                  </c:pt>
                  <c:pt idx="379">
                    <c:v>02/06/2026</c:v>
                  </c:pt>
                  <c:pt idx="380">
                    <c:v>02/06/2026</c:v>
                  </c:pt>
                  <c:pt idx="381">
                    <c:v>02/06/2026</c:v>
                  </c:pt>
                  <c:pt idx="382">
                    <c:v>02/06/2026</c:v>
                  </c:pt>
                  <c:pt idx="383">
                    <c:v>02/06/2026</c:v>
                  </c:pt>
                  <c:pt idx="384">
                    <c:v>02/06/2026</c:v>
                  </c:pt>
                  <c:pt idx="385">
                    <c:v>02/06/2026</c:v>
                  </c:pt>
                  <c:pt idx="386">
                    <c:v>02/06/2026</c:v>
                  </c:pt>
                  <c:pt idx="387">
                    <c:v>02/06/2026</c:v>
                  </c:pt>
                  <c:pt idx="388">
                    <c:v>02/06/2026</c:v>
                  </c:pt>
                  <c:pt idx="389">
                    <c:v>02/06/2026</c:v>
                  </c:pt>
                  <c:pt idx="390">
                    <c:v>02/06/2026</c:v>
                  </c:pt>
                  <c:pt idx="391">
                    <c:v>02/06/2026</c:v>
                  </c:pt>
                  <c:pt idx="392">
                    <c:v>02/06/2026</c:v>
                  </c:pt>
                  <c:pt idx="393">
                    <c:v>02/06/2026</c:v>
                  </c:pt>
                  <c:pt idx="394">
                    <c:v>02/06/2026</c:v>
                  </c:pt>
                  <c:pt idx="395">
                    <c:v>02/06/2026</c:v>
                  </c:pt>
                  <c:pt idx="396">
                    <c:v>02/06/2026</c:v>
                  </c:pt>
                  <c:pt idx="397">
                    <c:v>02/06/2026</c:v>
                  </c:pt>
                  <c:pt idx="398">
                    <c:v>02/06/2026</c:v>
                  </c:pt>
                  <c:pt idx="399">
                    <c:v>02/06/2026</c:v>
                  </c:pt>
                  <c:pt idx="400">
                    <c:v>02/06/2026</c:v>
                  </c:pt>
                  <c:pt idx="401">
                    <c:v>02/06/2026</c:v>
                  </c:pt>
                  <c:pt idx="402">
                    <c:v>02/06/2026</c:v>
                  </c:pt>
                  <c:pt idx="403">
                    <c:v>02/06/2026</c:v>
                  </c:pt>
                  <c:pt idx="404">
                    <c:v>02/06/2026</c:v>
                  </c:pt>
                  <c:pt idx="405">
                    <c:v>02/06/2026</c:v>
                  </c:pt>
                  <c:pt idx="406">
                    <c:v>02/06/2026</c:v>
                  </c:pt>
                  <c:pt idx="407">
                    <c:v>02/06/2026</c:v>
                  </c:pt>
                  <c:pt idx="408">
                    <c:v>02/06/2026</c:v>
                  </c:pt>
                  <c:pt idx="409">
                    <c:v>02/06/2026</c:v>
                  </c:pt>
                  <c:pt idx="410">
                    <c:v>02/06/2026</c:v>
                  </c:pt>
                  <c:pt idx="411">
                    <c:v>02/06/2026</c:v>
                  </c:pt>
                  <c:pt idx="412">
                    <c:v>02/06/2026</c:v>
                  </c:pt>
                  <c:pt idx="413">
                    <c:v>02/06/2026</c:v>
                  </c:pt>
                  <c:pt idx="414">
                    <c:v>02/06/2026</c:v>
                  </c:pt>
                  <c:pt idx="415">
                    <c:v>02/06/2026</c:v>
                  </c:pt>
                  <c:pt idx="416">
                    <c:v>02/06/2026</c:v>
                  </c:pt>
                  <c:pt idx="417">
                    <c:v>02/06/2026</c:v>
                  </c:pt>
                  <c:pt idx="418">
                    <c:v>02/06/2026</c:v>
                  </c:pt>
                  <c:pt idx="419">
                    <c:v>02/06/2026</c:v>
                  </c:pt>
                  <c:pt idx="420">
                    <c:v>02/06/2026</c:v>
                  </c:pt>
                  <c:pt idx="421">
                    <c:v>02/06/2026</c:v>
                  </c:pt>
                  <c:pt idx="422">
                    <c:v>02/06/2026</c:v>
                  </c:pt>
                  <c:pt idx="423">
                    <c:v>02/06/2026</c:v>
                  </c:pt>
                  <c:pt idx="424">
                    <c:v>02/06/2026</c:v>
                  </c:pt>
                  <c:pt idx="425">
                    <c:v>02/06/2026</c:v>
                  </c:pt>
                  <c:pt idx="426">
                    <c:v>02/06/2026</c:v>
                  </c:pt>
                  <c:pt idx="427">
                    <c:v>02/06/2026</c:v>
                  </c:pt>
                  <c:pt idx="428">
                    <c:v>02/06/2026</c:v>
                  </c:pt>
                  <c:pt idx="429">
                    <c:v>02/06/2026</c:v>
                  </c:pt>
                  <c:pt idx="430">
                    <c:v>02/06/2026</c:v>
                  </c:pt>
                  <c:pt idx="431">
                    <c:v>02/06/2026</c:v>
                  </c:pt>
                  <c:pt idx="432">
                    <c:v>02/06/2026</c:v>
                  </c:pt>
                  <c:pt idx="433">
                    <c:v>02/06/2026</c:v>
                  </c:pt>
                  <c:pt idx="434">
                    <c:v>02/06/2026</c:v>
                  </c:pt>
                  <c:pt idx="435">
                    <c:v>02/06/2026</c:v>
                  </c:pt>
                  <c:pt idx="436">
                    <c:v>02/06/2026</c:v>
                  </c:pt>
                  <c:pt idx="437">
                    <c:v>02/06/2026</c:v>
                  </c:pt>
                </c:lvl>
                <c:lvl>
                  <c:pt idx="0">
                    <c:v>31/12/1989</c:v>
                  </c:pt>
                  <c:pt idx="1">
                    <c:v>31/01/1990</c:v>
                  </c:pt>
                  <c:pt idx="2">
                    <c:v>28/02/1990</c:v>
                  </c:pt>
                  <c:pt idx="3">
                    <c:v>31/03/1990</c:v>
                  </c:pt>
                  <c:pt idx="4">
                    <c:v>30/04/1990</c:v>
                  </c:pt>
                  <c:pt idx="5">
                    <c:v>31/05/1990</c:v>
                  </c:pt>
                  <c:pt idx="6">
                    <c:v>30/06/1990</c:v>
                  </c:pt>
                  <c:pt idx="7">
                    <c:v>31/07/1990</c:v>
                  </c:pt>
                  <c:pt idx="8">
                    <c:v>31/08/1990</c:v>
                  </c:pt>
                  <c:pt idx="9">
                    <c:v>30/09/1990</c:v>
                  </c:pt>
                  <c:pt idx="10">
                    <c:v>31/10/1990</c:v>
                  </c:pt>
                  <c:pt idx="11">
                    <c:v>30/11/1990</c:v>
                  </c:pt>
                  <c:pt idx="12">
                    <c:v>31/12/1990</c:v>
                  </c:pt>
                  <c:pt idx="13">
                    <c:v>31/01/1991</c:v>
                  </c:pt>
                  <c:pt idx="14">
                    <c:v>28/02/1991</c:v>
                  </c:pt>
                  <c:pt idx="15">
                    <c:v>31/03/1991</c:v>
                  </c:pt>
                  <c:pt idx="16">
                    <c:v>30/04/1991</c:v>
                  </c:pt>
                  <c:pt idx="17">
                    <c:v>31/05/1991</c:v>
                  </c:pt>
                  <c:pt idx="18">
                    <c:v>30/06/1991</c:v>
                  </c:pt>
                  <c:pt idx="19">
                    <c:v>31/07/1991</c:v>
                  </c:pt>
                  <c:pt idx="20">
                    <c:v>31/08/1991</c:v>
                  </c:pt>
                  <c:pt idx="21">
                    <c:v>30/09/1991</c:v>
                  </c:pt>
                  <c:pt idx="22">
                    <c:v>31/10/1991</c:v>
                  </c:pt>
                  <c:pt idx="23">
                    <c:v>30/11/1991</c:v>
                  </c:pt>
                  <c:pt idx="24">
                    <c:v>31/12/1991</c:v>
                  </c:pt>
                  <c:pt idx="25">
                    <c:v>31/01/1992</c:v>
                  </c:pt>
                  <c:pt idx="26">
                    <c:v>29/02/1992</c:v>
                  </c:pt>
                  <c:pt idx="27">
                    <c:v>31/03/1992</c:v>
                  </c:pt>
                  <c:pt idx="28">
                    <c:v>30/04/1992</c:v>
                  </c:pt>
                  <c:pt idx="29">
                    <c:v>31/05/1992</c:v>
                  </c:pt>
                  <c:pt idx="30">
                    <c:v>30/06/1992</c:v>
                  </c:pt>
                  <c:pt idx="31">
                    <c:v>31/07/1992</c:v>
                  </c:pt>
                  <c:pt idx="32">
                    <c:v>31/08/1992</c:v>
                  </c:pt>
                  <c:pt idx="33">
                    <c:v>30/09/1992</c:v>
                  </c:pt>
                  <c:pt idx="34">
                    <c:v>31/10/1992</c:v>
                  </c:pt>
                  <c:pt idx="35">
                    <c:v>30/11/1992</c:v>
                  </c:pt>
                  <c:pt idx="36">
                    <c:v>31/12/1992</c:v>
                  </c:pt>
                  <c:pt idx="37">
                    <c:v>31/01/1993</c:v>
                  </c:pt>
                  <c:pt idx="38">
                    <c:v>28/02/1993</c:v>
                  </c:pt>
                  <c:pt idx="39">
                    <c:v>31/03/1993</c:v>
                  </c:pt>
                  <c:pt idx="40">
                    <c:v>30/04/1993</c:v>
                  </c:pt>
                  <c:pt idx="41">
                    <c:v>31/05/1993</c:v>
                  </c:pt>
                  <c:pt idx="42">
                    <c:v>30/06/1993</c:v>
                  </c:pt>
                  <c:pt idx="43">
                    <c:v>31/07/1993</c:v>
                  </c:pt>
                  <c:pt idx="44">
                    <c:v>31/08/1993</c:v>
                  </c:pt>
                  <c:pt idx="45">
                    <c:v>30/09/1993</c:v>
                  </c:pt>
                  <c:pt idx="46">
                    <c:v>31/10/1993</c:v>
                  </c:pt>
                  <c:pt idx="47">
                    <c:v>30/11/1993</c:v>
                  </c:pt>
                  <c:pt idx="48">
                    <c:v>31/12/1993</c:v>
                  </c:pt>
                  <c:pt idx="49">
                    <c:v>31/01/1994</c:v>
                  </c:pt>
                  <c:pt idx="50">
                    <c:v>28/02/1994</c:v>
                  </c:pt>
                  <c:pt idx="51">
                    <c:v>31/03/1994</c:v>
                  </c:pt>
                  <c:pt idx="52">
                    <c:v>30/04/1994</c:v>
                  </c:pt>
                  <c:pt idx="53">
                    <c:v>31/05/1994</c:v>
                  </c:pt>
                  <c:pt idx="54">
                    <c:v>30/06/1994</c:v>
                  </c:pt>
                  <c:pt idx="55">
                    <c:v>31/07/1994</c:v>
                  </c:pt>
                  <c:pt idx="56">
                    <c:v>31/08/1994</c:v>
                  </c:pt>
                  <c:pt idx="57">
                    <c:v>30/09/1994</c:v>
                  </c:pt>
                  <c:pt idx="58">
                    <c:v>31/10/1994</c:v>
                  </c:pt>
                  <c:pt idx="59">
                    <c:v>30/11/1994</c:v>
                  </c:pt>
                  <c:pt idx="60">
                    <c:v>31/12/1994</c:v>
                  </c:pt>
                  <c:pt idx="61">
                    <c:v>31/01/1995</c:v>
                  </c:pt>
                  <c:pt idx="62">
                    <c:v>28/02/1995</c:v>
                  </c:pt>
                  <c:pt idx="63">
                    <c:v>31/03/1995</c:v>
                  </c:pt>
                  <c:pt idx="64">
                    <c:v>30/04/1995</c:v>
                  </c:pt>
                  <c:pt idx="65">
                    <c:v>31/05/1995</c:v>
                  </c:pt>
                  <c:pt idx="66">
                    <c:v>30/06/1995</c:v>
                  </c:pt>
                  <c:pt idx="67">
                    <c:v>31/07/1995</c:v>
                  </c:pt>
                  <c:pt idx="68">
                    <c:v>31/08/1995</c:v>
                  </c:pt>
                  <c:pt idx="69">
                    <c:v>30/09/1995</c:v>
                  </c:pt>
                  <c:pt idx="70">
                    <c:v>31/10/1995</c:v>
                  </c:pt>
                  <c:pt idx="71">
                    <c:v>30/11/1995</c:v>
                  </c:pt>
                  <c:pt idx="72">
                    <c:v>31/12/1995</c:v>
                  </c:pt>
                  <c:pt idx="73">
                    <c:v>31/01/1996</c:v>
                  </c:pt>
                  <c:pt idx="74">
                    <c:v>29/02/1996</c:v>
                  </c:pt>
                  <c:pt idx="75">
                    <c:v>31/03/1996</c:v>
                  </c:pt>
                  <c:pt idx="76">
                    <c:v>30/04/1996</c:v>
                  </c:pt>
                  <c:pt idx="77">
                    <c:v>31/05/1996</c:v>
                  </c:pt>
                  <c:pt idx="78">
                    <c:v>30/06/1996</c:v>
                  </c:pt>
                  <c:pt idx="79">
                    <c:v>31/07/1996</c:v>
                  </c:pt>
                  <c:pt idx="80">
                    <c:v>31/08/1996</c:v>
                  </c:pt>
                  <c:pt idx="81">
                    <c:v>30/09/1996</c:v>
                  </c:pt>
                  <c:pt idx="82">
                    <c:v>31/10/1996</c:v>
                  </c:pt>
                  <c:pt idx="83">
                    <c:v>30/11/1996</c:v>
                  </c:pt>
                  <c:pt idx="84">
                    <c:v>31/12/1996</c:v>
                  </c:pt>
                  <c:pt idx="85">
                    <c:v>31/01/1997</c:v>
                  </c:pt>
                  <c:pt idx="86">
                    <c:v>28/02/1997</c:v>
                  </c:pt>
                  <c:pt idx="87">
                    <c:v>31/03/1997</c:v>
                  </c:pt>
                  <c:pt idx="88">
                    <c:v>30/04/1997</c:v>
                  </c:pt>
                  <c:pt idx="89">
                    <c:v>31/05/1997</c:v>
                  </c:pt>
                  <c:pt idx="90">
                    <c:v>30/06/1997</c:v>
                  </c:pt>
                  <c:pt idx="91">
                    <c:v>31/07/1997</c:v>
                  </c:pt>
                  <c:pt idx="92">
                    <c:v>31/08/1997</c:v>
                  </c:pt>
                  <c:pt idx="93">
                    <c:v>30/09/1997</c:v>
                  </c:pt>
                  <c:pt idx="94">
                    <c:v>31/10/1997</c:v>
                  </c:pt>
                  <c:pt idx="95">
                    <c:v>30/11/1997</c:v>
                  </c:pt>
                  <c:pt idx="96">
                    <c:v>31/12/1997</c:v>
                  </c:pt>
                  <c:pt idx="97">
                    <c:v>31/01/1998</c:v>
                  </c:pt>
                  <c:pt idx="98">
                    <c:v>28/02/1998</c:v>
                  </c:pt>
                  <c:pt idx="99">
                    <c:v>31/03/1998</c:v>
                  </c:pt>
                  <c:pt idx="100">
                    <c:v>30/04/1998</c:v>
                  </c:pt>
                  <c:pt idx="101">
                    <c:v>31/05/1998</c:v>
                  </c:pt>
                  <c:pt idx="102">
                    <c:v>30/06/1998</c:v>
                  </c:pt>
                  <c:pt idx="103">
                    <c:v>31/07/1998</c:v>
                  </c:pt>
                  <c:pt idx="104">
                    <c:v>31/08/1998</c:v>
                  </c:pt>
                  <c:pt idx="105">
                    <c:v>30/09/1998</c:v>
                  </c:pt>
                  <c:pt idx="106">
                    <c:v>31/10/1998</c:v>
                  </c:pt>
                  <c:pt idx="107">
                    <c:v>30/11/1998</c:v>
                  </c:pt>
                  <c:pt idx="108">
                    <c:v>31/12/1998</c:v>
                  </c:pt>
                  <c:pt idx="109">
                    <c:v>31/01/1999</c:v>
                  </c:pt>
                  <c:pt idx="110">
                    <c:v>28/02/1999</c:v>
                  </c:pt>
                  <c:pt idx="111">
                    <c:v>31/03/1999</c:v>
                  </c:pt>
                  <c:pt idx="112">
                    <c:v>30/04/1999</c:v>
                  </c:pt>
                  <c:pt idx="113">
                    <c:v>31/05/1999</c:v>
                  </c:pt>
                  <c:pt idx="114">
                    <c:v>30/06/1999</c:v>
                  </c:pt>
                  <c:pt idx="115">
                    <c:v>31/07/1999</c:v>
                  </c:pt>
                  <c:pt idx="116">
                    <c:v>31/08/1999</c:v>
                  </c:pt>
                  <c:pt idx="117">
                    <c:v>30/09/1999</c:v>
                  </c:pt>
                  <c:pt idx="118">
                    <c:v>31/10/1999</c:v>
                  </c:pt>
                  <c:pt idx="119">
                    <c:v>30/11/1999</c:v>
                  </c:pt>
                  <c:pt idx="120">
                    <c:v>31/12/1999</c:v>
                  </c:pt>
                  <c:pt idx="121">
                    <c:v>31/01/2000</c:v>
                  </c:pt>
                  <c:pt idx="122">
                    <c:v>29/02/2000</c:v>
                  </c:pt>
                  <c:pt idx="123">
                    <c:v>31/03/2000</c:v>
                  </c:pt>
                  <c:pt idx="124">
                    <c:v>30/04/2000</c:v>
                  </c:pt>
                  <c:pt idx="125">
                    <c:v>31/05/2000</c:v>
                  </c:pt>
                  <c:pt idx="126">
                    <c:v>30/06/2000</c:v>
                  </c:pt>
                  <c:pt idx="127">
                    <c:v>31/07/2000</c:v>
                  </c:pt>
                  <c:pt idx="128">
                    <c:v>31/08/2000</c:v>
                  </c:pt>
                  <c:pt idx="129">
                    <c:v>30/09/2000</c:v>
                  </c:pt>
                  <c:pt idx="130">
                    <c:v>31/10/2000</c:v>
                  </c:pt>
                  <c:pt idx="131">
                    <c:v>30/11/2000</c:v>
                  </c:pt>
                  <c:pt idx="132">
                    <c:v>31/12/2000</c:v>
                  </c:pt>
                  <c:pt idx="133">
                    <c:v>31/01/2001</c:v>
                  </c:pt>
                  <c:pt idx="134">
                    <c:v>28/02/2001</c:v>
                  </c:pt>
                  <c:pt idx="135">
                    <c:v>31/03/2001</c:v>
                  </c:pt>
                  <c:pt idx="136">
                    <c:v>30/04/2001</c:v>
                  </c:pt>
                  <c:pt idx="137">
                    <c:v>31/05/2001</c:v>
                  </c:pt>
                  <c:pt idx="138">
                    <c:v>30/06/2001</c:v>
                  </c:pt>
                  <c:pt idx="139">
                    <c:v>31/07/2001</c:v>
                  </c:pt>
                  <c:pt idx="140">
                    <c:v>31/08/2001</c:v>
                  </c:pt>
                  <c:pt idx="141">
                    <c:v>30/09/2001</c:v>
                  </c:pt>
                  <c:pt idx="142">
                    <c:v>31/10/2001</c:v>
                  </c:pt>
                  <c:pt idx="143">
                    <c:v>30/11/2001</c:v>
                  </c:pt>
                  <c:pt idx="144">
                    <c:v>31/12/2001</c:v>
                  </c:pt>
                  <c:pt idx="145">
                    <c:v>31/01/2002</c:v>
                  </c:pt>
                  <c:pt idx="146">
                    <c:v>28/02/2002</c:v>
                  </c:pt>
                  <c:pt idx="147">
                    <c:v>31/03/2002</c:v>
                  </c:pt>
                  <c:pt idx="148">
                    <c:v>30/04/2002</c:v>
                  </c:pt>
                  <c:pt idx="149">
                    <c:v>31/05/2002</c:v>
                  </c:pt>
                  <c:pt idx="150">
                    <c:v>30/06/2002</c:v>
                  </c:pt>
                  <c:pt idx="151">
                    <c:v>31/07/2002</c:v>
                  </c:pt>
                  <c:pt idx="152">
                    <c:v>31/08/2002</c:v>
                  </c:pt>
                  <c:pt idx="153">
                    <c:v>30/09/2002</c:v>
                  </c:pt>
                  <c:pt idx="154">
                    <c:v>31/10/2002</c:v>
                  </c:pt>
                  <c:pt idx="155">
                    <c:v>30/11/2002</c:v>
                  </c:pt>
                  <c:pt idx="156">
                    <c:v>31/12/2002</c:v>
                  </c:pt>
                  <c:pt idx="157">
                    <c:v>31/01/2003</c:v>
                  </c:pt>
                  <c:pt idx="158">
                    <c:v>28/02/2003</c:v>
                  </c:pt>
                  <c:pt idx="159">
                    <c:v>31/03/2003</c:v>
                  </c:pt>
                  <c:pt idx="160">
                    <c:v>30/04/2003</c:v>
                  </c:pt>
                  <c:pt idx="161">
                    <c:v>31/05/2003</c:v>
                  </c:pt>
                  <c:pt idx="162">
                    <c:v>30/06/2003</c:v>
                  </c:pt>
                  <c:pt idx="163">
                    <c:v>31/07/2003</c:v>
                  </c:pt>
                  <c:pt idx="164">
                    <c:v>31/08/2003</c:v>
                  </c:pt>
                  <c:pt idx="165">
                    <c:v>30/09/2003</c:v>
                  </c:pt>
                  <c:pt idx="166">
                    <c:v>31/10/2003</c:v>
                  </c:pt>
                  <c:pt idx="167">
                    <c:v>30/11/2003</c:v>
                  </c:pt>
                  <c:pt idx="168">
                    <c:v>31/12/2003</c:v>
                  </c:pt>
                  <c:pt idx="169">
                    <c:v>31/01/2004</c:v>
                  </c:pt>
                  <c:pt idx="170">
                    <c:v>29/02/2004</c:v>
                  </c:pt>
                  <c:pt idx="171">
                    <c:v>31/03/2004</c:v>
                  </c:pt>
                  <c:pt idx="172">
                    <c:v>30/04/2004</c:v>
                  </c:pt>
                  <c:pt idx="173">
                    <c:v>31/05/2004</c:v>
                  </c:pt>
                  <c:pt idx="174">
                    <c:v>30/06/2004</c:v>
                  </c:pt>
                  <c:pt idx="175">
                    <c:v>31/07/2004</c:v>
                  </c:pt>
                  <c:pt idx="176">
                    <c:v>31/08/2004</c:v>
                  </c:pt>
                  <c:pt idx="177">
                    <c:v>30/09/2004</c:v>
                  </c:pt>
                  <c:pt idx="178">
                    <c:v>31/10/2004</c:v>
                  </c:pt>
                  <c:pt idx="179">
                    <c:v>30/11/2004</c:v>
                  </c:pt>
                  <c:pt idx="180">
                    <c:v>31/12/2004</c:v>
                  </c:pt>
                  <c:pt idx="181">
                    <c:v>31/01/2005</c:v>
                  </c:pt>
                  <c:pt idx="182">
                    <c:v>28/02/2005</c:v>
                  </c:pt>
                  <c:pt idx="183">
                    <c:v>31/03/2005</c:v>
                  </c:pt>
                  <c:pt idx="184">
                    <c:v>30/04/2005</c:v>
                  </c:pt>
                  <c:pt idx="185">
                    <c:v>31/05/2005</c:v>
                  </c:pt>
                  <c:pt idx="186">
                    <c:v>30/06/2005</c:v>
                  </c:pt>
                  <c:pt idx="187">
                    <c:v>31/07/2005</c:v>
                  </c:pt>
                  <c:pt idx="188">
                    <c:v>31/08/2005</c:v>
                  </c:pt>
                  <c:pt idx="189">
                    <c:v>30/09/2005</c:v>
                  </c:pt>
                  <c:pt idx="190">
                    <c:v>31/10/2005</c:v>
                  </c:pt>
                  <c:pt idx="191">
                    <c:v>30/11/2005</c:v>
                  </c:pt>
                  <c:pt idx="192">
                    <c:v>31/12/2005</c:v>
                  </c:pt>
                  <c:pt idx="193">
                    <c:v>31/01/2006</c:v>
                  </c:pt>
                  <c:pt idx="194">
                    <c:v>28/02/2006</c:v>
                  </c:pt>
                  <c:pt idx="195">
                    <c:v>31/03/2006</c:v>
                  </c:pt>
                  <c:pt idx="196">
                    <c:v>30/04/2006</c:v>
                  </c:pt>
                  <c:pt idx="197">
                    <c:v>31/05/2006</c:v>
                  </c:pt>
                  <c:pt idx="198">
                    <c:v>30/06/2006</c:v>
                  </c:pt>
                  <c:pt idx="199">
                    <c:v>31/07/2006</c:v>
                  </c:pt>
                  <c:pt idx="200">
                    <c:v>31/08/2006</c:v>
                  </c:pt>
                  <c:pt idx="201">
                    <c:v>30/09/2006</c:v>
                  </c:pt>
                  <c:pt idx="202">
                    <c:v>31/10/2006</c:v>
                  </c:pt>
                  <c:pt idx="203">
                    <c:v>30/11/2006</c:v>
                  </c:pt>
                  <c:pt idx="204">
                    <c:v>31/12/2006</c:v>
                  </c:pt>
                  <c:pt idx="205">
                    <c:v>31/01/2007</c:v>
                  </c:pt>
                  <c:pt idx="206">
                    <c:v>28/02/2007</c:v>
                  </c:pt>
                  <c:pt idx="207">
                    <c:v>31/03/2007</c:v>
                  </c:pt>
                  <c:pt idx="208">
                    <c:v>30/04/2007</c:v>
                  </c:pt>
                  <c:pt idx="209">
                    <c:v>31/05/2007</c:v>
                  </c:pt>
                  <c:pt idx="210">
                    <c:v>30/06/2007</c:v>
                  </c:pt>
                  <c:pt idx="211">
                    <c:v>31/07/2007</c:v>
                  </c:pt>
                  <c:pt idx="212">
                    <c:v>31/08/2007</c:v>
                  </c:pt>
                  <c:pt idx="213">
                    <c:v>30/09/2007</c:v>
                  </c:pt>
                  <c:pt idx="214">
                    <c:v>31/10/2007</c:v>
                  </c:pt>
                  <c:pt idx="215">
                    <c:v>30/11/2007</c:v>
                  </c:pt>
                  <c:pt idx="216">
                    <c:v>31/12/2007</c:v>
                  </c:pt>
                  <c:pt idx="217">
                    <c:v>31/01/2008</c:v>
                  </c:pt>
                  <c:pt idx="218">
                    <c:v>29/02/2008</c:v>
                  </c:pt>
                  <c:pt idx="219">
                    <c:v>31/03/2008</c:v>
                  </c:pt>
                  <c:pt idx="220">
                    <c:v>30/04/2008</c:v>
                  </c:pt>
                  <c:pt idx="221">
                    <c:v>31/05/2008</c:v>
                  </c:pt>
                  <c:pt idx="222">
                    <c:v>30/06/2008</c:v>
                  </c:pt>
                  <c:pt idx="223">
                    <c:v>31/07/2008</c:v>
                  </c:pt>
                  <c:pt idx="224">
                    <c:v>31/08/2008</c:v>
                  </c:pt>
                  <c:pt idx="225">
                    <c:v>30/09/2008</c:v>
                  </c:pt>
                  <c:pt idx="226">
                    <c:v>31/10/2008</c:v>
                  </c:pt>
                  <c:pt idx="227">
                    <c:v>30/11/2008</c:v>
                  </c:pt>
                  <c:pt idx="228">
                    <c:v>31/12/2008</c:v>
                  </c:pt>
                  <c:pt idx="229">
                    <c:v>31/01/2009</c:v>
                  </c:pt>
                  <c:pt idx="230">
                    <c:v>28/02/2009</c:v>
                  </c:pt>
                  <c:pt idx="231">
                    <c:v>31/03/2009</c:v>
                  </c:pt>
                  <c:pt idx="232">
                    <c:v>30/04/2009</c:v>
                  </c:pt>
                  <c:pt idx="233">
                    <c:v>31/05/2009</c:v>
                  </c:pt>
                  <c:pt idx="234">
                    <c:v>30/06/2009</c:v>
                  </c:pt>
                  <c:pt idx="235">
                    <c:v>31/07/2009</c:v>
                  </c:pt>
                  <c:pt idx="236">
                    <c:v>31/08/2009</c:v>
                  </c:pt>
                  <c:pt idx="237">
                    <c:v>30/09/2009</c:v>
                  </c:pt>
                  <c:pt idx="238">
                    <c:v>31/10/2009</c:v>
                  </c:pt>
                  <c:pt idx="239">
                    <c:v>30/11/2009</c:v>
                  </c:pt>
                  <c:pt idx="240">
                    <c:v>31/12/2009</c:v>
                  </c:pt>
                  <c:pt idx="241">
                    <c:v>31/01/2010</c:v>
                  </c:pt>
                  <c:pt idx="242">
                    <c:v>28/02/2010</c:v>
                  </c:pt>
                  <c:pt idx="243">
                    <c:v>31/03/2010</c:v>
                  </c:pt>
                  <c:pt idx="244">
                    <c:v>30/04/2010</c:v>
                  </c:pt>
                  <c:pt idx="245">
                    <c:v>31/05/2010</c:v>
                  </c:pt>
                  <c:pt idx="246">
                    <c:v>30/06/2010</c:v>
                  </c:pt>
                  <c:pt idx="247">
                    <c:v>31/07/2010</c:v>
                  </c:pt>
                  <c:pt idx="248">
                    <c:v>31/08/2010</c:v>
                  </c:pt>
                  <c:pt idx="249">
                    <c:v>30/09/2010</c:v>
                  </c:pt>
                  <c:pt idx="250">
                    <c:v>31/10/2010</c:v>
                  </c:pt>
                  <c:pt idx="251">
                    <c:v>30/11/2010</c:v>
                  </c:pt>
                  <c:pt idx="252">
                    <c:v>31/12/2010</c:v>
                  </c:pt>
                  <c:pt idx="253">
                    <c:v>31/01/2011</c:v>
                  </c:pt>
                  <c:pt idx="254">
                    <c:v>28/02/2011</c:v>
                  </c:pt>
                  <c:pt idx="255">
                    <c:v>31/03/2011</c:v>
                  </c:pt>
                  <c:pt idx="256">
                    <c:v>30/04/2011</c:v>
                  </c:pt>
                  <c:pt idx="257">
                    <c:v>31/05/2011</c:v>
                  </c:pt>
                  <c:pt idx="258">
                    <c:v>30/06/2011</c:v>
                  </c:pt>
                  <c:pt idx="259">
                    <c:v>31/07/2011</c:v>
                  </c:pt>
                  <c:pt idx="260">
                    <c:v>31/08/2011</c:v>
                  </c:pt>
                  <c:pt idx="261">
                    <c:v>30/09/2011</c:v>
                  </c:pt>
                  <c:pt idx="262">
                    <c:v>31/10/2011</c:v>
                  </c:pt>
                  <c:pt idx="263">
                    <c:v>30/11/2011</c:v>
                  </c:pt>
                  <c:pt idx="264">
                    <c:v>31/12/2011</c:v>
                  </c:pt>
                  <c:pt idx="265">
                    <c:v>31/01/2012</c:v>
                  </c:pt>
                  <c:pt idx="266">
                    <c:v>29/02/2012</c:v>
                  </c:pt>
                  <c:pt idx="267">
                    <c:v>31/03/2012</c:v>
                  </c:pt>
                  <c:pt idx="268">
                    <c:v>30/04/2012</c:v>
                  </c:pt>
                  <c:pt idx="269">
                    <c:v>31/05/2012</c:v>
                  </c:pt>
                  <c:pt idx="270">
                    <c:v>30/06/2012</c:v>
                  </c:pt>
                  <c:pt idx="271">
                    <c:v>31/07/2012</c:v>
                  </c:pt>
                  <c:pt idx="272">
                    <c:v>31/08/2012</c:v>
                  </c:pt>
                  <c:pt idx="273">
                    <c:v>30/09/2012</c:v>
                  </c:pt>
                  <c:pt idx="274">
                    <c:v>31/10/2012</c:v>
                  </c:pt>
                  <c:pt idx="275">
                    <c:v>30/11/2012</c:v>
                  </c:pt>
                  <c:pt idx="276">
                    <c:v>31/12/2012</c:v>
                  </c:pt>
                  <c:pt idx="277">
                    <c:v>31/01/2013</c:v>
                  </c:pt>
                  <c:pt idx="278">
                    <c:v>28/02/2013</c:v>
                  </c:pt>
                  <c:pt idx="279">
                    <c:v>31/03/2013</c:v>
                  </c:pt>
                  <c:pt idx="280">
                    <c:v>30/04/2013</c:v>
                  </c:pt>
                  <c:pt idx="281">
                    <c:v>31/05/2013</c:v>
                  </c:pt>
                  <c:pt idx="282">
                    <c:v>30/06/2013</c:v>
                  </c:pt>
                  <c:pt idx="283">
                    <c:v>31/07/2013</c:v>
                  </c:pt>
                  <c:pt idx="284">
                    <c:v>31/08/2013</c:v>
                  </c:pt>
                  <c:pt idx="285">
                    <c:v>30/09/2013</c:v>
                  </c:pt>
                  <c:pt idx="286">
                    <c:v>31/10/2013</c:v>
                  </c:pt>
                  <c:pt idx="287">
                    <c:v>30/11/2013</c:v>
                  </c:pt>
                  <c:pt idx="288">
                    <c:v>31/12/2013</c:v>
                  </c:pt>
                  <c:pt idx="289">
                    <c:v>31/01/2014</c:v>
                  </c:pt>
                  <c:pt idx="290">
                    <c:v>28/02/2014</c:v>
                  </c:pt>
                  <c:pt idx="291">
                    <c:v>31/03/2014</c:v>
                  </c:pt>
                  <c:pt idx="292">
                    <c:v>30/04/2014</c:v>
                  </c:pt>
                  <c:pt idx="293">
                    <c:v>31/05/2014</c:v>
                  </c:pt>
                  <c:pt idx="294">
                    <c:v>30/06/2014</c:v>
                  </c:pt>
                  <c:pt idx="295">
                    <c:v>31/07/2014</c:v>
                  </c:pt>
                  <c:pt idx="296">
                    <c:v>31/08/2014</c:v>
                  </c:pt>
                  <c:pt idx="297">
                    <c:v>30/09/2014</c:v>
                  </c:pt>
                  <c:pt idx="298">
                    <c:v>31/10/2014</c:v>
                  </c:pt>
                  <c:pt idx="299">
                    <c:v>30/11/2014</c:v>
                  </c:pt>
                  <c:pt idx="300">
                    <c:v>31/12/2014</c:v>
                  </c:pt>
                  <c:pt idx="301">
                    <c:v>31/01/2015</c:v>
                  </c:pt>
                  <c:pt idx="302">
                    <c:v>28/02/2015</c:v>
                  </c:pt>
                  <c:pt idx="303">
                    <c:v>31/03/2015</c:v>
                  </c:pt>
                  <c:pt idx="304">
                    <c:v>30/04/2015</c:v>
                  </c:pt>
                  <c:pt idx="305">
                    <c:v>31/05/2015</c:v>
                  </c:pt>
                  <c:pt idx="306">
                    <c:v>30/06/2015</c:v>
                  </c:pt>
                  <c:pt idx="307">
                    <c:v>31/07/2015</c:v>
                  </c:pt>
                  <c:pt idx="308">
                    <c:v>31/08/2015</c:v>
                  </c:pt>
                  <c:pt idx="309">
                    <c:v>30/09/2015</c:v>
                  </c:pt>
                  <c:pt idx="310">
                    <c:v>31/10/2015</c:v>
                  </c:pt>
                  <c:pt idx="311">
                    <c:v>30/11/2015</c:v>
                  </c:pt>
                  <c:pt idx="312">
                    <c:v>31/12/2015</c:v>
                  </c:pt>
                  <c:pt idx="313">
                    <c:v>31/01/2016</c:v>
                  </c:pt>
                  <c:pt idx="314">
                    <c:v>29/02/2016</c:v>
                  </c:pt>
                  <c:pt idx="315">
                    <c:v>31/03/2016</c:v>
                  </c:pt>
                  <c:pt idx="316">
                    <c:v>30/04/2016</c:v>
                  </c:pt>
                  <c:pt idx="317">
                    <c:v>31/05/2016</c:v>
                  </c:pt>
                  <c:pt idx="318">
                    <c:v>30/06/2016</c:v>
                  </c:pt>
                  <c:pt idx="319">
                    <c:v>31/07/2016</c:v>
                  </c:pt>
                  <c:pt idx="320">
                    <c:v>31/08/2016</c:v>
                  </c:pt>
                  <c:pt idx="321">
                    <c:v>30/09/2016</c:v>
                  </c:pt>
                  <c:pt idx="322">
                    <c:v>31/10/2016</c:v>
                  </c:pt>
                  <c:pt idx="323">
                    <c:v>30/11/2016</c:v>
                  </c:pt>
                  <c:pt idx="324">
                    <c:v>31/12/2016</c:v>
                  </c:pt>
                  <c:pt idx="325">
                    <c:v>31/01/2017</c:v>
                  </c:pt>
                  <c:pt idx="326">
                    <c:v>28/02/2017</c:v>
                  </c:pt>
                  <c:pt idx="327">
                    <c:v>31/03/2017</c:v>
                  </c:pt>
                  <c:pt idx="328">
                    <c:v>30/04/2017</c:v>
                  </c:pt>
                  <c:pt idx="329">
                    <c:v>31/05/2017</c:v>
                  </c:pt>
                  <c:pt idx="330">
                    <c:v>30/06/2017</c:v>
                  </c:pt>
                  <c:pt idx="331">
                    <c:v>31/07/2017</c:v>
                  </c:pt>
                  <c:pt idx="332">
                    <c:v>31/08/2017</c:v>
                  </c:pt>
                  <c:pt idx="333">
                    <c:v>30/09/2017</c:v>
                  </c:pt>
                  <c:pt idx="334">
                    <c:v>31/10/2017</c:v>
                  </c:pt>
                  <c:pt idx="335">
                    <c:v>30/11/2017</c:v>
                  </c:pt>
                  <c:pt idx="336">
                    <c:v>31/12/2017</c:v>
                  </c:pt>
                  <c:pt idx="337">
                    <c:v>31/01/2018</c:v>
                  </c:pt>
                  <c:pt idx="338">
                    <c:v>28/02/2018</c:v>
                  </c:pt>
                  <c:pt idx="339">
                    <c:v>31/03/2018</c:v>
                  </c:pt>
                  <c:pt idx="340">
                    <c:v>30/04/2018</c:v>
                  </c:pt>
                  <c:pt idx="341">
                    <c:v>31/05/2018</c:v>
                  </c:pt>
                  <c:pt idx="342">
                    <c:v>30/06/2018</c:v>
                  </c:pt>
                  <c:pt idx="343">
                    <c:v>31/07/2018</c:v>
                  </c:pt>
                  <c:pt idx="344">
                    <c:v>31/08/2018</c:v>
                  </c:pt>
                  <c:pt idx="345">
                    <c:v>30/09/2018</c:v>
                  </c:pt>
                  <c:pt idx="346">
                    <c:v>31/10/2018</c:v>
                  </c:pt>
                  <c:pt idx="347">
                    <c:v>30/11/2018</c:v>
                  </c:pt>
                  <c:pt idx="348">
                    <c:v>31/12/2018</c:v>
                  </c:pt>
                  <c:pt idx="349">
                    <c:v>31/01/2019</c:v>
                  </c:pt>
                  <c:pt idx="350">
                    <c:v>28/02/2019</c:v>
                  </c:pt>
                  <c:pt idx="351">
                    <c:v>31/03/2019</c:v>
                  </c:pt>
                  <c:pt idx="352">
                    <c:v>30/04/2019</c:v>
                  </c:pt>
                  <c:pt idx="353">
                    <c:v>31/05/2019</c:v>
                  </c:pt>
                  <c:pt idx="354">
                    <c:v>30/06/2019</c:v>
                  </c:pt>
                  <c:pt idx="355">
                    <c:v>31/07/2019</c:v>
                  </c:pt>
                  <c:pt idx="356">
                    <c:v>31/08/2019</c:v>
                  </c:pt>
                  <c:pt idx="357">
                    <c:v>30/09/2019</c:v>
                  </c:pt>
                  <c:pt idx="358">
                    <c:v>31/10/2019</c:v>
                  </c:pt>
                  <c:pt idx="359">
                    <c:v>30/11/2019</c:v>
                  </c:pt>
                  <c:pt idx="360">
                    <c:v>31/12/2019</c:v>
                  </c:pt>
                  <c:pt idx="361">
                    <c:v>31/01/2020</c:v>
                  </c:pt>
                  <c:pt idx="362">
                    <c:v>29/02/2020</c:v>
                  </c:pt>
                  <c:pt idx="363">
                    <c:v>31/03/2020</c:v>
                  </c:pt>
                  <c:pt idx="364">
                    <c:v>30/04/2020</c:v>
                  </c:pt>
                  <c:pt idx="365">
                    <c:v>31/05/2020</c:v>
                  </c:pt>
                  <c:pt idx="366">
                    <c:v>30/06/2020</c:v>
                  </c:pt>
                  <c:pt idx="367">
                    <c:v>31/07/2020</c:v>
                  </c:pt>
                  <c:pt idx="368">
                    <c:v>31/08/2020</c:v>
                  </c:pt>
                  <c:pt idx="369">
                    <c:v>30/09/2020</c:v>
                  </c:pt>
                  <c:pt idx="370">
                    <c:v>31/10/2020</c:v>
                  </c:pt>
                  <c:pt idx="371">
                    <c:v>30/11/2020</c:v>
                  </c:pt>
                  <c:pt idx="372">
                    <c:v>31/12/2020</c:v>
                  </c:pt>
                  <c:pt idx="373">
                    <c:v>31/01/2021</c:v>
                  </c:pt>
                  <c:pt idx="374">
                    <c:v>28/02/2021</c:v>
                  </c:pt>
                  <c:pt idx="375">
                    <c:v>31/03/2021</c:v>
                  </c:pt>
                  <c:pt idx="376">
                    <c:v>30/04/2021</c:v>
                  </c:pt>
                  <c:pt idx="377">
                    <c:v>31/05/2021</c:v>
                  </c:pt>
                  <c:pt idx="378">
                    <c:v>30/06/2021</c:v>
                  </c:pt>
                  <c:pt idx="379">
                    <c:v>31/07/2021</c:v>
                  </c:pt>
                  <c:pt idx="380">
                    <c:v>31/08/2021</c:v>
                  </c:pt>
                  <c:pt idx="381">
                    <c:v>30/09/2021</c:v>
                  </c:pt>
                  <c:pt idx="382">
                    <c:v>31/10/2021</c:v>
                  </c:pt>
                  <c:pt idx="383">
                    <c:v>30/11/2021</c:v>
                  </c:pt>
                  <c:pt idx="384">
                    <c:v>31/12/2021</c:v>
                  </c:pt>
                  <c:pt idx="385">
                    <c:v>31/01/2022</c:v>
                  </c:pt>
                  <c:pt idx="386">
                    <c:v>28/02/2022</c:v>
                  </c:pt>
                  <c:pt idx="387">
                    <c:v>31/03/2022</c:v>
                  </c:pt>
                  <c:pt idx="388">
                    <c:v>30/04/2022</c:v>
                  </c:pt>
                  <c:pt idx="389">
                    <c:v>31/05/2022</c:v>
                  </c:pt>
                  <c:pt idx="390">
                    <c:v>30/06/2022</c:v>
                  </c:pt>
                  <c:pt idx="391">
                    <c:v>31/07/2022</c:v>
                  </c:pt>
                  <c:pt idx="392">
                    <c:v>31/08/2022</c:v>
                  </c:pt>
                  <c:pt idx="393">
                    <c:v>30/09/2022</c:v>
                  </c:pt>
                  <c:pt idx="394">
                    <c:v>31/10/2022</c:v>
                  </c:pt>
                  <c:pt idx="395">
                    <c:v>30/11/2022</c:v>
                  </c:pt>
                  <c:pt idx="396">
                    <c:v>31/12/2022</c:v>
                  </c:pt>
                  <c:pt idx="397">
                    <c:v>31/01/2023</c:v>
                  </c:pt>
                  <c:pt idx="398">
                    <c:v>28/02/2023</c:v>
                  </c:pt>
                  <c:pt idx="399">
                    <c:v>31/03/2023</c:v>
                  </c:pt>
                  <c:pt idx="400">
                    <c:v>30/04/2023</c:v>
                  </c:pt>
                  <c:pt idx="401">
                    <c:v>31/05/2023</c:v>
                  </c:pt>
                  <c:pt idx="402">
                    <c:v>30/06/2023</c:v>
                  </c:pt>
                  <c:pt idx="403">
                    <c:v>31/07/2023</c:v>
                  </c:pt>
                  <c:pt idx="404">
                    <c:v>31/08/2023</c:v>
                  </c:pt>
                  <c:pt idx="405">
                    <c:v>30/09/2023</c:v>
                  </c:pt>
                  <c:pt idx="406">
                    <c:v>31/10/2023</c:v>
                  </c:pt>
                  <c:pt idx="407">
                    <c:v>30/11/2023</c:v>
                  </c:pt>
                  <c:pt idx="408">
                    <c:v>31/12/2023</c:v>
                  </c:pt>
                  <c:pt idx="409">
                    <c:v>31/01/2024</c:v>
                  </c:pt>
                  <c:pt idx="410">
                    <c:v>29/02/2024</c:v>
                  </c:pt>
                  <c:pt idx="411">
                    <c:v>31/03/2024</c:v>
                  </c:pt>
                  <c:pt idx="412">
                    <c:v>30/04/2024</c:v>
                  </c:pt>
                  <c:pt idx="413">
                    <c:v>31/05/2024</c:v>
                  </c:pt>
                  <c:pt idx="414">
                    <c:v>30/06/2024</c:v>
                  </c:pt>
                  <c:pt idx="415">
                    <c:v>31/07/2024</c:v>
                  </c:pt>
                  <c:pt idx="416">
                    <c:v>31/08/2024</c:v>
                  </c:pt>
                  <c:pt idx="417">
                    <c:v>30/09/2024</c:v>
                  </c:pt>
                  <c:pt idx="418">
                    <c:v>31/10/2024</c:v>
                  </c:pt>
                  <c:pt idx="419">
                    <c:v>30/11/2024</c:v>
                  </c:pt>
                  <c:pt idx="420">
                    <c:v>31/12/2024</c:v>
                  </c:pt>
                  <c:pt idx="421">
                    <c:v>31/01/2025</c:v>
                  </c:pt>
                  <c:pt idx="422">
                    <c:v>28/02/2025</c:v>
                  </c:pt>
                  <c:pt idx="423">
                    <c:v>31/03/2025</c:v>
                  </c:pt>
                  <c:pt idx="424">
                    <c:v>30/04/2025</c:v>
                  </c:pt>
                  <c:pt idx="425">
                    <c:v>31/05/2025</c:v>
                  </c:pt>
                  <c:pt idx="426">
                    <c:v>30/06/2025</c:v>
                  </c:pt>
                  <c:pt idx="427">
                    <c:v>31/07/2025</c:v>
                  </c:pt>
                  <c:pt idx="428">
                    <c:v>31/08/2025</c:v>
                  </c:pt>
                  <c:pt idx="429">
                    <c:v>30/09/2025</c:v>
                  </c:pt>
                  <c:pt idx="430">
                    <c:v>31/10/2025</c:v>
                  </c:pt>
                  <c:pt idx="431">
                    <c:v>30/11/2025</c:v>
                  </c:pt>
                  <c:pt idx="432">
                    <c:v>31/12/2025</c:v>
                  </c:pt>
                  <c:pt idx="433">
                    <c:v>31/01/2026</c:v>
                  </c:pt>
                  <c:pt idx="434">
                    <c:v>28/02/2026</c:v>
                  </c:pt>
                  <c:pt idx="435">
                    <c:v>31/03/2026</c:v>
                  </c:pt>
                  <c:pt idx="436">
                    <c:v>30/04/2026</c:v>
                  </c:pt>
                  <c:pt idx="437">
                    <c:v>31/05/2026</c:v>
                  </c:pt>
                </c:lvl>
                <c:lvl>
                  <c:pt idx="0">
                    <c:v>31/05/2026</c:v>
                  </c:pt>
                  <c:pt idx="1">
                    <c:v>31/05/2026</c:v>
                  </c:pt>
                  <c:pt idx="2">
                    <c:v>31/05/2026</c:v>
                  </c:pt>
                  <c:pt idx="3">
                    <c:v>31/05/2026</c:v>
                  </c:pt>
                  <c:pt idx="4">
                    <c:v>31/05/2026</c:v>
                  </c:pt>
                  <c:pt idx="5">
                    <c:v>31/05/2026</c:v>
                  </c:pt>
                  <c:pt idx="6">
                    <c:v>31/05/2026</c:v>
                  </c:pt>
                  <c:pt idx="7">
                    <c:v>31/05/2026</c:v>
                  </c:pt>
                  <c:pt idx="8">
                    <c:v>31/05/2026</c:v>
                  </c:pt>
                  <c:pt idx="9">
                    <c:v>31/05/2026</c:v>
                  </c:pt>
                  <c:pt idx="10">
                    <c:v>31/05/2026</c:v>
                  </c:pt>
                  <c:pt idx="11">
                    <c:v>31/05/2026</c:v>
                  </c:pt>
                  <c:pt idx="12">
                    <c:v>31/05/2026</c:v>
                  </c:pt>
                  <c:pt idx="13">
                    <c:v>31/05/2026</c:v>
                  </c:pt>
                  <c:pt idx="14">
                    <c:v>31/05/2026</c:v>
                  </c:pt>
                  <c:pt idx="15">
                    <c:v>31/05/2026</c:v>
                  </c:pt>
                  <c:pt idx="16">
                    <c:v>31/05/2026</c:v>
                  </c:pt>
                  <c:pt idx="17">
                    <c:v>31/05/2026</c:v>
                  </c:pt>
                  <c:pt idx="18">
                    <c:v>31/05/2026</c:v>
                  </c:pt>
                  <c:pt idx="19">
                    <c:v>31/05/2026</c:v>
                  </c:pt>
                  <c:pt idx="20">
                    <c:v>31/05/2026</c:v>
                  </c:pt>
                  <c:pt idx="21">
                    <c:v>31/05/2026</c:v>
                  </c:pt>
                  <c:pt idx="22">
                    <c:v>31/05/2026</c:v>
                  </c:pt>
                  <c:pt idx="23">
                    <c:v>31/05/2026</c:v>
                  </c:pt>
                  <c:pt idx="24">
                    <c:v>31/05/2026</c:v>
                  </c:pt>
                  <c:pt idx="25">
                    <c:v>31/05/2026</c:v>
                  </c:pt>
                  <c:pt idx="26">
                    <c:v>31/05/2026</c:v>
                  </c:pt>
                  <c:pt idx="27">
                    <c:v>31/05/2026</c:v>
                  </c:pt>
                  <c:pt idx="28">
                    <c:v>31/05/2026</c:v>
                  </c:pt>
                  <c:pt idx="29">
                    <c:v>31/05/2026</c:v>
                  </c:pt>
                  <c:pt idx="30">
                    <c:v>31/05/2026</c:v>
                  </c:pt>
                  <c:pt idx="31">
                    <c:v>31/05/2026</c:v>
                  </c:pt>
                  <c:pt idx="32">
                    <c:v>31/05/2026</c:v>
                  </c:pt>
                  <c:pt idx="33">
                    <c:v>31/05/2026</c:v>
                  </c:pt>
                  <c:pt idx="34">
                    <c:v>31/05/2026</c:v>
                  </c:pt>
                  <c:pt idx="35">
                    <c:v>31/05/2026</c:v>
                  </c:pt>
                  <c:pt idx="36">
                    <c:v>31/05/2026</c:v>
                  </c:pt>
                  <c:pt idx="37">
                    <c:v>31/05/2026</c:v>
                  </c:pt>
                  <c:pt idx="38">
                    <c:v>31/05/2026</c:v>
                  </c:pt>
                  <c:pt idx="39">
                    <c:v>31/05/2026</c:v>
                  </c:pt>
                  <c:pt idx="40">
                    <c:v>31/05/2026</c:v>
                  </c:pt>
                  <c:pt idx="41">
                    <c:v>31/05/2026</c:v>
                  </c:pt>
                  <c:pt idx="42">
                    <c:v>31/05/2026</c:v>
                  </c:pt>
                  <c:pt idx="43">
                    <c:v>31/05/2026</c:v>
                  </c:pt>
                  <c:pt idx="44">
                    <c:v>31/05/2026</c:v>
                  </c:pt>
                  <c:pt idx="45">
                    <c:v>31/05/2026</c:v>
                  </c:pt>
                  <c:pt idx="46">
                    <c:v>31/05/2026</c:v>
                  </c:pt>
                  <c:pt idx="47">
                    <c:v>31/05/2026</c:v>
                  </c:pt>
                  <c:pt idx="48">
                    <c:v>31/05/2026</c:v>
                  </c:pt>
                  <c:pt idx="49">
                    <c:v>31/05/2026</c:v>
                  </c:pt>
                  <c:pt idx="50">
                    <c:v>31/05/2026</c:v>
                  </c:pt>
                  <c:pt idx="51">
                    <c:v>31/05/2026</c:v>
                  </c:pt>
                  <c:pt idx="52">
                    <c:v>31/05/2026</c:v>
                  </c:pt>
                  <c:pt idx="53">
                    <c:v>31/05/2026</c:v>
                  </c:pt>
                  <c:pt idx="54">
                    <c:v>31/05/2026</c:v>
                  </c:pt>
                  <c:pt idx="55">
                    <c:v>31/05/2026</c:v>
                  </c:pt>
                  <c:pt idx="56">
                    <c:v>31/05/2026</c:v>
                  </c:pt>
                  <c:pt idx="57">
                    <c:v>31/05/2026</c:v>
                  </c:pt>
                  <c:pt idx="58">
                    <c:v>31/05/2026</c:v>
                  </c:pt>
                  <c:pt idx="59">
                    <c:v>31/05/2026</c:v>
                  </c:pt>
                  <c:pt idx="60">
                    <c:v>31/05/2026</c:v>
                  </c:pt>
                  <c:pt idx="61">
                    <c:v>31/05/2026</c:v>
                  </c:pt>
                  <c:pt idx="62">
                    <c:v>31/05/2026</c:v>
                  </c:pt>
                  <c:pt idx="63">
                    <c:v>31/05/2026</c:v>
                  </c:pt>
                  <c:pt idx="64">
                    <c:v>31/05/2026</c:v>
                  </c:pt>
                  <c:pt idx="65">
                    <c:v>31/05/2026</c:v>
                  </c:pt>
                  <c:pt idx="66">
                    <c:v>31/05/2026</c:v>
                  </c:pt>
                  <c:pt idx="67">
                    <c:v>31/05/2026</c:v>
                  </c:pt>
                  <c:pt idx="68">
                    <c:v>31/05/2026</c:v>
                  </c:pt>
                  <c:pt idx="69">
                    <c:v>31/05/2026</c:v>
                  </c:pt>
                  <c:pt idx="70">
                    <c:v>31/05/2026</c:v>
                  </c:pt>
                  <c:pt idx="71">
                    <c:v>31/05/2026</c:v>
                  </c:pt>
                  <c:pt idx="72">
                    <c:v>31/05/2026</c:v>
                  </c:pt>
                  <c:pt idx="73">
                    <c:v>31/05/2026</c:v>
                  </c:pt>
                  <c:pt idx="74">
                    <c:v>31/05/2026</c:v>
                  </c:pt>
                  <c:pt idx="75">
                    <c:v>31/05/2026</c:v>
                  </c:pt>
                  <c:pt idx="76">
                    <c:v>31/05/2026</c:v>
                  </c:pt>
                  <c:pt idx="77">
                    <c:v>31/05/2026</c:v>
                  </c:pt>
                  <c:pt idx="78">
                    <c:v>31/05/2026</c:v>
                  </c:pt>
                  <c:pt idx="79">
                    <c:v>31/05/2026</c:v>
                  </c:pt>
                  <c:pt idx="80">
                    <c:v>31/05/2026</c:v>
                  </c:pt>
                  <c:pt idx="81">
                    <c:v>31/05/2026</c:v>
                  </c:pt>
                  <c:pt idx="82">
                    <c:v>31/05/2026</c:v>
                  </c:pt>
                  <c:pt idx="83">
                    <c:v>31/05/2026</c:v>
                  </c:pt>
                  <c:pt idx="84">
                    <c:v>31/05/2026</c:v>
                  </c:pt>
                  <c:pt idx="85">
                    <c:v>31/05/2026</c:v>
                  </c:pt>
                  <c:pt idx="86">
                    <c:v>31/05/2026</c:v>
                  </c:pt>
                  <c:pt idx="87">
                    <c:v>31/05/2026</c:v>
                  </c:pt>
                  <c:pt idx="88">
                    <c:v>31/05/2026</c:v>
                  </c:pt>
                  <c:pt idx="89">
                    <c:v>31/05/2026</c:v>
                  </c:pt>
                  <c:pt idx="90">
                    <c:v>31/05/2026</c:v>
                  </c:pt>
                  <c:pt idx="91">
                    <c:v>31/05/2026</c:v>
                  </c:pt>
                  <c:pt idx="92">
                    <c:v>31/05/2026</c:v>
                  </c:pt>
                  <c:pt idx="93">
                    <c:v>31/05/2026</c:v>
                  </c:pt>
                  <c:pt idx="94">
                    <c:v>31/05/2026</c:v>
                  </c:pt>
                  <c:pt idx="95">
                    <c:v>31/05/2026</c:v>
                  </c:pt>
                  <c:pt idx="96">
                    <c:v>31/05/2026</c:v>
                  </c:pt>
                  <c:pt idx="97">
                    <c:v>31/05/2026</c:v>
                  </c:pt>
                  <c:pt idx="98">
                    <c:v>31/05/2026</c:v>
                  </c:pt>
                  <c:pt idx="99">
                    <c:v>31/05/2026</c:v>
                  </c:pt>
                  <c:pt idx="100">
                    <c:v>31/05/2026</c:v>
                  </c:pt>
                  <c:pt idx="101">
                    <c:v>31/05/2026</c:v>
                  </c:pt>
                  <c:pt idx="102">
                    <c:v>31/05/2026</c:v>
                  </c:pt>
                  <c:pt idx="103">
                    <c:v>31/05/2026</c:v>
                  </c:pt>
                  <c:pt idx="104">
                    <c:v>31/05/2026</c:v>
                  </c:pt>
                  <c:pt idx="105">
                    <c:v>31/05/2026</c:v>
                  </c:pt>
                  <c:pt idx="106">
                    <c:v>31/05/2026</c:v>
                  </c:pt>
                  <c:pt idx="107">
                    <c:v>31/05/2026</c:v>
                  </c:pt>
                  <c:pt idx="108">
                    <c:v>31/05/2026</c:v>
                  </c:pt>
                  <c:pt idx="109">
                    <c:v>31/05/2026</c:v>
                  </c:pt>
                  <c:pt idx="110">
                    <c:v>31/05/2026</c:v>
                  </c:pt>
                  <c:pt idx="111">
                    <c:v>31/05/2026</c:v>
                  </c:pt>
                  <c:pt idx="112">
                    <c:v>31/05/2026</c:v>
                  </c:pt>
                  <c:pt idx="113">
                    <c:v>31/05/2026</c:v>
                  </c:pt>
                  <c:pt idx="114">
                    <c:v>31/05/2026</c:v>
                  </c:pt>
                  <c:pt idx="115">
                    <c:v>31/05/2026</c:v>
                  </c:pt>
                  <c:pt idx="116">
                    <c:v>31/05/2026</c:v>
                  </c:pt>
                  <c:pt idx="117">
                    <c:v>31/05/2026</c:v>
                  </c:pt>
                  <c:pt idx="118">
                    <c:v>31/05/2026</c:v>
                  </c:pt>
                  <c:pt idx="119">
                    <c:v>31/05/2026</c:v>
                  </c:pt>
                  <c:pt idx="120">
                    <c:v>31/05/2026</c:v>
                  </c:pt>
                  <c:pt idx="121">
                    <c:v>31/05/2026</c:v>
                  </c:pt>
                  <c:pt idx="122">
                    <c:v>31/05/2026</c:v>
                  </c:pt>
                  <c:pt idx="123">
                    <c:v>31/05/2026</c:v>
                  </c:pt>
                  <c:pt idx="124">
                    <c:v>31/05/2026</c:v>
                  </c:pt>
                  <c:pt idx="125">
                    <c:v>31/05/2026</c:v>
                  </c:pt>
                  <c:pt idx="126">
                    <c:v>31/05/2026</c:v>
                  </c:pt>
                  <c:pt idx="127">
                    <c:v>31/05/2026</c:v>
                  </c:pt>
                  <c:pt idx="128">
                    <c:v>31/05/2026</c:v>
                  </c:pt>
                  <c:pt idx="129">
                    <c:v>31/05/2026</c:v>
                  </c:pt>
                  <c:pt idx="130">
                    <c:v>31/05/2026</c:v>
                  </c:pt>
                  <c:pt idx="131">
                    <c:v>31/05/2026</c:v>
                  </c:pt>
                  <c:pt idx="132">
                    <c:v>31/05/2026</c:v>
                  </c:pt>
                  <c:pt idx="133">
                    <c:v>31/05/2026</c:v>
                  </c:pt>
                  <c:pt idx="134">
                    <c:v>31/05/2026</c:v>
                  </c:pt>
                  <c:pt idx="135">
                    <c:v>31/05/2026</c:v>
                  </c:pt>
                  <c:pt idx="136">
                    <c:v>31/05/2026</c:v>
                  </c:pt>
                  <c:pt idx="137">
                    <c:v>31/05/2026</c:v>
                  </c:pt>
                  <c:pt idx="138">
                    <c:v>31/05/2026</c:v>
                  </c:pt>
                  <c:pt idx="139">
                    <c:v>31/05/2026</c:v>
                  </c:pt>
                  <c:pt idx="140">
                    <c:v>31/05/2026</c:v>
                  </c:pt>
                  <c:pt idx="141">
                    <c:v>31/05/2026</c:v>
                  </c:pt>
                  <c:pt idx="142">
                    <c:v>31/05/2026</c:v>
                  </c:pt>
                  <c:pt idx="143">
                    <c:v>31/05/2026</c:v>
                  </c:pt>
                  <c:pt idx="144">
                    <c:v>31/05/2026</c:v>
                  </c:pt>
                  <c:pt idx="145">
                    <c:v>31/05/2026</c:v>
                  </c:pt>
                  <c:pt idx="146">
                    <c:v>31/05/2026</c:v>
                  </c:pt>
                  <c:pt idx="147">
                    <c:v>31/05/2026</c:v>
                  </c:pt>
                  <c:pt idx="148">
                    <c:v>31/05/2026</c:v>
                  </c:pt>
                  <c:pt idx="149">
                    <c:v>31/05/2026</c:v>
                  </c:pt>
                  <c:pt idx="150">
                    <c:v>31/05/2026</c:v>
                  </c:pt>
                  <c:pt idx="151">
                    <c:v>31/05/2026</c:v>
                  </c:pt>
                  <c:pt idx="152">
                    <c:v>31/05/2026</c:v>
                  </c:pt>
                  <c:pt idx="153">
                    <c:v>31/05/2026</c:v>
                  </c:pt>
                  <c:pt idx="154">
                    <c:v>31/05/2026</c:v>
                  </c:pt>
                  <c:pt idx="155">
                    <c:v>31/05/2026</c:v>
                  </c:pt>
                  <c:pt idx="156">
                    <c:v>31/05/2026</c:v>
                  </c:pt>
                  <c:pt idx="157">
                    <c:v>31/05/2026</c:v>
                  </c:pt>
                  <c:pt idx="158">
                    <c:v>31/05/2026</c:v>
                  </c:pt>
                  <c:pt idx="159">
                    <c:v>31/05/2026</c:v>
                  </c:pt>
                  <c:pt idx="160">
                    <c:v>31/05/2026</c:v>
                  </c:pt>
                  <c:pt idx="161">
                    <c:v>31/05/2026</c:v>
                  </c:pt>
                  <c:pt idx="162">
                    <c:v>31/05/2026</c:v>
                  </c:pt>
                  <c:pt idx="163">
                    <c:v>31/05/2026</c:v>
                  </c:pt>
                  <c:pt idx="164">
                    <c:v>31/05/2026</c:v>
                  </c:pt>
                  <c:pt idx="165">
                    <c:v>31/05/2026</c:v>
                  </c:pt>
                  <c:pt idx="166">
                    <c:v>31/05/2026</c:v>
                  </c:pt>
                  <c:pt idx="167">
                    <c:v>31/05/2026</c:v>
                  </c:pt>
                  <c:pt idx="168">
                    <c:v>31/05/2026</c:v>
                  </c:pt>
                  <c:pt idx="169">
                    <c:v>31/05/2026</c:v>
                  </c:pt>
                  <c:pt idx="170">
                    <c:v>31/05/2026</c:v>
                  </c:pt>
                  <c:pt idx="171">
                    <c:v>31/05/2026</c:v>
                  </c:pt>
                  <c:pt idx="172">
                    <c:v>31/05/2026</c:v>
                  </c:pt>
                  <c:pt idx="173">
                    <c:v>31/05/2026</c:v>
                  </c:pt>
                  <c:pt idx="174">
                    <c:v>31/05/2026</c:v>
                  </c:pt>
                  <c:pt idx="175">
                    <c:v>31/05/2026</c:v>
                  </c:pt>
                  <c:pt idx="176">
                    <c:v>31/05/2026</c:v>
                  </c:pt>
                  <c:pt idx="177">
                    <c:v>31/05/2026</c:v>
                  </c:pt>
                  <c:pt idx="178">
                    <c:v>31/05/2026</c:v>
                  </c:pt>
                  <c:pt idx="179">
                    <c:v>31/05/2026</c:v>
                  </c:pt>
                  <c:pt idx="180">
                    <c:v>31/05/2026</c:v>
                  </c:pt>
                  <c:pt idx="181">
                    <c:v>31/05/2026</c:v>
                  </c:pt>
                  <c:pt idx="182">
                    <c:v>31/05/2026</c:v>
                  </c:pt>
                  <c:pt idx="183">
                    <c:v>31/05/2026</c:v>
                  </c:pt>
                  <c:pt idx="184">
                    <c:v>31/05/2026</c:v>
                  </c:pt>
                  <c:pt idx="185">
                    <c:v>31/05/2026</c:v>
                  </c:pt>
                  <c:pt idx="186">
                    <c:v>31/05/2026</c:v>
                  </c:pt>
                  <c:pt idx="187">
                    <c:v>31/05/2026</c:v>
                  </c:pt>
                  <c:pt idx="188">
                    <c:v>31/05/2026</c:v>
                  </c:pt>
                  <c:pt idx="189">
                    <c:v>31/05/2026</c:v>
                  </c:pt>
                  <c:pt idx="190">
                    <c:v>31/05/2026</c:v>
                  </c:pt>
                  <c:pt idx="191">
                    <c:v>31/05/2026</c:v>
                  </c:pt>
                  <c:pt idx="192">
                    <c:v>31/05/2026</c:v>
                  </c:pt>
                  <c:pt idx="193">
                    <c:v>31/05/2026</c:v>
                  </c:pt>
                  <c:pt idx="194">
                    <c:v>31/05/2026</c:v>
                  </c:pt>
                  <c:pt idx="195">
                    <c:v>31/05/2026</c:v>
                  </c:pt>
                  <c:pt idx="196">
                    <c:v>31/05/2026</c:v>
                  </c:pt>
                  <c:pt idx="197">
                    <c:v>31/05/2026</c:v>
                  </c:pt>
                  <c:pt idx="198">
                    <c:v>31/05/2026</c:v>
                  </c:pt>
                  <c:pt idx="199">
                    <c:v>31/05/2026</c:v>
                  </c:pt>
                  <c:pt idx="200">
                    <c:v>31/05/2026</c:v>
                  </c:pt>
                  <c:pt idx="201">
                    <c:v>31/05/2026</c:v>
                  </c:pt>
                  <c:pt idx="202">
                    <c:v>31/05/2026</c:v>
                  </c:pt>
                  <c:pt idx="203">
                    <c:v>31/05/2026</c:v>
                  </c:pt>
                  <c:pt idx="204">
                    <c:v>31/05/2026</c:v>
                  </c:pt>
                  <c:pt idx="205">
                    <c:v>31/05/2026</c:v>
                  </c:pt>
                  <c:pt idx="206">
                    <c:v>31/05/2026</c:v>
                  </c:pt>
                  <c:pt idx="207">
                    <c:v>31/05/2026</c:v>
                  </c:pt>
                  <c:pt idx="208">
                    <c:v>31/05/2026</c:v>
                  </c:pt>
                  <c:pt idx="209">
                    <c:v>31/05/2026</c:v>
                  </c:pt>
                  <c:pt idx="210">
                    <c:v>31/05/2026</c:v>
                  </c:pt>
                  <c:pt idx="211">
                    <c:v>31/05/2026</c:v>
                  </c:pt>
                  <c:pt idx="212">
                    <c:v>31/05/2026</c:v>
                  </c:pt>
                  <c:pt idx="213">
                    <c:v>31/05/2026</c:v>
                  </c:pt>
                  <c:pt idx="214">
                    <c:v>31/05/2026</c:v>
                  </c:pt>
                  <c:pt idx="215">
                    <c:v>31/05/2026</c:v>
                  </c:pt>
                  <c:pt idx="216">
                    <c:v>31/05/2026</c:v>
                  </c:pt>
                  <c:pt idx="217">
                    <c:v>31/05/2026</c:v>
                  </c:pt>
                  <c:pt idx="218">
                    <c:v>31/05/2026</c:v>
                  </c:pt>
                  <c:pt idx="219">
                    <c:v>31/05/2026</c:v>
                  </c:pt>
                  <c:pt idx="220">
                    <c:v>31/05/2026</c:v>
                  </c:pt>
                  <c:pt idx="221">
                    <c:v>31/05/2026</c:v>
                  </c:pt>
                  <c:pt idx="222">
                    <c:v>31/05/2026</c:v>
                  </c:pt>
                  <c:pt idx="223">
                    <c:v>31/05/2026</c:v>
                  </c:pt>
                  <c:pt idx="224">
                    <c:v>31/05/2026</c:v>
                  </c:pt>
                  <c:pt idx="225">
                    <c:v>31/05/2026</c:v>
                  </c:pt>
                  <c:pt idx="226">
                    <c:v>31/05/2026</c:v>
                  </c:pt>
                  <c:pt idx="227">
                    <c:v>31/05/2026</c:v>
                  </c:pt>
                  <c:pt idx="228">
                    <c:v>31/05/2026</c:v>
                  </c:pt>
                  <c:pt idx="229">
                    <c:v>31/05/2026</c:v>
                  </c:pt>
                  <c:pt idx="230">
                    <c:v>31/05/2026</c:v>
                  </c:pt>
                  <c:pt idx="231">
                    <c:v>31/05/2026</c:v>
                  </c:pt>
                  <c:pt idx="232">
                    <c:v>31/05/2026</c:v>
                  </c:pt>
                  <c:pt idx="233">
                    <c:v>31/05/2026</c:v>
                  </c:pt>
                  <c:pt idx="234">
                    <c:v>31/05/2026</c:v>
                  </c:pt>
                  <c:pt idx="235">
                    <c:v>31/05/2026</c:v>
                  </c:pt>
                  <c:pt idx="236">
                    <c:v>31/05/2026</c:v>
                  </c:pt>
                  <c:pt idx="237">
                    <c:v>31/05/2026</c:v>
                  </c:pt>
                  <c:pt idx="238">
                    <c:v>31/05/2026</c:v>
                  </c:pt>
                  <c:pt idx="239">
                    <c:v>31/05/2026</c:v>
                  </c:pt>
                  <c:pt idx="240">
                    <c:v>31/05/2026</c:v>
                  </c:pt>
                  <c:pt idx="241">
                    <c:v>31/05/2026</c:v>
                  </c:pt>
                  <c:pt idx="242">
                    <c:v>31/05/2026</c:v>
                  </c:pt>
                  <c:pt idx="243">
                    <c:v>31/05/2026</c:v>
                  </c:pt>
                  <c:pt idx="244">
                    <c:v>31/05/2026</c:v>
                  </c:pt>
                  <c:pt idx="245">
                    <c:v>31/05/2026</c:v>
                  </c:pt>
                  <c:pt idx="246">
                    <c:v>31/05/2026</c:v>
                  </c:pt>
                  <c:pt idx="247">
                    <c:v>31/05/2026</c:v>
                  </c:pt>
                  <c:pt idx="248">
                    <c:v>31/05/2026</c:v>
                  </c:pt>
                  <c:pt idx="249">
                    <c:v>31/05/2026</c:v>
                  </c:pt>
                  <c:pt idx="250">
                    <c:v>31/05/2026</c:v>
                  </c:pt>
                  <c:pt idx="251">
                    <c:v>31/05/2026</c:v>
                  </c:pt>
                  <c:pt idx="252">
                    <c:v>31/05/2026</c:v>
                  </c:pt>
                  <c:pt idx="253">
                    <c:v>31/05/2026</c:v>
                  </c:pt>
                  <c:pt idx="254">
                    <c:v>31/05/2026</c:v>
                  </c:pt>
                  <c:pt idx="255">
                    <c:v>31/05/2026</c:v>
                  </c:pt>
                  <c:pt idx="256">
                    <c:v>31/05/2026</c:v>
                  </c:pt>
                  <c:pt idx="257">
                    <c:v>31/05/2026</c:v>
                  </c:pt>
                  <c:pt idx="258">
                    <c:v>31/05/2026</c:v>
                  </c:pt>
                  <c:pt idx="259">
                    <c:v>31/05/2026</c:v>
                  </c:pt>
                  <c:pt idx="260">
                    <c:v>31/05/2026</c:v>
                  </c:pt>
                  <c:pt idx="261">
                    <c:v>31/05/2026</c:v>
                  </c:pt>
                  <c:pt idx="262">
                    <c:v>31/05/2026</c:v>
                  </c:pt>
                  <c:pt idx="263">
                    <c:v>31/05/2026</c:v>
                  </c:pt>
                  <c:pt idx="264">
                    <c:v>31/05/2026</c:v>
                  </c:pt>
                  <c:pt idx="265">
                    <c:v>31/05/2026</c:v>
                  </c:pt>
                  <c:pt idx="266">
                    <c:v>31/05/2026</c:v>
                  </c:pt>
                  <c:pt idx="267">
                    <c:v>31/05/2026</c:v>
                  </c:pt>
                  <c:pt idx="268">
                    <c:v>31/05/2026</c:v>
                  </c:pt>
                  <c:pt idx="269">
                    <c:v>31/05/2026</c:v>
                  </c:pt>
                  <c:pt idx="270">
                    <c:v>31/05/2026</c:v>
                  </c:pt>
                  <c:pt idx="271">
                    <c:v>31/05/2026</c:v>
                  </c:pt>
                  <c:pt idx="272">
                    <c:v>31/05/2026</c:v>
                  </c:pt>
                  <c:pt idx="273">
                    <c:v>31/05/2026</c:v>
                  </c:pt>
                  <c:pt idx="274">
                    <c:v>31/05/2026</c:v>
                  </c:pt>
                  <c:pt idx="275">
                    <c:v>31/05/2026</c:v>
                  </c:pt>
                  <c:pt idx="276">
                    <c:v>31/05/2026</c:v>
                  </c:pt>
                  <c:pt idx="277">
                    <c:v>31/05/2026</c:v>
                  </c:pt>
                  <c:pt idx="278">
                    <c:v>31/05/2026</c:v>
                  </c:pt>
                  <c:pt idx="279">
                    <c:v>31/05/2026</c:v>
                  </c:pt>
                  <c:pt idx="280">
                    <c:v>31/05/2026</c:v>
                  </c:pt>
                  <c:pt idx="281">
                    <c:v>31/05/2026</c:v>
                  </c:pt>
                  <c:pt idx="282">
                    <c:v>31/05/2026</c:v>
                  </c:pt>
                  <c:pt idx="283">
                    <c:v>31/05/2026</c:v>
                  </c:pt>
                  <c:pt idx="284">
                    <c:v>31/05/2026</c:v>
                  </c:pt>
                  <c:pt idx="285">
                    <c:v>31/05/2026</c:v>
                  </c:pt>
                  <c:pt idx="286">
                    <c:v>31/05/2026</c:v>
                  </c:pt>
                  <c:pt idx="287">
                    <c:v>31/05/2026</c:v>
                  </c:pt>
                  <c:pt idx="288">
                    <c:v>31/05/2026</c:v>
                  </c:pt>
                  <c:pt idx="289">
                    <c:v>31/05/2026</c:v>
                  </c:pt>
                  <c:pt idx="290">
                    <c:v>31/05/2026</c:v>
                  </c:pt>
                  <c:pt idx="291">
                    <c:v>31/05/2026</c:v>
                  </c:pt>
                  <c:pt idx="292">
                    <c:v>31/05/2026</c:v>
                  </c:pt>
                  <c:pt idx="293">
                    <c:v>31/05/2026</c:v>
                  </c:pt>
                  <c:pt idx="294">
                    <c:v>31/05/2026</c:v>
                  </c:pt>
                  <c:pt idx="295">
                    <c:v>31/05/2026</c:v>
                  </c:pt>
                  <c:pt idx="296">
                    <c:v>31/05/2026</c:v>
                  </c:pt>
                  <c:pt idx="297">
                    <c:v>31/05/2026</c:v>
                  </c:pt>
                  <c:pt idx="298">
                    <c:v>31/05/2026</c:v>
                  </c:pt>
                  <c:pt idx="299">
                    <c:v>31/05/2026</c:v>
                  </c:pt>
                  <c:pt idx="300">
                    <c:v>31/05/2026</c:v>
                  </c:pt>
                  <c:pt idx="301">
                    <c:v>31/05/2026</c:v>
                  </c:pt>
                  <c:pt idx="302">
                    <c:v>31/05/2026</c:v>
                  </c:pt>
                  <c:pt idx="303">
                    <c:v>31/05/2026</c:v>
                  </c:pt>
                  <c:pt idx="304">
                    <c:v>31/05/2026</c:v>
                  </c:pt>
                  <c:pt idx="305">
                    <c:v>31/05/2026</c:v>
                  </c:pt>
                  <c:pt idx="306">
                    <c:v>31/05/2026</c:v>
                  </c:pt>
                  <c:pt idx="307">
                    <c:v>31/05/2026</c:v>
                  </c:pt>
                  <c:pt idx="308">
                    <c:v>31/05/2026</c:v>
                  </c:pt>
                  <c:pt idx="309">
                    <c:v>31/05/2026</c:v>
                  </c:pt>
                  <c:pt idx="310">
                    <c:v>31/05/2026</c:v>
                  </c:pt>
                  <c:pt idx="311">
                    <c:v>31/05/2026</c:v>
                  </c:pt>
                  <c:pt idx="312">
                    <c:v>31/05/2026</c:v>
                  </c:pt>
                  <c:pt idx="313">
                    <c:v>31/05/2026</c:v>
                  </c:pt>
                  <c:pt idx="314">
                    <c:v>31/05/2026</c:v>
                  </c:pt>
                  <c:pt idx="315">
                    <c:v>31/05/2026</c:v>
                  </c:pt>
                  <c:pt idx="316">
                    <c:v>31/05/2026</c:v>
                  </c:pt>
                  <c:pt idx="317">
                    <c:v>31/05/2026</c:v>
                  </c:pt>
                  <c:pt idx="318">
                    <c:v>31/05/2026</c:v>
                  </c:pt>
                  <c:pt idx="319">
                    <c:v>31/05/2026</c:v>
                  </c:pt>
                  <c:pt idx="320">
                    <c:v>31/05/2026</c:v>
                  </c:pt>
                  <c:pt idx="321">
                    <c:v>31/05/2026</c:v>
                  </c:pt>
                  <c:pt idx="322">
                    <c:v>31/05/2026</c:v>
                  </c:pt>
                  <c:pt idx="323">
                    <c:v>31/05/2026</c:v>
                  </c:pt>
                  <c:pt idx="324">
                    <c:v>31/05/2026</c:v>
                  </c:pt>
                  <c:pt idx="325">
                    <c:v>31/05/2026</c:v>
                  </c:pt>
                  <c:pt idx="326">
                    <c:v>31/05/2026</c:v>
                  </c:pt>
                  <c:pt idx="327">
                    <c:v>31/05/2026</c:v>
                  </c:pt>
                  <c:pt idx="328">
                    <c:v>31/05/2026</c:v>
                  </c:pt>
                  <c:pt idx="329">
                    <c:v>31/05/2026</c:v>
                  </c:pt>
                  <c:pt idx="330">
                    <c:v>31/05/2026</c:v>
                  </c:pt>
                  <c:pt idx="331">
                    <c:v>31/05/2026</c:v>
                  </c:pt>
                  <c:pt idx="332">
                    <c:v>31/05/2026</c:v>
                  </c:pt>
                  <c:pt idx="333">
                    <c:v>31/05/2026</c:v>
                  </c:pt>
                  <c:pt idx="334">
                    <c:v>31/05/2026</c:v>
                  </c:pt>
                  <c:pt idx="335">
                    <c:v>31/05/2026</c:v>
                  </c:pt>
                  <c:pt idx="336">
                    <c:v>31/05/2026</c:v>
                  </c:pt>
                  <c:pt idx="337">
                    <c:v>31/05/2026</c:v>
                  </c:pt>
                  <c:pt idx="338">
                    <c:v>31/05/2026</c:v>
                  </c:pt>
                  <c:pt idx="339">
                    <c:v>31/05/2026</c:v>
                  </c:pt>
                  <c:pt idx="340">
                    <c:v>31/05/2026</c:v>
                  </c:pt>
                  <c:pt idx="341">
                    <c:v>31/05/2026</c:v>
                  </c:pt>
                  <c:pt idx="342">
                    <c:v>31/05/2026</c:v>
                  </c:pt>
                  <c:pt idx="343">
                    <c:v>31/05/2026</c:v>
                  </c:pt>
                  <c:pt idx="344">
                    <c:v>31/05/2026</c:v>
                  </c:pt>
                  <c:pt idx="345">
                    <c:v>31/05/2026</c:v>
                  </c:pt>
                  <c:pt idx="346">
                    <c:v>31/05/2026</c:v>
                  </c:pt>
                  <c:pt idx="347">
                    <c:v>31/05/2026</c:v>
                  </c:pt>
                  <c:pt idx="348">
                    <c:v>31/05/2026</c:v>
                  </c:pt>
                  <c:pt idx="349">
                    <c:v>31/05/2026</c:v>
                  </c:pt>
                  <c:pt idx="350">
                    <c:v>31/05/2026</c:v>
                  </c:pt>
                  <c:pt idx="351">
                    <c:v>31/05/2026</c:v>
                  </c:pt>
                  <c:pt idx="352">
                    <c:v>31/05/2026</c:v>
                  </c:pt>
                  <c:pt idx="353">
                    <c:v>31/05/2026</c:v>
                  </c:pt>
                  <c:pt idx="354">
                    <c:v>31/05/2026</c:v>
                  </c:pt>
                  <c:pt idx="355">
                    <c:v>31/05/2026</c:v>
                  </c:pt>
                  <c:pt idx="356">
                    <c:v>31/05/2026</c:v>
                  </c:pt>
                  <c:pt idx="357">
                    <c:v>31/05/2026</c:v>
                  </c:pt>
                  <c:pt idx="358">
                    <c:v>31/05/2026</c:v>
                  </c:pt>
                  <c:pt idx="359">
                    <c:v>31/05/2026</c:v>
                  </c:pt>
                  <c:pt idx="360">
                    <c:v>31/05/2026</c:v>
                  </c:pt>
                  <c:pt idx="361">
                    <c:v>31/05/2026</c:v>
                  </c:pt>
                  <c:pt idx="362">
                    <c:v>31/05/2026</c:v>
                  </c:pt>
                  <c:pt idx="363">
                    <c:v>31/05/2026</c:v>
                  </c:pt>
                  <c:pt idx="364">
                    <c:v>31/05/2026</c:v>
                  </c:pt>
                  <c:pt idx="365">
                    <c:v>31/05/2026</c:v>
                  </c:pt>
                  <c:pt idx="366">
                    <c:v>31/05/2026</c:v>
                  </c:pt>
                  <c:pt idx="367">
                    <c:v>31/05/2026</c:v>
                  </c:pt>
                  <c:pt idx="368">
                    <c:v>31/05/2026</c:v>
                  </c:pt>
                  <c:pt idx="369">
                    <c:v>31/05/2026</c:v>
                  </c:pt>
                  <c:pt idx="370">
                    <c:v>31/05/2026</c:v>
                  </c:pt>
                  <c:pt idx="371">
                    <c:v>31/05/2026</c:v>
                  </c:pt>
                  <c:pt idx="372">
                    <c:v>31/05/2026</c:v>
                  </c:pt>
                  <c:pt idx="373">
                    <c:v>31/05/2026</c:v>
                  </c:pt>
                  <c:pt idx="374">
                    <c:v>31/05/2026</c:v>
                  </c:pt>
                  <c:pt idx="375">
                    <c:v>31/05/2026</c:v>
                  </c:pt>
                  <c:pt idx="376">
                    <c:v>31/05/2026</c:v>
                  </c:pt>
                  <c:pt idx="377">
                    <c:v>31/05/2026</c:v>
                  </c:pt>
                  <c:pt idx="378">
                    <c:v>31/05/2026</c:v>
                  </c:pt>
                  <c:pt idx="379">
                    <c:v>31/05/2026</c:v>
                  </c:pt>
                  <c:pt idx="380">
                    <c:v>31/05/2026</c:v>
                  </c:pt>
                  <c:pt idx="381">
                    <c:v>31/05/2026</c:v>
                  </c:pt>
                  <c:pt idx="382">
                    <c:v>31/05/2026</c:v>
                  </c:pt>
                  <c:pt idx="383">
                    <c:v>31/05/2026</c:v>
                  </c:pt>
                  <c:pt idx="384">
                    <c:v>31/05/2026</c:v>
                  </c:pt>
                  <c:pt idx="385">
                    <c:v>31/05/2026</c:v>
                  </c:pt>
                  <c:pt idx="386">
                    <c:v>31/05/2026</c:v>
                  </c:pt>
                  <c:pt idx="387">
                    <c:v>31/05/2026</c:v>
                  </c:pt>
                  <c:pt idx="388">
                    <c:v>31/05/2026</c:v>
                  </c:pt>
                  <c:pt idx="389">
                    <c:v>31/05/2026</c:v>
                  </c:pt>
                  <c:pt idx="390">
                    <c:v>31/05/2026</c:v>
                  </c:pt>
                  <c:pt idx="391">
                    <c:v>31/05/2026</c:v>
                  </c:pt>
                  <c:pt idx="392">
                    <c:v>31/05/2026</c:v>
                  </c:pt>
                  <c:pt idx="393">
                    <c:v>31/05/2026</c:v>
                  </c:pt>
                  <c:pt idx="394">
                    <c:v>31/05/2026</c:v>
                  </c:pt>
                  <c:pt idx="395">
                    <c:v>31/05/2026</c:v>
                  </c:pt>
                  <c:pt idx="396">
                    <c:v>31/05/2026</c:v>
                  </c:pt>
                  <c:pt idx="397">
                    <c:v>31/05/2026</c:v>
                  </c:pt>
                  <c:pt idx="398">
                    <c:v>31/05/2026</c:v>
                  </c:pt>
                  <c:pt idx="399">
                    <c:v>31/05/2026</c:v>
                  </c:pt>
                  <c:pt idx="400">
                    <c:v>31/05/2026</c:v>
                  </c:pt>
                  <c:pt idx="401">
                    <c:v>31/05/2026</c:v>
                  </c:pt>
                  <c:pt idx="402">
                    <c:v>31/05/2026</c:v>
                  </c:pt>
                  <c:pt idx="403">
                    <c:v>31/05/2026</c:v>
                  </c:pt>
                  <c:pt idx="404">
                    <c:v>31/05/2026</c:v>
                  </c:pt>
                  <c:pt idx="405">
                    <c:v>31/05/2026</c:v>
                  </c:pt>
                  <c:pt idx="406">
                    <c:v>31/05/2026</c:v>
                  </c:pt>
                  <c:pt idx="407">
                    <c:v>31/05/2026</c:v>
                  </c:pt>
                  <c:pt idx="408">
                    <c:v>31/05/2026</c:v>
                  </c:pt>
                  <c:pt idx="409">
                    <c:v>31/05/2026</c:v>
                  </c:pt>
                  <c:pt idx="410">
                    <c:v>31/05/2026</c:v>
                  </c:pt>
                  <c:pt idx="411">
                    <c:v>31/05/2026</c:v>
                  </c:pt>
                  <c:pt idx="412">
                    <c:v>31/05/2026</c:v>
                  </c:pt>
                  <c:pt idx="413">
                    <c:v>31/05/2026</c:v>
                  </c:pt>
                  <c:pt idx="414">
                    <c:v>31/05/2026</c:v>
                  </c:pt>
                  <c:pt idx="415">
                    <c:v>31/05/2026</c:v>
                  </c:pt>
                  <c:pt idx="416">
                    <c:v>31/05/2026</c:v>
                  </c:pt>
                  <c:pt idx="417">
                    <c:v>31/05/2026</c:v>
                  </c:pt>
                  <c:pt idx="418">
                    <c:v>31/05/2026</c:v>
                  </c:pt>
                  <c:pt idx="419">
                    <c:v>31/05/2026</c:v>
                  </c:pt>
                  <c:pt idx="420">
                    <c:v>31/05/2026</c:v>
                  </c:pt>
                  <c:pt idx="421">
                    <c:v>31/05/2026</c:v>
                  </c:pt>
                  <c:pt idx="422">
                    <c:v>31/05/2026</c:v>
                  </c:pt>
                  <c:pt idx="423">
                    <c:v>31/05/2026</c:v>
                  </c:pt>
                  <c:pt idx="424">
                    <c:v>31/05/2026</c:v>
                  </c:pt>
                  <c:pt idx="425">
                    <c:v>31/05/2026</c:v>
                  </c:pt>
                  <c:pt idx="426">
                    <c:v>31/05/2026</c:v>
                  </c:pt>
                  <c:pt idx="427">
                    <c:v>31/05/2026</c:v>
                  </c:pt>
                  <c:pt idx="428">
                    <c:v>31/05/2026</c:v>
                  </c:pt>
                  <c:pt idx="429">
                    <c:v>31/05/2026</c:v>
                  </c:pt>
                  <c:pt idx="430">
                    <c:v>31/05/2026</c:v>
                  </c:pt>
                  <c:pt idx="431">
                    <c:v>31/05/2026</c:v>
                  </c:pt>
                  <c:pt idx="432">
                    <c:v>31/05/2026</c:v>
                  </c:pt>
                  <c:pt idx="433">
                    <c:v>31/05/2026</c:v>
                  </c:pt>
                  <c:pt idx="434">
                    <c:v>31/05/2026</c:v>
                  </c:pt>
                  <c:pt idx="435">
                    <c:v>31/05/2026</c:v>
                  </c:pt>
                  <c:pt idx="436">
                    <c:v>31/05/2026</c:v>
                  </c:pt>
                  <c:pt idx="437">
                    <c:v>31/05/2026</c:v>
                  </c:pt>
                </c:lvl>
                <c:lvl>
                  <c:pt idx="0">
                    <c:v>VS_CPI_PLUS_5</c:v>
                  </c:pt>
                  <c:pt idx="1">
                    <c:v>VS_CPI_PLUS_5</c:v>
                  </c:pt>
                  <c:pt idx="2">
                    <c:v>VS_CPI_PLUS_5</c:v>
                  </c:pt>
                  <c:pt idx="3">
                    <c:v>VS_CPI_PLUS_5</c:v>
                  </c:pt>
                  <c:pt idx="4">
                    <c:v>VS_CPI_PLUS_5</c:v>
                  </c:pt>
                  <c:pt idx="5">
                    <c:v>VS_CPI_PLUS_5</c:v>
                  </c:pt>
                  <c:pt idx="6">
                    <c:v>VS_CPI_PLUS_5</c:v>
                  </c:pt>
                  <c:pt idx="7">
                    <c:v>VS_CPI_PLUS_5</c:v>
                  </c:pt>
                  <c:pt idx="8">
                    <c:v>VS_CPI_PLUS_5</c:v>
                  </c:pt>
                  <c:pt idx="9">
                    <c:v>VS_CPI_PLUS_5</c:v>
                  </c:pt>
                  <c:pt idx="10">
                    <c:v>VS_CPI_PLUS_5</c:v>
                  </c:pt>
                  <c:pt idx="11">
                    <c:v>VS_CPI_PLUS_5</c:v>
                  </c:pt>
                  <c:pt idx="12">
                    <c:v>VS_CPI_PLUS_5</c:v>
                  </c:pt>
                  <c:pt idx="13">
                    <c:v>VS_CPI_PLUS_5</c:v>
                  </c:pt>
                  <c:pt idx="14">
                    <c:v>VS_CPI_PLUS_5</c:v>
                  </c:pt>
                  <c:pt idx="15">
                    <c:v>VS_CPI_PLUS_5</c:v>
                  </c:pt>
                  <c:pt idx="16">
                    <c:v>VS_CPI_PLUS_5</c:v>
                  </c:pt>
                  <c:pt idx="17">
                    <c:v>VS_CPI_PLUS_5</c:v>
                  </c:pt>
                  <c:pt idx="18">
                    <c:v>VS_CPI_PLUS_5</c:v>
                  </c:pt>
                  <c:pt idx="19">
                    <c:v>VS_CPI_PLUS_5</c:v>
                  </c:pt>
                  <c:pt idx="20">
                    <c:v>VS_CPI_PLUS_5</c:v>
                  </c:pt>
                  <c:pt idx="21">
                    <c:v>VS_CPI_PLUS_5</c:v>
                  </c:pt>
                  <c:pt idx="22">
                    <c:v>VS_CPI_PLUS_5</c:v>
                  </c:pt>
                  <c:pt idx="23">
                    <c:v>VS_CPI_PLUS_5</c:v>
                  </c:pt>
                  <c:pt idx="24">
                    <c:v>VS_CPI_PLUS_5</c:v>
                  </c:pt>
                  <c:pt idx="25">
                    <c:v>VS_CPI_PLUS_5</c:v>
                  </c:pt>
                  <c:pt idx="26">
                    <c:v>VS_CPI_PLUS_5</c:v>
                  </c:pt>
                  <c:pt idx="27">
                    <c:v>VS_CPI_PLUS_5</c:v>
                  </c:pt>
                  <c:pt idx="28">
                    <c:v>VS_CPI_PLUS_5</c:v>
                  </c:pt>
                  <c:pt idx="29">
                    <c:v>VS_CPI_PLUS_5</c:v>
                  </c:pt>
                  <c:pt idx="30">
                    <c:v>VS_CPI_PLUS_5</c:v>
                  </c:pt>
                  <c:pt idx="31">
                    <c:v>VS_CPI_PLUS_5</c:v>
                  </c:pt>
                  <c:pt idx="32">
                    <c:v>VS_CPI_PLUS_5</c:v>
                  </c:pt>
                  <c:pt idx="33">
                    <c:v>VS_CPI_PLUS_5</c:v>
                  </c:pt>
                  <c:pt idx="34">
                    <c:v>VS_CPI_PLUS_5</c:v>
                  </c:pt>
                  <c:pt idx="35">
                    <c:v>VS_CPI_PLUS_5</c:v>
                  </c:pt>
                  <c:pt idx="36">
                    <c:v>VS_CPI_PLUS_5</c:v>
                  </c:pt>
                  <c:pt idx="37">
                    <c:v>VS_CPI_PLUS_5</c:v>
                  </c:pt>
                  <c:pt idx="38">
                    <c:v>VS_CPI_PLUS_5</c:v>
                  </c:pt>
                  <c:pt idx="39">
                    <c:v>VS_CPI_PLUS_5</c:v>
                  </c:pt>
                  <c:pt idx="40">
                    <c:v>VS_CPI_PLUS_5</c:v>
                  </c:pt>
                  <c:pt idx="41">
                    <c:v>VS_CPI_PLUS_5</c:v>
                  </c:pt>
                  <c:pt idx="42">
                    <c:v>VS_CPI_PLUS_5</c:v>
                  </c:pt>
                  <c:pt idx="43">
                    <c:v>VS_CPI_PLUS_5</c:v>
                  </c:pt>
                  <c:pt idx="44">
                    <c:v>VS_CPI_PLUS_5</c:v>
                  </c:pt>
                  <c:pt idx="45">
                    <c:v>VS_CPI_PLUS_5</c:v>
                  </c:pt>
                  <c:pt idx="46">
                    <c:v>VS_CPI_PLUS_5</c:v>
                  </c:pt>
                  <c:pt idx="47">
                    <c:v>VS_CPI_PLUS_5</c:v>
                  </c:pt>
                  <c:pt idx="48">
                    <c:v>VS_CPI_PLUS_5</c:v>
                  </c:pt>
                  <c:pt idx="49">
                    <c:v>VS_CPI_PLUS_5</c:v>
                  </c:pt>
                  <c:pt idx="50">
                    <c:v>VS_CPI_PLUS_5</c:v>
                  </c:pt>
                  <c:pt idx="51">
                    <c:v>VS_CPI_PLUS_5</c:v>
                  </c:pt>
                  <c:pt idx="52">
                    <c:v>VS_CPI_PLUS_5</c:v>
                  </c:pt>
                  <c:pt idx="53">
                    <c:v>VS_CPI_PLUS_5</c:v>
                  </c:pt>
                  <c:pt idx="54">
                    <c:v>VS_CPI_PLUS_5</c:v>
                  </c:pt>
                  <c:pt idx="55">
                    <c:v>VS_CPI_PLUS_5</c:v>
                  </c:pt>
                  <c:pt idx="56">
                    <c:v>VS_CPI_PLUS_5</c:v>
                  </c:pt>
                  <c:pt idx="57">
                    <c:v>VS_CPI_PLUS_5</c:v>
                  </c:pt>
                  <c:pt idx="58">
                    <c:v>VS_CPI_PLUS_5</c:v>
                  </c:pt>
                  <c:pt idx="59">
                    <c:v>VS_CPI_PLUS_5</c:v>
                  </c:pt>
                  <c:pt idx="60">
                    <c:v>VS_CPI_PLUS_5</c:v>
                  </c:pt>
                  <c:pt idx="61">
                    <c:v>VS_CPI_PLUS_5</c:v>
                  </c:pt>
                  <c:pt idx="62">
                    <c:v>VS_CPI_PLUS_5</c:v>
                  </c:pt>
                  <c:pt idx="63">
                    <c:v>VS_CPI_PLUS_5</c:v>
                  </c:pt>
                  <c:pt idx="64">
                    <c:v>VS_CPI_PLUS_5</c:v>
                  </c:pt>
                  <c:pt idx="65">
                    <c:v>VS_CPI_PLUS_5</c:v>
                  </c:pt>
                  <c:pt idx="66">
                    <c:v>VS_CPI_PLUS_5</c:v>
                  </c:pt>
                  <c:pt idx="67">
                    <c:v>VS_CPI_PLUS_5</c:v>
                  </c:pt>
                  <c:pt idx="68">
                    <c:v>VS_CPI_PLUS_5</c:v>
                  </c:pt>
                  <c:pt idx="69">
                    <c:v>VS_CPI_PLUS_5</c:v>
                  </c:pt>
                  <c:pt idx="70">
                    <c:v>VS_CPI_PLUS_5</c:v>
                  </c:pt>
                  <c:pt idx="71">
                    <c:v>VS_CPI_PLUS_5</c:v>
                  </c:pt>
                  <c:pt idx="72">
                    <c:v>VS_CPI_PLUS_5</c:v>
                  </c:pt>
                  <c:pt idx="73">
                    <c:v>VS_CPI_PLUS_5</c:v>
                  </c:pt>
                  <c:pt idx="74">
                    <c:v>VS_CPI_PLUS_5</c:v>
                  </c:pt>
                  <c:pt idx="75">
                    <c:v>VS_CPI_PLUS_5</c:v>
                  </c:pt>
                  <c:pt idx="76">
                    <c:v>VS_CPI_PLUS_5</c:v>
                  </c:pt>
                  <c:pt idx="77">
                    <c:v>VS_CPI_PLUS_5</c:v>
                  </c:pt>
                  <c:pt idx="78">
                    <c:v>VS_CPI_PLUS_5</c:v>
                  </c:pt>
                  <c:pt idx="79">
                    <c:v>VS_CPI_PLUS_5</c:v>
                  </c:pt>
                  <c:pt idx="80">
                    <c:v>VS_CPI_PLUS_5</c:v>
                  </c:pt>
                  <c:pt idx="81">
                    <c:v>VS_CPI_PLUS_5</c:v>
                  </c:pt>
                  <c:pt idx="82">
                    <c:v>VS_CPI_PLUS_5</c:v>
                  </c:pt>
                  <c:pt idx="83">
                    <c:v>VS_CPI_PLUS_5</c:v>
                  </c:pt>
                  <c:pt idx="84">
                    <c:v>VS_CPI_PLUS_5</c:v>
                  </c:pt>
                  <c:pt idx="85">
                    <c:v>VS_CPI_PLUS_5</c:v>
                  </c:pt>
                  <c:pt idx="86">
                    <c:v>VS_CPI_PLUS_5</c:v>
                  </c:pt>
                  <c:pt idx="87">
                    <c:v>VS_CPI_PLUS_5</c:v>
                  </c:pt>
                  <c:pt idx="88">
                    <c:v>VS_CPI_PLUS_5</c:v>
                  </c:pt>
                  <c:pt idx="89">
                    <c:v>VS_CPI_PLUS_5</c:v>
                  </c:pt>
                  <c:pt idx="90">
                    <c:v>VS_CPI_PLUS_5</c:v>
                  </c:pt>
                  <c:pt idx="91">
                    <c:v>VS_CPI_PLUS_5</c:v>
                  </c:pt>
                  <c:pt idx="92">
                    <c:v>VS_CPI_PLUS_5</c:v>
                  </c:pt>
                  <c:pt idx="93">
                    <c:v>VS_CPI_PLUS_5</c:v>
                  </c:pt>
                  <c:pt idx="94">
                    <c:v>VS_CPI_PLUS_5</c:v>
                  </c:pt>
                  <c:pt idx="95">
                    <c:v>VS_CPI_PLUS_5</c:v>
                  </c:pt>
                  <c:pt idx="96">
                    <c:v>VS_CPI_PLUS_5</c:v>
                  </c:pt>
                  <c:pt idx="97">
                    <c:v>VS_CPI_PLUS_5</c:v>
                  </c:pt>
                  <c:pt idx="98">
                    <c:v>VS_CPI_PLUS_5</c:v>
                  </c:pt>
                  <c:pt idx="99">
                    <c:v>VS_CPI_PLUS_5</c:v>
                  </c:pt>
                  <c:pt idx="100">
                    <c:v>VS_CPI_PLUS_5</c:v>
                  </c:pt>
                  <c:pt idx="101">
                    <c:v>VS_CPI_PLUS_5</c:v>
                  </c:pt>
                  <c:pt idx="102">
                    <c:v>VS_CPI_PLUS_5</c:v>
                  </c:pt>
                  <c:pt idx="103">
                    <c:v>VS_CPI_PLUS_5</c:v>
                  </c:pt>
                  <c:pt idx="104">
                    <c:v>VS_CPI_PLUS_5</c:v>
                  </c:pt>
                  <c:pt idx="105">
                    <c:v>VS_CPI_PLUS_5</c:v>
                  </c:pt>
                  <c:pt idx="106">
                    <c:v>VS_CPI_PLUS_5</c:v>
                  </c:pt>
                  <c:pt idx="107">
                    <c:v>VS_CPI_PLUS_5</c:v>
                  </c:pt>
                  <c:pt idx="108">
                    <c:v>VS_CPI_PLUS_5</c:v>
                  </c:pt>
                  <c:pt idx="109">
                    <c:v>VS_CPI_PLUS_5</c:v>
                  </c:pt>
                  <c:pt idx="110">
                    <c:v>VS_CPI_PLUS_5</c:v>
                  </c:pt>
                  <c:pt idx="111">
                    <c:v>VS_CPI_PLUS_5</c:v>
                  </c:pt>
                  <c:pt idx="112">
                    <c:v>VS_CPI_PLUS_5</c:v>
                  </c:pt>
                  <c:pt idx="113">
                    <c:v>VS_CPI_PLUS_5</c:v>
                  </c:pt>
                  <c:pt idx="114">
                    <c:v>VS_CPI_PLUS_5</c:v>
                  </c:pt>
                  <c:pt idx="115">
                    <c:v>VS_CPI_PLUS_5</c:v>
                  </c:pt>
                  <c:pt idx="116">
                    <c:v>VS_CPI_PLUS_5</c:v>
                  </c:pt>
                  <c:pt idx="117">
                    <c:v>VS_CPI_PLUS_5</c:v>
                  </c:pt>
                  <c:pt idx="118">
                    <c:v>VS_CPI_PLUS_5</c:v>
                  </c:pt>
                  <c:pt idx="119">
                    <c:v>VS_CPI_PLUS_5</c:v>
                  </c:pt>
                  <c:pt idx="120">
                    <c:v>VS_CPI_PLUS_5</c:v>
                  </c:pt>
                  <c:pt idx="121">
                    <c:v>VS_CPI_PLUS_5</c:v>
                  </c:pt>
                  <c:pt idx="122">
                    <c:v>VS_CPI_PLUS_5</c:v>
                  </c:pt>
                  <c:pt idx="123">
                    <c:v>VS_CPI_PLUS_5</c:v>
                  </c:pt>
                  <c:pt idx="124">
                    <c:v>VS_CPI_PLUS_5</c:v>
                  </c:pt>
                  <c:pt idx="125">
                    <c:v>VS_CPI_PLUS_5</c:v>
                  </c:pt>
                  <c:pt idx="126">
                    <c:v>VS_CPI_PLUS_5</c:v>
                  </c:pt>
                  <c:pt idx="127">
                    <c:v>VS_CPI_PLUS_5</c:v>
                  </c:pt>
                  <c:pt idx="128">
                    <c:v>VS_CPI_PLUS_5</c:v>
                  </c:pt>
                  <c:pt idx="129">
                    <c:v>VS_CPI_PLUS_5</c:v>
                  </c:pt>
                  <c:pt idx="130">
                    <c:v>VS_CPI_PLUS_5</c:v>
                  </c:pt>
                  <c:pt idx="131">
                    <c:v>VS_CPI_PLUS_5</c:v>
                  </c:pt>
                  <c:pt idx="132">
                    <c:v>VS_CPI_PLUS_5</c:v>
                  </c:pt>
                  <c:pt idx="133">
                    <c:v>VS_CPI_PLUS_5</c:v>
                  </c:pt>
                  <c:pt idx="134">
                    <c:v>VS_CPI_PLUS_5</c:v>
                  </c:pt>
                  <c:pt idx="135">
                    <c:v>VS_CPI_PLUS_5</c:v>
                  </c:pt>
                  <c:pt idx="136">
                    <c:v>VS_CPI_PLUS_5</c:v>
                  </c:pt>
                  <c:pt idx="137">
                    <c:v>VS_CPI_PLUS_5</c:v>
                  </c:pt>
                  <c:pt idx="138">
                    <c:v>VS_CPI_PLUS_5</c:v>
                  </c:pt>
                  <c:pt idx="139">
                    <c:v>VS_CPI_PLUS_5</c:v>
                  </c:pt>
                  <c:pt idx="140">
                    <c:v>VS_CPI_PLUS_5</c:v>
                  </c:pt>
                  <c:pt idx="141">
                    <c:v>VS_CPI_PLUS_5</c:v>
                  </c:pt>
                  <c:pt idx="142">
                    <c:v>VS_CPI_PLUS_5</c:v>
                  </c:pt>
                  <c:pt idx="143">
                    <c:v>VS_CPI_PLUS_5</c:v>
                  </c:pt>
                  <c:pt idx="144">
                    <c:v>VS_CPI_PLUS_5</c:v>
                  </c:pt>
                  <c:pt idx="145">
                    <c:v>VS_CPI_PLUS_5</c:v>
                  </c:pt>
                  <c:pt idx="146">
                    <c:v>VS_CPI_PLUS_5</c:v>
                  </c:pt>
                  <c:pt idx="147">
                    <c:v>VS_CPI_PLUS_5</c:v>
                  </c:pt>
                  <c:pt idx="148">
                    <c:v>VS_CPI_PLUS_5</c:v>
                  </c:pt>
                  <c:pt idx="149">
                    <c:v>VS_CPI_PLUS_5</c:v>
                  </c:pt>
                  <c:pt idx="150">
                    <c:v>VS_CPI_PLUS_5</c:v>
                  </c:pt>
                  <c:pt idx="151">
                    <c:v>VS_CPI_PLUS_5</c:v>
                  </c:pt>
                  <c:pt idx="152">
                    <c:v>VS_CPI_PLUS_5</c:v>
                  </c:pt>
                  <c:pt idx="153">
                    <c:v>VS_CPI_PLUS_5</c:v>
                  </c:pt>
                  <c:pt idx="154">
                    <c:v>VS_CPI_PLUS_5</c:v>
                  </c:pt>
                  <c:pt idx="155">
                    <c:v>VS_CPI_PLUS_5</c:v>
                  </c:pt>
                  <c:pt idx="156">
                    <c:v>VS_CPI_PLUS_5</c:v>
                  </c:pt>
                  <c:pt idx="157">
                    <c:v>VS_CPI_PLUS_5</c:v>
                  </c:pt>
                  <c:pt idx="158">
                    <c:v>VS_CPI_PLUS_5</c:v>
                  </c:pt>
                  <c:pt idx="159">
                    <c:v>VS_CPI_PLUS_5</c:v>
                  </c:pt>
                  <c:pt idx="160">
                    <c:v>VS_CPI_PLUS_5</c:v>
                  </c:pt>
                  <c:pt idx="161">
                    <c:v>VS_CPI_PLUS_5</c:v>
                  </c:pt>
                  <c:pt idx="162">
                    <c:v>VS_CPI_PLUS_5</c:v>
                  </c:pt>
                  <c:pt idx="163">
                    <c:v>VS_CPI_PLUS_5</c:v>
                  </c:pt>
                  <c:pt idx="164">
                    <c:v>VS_CPI_PLUS_5</c:v>
                  </c:pt>
                  <c:pt idx="165">
                    <c:v>VS_CPI_PLUS_5</c:v>
                  </c:pt>
                  <c:pt idx="166">
                    <c:v>VS_CPI_PLUS_5</c:v>
                  </c:pt>
                  <c:pt idx="167">
                    <c:v>VS_CPI_PLUS_5</c:v>
                  </c:pt>
                  <c:pt idx="168">
                    <c:v>VS_CPI_PLUS_5</c:v>
                  </c:pt>
                  <c:pt idx="169">
                    <c:v>VS_CPI_PLUS_5</c:v>
                  </c:pt>
                  <c:pt idx="170">
                    <c:v>VS_CPI_PLUS_5</c:v>
                  </c:pt>
                  <c:pt idx="171">
                    <c:v>VS_CPI_PLUS_5</c:v>
                  </c:pt>
                  <c:pt idx="172">
                    <c:v>VS_CPI_PLUS_5</c:v>
                  </c:pt>
                  <c:pt idx="173">
                    <c:v>VS_CPI_PLUS_5</c:v>
                  </c:pt>
                  <c:pt idx="174">
                    <c:v>VS_CPI_PLUS_5</c:v>
                  </c:pt>
                  <c:pt idx="175">
                    <c:v>VS_CPI_PLUS_5</c:v>
                  </c:pt>
                  <c:pt idx="176">
                    <c:v>VS_CPI_PLUS_5</c:v>
                  </c:pt>
                  <c:pt idx="177">
                    <c:v>VS_CPI_PLUS_5</c:v>
                  </c:pt>
                  <c:pt idx="178">
                    <c:v>VS_CPI_PLUS_5</c:v>
                  </c:pt>
                  <c:pt idx="179">
                    <c:v>VS_CPI_PLUS_5</c:v>
                  </c:pt>
                  <c:pt idx="180">
                    <c:v>VS_CPI_PLUS_5</c:v>
                  </c:pt>
                  <c:pt idx="181">
                    <c:v>VS_CPI_PLUS_5</c:v>
                  </c:pt>
                  <c:pt idx="182">
                    <c:v>VS_CPI_PLUS_5</c:v>
                  </c:pt>
                  <c:pt idx="183">
                    <c:v>VS_CPI_PLUS_5</c:v>
                  </c:pt>
                  <c:pt idx="184">
                    <c:v>VS_CPI_PLUS_5</c:v>
                  </c:pt>
                  <c:pt idx="185">
                    <c:v>VS_CPI_PLUS_5</c:v>
                  </c:pt>
                  <c:pt idx="186">
                    <c:v>VS_CPI_PLUS_5</c:v>
                  </c:pt>
                  <c:pt idx="187">
                    <c:v>VS_CPI_PLUS_5</c:v>
                  </c:pt>
                  <c:pt idx="188">
                    <c:v>VS_CPI_PLUS_5</c:v>
                  </c:pt>
                  <c:pt idx="189">
                    <c:v>VS_CPI_PLUS_5</c:v>
                  </c:pt>
                  <c:pt idx="190">
                    <c:v>VS_CPI_PLUS_5</c:v>
                  </c:pt>
                  <c:pt idx="191">
                    <c:v>VS_CPI_PLUS_5</c:v>
                  </c:pt>
                  <c:pt idx="192">
                    <c:v>VS_CPI_PLUS_5</c:v>
                  </c:pt>
                  <c:pt idx="193">
                    <c:v>VS_CPI_PLUS_5</c:v>
                  </c:pt>
                  <c:pt idx="194">
                    <c:v>VS_CPI_PLUS_5</c:v>
                  </c:pt>
                  <c:pt idx="195">
                    <c:v>VS_CPI_PLUS_5</c:v>
                  </c:pt>
                  <c:pt idx="196">
                    <c:v>VS_CPI_PLUS_5</c:v>
                  </c:pt>
                  <c:pt idx="197">
                    <c:v>VS_CPI_PLUS_5</c:v>
                  </c:pt>
                  <c:pt idx="198">
                    <c:v>VS_CPI_PLUS_5</c:v>
                  </c:pt>
                  <c:pt idx="199">
                    <c:v>VS_CPI_PLUS_5</c:v>
                  </c:pt>
                  <c:pt idx="200">
                    <c:v>VS_CPI_PLUS_5</c:v>
                  </c:pt>
                  <c:pt idx="201">
                    <c:v>VS_CPI_PLUS_5</c:v>
                  </c:pt>
                  <c:pt idx="202">
                    <c:v>VS_CPI_PLUS_5</c:v>
                  </c:pt>
                  <c:pt idx="203">
                    <c:v>VS_CPI_PLUS_5</c:v>
                  </c:pt>
                  <c:pt idx="204">
                    <c:v>VS_CPI_PLUS_5</c:v>
                  </c:pt>
                  <c:pt idx="205">
                    <c:v>VS_CPI_PLUS_5</c:v>
                  </c:pt>
                  <c:pt idx="206">
                    <c:v>VS_CPI_PLUS_5</c:v>
                  </c:pt>
                  <c:pt idx="207">
                    <c:v>VS_CPI_PLUS_5</c:v>
                  </c:pt>
                  <c:pt idx="208">
                    <c:v>VS_CPI_PLUS_5</c:v>
                  </c:pt>
                  <c:pt idx="209">
                    <c:v>VS_CPI_PLUS_5</c:v>
                  </c:pt>
                  <c:pt idx="210">
                    <c:v>VS_CPI_PLUS_5</c:v>
                  </c:pt>
                  <c:pt idx="211">
                    <c:v>VS_CPI_PLUS_5</c:v>
                  </c:pt>
                  <c:pt idx="212">
                    <c:v>VS_CPI_PLUS_5</c:v>
                  </c:pt>
                  <c:pt idx="213">
                    <c:v>VS_CPI_PLUS_5</c:v>
                  </c:pt>
                  <c:pt idx="214">
                    <c:v>VS_CPI_PLUS_5</c:v>
                  </c:pt>
                  <c:pt idx="215">
                    <c:v>VS_CPI_PLUS_5</c:v>
                  </c:pt>
                  <c:pt idx="216">
                    <c:v>VS_CPI_PLUS_5</c:v>
                  </c:pt>
                  <c:pt idx="217">
                    <c:v>VS_CPI_PLUS_5</c:v>
                  </c:pt>
                  <c:pt idx="218">
                    <c:v>VS_CPI_PLUS_5</c:v>
                  </c:pt>
                  <c:pt idx="219">
                    <c:v>VS_CPI_PLUS_5</c:v>
                  </c:pt>
                  <c:pt idx="220">
                    <c:v>VS_CPI_PLUS_5</c:v>
                  </c:pt>
                  <c:pt idx="221">
                    <c:v>VS_CPI_PLUS_5</c:v>
                  </c:pt>
                  <c:pt idx="222">
                    <c:v>VS_CPI_PLUS_5</c:v>
                  </c:pt>
                  <c:pt idx="223">
                    <c:v>VS_CPI_PLUS_5</c:v>
                  </c:pt>
                  <c:pt idx="224">
                    <c:v>VS_CPI_PLUS_5</c:v>
                  </c:pt>
                  <c:pt idx="225">
                    <c:v>VS_CPI_PLUS_5</c:v>
                  </c:pt>
                  <c:pt idx="226">
                    <c:v>VS_CPI_PLUS_5</c:v>
                  </c:pt>
                  <c:pt idx="227">
                    <c:v>VS_CPI_PLUS_5</c:v>
                  </c:pt>
                  <c:pt idx="228">
                    <c:v>VS_CPI_PLUS_5</c:v>
                  </c:pt>
                  <c:pt idx="229">
                    <c:v>VS_CPI_PLUS_5</c:v>
                  </c:pt>
                  <c:pt idx="230">
                    <c:v>VS_CPI_PLUS_5</c:v>
                  </c:pt>
                  <c:pt idx="231">
                    <c:v>VS_CPI_PLUS_5</c:v>
                  </c:pt>
                  <c:pt idx="232">
                    <c:v>VS_CPI_PLUS_5</c:v>
                  </c:pt>
                  <c:pt idx="233">
                    <c:v>VS_CPI_PLUS_5</c:v>
                  </c:pt>
                  <c:pt idx="234">
                    <c:v>VS_CPI_PLUS_5</c:v>
                  </c:pt>
                  <c:pt idx="235">
                    <c:v>VS_CPI_PLUS_5</c:v>
                  </c:pt>
                  <c:pt idx="236">
                    <c:v>VS_CPI_PLUS_5</c:v>
                  </c:pt>
                  <c:pt idx="237">
                    <c:v>VS_CPI_PLUS_5</c:v>
                  </c:pt>
                  <c:pt idx="238">
                    <c:v>VS_CPI_PLUS_5</c:v>
                  </c:pt>
                  <c:pt idx="239">
                    <c:v>VS_CPI_PLUS_5</c:v>
                  </c:pt>
                  <c:pt idx="240">
                    <c:v>VS_CPI_PLUS_5</c:v>
                  </c:pt>
                  <c:pt idx="241">
                    <c:v>VS_CPI_PLUS_5</c:v>
                  </c:pt>
                  <c:pt idx="242">
                    <c:v>VS_CPI_PLUS_5</c:v>
                  </c:pt>
                  <c:pt idx="243">
                    <c:v>VS_CPI_PLUS_5</c:v>
                  </c:pt>
                  <c:pt idx="244">
                    <c:v>VS_CPI_PLUS_5</c:v>
                  </c:pt>
                  <c:pt idx="245">
                    <c:v>VS_CPI_PLUS_5</c:v>
                  </c:pt>
                  <c:pt idx="246">
                    <c:v>VS_CPI_PLUS_5</c:v>
                  </c:pt>
                  <c:pt idx="247">
                    <c:v>VS_CPI_PLUS_5</c:v>
                  </c:pt>
                  <c:pt idx="248">
                    <c:v>VS_CPI_PLUS_5</c:v>
                  </c:pt>
                  <c:pt idx="249">
                    <c:v>VS_CPI_PLUS_5</c:v>
                  </c:pt>
                  <c:pt idx="250">
                    <c:v>VS_CPI_PLUS_5</c:v>
                  </c:pt>
                  <c:pt idx="251">
                    <c:v>VS_CPI_PLUS_5</c:v>
                  </c:pt>
                  <c:pt idx="252">
                    <c:v>VS_CPI_PLUS_5</c:v>
                  </c:pt>
                  <c:pt idx="253">
                    <c:v>VS_CPI_PLUS_5</c:v>
                  </c:pt>
                  <c:pt idx="254">
                    <c:v>VS_CPI_PLUS_5</c:v>
                  </c:pt>
                  <c:pt idx="255">
                    <c:v>VS_CPI_PLUS_5</c:v>
                  </c:pt>
                  <c:pt idx="256">
                    <c:v>VS_CPI_PLUS_5</c:v>
                  </c:pt>
                  <c:pt idx="257">
                    <c:v>VS_CPI_PLUS_5</c:v>
                  </c:pt>
                  <c:pt idx="258">
                    <c:v>VS_CPI_PLUS_5</c:v>
                  </c:pt>
                  <c:pt idx="259">
                    <c:v>VS_CPI_PLUS_5</c:v>
                  </c:pt>
                  <c:pt idx="260">
                    <c:v>VS_CPI_PLUS_5</c:v>
                  </c:pt>
                  <c:pt idx="261">
                    <c:v>VS_CPI_PLUS_5</c:v>
                  </c:pt>
                  <c:pt idx="262">
                    <c:v>VS_CPI_PLUS_5</c:v>
                  </c:pt>
                  <c:pt idx="263">
                    <c:v>VS_CPI_PLUS_5</c:v>
                  </c:pt>
                  <c:pt idx="264">
                    <c:v>VS_CPI_PLUS_5</c:v>
                  </c:pt>
                  <c:pt idx="265">
                    <c:v>VS_CPI_PLUS_5</c:v>
                  </c:pt>
                  <c:pt idx="266">
                    <c:v>VS_CPI_PLUS_5</c:v>
                  </c:pt>
                  <c:pt idx="267">
                    <c:v>VS_CPI_PLUS_5</c:v>
                  </c:pt>
                  <c:pt idx="268">
                    <c:v>VS_CPI_PLUS_5</c:v>
                  </c:pt>
                  <c:pt idx="269">
                    <c:v>VS_CPI_PLUS_5</c:v>
                  </c:pt>
                  <c:pt idx="270">
                    <c:v>VS_CPI_PLUS_5</c:v>
                  </c:pt>
                  <c:pt idx="271">
                    <c:v>VS_CPI_PLUS_5</c:v>
                  </c:pt>
                  <c:pt idx="272">
                    <c:v>VS_CPI_PLUS_5</c:v>
                  </c:pt>
                  <c:pt idx="273">
                    <c:v>VS_CPI_PLUS_5</c:v>
                  </c:pt>
                  <c:pt idx="274">
                    <c:v>VS_CPI_PLUS_5</c:v>
                  </c:pt>
                  <c:pt idx="275">
                    <c:v>VS_CPI_PLUS_5</c:v>
                  </c:pt>
                  <c:pt idx="276">
                    <c:v>VS_CPI_PLUS_5</c:v>
                  </c:pt>
                  <c:pt idx="277">
                    <c:v>VS_CPI_PLUS_5</c:v>
                  </c:pt>
                  <c:pt idx="278">
                    <c:v>VS_CPI_PLUS_5</c:v>
                  </c:pt>
                  <c:pt idx="279">
                    <c:v>VS_CPI_PLUS_5</c:v>
                  </c:pt>
                  <c:pt idx="280">
                    <c:v>VS_CPI_PLUS_5</c:v>
                  </c:pt>
                  <c:pt idx="281">
                    <c:v>VS_CPI_PLUS_5</c:v>
                  </c:pt>
                  <c:pt idx="282">
                    <c:v>VS_CPI_PLUS_5</c:v>
                  </c:pt>
                  <c:pt idx="283">
                    <c:v>VS_CPI_PLUS_5</c:v>
                  </c:pt>
                  <c:pt idx="284">
                    <c:v>VS_CPI_PLUS_5</c:v>
                  </c:pt>
                  <c:pt idx="285">
                    <c:v>VS_CPI_PLUS_5</c:v>
                  </c:pt>
                  <c:pt idx="286">
                    <c:v>VS_CPI_PLUS_5</c:v>
                  </c:pt>
                  <c:pt idx="287">
                    <c:v>VS_CPI_PLUS_5</c:v>
                  </c:pt>
                  <c:pt idx="288">
                    <c:v>VS_CPI_PLUS_5</c:v>
                  </c:pt>
                  <c:pt idx="289">
                    <c:v>VS_CPI_PLUS_5</c:v>
                  </c:pt>
                  <c:pt idx="290">
                    <c:v>VS_CPI_PLUS_5</c:v>
                  </c:pt>
                  <c:pt idx="291">
                    <c:v>VS_CPI_PLUS_5</c:v>
                  </c:pt>
                  <c:pt idx="292">
                    <c:v>VS_CPI_PLUS_5</c:v>
                  </c:pt>
                  <c:pt idx="293">
                    <c:v>VS_CPI_PLUS_5</c:v>
                  </c:pt>
                  <c:pt idx="294">
                    <c:v>VS_CPI_PLUS_5</c:v>
                  </c:pt>
                  <c:pt idx="295">
                    <c:v>VS_CPI_PLUS_5</c:v>
                  </c:pt>
                  <c:pt idx="296">
                    <c:v>VS_CPI_PLUS_5</c:v>
                  </c:pt>
                  <c:pt idx="297">
                    <c:v>VS_CPI_PLUS_5</c:v>
                  </c:pt>
                  <c:pt idx="298">
                    <c:v>VS_CPI_PLUS_5</c:v>
                  </c:pt>
                  <c:pt idx="299">
                    <c:v>VS_CPI_PLUS_5</c:v>
                  </c:pt>
                  <c:pt idx="300">
                    <c:v>VS_CPI_PLUS_5</c:v>
                  </c:pt>
                  <c:pt idx="301">
                    <c:v>VS_CPI_PLUS_5</c:v>
                  </c:pt>
                  <c:pt idx="302">
                    <c:v>VS_CPI_PLUS_5</c:v>
                  </c:pt>
                  <c:pt idx="303">
                    <c:v>VS_CPI_PLUS_5</c:v>
                  </c:pt>
                  <c:pt idx="304">
                    <c:v>VS_CPI_PLUS_5</c:v>
                  </c:pt>
                  <c:pt idx="305">
                    <c:v>VS_CPI_PLUS_5</c:v>
                  </c:pt>
                  <c:pt idx="306">
                    <c:v>VS_CPI_PLUS_5</c:v>
                  </c:pt>
                  <c:pt idx="307">
                    <c:v>VS_CPI_PLUS_5</c:v>
                  </c:pt>
                  <c:pt idx="308">
                    <c:v>VS_CPI_PLUS_5</c:v>
                  </c:pt>
                  <c:pt idx="309">
                    <c:v>VS_CPI_PLUS_5</c:v>
                  </c:pt>
                  <c:pt idx="310">
                    <c:v>VS_CPI_PLUS_5</c:v>
                  </c:pt>
                  <c:pt idx="311">
                    <c:v>VS_CPI_PLUS_5</c:v>
                  </c:pt>
                  <c:pt idx="312">
                    <c:v>VS_CPI_PLUS_5</c:v>
                  </c:pt>
                  <c:pt idx="313">
                    <c:v>VS_CPI_PLUS_5</c:v>
                  </c:pt>
                  <c:pt idx="314">
                    <c:v>VS_CPI_PLUS_5</c:v>
                  </c:pt>
                  <c:pt idx="315">
                    <c:v>VS_CPI_PLUS_5</c:v>
                  </c:pt>
                  <c:pt idx="316">
                    <c:v>VS_CPI_PLUS_5</c:v>
                  </c:pt>
                  <c:pt idx="317">
                    <c:v>VS_CPI_PLUS_5</c:v>
                  </c:pt>
                  <c:pt idx="318">
                    <c:v>VS_CPI_PLUS_5</c:v>
                  </c:pt>
                  <c:pt idx="319">
                    <c:v>VS_CPI_PLUS_5</c:v>
                  </c:pt>
                  <c:pt idx="320">
                    <c:v>VS_CPI_PLUS_5</c:v>
                  </c:pt>
                  <c:pt idx="321">
                    <c:v>VS_CPI_PLUS_5</c:v>
                  </c:pt>
                  <c:pt idx="322">
                    <c:v>VS_CPI_PLUS_5</c:v>
                  </c:pt>
                  <c:pt idx="323">
                    <c:v>VS_CPI_PLUS_5</c:v>
                  </c:pt>
                  <c:pt idx="324">
                    <c:v>VS_CPI_PLUS_5</c:v>
                  </c:pt>
                  <c:pt idx="325">
                    <c:v>VS_CPI_PLUS_5</c:v>
                  </c:pt>
                  <c:pt idx="326">
                    <c:v>VS_CPI_PLUS_5</c:v>
                  </c:pt>
                  <c:pt idx="327">
                    <c:v>VS_CPI_PLUS_5</c:v>
                  </c:pt>
                  <c:pt idx="328">
                    <c:v>VS_CPI_PLUS_5</c:v>
                  </c:pt>
                  <c:pt idx="329">
                    <c:v>VS_CPI_PLUS_5</c:v>
                  </c:pt>
                  <c:pt idx="330">
                    <c:v>VS_CPI_PLUS_5</c:v>
                  </c:pt>
                  <c:pt idx="331">
                    <c:v>VS_CPI_PLUS_5</c:v>
                  </c:pt>
                  <c:pt idx="332">
                    <c:v>VS_CPI_PLUS_5</c:v>
                  </c:pt>
                  <c:pt idx="333">
                    <c:v>VS_CPI_PLUS_5</c:v>
                  </c:pt>
                  <c:pt idx="334">
                    <c:v>VS_CPI_PLUS_5</c:v>
                  </c:pt>
                  <c:pt idx="335">
                    <c:v>VS_CPI_PLUS_5</c:v>
                  </c:pt>
                  <c:pt idx="336">
                    <c:v>VS_CPI_PLUS_5</c:v>
                  </c:pt>
                  <c:pt idx="337">
                    <c:v>VS_CPI_PLUS_5</c:v>
                  </c:pt>
                  <c:pt idx="338">
                    <c:v>VS_CPI_PLUS_5</c:v>
                  </c:pt>
                  <c:pt idx="339">
                    <c:v>VS_CPI_PLUS_5</c:v>
                  </c:pt>
                  <c:pt idx="340">
                    <c:v>VS_CPI_PLUS_5</c:v>
                  </c:pt>
                  <c:pt idx="341">
                    <c:v>VS_CPI_PLUS_5</c:v>
                  </c:pt>
                  <c:pt idx="342">
                    <c:v>VS_CPI_PLUS_5</c:v>
                  </c:pt>
                  <c:pt idx="343">
                    <c:v>VS_CPI_PLUS_5</c:v>
                  </c:pt>
                  <c:pt idx="344">
                    <c:v>VS_CPI_PLUS_5</c:v>
                  </c:pt>
                  <c:pt idx="345">
                    <c:v>VS_CPI_PLUS_5</c:v>
                  </c:pt>
                  <c:pt idx="346">
                    <c:v>VS_CPI_PLUS_5</c:v>
                  </c:pt>
                  <c:pt idx="347">
                    <c:v>VS_CPI_PLUS_5</c:v>
                  </c:pt>
                  <c:pt idx="348">
                    <c:v>VS_CPI_PLUS_5</c:v>
                  </c:pt>
                  <c:pt idx="349">
                    <c:v>VS_CPI_PLUS_5</c:v>
                  </c:pt>
                  <c:pt idx="350">
                    <c:v>VS_CPI_PLUS_5</c:v>
                  </c:pt>
                  <c:pt idx="351">
                    <c:v>VS_CPI_PLUS_5</c:v>
                  </c:pt>
                  <c:pt idx="352">
                    <c:v>VS_CPI_PLUS_5</c:v>
                  </c:pt>
                  <c:pt idx="353">
                    <c:v>VS_CPI_PLUS_5</c:v>
                  </c:pt>
                  <c:pt idx="354">
                    <c:v>VS_CPI_PLUS_5</c:v>
                  </c:pt>
                  <c:pt idx="355">
                    <c:v>VS_CPI_PLUS_5</c:v>
                  </c:pt>
                  <c:pt idx="356">
                    <c:v>VS_CPI_PLUS_5</c:v>
                  </c:pt>
                  <c:pt idx="357">
                    <c:v>VS_CPI_PLUS_5</c:v>
                  </c:pt>
                  <c:pt idx="358">
                    <c:v>VS_CPI_PLUS_5</c:v>
                  </c:pt>
                  <c:pt idx="359">
                    <c:v>VS_CPI_PLUS_5</c:v>
                  </c:pt>
                  <c:pt idx="360">
                    <c:v>VS_CPI_PLUS_5</c:v>
                  </c:pt>
                  <c:pt idx="361">
                    <c:v>VS_CPI_PLUS_5</c:v>
                  </c:pt>
                  <c:pt idx="362">
                    <c:v>VS_CPI_PLUS_5</c:v>
                  </c:pt>
                  <c:pt idx="363">
                    <c:v>VS_CPI_PLUS_5</c:v>
                  </c:pt>
                  <c:pt idx="364">
                    <c:v>VS_CPI_PLUS_5</c:v>
                  </c:pt>
                  <c:pt idx="365">
                    <c:v>VS_CPI_PLUS_5</c:v>
                  </c:pt>
                  <c:pt idx="366">
                    <c:v>VS_CPI_PLUS_5</c:v>
                  </c:pt>
                  <c:pt idx="367">
                    <c:v>VS_CPI_PLUS_5</c:v>
                  </c:pt>
                  <c:pt idx="368">
                    <c:v>VS_CPI_PLUS_5</c:v>
                  </c:pt>
                  <c:pt idx="369">
                    <c:v>VS_CPI_PLUS_5</c:v>
                  </c:pt>
                  <c:pt idx="370">
                    <c:v>VS_CPI_PLUS_5</c:v>
                  </c:pt>
                  <c:pt idx="371">
                    <c:v>VS_CPI_PLUS_5</c:v>
                  </c:pt>
                  <c:pt idx="372">
                    <c:v>VS_CPI_PLUS_5</c:v>
                  </c:pt>
                  <c:pt idx="373">
                    <c:v>VS_CPI_PLUS_5</c:v>
                  </c:pt>
                  <c:pt idx="374">
                    <c:v>VS_CPI_PLUS_5</c:v>
                  </c:pt>
                  <c:pt idx="375">
                    <c:v>VS_CPI_PLUS_5</c:v>
                  </c:pt>
                  <c:pt idx="376">
                    <c:v>VS_CPI_PLUS_5</c:v>
                  </c:pt>
                  <c:pt idx="377">
                    <c:v>VS_CPI_PLUS_5</c:v>
                  </c:pt>
                  <c:pt idx="378">
                    <c:v>VS_CPI_PLUS_5</c:v>
                  </c:pt>
                  <c:pt idx="379">
                    <c:v>VS_CPI_PLUS_5</c:v>
                  </c:pt>
                  <c:pt idx="380">
                    <c:v>VS_CPI_PLUS_5</c:v>
                  </c:pt>
                  <c:pt idx="381">
                    <c:v>VS_CPI_PLUS_5</c:v>
                  </c:pt>
                  <c:pt idx="382">
                    <c:v>VS_CPI_PLUS_5</c:v>
                  </c:pt>
                  <c:pt idx="383">
                    <c:v>VS_CPI_PLUS_5</c:v>
                  </c:pt>
                  <c:pt idx="384">
                    <c:v>VS_CPI_PLUS_5</c:v>
                  </c:pt>
                  <c:pt idx="385">
                    <c:v>VS_CPI_PLUS_5</c:v>
                  </c:pt>
                  <c:pt idx="386">
                    <c:v>VS_CPI_PLUS_5</c:v>
                  </c:pt>
                  <c:pt idx="387">
                    <c:v>VS_CPI_PLUS_5</c:v>
                  </c:pt>
                  <c:pt idx="388">
                    <c:v>VS_CPI_PLUS_5</c:v>
                  </c:pt>
                  <c:pt idx="389">
                    <c:v>VS_CPI_PLUS_5</c:v>
                  </c:pt>
                  <c:pt idx="390">
                    <c:v>VS_CPI_PLUS_5</c:v>
                  </c:pt>
                  <c:pt idx="391">
                    <c:v>VS_CPI_PLUS_5</c:v>
                  </c:pt>
                  <c:pt idx="392">
                    <c:v>VS_CPI_PLUS_5</c:v>
                  </c:pt>
                  <c:pt idx="393">
                    <c:v>VS_CPI_PLUS_5</c:v>
                  </c:pt>
                  <c:pt idx="394">
                    <c:v>VS_CPI_PLUS_5</c:v>
                  </c:pt>
                  <c:pt idx="395">
                    <c:v>VS_CPI_PLUS_5</c:v>
                  </c:pt>
                  <c:pt idx="396">
                    <c:v>VS_CPI_PLUS_5</c:v>
                  </c:pt>
                  <c:pt idx="397">
                    <c:v>VS_CPI_PLUS_5</c:v>
                  </c:pt>
                  <c:pt idx="398">
                    <c:v>VS_CPI_PLUS_5</c:v>
                  </c:pt>
                  <c:pt idx="399">
                    <c:v>VS_CPI_PLUS_5</c:v>
                  </c:pt>
                  <c:pt idx="400">
                    <c:v>VS_CPI_PLUS_5</c:v>
                  </c:pt>
                  <c:pt idx="401">
                    <c:v>VS_CPI_PLUS_5</c:v>
                  </c:pt>
                  <c:pt idx="402">
                    <c:v>VS_CPI_PLUS_5</c:v>
                  </c:pt>
                  <c:pt idx="403">
                    <c:v>VS_CPI_PLUS_5</c:v>
                  </c:pt>
                  <c:pt idx="404">
                    <c:v>VS_CPI_PLUS_5</c:v>
                  </c:pt>
                  <c:pt idx="405">
                    <c:v>VS_CPI_PLUS_5</c:v>
                  </c:pt>
                  <c:pt idx="406">
                    <c:v>VS_CPI_PLUS_5</c:v>
                  </c:pt>
                  <c:pt idx="407">
                    <c:v>VS_CPI_PLUS_5</c:v>
                  </c:pt>
                  <c:pt idx="408">
                    <c:v>VS_CPI_PLUS_5</c:v>
                  </c:pt>
                  <c:pt idx="409">
                    <c:v>VS_CPI_PLUS_5</c:v>
                  </c:pt>
                  <c:pt idx="410">
                    <c:v>VS_CPI_PLUS_5</c:v>
                  </c:pt>
                  <c:pt idx="411">
                    <c:v>VS_CPI_PLUS_5</c:v>
                  </c:pt>
                  <c:pt idx="412">
                    <c:v>VS_CPI_PLUS_5</c:v>
                  </c:pt>
                  <c:pt idx="413">
                    <c:v>VS_CPI_PLUS_5</c:v>
                  </c:pt>
                  <c:pt idx="414">
                    <c:v>VS_CPI_PLUS_5</c:v>
                  </c:pt>
                  <c:pt idx="415">
                    <c:v>VS_CPI_PLUS_5</c:v>
                  </c:pt>
                  <c:pt idx="416">
                    <c:v>VS_CPI_PLUS_5</c:v>
                  </c:pt>
                  <c:pt idx="417">
                    <c:v>VS_CPI_PLUS_5</c:v>
                  </c:pt>
                  <c:pt idx="418">
                    <c:v>VS_CPI_PLUS_5</c:v>
                  </c:pt>
                  <c:pt idx="419">
                    <c:v>VS_CPI_PLUS_5</c:v>
                  </c:pt>
                  <c:pt idx="420">
                    <c:v>VS_CPI_PLUS_5</c:v>
                  </c:pt>
                  <c:pt idx="421">
                    <c:v>VS_CPI_PLUS_5</c:v>
                  </c:pt>
                  <c:pt idx="422">
                    <c:v>VS_CPI_PLUS_5</c:v>
                  </c:pt>
                  <c:pt idx="423">
                    <c:v>VS_CPI_PLUS_5</c:v>
                  </c:pt>
                  <c:pt idx="424">
                    <c:v>VS_CPI_PLUS_5</c:v>
                  </c:pt>
                  <c:pt idx="425">
                    <c:v>VS_CPI_PLUS_5</c:v>
                  </c:pt>
                  <c:pt idx="426">
                    <c:v>VS_CPI_PLUS_5</c:v>
                  </c:pt>
                  <c:pt idx="427">
                    <c:v>VS_CPI_PLUS_5</c:v>
                  </c:pt>
                  <c:pt idx="428">
                    <c:v>VS_CPI_PLUS_5</c:v>
                  </c:pt>
                  <c:pt idx="429">
                    <c:v>VS_CPI_PLUS_5</c:v>
                  </c:pt>
                  <c:pt idx="430">
                    <c:v>VS_CPI_PLUS_5</c:v>
                  </c:pt>
                  <c:pt idx="431">
                    <c:v>VS_CPI_PLUS_5</c:v>
                  </c:pt>
                  <c:pt idx="432">
                    <c:v>VS_CPI_PLUS_5</c:v>
                  </c:pt>
                  <c:pt idx="433">
                    <c:v>VS_CPI_PLUS_5</c:v>
                  </c:pt>
                  <c:pt idx="434">
                    <c:v>VS_CPI_PLUS_5</c:v>
                  </c:pt>
                  <c:pt idx="435">
                    <c:v>VS_CPI_PLUS_5</c:v>
                  </c:pt>
                  <c:pt idx="436">
                    <c:v>VS_CPI_PLUS_5</c:v>
                  </c:pt>
                  <c:pt idx="437">
                    <c:v>VS_CPI_PLUS_5</c:v>
                  </c:pt>
                </c:lvl>
                <c:lvl>
                  <c:pt idx="0">
                    <c:v>810</c:v>
                  </c:pt>
                  <c:pt idx="1">
                    <c:v>810</c:v>
                  </c:pt>
                  <c:pt idx="2">
                    <c:v>810</c:v>
                  </c:pt>
                  <c:pt idx="3">
                    <c:v>810</c:v>
                  </c:pt>
                  <c:pt idx="4">
                    <c:v>810</c:v>
                  </c:pt>
                  <c:pt idx="5">
                    <c:v>810</c:v>
                  </c:pt>
                  <c:pt idx="6">
                    <c:v>810</c:v>
                  </c:pt>
                  <c:pt idx="7">
                    <c:v>810</c:v>
                  </c:pt>
                  <c:pt idx="8">
                    <c:v>810</c:v>
                  </c:pt>
                  <c:pt idx="9">
                    <c:v>810</c:v>
                  </c:pt>
                  <c:pt idx="10">
                    <c:v>810</c:v>
                  </c:pt>
                  <c:pt idx="11">
                    <c:v>810</c:v>
                  </c:pt>
                  <c:pt idx="12">
                    <c:v>810</c:v>
                  </c:pt>
                  <c:pt idx="13">
                    <c:v>810</c:v>
                  </c:pt>
                  <c:pt idx="14">
                    <c:v>810</c:v>
                  </c:pt>
                  <c:pt idx="15">
                    <c:v>810</c:v>
                  </c:pt>
                  <c:pt idx="16">
                    <c:v>810</c:v>
                  </c:pt>
                  <c:pt idx="17">
                    <c:v>810</c:v>
                  </c:pt>
                  <c:pt idx="18">
                    <c:v>810</c:v>
                  </c:pt>
                  <c:pt idx="19">
                    <c:v>810</c:v>
                  </c:pt>
                  <c:pt idx="20">
                    <c:v>810</c:v>
                  </c:pt>
                  <c:pt idx="21">
                    <c:v>810</c:v>
                  </c:pt>
                  <c:pt idx="22">
                    <c:v>810</c:v>
                  </c:pt>
                  <c:pt idx="23">
                    <c:v>810</c:v>
                  </c:pt>
                  <c:pt idx="24">
                    <c:v>810</c:v>
                  </c:pt>
                  <c:pt idx="25">
                    <c:v>810</c:v>
                  </c:pt>
                  <c:pt idx="26">
                    <c:v>810</c:v>
                  </c:pt>
                  <c:pt idx="27">
                    <c:v>810</c:v>
                  </c:pt>
                  <c:pt idx="28">
                    <c:v>810</c:v>
                  </c:pt>
                  <c:pt idx="29">
                    <c:v>810</c:v>
                  </c:pt>
                  <c:pt idx="30">
                    <c:v>810</c:v>
                  </c:pt>
                  <c:pt idx="31">
                    <c:v>810</c:v>
                  </c:pt>
                  <c:pt idx="32">
                    <c:v>810</c:v>
                  </c:pt>
                  <c:pt idx="33">
                    <c:v>810</c:v>
                  </c:pt>
                  <c:pt idx="34">
                    <c:v>810</c:v>
                  </c:pt>
                  <c:pt idx="35">
                    <c:v>810</c:v>
                  </c:pt>
                  <c:pt idx="36">
                    <c:v>810</c:v>
                  </c:pt>
                  <c:pt idx="37">
                    <c:v>810</c:v>
                  </c:pt>
                  <c:pt idx="38">
                    <c:v>810</c:v>
                  </c:pt>
                  <c:pt idx="39">
                    <c:v>810</c:v>
                  </c:pt>
                  <c:pt idx="40">
                    <c:v>810</c:v>
                  </c:pt>
                  <c:pt idx="41">
                    <c:v>810</c:v>
                  </c:pt>
                  <c:pt idx="42">
                    <c:v>810</c:v>
                  </c:pt>
                  <c:pt idx="43">
                    <c:v>810</c:v>
                  </c:pt>
                  <c:pt idx="44">
                    <c:v>810</c:v>
                  </c:pt>
                  <c:pt idx="45">
                    <c:v>810</c:v>
                  </c:pt>
                  <c:pt idx="46">
                    <c:v>810</c:v>
                  </c:pt>
                  <c:pt idx="47">
                    <c:v>810</c:v>
                  </c:pt>
                  <c:pt idx="48">
                    <c:v>810</c:v>
                  </c:pt>
                  <c:pt idx="49">
                    <c:v>810</c:v>
                  </c:pt>
                  <c:pt idx="50">
                    <c:v>810</c:v>
                  </c:pt>
                  <c:pt idx="51">
                    <c:v>810</c:v>
                  </c:pt>
                  <c:pt idx="52">
                    <c:v>810</c:v>
                  </c:pt>
                  <c:pt idx="53">
                    <c:v>810</c:v>
                  </c:pt>
                  <c:pt idx="54">
                    <c:v>810</c:v>
                  </c:pt>
                  <c:pt idx="55">
                    <c:v>810</c:v>
                  </c:pt>
                  <c:pt idx="56">
                    <c:v>810</c:v>
                  </c:pt>
                  <c:pt idx="57">
                    <c:v>810</c:v>
                  </c:pt>
                  <c:pt idx="58">
                    <c:v>810</c:v>
                  </c:pt>
                  <c:pt idx="59">
                    <c:v>810</c:v>
                  </c:pt>
                  <c:pt idx="60">
                    <c:v>810</c:v>
                  </c:pt>
                  <c:pt idx="61">
                    <c:v>810</c:v>
                  </c:pt>
                  <c:pt idx="62">
                    <c:v>810</c:v>
                  </c:pt>
                  <c:pt idx="63">
                    <c:v>810</c:v>
                  </c:pt>
                  <c:pt idx="64">
                    <c:v>810</c:v>
                  </c:pt>
                  <c:pt idx="65">
                    <c:v>810</c:v>
                  </c:pt>
                  <c:pt idx="66">
                    <c:v>810</c:v>
                  </c:pt>
                  <c:pt idx="67">
                    <c:v>810</c:v>
                  </c:pt>
                  <c:pt idx="68">
                    <c:v>810</c:v>
                  </c:pt>
                  <c:pt idx="69">
                    <c:v>810</c:v>
                  </c:pt>
                  <c:pt idx="70">
                    <c:v>810</c:v>
                  </c:pt>
                  <c:pt idx="71">
                    <c:v>810</c:v>
                  </c:pt>
                  <c:pt idx="72">
                    <c:v>810</c:v>
                  </c:pt>
                  <c:pt idx="73">
                    <c:v>810</c:v>
                  </c:pt>
                  <c:pt idx="74">
                    <c:v>810</c:v>
                  </c:pt>
                  <c:pt idx="75">
                    <c:v>810</c:v>
                  </c:pt>
                  <c:pt idx="76">
                    <c:v>810</c:v>
                  </c:pt>
                  <c:pt idx="77">
                    <c:v>810</c:v>
                  </c:pt>
                  <c:pt idx="78">
                    <c:v>810</c:v>
                  </c:pt>
                  <c:pt idx="79">
                    <c:v>810</c:v>
                  </c:pt>
                  <c:pt idx="80">
                    <c:v>810</c:v>
                  </c:pt>
                  <c:pt idx="81">
                    <c:v>810</c:v>
                  </c:pt>
                  <c:pt idx="82">
                    <c:v>810</c:v>
                  </c:pt>
                  <c:pt idx="83">
                    <c:v>810</c:v>
                  </c:pt>
                  <c:pt idx="84">
                    <c:v>810</c:v>
                  </c:pt>
                  <c:pt idx="85">
                    <c:v>810</c:v>
                  </c:pt>
                  <c:pt idx="86">
                    <c:v>810</c:v>
                  </c:pt>
                  <c:pt idx="87">
                    <c:v>810</c:v>
                  </c:pt>
                  <c:pt idx="88">
                    <c:v>810</c:v>
                  </c:pt>
                  <c:pt idx="89">
                    <c:v>810</c:v>
                  </c:pt>
                  <c:pt idx="90">
                    <c:v>810</c:v>
                  </c:pt>
                  <c:pt idx="91">
                    <c:v>810</c:v>
                  </c:pt>
                  <c:pt idx="92">
                    <c:v>810</c:v>
                  </c:pt>
                  <c:pt idx="93">
                    <c:v>810</c:v>
                  </c:pt>
                  <c:pt idx="94">
                    <c:v>810</c:v>
                  </c:pt>
                  <c:pt idx="95">
                    <c:v>810</c:v>
                  </c:pt>
                  <c:pt idx="96">
                    <c:v>810</c:v>
                  </c:pt>
                  <c:pt idx="97">
                    <c:v>810</c:v>
                  </c:pt>
                  <c:pt idx="98">
                    <c:v>810</c:v>
                  </c:pt>
                  <c:pt idx="99">
                    <c:v>810</c:v>
                  </c:pt>
                  <c:pt idx="100">
                    <c:v>810</c:v>
                  </c:pt>
                  <c:pt idx="101">
                    <c:v>810</c:v>
                  </c:pt>
                  <c:pt idx="102">
                    <c:v>810</c:v>
                  </c:pt>
                  <c:pt idx="103">
                    <c:v>810</c:v>
                  </c:pt>
                  <c:pt idx="104">
                    <c:v>810</c:v>
                  </c:pt>
                  <c:pt idx="105">
                    <c:v>810</c:v>
                  </c:pt>
                  <c:pt idx="106">
                    <c:v>810</c:v>
                  </c:pt>
                  <c:pt idx="107">
                    <c:v>810</c:v>
                  </c:pt>
                  <c:pt idx="108">
                    <c:v>810</c:v>
                  </c:pt>
                  <c:pt idx="109">
                    <c:v>810</c:v>
                  </c:pt>
                  <c:pt idx="110">
                    <c:v>810</c:v>
                  </c:pt>
                  <c:pt idx="111">
                    <c:v>810</c:v>
                  </c:pt>
                  <c:pt idx="112">
                    <c:v>810</c:v>
                  </c:pt>
                  <c:pt idx="113">
                    <c:v>810</c:v>
                  </c:pt>
                  <c:pt idx="114">
                    <c:v>810</c:v>
                  </c:pt>
                  <c:pt idx="115">
                    <c:v>810</c:v>
                  </c:pt>
                  <c:pt idx="116">
                    <c:v>810</c:v>
                  </c:pt>
                  <c:pt idx="117">
                    <c:v>810</c:v>
                  </c:pt>
                  <c:pt idx="118">
                    <c:v>810</c:v>
                  </c:pt>
                  <c:pt idx="119">
                    <c:v>810</c:v>
                  </c:pt>
                  <c:pt idx="120">
                    <c:v>810</c:v>
                  </c:pt>
                  <c:pt idx="121">
                    <c:v>810</c:v>
                  </c:pt>
                  <c:pt idx="122">
                    <c:v>810</c:v>
                  </c:pt>
                  <c:pt idx="123">
                    <c:v>810</c:v>
                  </c:pt>
                  <c:pt idx="124">
                    <c:v>810</c:v>
                  </c:pt>
                  <c:pt idx="125">
                    <c:v>810</c:v>
                  </c:pt>
                  <c:pt idx="126">
                    <c:v>810</c:v>
                  </c:pt>
                  <c:pt idx="127">
                    <c:v>810</c:v>
                  </c:pt>
                  <c:pt idx="128">
                    <c:v>810</c:v>
                  </c:pt>
                  <c:pt idx="129">
                    <c:v>810</c:v>
                  </c:pt>
                  <c:pt idx="130">
                    <c:v>810</c:v>
                  </c:pt>
                  <c:pt idx="131">
                    <c:v>810</c:v>
                  </c:pt>
                  <c:pt idx="132">
                    <c:v>810</c:v>
                  </c:pt>
                  <c:pt idx="133">
                    <c:v>810</c:v>
                  </c:pt>
                  <c:pt idx="134">
                    <c:v>810</c:v>
                  </c:pt>
                  <c:pt idx="135">
                    <c:v>810</c:v>
                  </c:pt>
                  <c:pt idx="136">
                    <c:v>810</c:v>
                  </c:pt>
                  <c:pt idx="137">
                    <c:v>810</c:v>
                  </c:pt>
                  <c:pt idx="138">
                    <c:v>810</c:v>
                  </c:pt>
                  <c:pt idx="139">
                    <c:v>810</c:v>
                  </c:pt>
                  <c:pt idx="140">
                    <c:v>810</c:v>
                  </c:pt>
                  <c:pt idx="141">
                    <c:v>810</c:v>
                  </c:pt>
                  <c:pt idx="142">
                    <c:v>810</c:v>
                  </c:pt>
                  <c:pt idx="143">
                    <c:v>810</c:v>
                  </c:pt>
                  <c:pt idx="144">
                    <c:v>810</c:v>
                  </c:pt>
                  <c:pt idx="145">
                    <c:v>810</c:v>
                  </c:pt>
                  <c:pt idx="146">
                    <c:v>810</c:v>
                  </c:pt>
                  <c:pt idx="147">
                    <c:v>810</c:v>
                  </c:pt>
                  <c:pt idx="148">
                    <c:v>810</c:v>
                  </c:pt>
                  <c:pt idx="149">
                    <c:v>810</c:v>
                  </c:pt>
                  <c:pt idx="150">
                    <c:v>810</c:v>
                  </c:pt>
                  <c:pt idx="151">
                    <c:v>810</c:v>
                  </c:pt>
                  <c:pt idx="152">
                    <c:v>810</c:v>
                  </c:pt>
                  <c:pt idx="153">
                    <c:v>810</c:v>
                  </c:pt>
                  <c:pt idx="154">
                    <c:v>810</c:v>
                  </c:pt>
                  <c:pt idx="155">
                    <c:v>810</c:v>
                  </c:pt>
                  <c:pt idx="156">
                    <c:v>810</c:v>
                  </c:pt>
                  <c:pt idx="157">
                    <c:v>810</c:v>
                  </c:pt>
                  <c:pt idx="158">
                    <c:v>810</c:v>
                  </c:pt>
                  <c:pt idx="159">
                    <c:v>810</c:v>
                  </c:pt>
                  <c:pt idx="160">
                    <c:v>810</c:v>
                  </c:pt>
                  <c:pt idx="161">
                    <c:v>810</c:v>
                  </c:pt>
                  <c:pt idx="162">
                    <c:v>810</c:v>
                  </c:pt>
                  <c:pt idx="163">
                    <c:v>810</c:v>
                  </c:pt>
                  <c:pt idx="164">
                    <c:v>810</c:v>
                  </c:pt>
                  <c:pt idx="165">
                    <c:v>810</c:v>
                  </c:pt>
                  <c:pt idx="166">
                    <c:v>810</c:v>
                  </c:pt>
                  <c:pt idx="167">
                    <c:v>810</c:v>
                  </c:pt>
                  <c:pt idx="168">
                    <c:v>810</c:v>
                  </c:pt>
                  <c:pt idx="169">
                    <c:v>810</c:v>
                  </c:pt>
                  <c:pt idx="170">
                    <c:v>810</c:v>
                  </c:pt>
                  <c:pt idx="171">
                    <c:v>810</c:v>
                  </c:pt>
                  <c:pt idx="172">
                    <c:v>810</c:v>
                  </c:pt>
                  <c:pt idx="173">
                    <c:v>810</c:v>
                  </c:pt>
                  <c:pt idx="174">
                    <c:v>810</c:v>
                  </c:pt>
                  <c:pt idx="175">
                    <c:v>810</c:v>
                  </c:pt>
                  <c:pt idx="176">
                    <c:v>810</c:v>
                  </c:pt>
                  <c:pt idx="177">
                    <c:v>810</c:v>
                  </c:pt>
                  <c:pt idx="178">
                    <c:v>810</c:v>
                  </c:pt>
                  <c:pt idx="179">
                    <c:v>810</c:v>
                  </c:pt>
                  <c:pt idx="180">
                    <c:v>810</c:v>
                  </c:pt>
                  <c:pt idx="181">
                    <c:v>810</c:v>
                  </c:pt>
                  <c:pt idx="182">
                    <c:v>810</c:v>
                  </c:pt>
                  <c:pt idx="183">
                    <c:v>810</c:v>
                  </c:pt>
                  <c:pt idx="184">
                    <c:v>810</c:v>
                  </c:pt>
                  <c:pt idx="185">
                    <c:v>810</c:v>
                  </c:pt>
                  <c:pt idx="186">
                    <c:v>810</c:v>
                  </c:pt>
                  <c:pt idx="187">
                    <c:v>810</c:v>
                  </c:pt>
                  <c:pt idx="188">
                    <c:v>810</c:v>
                  </c:pt>
                  <c:pt idx="189">
                    <c:v>810</c:v>
                  </c:pt>
                  <c:pt idx="190">
                    <c:v>810</c:v>
                  </c:pt>
                  <c:pt idx="191">
                    <c:v>810</c:v>
                  </c:pt>
                  <c:pt idx="192">
                    <c:v>810</c:v>
                  </c:pt>
                  <c:pt idx="193">
                    <c:v>810</c:v>
                  </c:pt>
                  <c:pt idx="194">
                    <c:v>810</c:v>
                  </c:pt>
                  <c:pt idx="195">
                    <c:v>810</c:v>
                  </c:pt>
                  <c:pt idx="196">
                    <c:v>810</c:v>
                  </c:pt>
                  <c:pt idx="197">
                    <c:v>810</c:v>
                  </c:pt>
                  <c:pt idx="198">
                    <c:v>810</c:v>
                  </c:pt>
                  <c:pt idx="199">
                    <c:v>810</c:v>
                  </c:pt>
                  <c:pt idx="200">
                    <c:v>810</c:v>
                  </c:pt>
                  <c:pt idx="201">
                    <c:v>810</c:v>
                  </c:pt>
                  <c:pt idx="202">
                    <c:v>810</c:v>
                  </c:pt>
                  <c:pt idx="203">
                    <c:v>810</c:v>
                  </c:pt>
                  <c:pt idx="204">
                    <c:v>810</c:v>
                  </c:pt>
                  <c:pt idx="205">
                    <c:v>810</c:v>
                  </c:pt>
                  <c:pt idx="206">
                    <c:v>810</c:v>
                  </c:pt>
                  <c:pt idx="207">
                    <c:v>810</c:v>
                  </c:pt>
                  <c:pt idx="208">
                    <c:v>810</c:v>
                  </c:pt>
                  <c:pt idx="209">
                    <c:v>810</c:v>
                  </c:pt>
                  <c:pt idx="210">
                    <c:v>810</c:v>
                  </c:pt>
                  <c:pt idx="211">
                    <c:v>810</c:v>
                  </c:pt>
                  <c:pt idx="212">
                    <c:v>810</c:v>
                  </c:pt>
                  <c:pt idx="213">
                    <c:v>810</c:v>
                  </c:pt>
                  <c:pt idx="214">
                    <c:v>810</c:v>
                  </c:pt>
                  <c:pt idx="215">
                    <c:v>810</c:v>
                  </c:pt>
                  <c:pt idx="216">
                    <c:v>810</c:v>
                  </c:pt>
                  <c:pt idx="217">
                    <c:v>810</c:v>
                  </c:pt>
                  <c:pt idx="218">
                    <c:v>810</c:v>
                  </c:pt>
                  <c:pt idx="219">
                    <c:v>810</c:v>
                  </c:pt>
                  <c:pt idx="220">
                    <c:v>810</c:v>
                  </c:pt>
                  <c:pt idx="221">
                    <c:v>810</c:v>
                  </c:pt>
                  <c:pt idx="222">
                    <c:v>810</c:v>
                  </c:pt>
                  <c:pt idx="223">
                    <c:v>810</c:v>
                  </c:pt>
                  <c:pt idx="224">
                    <c:v>810</c:v>
                  </c:pt>
                  <c:pt idx="225">
                    <c:v>810</c:v>
                  </c:pt>
                  <c:pt idx="226">
                    <c:v>810</c:v>
                  </c:pt>
                  <c:pt idx="227">
                    <c:v>810</c:v>
                  </c:pt>
                  <c:pt idx="228">
                    <c:v>810</c:v>
                  </c:pt>
                  <c:pt idx="229">
                    <c:v>810</c:v>
                  </c:pt>
                  <c:pt idx="230">
                    <c:v>810</c:v>
                  </c:pt>
                  <c:pt idx="231">
                    <c:v>810</c:v>
                  </c:pt>
                  <c:pt idx="232">
                    <c:v>810</c:v>
                  </c:pt>
                  <c:pt idx="233">
                    <c:v>810</c:v>
                  </c:pt>
                  <c:pt idx="234">
                    <c:v>810</c:v>
                  </c:pt>
                  <c:pt idx="235">
                    <c:v>810</c:v>
                  </c:pt>
                  <c:pt idx="236">
                    <c:v>810</c:v>
                  </c:pt>
                  <c:pt idx="237">
                    <c:v>810</c:v>
                  </c:pt>
                  <c:pt idx="238">
                    <c:v>810</c:v>
                  </c:pt>
                  <c:pt idx="239">
                    <c:v>810</c:v>
                  </c:pt>
                  <c:pt idx="240">
                    <c:v>810</c:v>
                  </c:pt>
                  <c:pt idx="241">
                    <c:v>810</c:v>
                  </c:pt>
                  <c:pt idx="242">
                    <c:v>810</c:v>
                  </c:pt>
                  <c:pt idx="243">
                    <c:v>810</c:v>
                  </c:pt>
                  <c:pt idx="244">
                    <c:v>810</c:v>
                  </c:pt>
                  <c:pt idx="245">
                    <c:v>810</c:v>
                  </c:pt>
                  <c:pt idx="246">
                    <c:v>810</c:v>
                  </c:pt>
                  <c:pt idx="247">
                    <c:v>810</c:v>
                  </c:pt>
                  <c:pt idx="248">
                    <c:v>810</c:v>
                  </c:pt>
                  <c:pt idx="249">
                    <c:v>810</c:v>
                  </c:pt>
                  <c:pt idx="250">
                    <c:v>810</c:v>
                  </c:pt>
                  <c:pt idx="251">
                    <c:v>810</c:v>
                  </c:pt>
                  <c:pt idx="252">
                    <c:v>810</c:v>
                  </c:pt>
                  <c:pt idx="253">
                    <c:v>810</c:v>
                  </c:pt>
                  <c:pt idx="254">
                    <c:v>810</c:v>
                  </c:pt>
                  <c:pt idx="255">
                    <c:v>810</c:v>
                  </c:pt>
                  <c:pt idx="256">
                    <c:v>810</c:v>
                  </c:pt>
                  <c:pt idx="257">
                    <c:v>810</c:v>
                  </c:pt>
                  <c:pt idx="258">
                    <c:v>810</c:v>
                  </c:pt>
                  <c:pt idx="259">
                    <c:v>810</c:v>
                  </c:pt>
                  <c:pt idx="260">
                    <c:v>810</c:v>
                  </c:pt>
                  <c:pt idx="261">
                    <c:v>810</c:v>
                  </c:pt>
                  <c:pt idx="262">
                    <c:v>810</c:v>
                  </c:pt>
                  <c:pt idx="263">
                    <c:v>810</c:v>
                  </c:pt>
                  <c:pt idx="264">
                    <c:v>810</c:v>
                  </c:pt>
                  <c:pt idx="265">
                    <c:v>810</c:v>
                  </c:pt>
                  <c:pt idx="266">
                    <c:v>810</c:v>
                  </c:pt>
                  <c:pt idx="267">
                    <c:v>810</c:v>
                  </c:pt>
                  <c:pt idx="268">
                    <c:v>810</c:v>
                  </c:pt>
                  <c:pt idx="269">
                    <c:v>810</c:v>
                  </c:pt>
                  <c:pt idx="270">
                    <c:v>810</c:v>
                  </c:pt>
                  <c:pt idx="271">
                    <c:v>810</c:v>
                  </c:pt>
                  <c:pt idx="272">
                    <c:v>810</c:v>
                  </c:pt>
                  <c:pt idx="273">
                    <c:v>810</c:v>
                  </c:pt>
                  <c:pt idx="274">
                    <c:v>810</c:v>
                  </c:pt>
                  <c:pt idx="275">
                    <c:v>810</c:v>
                  </c:pt>
                  <c:pt idx="276">
                    <c:v>810</c:v>
                  </c:pt>
                  <c:pt idx="277">
                    <c:v>810</c:v>
                  </c:pt>
                  <c:pt idx="278">
                    <c:v>810</c:v>
                  </c:pt>
                  <c:pt idx="279">
                    <c:v>810</c:v>
                  </c:pt>
                  <c:pt idx="280">
                    <c:v>810</c:v>
                  </c:pt>
                  <c:pt idx="281">
                    <c:v>810</c:v>
                  </c:pt>
                  <c:pt idx="282">
                    <c:v>810</c:v>
                  </c:pt>
                  <c:pt idx="283">
                    <c:v>810</c:v>
                  </c:pt>
                  <c:pt idx="284">
                    <c:v>810</c:v>
                  </c:pt>
                  <c:pt idx="285">
                    <c:v>810</c:v>
                  </c:pt>
                  <c:pt idx="286">
                    <c:v>810</c:v>
                  </c:pt>
                  <c:pt idx="287">
                    <c:v>810</c:v>
                  </c:pt>
                  <c:pt idx="288">
                    <c:v>810</c:v>
                  </c:pt>
                  <c:pt idx="289">
                    <c:v>810</c:v>
                  </c:pt>
                  <c:pt idx="290">
                    <c:v>810</c:v>
                  </c:pt>
                  <c:pt idx="291">
                    <c:v>810</c:v>
                  </c:pt>
                  <c:pt idx="292">
                    <c:v>810</c:v>
                  </c:pt>
                  <c:pt idx="293">
                    <c:v>810</c:v>
                  </c:pt>
                  <c:pt idx="294">
                    <c:v>810</c:v>
                  </c:pt>
                  <c:pt idx="295">
                    <c:v>810</c:v>
                  </c:pt>
                  <c:pt idx="296">
                    <c:v>810</c:v>
                  </c:pt>
                  <c:pt idx="297">
                    <c:v>810</c:v>
                  </c:pt>
                  <c:pt idx="298">
                    <c:v>810</c:v>
                  </c:pt>
                  <c:pt idx="299">
                    <c:v>810</c:v>
                  </c:pt>
                  <c:pt idx="300">
                    <c:v>810</c:v>
                  </c:pt>
                  <c:pt idx="301">
                    <c:v>810</c:v>
                  </c:pt>
                  <c:pt idx="302">
                    <c:v>810</c:v>
                  </c:pt>
                  <c:pt idx="303">
                    <c:v>810</c:v>
                  </c:pt>
                  <c:pt idx="304">
                    <c:v>810</c:v>
                  </c:pt>
                  <c:pt idx="305">
                    <c:v>810</c:v>
                  </c:pt>
                  <c:pt idx="306">
                    <c:v>810</c:v>
                  </c:pt>
                  <c:pt idx="307">
                    <c:v>810</c:v>
                  </c:pt>
                  <c:pt idx="308">
                    <c:v>810</c:v>
                  </c:pt>
                  <c:pt idx="309">
                    <c:v>810</c:v>
                  </c:pt>
                  <c:pt idx="310">
                    <c:v>810</c:v>
                  </c:pt>
                  <c:pt idx="311">
                    <c:v>810</c:v>
                  </c:pt>
                  <c:pt idx="312">
                    <c:v>810</c:v>
                  </c:pt>
                  <c:pt idx="313">
                    <c:v>810</c:v>
                  </c:pt>
                  <c:pt idx="314">
                    <c:v>810</c:v>
                  </c:pt>
                  <c:pt idx="315">
                    <c:v>810</c:v>
                  </c:pt>
                  <c:pt idx="316">
                    <c:v>810</c:v>
                  </c:pt>
                  <c:pt idx="317">
                    <c:v>810</c:v>
                  </c:pt>
                  <c:pt idx="318">
                    <c:v>810</c:v>
                  </c:pt>
                  <c:pt idx="319">
                    <c:v>810</c:v>
                  </c:pt>
                  <c:pt idx="320">
                    <c:v>810</c:v>
                  </c:pt>
                  <c:pt idx="321">
                    <c:v>810</c:v>
                  </c:pt>
                  <c:pt idx="322">
                    <c:v>810</c:v>
                  </c:pt>
                  <c:pt idx="323">
                    <c:v>810</c:v>
                  </c:pt>
                  <c:pt idx="324">
                    <c:v>810</c:v>
                  </c:pt>
                  <c:pt idx="325">
                    <c:v>810</c:v>
                  </c:pt>
                  <c:pt idx="326">
                    <c:v>810</c:v>
                  </c:pt>
                  <c:pt idx="327">
                    <c:v>810</c:v>
                  </c:pt>
                  <c:pt idx="328">
                    <c:v>810</c:v>
                  </c:pt>
                  <c:pt idx="329">
                    <c:v>810</c:v>
                  </c:pt>
                  <c:pt idx="330">
                    <c:v>810</c:v>
                  </c:pt>
                  <c:pt idx="331">
                    <c:v>810</c:v>
                  </c:pt>
                  <c:pt idx="332">
                    <c:v>810</c:v>
                  </c:pt>
                  <c:pt idx="333">
                    <c:v>810</c:v>
                  </c:pt>
                  <c:pt idx="334">
                    <c:v>810</c:v>
                  </c:pt>
                  <c:pt idx="335">
                    <c:v>810</c:v>
                  </c:pt>
                  <c:pt idx="336">
                    <c:v>810</c:v>
                  </c:pt>
                  <c:pt idx="337">
                    <c:v>810</c:v>
                  </c:pt>
                  <c:pt idx="338">
                    <c:v>810</c:v>
                  </c:pt>
                  <c:pt idx="339">
                    <c:v>810</c:v>
                  </c:pt>
                  <c:pt idx="340">
                    <c:v>810</c:v>
                  </c:pt>
                  <c:pt idx="341">
                    <c:v>810</c:v>
                  </c:pt>
                  <c:pt idx="342">
                    <c:v>810</c:v>
                  </c:pt>
                  <c:pt idx="343">
                    <c:v>810</c:v>
                  </c:pt>
                  <c:pt idx="344">
                    <c:v>810</c:v>
                  </c:pt>
                  <c:pt idx="345">
                    <c:v>810</c:v>
                  </c:pt>
                  <c:pt idx="346">
                    <c:v>810</c:v>
                  </c:pt>
                  <c:pt idx="347">
                    <c:v>810</c:v>
                  </c:pt>
                  <c:pt idx="348">
                    <c:v>810</c:v>
                  </c:pt>
                  <c:pt idx="349">
                    <c:v>810</c:v>
                  </c:pt>
                  <c:pt idx="350">
                    <c:v>810</c:v>
                  </c:pt>
                  <c:pt idx="351">
                    <c:v>810</c:v>
                  </c:pt>
                  <c:pt idx="352">
                    <c:v>810</c:v>
                  </c:pt>
                  <c:pt idx="353">
                    <c:v>810</c:v>
                  </c:pt>
                  <c:pt idx="354">
                    <c:v>810</c:v>
                  </c:pt>
                  <c:pt idx="355">
                    <c:v>810</c:v>
                  </c:pt>
                  <c:pt idx="356">
                    <c:v>810</c:v>
                  </c:pt>
                  <c:pt idx="357">
                    <c:v>810</c:v>
                  </c:pt>
                  <c:pt idx="358">
                    <c:v>810</c:v>
                  </c:pt>
                  <c:pt idx="359">
                    <c:v>810</c:v>
                  </c:pt>
                  <c:pt idx="360">
                    <c:v>810</c:v>
                  </c:pt>
                  <c:pt idx="361">
                    <c:v>810</c:v>
                  </c:pt>
                  <c:pt idx="362">
                    <c:v>810</c:v>
                  </c:pt>
                  <c:pt idx="363">
                    <c:v>810</c:v>
                  </c:pt>
                  <c:pt idx="364">
                    <c:v>810</c:v>
                  </c:pt>
                  <c:pt idx="365">
                    <c:v>810</c:v>
                  </c:pt>
                  <c:pt idx="366">
                    <c:v>810</c:v>
                  </c:pt>
                  <c:pt idx="367">
                    <c:v>810</c:v>
                  </c:pt>
                  <c:pt idx="368">
                    <c:v>810</c:v>
                  </c:pt>
                  <c:pt idx="369">
                    <c:v>810</c:v>
                  </c:pt>
                  <c:pt idx="370">
                    <c:v>810</c:v>
                  </c:pt>
                  <c:pt idx="371">
                    <c:v>810</c:v>
                  </c:pt>
                  <c:pt idx="372">
                    <c:v>810</c:v>
                  </c:pt>
                  <c:pt idx="373">
                    <c:v>810</c:v>
                  </c:pt>
                  <c:pt idx="374">
                    <c:v>810</c:v>
                  </c:pt>
                  <c:pt idx="375">
                    <c:v>810</c:v>
                  </c:pt>
                  <c:pt idx="376">
                    <c:v>810</c:v>
                  </c:pt>
                  <c:pt idx="377">
                    <c:v>810</c:v>
                  </c:pt>
                  <c:pt idx="378">
                    <c:v>810</c:v>
                  </c:pt>
                  <c:pt idx="379">
                    <c:v>810</c:v>
                  </c:pt>
                  <c:pt idx="380">
                    <c:v>810</c:v>
                  </c:pt>
                  <c:pt idx="381">
                    <c:v>810</c:v>
                  </c:pt>
                  <c:pt idx="382">
                    <c:v>810</c:v>
                  </c:pt>
                  <c:pt idx="383">
                    <c:v>810</c:v>
                  </c:pt>
                  <c:pt idx="384">
                    <c:v>810</c:v>
                  </c:pt>
                  <c:pt idx="385">
                    <c:v>810</c:v>
                  </c:pt>
                  <c:pt idx="386">
                    <c:v>810</c:v>
                  </c:pt>
                  <c:pt idx="387">
                    <c:v>810</c:v>
                  </c:pt>
                  <c:pt idx="388">
                    <c:v>810</c:v>
                  </c:pt>
                  <c:pt idx="389">
                    <c:v>810</c:v>
                  </c:pt>
                  <c:pt idx="390">
                    <c:v>810</c:v>
                  </c:pt>
                  <c:pt idx="391">
                    <c:v>810</c:v>
                  </c:pt>
                  <c:pt idx="392">
                    <c:v>810</c:v>
                  </c:pt>
                  <c:pt idx="393">
                    <c:v>810</c:v>
                  </c:pt>
                  <c:pt idx="394">
                    <c:v>810</c:v>
                  </c:pt>
                  <c:pt idx="395">
                    <c:v>810</c:v>
                  </c:pt>
                  <c:pt idx="396">
                    <c:v>810</c:v>
                  </c:pt>
                  <c:pt idx="397">
                    <c:v>810</c:v>
                  </c:pt>
                  <c:pt idx="398">
                    <c:v>810</c:v>
                  </c:pt>
                  <c:pt idx="399">
                    <c:v>810</c:v>
                  </c:pt>
                  <c:pt idx="400">
                    <c:v>810</c:v>
                  </c:pt>
                  <c:pt idx="401">
                    <c:v>810</c:v>
                  </c:pt>
                  <c:pt idx="402">
                    <c:v>810</c:v>
                  </c:pt>
                  <c:pt idx="403">
                    <c:v>810</c:v>
                  </c:pt>
                  <c:pt idx="404">
                    <c:v>810</c:v>
                  </c:pt>
                  <c:pt idx="405">
                    <c:v>810</c:v>
                  </c:pt>
                  <c:pt idx="406">
                    <c:v>810</c:v>
                  </c:pt>
                  <c:pt idx="407">
                    <c:v>810</c:v>
                  </c:pt>
                  <c:pt idx="408">
                    <c:v>810</c:v>
                  </c:pt>
                  <c:pt idx="409">
                    <c:v>810</c:v>
                  </c:pt>
                  <c:pt idx="410">
                    <c:v>810</c:v>
                  </c:pt>
                  <c:pt idx="411">
                    <c:v>810</c:v>
                  </c:pt>
                  <c:pt idx="412">
                    <c:v>810</c:v>
                  </c:pt>
                  <c:pt idx="413">
                    <c:v>810</c:v>
                  </c:pt>
                  <c:pt idx="414">
                    <c:v>810</c:v>
                  </c:pt>
                  <c:pt idx="415">
                    <c:v>810</c:v>
                  </c:pt>
                  <c:pt idx="416">
                    <c:v>810</c:v>
                  </c:pt>
                  <c:pt idx="417">
                    <c:v>810</c:v>
                  </c:pt>
                  <c:pt idx="418">
                    <c:v>810</c:v>
                  </c:pt>
                  <c:pt idx="419">
                    <c:v>810</c:v>
                  </c:pt>
                  <c:pt idx="420">
                    <c:v>810</c:v>
                  </c:pt>
                  <c:pt idx="421">
                    <c:v>810</c:v>
                  </c:pt>
                  <c:pt idx="422">
                    <c:v>810</c:v>
                  </c:pt>
                  <c:pt idx="423">
                    <c:v>810</c:v>
                  </c:pt>
                  <c:pt idx="424">
                    <c:v>810</c:v>
                  </c:pt>
                  <c:pt idx="425">
                    <c:v>810</c:v>
                  </c:pt>
                  <c:pt idx="426">
                    <c:v>810</c:v>
                  </c:pt>
                  <c:pt idx="427">
                    <c:v>810</c:v>
                  </c:pt>
                  <c:pt idx="428">
                    <c:v>810</c:v>
                  </c:pt>
                  <c:pt idx="429">
                    <c:v>810</c:v>
                  </c:pt>
                  <c:pt idx="430">
                    <c:v>810</c:v>
                  </c:pt>
                  <c:pt idx="431">
                    <c:v>810</c:v>
                  </c:pt>
                  <c:pt idx="432">
                    <c:v>810</c:v>
                  </c:pt>
                  <c:pt idx="433">
                    <c:v>810</c:v>
                  </c:pt>
                  <c:pt idx="434">
                    <c:v>810</c:v>
                  </c:pt>
                  <c:pt idx="435">
                    <c:v>810</c:v>
                  </c:pt>
                  <c:pt idx="436">
                    <c:v>810</c:v>
                  </c:pt>
                  <c:pt idx="437">
                    <c:v>810</c:v>
                  </c:pt>
                </c:lvl>
              </c:multiLvlStrCache>
            </c:multiLvlStrRef>
          </c:cat>
          <c:val>
            <c:numRef>
              <c:f>'810_VS_INFLATION'!$I$2:$I$439</c:f>
              <c:numCache>
                <c:formatCode>General</c:formatCode>
                <c:ptCount val="438"/>
                <c:pt idx="0">
                  <c:v>0.29203175730000003</c:v>
                </c:pt>
                <c:pt idx="1">
                  <c:v>0.30844803869999998</c:v>
                </c:pt>
                <c:pt idx="2">
                  <c:v>0.30481963470000001</c:v>
                </c:pt>
                <c:pt idx="3">
                  <c:v>0.30633238130000001</c:v>
                </c:pt>
                <c:pt idx="4">
                  <c:v>0.2914294462</c:v>
                </c:pt>
                <c:pt idx="5">
                  <c:v>0.28561337120000002</c:v>
                </c:pt>
                <c:pt idx="6">
                  <c:v>0.28153878310000002</c:v>
                </c:pt>
                <c:pt idx="7">
                  <c:v>0.29342049170000001</c:v>
                </c:pt>
                <c:pt idx="8">
                  <c:v>0.27951446270000002</c:v>
                </c:pt>
                <c:pt idx="9">
                  <c:v>0.26818209269999999</c:v>
                </c:pt>
                <c:pt idx="10">
                  <c:v>0.26638280139999998</c:v>
                </c:pt>
                <c:pt idx="11">
                  <c:v>0.25139506989999999</c:v>
                </c:pt>
                <c:pt idx="12">
                  <c:v>0.25606124320000001</c:v>
                </c:pt>
                <c:pt idx="13">
                  <c:v>0.2384549192</c:v>
                </c:pt>
                <c:pt idx="14">
                  <c:v>0.24828273789999999</c:v>
                </c:pt>
                <c:pt idx="15">
                  <c:v>0.2510007675</c:v>
                </c:pt>
                <c:pt idx="16">
                  <c:v>0.2632040276</c:v>
                </c:pt>
                <c:pt idx="17">
                  <c:v>0.25091116299999999</c:v>
                </c:pt>
                <c:pt idx="18">
                  <c:v>0.25631178139999999</c:v>
                </c:pt>
                <c:pt idx="19">
                  <c:v>0.25356654350000002</c:v>
                </c:pt>
                <c:pt idx="20">
                  <c:v>0.2330202337</c:v>
                </c:pt>
                <c:pt idx="21">
                  <c:v>0.2179858734</c:v>
                </c:pt>
                <c:pt idx="22">
                  <c:v>0.2193644978</c:v>
                </c:pt>
                <c:pt idx="23">
                  <c:v>0.21351944489999999</c:v>
                </c:pt>
                <c:pt idx="24">
                  <c:v>0.20867320540000001</c:v>
                </c:pt>
                <c:pt idx="25">
                  <c:v>0.21616996669999999</c:v>
                </c:pt>
                <c:pt idx="26">
                  <c:v>0.2066560566</c:v>
                </c:pt>
                <c:pt idx="27">
                  <c:v>0.19843895759999999</c:v>
                </c:pt>
                <c:pt idx="28">
                  <c:v>0.19241947049999999</c:v>
                </c:pt>
                <c:pt idx="29">
                  <c:v>0.1961976563</c:v>
                </c:pt>
                <c:pt idx="30">
                  <c:v>0.2002284426</c:v>
                </c:pt>
                <c:pt idx="31">
                  <c:v>0.17921742099999999</c:v>
                </c:pt>
                <c:pt idx="32">
                  <c:v>0.1590140873</c:v>
                </c:pt>
                <c:pt idx="33">
                  <c:v>0.16355883199999999</c:v>
                </c:pt>
                <c:pt idx="34">
                  <c:v>0.1848273406</c:v>
                </c:pt>
                <c:pt idx="35">
                  <c:v>0.19623012440000001</c:v>
                </c:pt>
                <c:pt idx="36">
                  <c:v>0.204198308</c:v>
                </c:pt>
                <c:pt idx="37">
                  <c:v>0.22362528370000001</c:v>
                </c:pt>
                <c:pt idx="38">
                  <c:v>0.22493112539999999</c:v>
                </c:pt>
                <c:pt idx="39">
                  <c:v>0.21762887080000001</c:v>
                </c:pt>
                <c:pt idx="40">
                  <c:v>0.22191267980000001</c:v>
                </c:pt>
                <c:pt idx="41">
                  <c:v>0.2327804098</c:v>
                </c:pt>
                <c:pt idx="42">
                  <c:v>0.23862344469999999</c:v>
                </c:pt>
                <c:pt idx="43">
                  <c:v>0.24679566929999999</c:v>
                </c:pt>
                <c:pt idx="44">
                  <c:v>0.2466701305</c:v>
                </c:pt>
                <c:pt idx="45">
                  <c:v>0.23756162810000001</c:v>
                </c:pt>
                <c:pt idx="46">
                  <c:v>0.24223345590000001</c:v>
                </c:pt>
                <c:pt idx="47">
                  <c:v>0.25387325849999998</c:v>
                </c:pt>
                <c:pt idx="48">
                  <c:v>0.27497433939999999</c:v>
                </c:pt>
                <c:pt idx="49">
                  <c:v>0.25085378870000002</c:v>
                </c:pt>
                <c:pt idx="50">
                  <c:v>0.24781259489999999</c:v>
                </c:pt>
                <c:pt idx="51">
                  <c:v>0.21753365729999999</c:v>
                </c:pt>
                <c:pt idx="52">
                  <c:v>0.22891326179999999</c:v>
                </c:pt>
                <c:pt idx="53">
                  <c:v>0.2468495483</c:v>
                </c:pt>
                <c:pt idx="54">
                  <c:v>0.23816828849999999</c:v>
                </c:pt>
                <c:pt idx="55">
                  <c:v>0.24233131899999999</c:v>
                </c:pt>
                <c:pt idx="56">
                  <c:v>0.22658318599999999</c:v>
                </c:pt>
                <c:pt idx="57">
                  <c:v>0.2206694052</c:v>
                </c:pt>
                <c:pt idx="58">
                  <c:v>0.2324547062</c:v>
                </c:pt>
                <c:pt idx="59">
                  <c:v>0.22010017849999999</c:v>
                </c:pt>
                <c:pt idx="60">
                  <c:v>0.20691179339999999</c:v>
                </c:pt>
                <c:pt idx="61">
                  <c:v>0.1797593173</c:v>
                </c:pt>
                <c:pt idx="62">
                  <c:v>0.1811030428</c:v>
                </c:pt>
                <c:pt idx="63">
                  <c:v>0.17477006789999999</c:v>
                </c:pt>
                <c:pt idx="64">
                  <c:v>0.185771678</c:v>
                </c:pt>
                <c:pt idx="65">
                  <c:v>0.1809331834</c:v>
                </c:pt>
                <c:pt idx="66">
                  <c:v>0.1801920582</c:v>
                </c:pt>
                <c:pt idx="67">
                  <c:v>0.1750085723</c:v>
                </c:pt>
                <c:pt idx="68">
                  <c:v>0.18409432210000001</c:v>
                </c:pt>
                <c:pt idx="69">
                  <c:v>0.19617631890000001</c:v>
                </c:pt>
                <c:pt idx="70">
                  <c:v>0.20700020099999999</c:v>
                </c:pt>
                <c:pt idx="71">
                  <c:v>0.2091570998</c:v>
                </c:pt>
                <c:pt idx="72">
                  <c:v>0.2111859837</c:v>
                </c:pt>
                <c:pt idx="73">
                  <c:v>0.23508414399999999</c:v>
                </c:pt>
                <c:pt idx="74">
                  <c:v>0.217978532</c:v>
                </c:pt>
                <c:pt idx="75">
                  <c:v>0.21312090850000001</c:v>
                </c:pt>
                <c:pt idx="76">
                  <c:v>0.21016252599999999</c:v>
                </c:pt>
                <c:pt idx="77">
                  <c:v>0.2006482171</c:v>
                </c:pt>
                <c:pt idx="78">
                  <c:v>0.2015938639</c:v>
                </c:pt>
                <c:pt idx="79">
                  <c:v>0.19021481130000001</c:v>
                </c:pt>
                <c:pt idx="80">
                  <c:v>0.19259736529999999</c:v>
                </c:pt>
                <c:pt idx="81">
                  <c:v>0.20044818119999999</c:v>
                </c:pt>
                <c:pt idx="82">
                  <c:v>0.19100616479999999</c:v>
                </c:pt>
                <c:pt idx="83">
                  <c:v>0.1867647361</c:v>
                </c:pt>
                <c:pt idx="84">
                  <c:v>0.18381503760000001</c:v>
                </c:pt>
                <c:pt idx="85">
                  <c:v>0.1777400978</c:v>
                </c:pt>
                <c:pt idx="86">
                  <c:v>0.18537423140000001</c:v>
                </c:pt>
                <c:pt idx="87">
                  <c:v>0.18377260030000001</c:v>
                </c:pt>
                <c:pt idx="88">
                  <c:v>0.192102827</c:v>
                </c:pt>
                <c:pt idx="89">
                  <c:v>0.18054875279999999</c:v>
                </c:pt>
                <c:pt idx="90">
                  <c:v>0.18821316229999999</c:v>
                </c:pt>
                <c:pt idx="91">
                  <c:v>0.20075771749999999</c:v>
                </c:pt>
                <c:pt idx="92">
                  <c:v>0.197887277</c:v>
                </c:pt>
                <c:pt idx="93">
                  <c:v>0.1848187168</c:v>
                </c:pt>
                <c:pt idx="94">
                  <c:v>0.17811351710000001</c:v>
                </c:pt>
                <c:pt idx="95">
                  <c:v>0.16736935159999999</c:v>
                </c:pt>
                <c:pt idx="96">
                  <c:v>0.15670453540000001</c:v>
                </c:pt>
                <c:pt idx="97">
                  <c:v>0.1562947714</c:v>
                </c:pt>
                <c:pt idx="98">
                  <c:v>0.1677208335</c:v>
                </c:pt>
                <c:pt idx="99">
                  <c:v>0.18239358110000001</c:v>
                </c:pt>
                <c:pt idx="100">
                  <c:v>0.193623982</c:v>
                </c:pt>
                <c:pt idx="101">
                  <c:v>0.1707978775</c:v>
                </c:pt>
                <c:pt idx="102">
                  <c:v>0.1537747823</c:v>
                </c:pt>
                <c:pt idx="103">
                  <c:v>0.146391882</c:v>
                </c:pt>
                <c:pt idx="104">
                  <c:v>0.14019152600000001</c:v>
                </c:pt>
                <c:pt idx="105">
                  <c:v>0.1552724409</c:v>
                </c:pt>
                <c:pt idx="106">
                  <c:v>0.1584409672</c:v>
                </c:pt>
                <c:pt idx="107">
                  <c:v>0.14656533790000001</c:v>
                </c:pt>
                <c:pt idx="108">
                  <c:v>0.12317546259999999</c:v>
                </c:pt>
                <c:pt idx="109">
                  <c:v>0.13330254580000001</c:v>
                </c:pt>
                <c:pt idx="110">
                  <c:v>0.13916201480000001</c:v>
                </c:pt>
                <c:pt idx="111">
                  <c:v>0.1485762451</c:v>
                </c:pt>
                <c:pt idx="112">
                  <c:v>0.16302605110000001</c:v>
                </c:pt>
                <c:pt idx="113">
                  <c:v>0.14956375390000001</c:v>
                </c:pt>
                <c:pt idx="114">
                  <c:v>0.15646396169999999</c:v>
                </c:pt>
                <c:pt idx="115">
                  <c:v>0.1621661912</c:v>
                </c:pt>
                <c:pt idx="116">
                  <c:v>0.15856790500000001</c:v>
                </c:pt>
                <c:pt idx="117">
                  <c:v>0.16460445570000001</c:v>
                </c:pt>
                <c:pt idx="118">
                  <c:v>0.17167978270000001</c:v>
                </c:pt>
                <c:pt idx="119">
                  <c:v>0.1803664733</c:v>
                </c:pt>
                <c:pt idx="120">
                  <c:v>0.1977985833</c:v>
                </c:pt>
                <c:pt idx="121">
                  <c:v>0.2297396475</c:v>
                </c:pt>
                <c:pt idx="122">
                  <c:v>0.2323221258</c:v>
                </c:pt>
                <c:pt idx="123">
                  <c:v>0.2234395844</c:v>
                </c:pt>
                <c:pt idx="124">
                  <c:v>0.2128189751</c:v>
                </c:pt>
                <c:pt idx="125">
                  <c:v>0.21030217379999999</c:v>
                </c:pt>
                <c:pt idx="126">
                  <c:v>0.22362729510000001</c:v>
                </c:pt>
                <c:pt idx="127">
                  <c:v>0.2239339176</c:v>
                </c:pt>
                <c:pt idx="128">
                  <c:v>0.23528189220000001</c:v>
                </c:pt>
                <c:pt idx="129">
                  <c:v>0.23072305230000001</c:v>
                </c:pt>
                <c:pt idx="130">
                  <c:v>0.22346570499999999</c:v>
                </c:pt>
                <c:pt idx="131">
                  <c:v>0.2193791628</c:v>
                </c:pt>
                <c:pt idx="132">
                  <c:v>0.22104597309999999</c:v>
                </c:pt>
                <c:pt idx="133">
                  <c:v>0.21959726869999999</c:v>
                </c:pt>
                <c:pt idx="134">
                  <c:v>0.22653856820000001</c:v>
                </c:pt>
                <c:pt idx="135">
                  <c:v>0.21930053620000001</c:v>
                </c:pt>
                <c:pt idx="136">
                  <c:v>0.22900142970000001</c:v>
                </c:pt>
                <c:pt idx="137">
                  <c:v>0.25071938220000001</c:v>
                </c:pt>
                <c:pt idx="138">
                  <c:v>0.24161696329999999</c:v>
                </c:pt>
                <c:pt idx="139">
                  <c:v>0.24329930850000001</c:v>
                </c:pt>
                <c:pt idx="140">
                  <c:v>0.25350517319999999</c:v>
                </c:pt>
                <c:pt idx="141">
                  <c:v>0.24043710239999999</c:v>
                </c:pt>
                <c:pt idx="142">
                  <c:v>0.24919058020000001</c:v>
                </c:pt>
                <c:pt idx="143">
                  <c:v>0.26698291359999998</c:v>
                </c:pt>
                <c:pt idx="144">
                  <c:v>0.28390339590000002</c:v>
                </c:pt>
                <c:pt idx="145">
                  <c:v>0.2810671871</c:v>
                </c:pt>
                <c:pt idx="146">
                  <c:v>0.2754172526</c:v>
                </c:pt>
                <c:pt idx="147">
                  <c:v>0.28052833789999998</c:v>
                </c:pt>
                <c:pt idx="148">
                  <c:v>0.28229968719999998</c:v>
                </c:pt>
                <c:pt idx="149">
                  <c:v>0.28696237740000002</c:v>
                </c:pt>
                <c:pt idx="150">
                  <c:v>0.27367468639999998</c:v>
                </c:pt>
                <c:pt idx="151">
                  <c:v>0.25676133579999999</c:v>
                </c:pt>
                <c:pt idx="152">
                  <c:v>0.27854763059999998</c:v>
                </c:pt>
                <c:pt idx="153">
                  <c:v>0.285299843</c:v>
                </c:pt>
                <c:pt idx="154">
                  <c:v>0.3013502112</c:v>
                </c:pt>
                <c:pt idx="155">
                  <c:v>0.31482538980000002</c:v>
                </c:pt>
                <c:pt idx="156">
                  <c:v>0.31540576539999998</c:v>
                </c:pt>
                <c:pt idx="157">
                  <c:v>0.29562446640000001</c:v>
                </c:pt>
                <c:pt idx="158">
                  <c:v>0.276875274</c:v>
                </c:pt>
                <c:pt idx="159">
                  <c:v>0.25237689559999998</c:v>
                </c:pt>
                <c:pt idx="160">
                  <c:v>0.23321859</c:v>
                </c:pt>
                <c:pt idx="161">
                  <c:v>0.27068311</c:v>
                </c:pt>
                <c:pt idx="162">
                  <c:v>0.27843455890000002</c:v>
                </c:pt>
                <c:pt idx="163">
                  <c:v>0.28104603789999999</c:v>
                </c:pt>
                <c:pt idx="164">
                  <c:v>0.29611859600000001</c:v>
                </c:pt>
                <c:pt idx="165">
                  <c:v>0.28233134879999999</c:v>
                </c:pt>
                <c:pt idx="166">
                  <c:v>0.2846978208</c:v>
                </c:pt>
                <c:pt idx="167">
                  <c:v>0.28237067840000002</c:v>
                </c:pt>
                <c:pt idx="168">
                  <c:v>0.2953375647</c:v>
                </c:pt>
                <c:pt idx="169">
                  <c:v>0.29516139679999998</c:v>
                </c:pt>
                <c:pt idx="170">
                  <c:v>0.28952447939999998</c:v>
                </c:pt>
                <c:pt idx="171">
                  <c:v>0.26913304139999999</c:v>
                </c:pt>
                <c:pt idx="172">
                  <c:v>0.23751777139999999</c:v>
                </c:pt>
                <c:pt idx="173">
                  <c:v>0.24267159839999999</c:v>
                </c:pt>
                <c:pt idx="174">
                  <c:v>0.23311897670000001</c:v>
                </c:pt>
                <c:pt idx="175">
                  <c:v>0.22645352420000001</c:v>
                </c:pt>
                <c:pt idx="176">
                  <c:v>0.24251437570000001</c:v>
                </c:pt>
                <c:pt idx="177">
                  <c:v>0.24909439650000001</c:v>
                </c:pt>
                <c:pt idx="178">
                  <c:v>0.24287306040000001</c:v>
                </c:pt>
                <c:pt idx="179">
                  <c:v>0.24600773100000001</c:v>
                </c:pt>
                <c:pt idx="180">
                  <c:v>0.2280897267</c:v>
                </c:pt>
                <c:pt idx="181">
                  <c:v>0.21686601859999999</c:v>
                </c:pt>
                <c:pt idx="182">
                  <c:v>0.22192882210000001</c:v>
                </c:pt>
                <c:pt idx="183">
                  <c:v>0.2251115662</c:v>
                </c:pt>
                <c:pt idx="184">
                  <c:v>0.22739074479999999</c:v>
                </c:pt>
                <c:pt idx="185">
                  <c:v>0.24677633960000001</c:v>
                </c:pt>
                <c:pt idx="186">
                  <c:v>0.2389020499</c:v>
                </c:pt>
                <c:pt idx="187">
                  <c:v>0.25383557369999998</c:v>
                </c:pt>
                <c:pt idx="188">
                  <c:v>0.24382572729999999</c:v>
                </c:pt>
                <c:pt idx="189">
                  <c:v>0.25933685779999999</c:v>
                </c:pt>
                <c:pt idx="190">
                  <c:v>0.2527597419</c:v>
                </c:pt>
                <c:pt idx="191">
                  <c:v>0.25886500400000001</c:v>
                </c:pt>
                <c:pt idx="192">
                  <c:v>0.26268020339999998</c:v>
                </c:pt>
                <c:pt idx="193">
                  <c:v>0.26380278070000002</c:v>
                </c:pt>
                <c:pt idx="194">
                  <c:v>0.26397644380000002</c:v>
                </c:pt>
                <c:pt idx="195">
                  <c:v>0.28534488619999998</c:v>
                </c:pt>
                <c:pt idx="196">
                  <c:v>0.27273096419999998</c:v>
                </c:pt>
                <c:pt idx="197">
                  <c:v>0.25345854620000002</c:v>
                </c:pt>
                <c:pt idx="198">
                  <c:v>0.25392326059999998</c:v>
                </c:pt>
                <c:pt idx="199">
                  <c:v>0.25374021299999999</c:v>
                </c:pt>
                <c:pt idx="200">
                  <c:v>0.25887518869999998</c:v>
                </c:pt>
                <c:pt idx="201">
                  <c:v>0.26858520699999999</c:v>
                </c:pt>
                <c:pt idx="202">
                  <c:v>0.27046843079999999</c:v>
                </c:pt>
                <c:pt idx="203">
                  <c:v>0.26180475850000001</c:v>
                </c:pt>
                <c:pt idx="204">
                  <c:v>0.25587567100000003</c:v>
                </c:pt>
                <c:pt idx="205">
                  <c:v>0.2633325238</c:v>
                </c:pt>
                <c:pt idx="206">
                  <c:v>0.26537854150000001</c:v>
                </c:pt>
                <c:pt idx="207">
                  <c:v>0.26863689880000002</c:v>
                </c:pt>
                <c:pt idx="208">
                  <c:v>0.26832418359999999</c:v>
                </c:pt>
                <c:pt idx="209">
                  <c:v>0.26622377679999998</c:v>
                </c:pt>
                <c:pt idx="210">
                  <c:v>0.2697385075</c:v>
                </c:pt>
                <c:pt idx="211">
                  <c:v>0.27694354430000001</c:v>
                </c:pt>
                <c:pt idx="212">
                  <c:v>0.26756105699999999</c:v>
                </c:pt>
                <c:pt idx="213">
                  <c:v>0.26826066440000002</c:v>
                </c:pt>
                <c:pt idx="214">
                  <c:v>0.27371320459999998</c:v>
                </c:pt>
                <c:pt idx="215">
                  <c:v>0.2578646953</c:v>
                </c:pt>
                <c:pt idx="216">
                  <c:v>0.25643017849999999</c:v>
                </c:pt>
                <c:pt idx="217">
                  <c:v>0.25171966159999998</c:v>
                </c:pt>
                <c:pt idx="218">
                  <c:v>0.28184133369999997</c:v>
                </c:pt>
                <c:pt idx="219">
                  <c:v>0.28760619259999998</c:v>
                </c:pt>
                <c:pt idx="220">
                  <c:v>0.29286594690000001</c:v>
                </c:pt>
                <c:pt idx="221">
                  <c:v>0.26915697300000002</c:v>
                </c:pt>
                <c:pt idx="222">
                  <c:v>0.26142065949999999</c:v>
                </c:pt>
                <c:pt idx="223">
                  <c:v>0.2545429367</c:v>
                </c:pt>
                <c:pt idx="224">
                  <c:v>0.25713875660000002</c:v>
                </c:pt>
                <c:pt idx="225">
                  <c:v>0.2469187498</c:v>
                </c:pt>
                <c:pt idx="226">
                  <c:v>0.21608492800000001</c:v>
                </c:pt>
                <c:pt idx="227">
                  <c:v>0.21893856040000001</c:v>
                </c:pt>
                <c:pt idx="228">
                  <c:v>0.20735802149999999</c:v>
                </c:pt>
                <c:pt idx="229">
                  <c:v>0.19416106520000001</c:v>
                </c:pt>
                <c:pt idx="230">
                  <c:v>0.1767132257</c:v>
                </c:pt>
                <c:pt idx="231">
                  <c:v>0.1900219611</c:v>
                </c:pt>
                <c:pt idx="232">
                  <c:v>0.19170117859999999</c:v>
                </c:pt>
                <c:pt idx="233">
                  <c:v>0.2034317745</c:v>
                </c:pt>
                <c:pt idx="234">
                  <c:v>0.20594886670000001</c:v>
                </c:pt>
                <c:pt idx="235">
                  <c:v>0.2166302306</c:v>
                </c:pt>
                <c:pt idx="236">
                  <c:v>0.20711312139999999</c:v>
                </c:pt>
                <c:pt idx="237">
                  <c:v>0.200499022</c:v>
                </c:pt>
                <c:pt idx="238">
                  <c:v>0.2072800605</c:v>
                </c:pt>
                <c:pt idx="239">
                  <c:v>0.19082228749999999</c:v>
                </c:pt>
                <c:pt idx="240">
                  <c:v>0.19107067229999999</c:v>
                </c:pt>
                <c:pt idx="241">
                  <c:v>0.1881808818</c:v>
                </c:pt>
                <c:pt idx="242">
                  <c:v>0.18474515150000001</c:v>
                </c:pt>
                <c:pt idx="243">
                  <c:v>0.19531550559999999</c:v>
                </c:pt>
                <c:pt idx="244">
                  <c:v>0.20066510360000001</c:v>
                </c:pt>
                <c:pt idx="245">
                  <c:v>0.17341249289999999</c:v>
                </c:pt>
                <c:pt idx="246">
                  <c:v>0.1659687634</c:v>
                </c:pt>
                <c:pt idx="247">
                  <c:v>0.16161594430000001</c:v>
                </c:pt>
                <c:pt idx="248">
                  <c:v>0.15309341230000001</c:v>
                </c:pt>
                <c:pt idx="249">
                  <c:v>0.1500852262</c:v>
                </c:pt>
                <c:pt idx="250">
                  <c:v>0.1594924418</c:v>
                </c:pt>
                <c:pt idx="251">
                  <c:v>0.15548423780000001</c:v>
                </c:pt>
                <c:pt idx="252">
                  <c:v>0.146346856</c:v>
                </c:pt>
                <c:pt idx="253">
                  <c:v>0.12988056110000001</c:v>
                </c:pt>
                <c:pt idx="254">
                  <c:v>0.13251381849999999</c:v>
                </c:pt>
                <c:pt idx="255">
                  <c:v>0.1185632211</c:v>
                </c:pt>
                <c:pt idx="256">
                  <c:v>0.1198251912</c:v>
                </c:pt>
                <c:pt idx="257">
                  <c:v>0.1247518505</c:v>
                </c:pt>
                <c:pt idx="258">
                  <c:v>0.1219294517</c:v>
                </c:pt>
                <c:pt idx="259">
                  <c:v>0.12566103379999999</c:v>
                </c:pt>
                <c:pt idx="260">
                  <c:v>0.1131659196</c:v>
                </c:pt>
                <c:pt idx="261">
                  <c:v>0.1101187233</c:v>
                </c:pt>
                <c:pt idx="262">
                  <c:v>0.1143891759</c:v>
                </c:pt>
                <c:pt idx="263">
                  <c:v>0.11150738759999999</c:v>
                </c:pt>
                <c:pt idx="264">
                  <c:v>0.10276319890000001</c:v>
                </c:pt>
                <c:pt idx="265">
                  <c:v>0.103106902</c:v>
                </c:pt>
                <c:pt idx="266">
                  <c:v>0.1023399021</c:v>
                </c:pt>
                <c:pt idx="267">
                  <c:v>9.7916784000000007E-2</c:v>
                </c:pt>
                <c:pt idx="268">
                  <c:v>9.7365469400000001E-2</c:v>
                </c:pt>
                <c:pt idx="269">
                  <c:v>9.2334635600000006E-2</c:v>
                </c:pt>
                <c:pt idx="270">
                  <c:v>9.8274553799999997E-2</c:v>
                </c:pt>
                <c:pt idx="271">
                  <c:v>0.10679898090000001</c:v>
                </c:pt>
                <c:pt idx="272">
                  <c:v>0.10928719689999999</c:v>
                </c:pt>
                <c:pt idx="273">
                  <c:v>0.10799673059999999</c:v>
                </c:pt>
                <c:pt idx="274">
                  <c:v>0.1085438388</c:v>
                </c:pt>
                <c:pt idx="275">
                  <c:v>0.1214026023</c:v>
                </c:pt>
                <c:pt idx="276">
                  <c:v>0.1277884262</c:v>
                </c:pt>
                <c:pt idx="277">
                  <c:v>0.14686425210000001</c:v>
                </c:pt>
                <c:pt idx="278">
                  <c:v>0.1252278232</c:v>
                </c:pt>
                <c:pt idx="279">
                  <c:v>0.135171445</c:v>
                </c:pt>
                <c:pt idx="280">
                  <c:v>0.13155857139999999</c:v>
                </c:pt>
                <c:pt idx="281">
                  <c:v>0.14542903369999999</c:v>
                </c:pt>
                <c:pt idx="282">
                  <c:v>0.14631283510000001</c:v>
                </c:pt>
                <c:pt idx="283">
                  <c:v>0.15270941360000001</c:v>
                </c:pt>
                <c:pt idx="284">
                  <c:v>0.15025668710000001</c:v>
                </c:pt>
                <c:pt idx="285">
                  <c:v>0.16984829630000001</c:v>
                </c:pt>
                <c:pt idx="286">
                  <c:v>0.19375407859999999</c:v>
                </c:pt>
                <c:pt idx="287">
                  <c:v>0.18879788110000001</c:v>
                </c:pt>
                <c:pt idx="288">
                  <c:v>0.191116227</c:v>
                </c:pt>
                <c:pt idx="289">
                  <c:v>0.18989676920000001</c:v>
                </c:pt>
                <c:pt idx="290">
                  <c:v>0.2119415268</c:v>
                </c:pt>
                <c:pt idx="291">
                  <c:v>0.20643805649999999</c:v>
                </c:pt>
                <c:pt idx="292">
                  <c:v>0.2083010592</c:v>
                </c:pt>
                <c:pt idx="293">
                  <c:v>0.20278920610000001</c:v>
                </c:pt>
                <c:pt idx="294">
                  <c:v>0.20646156469999999</c:v>
                </c:pt>
                <c:pt idx="295">
                  <c:v>0.1917064067</c:v>
                </c:pt>
                <c:pt idx="296">
                  <c:v>0.1831951543</c:v>
                </c:pt>
                <c:pt idx="297">
                  <c:v>0.18314709430000001</c:v>
                </c:pt>
                <c:pt idx="298">
                  <c:v>0.1765657447</c:v>
                </c:pt>
                <c:pt idx="299">
                  <c:v>0.1813216631</c:v>
                </c:pt>
                <c:pt idx="300">
                  <c:v>0.1767880634</c:v>
                </c:pt>
                <c:pt idx="301">
                  <c:v>0.1803078206</c:v>
                </c:pt>
                <c:pt idx="302">
                  <c:v>0.1830358493</c:v>
                </c:pt>
                <c:pt idx="303">
                  <c:v>0.1742076914</c:v>
                </c:pt>
                <c:pt idx="304">
                  <c:v>0.17602650249999999</c:v>
                </c:pt>
                <c:pt idx="305">
                  <c:v>0.18549713330000001</c:v>
                </c:pt>
                <c:pt idx="306">
                  <c:v>0.1849251331</c:v>
                </c:pt>
                <c:pt idx="307">
                  <c:v>0.1784594457</c:v>
                </c:pt>
                <c:pt idx="308">
                  <c:v>0.17828570560000001</c:v>
                </c:pt>
                <c:pt idx="309">
                  <c:v>0.16309739049999999</c:v>
                </c:pt>
                <c:pt idx="310">
                  <c:v>0.16823530950000001</c:v>
                </c:pt>
                <c:pt idx="311">
                  <c:v>0.16571253899999999</c:v>
                </c:pt>
                <c:pt idx="312">
                  <c:v>0.16311634059999999</c:v>
                </c:pt>
                <c:pt idx="313">
                  <c:v>0.15612669579999999</c:v>
                </c:pt>
                <c:pt idx="314">
                  <c:v>0.1559566553</c:v>
                </c:pt>
                <c:pt idx="315">
                  <c:v>0.16409685800000001</c:v>
                </c:pt>
                <c:pt idx="316">
                  <c:v>0.16032522239999999</c:v>
                </c:pt>
                <c:pt idx="317">
                  <c:v>0.16616489109999999</c:v>
                </c:pt>
                <c:pt idx="318">
                  <c:v>0.16171907029999999</c:v>
                </c:pt>
                <c:pt idx="319">
                  <c:v>0.16127824460000001</c:v>
                </c:pt>
                <c:pt idx="320">
                  <c:v>0.16451764299999999</c:v>
                </c:pt>
                <c:pt idx="321">
                  <c:v>0.15655531710000001</c:v>
                </c:pt>
                <c:pt idx="322">
                  <c:v>0.1360350008</c:v>
                </c:pt>
                <c:pt idx="323">
                  <c:v>0.1370177357</c:v>
                </c:pt>
                <c:pt idx="324">
                  <c:v>0.1394390553</c:v>
                </c:pt>
                <c:pt idx="325">
                  <c:v>0.13448350279999999</c:v>
                </c:pt>
                <c:pt idx="326">
                  <c:v>0.12899885350000001</c:v>
                </c:pt>
                <c:pt idx="327">
                  <c:v>0.13001477580000001</c:v>
                </c:pt>
                <c:pt idx="328">
                  <c:v>0.12905207490000001</c:v>
                </c:pt>
                <c:pt idx="329">
                  <c:v>0.1340407367</c:v>
                </c:pt>
                <c:pt idx="330">
                  <c:v>0.126028476</c:v>
                </c:pt>
                <c:pt idx="331">
                  <c:v>0.12477672300000001</c:v>
                </c:pt>
                <c:pt idx="332">
                  <c:v>0.1203527881</c:v>
                </c:pt>
                <c:pt idx="333">
                  <c:v>0.12283308800000001</c:v>
                </c:pt>
                <c:pt idx="334">
                  <c:v>0.1226015603</c:v>
                </c:pt>
                <c:pt idx="335">
                  <c:v>0.11481556060000001</c:v>
                </c:pt>
                <c:pt idx="336">
                  <c:v>0.1051105024</c:v>
                </c:pt>
                <c:pt idx="337">
                  <c:v>9.8726114599999998E-2</c:v>
                </c:pt>
                <c:pt idx="338">
                  <c:v>9.4881429099999998E-2</c:v>
                </c:pt>
                <c:pt idx="339">
                  <c:v>8.3688071099999997E-2</c:v>
                </c:pt>
                <c:pt idx="340">
                  <c:v>9.4914958100000002E-2</c:v>
                </c:pt>
                <c:pt idx="341">
                  <c:v>7.7366806499999996E-2</c:v>
                </c:pt>
                <c:pt idx="342">
                  <c:v>9.16846786E-2</c:v>
                </c:pt>
                <c:pt idx="343">
                  <c:v>8.6454592699999999E-2</c:v>
                </c:pt>
                <c:pt idx="344">
                  <c:v>9.2612509199999998E-2</c:v>
                </c:pt>
                <c:pt idx="345">
                  <c:v>7.6204657199999998E-2</c:v>
                </c:pt>
                <c:pt idx="346">
                  <c:v>6.1452188200000001E-2</c:v>
                </c:pt>
                <c:pt idx="347">
                  <c:v>5.5658118800000003E-2</c:v>
                </c:pt>
                <c:pt idx="348">
                  <c:v>5.1879636999999999E-2</c:v>
                </c:pt>
                <c:pt idx="349">
                  <c:v>5.81609222E-2</c:v>
                </c:pt>
                <c:pt idx="350">
                  <c:v>6.25184934E-2</c:v>
                </c:pt>
                <c:pt idx="351">
                  <c:v>6.1929724300000003E-2</c:v>
                </c:pt>
                <c:pt idx="352">
                  <c:v>6.23832021E-2</c:v>
                </c:pt>
                <c:pt idx="353">
                  <c:v>5.16408836E-2</c:v>
                </c:pt>
                <c:pt idx="354">
                  <c:v>5.2106729099999999E-2</c:v>
                </c:pt>
                <c:pt idx="355">
                  <c:v>5.0584533299999998E-2</c:v>
                </c:pt>
                <c:pt idx="356">
                  <c:v>5.4025466299999998E-2</c:v>
                </c:pt>
                <c:pt idx="357">
                  <c:v>5.4482743100000001E-2</c:v>
                </c:pt>
                <c:pt idx="358">
                  <c:v>5.7215400100000001E-2</c:v>
                </c:pt>
                <c:pt idx="359">
                  <c:v>5.4844786600000001E-2</c:v>
                </c:pt>
                <c:pt idx="360">
                  <c:v>5.4210463E-2</c:v>
                </c:pt>
                <c:pt idx="361">
                  <c:v>5.4107225100000003E-2</c:v>
                </c:pt>
                <c:pt idx="362">
                  <c:v>3.8872902899999999E-2</c:v>
                </c:pt>
                <c:pt idx="363">
                  <c:v>2.7355027300000001E-2</c:v>
                </c:pt>
                <c:pt idx="364">
                  <c:v>4.5812957699999997E-2</c:v>
                </c:pt>
                <c:pt idx="365">
                  <c:v>4.64898932E-2</c:v>
                </c:pt>
                <c:pt idx="366">
                  <c:v>5.4407180499999999E-2</c:v>
                </c:pt>
                <c:pt idx="367">
                  <c:v>5.3732015299999998E-2</c:v>
                </c:pt>
                <c:pt idx="368">
                  <c:v>5.9492904100000001E-2</c:v>
                </c:pt>
                <c:pt idx="369">
                  <c:v>5.5748510899999999E-2</c:v>
                </c:pt>
                <c:pt idx="370">
                  <c:v>3.77406614E-2</c:v>
                </c:pt>
                <c:pt idx="371">
                  <c:v>5.4602073000000001E-2</c:v>
                </c:pt>
                <c:pt idx="372">
                  <c:v>5.4820714E-2</c:v>
                </c:pt>
                <c:pt idx="373">
                  <c:v>6.7261931799999994E-2</c:v>
                </c:pt>
                <c:pt idx="374">
                  <c:v>6.9091401799999994E-2</c:v>
                </c:pt>
                <c:pt idx="375">
                  <c:v>6.0387239600000003E-2</c:v>
                </c:pt>
                <c:pt idx="376">
                  <c:v>6.3861388800000002E-2</c:v>
                </c:pt>
                <c:pt idx="377">
                  <c:v>5.8322370900000003E-2</c:v>
                </c:pt>
                <c:pt idx="378">
                  <c:v>6.6085051800000003E-2</c:v>
                </c:pt>
                <c:pt idx="379">
                  <c:v>6.9077339799999998E-2</c:v>
                </c:pt>
                <c:pt idx="380">
                  <c:v>6.4716787900000003E-2</c:v>
                </c:pt>
                <c:pt idx="381">
                  <c:v>7.2887927199999994E-2</c:v>
                </c:pt>
                <c:pt idx="382">
                  <c:v>8.2276591199999999E-2</c:v>
                </c:pt>
                <c:pt idx="383">
                  <c:v>8.0375621600000002E-2</c:v>
                </c:pt>
                <c:pt idx="384">
                  <c:v>8.5561323699999997E-2</c:v>
                </c:pt>
                <c:pt idx="385">
                  <c:v>7.8340998499999995E-2</c:v>
                </c:pt>
                <c:pt idx="386">
                  <c:v>8.1621206900000007E-2</c:v>
                </c:pt>
                <c:pt idx="387">
                  <c:v>7.8614021899999997E-2</c:v>
                </c:pt>
                <c:pt idx="388">
                  <c:v>7.2035365800000001E-2</c:v>
                </c:pt>
                <c:pt idx="389">
                  <c:v>7.1113626799999996E-2</c:v>
                </c:pt>
                <c:pt idx="390">
                  <c:v>7.0139979099999999E-2</c:v>
                </c:pt>
                <c:pt idx="391">
                  <c:v>6.8380912799999999E-2</c:v>
                </c:pt>
                <c:pt idx="392">
                  <c:v>6.9081347099999996E-2</c:v>
                </c:pt>
                <c:pt idx="393">
                  <c:v>5.8148859900000002E-2</c:v>
                </c:pt>
                <c:pt idx="394">
                  <c:v>5.6181651800000003E-2</c:v>
                </c:pt>
                <c:pt idx="395">
                  <c:v>6.8006911899999994E-2</c:v>
                </c:pt>
                <c:pt idx="396">
                  <c:v>7.5867562900000005E-2</c:v>
                </c:pt>
                <c:pt idx="397">
                  <c:v>9.0657365000000004E-2</c:v>
                </c:pt>
                <c:pt idx="398">
                  <c:v>9.7453778099999999E-2</c:v>
                </c:pt>
                <c:pt idx="399">
                  <c:v>0.10327068490000001</c:v>
                </c:pt>
                <c:pt idx="400">
                  <c:v>9.6439294300000006E-2</c:v>
                </c:pt>
                <c:pt idx="401">
                  <c:v>9.6059600999999994E-2</c:v>
                </c:pt>
                <c:pt idx="402">
                  <c:v>9.2786745599999998E-2</c:v>
                </c:pt>
                <c:pt idx="403">
                  <c:v>9.3727395399999996E-2</c:v>
                </c:pt>
                <c:pt idx="404">
                  <c:v>8.2486878700000002E-2</c:v>
                </c:pt>
                <c:pt idx="405">
                  <c:v>8.5825054799999995E-2</c:v>
                </c:pt>
                <c:pt idx="406">
                  <c:v>8.89376843E-2</c:v>
                </c:pt>
                <c:pt idx="407">
                  <c:v>0.10912092399999999</c:v>
                </c:pt>
                <c:pt idx="408">
                  <c:v>0.111513365</c:v>
                </c:pt>
                <c:pt idx="409">
                  <c:v>0.10629945189999999</c:v>
                </c:pt>
                <c:pt idx="410">
                  <c:v>9.8164627000000004E-2</c:v>
                </c:pt>
                <c:pt idx="411">
                  <c:v>0.1000476002</c:v>
                </c:pt>
                <c:pt idx="412">
                  <c:v>9.8323610399999997E-2</c:v>
                </c:pt>
                <c:pt idx="413">
                  <c:v>0.1116427763</c:v>
                </c:pt>
                <c:pt idx="414">
                  <c:v>0.106480924</c:v>
                </c:pt>
                <c:pt idx="415">
                  <c:v>0.1121694192</c:v>
                </c:pt>
                <c:pt idx="416">
                  <c:v>0.111956183</c:v>
                </c:pt>
                <c:pt idx="417">
                  <c:v>0.1183397521</c:v>
                </c:pt>
                <c:pt idx="418">
                  <c:v>0.11007270869999999</c:v>
                </c:pt>
                <c:pt idx="419">
                  <c:v>0.11153449510000001</c:v>
                </c:pt>
                <c:pt idx="420">
                  <c:v>0.1118575492</c:v>
                </c:pt>
                <c:pt idx="421">
                  <c:v>0.1108085976</c:v>
                </c:pt>
                <c:pt idx="422">
                  <c:v>0.1234366237</c:v>
                </c:pt>
                <c:pt idx="423">
                  <c:v>0.13794040469999999</c:v>
                </c:pt>
                <c:pt idx="424">
                  <c:v>0.11631184009999999</c:v>
                </c:pt>
                <c:pt idx="425">
                  <c:v>0.120668426</c:v>
                </c:pt>
                <c:pt idx="426">
                  <c:v>0.1173879432</c:v>
                </c:pt>
                <c:pt idx="427">
                  <c:v>0.1200160499</c:v>
                </c:pt>
                <c:pt idx="428">
                  <c:v>0.11865901149999999</c:v>
                </c:pt>
                <c:pt idx="429">
                  <c:v>0.13075551329999999</c:v>
                </c:pt>
                <c:pt idx="430">
                  <c:v>0.1420285285</c:v>
                </c:pt>
                <c:pt idx="431">
                  <c:v>0.1265127815</c:v>
                </c:pt>
                <c:pt idx="432">
                  <c:v>0.1268606028</c:v>
                </c:pt>
                <c:pt idx="433">
                  <c:v>0.12504605190000001</c:v>
                </c:pt>
                <c:pt idx="434">
                  <c:v>0.1246730716</c:v>
                </c:pt>
                <c:pt idx="435">
                  <c:v>0.1173721206</c:v>
                </c:pt>
                <c:pt idx="436">
                  <c:v>0.11922884590000001</c:v>
                </c:pt>
                <c:pt idx="437">
                  <c:v>0.1135283019</c:v>
                </c:pt>
              </c:numCache>
            </c:numRef>
          </c:val>
          <c:smooth val="0"/>
          <c:extLst>
            <c:ext xmlns:c16="http://schemas.microsoft.com/office/drawing/2014/chart" uri="{C3380CC4-5D6E-409C-BE32-E72D297353CC}">
              <c16:uniqueId val="{00000003-DE73-4383-842B-5F0CB9D63DD7}"/>
            </c:ext>
          </c:extLst>
        </c:ser>
        <c:dLbls>
          <c:showLegendKey val="0"/>
          <c:showVal val="0"/>
          <c:showCatName val="0"/>
          <c:showSerName val="0"/>
          <c:showPercent val="0"/>
          <c:showBubbleSize val="0"/>
        </c:dLbls>
        <c:marker val="1"/>
        <c:smooth val="0"/>
        <c:axId val="873989632"/>
        <c:axId val="873992032"/>
      </c:lineChart>
      <c:dateAx>
        <c:axId val="873989632"/>
        <c:scaling>
          <c:orientation val="minMax"/>
        </c:scaling>
        <c:delete val="0"/>
        <c:axPos val="b"/>
        <c:numFmt formatCode="mmm\-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73992032"/>
        <c:crosses val="autoZero"/>
        <c:auto val="1"/>
        <c:lblOffset val="100"/>
        <c:baseTimeUnit val="months"/>
        <c:majorUnit val="8"/>
        <c:majorTimeUnit val="years"/>
      </c:dateAx>
      <c:valAx>
        <c:axId val="873992032"/>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739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'811_ESA'!$H$2:$H$11</c:f>
              <c:numCache>
                <c:formatCode>0.0</c:formatCode>
                <c:ptCount val="10"/>
                <c:pt idx="0">
                  <c:v>24.864084999999999</c:v>
                </c:pt>
                <c:pt idx="1">
                  <c:v>20.832075</c:v>
                </c:pt>
                <c:pt idx="2">
                  <c:v>14.499383999999999</c:v>
                </c:pt>
                <c:pt idx="3">
                  <c:v>10.603043</c:v>
                </c:pt>
                <c:pt idx="4">
                  <c:v>7.261145</c:v>
                </c:pt>
                <c:pt idx="5">
                  <c:v>7.1714979999999997</c:v>
                </c:pt>
                <c:pt idx="6">
                  <c:v>6.261088</c:v>
                </c:pt>
                <c:pt idx="7">
                  <c:v>5.9155170000000004</c:v>
                </c:pt>
                <c:pt idx="8">
                  <c:v>2.5921650000000001</c:v>
                </c:pt>
                <c:pt idx="9">
                  <c:v>#N/A</c:v>
                </c:pt>
              </c:numCache>
            </c:numRef>
          </c:val>
          <c:extLst>
            <c:ext xmlns:c16="http://schemas.microsoft.com/office/drawing/2014/chart" uri="{C3380CC4-5D6E-409C-BE32-E72D297353CC}">
              <c16:uniqueId val="{00000000-1746-4962-9D75-D51A5AB4DA4A}"/>
            </c:ext>
          </c:extLst>
        </c:ser>
        <c:dLbls>
          <c:showLegendKey val="0"/>
          <c:showVal val="0"/>
          <c:showCatName val="0"/>
          <c:showSerName val="0"/>
          <c:showPercent val="0"/>
          <c:showBubbleSize val="0"/>
        </c:dLbls>
        <c:gapWidth val="20"/>
        <c:axId val="734464511"/>
        <c:axId val="734463551"/>
      </c:barChart>
      <c:catAx>
        <c:axId val="734464511"/>
        <c:scaling>
          <c:orientation val="maxMin"/>
        </c:scaling>
        <c:delete val="1"/>
        <c:axPos val="l"/>
        <c:majorTickMark val="none"/>
        <c:minorTickMark val="none"/>
        <c:tickLblPos val="nextTo"/>
        <c:crossAx val="734463551"/>
        <c:crosses val="autoZero"/>
        <c:auto val="1"/>
        <c:lblAlgn val="ctr"/>
        <c:lblOffset val="100"/>
        <c:noMultiLvlLbl val="0"/>
      </c:catAx>
      <c:valAx>
        <c:axId val="734463551"/>
        <c:scaling>
          <c:orientation val="minMax"/>
        </c:scaling>
        <c:delete val="1"/>
        <c:axPos val="t"/>
        <c:numFmt formatCode="0.0" sourceLinked="1"/>
        <c:majorTickMark val="out"/>
        <c:minorTickMark val="none"/>
        <c:tickLblPos val="nextTo"/>
        <c:crossAx val="7344645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'811_SECTOR_EXP_VS_BENCHMARK'!$B$1</c:f>
              <c:strCache>
                <c:ptCount val="1"/>
                <c:pt idx="0">
                  <c:v>811</c:v>
                </c:pt>
              </c:strCache>
            </c:strRef>
          </c:tx>
          <c:spPr>
            <a:solidFill>
              <a:srgbClr val="D25347"/>
            </a:solidFill>
            <a:ln>
              <a:noFill/>
            </a:ln>
            <a:effectLst/>
          </c:spPr>
          <c:invertIfNegative val="0"/>
          <c:cat>
            <c:strRef>
              <c:f>'811_SECTOR_EXP_VS_BENCHMARK'!$A$2:$A$14</c:f>
              <c:strCache>
                <c:ptCount val="13"/>
                <c:pt idx="0">
                  <c:v>Consumer / 
services</c:v>
                </c:pt>
                <c:pt idx="1">
                  <c:v>Financials</c:v>
                </c:pt>
                <c:pt idx="2">
                  <c:v>Media</c:v>
                </c:pt>
                <c:pt idx="3">
                  <c:v>Money market</c:v>
                </c:pt>
                <c:pt idx="4">
                  <c:v>Precious metals</c:v>
                </c:pt>
                <c:pt idx="5">
                  <c:v>Health</c:v>
                </c:pt>
                <c:pt idx="6">
                  <c:v>Capital goods / 
construction</c:v>
                </c:pt>
                <c:pt idx="7">
                  <c:v>Commodity cyclicals</c:v>
                </c:pt>
                <c:pt idx="8">
                  <c:v>Industrials / 
transport</c:v>
                </c:pt>
                <c:pt idx="9">
                  <c:v>Property</c:v>
                </c:pt>
                <c:pt idx="10">
                  <c:v>Overseas companies</c:v>
                </c:pt>
                <c:pt idx="11">
                  <c:v>Information technology</c:v>
                </c:pt>
                <c:pt idx="12">
                  <c:v>Telecommunications</c:v>
                </c:pt>
              </c:strCache>
            </c:strRef>
          </c:cat>
          <c:val>
            <c:numRef>
              <c:f>'811_SECTOR_EXP_VS_BENCHMARK'!$B$2:$B$14</c:f>
              <c:numCache>
                <c:formatCode>General</c:formatCode>
                <c:ptCount val="13"/>
                <c:pt idx="0">
                  <c:v>0.21510000000000001</c:v>
                </c:pt>
                <c:pt idx="1">
                  <c:v>0.1802</c:v>
                </c:pt>
                <c:pt idx="2">
                  <c:v>0.12539999999999998</c:v>
                </c:pt>
                <c:pt idx="3">
                  <c:v>0.1116</c:v>
                </c:pt>
                <c:pt idx="4">
                  <c:v>9.1700000000000004E-2</c:v>
                </c:pt>
                <c:pt idx="5">
                  <c:v>6.2800000000000009E-2</c:v>
                </c:pt>
                <c:pt idx="6">
                  <c:v>6.2E-2</c:v>
                </c:pt>
                <c:pt idx="7">
                  <c:v>5.4199999999999998E-2</c:v>
                </c:pt>
                <c:pt idx="8">
                  <c:v>5.1200000000000002E-2</c:v>
                </c:pt>
                <c:pt idx="9">
                  <c:v>2.3300000000000001E-2</c:v>
                </c:pt>
                <c:pt idx="10">
                  <c:v>2.2400000000000003E-2</c:v>
                </c:pt>
                <c:pt idx="11">
                  <c:v>0</c:v>
                </c:pt>
                <c:pt idx="12">
                  <c:v>0</c:v>
                </c:pt>
              </c:numCache>
            </c:numRef>
          </c:val>
          <c:extLst>
            <c:ext xmlns:c16="http://schemas.microsoft.com/office/drawing/2014/chart" uri="{C3380CC4-5D6E-409C-BE32-E72D297353CC}">
              <c16:uniqueId val="{00000000-5B97-4A79-AF8E-009A6C82F432}"/>
            </c:ext>
          </c:extLst>
        </c:ser>
        <c:ser>
          <c:idx val="1"/>
          <c:order val="1"/>
          <c:tx>
            <c:strRef>
              <c:f>'811_SECTOR_EXP_VS_BENCHMARK'!$C$1</c:f>
              <c:strCache>
                <c:ptCount val="1"/>
                <c:pt idx="0">
                  <c:v>J303</c:v>
                </c:pt>
              </c:strCache>
            </c:strRef>
          </c:tx>
          <c:spPr>
            <a:solidFill>
              <a:srgbClr val="29363D"/>
            </a:solidFill>
            <a:ln>
              <a:noFill/>
            </a:ln>
            <a:effectLst/>
          </c:spPr>
          <c:invertIfNegative val="0"/>
          <c:cat>
            <c:strRef>
              <c:f>'811_SECTOR_EXP_VS_BENCHMARK'!$A$2:$A$14</c:f>
              <c:strCache>
                <c:ptCount val="13"/>
                <c:pt idx="0">
                  <c:v>Consumer / 
services</c:v>
                </c:pt>
                <c:pt idx="1">
                  <c:v>Financials</c:v>
                </c:pt>
                <c:pt idx="2">
                  <c:v>Media</c:v>
                </c:pt>
                <c:pt idx="3">
                  <c:v>Money market</c:v>
                </c:pt>
                <c:pt idx="4">
                  <c:v>Precious metals</c:v>
                </c:pt>
                <c:pt idx="5">
                  <c:v>Health</c:v>
                </c:pt>
                <c:pt idx="6">
                  <c:v>Capital goods / 
construction</c:v>
                </c:pt>
                <c:pt idx="7">
                  <c:v>Commodity cyclicals</c:v>
                </c:pt>
                <c:pt idx="8">
                  <c:v>Industrials / 
transport</c:v>
                </c:pt>
                <c:pt idx="9">
                  <c:v>Property</c:v>
                </c:pt>
                <c:pt idx="10">
                  <c:v>Overseas companies</c:v>
                </c:pt>
                <c:pt idx="11">
                  <c:v>Information technology</c:v>
                </c:pt>
                <c:pt idx="12">
                  <c:v>Telecommunications</c:v>
                </c:pt>
              </c:strCache>
            </c:strRef>
          </c:cat>
          <c:val>
            <c:numRef>
              <c:f>'811_SECTOR_EXP_VS_BENCHMARK'!$C$2:$C$14</c:f>
              <c:numCache>
                <c:formatCode>General</c:formatCode>
                <c:ptCount val="13"/>
                <c:pt idx="0">
                  <c:v>7.3499999999999996E-2</c:v>
                </c:pt>
                <c:pt idx="1">
                  <c:v>0.27379999999999999</c:v>
                </c:pt>
                <c:pt idx="2">
                  <c:v>9.5199999999999993E-2</c:v>
                </c:pt>
                <c:pt idx="3">
                  <c:v>0</c:v>
                </c:pt>
                <c:pt idx="4">
                  <c:v>0.2452</c:v>
                </c:pt>
                <c:pt idx="5">
                  <c:v>1.1200000000000002E-2</c:v>
                </c:pt>
                <c:pt idx="6">
                  <c:v>5.1000000000000004E-3</c:v>
                </c:pt>
                <c:pt idx="7">
                  <c:v>9.01E-2</c:v>
                </c:pt>
                <c:pt idx="8">
                  <c:v>4.1700000000000001E-2</c:v>
                </c:pt>
                <c:pt idx="9">
                  <c:v>4.6600000000000003E-2</c:v>
                </c:pt>
                <c:pt idx="10">
                  <c:v>5.5399999999999998E-2</c:v>
                </c:pt>
                <c:pt idx="11">
                  <c:v>3.5999999999999999E-3</c:v>
                </c:pt>
                <c:pt idx="12">
                  <c:v>5.8600000000000006E-2</c:v>
                </c:pt>
              </c:numCache>
            </c:numRef>
          </c:val>
          <c:extLst>
            <c:ext xmlns:c16="http://schemas.microsoft.com/office/drawing/2014/chart" uri="{C3380CC4-5D6E-409C-BE32-E72D297353CC}">
              <c16:uniqueId val="{00000001-5B97-4A79-AF8E-009A6C82F432}"/>
            </c:ext>
          </c:extLst>
        </c:ser>
        <c:dLbls>
          <c:showLegendKey val="0"/>
          <c:showVal val="0"/>
          <c:showCatName val="0"/>
          <c:showSerName val="0"/>
          <c:showPercent val="0"/>
          <c:showBubbleSize val="0"/>
        </c:dLbls>
        <c:gapWidth val="80"/>
        <c:overlap val="-27"/>
        <c:axId val="1330030064"/>
        <c:axId val="335439328"/>
      </c:barChart>
      <c:catAx>
        <c:axId val="1330030064"/>
        <c:scaling>
          <c:orientation val="minMax"/>
        </c:scaling>
        <c:delete val="0"/>
        <c:axPos val="b"/>
        <c:numFmt formatCode="General" sourceLinked="1"/>
        <c:majorTickMark val="out"/>
        <c:minorTickMark val="none"/>
        <c:tickLblPos val="none"/>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439328"/>
        <c:crosses val="autoZero"/>
        <c:auto val="1"/>
        <c:lblAlgn val="ctr"/>
        <c:lblOffset val="100"/>
        <c:noMultiLvlLbl val="0"/>
      </c:catAx>
      <c:valAx>
        <c:axId val="335439328"/>
        <c:scaling>
          <c:orientation val="minMax"/>
          <c:max val="0.30000000000000004"/>
        </c:scaling>
        <c:delete val="0"/>
        <c:axPos val="l"/>
        <c:numFmt formatCode="0%" sourceLinked="0"/>
        <c:majorTickMark val="out"/>
        <c:minorTickMark val="none"/>
        <c:tickLblPos val="nextTo"/>
        <c:spPr>
          <a:noFill/>
          <a:ln w="12700">
            <a:solidFill>
              <a:schemeClr val="tx1">
                <a:lumMod val="65000"/>
                <a:lumOff val="35000"/>
              </a:schemeClr>
            </a:solidFill>
          </a:ln>
          <a:effectLst/>
        </c:spPr>
        <c:txPr>
          <a:bodyPr rot="-60000000" spcFirstLastPara="1" vertOverflow="ellipsis" vert="horz" wrap="square" anchor="ctr" anchorCtr="1"/>
          <a:lstStyle/>
          <a:p>
            <a:pPr>
              <a:defRPr sz="700" b="0" i="0" u="none" strike="noStrike" kern="1200" baseline="0">
                <a:solidFill>
                  <a:schemeClr val="tx1"/>
                </a:solidFill>
                <a:latin typeface="Avenir Next" panose="020B0503020202020204" pitchFamily="34" charset="0"/>
                <a:ea typeface="+mn-ea"/>
                <a:cs typeface="+mn-cs"/>
              </a:defRPr>
            </a:pPr>
            <a:endParaRPr lang="en-US"/>
          </a:p>
        </c:txPr>
        <c:crossAx val="1330030064"/>
        <c:crosses val="autoZero"/>
        <c:crossBetween val="between"/>
        <c:majorUnit val="5.000000000000001E-2"/>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230833333333333"/>
          <c:h val="0.83658095238095243"/>
        </c:manualLayout>
      </c:layout>
      <c:lineChart>
        <c:grouping val="standard"/>
        <c:varyColors val="0"/>
        <c:ser>
          <c:idx val="0"/>
          <c:order val="0"/>
          <c:tx>
            <c:strRef>
              <c:f>'811_A_PH'!$G$2</c:f>
              <c:strCache>
                <c:ptCount val="1"/>
                <c:pt idx="0">
                  <c:v>Foord</c:v>
                </c:pt>
              </c:strCache>
            </c:strRef>
          </c:tx>
          <c:spPr>
            <a:ln w="15875" cap="rnd">
              <a:solidFill>
                <a:srgbClr val="D25347"/>
              </a:solidFill>
              <a:round/>
            </a:ln>
            <a:effectLst/>
          </c:spPr>
          <c:marker>
            <c:symbol val="none"/>
          </c:marker>
          <c:dLbls>
            <c:delete val="1"/>
          </c:dLbls>
          <c:cat>
            <c:numRef>
              <c:f>'811_A_PH'!$I$2:$I$287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'811_A_PH'!$L$2:$L$287</c:f>
              <c:numCache>
                <c:formatCode>General</c:formatCode>
                <c:ptCount val="286"/>
                <c:pt idx="0">
                  <c:v>100000</c:v>
                </c:pt>
                <c:pt idx="1">
                  <c:v>101856</c:v>
                </c:pt>
                <c:pt idx="2">
                  <c:v>104517.80284999999</c:v>
                </c:pt>
                <c:pt idx="3">
                  <c:v>110600.94800999999</c:v>
                </c:pt>
                <c:pt idx="4">
                  <c:v>107781.84045</c:v>
                </c:pt>
                <c:pt idx="5">
                  <c:v>104441.46565</c:v>
                </c:pt>
                <c:pt idx="6">
                  <c:v>101149.26177</c:v>
                </c:pt>
                <c:pt idx="7">
                  <c:v>95304.149380000003</c:v>
                </c:pt>
                <c:pt idx="8">
                  <c:v>94676.380950000006</c:v>
                </c:pt>
                <c:pt idx="9">
                  <c:v>104010.7147</c:v>
                </c:pt>
                <c:pt idx="10">
                  <c:v>103865.09970000001</c:v>
                </c:pt>
                <c:pt idx="11">
                  <c:v>108497.69087999999</c:v>
                </c:pt>
                <c:pt idx="12">
                  <c:v>112361.40214999999</c:v>
                </c:pt>
                <c:pt idx="13">
                  <c:v>110850.14129</c:v>
                </c:pt>
                <c:pt idx="14">
                  <c:v>118883.67273000001</c:v>
                </c:pt>
                <c:pt idx="15">
                  <c:v>120290.89876</c:v>
                </c:pt>
                <c:pt idx="16">
                  <c:v>128495.33951000001</c:v>
                </c:pt>
                <c:pt idx="17">
                  <c:v>132120.83551</c:v>
                </c:pt>
                <c:pt idx="18">
                  <c:v>132650.50794000001</c:v>
                </c:pt>
                <c:pt idx="19">
                  <c:v>131532.39681000001</c:v>
                </c:pt>
                <c:pt idx="20">
                  <c:v>129859.30472</c:v>
                </c:pt>
                <c:pt idx="21">
                  <c:v>129563.22551</c:v>
                </c:pt>
                <c:pt idx="22">
                  <c:v>129161.9682</c:v>
                </c:pt>
                <c:pt idx="23">
                  <c:v>131209.44372000001</c:v>
                </c:pt>
                <c:pt idx="24">
                  <c:v>142743.27866000001</c:v>
                </c:pt>
                <c:pt idx="25">
                  <c:v>150958.86806000001</c:v>
                </c:pt>
                <c:pt idx="26">
                  <c:v>154441.03627000001</c:v>
                </c:pt>
                <c:pt idx="27">
                  <c:v>164503.48754999999</c:v>
                </c:pt>
                <c:pt idx="28">
                  <c:v>168998.87435</c:v>
                </c:pt>
                <c:pt idx="29">
                  <c:v>169142.18539999999</c:v>
                </c:pt>
                <c:pt idx="30">
                  <c:v>175670.0589</c:v>
                </c:pt>
                <c:pt idx="31">
                  <c:v>172605.14337999999</c:v>
                </c:pt>
                <c:pt idx="32">
                  <c:v>169834.31301000001</c:v>
                </c:pt>
                <c:pt idx="33">
                  <c:v>182070.87526</c:v>
                </c:pt>
                <c:pt idx="34">
                  <c:v>187792.08837000001</c:v>
                </c:pt>
                <c:pt idx="35">
                  <c:v>204867.64738000001</c:v>
                </c:pt>
                <c:pt idx="36">
                  <c:v>210204.44959</c:v>
                </c:pt>
                <c:pt idx="37">
                  <c:v>229288.28094999999</c:v>
                </c:pt>
                <c:pt idx="38">
                  <c:v>223913.59773000001</c:v>
                </c:pt>
                <c:pt idx="39">
                  <c:v>231306.97625000001</c:v>
                </c:pt>
                <c:pt idx="40">
                  <c:v>247977.42371</c:v>
                </c:pt>
                <c:pt idx="41">
                  <c:v>275262.23271000001</c:v>
                </c:pt>
                <c:pt idx="42">
                  <c:v>277915.55735000002</c:v>
                </c:pt>
                <c:pt idx="43">
                  <c:v>292207.57088000001</c:v>
                </c:pt>
                <c:pt idx="44">
                  <c:v>297969.38021999999</c:v>
                </c:pt>
                <c:pt idx="45">
                  <c:v>284623.76955000003</c:v>
                </c:pt>
                <c:pt idx="46">
                  <c:v>282218.65469</c:v>
                </c:pt>
                <c:pt idx="47">
                  <c:v>280309.08747000003</c:v>
                </c:pt>
                <c:pt idx="48">
                  <c:v>296180.49592000002</c:v>
                </c:pt>
                <c:pt idx="49">
                  <c:v>302789.13504000002</c:v>
                </c:pt>
                <c:pt idx="50">
                  <c:v>321142.41151000001</c:v>
                </c:pt>
                <c:pt idx="51">
                  <c:v>333064.27172000002</c:v>
                </c:pt>
                <c:pt idx="52">
                  <c:v>348597.86854</c:v>
                </c:pt>
                <c:pt idx="53">
                  <c:v>360777.63286000001</c:v>
                </c:pt>
                <c:pt idx="54">
                  <c:v>367492.85155999998</c:v>
                </c:pt>
                <c:pt idx="55">
                  <c:v>382146.45916000003</c:v>
                </c:pt>
                <c:pt idx="56">
                  <c:v>398086.28006000002</c:v>
                </c:pt>
                <c:pt idx="57">
                  <c:v>405338.65973999997</c:v>
                </c:pt>
                <c:pt idx="58">
                  <c:v>399244.53315999999</c:v>
                </c:pt>
                <c:pt idx="59">
                  <c:v>398414.10800000001</c:v>
                </c:pt>
                <c:pt idx="60">
                  <c:v>399023.08643000002</c:v>
                </c:pt>
                <c:pt idx="61">
                  <c:v>409100.07040000003</c:v>
                </c:pt>
                <c:pt idx="62">
                  <c:v>425594.26400000002</c:v>
                </c:pt>
                <c:pt idx="63">
                  <c:v>406852.75571</c:v>
                </c:pt>
                <c:pt idx="64">
                  <c:v>393115.63357000001</c:v>
                </c:pt>
                <c:pt idx="65">
                  <c:v>357361.40495</c:v>
                </c:pt>
                <c:pt idx="66">
                  <c:v>392995.04596999998</c:v>
                </c:pt>
                <c:pt idx="67">
                  <c:v>384795.77068000002</c:v>
                </c:pt>
                <c:pt idx="68">
                  <c:v>390623.74242999998</c:v>
                </c:pt>
                <c:pt idx="69">
                  <c:v>396687.80356999999</c:v>
                </c:pt>
                <c:pt idx="70">
                  <c:v>376643.48228</c:v>
                </c:pt>
                <c:pt idx="71">
                  <c:v>374252.66162000003</c:v>
                </c:pt>
                <c:pt idx="72">
                  <c:v>391579.18398999999</c:v>
                </c:pt>
                <c:pt idx="73">
                  <c:v>344621.70490000001</c:v>
                </c:pt>
                <c:pt idx="74">
                  <c:v>310785.82436000003</c:v>
                </c:pt>
                <c:pt idx="75">
                  <c:v>307582.83405</c:v>
                </c:pt>
                <c:pt idx="76">
                  <c:v>314810.12316000002</c:v>
                </c:pt>
                <c:pt idx="77">
                  <c:v>299662.67155000003</c:v>
                </c:pt>
                <c:pt idx="78">
                  <c:v>275570.95679999999</c:v>
                </c:pt>
                <c:pt idx="79">
                  <c:v>296355.56763000001</c:v>
                </c:pt>
                <c:pt idx="80">
                  <c:v>309774.62698</c:v>
                </c:pt>
                <c:pt idx="81">
                  <c:v>322006.43826999998</c:v>
                </c:pt>
                <c:pt idx="82">
                  <c:v>328531.44676999998</c:v>
                </c:pt>
                <c:pt idx="83">
                  <c:v>350568.37316000002</c:v>
                </c:pt>
                <c:pt idx="84">
                  <c:v>369288.77431000001</c:v>
                </c:pt>
                <c:pt idx="85">
                  <c:v>378041.15435000003</c:v>
                </c:pt>
                <c:pt idx="86">
                  <c:v>388067.16266999999</c:v>
                </c:pt>
                <c:pt idx="87">
                  <c:v>386410.30666</c:v>
                </c:pt>
                <c:pt idx="88">
                  <c:v>407906.38338999997</c:v>
                </c:pt>
                <c:pt idx="89">
                  <c:v>401488.06520999997</c:v>
                </c:pt>
                <c:pt idx="90">
                  <c:v>406699.71987999999</c:v>
                </c:pt>
                <c:pt idx="91">
                  <c:v>432875.81488999998</c:v>
                </c:pt>
                <c:pt idx="92">
                  <c:v>439357.18417000002</c:v>
                </c:pt>
                <c:pt idx="93">
                  <c:v>422105.37719999999</c:v>
                </c:pt>
                <c:pt idx="94">
                  <c:v>412643.86836999998</c:v>
                </c:pt>
                <c:pt idx="95">
                  <c:v>439931.62407999998</c:v>
                </c:pt>
                <c:pt idx="96">
                  <c:v>426377.07598000002</c:v>
                </c:pt>
                <c:pt idx="97">
                  <c:v>469516.93634999997</c:v>
                </c:pt>
                <c:pt idx="98">
                  <c:v>484938.93885999999</c:v>
                </c:pt>
                <c:pt idx="99">
                  <c:v>492768.03259999998</c:v>
                </c:pt>
                <c:pt idx="100">
                  <c:v>514264.61202</c:v>
                </c:pt>
                <c:pt idx="101">
                  <c:v>498431.47274</c:v>
                </c:pt>
                <c:pt idx="102">
                  <c:v>506901.63990000001</c:v>
                </c:pt>
                <c:pt idx="103">
                  <c:v>512323.81725999998</c:v>
                </c:pt>
                <c:pt idx="104">
                  <c:v>524408.47524000006</c:v>
                </c:pt>
                <c:pt idx="105">
                  <c:v>525303.44941</c:v>
                </c:pt>
                <c:pt idx="106">
                  <c:v>517732.51958999998</c:v>
                </c:pt>
                <c:pt idx="107">
                  <c:v>517899.23044000001</c:v>
                </c:pt>
                <c:pt idx="108">
                  <c:v>516756.07017000002</c:v>
                </c:pt>
                <c:pt idx="109">
                  <c:v>504319.56724</c:v>
                </c:pt>
                <c:pt idx="110">
                  <c:v>546270.35158999998</c:v>
                </c:pt>
                <c:pt idx="111">
                  <c:v>550412.95036000002</c:v>
                </c:pt>
                <c:pt idx="112">
                  <c:v>554201.88170999999</c:v>
                </c:pt>
                <c:pt idx="113">
                  <c:v>587663.38095000002</c:v>
                </c:pt>
                <c:pt idx="114">
                  <c:v>607511.85444000002</c:v>
                </c:pt>
                <c:pt idx="115">
                  <c:v>614269.27124999999</c:v>
                </c:pt>
                <c:pt idx="116">
                  <c:v>632997.56876000005</c:v>
                </c:pt>
                <c:pt idx="117">
                  <c:v>606793.77612000005</c:v>
                </c:pt>
                <c:pt idx="118">
                  <c:v>616599.46148000006</c:v>
                </c:pt>
                <c:pt idx="119">
                  <c:v>640615.98904999997</c:v>
                </c:pt>
                <c:pt idx="120">
                  <c:v>654098.16830000002</c:v>
                </c:pt>
                <c:pt idx="121">
                  <c:v>659794.89252999995</c:v>
                </c:pt>
                <c:pt idx="122">
                  <c:v>686014.66029999999</c:v>
                </c:pt>
                <c:pt idx="123">
                  <c:v>700073.69923999999</c:v>
                </c:pt>
                <c:pt idx="124">
                  <c:v>720444.61945999996</c:v>
                </c:pt>
                <c:pt idx="125">
                  <c:v>735365.59386999998</c:v>
                </c:pt>
                <c:pt idx="126">
                  <c:v>733345.43273</c:v>
                </c:pt>
                <c:pt idx="127">
                  <c:v>755238.31784999999</c:v>
                </c:pt>
                <c:pt idx="128">
                  <c:v>743882.86959000002</c:v>
                </c:pt>
                <c:pt idx="129">
                  <c:v>795134.86497</c:v>
                </c:pt>
                <c:pt idx="130">
                  <c:v>773533.13520999998</c:v>
                </c:pt>
                <c:pt idx="131">
                  <c:v>795079.53535000002</c:v>
                </c:pt>
                <c:pt idx="132">
                  <c:v>821646.78067000001</c:v>
                </c:pt>
                <c:pt idx="133">
                  <c:v>866255.69554999995</c:v>
                </c:pt>
                <c:pt idx="134">
                  <c:v>913702.42307000002</c:v>
                </c:pt>
                <c:pt idx="135">
                  <c:v>895460.96765000001</c:v>
                </c:pt>
                <c:pt idx="136">
                  <c:v>920481.82455000002</c:v>
                </c:pt>
                <c:pt idx="137">
                  <c:v>885881.57616000006</c:v>
                </c:pt>
                <c:pt idx="138">
                  <c:v>924988.01803000004</c:v>
                </c:pt>
                <c:pt idx="139">
                  <c:v>957061.10288999998</c:v>
                </c:pt>
                <c:pt idx="140">
                  <c:v>987571.85759999999</c:v>
                </c:pt>
                <c:pt idx="141">
                  <c:v>1004258.3833700001</c:v>
                </c:pt>
                <c:pt idx="142">
                  <c:v>1023223.54223</c:v>
                </c:pt>
                <c:pt idx="143">
                  <c:v>1032550.43458</c:v>
                </c:pt>
                <c:pt idx="144">
                  <c:v>1022659.42085</c:v>
                </c:pt>
                <c:pt idx="145">
                  <c:v>1015355.59974</c:v>
                </c:pt>
                <c:pt idx="146">
                  <c:v>1039681.6086</c:v>
                </c:pt>
                <c:pt idx="147">
                  <c:v>1057564.3987400001</c:v>
                </c:pt>
                <c:pt idx="148">
                  <c:v>1054025.42509</c:v>
                </c:pt>
                <c:pt idx="149">
                  <c:v>1069919.92444</c:v>
                </c:pt>
                <c:pt idx="150">
                  <c:v>1117311.68383</c:v>
                </c:pt>
                <c:pt idx="151">
                  <c:v>1111909.9635099999</c:v>
                </c:pt>
                <c:pt idx="152">
                  <c:v>1143204.0651100001</c:v>
                </c:pt>
                <c:pt idx="153">
                  <c:v>1119212.3186300001</c:v>
                </c:pt>
                <c:pt idx="154">
                  <c:v>1111345.9982</c:v>
                </c:pt>
                <c:pt idx="155">
                  <c:v>1114893.0081</c:v>
                </c:pt>
                <c:pt idx="156">
                  <c:v>1073861.5483200001</c:v>
                </c:pt>
                <c:pt idx="157">
                  <c:v>1062977.96206</c:v>
                </c:pt>
                <c:pt idx="158">
                  <c:v>1138009.82568</c:v>
                </c:pt>
                <c:pt idx="159">
                  <c:v>1087844.8466399999</c:v>
                </c:pt>
                <c:pt idx="160">
                  <c:v>1068273.00553</c:v>
                </c:pt>
                <c:pt idx="161">
                  <c:v>1037271.42347</c:v>
                </c:pt>
                <c:pt idx="162">
                  <c:v>1042531.64873</c:v>
                </c:pt>
                <c:pt idx="163">
                  <c:v>1119533.92652</c:v>
                </c:pt>
                <c:pt idx="164">
                  <c:v>1122738.03262</c:v>
                </c:pt>
                <c:pt idx="165">
                  <c:v>1142436.0954</c:v>
                </c:pt>
                <c:pt idx="166">
                  <c:v>1118786.4826100001</c:v>
                </c:pt>
                <c:pt idx="167">
                  <c:v>1135486.63081</c:v>
                </c:pt>
                <c:pt idx="168">
                  <c:v>1147375.1937800001</c:v>
                </c:pt>
                <c:pt idx="169">
                  <c:v>1120047.17664</c:v>
                </c:pt>
                <c:pt idx="170">
                  <c:v>1080817.77618</c:v>
                </c:pt>
                <c:pt idx="171">
                  <c:v>1074574.36302</c:v>
                </c:pt>
                <c:pt idx="172">
                  <c:v>1091733.4489500001</c:v>
                </c:pt>
                <c:pt idx="173">
                  <c:v>1108720.8615900001</c:v>
                </c:pt>
                <c:pt idx="174">
                  <c:v>1100141.31868</c:v>
                </c:pt>
                <c:pt idx="175">
                  <c:v>1111252.3922999999</c:v>
                </c:pt>
                <c:pt idx="176">
                  <c:v>1148172.6208899999</c:v>
                </c:pt>
                <c:pt idx="177">
                  <c:v>1157822.8095799999</c:v>
                </c:pt>
                <c:pt idx="178">
                  <c:v>1108136.9661099999</c:v>
                </c:pt>
                <c:pt idx="179">
                  <c:v>1146168.7565899999</c:v>
                </c:pt>
                <c:pt idx="180">
                  <c:v>1148351.6364800001</c:v>
                </c:pt>
                <c:pt idx="181">
                  <c:v>1147359.0172900001</c:v>
                </c:pt>
                <c:pt idx="182">
                  <c:v>1223418.7635999999</c:v>
                </c:pt>
                <c:pt idx="183">
                  <c:v>1218180.9485500001</c:v>
                </c:pt>
                <c:pt idx="184">
                  <c:v>1142356.6726599999</c:v>
                </c:pt>
                <c:pt idx="185">
                  <c:v>1137921.9798600001</c:v>
                </c:pt>
                <c:pt idx="186">
                  <c:v>1108734.86164</c:v>
                </c:pt>
                <c:pt idx="187">
                  <c:v>1059993.5202500001</c:v>
                </c:pt>
                <c:pt idx="188">
                  <c:v>1088575.2580299999</c:v>
                </c:pt>
                <c:pt idx="189">
                  <c:v>1058798.59837</c:v>
                </c:pt>
                <c:pt idx="190">
                  <c:v>1091815.5800900001</c:v>
                </c:pt>
                <c:pt idx="191">
                  <c:v>1093356.3631200001</c:v>
                </c:pt>
                <c:pt idx="192">
                  <c:v>1142331.1510099999</c:v>
                </c:pt>
                <c:pt idx="193">
                  <c:v>1068213.4320100001</c:v>
                </c:pt>
                <c:pt idx="194">
                  <c:v>1009734.70414</c:v>
                </c:pt>
                <c:pt idx="195">
                  <c:v>979738.34797</c:v>
                </c:pt>
                <c:pt idx="196">
                  <c:v>996658.34204000002</c:v>
                </c:pt>
                <c:pt idx="197">
                  <c:v>1021354.32123</c:v>
                </c:pt>
                <c:pt idx="198">
                  <c:v>1034683.96817</c:v>
                </c:pt>
                <c:pt idx="199">
                  <c:v>1036770.50327</c:v>
                </c:pt>
                <c:pt idx="200">
                  <c:v>1093174.0928700001</c:v>
                </c:pt>
                <c:pt idx="201">
                  <c:v>1027040.01685</c:v>
                </c:pt>
                <c:pt idx="202">
                  <c:v>1046786.66609</c:v>
                </c:pt>
                <c:pt idx="203">
                  <c:v>1015487.61487</c:v>
                </c:pt>
                <c:pt idx="204">
                  <c:v>993876.78165999998</c:v>
                </c:pt>
                <c:pt idx="205">
                  <c:v>1002715.2660600001</c:v>
                </c:pt>
                <c:pt idx="206">
                  <c:v>1039744.52809</c:v>
                </c:pt>
                <c:pt idx="207">
                  <c:v>1031164.16228</c:v>
                </c:pt>
                <c:pt idx="208">
                  <c:v>1049505.0268600001</c:v>
                </c:pt>
                <c:pt idx="209">
                  <c:v>1023250.76402</c:v>
                </c:pt>
                <c:pt idx="210">
                  <c:v>920032.01048000006</c:v>
                </c:pt>
                <c:pt idx="211">
                  <c:v>803479.70293999999</c:v>
                </c:pt>
                <c:pt idx="212">
                  <c:v>884785.81643000001</c:v>
                </c:pt>
                <c:pt idx="213">
                  <c:v>884933.15370999998</c:v>
                </c:pt>
                <c:pt idx="214">
                  <c:v>938135.43623999995</c:v>
                </c:pt>
                <c:pt idx="215">
                  <c:v>942823.16663999995</c:v>
                </c:pt>
                <c:pt idx="216">
                  <c:v>941464.05555000005</c:v>
                </c:pt>
                <c:pt idx="217">
                  <c:v>934424.47950999998</c:v>
                </c:pt>
                <c:pt idx="218">
                  <c:v>918113.77242000005</c:v>
                </c:pt>
                <c:pt idx="219">
                  <c:v>1019426.78144</c:v>
                </c:pt>
                <c:pt idx="220">
                  <c:v>1039536.74535</c:v>
                </c:pt>
                <c:pt idx="221">
                  <c:v>1084910.85666</c:v>
                </c:pt>
                <c:pt idx="222">
                  <c:v>1117841.79501</c:v>
                </c:pt>
                <c:pt idx="223">
                  <c:v>1144012.5625799999</c:v>
                </c:pt>
                <c:pt idx="224">
                  <c:v>1161172.11781</c:v>
                </c:pt>
                <c:pt idx="225">
                  <c:v>1188132.1197299999</c:v>
                </c:pt>
                <c:pt idx="226">
                  <c:v>1178578.8585900001</c:v>
                </c:pt>
                <c:pt idx="227">
                  <c:v>1196002.3835100001</c:v>
                </c:pt>
                <c:pt idx="228">
                  <c:v>1217039.0887800001</c:v>
                </c:pt>
                <c:pt idx="229">
                  <c:v>1252700.93514</c:v>
                </c:pt>
                <c:pt idx="230">
                  <c:v>1266173.81938</c:v>
                </c:pt>
                <c:pt idx="231">
                  <c:v>1257250.6857799999</c:v>
                </c:pt>
                <c:pt idx="232">
                  <c:v>1299157.7960000001</c:v>
                </c:pt>
                <c:pt idx="233">
                  <c:v>1306668.24294</c:v>
                </c:pt>
                <c:pt idx="234">
                  <c:v>1295366.7492200001</c:v>
                </c:pt>
                <c:pt idx="235">
                  <c:v>1324699.8573499999</c:v>
                </c:pt>
                <c:pt idx="236">
                  <c:v>1300303.9693799999</c:v>
                </c:pt>
                <c:pt idx="237">
                  <c:v>1300626.6727100001</c:v>
                </c:pt>
                <c:pt idx="238">
                  <c:v>1260564.2342099999</c:v>
                </c:pt>
                <c:pt idx="239">
                  <c:v>1288063.2808699999</c:v>
                </c:pt>
                <c:pt idx="240">
                  <c:v>1308264.50966</c:v>
                </c:pt>
                <c:pt idx="241">
                  <c:v>1243796.25397</c:v>
                </c:pt>
                <c:pt idx="242">
                  <c:v>1279203.5737000001</c:v>
                </c:pt>
                <c:pt idx="243">
                  <c:v>1384620.03981</c:v>
                </c:pt>
                <c:pt idx="244">
                  <c:v>1376166.36151</c:v>
                </c:pt>
                <c:pt idx="245">
                  <c:v>1475376.2683900001</c:v>
                </c:pt>
                <c:pt idx="246">
                  <c:v>1468148.4379700001</c:v>
                </c:pt>
                <c:pt idx="247">
                  <c:v>1471081.7741799999</c:v>
                </c:pt>
                <c:pt idx="248">
                  <c:v>1484571.86885</c:v>
                </c:pt>
                <c:pt idx="249">
                  <c:v>1422467.3176500001</c:v>
                </c:pt>
                <c:pt idx="250">
                  <c:v>1494264.09265</c:v>
                </c:pt>
                <c:pt idx="251">
                  <c:v>1537902.62888</c:v>
                </c:pt>
                <c:pt idx="252">
                  <c:v>1494291.67811</c:v>
                </c:pt>
                <c:pt idx="253">
                  <c:v>1469112.6662399999</c:v>
                </c:pt>
                <c:pt idx="254">
                  <c:v>1441640.3182900001</c:v>
                </c:pt>
                <c:pt idx="255">
                  <c:v>1559001.2924500001</c:v>
                </c:pt>
                <c:pt idx="256">
                  <c:v>1557150.44783</c:v>
                </c:pt>
                <c:pt idx="257">
                  <c:v>1538651.8637900001</c:v>
                </c:pt>
                <c:pt idx="258">
                  <c:v>1526861.35873</c:v>
                </c:pt>
                <c:pt idx="259">
                  <c:v>1556647.4650900001</c:v>
                </c:pt>
                <c:pt idx="260">
                  <c:v>1589087.7622700001</c:v>
                </c:pt>
                <c:pt idx="261">
                  <c:v>1620264.3924199999</c:v>
                </c:pt>
                <c:pt idx="262">
                  <c:v>1682594.4360100001</c:v>
                </c:pt>
                <c:pt idx="263">
                  <c:v>1754260.88536</c:v>
                </c:pt>
                <c:pt idx="264">
                  <c:v>1813441.75767</c:v>
                </c:pt>
                <c:pt idx="265">
                  <c:v>1917787.2854500001</c:v>
                </c:pt>
                <c:pt idx="266">
                  <c:v>1889107.7773</c:v>
                </c:pt>
                <c:pt idx="267">
                  <c:v>1890594.5687800001</c:v>
                </c:pt>
                <c:pt idx="268">
                  <c:v>1904161.3298299999</c:v>
                </c:pt>
                <c:pt idx="269">
                  <c:v>1864706.5086000001</c:v>
                </c:pt>
                <c:pt idx="270">
                  <c:v>1875694.5895</c:v>
                </c:pt>
                <c:pt idx="271">
                  <c:v>1915956.09213</c:v>
                </c:pt>
                <c:pt idx="272">
                  <c:v>1960406.34397</c:v>
                </c:pt>
                <c:pt idx="273">
                  <c:v>2002362.1230599999</c:v>
                </c:pt>
                <c:pt idx="274">
                  <c:v>2007710.0782699999</c:v>
                </c:pt>
                <c:pt idx="275">
                  <c:v>2018752.7726100001</c:v>
                </c:pt>
                <c:pt idx="276">
                  <c:v>2066384.59182</c:v>
                </c:pt>
                <c:pt idx="277">
                  <c:v>2111702.8169800001</c:v>
                </c:pt>
                <c:pt idx="278">
                  <c:v>2212772.5539500001</c:v>
                </c:pt>
                <c:pt idx="279">
                  <c:v>2228976.5999599998</c:v>
                </c:pt>
                <c:pt idx="280">
                  <c:v>2314031.7955</c:v>
                </c:pt>
                <c:pt idx="281">
                  <c:v>2404357.0790200001</c:v>
                </c:pt>
                <c:pt idx="282">
                  <c:v>2552016.6869299999</c:v>
                </c:pt>
                <c:pt idx="283">
                  <c:v>2300454.1197700002</c:v>
                </c:pt>
                <c:pt idx="284">
                  <c:v>2374529.9156599999</c:v>
                </c:pt>
                <c:pt idx="285">
                  <c:v>2351202.7574499999</c:v>
                </c:pt>
              </c:numCache>
            </c:numRef>
          </c:val>
          <c:smooth val="0"/>
          <c:extLst>
            <c:ext xmlns:c16="http://schemas.microsoft.com/office/drawing/2014/chart" uri="{C3380CC4-5D6E-409C-BE32-E72D297353CC}">
              <c16:uniqueId val="{00000000-6B27-4AE7-8066-102FD479D82B}"/>
            </c:ext>
          </c:extLst>
        </c:ser>
        <c:ser>
          <c:idx val="1"/>
          <c:order val="1"/>
          <c:tx>
            <c:strRef>
              <c:f>'811_A_PH'!$G$3</c:f>
              <c:strCache>
                <c:ptCount val="1"/>
                <c:pt idx="0">
                  <c:v>Benchmark</c:v>
                </c:pt>
              </c:strCache>
            </c:strRef>
          </c:tx>
          <c:spPr>
            <a:ln w="15875" cap="rnd">
              <a:solidFill>
                <a:srgbClr val="29363D"/>
              </a:solidFill>
              <a:round/>
            </a:ln>
            <a:effectLst/>
          </c:spPr>
          <c:marker>
            <c:symbol val="none"/>
          </c:marker>
          <c:dLbls>
            <c:delete val="1"/>
          </c:dLbls>
          <c:cat>
            <c:numRef>
              <c:f>'811_A_PH'!$I$2:$I$287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'811_A_PH'!$M$2:$M$287</c:f>
              <c:numCache>
                <c:formatCode>General</c:formatCode>
                <c:ptCount val="286"/>
                <c:pt idx="0">
                  <c:v>100000</c:v>
                </c:pt>
                <c:pt idx="1">
                  <c:v>98457.913440000004</c:v>
                </c:pt>
                <c:pt idx="2">
                  <c:v>97866.836949999997</c:v>
                </c:pt>
                <c:pt idx="3">
                  <c:v>99973.716199999995</c:v>
                </c:pt>
                <c:pt idx="4">
                  <c:v>97128.416519999999</c:v>
                </c:pt>
                <c:pt idx="5">
                  <c:v>92302.013340000005</c:v>
                </c:pt>
                <c:pt idx="6">
                  <c:v>88327.360209999999</c:v>
                </c:pt>
                <c:pt idx="7">
                  <c:v>81321.024269999994</c:v>
                </c:pt>
                <c:pt idx="8">
                  <c:v>79969.804539999997</c:v>
                </c:pt>
                <c:pt idx="9">
                  <c:v>91218.347339999993</c:v>
                </c:pt>
                <c:pt idx="10">
                  <c:v>89196.117419999995</c:v>
                </c:pt>
                <c:pt idx="11">
                  <c:v>94264.795469999997</c:v>
                </c:pt>
                <c:pt idx="12">
                  <c:v>99106.041259999998</c:v>
                </c:pt>
                <c:pt idx="13">
                  <c:v>96271.023190000007</c:v>
                </c:pt>
                <c:pt idx="14">
                  <c:v>105685.96105</c:v>
                </c:pt>
                <c:pt idx="15">
                  <c:v>105447.0876</c:v>
                </c:pt>
                <c:pt idx="16">
                  <c:v>112750.5852</c:v>
                </c:pt>
                <c:pt idx="17">
                  <c:v>117981.68173</c:v>
                </c:pt>
                <c:pt idx="18">
                  <c:v>118546.31981</c:v>
                </c:pt>
                <c:pt idx="19">
                  <c:v>116895.61926000001</c:v>
                </c:pt>
                <c:pt idx="20">
                  <c:v>114131.56748</c:v>
                </c:pt>
                <c:pt idx="21">
                  <c:v>114481.29674999999</c:v>
                </c:pt>
                <c:pt idx="22">
                  <c:v>111374.24125000001</c:v>
                </c:pt>
                <c:pt idx="23">
                  <c:v>113771.47929</c:v>
                </c:pt>
                <c:pt idx="24">
                  <c:v>123722.52956</c:v>
                </c:pt>
                <c:pt idx="25">
                  <c:v>130790.55515</c:v>
                </c:pt>
                <c:pt idx="26">
                  <c:v>129988.12591</c:v>
                </c:pt>
                <c:pt idx="27">
                  <c:v>139422.46739999999</c:v>
                </c:pt>
                <c:pt idx="28">
                  <c:v>141435.49799</c:v>
                </c:pt>
                <c:pt idx="29">
                  <c:v>143351.43309000001</c:v>
                </c:pt>
                <c:pt idx="30">
                  <c:v>151171.71677</c:v>
                </c:pt>
                <c:pt idx="31">
                  <c:v>149850.25959999999</c:v>
                </c:pt>
                <c:pt idx="32">
                  <c:v>142102.02447999999</c:v>
                </c:pt>
                <c:pt idx="33">
                  <c:v>156087.25297999999</c:v>
                </c:pt>
                <c:pt idx="34">
                  <c:v>160704.39064</c:v>
                </c:pt>
                <c:pt idx="35">
                  <c:v>172228.44961000001</c:v>
                </c:pt>
                <c:pt idx="36">
                  <c:v>175765.32269999999</c:v>
                </c:pt>
                <c:pt idx="37">
                  <c:v>193304.58606999999</c:v>
                </c:pt>
                <c:pt idx="38">
                  <c:v>188714.81450000001</c:v>
                </c:pt>
                <c:pt idx="39">
                  <c:v>192755.87289999999</c:v>
                </c:pt>
                <c:pt idx="40">
                  <c:v>208266.02617999999</c:v>
                </c:pt>
                <c:pt idx="41">
                  <c:v>227505.15628</c:v>
                </c:pt>
                <c:pt idx="42">
                  <c:v>220174.21528999999</c:v>
                </c:pt>
                <c:pt idx="43">
                  <c:v>235864.95379</c:v>
                </c:pt>
                <c:pt idx="44">
                  <c:v>245836.64457999999</c:v>
                </c:pt>
                <c:pt idx="45">
                  <c:v>239272.72699</c:v>
                </c:pt>
                <c:pt idx="46">
                  <c:v>247341.00614000001</c:v>
                </c:pt>
                <c:pt idx="47">
                  <c:v>243732.08449000001</c:v>
                </c:pt>
                <c:pt idx="48">
                  <c:v>256998.29618</c:v>
                </c:pt>
                <c:pt idx="49">
                  <c:v>263006.62040999997</c:v>
                </c:pt>
                <c:pt idx="50">
                  <c:v>275032.54551999999</c:v>
                </c:pt>
                <c:pt idx="51">
                  <c:v>282389.77033000003</c:v>
                </c:pt>
                <c:pt idx="52">
                  <c:v>294131.05725000001</c:v>
                </c:pt>
                <c:pt idx="53">
                  <c:v>300697.29401000001</c:v>
                </c:pt>
                <c:pt idx="54">
                  <c:v>305211.53829</c:v>
                </c:pt>
                <c:pt idx="55">
                  <c:v>324665.5772</c:v>
                </c:pt>
                <c:pt idx="56">
                  <c:v>335959.80742999999</c:v>
                </c:pt>
                <c:pt idx="57">
                  <c:v>341835.63033000001</c:v>
                </c:pt>
                <c:pt idx="58">
                  <c:v>338587.95646000002</c:v>
                </c:pt>
                <c:pt idx="59">
                  <c:v>341830.99203000002</c:v>
                </c:pt>
                <c:pt idx="60">
                  <c:v>344129.89770999999</c:v>
                </c:pt>
                <c:pt idx="61">
                  <c:v>361315.95306999999</c:v>
                </c:pt>
                <c:pt idx="62">
                  <c:v>378636.82890999998</c:v>
                </c:pt>
                <c:pt idx="63">
                  <c:v>366556.09431000001</c:v>
                </c:pt>
                <c:pt idx="64">
                  <c:v>350587.52046000003</c:v>
                </c:pt>
                <c:pt idx="65">
                  <c:v>330923.13377999997</c:v>
                </c:pt>
                <c:pt idx="66">
                  <c:v>372131.19952000002</c:v>
                </c:pt>
                <c:pt idx="67">
                  <c:v>360817.48835</c:v>
                </c:pt>
                <c:pt idx="68">
                  <c:v>375947.06754000002</c:v>
                </c:pt>
                <c:pt idx="69">
                  <c:v>389948.29823000001</c:v>
                </c:pt>
                <c:pt idx="70">
                  <c:v>372945.14724999998</c:v>
                </c:pt>
                <c:pt idx="71">
                  <c:v>340435.24442</c:v>
                </c:pt>
                <c:pt idx="72">
                  <c:v>341498.34720000002</c:v>
                </c:pt>
                <c:pt idx="73">
                  <c:v>296285.86577999999</c:v>
                </c:pt>
                <c:pt idx="74">
                  <c:v>261778.93458999999</c:v>
                </c:pt>
                <c:pt idx="75">
                  <c:v>265103.21805000002</c:v>
                </c:pt>
                <c:pt idx="76">
                  <c:v>269129.35652999999</c:v>
                </c:pt>
                <c:pt idx="77">
                  <c:v>257692.18874000001</c:v>
                </c:pt>
                <c:pt idx="78">
                  <c:v>232249.22925999999</c:v>
                </c:pt>
                <c:pt idx="79">
                  <c:v>257840.76957</c:v>
                </c:pt>
                <c:pt idx="80">
                  <c:v>261912.67279000001</c:v>
                </c:pt>
                <c:pt idx="81">
                  <c:v>288972.00926999998</c:v>
                </c:pt>
                <c:pt idx="82">
                  <c:v>280143.58688999998</c:v>
                </c:pt>
                <c:pt idx="83">
                  <c:v>308438.64892000001</c:v>
                </c:pt>
                <c:pt idx="84">
                  <c:v>318308.60590000002</c:v>
                </c:pt>
                <c:pt idx="85">
                  <c:v>319099.59396000003</c:v>
                </c:pt>
                <c:pt idx="86">
                  <c:v>338298.75722000003</c:v>
                </c:pt>
                <c:pt idx="87">
                  <c:v>345507.40119</c:v>
                </c:pt>
                <c:pt idx="88">
                  <c:v>355608.26919000002</c:v>
                </c:pt>
                <c:pt idx="89">
                  <c:v>343147.96545999998</c:v>
                </c:pt>
                <c:pt idx="90">
                  <c:v>344428.29619000002</c:v>
                </c:pt>
                <c:pt idx="91">
                  <c:v>371534.55700999999</c:v>
                </c:pt>
                <c:pt idx="92">
                  <c:v>371312.76804</c:v>
                </c:pt>
                <c:pt idx="93">
                  <c:v>352331.99235000001</c:v>
                </c:pt>
                <c:pt idx="94">
                  <c:v>341169.18115000002</c:v>
                </c:pt>
                <c:pt idx="95">
                  <c:v>368618.36835</c:v>
                </c:pt>
                <c:pt idx="96">
                  <c:v>355434.48684000003</c:v>
                </c:pt>
                <c:pt idx="97">
                  <c:v>386513.15892999998</c:v>
                </c:pt>
                <c:pt idx="98">
                  <c:v>400235.47203</c:v>
                </c:pt>
                <c:pt idx="99">
                  <c:v>398428.15091999999</c:v>
                </c:pt>
                <c:pt idx="100">
                  <c:v>423115.45091000001</c:v>
                </c:pt>
                <c:pt idx="101">
                  <c:v>414003.47261</c:v>
                </c:pt>
                <c:pt idx="102">
                  <c:v>425615.58231999999</c:v>
                </c:pt>
                <c:pt idx="103">
                  <c:v>427838.96067</c:v>
                </c:pt>
                <c:pt idx="104">
                  <c:v>437431.08231000003</c:v>
                </c:pt>
                <c:pt idx="105">
                  <c:v>434050.82981999998</c:v>
                </c:pt>
                <c:pt idx="106">
                  <c:v>425239.41459</c:v>
                </c:pt>
                <c:pt idx="107">
                  <c:v>416771.00309999997</c:v>
                </c:pt>
                <c:pt idx="108">
                  <c:v>415428.98272000003</c:v>
                </c:pt>
                <c:pt idx="109">
                  <c:v>400424.09701999999</c:v>
                </c:pt>
                <c:pt idx="110">
                  <c:v>437862.05949999997</c:v>
                </c:pt>
                <c:pt idx="111">
                  <c:v>444856.95423999999</c:v>
                </c:pt>
                <c:pt idx="112">
                  <c:v>433977.62167000002</c:v>
                </c:pt>
                <c:pt idx="113">
                  <c:v>458839.86359000002</c:v>
                </c:pt>
                <c:pt idx="114">
                  <c:v>466623.58182999998</c:v>
                </c:pt>
                <c:pt idx="115">
                  <c:v>460037.94147000002</c:v>
                </c:pt>
                <c:pt idx="116">
                  <c:v>473072.00527000002</c:v>
                </c:pt>
                <c:pt idx="117">
                  <c:v>456094.05583000003</c:v>
                </c:pt>
                <c:pt idx="118">
                  <c:v>464543.06371000002</c:v>
                </c:pt>
                <c:pt idx="119">
                  <c:v>477111.90408000001</c:v>
                </c:pt>
                <c:pt idx="120">
                  <c:v>490194.05180000002</c:v>
                </c:pt>
                <c:pt idx="121">
                  <c:v>498256.68767999997</c:v>
                </c:pt>
                <c:pt idx="122">
                  <c:v>519268.81534999999</c:v>
                </c:pt>
                <c:pt idx="123">
                  <c:v>532954.48572</c:v>
                </c:pt>
                <c:pt idx="124">
                  <c:v>549767.92945000005</c:v>
                </c:pt>
                <c:pt idx="125">
                  <c:v>567510.66041999997</c:v>
                </c:pt>
                <c:pt idx="126">
                  <c:v>556762.82420000003</c:v>
                </c:pt>
                <c:pt idx="127">
                  <c:v>563413.63295999996</c:v>
                </c:pt>
                <c:pt idx="128">
                  <c:v>549360.91694000002</c:v>
                </c:pt>
                <c:pt idx="129">
                  <c:v>596118.96366000001</c:v>
                </c:pt>
                <c:pt idx="130">
                  <c:v>562153.86545000004</c:v>
                </c:pt>
                <c:pt idx="131">
                  <c:v>586929.21617999999</c:v>
                </c:pt>
                <c:pt idx="132">
                  <c:v>602055.31665000005</c:v>
                </c:pt>
                <c:pt idx="133">
                  <c:v>632616.12037999998</c:v>
                </c:pt>
                <c:pt idx="134">
                  <c:v>655476.77289000002</c:v>
                </c:pt>
                <c:pt idx="135">
                  <c:v>648264.18637000001</c:v>
                </c:pt>
                <c:pt idx="136">
                  <c:v>667607.06022999994</c:v>
                </c:pt>
                <c:pt idx="137">
                  <c:v>651855.55974000006</c:v>
                </c:pt>
                <c:pt idx="138">
                  <c:v>683692.59705999994</c:v>
                </c:pt>
                <c:pt idx="139">
                  <c:v>696224.17628999997</c:v>
                </c:pt>
                <c:pt idx="140">
                  <c:v>714681.59496999998</c:v>
                </c:pt>
                <c:pt idx="141">
                  <c:v>726105.31165000005</c:v>
                </c:pt>
                <c:pt idx="142">
                  <c:v>746191.01234999998</c:v>
                </c:pt>
                <c:pt idx="143">
                  <c:v>753094.53222000005</c:v>
                </c:pt>
                <c:pt idx="144">
                  <c:v>749640.83964000002</c:v>
                </c:pt>
                <c:pt idx="145">
                  <c:v>730308.24737999996</c:v>
                </c:pt>
                <c:pt idx="146">
                  <c:v>737649.23803999997</c:v>
                </c:pt>
                <c:pt idx="147">
                  <c:v>741654.89064</c:v>
                </c:pt>
                <c:pt idx="148">
                  <c:v>740225.59253999998</c:v>
                </c:pt>
                <c:pt idx="149">
                  <c:v>763031.66752999998</c:v>
                </c:pt>
                <c:pt idx="150">
                  <c:v>794073.38768000004</c:v>
                </c:pt>
                <c:pt idx="151">
                  <c:v>783494.30900000001</c:v>
                </c:pt>
                <c:pt idx="152">
                  <c:v>820306.25297000003</c:v>
                </c:pt>
                <c:pt idx="153">
                  <c:v>787873.26890000002</c:v>
                </c:pt>
                <c:pt idx="154">
                  <c:v>781913.10586999997</c:v>
                </c:pt>
                <c:pt idx="155">
                  <c:v>785998.38291000004</c:v>
                </c:pt>
                <c:pt idx="156">
                  <c:v>758063.33172999998</c:v>
                </c:pt>
                <c:pt idx="157">
                  <c:v>765290.83822999999</c:v>
                </c:pt>
                <c:pt idx="158">
                  <c:v>823541.86719999998</c:v>
                </c:pt>
                <c:pt idx="159">
                  <c:v>791765.90112000005</c:v>
                </c:pt>
                <c:pt idx="160">
                  <c:v>778182.35106999998</c:v>
                </c:pt>
                <c:pt idx="161">
                  <c:v>754944.91240000003</c:v>
                </c:pt>
                <c:pt idx="162">
                  <c:v>759409.68130000005</c:v>
                </c:pt>
                <c:pt idx="163">
                  <c:v>808308.38971000002</c:v>
                </c:pt>
                <c:pt idx="164">
                  <c:v>822022.35386000003</c:v>
                </c:pt>
                <c:pt idx="165">
                  <c:v>837119.15558999998</c:v>
                </c:pt>
                <c:pt idx="166">
                  <c:v>811831.88899000001</c:v>
                </c:pt>
                <c:pt idx="167">
                  <c:v>821263.06100999995</c:v>
                </c:pt>
                <c:pt idx="168">
                  <c:v>823461.46979</c:v>
                </c:pt>
                <c:pt idx="169">
                  <c:v>815711.76586000004</c:v>
                </c:pt>
                <c:pt idx="170">
                  <c:v>795393.06689000002</c:v>
                </c:pt>
                <c:pt idx="171">
                  <c:v>790979.01032</c:v>
                </c:pt>
                <c:pt idx="172">
                  <c:v>798638.34435999999</c:v>
                </c:pt>
                <c:pt idx="173">
                  <c:v>833047.71623999998</c:v>
                </c:pt>
                <c:pt idx="174">
                  <c:v>807134.19923000003</c:v>
                </c:pt>
                <c:pt idx="175">
                  <c:v>828788.96602000005</c:v>
                </c:pt>
                <c:pt idx="176">
                  <c:v>858996.94828999997</c:v>
                </c:pt>
                <c:pt idx="177">
                  <c:v>855354.32148000004</c:v>
                </c:pt>
                <c:pt idx="178">
                  <c:v>825535.49424000003</c:v>
                </c:pt>
                <c:pt idx="179">
                  <c:v>883598.20741000003</c:v>
                </c:pt>
                <c:pt idx="180">
                  <c:v>906975.10491999995</c:v>
                </c:pt>
                <c:pt idx="181">
                  <c:v>899070.86766999995</c:v>
                </c:pt>
                <c:pt idx="182">
                  <c:v>955371.86984000006</c:v>
                </c:pt>
                <c:pt idx="183">
                  <c:v>969278.40150000004</c:v>
                </c:pt>
                <c:pt idx="184">
                  <c:v>965989.67845999997</c:v>
                </c:pt>
                <c:pt idx="185">
                  <c:v>966953.98508999997</c:v>
                </c:pt>
                <c:pt idx="186">
                  <c:v>947911.13320000004</c:v>
                </c:pt>
                <c:pt idx="187">
                  <c:v>908323.30972000002</c:v>
                </c:pt>
                <c:pt idx="188">
                  <c:v>957078.92594999995</c:v>
                </c:pt>
                <c:pt idx="189">
                  <c:v>923808.33875999996</c:v>
                </c:pt>
                <c:pt idx="190">
                  <c:v>949535.08614000003</c:v>
                </c:pt>
                <c:pt idx="191">
                  <c:v>954771.44787000003</c:v>
                </c:pt>
                <c:pt idx="192">
                  <c:v>978824.00474</c:v>
                </c:pt>
                <c:pt idx="193">
                  <c:v>940243.98263999994</c:v>
                </c:pt>
                <c:pt idx="194">
                  <c:v>895174.16115000006</c:v>
                </c:pt>
                <c:pt idx="195">
                  <c:v>858606.27367000002</c:v>
                </c:pt>
                <c:pt idx="196">
                  <c:v>894624.23270000005</c:v>
                </c:pt>
                <c:pt idx="197">
                  <c:v>917675.09034999995</c:v>
                </c:pt>
                <c:pt idx="198">
                  <c:v>948720.71920000005</c:v>
                </c:pt>
                <c:pt idx="199">
                  <c:v>955225.78532999998</c:v>
                </c:pt>
                <c:pt idx="200">
                  <c:v>990061.62390999997</c:v>
                </c:pt>
                <c:pt idx="201">
                  <c:v>948530.01566999999</c:v>
                </c:pt>
                <c:pt idx="202">
                  <c:v>993837.98262999998</c:v>
                </c:pt>
                <c:pt idx="203">
                  <c:v>964654.67573999998</c:v>
                </c:pt>
                <c:pt idx="204">
                  <c:v>940324.42041000002</c:v>
                </c:pt>
                <c:pt idx="205">
                  <c:v>942754.48219000001</c:v>
                </c:pt>
                <c:pt idx="206">
                  <c:v>977647.42429999996</c:v>
                </c:pt>
                <c:pt idx="207">
                  <c:v>960305.81201999995</c:v>
                </c:pt>
                <c:pt idx="208">
                  <c:v>988751.23473999999</c:v>
                </c:pt>
                <c:pt idx="209">
                  <c:v>968698.73293000006</c:v>
                </c:pt>
                <c:pt idx="210">
                  <c:v>879540.26309999998</c:v>
                </c:pt>
                <c:pt idx="211">
                  <c:v>762760.30989999999</c:v>
                </c:pt>
                <c:pt idx="212">
                  <c:v>869750.72172000003</c:v>
                </c:pt>
                <c:pt idx="213">
                  <c:v>876187.64948999998</c:v>
                </c:pt>
                <c:pt idx="214">
                  <c:v>937757.59972000006</c:v>
                </c:pt>
                <c:pt idx="215">
                  <c:v>964888.64468000003</c:v>
                </c:pt>
                <c:pt idx="216">
                  <c:v>963188.53838000004</c:v>
                </c:pt>
                <c:pt idx="217">
                  <c:v>951677.21172000002</c:v>
                </c:pt>
                <c:pt idx="218">
                  <c:v>897076.16824999999</c:v>
                </c:pt>
                <c:pt idx="219">
                  <c:v>1003026.5695700001</c:v>
                </c:pt>
                <c:pt idx="220">
                  <c:v>1052608.4583999999</c:v>
                </c:pt>
                <c:pt idx="221">
                  <c:v>1095985.8299400001</c:v>
                </c:pt>
                <c:pt idx="222">
                  <c:v>1163428.0750899999</c:v>
                </c:pt>
                <c:pt idx="223">
                  <c:v>1186895.42026</c:v>
                </c:pt>
                <c:pt idx="224">
                  <c:v>1206034.83256</c:v>
                </c:pt>
                <c:pt idx="225">
                  <c:v>1237541.3751699999</c:v>
                </c:pt>
                <c:pt idx="226">
                  <c:v>1206104.19985</c:v>
                </c:pt>
                <c:pt idx="227">
                  <c:v>1261671.85836</c:v>
                </c:pt>
                <c:pt idx="228">
                  <c:v>1250908.65496</c:v>
                </c:pt>
                <c:pt idx="229">
                  <c:v>1212123.1901100001</c:v>
                </c:pt>
                <c:pt idx="230">
                  <c:v>1272072.0822399999</c:v>
                </c:pt>
                <c:pt idx="231">
                  <c:v>1324139.92802</c:v>
                </c:pt>
                <c:pt idx="232">
                  <c:v>1386398.89916</c:v>
                </c:pt>
                <c:pt idx="233">
                  <c:v>1405491.2489199999</c:v>
                </c:pt>
                <c:pt idx="234">
                  <c:v>1450622.7834699999</c:v>
                </c:pt>
                <c:pt idx="235">
                  <c:v>1454261.3962699999</c:v>
                </c:pt>
                <c:pt idx="236">
                  <c:v>1401162.59589</c:v>
                </c:pt>
                <c:pt idx="237">
                  <c:v>1396400.0006500001</c:v>
                </c:pt>
                <c:pt idx="238">
                  <c:v>1287903.8458499999</c:v>
                </c:pt>
                <c:pt idx="239">
                  <c:v>1338965.7288200001</c:v>
                </c:pt>
                <c:pt idx="240">
                  <c:v>1315434.5504099999</c:v>
                </c:pt>
                <c:pt idx="241">
                  <c:v>1261846.223</c:v>
                </c:pt>
                <c:pt idx="242">
                  <c:v>1323512.17145</c:v>
                </c:pt>
                <c:pt idx="243">
                  <c:v>1484403.2789499999</c:v>
                </c:pt>
                <c:pt idx="244">
                  <c:v>1449832.0032200001</c:v>
                </c:pt>
                <c:pt idx="245">
                  <c:v>1574064.19144</c:v>
                </c:pt>
                <c:pt idx="246">
                  <c:v>1535016.3586899999</c:v>
                </c:pt>
                <c:pt idx="247">
                  <c:v>1512205.0130799999</c:v>
                </c:pt>
                <c:pt idx="248">
                  <c:v>1559730.36207</c:v>
                </c:pt>
                <c:pt idx="249">
                  <c:v>1488922.25184</c:v>
                </c:pt>
                <c:pt idx="250">
                  <c:v>1520866.8719500001</c:v>
                </c:pt>
                <c:pt idx="251">
                  <c:v>1581923.09241</c:v>
                </c:pt>
                <c:pt idx="252">
                  <c:v>1506642.93019</c:v>
                </c:pt>
                <c:pt idx="253">
                  <c:v>1468862.8971800001</c:v>
                </c:pt>
                <c:pt idx="254">
                  <c:v>1418505.6419200001</c:v>
                </c:pt>
                <c:pt idx="255">
                  <c:v>1538283.2606899999</c:v>
                </c:pt>
                <c:pt idx="256">
                  <c:v>1571866.4416700001</c:v>
                </c:pt>
                <c:pt idx="257">
                  <c:v>1525018.3968700001</c:v>
                </c:pt>
                <c:pt idx="258">
                  <c:v>1487049.6270900001</c:v>
                </c:pt>
                <c:pt idx="259">
                  <c:v>1535021.3931799999</c:v>
                </c:pt>
                <c:pt idx="260">
                  <c:v>1579799.1838700001</c:v>
                </c:pt>
                <c:pt idx="261">
                  <c:v>1594550.55006</c:v>
                </c:pt>
                <c:pt idx="262">
                  <c:v>1661079.0635599999</c:v>
                </c:pt>
                <c:pt idx="263">
                  <c:v>1729083.12533</c:v>
                </c:pt>
                <c:pt idx="264">
                  <c:v>1751314.8088400001</c:v>
                </c:pt>
                <c:pt idx="265">
                  <c:v>1820879.5574</c:v>
                </c:pt>
                <c:pt idx="266">
                  <c:v>1804251.6968</c:v>
                </c:pt>
                <c:pt idx="267">
                  <c:v>1787378.2501300001</c:v>
                </c:pt>
                <c:pt idx="268">
                  <c:v>1781835.40447</c:v>
                </c:pt>
                <c:pt idx="269">
                  <c:v>1827428.77003</c:v>
                </c:pt>
                <c:pt idx="270">
                  <c:v>1820500.1619299999</c:v>
                </c:pt>
                <c:pt idx="271">
                  <c:v>1886009.3605299999</c:v>
                </c:pt>
                <c:pt idx="272">
                  <c:v>1965825.29119</c:v>
                </c:pt>
                <c:pt idx="273">
                  <c:v>2025372.3150299999</c:v>
                </c:pt>
                <c:pt idx="274">
                  <c:v>2068972.69524</c:v>
                </c:pt>
                <c:pt idx="275">
                  <c:v>2115244.7903999998</c:v>
                </c:pt>
                <c:pt idx="276">
                  <c:v>2190148.8676</c:v>
                </c:pt>
                <c:pt idx="277">
                  <c:v>2333087.6333699999</c:v>
                </c:pt>
                <c:pt idx="278">
                  <c:v>2375312.8878500001</c:v>
                </c:pt>
                <c:pt idx="279">
                  <c:v>2429975.7129799998</c:v>
                </c:pt>
                <c:pt idx="280">
                  <c:v>2541142.00667</c:v>
                </c:pt>
                <c:pt idx="281">
                  <c:v>2639016.1549800001</c:v>
                </c:pt>
                <c:pt idx="282">
                  <c:v>2827944.8782700002</c:v>
                </c:pt>
                <c:pt idx="283">
                  <c:v>2529585.3592099999</c:v>
                </c:pt>
                <c:pt idx="284">
                  <c:v>2571239.9150899998</c:v>
                </c:pt>
                <c:pt idx="285">
                  <c:v>2564411.2582899998</c:v>
                </c:pt>
              </c:numCache>
            </c:numRef>
          </c:val>
          <c:smooth val="0"/>
          <c:extLst>
            <c:ext xmlns:c16="http://schemas.microsoft.com/office/drawing/2014/chart" uri="{C3380CC4-5D6E-409C-BE32-E72D297353CC}">
              <c16:uniqueId val="{00000001-6B27-4AE7-8066-102FD479D82B}"/>
            </c:ext>
          </c:extLst>
        </c:ser>
        <c:ser>
          <c:idx val="5"/>
          <c:order val="2"/>
          <c:tx>
            <c:strRef>
              <c:f>'811_A_PH'!$J$1</c:f>
              <c:strCache>
                <c:ptCount val="1"/>
                <c:pt idx="0">
                  <c:v>PH_FOORD_LAST</c:v>
                </c:pt>
              </c:strCache>
            </c:strRef>
          </c:tx>
          <c:spPr>
            <a:ln w="28575" cap="rnd">
              <a:solidFill>
                <a:schemeClr val="accent6"/>
              </a:solidFill>
              <a:round/>
            </a:ln>
            <a:effectLst/>
          </c:spPr>
          <c:marker>
            <c:symbol val="none"/>
          </c:marker>
          <c:dLbls>
            <c:dLbl>
              <c:idx val="250"/>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13-41FF-AD14-68F5F287BED3}"/>
                </c:ext>
              </c:extLst>
            </c:dLbl>
            <c:dLbl>
              <c:idx val="251"/>
              <c:layout>
                <c:manualLayout>
                  <c:x val="1.5563725490195983E-2"/>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5E-4CB8-BB61-BAAC2979F983}"/>
                </c:ext>
              </c:extLst>
            </c:dLbl>
            <c:dLbl>
              <c:idx val="252"/>
              <c:layout>
                <c:manualLayout>
                  <c:x val="1.5563725490195888E-2"/>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EC-465F-AB95-E87C0D51616B}"/>
                </c:ext>
              </c:extLst>
            </c:dLbl>
            <c:dLbl>
              <c:idx val="256"/>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07-4471-BAC8-247550428C4F}"/>
                </c:ext>
              </c:extLst>
            </c:dLbl>
            <c:dLbl>
              <c:idx val="260"/>
              <c:layout>
                <c:manualLayout>
                  <c:x val="1.5556163466288854E-2"/>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57-4ACB-9ED7-52CC28B3969A}"/>
                </c:ext>
              </c:extLst>
            </c:dLbl>
            <c:dLbl>
              <c:idx val="272"/>
              <c:layout>
                <c:manualLayout>
                  <c:x val="1.5554169333873401E-2"/>
                  <c:y val="9.40740740740740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6C-41A2-986E-D690895DE7C1}"/>
                </c:ext>
              </c:extLst>
            </c:dLbl>
            <c:dLbl>
              <c:idx val="273"/>
              <c:layout>
                <c:manualLayout>
                  <c:x val="0"/>
                  <c:y val="7.83950617283950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65-4516-9989-539AB1F63F69}"/>
                </c:ext>
              </c:extLst>
            </c:dLbl>
            <c:dLbl>
              <c:idx val="285"/>
              <c:layout>
                <c:manualLayout>
                  <c:x val="1.5554169333873212E-2"/>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C9-4D57-8D31-9502F0DCB678}"/>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'811_A_PH'!$J$2:$J$287</c:f>
              <c:numCache>
                <c:formatCode>General</c:formatCode>
                <c:ptCount val="286"/>
                <c:pt idx="285">
                  <c:v>2351202.7574499999</c:v>
                </c:pt>
              </c:numCache>
            </c:numRef>
          </c:val>
          <c:smooth val="0"/>
          <c:extLst>
            <c:ext xmlns:c16="http://schemas.microsoft.com/office/drawing/2014/chart" uri="{C3380CC4-5D6E-409C-BE32-E72D297353CC}">
              <c16:uniqueId val="{00000002-6B27-4AE7-8066-102FD479D82B}"/>
            </c:ext>
          </c:extLst>
        </c:ser>
        <c:ser>
          <c:idx val="6"/>
          <c:order val="3"/>
          <c:tx>
            <c:strRef>
              <c:f>'811_A_PH'!$K$1</c:f>
              <c:strCache>
                <c:ptCount val="1"/>
                <c:pt idx="0">
                  <c:v>PH_COMP_1_LAST</c:v>
                </c:pt>
              </c:strCache>
            </c:strRef>
          </c:tx>
          <c:spPr>
            <a:ln w="28575" cap="rnd">
              <a:solidFill>
                <a:schemeClr val="accent1">
                  <a:lumMod val="60000"/>
                </a:schemeClr>
              </a:solidFill>
              <a:round/>
            </a:ln>
            <a:effectLst/>
          </c:spPr>
          <c:marker>
            <c:symbol val="none"/>
          </c:marker>
          <c:dLbls>
            <c:dLbl>
              <c:idx val="250"/>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13-41FF-AD14-68F5F287BED3}"/>
                </c:ext>
              </c:extLst>
            </c:dLbl>
            <c:dLbl>
              <c:idx val="251"/>
              <c:layout>
                <c:manualLayout>
                  <c:x val="1.5563725490195983E-2"/>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5E-4CB8-BB61-BAAC2979F983}"/>
                </c:ext>
              </c:extLst>
            </c:dLbl>
            <c:dLbl>
              <c:idx val="252"/>
              <c:layout>
                <c:manualLayout>
                  <c:x val="1.5563725490195888E-2"/>
                  <c:y val="-7.83950617283951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EC-465F-AB95-E87C0D51616B}"/>
                </c:ext>
              </c:extLst>
            </c:dLbl>
            <c:dLbl>
              <c:idx val="253"/>
              <c:layout>
                <c:manualLayout>
                  <c:x val="-9.5110557048149353E-17"/>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F3-484E-8E83-8277EA408C2E}"/>
                </c:ext>
              </c:extLst>
            </c:dLbl>
            <c:dLbl>
              <c:idx val="255"/>
              <c:layout>
                <c:manualLayout>
                  <c:x val="-9.5064345213670487E-1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B6-42D0-BFFB-0688C542183D}"/>
                </c:ext>
              </c:extLst>
            </c:dLbl>
            <c:dLbl>
              <c:idx val="25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07-4471-BAC8-247550428C4F}"/>
                </c:ext>
              </c:extLst>
            </c:dLbl>
            <c:dLbl>
              <c:idx val="257"/>
              <c:layout>
                <c:manualLayout>
                  <c:x val="-9.5064345213670487E-17"/>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E6-4734-A0DE-3ED1D6995C63}"/>
                </c:ext>
              </c:extLst>
            </c:dLbl>
            <c:dLbl>
              <c:idx val="259"/>
              <c:layout>
                <c:manualLayout>
                  <c:x val="-9.5064345213670487E-1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61-45EC-83FF-A6CB12DABEE5}"/>
                </c:ext>
              </c:extLst>
            </c:dLbl>
            <c:dLbl>
              <c:idx val="260"/>
              <c:layout>
                <c:manualLayout>
                  <c:x val="1.5556163466288854E-2"/>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57-4ACB-9ED7-52CC28B3969A}"/>
                </c:ext>
              </c:extLst>
            </c:dLbl>
            <c:dLbl>
              <c:idx val="261"/>
              <c:layout>
                <c:manualLayout>
                  <c:x val="0"/>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E7-4AEF-BBF4-AD77D8764032}"/>
                </c:ext>
              </c:extLst>
            </c:dLbl>
            <c:dLbl>
              <c:idx val="264"/>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71-45F2-BE1F-2153B0FFB4AD}"/>
                </c:ext>
              </c:extLst>
            </c:dLbl>
            <c:dLbl>
              <c:idx val="266"/>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D9-495D-A4A7-ADE408B467C2}"/>
                </c:ext>
              </c:extLst>
            </c:dLbl>
            <c:dLbl>
              <c:idx val="267"/>
              <c:layout>
                <c:manualLayout>
                  <c:x val="0"/>
                  <c:y val="3.919753086419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60-4088-8456-D891DB75E921}"/>
                </c:ext>
              </c:extLst>
            </c:dLbl>
            <c:dLbl>
              <c:idx val="268"/>
              <c:layout>
                <c:manualLayout>
                  <c:x val="0"/>
                  <c:y val="3.919753086419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E9-4875-A8D9-19F366A3B2C8}"/>
                </c:ext>
              </c:extLst>
            </c:dLbl>
            <c:dLbl>
              <c:idx val="269"/>
              <c:layout>
                <c:manualLayout>
                  <c:x val="-4.0824591427488995E-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86-445B-A578-26E82E02C6D8}"/>
                </c:ext>
              </c:extLst>
            </c:dLbl>
            <c:dLbl>
              <c:idx val="271"/>
              <c:layout>
                <c:manualLayout>
                  <c:x val="-9.5052158989685111E-17"/>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87-407A-834F-6F04AD8311B5}"/>
                </c:ext>
              </c:extLst>
            </c:dLbl>
            <c:dLbl>
              <c:idx val="272"/>
              <c:layout>
                <c:manualLayout>
                  <c:x val="1.5554169333873401E-2"/>
                  <c:y val="7.839506172839497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6C-41A2-986E-D690895DE7C1}"/>
                </c:ext>
              </c:extLst>
            </c:dLbl>
            <c:dLbl>
              <c:idx val="273"/>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65-4516-9989-539AB1F63F69}"/>
                </c:ext>
              </c:extLst>
            </c:dLbl>
            <c:dLbl>
              <c:idx val="285"/>
              <c:layout>
                <c:manualLayout>
                  <c:x val="1.5554169333873307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C9-4D57-8D31-9502F0DCB678}"/>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'811_A_PH'!$I$2:$I$287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'811_A_PH'!$K$2:$K$287</c:f>
              <c:numCache>
                <c:formatCode>General</c:formatCode>
                <c:ptCount val="286"/>
                <c:pt idx="285">
                  <c:v>2564411.2582899998</c:v>
                </c:pt>
              </c:numCache>
            </c:numRef>
          </c:val>
          <c:smooth val="0"/>
          <c:extLst>
            <c:ext xmlns:c16="http://schemas.microsoft.com/office/drawing/2014/chart" uri="{C3380CC4-5D6E-409C-BE32-E72D297353CC}">
              <c16:uniqueId val="{00000003-6B27-4AE7-8066-102FD479D82B}"/>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2"/>
          <c:orientation val="minMax"/>
          <c:max val="290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383496732026144"/>
          <c:h val="0.83658095238095243"/>
        </c:manualLayout>
      </c:layout>
      <c:lineChart>
        <c:grouping val="standard"/>
        <c:varyColors val="0"/>
        <c:ser>
          <c:idx val="0"/>
          <c:order val="0"/>
          <c:tx>
            <c:strRef>
              <c:f>'811_B2_PH'!$G$2</c:f>
              <c:strCache>
                <c:ptCount val="1"/>
                <c:pt idx="0">
                  <c:v>Foord</c:v>
                </c:pt>
              </c:strCache>
            </c:strRef>
          </c:tx>
          <c:spPr>
            <a:ln w="15875" cap="rnd">
              <a:solidFill>
                <a:srgbClr val="D25347"/>
              </a:solidFill>
              <a:round/>
            </a:ln>
            <a:effectLst/>
          </c:spPr>
          <c:marker>
            <c:symbol val="none"/>
          </c:marker>
          <c:dLbls>
            <c:delete val="1"/>
          </c:dLbls>
          <c:cat>
            <c:numRef>
              <c:f>'811_B2_PH'!$I$2:$I$287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'811_B2_PH'!$L$2:$L$287</c:f>
              <c:numCache>
                <c:formatCode>General</c:formatCode>
                <c:ptCount val="286"/>
                <c:pt idx="0">
                  <c:v>100000</c:v>
                </c:pt>
                <c:pt idx="1">
                  <c:v>101856</c:v>
                </c:pt>
                <c:pt idx="2">
                  <c:v>104517.80284999999</c:v>
                </c:pt>
                <c:pt idx="3">
                  <c:v>110600.94800999999</c:v>
                </c:pt>
                <c:pt idx="4">
                  <c:v>107781.84045</c:v>
                </c:pt>
                <c:pt idx="5">
                  <c:v>104441.46565</c:v>
                </c:pt>
                <c:pt idx="6">
                  <c:v>101149.26177</c:v>
                </c:pt>
                <c:pt idx="7">
                  <c:v>95304.149380000003</c:v>
                </c:pt>
                <c:pt idx="8">
                  <c:v>94676.380950000006</c:v>
                </c:pt>
                <c:pt idx="9">
                  <c:v>104010.7147</c:v>
                </c:pt>
                <c:pt idx="10">
                  <c:v>103865.09970000001</c:v>
                </c:pt>
                <c:pt idx="11">
                  <c:v>108497.69087999999</c:v>
                </c:pt>
                <c:pt idx="12">
                  <c:v>112361.40214999999</c:v>
                </c:pt>
                <c:pt idx="13">
                  <c:v>110850.14129</c:v>
                </c:pt>
                <c:pt idx="14">
                  <c:v>118883.67273000001</c:v>
                </c:pt>
                <c:pt idx="15">
                  <c:v>120290.89876</c:v>
                </c:pt>
                <c:pt idx="16">
                  <c:v>128495.33951000001</c:v>
                </c:pt>
                <c:pt idx="17">
                  <c:v>132120.83551</c:v>
                </c:pt>
                <c:pt idx="18">
                  <c:v>132650.50794000001</c:v>
                </c:pt>
                <c:pt idx="19">
                  <c:v>131532.39681000001</c:v>
                </c:pt>
                <c:pt idx="20">
                  <c:v>129859.30472</c:v>
                </c:pt>
                <c:pt idx="21">
                  <c:v>129563.22551</c:v>
                </c:pt>
                <c:pt idx="22">
                  <c:v>129161.9682</c:v>
                </c:pt>
                <c:pt idx="23">
                  <c:v>131209.44372000001</c:v>
                </c:pt>
                <c:pt idx="24">
                  <c:v>142743.27866000001</c:v>
                </c:pt>
                <c:pt idx="25">
                  <c:v>150958.86806000001</c:v>
                </c:pt>
                <c:pt idx="26">
                  <c:v>154441.03627000001</c:v>
                </c:pt>
                <c:pt idx="27">
                  <c:v>164503.48754999999</c:v>
                </c:pt>
                <c:pt idx="28">
                  <c:v>168998.87435</c:v>
                </c:pt>
                <c:pt idx="29">
                  <c:v>169142.18539999999</c:v>
                </c:pt>
                <c:pt idx="30">
                  <c:v>175670.0589</c:v>
                </c:pt>
                <c:pt idx="31">
                  <c:v>172605.14337999999</c:v>
                </c:pt>
                <c:pt idx="32">
                  <c:v>169834.31301000001</c:v>
                </c:pt>
                <c:pt idx="33">
                  <c:v>182070.87526</c:v>
                </c:pt>
                <c:pt idx="34">
                  <c:v>187792.08837000001</c:v>
                </c:pt>
                <c:pt idx="35">
                  <c:v>204867.64738000001</c:v>
                </c:pt>
                <c:pt idx="36">
                  <c:v>210204.44959</c:v>
                </c:pt>
                <c:pt idx="37">
                  <c:v>229288.28094999999</c:v>
                </c:pt>
                <c:pt idx="38">
                  <c:v>223913.59773000001</c:v>
                </c:pt>
                <c:pt idx="39">
                  <c:v>231306.97625000001</c:v>
                </c:pt>
                <c:pt idx="40">
                  <c:v>247977.42371</c:v>
                </c:pt>
                <c:pt idx="41">
                  <c:v>275262.23271000001</c:v>
                </c:pt>
                <c:pt idx="42">
                  <c:v>277915.55735000002</c:v>
                </c:pt>
                <c:pt idx="43">
                  <c:v>292207.57088000001</c:v>
                </c:pt>
                <c:pt idx="44">
                  <c:v>297969.38021999999</c:v>
                </c:pt>
                <c:pt idx="45">
                  <c:v>284623.76955000003</c:v>
                </c:pt>
                <c:pt idx="46">
                  <c:v>282218.65469</c:v>
                </c:pt>
                <c:pt idx="47">
                  <c:v>280309.08747000003</c:v>
                </c:pt>
                <c:pt idx="48">
                  <c:v>296180.49592000002</c:v>
                </c:pt>
                <c:pt idx="49">
                  <c:v>302789.13504000002</c:v>
                </c:pt>
                <c:pt idx="50">
                  <c:v>321142.41151000001</c:v>
                </c:pt>
                <c:pt idx="51">
                  <c:v>333064.27172000002</c:v>
                </c:pt>
                <c:pt idx="52">
                  <c:v>348597.86854</c:v>
                </c:pt>
                <c:pt idx="53">
                  <c:v>360777.63286000001</c:v>
                </c:pt>
                <c:pt idx="54">
                  <c:v>367492.85155999998</c:v>
                </c:pt>
                <c:pt idx="55">
                  <c:v>382146.45916000003</c:v>
                </c:pt>
                <c:pt idx="56">
                  <c:v>398086.28006000002</c:v>
                </c:pt>
                <c:pt idx="57">
                  <c:v>405338.65973999997</c:v>
                </c:pt>
                <c:pt idx="58">
                  <c:v>399244.53315999999</c:v>
                </c:pt>
                <c:pt idx="59">
                  <c:v>398414.10800000001</c:v>
                </c:pt>
                <c:pt idx="60">
                  <c:v>399023.08643000002</c:v>
                </c:pt>
                <c:pt idx="61">
                  <c:v>409100.07040000003</c:v>
                </c:pt>
                <c:pt idx="62">
                  <c:v>425594.26400000002</c:v>
                </c:pt>
                <c:pt idx="63">
                  <c:v>406852.75571</c:v>
                </c:pt>
                <c:pt idx="64">
                  <c:v>393115.63357000001</c:v>
                </c:pt>
                <c:pt idx="65">
                  <c:v>357361.40495</c:v>
                </c:pt>
                <c:pt idx="66">
                  <c:v>392995.04596999998</c:v>
                </c:pt>
                <c:pt idx="67">
                  <c:v>384795.77068000002</c:v>
                </c:pt>
                <c:pt idx="68">
                  <c:v>390623.74242999998</c:v>
                </c:pt>
                <c:pt idx="69">
                  <c:v>396687.80356999999</c:v>
                </c:pt>
                <c:pt idx="70">
                  <c:v>376643.48228</c:v>
                </c:pt>
                <c:pt idx="71">
                  <c:v>374252.66162000003</c:v>
                </c:pt>
                <c:pt idx="72">
                  <c:v>391579.18398999999</c:v>
                </c:pt>
                <c:pt idx="73">
                  <c:v>344621.70490000001</c:v>
                </c:pt>
                <c:pt idx="74">
                  <c:v>310785.82436000003</c:v>
                </c:pt>
                <c:pt idx="75">
                  <c:v>307582.83405</c:v>
                </c:pt>
                <c:pt idx="76">
                  <c:v>314810.12316000002</c:v>
                </c:pt>
                <c:pt idx="77">
                  <c:v>299662.67155000003</c:v>
                </c:pt>
                <c:pt idx="78">
                  <c:v>275570.95679999999</c:v>
                </c:pt>
                <c:pt idx="79">
                  <c:v>296355.56763000001</c:v>
                </c:pt>
                <c:pt idx="80">
                  <c:v>309774.62698</c:v>
                </c:pt>
                <c:pt idx="81">
                  <c:v>322006.43826999998</c:v>
                </c:pt>
                <c:pt idx="82">
                  <c:v>328531.44676999998</c:v>
                </c:pt>
                <c:pt idx="83">
                  <c:v>350568.37316000002</c:v>
                </c:pt>
                <c:pt idx="84">
                  <c:v>369288.77431000001</c:v>
                </c:pt>
                <c:pt idx="85">
                  <c:v>378041.15435000003</c:v>
                </c:pt>
                <c:pt idx="86">
                  <c:v>388067.16266999999</c:v>
                </c:pt>
                <c:pt idx="87">
                  <c:v>386410.30666</c:v>
                </c:pt>
                <c:pt idx="88">
                  <c:v>407906.38338999997</c:v>
                </c:pt>
                <c:pt idx="89">
                  <c:v>401488.06520999997</c:v>
                </c:pt>
                <c:pt idx="90">
                  <c:v>406699.71987999999</c:v>
                </c:pt>
                <c:pt idx="91">
                  <c:v>432875.81488999998</c:v>
                </c:pt>
                <c:pt idx="92">
                  <c:v>439357.18417000002</c:v>
                </c:pt>
                <c:pt idx="93">
                  <c:v>422105.37719999999</c:v>
                </c:pt>
                <c:pt idx="94">
                  <c:v>412643.86836999998</c:v>
                </c:pt>
                <c:pt idx="95">
                  <c:v>439931.62407999998</c:v>
                </c:pt>
                <c:pt idx="96">
                  <c:v>426377.07598000002</c:v>
                </c:pt>
                <c:pt idx="97">
                  <c:v>469516.93634999997</c:v>
                </c:pt>
                <c:pt idx="98">
                  <c:v>484938.93885999999</c:v>
                </c:pt>
                <c:pt idx="99">
                  <c:v>492768.03259999998</c:v>
                </c:pt>
                <c:pt idx="100">
                  <c:v>514264.61202</c:v>
                </c:pt>
                <c:pt idx="101">
                  <c:v>498431.47274</c:v>
                </c:pt>
                <c:pt idx="102">
                  <c:v>506901.63990000001</c:v>
                </c:pt>
                <c:pt idx="103">
                  <c:v>512323.81725999998</c:v>
                </c:pt>
                <c:pt idx="104">
                  <c:v>524408.47524000006</c:v>
                </c:pt>
                <c:pt idx="105">
                  <c:v>525303.44941</c:v>
                </c:pt>
                <c:pt idx="106">
                  <c:v>517732.51958999998</c:v>
                </c:pt>
                <c:pt idx="107">
                  <c:v>517899.23044000001</c:v>
                </c:pt>
                <c:pt idx="108">
                  <c:v>516756.07017000002</c:v>
                </c:pt>
                <c:pt idx="109">
                  <c:v>504319.56724</c:v>
                </c:pt>
                <c:pt idx="110">
                  <c:v>546270.35158999998</c:v>
                </c:pt>
                <c:pt idx="111">
                  <c:v>550412.95036000002</c:v>
                </c:pt>
                <c:pt idx="112">
                  <c:v>554201.88170999999</c:v>
                </c:pt>
                <c:pt idx="113">
                  <c:v>587663.38095000002</c:v>
                </c:pt>
                <c:pt idx="114">
                  <c:v>607511.85444000002</c:v>
                </c:pt>
                <c:pt idx="115">
                  <c:v>614481.94863999996</c:v>
                </c:pt>
                <c:pt idx="116">
                  <c:v>633446.64529000001</c:v>
                </c:pt>
                <c:pt idx="117">
                  <c:v>607484.07509000006</c:v>
                </c:pt>
                <c:pt idx="118">
                  <c:v>617511.29798999999</c:v>
                </c:pt>
                <c:pt idx="119">
                  <c:v>641886.45854000002</c:v>
                </c:pt>
                <c:pt idx="120">
                  <c:v>655620.61482000002</c:v>
                </c:pt>
                <c:pt idx="121">
                  <c:v>661561.89505000005</c:v>
                </c:pt>
                <c:pt idx="122">
                  <c:v>688120.38147999998</c:v>
                </c:pt>
                <c:pt idx="123">
                  <c:v>702471.83776999998</c:v>
                </c:pt>
                <c:pt idx="124">
                  <c:v>723165.29299999995</c:v>
                </c:pt>
                <c:pt idx="125">
                  <c:v>738405.11769999994</c:v>
                </c:pt>
                <c:pt idx="126">
                  <c:v>736638.66592000006</c:v>
                </c:pt>
                <c:pt idx="127">
                  <c:v>758893.34291999997</c:v>
                </c:pt>
                <c:pt idx="128">
                  <c:v>747793.22962</c:v>
                </c:pt>
                <c:pt idx="129">
                  <c:v>799576.52489</c:v>
                </c:pt>
                <c:pt idx="130">
                  <c:v>778147.92934999999</c:v>
                </c:pt>
                <c:pt idx="131">
                  <c:v>800115.50341</c:v>
                </c:pt>
                <c:pt idx="132">
                  <c:v>827110.95826999994</c:v>
                </c:pt>
                <c:pt idx="133">
                  <c:v>872347.93435999996</c:v>
                </c:pt>
                <c:pt idx="134">
                  <c:v>920456.29836999997</c:v>
                </c:pt>
                <c:pt idx="135">
                  <c:v>902420.07004999998</c:v>
                </c:pt>
                <c:pt idx="136">
                  <c:v>927967.80169999995</c:v>
                </c:pt>
                <c:pt idx="137">
                  <c:v>893491.42515000002</c:v>
                </c:pt>
                <c:pt idx="138">
                  <c:v>933174.00101999997</c:v>
                </c:pt>
                <c:pt idx="139">
                  <c:v>965896.5638</c:v>
                </c:pt>
                <c:pt idx="140">
                  <c:v>997045.35939999996</c:v>
                </c:pt>
                <c:pt idx="141">
                  <c:v>1014255.46653</c:v>
                </c:pt>
                <c:pt idx="142">
                  <c:v>1033785.40252</c:v>
                </c:pt>
                <c:pt idx="143">
                  <c:v>1043598.34436</c:v>
                </c:pt>
                <c:pt idx="144">
                  <c:v>1033993.06989</c:v>
                </c:pt>
                <c:pt idx="145">
                  <c:v>1027026.67931</c:v>
                </c:pt>
                <c:pt idx="146">
                  <c:v>1052015.5735500001</c:v>
                </c:pt>
                <c:pt idx="147">
                  <c:v>1070465.9264100001</c:v>
                </c:pt>
                <c:pt idx="148">
                  <c:v>1067320.88928</c:v>
                </c:pt>
                <c:pt idx="149">
                  <c:v>1083786.1616400001</c:v>
                </c:pt>
                <c:pt idx="150">
                  <c:v>1132088.4572000001</c:v>
                </c:pt>
                <c:pt idx="151">
                  <c:v>1127064.4211599999</c:v>
                </c:pt>
                <c:pt idx="152">
                  <c:v>1159203.99092</c:v>
                </c:pt>
                <c:pt idx="153">
                  <c:v>1135311.7488599999</c:v>
                </c:pt>
                <c:pt idx="154">
                  <c:v>1127789.1211000001</c:v>
                </c:pt>
                <c:pt idx="155">
                  <c:v>1131815.9790000001</c:v>
                </c:pt>
                <c:pt idx="156">
                  <c:v>1090665.3902100001</c:v>
                </c:pt>
                <c:pt idx="157">
                  <c:v>1080017.2018599999</c:v>
                </c:pt>
                <c:pt idx="158">
                  <c:v>1156648.91218</c:v>
                </c:pt>
                <c:pt idx="159">
                  <c:v>1106134.16784</c:v>
                </c:pt>
                <c:pt idx="160">
                  <c:v>1086668.1737500001</c:v>
                </c:pt>
                <c:pt idx="161">
                  <c:v>1055554.1379199999</c:v>
                </c:pt>
                <c:pt idx="162">
                  <c:v>1061301.99226</c:v>
                </c:pt>
                <c:pt idx="163">
                  <c:v>1140127.00969</c:v>
                </c:pt>
                <c:pt idx="164">
                  <c:v>1143800.3261899999</c:v>
                </c:pt>
                <c:pt idx="165">
                  <c:v>1164305.99401</c:v>
                </c:pt>
                <c:pt idx="166">
                  <c:v>1140657.2929400001</c:v>
                </c:pt>
                <c:pt idx="167">
                  <c:v>1158071.0226400001</c:v>
                </c:pt>
                <c:pt idx="168">
                  <c:v>1170650.06015</c:v>
                </c:pt>
                <c:pt idx="169">
                  <c:v>1143198.52731</c:v>
                </c:pt>
                <c:pt idx="170">
                  <c:v>1103609.11075</c:v>
                </c:pt>
                <c:pt idx="171">
                  <c:v>1097649.6095199999</c:v>
                </c:pt>
                <c:pt idx="172">
                  <c:v>1115570.1506399999</c:v>
                </c:pt>
                <c:pt idx="173">
                  <c:v>1133350.56709</c:v>
                </c:pt>
                <c:pt idx="174">
                  <c:v>1124993.53309</c:v>
                </c:pt>
                <c:pt idx="175">
                  <c:v>1136789.59586</c:v>
                </c:pt>
                <c:pt idx="176">
                  <c:v>1174948.27884</c:v>
                </c:pt>
                <c:pt idx="177">
                  <c:v>1185303.20294</c:v>
                </c:pt>
                <c:pt idx="178">
                  <c:v>1134922.1050799999</c:v>
                </c:pt>
                <c:pt idx="179">
                  <c:v>1174261.45093</c:v>
                </c:pt>
                <c:pt idx="180">
                  <c:v>1176949.16184</c:v>
                </c:pt>
                <c:pt idx="181">
                  <c:v>1176358.8944099999</c:v>
                </c:pt>
                <c:pt idx="182">
                  <c:v>1254801.2080600001</c:v>
                </c:pt>
                <c:pt idx="183">
                  <c:v>1249905.56651</c:v>
                </c:pt>
                <c:pt idx="184">
                  <c:v>1172615.33748</c:v>
                </c:pt>
                <c:pt idx="185">
                  <c:v>1168558.6204299999</c:v>
                </c:pt>
                <c:pt idx="186">
                  <c:v>1139039.68285</c:v>
                </c:pt>
                <c:pt idx="187">
                  <c:v>1089375.2931599999</c:v>
                </c:pt>
                <c:pt idx="188">
                  <c:v>1119180.93649</c:v>
                </c:pt>
                <c:pt idx="189">
                  <c:v>1089022.89112</c:v>
                </c:pt>
                <c:pt idx="190">
                  <c:v>1123347.1445500001</c:v>
                </c:pt>
                <c:pt idx="191">
                  <c:v>1125381.46557</c:v>
                </c:pt>
                <c:pt idx="192">
                  <c:v>1176143.3826900001</c:v>
                </c:pt>
                <c:pt idx="193">
                  <c:v>1100232.24627</c:v>
                </c:pt>
                <c:pt idx="194">
                  <c:v>1040461.662</c:v>
                </c:pt>
                <c:pt idx="195">
                  <c:v>1009967.87914</c:v>
                </c:pt>
                <c:pt idx="196">
                  <c:v>1027783.54437</c:v>
                </c:pt>
                <c:pt idx="197">
                  <c:v>1053614.19621</c:v>
                </c:pt>
                <c:pt idx="198">
                  <c:v>1067708.1965999999</c:v>
                </c:pt>
                <c:pt idx="199">
                  <c:v>1070251.5427600001</c:v>
                </c:pt>
                <c:pt idx="200">
                  <c:v>1128900.6137699999</c:v>
                </c:pt>
                <c:pt idx="201">
                  <c:v>1061081.3272200001</c:v>
                </c:pt>
                <c:pt idx="202">
                  <c:v>1081841.78076</c:v>
                </c:pt>
                <c:pt idx="203">
                  <c:v>1049988.93092</c:v>
                </c:pt>
                <c:pt idx="204">
                  <c:v>1028070.35592</c:v>
                </c:pt>
                <c:pt idx="205">
                  <c:v>1037622.51177</c:v>
                </c:pt>
                <c:pt idx="206">
                  <c:v>1076337.281</c:v>
                </c:pt>
                <c:pt idx="207">
                  <c:v>1067856.37848</c:v>
                </c:pt>
                <c:pt idx="208">
                  <c:v>1087259.65543</c:v>
                </c:pt>
                <c:pt idx="209">
                  <c:v>1060527.3734200001</c:v>
                </c:pt>
                <c:pt idx="210">
                  <c:v>954124.47762000002</c:v>
                </c:pt>
                <c:pt idx="211">
                  <c:v>833593.62338999996</c:v>
                </c:pt>
                <c:pt idx="212">
                  <c:v>918249.26349000004</c:v>
                </c:pt>
                <c:pt idx="213">
                  <c:v>918732.60014999995</c:v>
                </c:pt>
                <c:pt idx="214">
                  <c:v>974299.16781000001</c:v>
                </c:pt>
                <c:pt idx="215">
                  <c:v>979541.03208000003</c:v>
                </c:pt>
                <c:pt idx="216">
                  <c:v>978515.11095999996</c:v>
                </c:pt>
                <c:pt idx="217">
                  <c:v>971563.71250999998</c:v>
                </c:pt>
                <c:pt idx="218">
                  <c:v>954983.28191999998</c:v>
                </c:pt>
                <c:pt idx="219">
                  <c:v>1060685.4979000001</c:v>
                </c:pt>
                <c:pt idx="220">
                  <c:v>1082007.9252599999</c:v>
                </c:pt>
                <c:pt idx="221">
                  <c:v>1129576.1301800001</c:v>
                </c:pt>
                <c:pt idx="222">
                  <c:v>1164217.78106</c:v>
                </c:pt>
                <c:pt idx="223">
                  <c:v>1191971.67818</c:v>
                </c:pt>
                <c:pt idx="224">
                  <c:v>1210299.2157399999</c:v>
                </c:pt>
                <c:pt idx="225">
                  <c:v>1238852.8612200001</c:v>
                </c:pt>
                <c:pt idx="226">
                  <c:v>1229368.8810000001</c:v>
                </c:pt>
                <c:pt idx="227">
                  <c:v>1247979.2852099999</c:v>
                </c:pt>
                <c:pt idx="228">
                  <c:v>1270390.9094199999</c:v>
                </c:pt>
                <c:pt idx="229">
                  <c:v>1308007.41343</c:v>
                </c:pt>
                <c:pt idx="230">
                  <c:v>1322553.26082</c:v>
                </c:pt>
                <c:pt idx="231">
                  <c:v>1313769.5999100001</c:v>
                </c:pt>
                <c:pt idx="232">
                  <c:v>1358042.4381899999</c:v>
                </c:pt>
                <c:pt idx="233">
                  <c:v>1366421.1496300001</c:v>
                </c:pt>
                <c:pt idx="234">
                  <c:v>1355106.9618299999</c:v>
                </c:pt>
                <c:pt idx="235">
                  <c:v>1386257.1635799999</c:v>
                </c:pt>
                <c:pt idx="236">
                  <c:v>1361228.5545699999</c:v>
                </c:pt>
                <c:pt idx="237">
                  <c:v>1362093.3935700001</c:v>
                </c:pt>
                <c:pt idx="238">
                  <c:v>1320665.13531</c:v>
                </c:pt>
                <c:pt idx="239">
                  <c:v>1349932.9338100001</c:v>
                </c:pt>
                <c:pt idx="240">
                  <c:v>1371644.51049</c:v>
                </c:pt>
                <c:pt idx="241">
                  <c:v>1304687.85283</c:v>
                </c:pt>
                <c:pt idx="242">
                  <c:v>1342347.8778899999</c:v>
                </c:pt>
                <c:pt idx="243">
                  <c:v>1453459.12971</c:v>
                </c:pt>
                <c:pt idx="244">
                  <c:v>1445140.73966</c:v>
                </c:pt>
                <c:pt idx="245">
                  <c:v>1549820.9956100001</c:v>
                </c:pt>
                <c:pt idx="246">
                  <c:v>1542783.3976400001</c:v>
                </c:pt>
                <c:pt idx="247">
                  <c:v>1546451.7349700001</c:v>
                </c:pt>
                <c:pt idx="248">
                  <c:v>1561182.85702</c:v>
                </c:pt>
                <c:pt idx="249">
                  <c:v>1496529.3187800001</c:v>
                </c:pt>
                <c:pt idx="250">
                  <c:v>1572587.8898799999</c:v>
                </c:pt>
                <c:pt idx="251">
                  <c:v>1619734.7197400001</c:v>
                </c:pt>
                <c:pt idx="252">
                  <c:v>1573841.6589599999</c:v>
                </c:pt>
                <c:pt idx="253">
                  <c:v>1547959.4328099999</c:v>
                </c:pt>
                <c:pt idx="254">
                  <c:v>1519622.99315</c:v>
                </c:pt>
                <c:pt idx="255">
                  <c:v>1643881.8606499999</c:v>
                </c:pt>
                <c:pt idx="256">
                  <c:v>1642477.2479300001</c:v>
                </c:pt>
                <c:pt idx="257">
                  <c:v>1623649.20208</c:v>
                </c:pt>
                <c:pt idx="258">
                  <c:v>1611821.7046300001</c:v>
                </c:pt>
                <c:pt idx="259">
                  <c:v>1643758.8921000001</c:v>
                </c:pt>
                <c:pt idx="260">
                  <c:v>1678696.18438</c:v>
                </c:pt>
                <c:pt idx="261">
                  <c:v>1712295.1491799999</c:v>
                </c:pt>
                <c:pt idx="262">
                  <c:v>1778729.5854400001</c:v>
                </c:pt>
                <c:pt idx="263">
                  <c:v>1855157.73055</c:v>
                </c:pt>
                <c:pt idx="264">
                  <c:v>1918350.8218799999</c:v>
                </c:pt>
                <c:pt idx="265">
                  <c:v>2029285.0181100001</c:v>
                </c:pt>
                <c:pt idx="266">
                  <c:v>1999727.1345800001</c:v>
                </c:pt>
                <c:pt idx="267">
                  <c:v>2002025.3739799999</c:v>
                </c:pt>
                <c:pt idx="268">
                  <c:v>2017195.1821099999</c:v>
                </c:pt>
                <c:pt idx="269">
                  <c:v>1976209.02147</c:v>
                </c:pt>
                <c:pt idx="270">
                  <c:v>1988541.2985400001</c:v>
                </c:pt>
                <c:pt idx="271">
                  <c:v>2031931.0567000001</c:v>
                </c:pt>
                <c:pt idx="272">
                  <c:v>2079837.53984</c:v>
                </c:pt>
                <c:pt idx="273">
                  <c:v>2125124.3743799999</c:v>
                </c:pt>
                <c:pt idx="274">
                  <c:v>2131627.1455199998</c:v>
                </c:pt>
                <c:pt idx="275">
                  <c:v>2144172.9688200001</c:v>
                </c:pt>
                <c:pt idx="276">
                  <c:v>2195479.4188899999</c:v>
                </c:pt>
                <c:pt idx="277">
                  <c:v>2244431.3861500002</c:v>
                </c:pt>
                <c:pt idx="278">
                  <c:v>2352762.1373600001</c:v>
                </c:pt>
                <c:pt idx="279">
                  <c:v>2370821.7447199998</c:v>
                </c:pt>
                <c:pt idx="280">
                  <c:v>2462227.8799700001</c:v>
                </c:pt>
                <c:pt idx="281">
                  <c:v>2559189.2573699998</c:v>
                </c:pt>
                <c:pt idx="282">
                  <c:v>2717048.1104199998</c:v>
                </c:pt>
                <c:pt idx="283">
                  <c:v>2450685.95633</c:v>
                </c:pt>
                <c:pt idx="284">
                  <c:v>2530553.5545700002</c:v>
                </c:pt>
                <c:pt idx="285">
                  <c:v>2506628.36766</c:v>
                </c:pt>
              </c:numCache>
            </c:numRef>
          </c:val>
          <c:smooth val="0"/>
          <c:extLst>
            <c:ext xmlns:c16="http://schemas.microsoft.com/office/drawing/2014/chart" uri="{C3380CC4-5D6E-409C-BE32-E72D297353CC}">
              <c16:uniqueId val="{00000000-3383-4D96-85E5-8D161B314D52}"/>
            </c:ext>
          </c:extLst>
        </c:ser>
        <c:ser>
          <c:idx val="1"/>
          <c:order val="1"/>
          <c:tx>
            <c:strRef>
              <c:f>'811_B2_PH'!$G$3</c:f>
              <c:strCache>
                <c:ptCount val="1"/>
                <c:pt idx="0">
                  <c:v>Benchmark</c:v>
                </c:pt>
              </c:strCache>
            </c:strRef>
          </c:tx>
          <c:spPr>
            <a:ln w="15875" cap="rnd">
              <a:solidFill>
                <a:srgbClr val="29363D"/>
              </a:solidFill>
              <a:round/>
            </a:ln>
            <a:effectLst/>
          </c:spPr>
          <c:marker>
            <c:symbol val="none"/>
          </c:marker>
          <c:dLbls>
            <c:delete val="1"/>
          </c:dLbls>
          <c:cat>
            <c:numRef>
              <c:f>'811_B2_PH'!$I$2:$I$287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'811_B2_PH'!$M$2:$M$287</c:f>
              <c:numCache>
                <c:formatCode>General</c:formatCode>
                <c:ptCount val="286"/>
                <c:pt idx="0">
                  <c:v>100000</c:v>
                </c:pt>
                <c:pt idx="1">
                  <c:v>98457.913440000004</c:v>
                </c:pt>
                <c:pt idx="2">
                  <c:v>97866.836949999997</c:v>
                </c:pt>
                <c:pt idx="3">
                  <c:v>99973.716199999995</c:v>
                </c:pt>
                <c:pt idx="4">
                  <c:v>97128.416519999999</c:v>
                </c:pt>
                <c:pt idx="5">
                  <c:v>92302.013340000005</c:v>
                </c:pt>
                <c:pt idx="6">
                  <c:v>88327.360209999999</c:v>
                </c:pt>
                <c:pt idx="7">
                  <c:v>81321.024269999994</c:v>
                </c:pt>
                <c:pt idx="8">
                  <c:v>79969.804539999997</c:v>
                </c:pt>
                <c:pt idx="9">
                  <c:v>91218.347339999993</c:v>
                </c:pt>
                <c:pt idx="10">
                  <c:v>89196.117419999995</c:v>
                </c:pt>
                <c:pt idx="11">
                  <c:v>94264.795469999997</c:v>
                </c:pt>
                <c:pt idx="12">
                  <c:v>99106.041259999998</c:v>
                </c:pt>
                <c:pt idx="13">
                  <c:v>96271.023190000007</c:v>
                </c:pt>
                <c:pt idx="14">
                  <c:v>105685.96105</c:v>
                </c:pt>
                <c:pt idx="15">
                  <c:v>105447.0876</c:v>
                </c:pt>
                <c:pt idx="16">
                  <c:v>112750.5852</c:v>
                </c:pt>
                <c:pt idx="17">
                  <c:v>117981.68173</c:v>
                </c:pt>
                <c:pt idx="18">
                  <c:v>118546.31981</c:v>
                </c:pt>
                <c:pt idx="19">
                  <c:v>116895.61926000001</c:v>
                </c:pt>
                <c:pt idx="20">
                  <c:v>114131.56748</c:v>
                </c:pt>
                <c:pt idx="21">
                  <c:v>114481.29674999999</c:v>
                </c:pt>
                <c:pt idx="22">
                  <c:v>111374.24125000001</c:v>
                </c:pt>
                <c:pt idx="23">
                  <c:v>113771.47929</c:v>
                </c:pt>
                <c:pt idx="24">
                  <c:v>123722.52956</c:v>
                </c:pt>
                <c:pt idx="25">
                  <c:v>130790.55515</c:v>
                </c:pt>
                <c:pt idx="26">
                  <c:v>129988.12591</c:v>
                </c:pt>
                <c:pt idx="27">
                  <c:v>139422.46739999999</c:v>
                </c:pt>
                <c:pt idx="28">
                  <c:v>141435.49799</c:v>
                </c:pt>
                <c:pt idx="29">
                  <c:v>143351.43309000001</c:v>
                </c:pt>
                <c:pt idx="30">
                  <c:v>151171.71677</c:v>
                </c:pt>
                <c:pt idx="31">
                  <c:v>149850.25959999999</c:v>
                </c:pt>
                <c:pt idx="32">
                  <c:v>142102.02447999999</c:v>
                </c:pt>
                <c:pt idx="33">
                  <c:v>156087.25297999999</c:v>
                </c:pt>
                <c:pt idx="34">
                  <c:v>160704.39064</c:v>
                </c:pt>
                <c:pt idx="35">
                  <c:v>172228.44961000001</c:v>
                </c:pt>
                <c:pt idx="36">
                  <c:v>175765.32269999999</c:v>
                </c:pt>
                <c:pt idx="37">
                  <c:v>193304.58606999999</c:v>
                </c:pt>
                <c:pt idx="38">
                  <c:v>188714.81450000001</c:v>
                </c:pt>
                <c:pt idx="39">
                  <c:v>192755.87289999999</c:v>
                </c:pt>
                <c:pt idx="40">
                  <c:v>208266.02617999999</c:v>
                </c:pt>
                <c:pt idx="41">
                  <c:v>227505.15628</c:v>
                </c:pt>
                <c:pt idx="42">
                  <c:v>220174.21528999999</c:v>
                </c:pt>
                <c:pt idx="43">
                  <c:v>235864.95379</c:v>
                </c:pt>
                <c:pt idx="44">
                  <c:v>245836.64457999999</c:v>
                </c:pt>
                <c:pt idx="45">
                  <c:v>239272.72699</c:v>
                </c:pt>
                <c:pt idx="46">
                  <c:v>247341.00614000001</c:v>
                </c:pt>
                <c:pt idx="47">
                  <c:v>243732.08449000001</c:v>
                </c:pt>
                <c:pt idx="48">
                  <c:v>256998.29618</c:v>
                </c:pt>
                <c:pt idx="49">
                  <c:v>263006.62040999997</c:v>
                </c:pt>
                <c:pt idx="50">
                  <c:v>275032.54551999999</c:v>
                </c:pt>
                <c:pt idx="51">
                  <c:v>282389.77033000003</c:v>
                </c:pt>
                <c:pt idx="52">
                  <c:v>294131.05725000001</c:v>
                </c:pt>
                <c:pt idx="53">
                  <c:v>300697.29401000001</c:v>
                </c:pt>
                <c:pt idx="54">
                  <c:v>305211.53829</c:v>
                </c:pt>
                <c:pt idx="55">
                  <c:v>324665.5772</c:v>
                </c:pt>
                <c:pt idx="56">
                  <c:v>335959.80742999999</c:v>
                </c:pt>
                <c:pt idx="57">
                  <c:v>341835.63033000001</c:v>
                </c:pt>
                <c:pt idx="58">
                  <c:v>338587.95646000002</c:v>
                </c:pt>
                <c:pt idx="59">
                  <c:v>341830.99203000002</c:v>
                </c:pt>
                <c:pt idx="60">
                  <c:v>344129.89770999999</c:v>
                </c:pt>
                <c:pt idx="61">
                  <c:v>361315.95306999999</c:v>
                </c:pt>
                <c:pt idx="62">
                  <c:v>378636.82890999998</c:v>
                </c:pt>
                <c:pt idx="63">
                  <c:v>366556.09431000001</c:v>
                </c:pt>
                <c:pt idx="64">
                  <c:v>350587.52046000003</c:v>
                </c:pt>
                <c:pt idx="65">
                  <c:v>330923.13377999997</c:v>
                </c:pt>
                <c:pt idx="66">
                  <c:v>372131.19952000002</c:v>
                </c:pt>
                <c:pt idx="67">
                  <c:v>360817.48835</c:v>
                </c:pt>
                <c:pt idx="68">
                  <c:v>375947.06754000002</c:v>
                </c:pt>
                <c:pt idx="69">
                  <c:v>389948.29823000001</c:v>
                </c:pt>
                <c:pt idx="70">
                  <c:v>372945.14724999998</c:v>
                </c:pt>
                <c:pt idx="71">
                  <c:v>340435.24442</c:v>
                </c:pt>
                <c:pt idx="72">
                  <c:v>341498.34720000002</c:v>
                </c:pt>
                <c:pt idx="73">
                  <c:v>296285.86577999999</c:v>
                </c:pt>
                <c:pt idx="74">
                  <c:v>261778.93458999999</c:v>
                </c:pt>
                <c:pt idx="75">
                  <c:v>265103.21805000002</c:v>
                </c:pt>
                <c:pt idx="76">
                  <c:v>269129.35652999999</c:v>
                </c:pt>
                <c:pt idx="77">
                  <c:v>257692.18874000001</c:v>
                </c:pt>
                <c:pt idx="78">
                  <c:v>232249.22925999999</c:v>
                </c:pt>
                <c:pt idx="79">
                  <c:v>257840.76957</c:v>
                </c:pt>
                <c:pt idx="80">
                  <c:v>261912.67279000001</c:v>
                </c:pt>
                <c:pt idx="81">
                  <c:v>288972.00926999998</c:v>
                </c:pt>
                <c:pt idx="82">
                  <c:v>280143.58688999998</c:v>
                </c:pt>
                <c:pt idx="83">
                  <c:v>308438.64892000001</c:v>
                </c:pt>
                <c:pt idx="84">
                  <c:v>318308.60590000002</c:v>
                </c:pt>
                <c:pt idx="85">
                  <c:v>319099.59396000003</c:v>
                </c:pt>
                <c:pt idx="86">
                  <c:v>338298.75722000003</c:v>
                </c:pt>
                <c:pt idx="87">
                  <c:v>345507.40119</c:v>
                </c:pt>
                <c:pt idx="88">
                  <c:v>355608.26919000002</c:v>
                </c:pt>
                <c:pt idx="89">
                  <c:v>343147.96545999998</c:v>
                </c:pt>
                <c:pt idx="90">
                  <c:v>344428.29619000002</c:v>
                </c:pt>
                <c:pt idx="91">
                  <c:v>371534.55700999999</c:v>
                </c:pt>
                <c:pt idx="92">
                  <c:v>371312.76804</c:v>
                </c:pt>
                <c:pt idx="93">
                  <c:v>352331.99235000001</c:v>
                </c:pt>
                <c:pt idx="94">
                  <c:v>341169.18115000002</c:v>
                </c:pt>
                <c:pt idx="95">
                  <c:v>368618.36835</c:v>
                </c:pt>
                <c:pt idx="96">
                  <c:v>355434.48684000003</c:v>
                </c:pt>
                <c:pt idx="97">
                  <c:v>386513.15892999998</c:v>
                </c:pt>
                <c:pt idx="98">
                  <c:v>400235.47203</c:v>
                </c:pt>
                <c:pt idx="99">
                  <c:v>398428.15091999999</c:v>
                </c:pt>
                <c:pt idx="100">
                  <c:v>423115.45091000001</c:v>
                </c:pt>
                <c:pt idx="101">
                  <c:v>414003.47261</c:v>
                </c:pt>
                <c:pt idx="102">
                  <c:v>425615.58231999999</c:v>
                </c:pt>
                <c:pt idx="103">
                  <c:v>427838.96067</c:v>
                </c:pt>
                <c:pt idx="104">
                  <c:v>437431.08231000003</c:v>
                </c:pt>
                <c:pt idx="105">
                  <c:v>434050.82981999998</c:v>
                </c:pt>
                <c:pt idx="106">
                  <c:v>425239.41459</c:v>
                </c:pt>
                <c:pt idx="107">
                  <c:v>416771.00309999997</c:v>
                </c:pt>
                <c:pt idx="108">
                  <c:v>415428.98272000003</c:v>
                </c:pt>
                <c:pt idx="109">
                  <c:v>400424.09701999999</c:v>
                </c:pt>
                <c:pt idx="110">
                  <c:v>437862.05949999997</c:v>
                </c:pt>
                <c:pt idx="111">
                  <c:v>444856.95423999999</c:v>
                </c:pt>
                <c:pt idx="112">
                  <c:v>433977.62167000002</c:v>
                </c:pt>
                <c:pt idx="113">
                  <c:v>458839.86359000002</c:v>
                </c:pt>
                <c:pt idx="114">
                  <c:v>466623.58182999998</c:v>
                </c:pt>
                <c:pt idx="115">
                  <c:v>460037.94147000002</c:v>
                </c:pt>
                <c:pt idx="116">
                  <c:v>473072.00527000002</c:v>
                </c:pt>
                <c:pt idx="117">
                  <c:v>456094.05583000003</c:v>
                </c:pt>
                <c:pt idx="118">
                  <c:v>464543.06371000002</c:v>
                </c:pt>
                <c:pt idx="119">
                  <c:v>477111.90408000001</c:v>
                </c:pt>
                <c:pt idx="120">
                  <c:v>490194.05180000002</c:v>
                </c:pt>
                <c:pt idx="121">
                  <c:v>498256.68767999997</c:v>
                </c:pt>
                <c:pt idx="122">
                  <c:v>519268.81534999999</c:v>
                </c:pt>
                <c:pt idx="123">
                  <c:v>532954.48572</c:v>
                </c:pt>
                <c:pt idx="124">
                  <c:v>549767.92945000005</c:v>
                </c:pt>
                <c:pt idx="125">
                  <c:v>567510.66041999997</c:v>
                </c:pt>
                <c:pt idx="126">
                  <c:v>556762.82420000003</c:v>
                </c:pt>
                <c:pt idx="127">
                  <c:v>563413.63295999996</c:v>
                </c:pt>
                <c:pt idx="128">
                  <c:v>549360.91694000002</c:v>
                </c:pt>
                <c:pt idx="129">
                  <c:v>596118.96366000001</c:v>
                </c:pt>
                <c:pt idx="130">
                  <c:v>562153.86545000004</c:v>
                </c:pt>
                <c:pt idx="131">
                  <c:v>586929.21617999999</c:v>
                </c:pt>
                <c:pt idx="132">
                  <c:v>602055.31665000005</c:v>
                </c:pt>
                <c:pt idx="133">
                  <c:v>632616.12037999998</c:v>
                </c:pt>
                <c:pt idx="134">
                  <c:v>655476.77289000002</c:v>
                </c:pt>
                <c:pt idx="135">
                  <c:v>648264.18637000001</c:v>
                </c:pt>
                <c:pt idx="136">
                  <c:v>667607.06022999994</c:v>
                </c:pt>
                <c:pt idx="137">
                  <c:v>651855.55974000006</c:v>
                </c:pt>
                <c:pt idx="138">
                  <c:v>683692.59705999994</c:v>
                </c:pt>
                <c:pt idx="139">
                  <c:v>696224.17628999997</c:v>
                </c:pt>
                <c:pt idx="140">
                  <c:v>714681.59496999998</c:v>
                </c:pt>
                <c:pt idx="141">
                  <c:v>726105.31165000005</c:v>
                </c:pt>
                <c:pt idx="142">
                  <c:v>746191.01234999998</c:v>
                </c:pt>
                <c:pt idx="143">
                  <c:v>753094.53222000005</c:v>
                </c:pt>
                <c:pt idx="144">
                  <c:v>749640.83964000002</c:v>
                </c:pt>
                <c:pt idx="145">
                  <c:v>730308.24737999996</c:v>
                </c:pt>
                <c:pt idx="146">
                  <c:v>737649.23803999997</c:v>
                </c:pt>
                <c:pt idx="147">
                  <c:v>741654.89064</c:v>
                </c:pt>
                <c:pt idx="148">
                  <c:v>740225.59253999998</c:v>
                </c:pt>
                <c:pt idx="149">
                  <c:v>763031.66752999998</c:v>
                </c:pt>
                <c:pt idx="150">
                  <c:v>794073.38768000004</c:v>
                </c:pt>
                <c:pt idx="151">
                  <c:v>783494.30900000001</c:v>
                </c:pt>
                <c:pt idx="152">
                  <c:v>820306.25297000003</c:v>
                </c:pt>
                <c:pt idx="153">
                  <c:v>787873.26890000002</c:v>
                </c:pt>
                <c:pt idx="154">
                  <c:v>781913.10586999997</c:v>
                </c:pt>
                <c:pt idx="155">
                  <c:v>785998.38291000004</c:v>
                </c:pt>
                <c:pt idx="156">
                  <c:v>758063.33172999998</c:v>
                </c:pt>
                <c:pt idx="157">
                  <c:v>765290.83822999999</c:v>
                </c:pt>
                <c:pt idx="158">
                  <c:v>823541.86719999998</c:v>
                </c:pt>
                <c:pt idx="159">
                  <c:v>791765.90112000005</c:v>
                </c:pt>
                <c:pt idx="160">
                  <c:v>778182.35106999998</c:v>
                </c:pt>
                <c:pt idx="161">
                  <c:v>754944.91240000003</c:v>
                </c:pt>
                <c:pt idx="162">
                  <c:v>759409.68130000005</c:v>
                </c:pt>
                <c:pt idx="163">
                  <c:v>808308.38971000002</c:v>
                </c:pt>
                <c:pt idx="164">
                  <c:v>822022.35386000003</c:v>
                </c:pt>
                <c:pt idx="165">
                  <c:v>837119.15558999998</c:v>
                </c:pt>
                <c:pt idx="166">
                  <c:v>811831.88899000001</c:v>
                </c:pt>
                <c:pt idx="167">
                  <c:v>821263.06100999995</c:v>
                </c:pt>
                <c:pt idx="168">
                  <c:v>823461.46979</c:v>
                </c:pt>
                <c:pt idx="169">
                  <c:v>815711.76586000004</c:v>
                </c:pt>
                <c:pt idx="170">
                  <c:v>795393.06689000002</c:v>
                </c:pt>
                <c:pt idx="171">
                  <c:v>790979.01032</c:v>
                </c:pt>
                <c:pt idx="172">
                  <c:v>798638.34435999999</c:v>
                </c:pt>
                <c:pt idx="173">
                  <c:v>833047.71623999998</c:v>
                </c:pt>
                <c:pt idx="174">
                  <c:v>807134.19923000003</c:v>
                </c:pt>
                <c:pt idx="175">
                  <c:v>828788.96602000005</c:v>
                </c:pt>
                <c:pt idx="176">
                  <c:v>858996.94828999997</c:v>
                </c:pt>
                <c:pt idx="177">
                  <c:v>855354.32148000004</c:v>
                </c:pt>
                <c:pt idx="178">
                  <c:v>825535.49424000003</c:v>
                </c:pt>
                <c:pt idx="179">
                  <c:v>883598.20741000003</c:v>
                </c:pt>
                <c:pt idx="180">
                  <c:v>906975.10491999995</c:v>
                </c:pt>
                <c:pt idx="181">
                  <c:v>899070.86766999995</c:v>
                </c:pt>
                <c:pt idx="182">
                  <c:v>955371.86984000006</c:v>
                </c:pt>
                <c:pt idx="183">
                  <c:v>969278.40150000004</c:v>
                </c:pt>
                <c:pt idx="184">
                  <c:v>965989.67845999997</c:v>
                </c:pt>
                <c:pt idx="185">
                  <c:v>966953.98508999997</c:v>
                </c:pt>
                <c:pt idx="186">
                  <c:v>947911.13320000004</c:v>
                </c:pt>
                <c:pt idx="187">
                  <c:v>908323.30972000002</c:v>
                </c:pt>
                <c:pt idx="188">
                  <c:v>957078.92594999995</c:v>
                </c:pt>
                <c:pt idx="189">
                  <c:v>923808.33875999996</c:v>
                </c:pt>
                <c:pt idx="190">
                  <c:v>949535.08614000003</c:v>
                </c:pt>
                <c:pt idx="191">
                  <c:v>954771.44787000003</c:v>
                </c:pt>
                <c:pt idx="192">
                  <c:v>978824.00474</c:v>
                </c:pt>
                <c:pt idx="193">
                  <c:v>940243.98263999994</c:v>
                </c:pt>
                <c:pt idx="194">
                  <c:v>895174.16115000006</c:v>
                </c:pt>
                <c:pt idx="195">
                  <c:v>858606.27367000002</c:v>
                </c:pt>
                <c:pt idx="196">
                  <c:v>894624.23270000005</c:v>
                </c:pt>
                <c:pt idx="197">
                  <c:v>917675.09034999995</c:v>
                </c:pt>
                <c:pt idx="198">
                  <c:v>948720.71920000005</c:v>
                </c:pt>
                <c:pt idx="199">
                  <c:v>955225.78532999998</c:v>
                </c:pt>
                <c:pt idx="200">
                  <c:v>990061.62390999997</c:v>
                </c:pt>
                <c:pt idx="201">
                  <c:v>948530.01566999999</c:v>
                </c:pt>
                <c:pt idx="202">
                  <c:v>993837.98262999998</c:v>
                </c:pt>
                <c:pt idx="203">
                  <c:v>964654.67573999998</c:v>
                </c:pt>
                <c:pt idx="204">
                  <c:v>940324.42041000002</c:v>
                </c:pt>
                <c:pt idx="205">
                  <c:v>942754.48219000001</c:v>
                </c:pt>
                <c:pt idx="206">
                  <c:v>977647.42429999996</c:v>
                </c:pt>
                <c:pt idx="207">
                  <c:v>960305.81201999995</c:v>
                </c:pt>
                <c:pt idx="208">
                  <c:v>988751.23473999999</c:v>
                </c:pt>
                <c:pt idx="209">
                  <c:v>968698.73293000006</c:v>
                </c:pt>
                <c:pt idx="210">
                  <c:v>879540.26309999998</c:v>
                </c:pt>
                <c:pt idx="211">
                  <c:v>762760.30989999999</c:v>
                </c:pt>
                <c:pt idx="212">
                  <c:v>869750.72172000003</c:v>
                </c:pt>
                <c:pt idx="213">
                  <c:v>876187.64948999998</c:v>
                </c:pt>
                <c:pt idx="214">
                  <c:v>937757.59972000006</c:v>
                </c:pt>
                <c:pt idx="215">
                  <c:v>964888.64468000003</c:v>
                </c:pt>
                <c:pt idx="216">
                  <c:v>963188.53838000004</c:v>
                </c:pt>
                <c:pt idx="217">
                  <c:v>951677.21172000002</c:v>
                </c:pt>
                <c:pt idx="218">
                  <c:v>897076.16824999999</c:v>
                </c:pt>
                <c:pt idx="219">
                  <c:v>1003026.5695700001</c:v>
                </c:pt>
                <c:pt idx="220">
                  <c:v>1052608.4583999999</c:v>
                </c:pt>
                <c:pt idx="221">
                  <c:v>1095985.8299400001</c:v>
                </c:pt>
                <c:pt idx="222">
                  <c:v>1163428.0750899999</c:v>
                </c:pt>
                <c:pt idx="223">
                  <c:v>1186895.42026</c:v>
                </c:pt>
                <c:pt idx="224">
                  <c:v>1206034.83256</c:v>
                </c:pt>
                <c:pt idx="225">
                  <c:v>1237541.3751699999</c:v>
                </c:pt>
                <c:pt idx="226">
                  <c:v>1206104.19985</c:v>
                </c:pt>
                <c:pt idx="227">
                  <c:v>1261671.85836</c:v>
                </c:pt>
                <c:pt idx="228">
                  <c:v>1250908.65496</c:v>
                </c:pt>
                <c:pt idx="229">
                  <c:v>1212123.1901100001</c:v>
                </c:pt>
                <c:pt idx="230">
                  <c:v>1272072.0822399999</c:v>
                </c:pt>
                <c:pt idx="231">
                  <c:v>1324139.92802</c:v>
                </c:pt>
                <c:pt idx="232">
                  <c:v>1386398.89916</c:v>
                </c:pt>
                <c:pt idx="233">
                  <c:v>1405491.2489199999</c:v>
                </c:pt>
                <c:pt idx="234">
                  <c:v>1450622.7834699999</c:v>
                </c:pt>
                <c:pt idx="235">
                  <c:v>1454261.3962699999</c:v>
                </c:pt>
                <c:pt idx="236">
                  <c:v>1401162.59589</c:v>
                </c:pt>
                <c:pt idx="237">
                  <c:v>1396400.0006500001</c:v>
                </c:pt>
                <c:pt idx="238">
                  <c:v>1287903.8458499999</c:v>
                </c:pt>
                <c:pt idx="239">
                  <c:v>1338965.7288200001</c:v>
                </c:pt>
                <c:pt idx="240">
                  <c:v>1315434.5504099999</c:v>
                </c:pt>
                <c:pt idx="241">
                  <c:v>1261846.223</c:v>
                </c:pt>
                <c:pt idx="242">
                  <c:v>1323512.17145</c:v>
                </c:pt>
                <c:pt idx="243">
                  <c:v>1484403.2789499999</c:v>
                </c:pt>
                <c:pt idx="244">
                  <c:v>1449832.0032200001</c:v>
                </c:pt>
                <c:pt idx="245">
                  <c:v>1574064.19144</c:v>
                </c:pt>
                <c:pt idx="246">
                  <c:v>1535016.3586899999</c:v>
                </c:pt>
                <c:pt idx="247">
                  <c:v>1512205.0130799999</c:v>
                </c:pt>
                <c:pt idx="248">
                  <c:v>1559730.36207</c:v>
                </c:pt>
                <c:pt idx="249">
                  <c:v>1488922.25184</c:v>
                </c:pt>
                <c:pt idx="250">
                  <c:v>1520866.8719500001</c:v>
                </c:pt>
                <c:pt idx="251">
                  <c:v>1581923.09241</c:v>
                </c:pt>
                <c:pt idx="252">
                  <c:v>1506642.93019</c:v>
                </c:pt>
                <c:pt idx="253">
                  <c:v>1468862.8971800001</c:v>
                </c:pt>
                <c:pt idx="254">
                  <c:v>1418505.6419200001</c:v>
                </c:pt>
                <c:pt idx="255">
                  <c:v>1538283.2606899999</c:v>
                </c:pt>
                <c:pt idx="256">
                  <c:v>1571866.4416700001</c:v>
                </c:pt>
                <c:pt idx="257">
                  <c:v>1525018.3968700001</c:v>
                </c:pt>
                <c:pt idx="258">
                  <c:v>1487049.6270900001</c:v>
                </c:pt>
                <c:pt idx="259">
                  <c:v>1535021.3931799999</c:v>
                </c:pt>
                <c:pt idx="260">
                  <c:v>1579799.1838700001</c:v>
                </c:pt>
                <c:pt idx="261">
                  <c:v>1594550.55006</c:v>
                </c:pt>
                <c:pt idx="262">
                  <c:v>1661079.0635599999</c:v>
                </c:pt>
                <c:pt idx="263">
                  <c:v>1729083.12533</c:v>
                </c:pt>
                <c:pt idx="264">
                  <c:v>1751314.8088400001</c:v>
                </c:pt>
                <c:pt idx="265">
                  <c:v>1820879.5574</c:v>
                </c:pt>
                <c:pt idx="266">
                  <c:v>1804251.6968</c:v>
                </c:pt>
                <c:pt idx="267">
                  <c:v>1787378.2501300001</c:v>
                </c:pt>
                <c:pt idx="268">
                  <c:v>1781835.40447</c:v>
                </c:pt>
                <c:pt idx="269">
                  <c:v>1827428.77003</c:v>
                </c:pt>
                <c:pt idx="270">
                  <c:v>1820500.1619299999</c:v>
                </c:pt>
                <c:pt idx="271">
                  <c:v>1886009.3605299999</c:v>
                </c:pt>
                <c:pt idx="272">
                  <c:v>1965825.29119</c:v>
                </c:pt>
                <c:pt idx="273">
                  <c:v>2025372.3150299999</c:v>
                </c:pt>
                <c:pt idx="274">
                  <c:v>2068972.69524</c:v>
                </c:pt>
                <c:pt idx="275">
                  <c:v>2115244.7903999998</c:v>
                </c:pt>
                <c:pt idx="276">
                  <c:v>2190148.8676</c:v>
                </c:pt>
                <c:pt idx="277">
                  <c:v>2333087.6333699999</c:v>
                </c:pt>
                <c:pt idx="278">
                  <c:v>2375312.8878500001</c:v>
                </c:pt>
                <c:pt idx="279">
                  <c:v>2429975.7129799998</c:v>
                </c:pt>
                <c:pt idx="280">
                  <c:v>2541142.00667</c:v>
                </c:pt>
                <c:pt idx="281">
                  <c:v>2639016.1549800001</c:v>
                </c:pt>
                <c:pt idx="282">
                  <c:v>2827944.8782700002</c:v>
                </c:pt>
                <c:pt idx="283">
                  <c:v>2529585.3592099999</c:v>
                </c:pt>
                <c:pt idx="284">
                  <c:v>2571239.9150899998</c:v>
                </c:pt>
                <c:pt idx="285">
                  <c:v>2564411.2582899998</c:v>
                </c:pt>
              </c:numCache>
            </c:numRef>
          </c:val>
          <c:smooth val="0"/>
          <c:extLst>
            <c:ext xmlns:c16="http://schemas.microsoft.com/office/drawing/2014/chart" uri="{C3380CC4-5D6E-409C-BE32-E72D297353CC}">
              <c16:uniqueId val="{00000001-3383-4D96-85E5-8D161B314D52}"/>
            </c:ext>
          </c:extLst>
        </c:ser>
        <c:ser>
          <c:idx val="5"/>
          <c:order val="2"/>
          <c:tx>
            <c:strRef>
              <c:f>'811_B2_PH'!$J$1</c:f>
              <c:strCache>
                <c:ptCount val="1"/>
                <c:pt idx="0">
                  <c:v>PH_FOORD_LAST</c:v>
                </c:pt>
              </c:strCache>
            </c:strRef>
          </c:tx>
          <c:spPr>
            <a:ln w="28575" cap="rnd">
              <a:solidFill>
                <a:schemeClr val="accent6"/>
              </a:solidFill>
              <a:round/>
            </a:ln>
            <a:effectLst/>
          </c:spPr>
          <c:marker>
            <c:symbol val="none"/>
          </c:marker>
          <c:dLbls>
            <c:dLbl>
              <c:idx val="250"/>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ED-48BE-B6CE-4C9FB98F386F}"/>
                </c:ext>
              </c:extLst>
            </c:dLbl>
            <c:dLbl>
              <c:idx val="254"/>
              <c:layout>
                <c:manualLayout>
                  <c:x val="0"/>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8D-49ED-A1CD-CE14EC223060}"/>
                </c:ext>
              </c:extLst>
            </c:dLbl>
            <c:dLbl>
              <c:idx val="273"/>
              <c:layout>
                <c:manualLayout>
                  <c:x val="-1.9030896096144841E-16"/>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90-41EF-8470-FB10B7EB0F45}"/>
                </c:ext>
              </c:extLst>
            </c:dLbl>
            <c:dLbl>
              <c:idx val="285"/>
              <c:layout>
                <c:manualLayout>
                  <c:x val="-9.5052158989685111E-17"/>
                  <c:y val="7.0555555555555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BD-4621-97A6-19FB61A8EB2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'811_B2_PH'!$J$2:$J$287</c:f>
              <c:numCache>
                <c:formatCode>General</c:formatCode>
                <c:ptCount val="286"/>
                <c:pt idx="285">
                  <c:v>2506628.36766</c:v>
                </c:pt>
              </c:numCache>
            </c:numRef>
          </c:val>
          <c:smooth val="0"/>
          <c:extLst>
            <c:ext xmlns:c16="http://schemas.microsoft.com/office/drawing/2014/chart" uri="{C3380CC4-5D6E-409C-BE32-E72D297353CC}">
              <c16:uniqueId val="{00000003-3383-4D96-85E5-8D161B314D52}"/>
            </c:ext>
          </c:extLst>
        </c:ser>
        <c:ser>
          <c:idx val="6"/>
          <c:order val="3"/>
          <c:tx>
            <c:strRef>
              <c:f>'811_B2_PH'!$K$1</c:f>
              <c:strCache>
                <c:ptCount val="1"/>
                <c:pt idx="0">
                  <c:v>PH_COMP_1_LAST</c:v>
                </c:pt>
              </c:strCache>
            </c:strRef>
          </c:tx>
          <c:spPr>
            <a:ln w="28575" cap="rnd">
              <a:solidFill>
                <a:schemeClr val="accent1">
                  <a:lumMod val="60000"/>
                </a:schemeClr>
              </a:solidFill>
              <a:round/>
            </a:ln>
            <a:effectLst/>
          </c:spPr>
          <c:marker>
            <c:symbol val="none"/>
          </c:marker>
          <c:dLbls>
            <c:dLbl>
              <c:idx val="250"/>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ED-48BE-B6CE-4C9FB98F386F}"/>
                </c:ext>
              </c:extLst>
            </c:dLbl>
            <c:dLbl>
              <c:idx val="251"/>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BF-45B5-AB52-5BFE088834CB}"/>
                </c:ext>
              </c:extLst>
            </c:dLbl>
            <c:dLbl>
              <c:idx val="252"/>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F6-4E74-B148-AE487A74F4B9}"/>
                </c:ext>
              </c:extLst>
            </c:dLbl>
            <c:dLbl>
              <c:idx val="253"/>
              <c:layout>
                <c:manualLayout>
                  <c:x val="-9.5110557048149353E-17"/>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6A-4B38-9980-80BB596B3BF5}"/>
                </c:ext>
              </c:extLst>
            </c:dLbl>
            <c:dLbl>
              <c:idx val="254"/>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8D-49ED-A1CD-CE14EC223060}"/>
                </c:ext>
              </c:extLst>
            </c:dLbl>
            <c:dLbl>
              <c:idx val="255"/>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D9-4561-BDAB-3EE83A04FCF7}"/>
                </c:ext>
              </c:extLst>
            </c:dLbl>
            <c:dLbl>
              <c:idx val="256"/>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2E-4D6B-BC5B-2D04A52C72E7}"/>
                </c:ext>
              </c:extLst>
            </c:dLbl>
            <c:dLbl>
              <c:idx val="257"/>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C0-4FC1-9637-E71C8896CBA1}"/>
                </c:ext>
              </c:extLst>
            </c:dLbl>
            <c:dLbl>
              <c:idx val="259"/>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7D-4DC0-899E-7779961DF3F8}"/>
                </c:ext>
              </c:extLst>
            </c:dLbl>
            <c:dLbl>
              <c:idx val="26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C7-4313-8204-C284B2AADA33}"/>
                </c:ext>
              </c:extLst>
            </c:dLbl>
            <c:dLbl>
              <c:idx val="261"/>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C8-4612-B262-7DE50E8CDF55}"/>
                </c:ext>
              </c:extLst>
            </c:dLbl>
            <c:dLbl>
              <c:idx val="264"/>
              <c:layout>
                <c:manualLayout>
                  <c:x val="0"/>
                  <c:y val="4.70370370370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37-494B-B0B3-F06E77E46D46}"/>
                </c:ext>
              </c:extLst>
            </c:dLbl>
            <c:dLbl>
              <c:idx val="266"/>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89-49BD-8729-27717C9740B0}"/>
                </c:ext>
              </c:extLst>
            </c:dLbl>
            <c:dLbl>
              <c:idx val="267"/>
              <c:layout>
                <c:manualLayout>
                  <c:x val="-1.9030896096144841E-16"/>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92-4F30-B21D-074513440565}"/>
                </c:ext>
              </c:extLst>
            </c:dLbl>
            <c:dLbl>
              <c:idx val="268"/>
              <c:layout>
                <c:manualLayout>
                  <c:x val="-1.903089609614484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2B-4735-A280-87C57692D120}"/>
                </c:ext>
              </c:extLst>
            </c:dLbl>
            <c:dLbl>
              <c:idx val="269"/>
              <c:layout>
                <c:manualLayout>
                  <c:x val="-1.9030896096144841E-16"/>
                  <c:y val="3.919753086419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43-4F0B-8C2F-1E3DCE7D8D85}"/>
                </c:ext>
              </c:extLst>
            </c:dLbl>
            <c:dLbl>
              <c:idx val="271"/>
              <c:layout>
                <c:manualLayout>
                  <c:x val="-1.9030896096144841E-16"/>
                  <c:y val="3.919753086419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57-4FA3-BAAB-FEEC2C1E18F0}"/>
                </c:ext>
              </c:extLst>
            </c:dLbl>
            <c:dLbl>
              <c:idx val="272"/>
              <c:layout>
                <c:manualLayout>
                  <c:x val="-9.5154480480724203E-17"/>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36-4726-BA50-2C590E80A474}"/>
                </c:ext>
              </c:extLst>
            </c:dLbl>
            <c:dLbl>
              <c:idx val="273"/>
              <c:layout>
                <c:manualLayout>
                  <c:x val="-1.9030896096144841E-16"/>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90-41EF-8470-FB10B7EB0F45}"/>
                </c:ext>
              </c:extLst>
            </c:dLbl>
            <c:dLbl>
              <c:idx val="285"/>
              <c:layout>
                <c:manualLayout>
                  <c:x val="0"/>
                  <c:y val="1.5679012345679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BD-4621-97A6-19FB61A8EB2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'811_B2_PH'!$I$2:$I$287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'811_B2_PH'!$K$2:$K$287</c:f>
              <c:numCache>
                <c:formatCode>General</c:formatCode>
                <c:ptCount val="286"/>
                <c:pt idx="285">
                  <c:v>2564411.2582899998</c:v>
                </c:pt>
              </c:numCache>
            </c:numRef>
          </c:val>
          <c:smooth val="0"/>
          <c:extLst>
            <c:ext xmlns:c16="http://schemas.microsoft.com/office/drawing/2014/chart" uri="{C3380CC4-5D6E-409C-BE32-E72D297353CC}">
              <c16:uniqueId val="{00000005-3383-4D96-85E5-8D161B314D52}"/>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2"/>
          <c:orientation val="minMax"/>
          <c:max val="290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383496732026144"/>
          <c:h val="0.83658095238095243"/>
        </c:manualLayout>
      </c:layout>
      <c:lineChart>
        <c:grouping val="standard"/>
        <c:varyColors val="0"/>
        <c:ser>
          <c:idx val="0"/>
          <c:order val="0"/>
          <c:tx>
            <c:strRef>
              <c:f>'811_B3_PH'!$G$2</c:f>
              <c:strCache>
                <c:ptCount val="1"/>
                <c:pt idx="0">
                  <c:v>Foord</c:v>
                </c:pt>
              </c:strCache>
            </c:strRef>
          </c:tx>
          <c:spPr>
            <a:ln w="15875" cap="rnd">
              <a:solidFill>
                <a:srgbClr val="D25347"/>
              </a:solidFill>
              <a:round/>
            </a:ln>
            <a:effectLst/>
          </c:spPr>
          <c:marker>
            <c:symbol val="none"/>
          </c:marker>
          <c:dLbls>
            <c:delete val="1"/>
          </c:dLbls>
          <c:cat>
            <c:numRef>
              <c:f>'811_B3_PH'!$I$2:$I$287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'811_B3_PH'!$L$2:$L$287</c:f>
              <c:numCache>
                <c:formatCode>General</c:formatCode>
                <c:ptCount val="286"/>
                <c:pt idx="0">
                  <c:v>100000</c:v>
                </c:pt>
                <c:pt idx="1">
                  <c:v>101856</c:v>
                </c:pt>
                <c:pt idx="2">
                  <c:v>104517.80284999999</c:v>
                </c:pt>
                <c:pt idx="3">
                  <c:v>110600.94800999999</c:v>
                </c:pt>
                <c:pt idx="4">
                  <c:v>107781.84045</c:v>
                </c:pt>
                <c:pt idx="5">
                  <c:v>104441.46565</c:v>
                </c:pt>
                <c:pt idx="6">
                  <c:v>101149.26177</c:v>
                </c:pt>
                <c:pt idx="7">
                  <c:v>95304.149380000003</c:v>
                </c:pt>
                <c:pt idx="8">
                  <c:v>94676.380950000006</c:v>
                </c:pt>
                <c:pt idx="9">
                  <c:v>104010.7147</c:v>
                </c:pt>
                <c:pt idx="10">
                  <c:v>103865.09970000001</c:v>
                </c:pt>
                <c:pt idx="11">
                  <c:v>108497.69087999999</c:v>
                </c:pt>
                <c:pt idx="12">
                  <c:v>112361.40214999999</c:v>
                </c:pt>
                <c:pt idx="13">
                  <c:v>110850.14129</c:v>
                </c:pt>
                <c:pt idx="14">
                  <c:v>118883.67273000001</c:v>
                </c:pt>
                <c:pt idx="15">
                  <c:v>120290.89876</c:v>
                </c:pt>
                <c:pt idx="16">
                  <c:v>128495.33951000001</c:v>
                </c:pt>
                <c:pt idx="17">
                  <c:v>132120.83551</c:v>
                </c:pt>
                <c:pt idx="18">
                  <c:v>132650.50794000001</c:v>
                </c:pt>
                <c:pt idx="19">
                  <c:v>131532.39681000001</c:v>
                </c:pt>
                <c:pt idx="20">
                  <c:v>129859.30472</c:v>
                </c:pt>
                <c:pt idx="21">
                  <c:v>129563.22551</c:v>
                </c:pt>
                <c:pt idx="22">
                  <c:v>129161.9682</c:v>
                </c:pt>
                <c:pt idx="23">
                  <c:v>131209.44372000001</c:v>
                </c:pt>
                <c:pt idx="24">
                  <c:v>142743.27866000001</c:v>
                </c:pt>
                <c:pt idx="25">
                  <c:v>150958.86806000001</c:v>
                </c:pt>
                <c:pt idx="26">
                  <c:v>154441.03627000001</c:v>
                </c:pt>
                <c:pt idx="27">
                  <c:v>164503.48754999999</c:v>
                </c:pt>
                <c:pt idx="28">
                  <c:v>168998.87435</c:v>
                </c:pt>
                <c:pt idx="29">
                  <c:v>169142.18539999999</c:v>
                </c:pt>
                <c:pt idx="30">
                  <c:v>175670.0589</c:v>
                </c:pt>
                <c:pt idx="31">
                  <c:v>172605.14337999999</c:v>
                </c:pt>
                <c:pt idx="32">
                  <c:v>169834.31301000001</c:v>
                </c:pt>
                <c:pt idx="33">
                  <c:v>182070.87526</c:v>
                </c:pt>
                <c:pt idx="34">
                  <c:v>187792.08837000001</c:v>
                </c:pt>
                <c:pt idx="35">
                  <c:v>204867.64738000001</c:v>
                </c:pt>
                <c:pt idx="36">
                  <c:v>210204.44959</c:v>
                </c:pt>
                <c:pt idx="37">
                  <c:v>229288.28094999999</c:v>
                </c:pt>
                <c:pt idx="38">
                  <c:v>223913.59773000001</c:v>
                </c:pt>
                <c:pt idx="39">
                  <c:v>231306.97625000001</c:v>
                </c:pt>
                <c:pt idx="40">
                  <c:v>247977.42371</c:v>
                </c:pt>
                <c:pt idx="41">
                  <c:v>275262.23271000001</c:v>
                </c:pt>
                <c:pt idx="42">
                  <c:v>277915.55735000002</c:v>
                </c:pt>
                <c:pt idx="43">
                  <c:v>292207.57088000001</c:v>
                </c:pt>
                <c:pt idx="44">
                  <c:v>297969.38021999999</c:v>
                </c:pt>
                <c:pt idx="45">
                  <c:v>284623.76955000003</c:v>
                </c:pt>
                <c:pt idx="46">
                  <c:v>282218.65469</c:v>
                </c:pt>
                <c:pt idx="47">
                  <c:v>280309.08747000003</c:v>
                </c:pt>
                <c:pt idx="48">
                  <c:v>296180.49592000002</c:v>
                </c:pt>
                <c:pt idx="49">
                  <c:v>302789.13504000002</c:v>
                </c:pt>
                <c:pt idx="50">
                  <c:v>321142.41151000001</c:v>
                </c:pt>
                <c:pt idx="51">
                  <c:v>333064.27172000002</c:v>
                </c:pt>
                <c:pt idx="52">
                  <c:v>348597.86854</c:v>
                </c:pt>
                <c:pt idx="53">
                  <c:v>360777.63286000001</c:v>
                </c:pt>
                <c:pt idx="54">
                  <c:v>367492.85155999998</c:v>
                </c:pt>
                <c:pt idx="55">
                  <c:v>382146.45916000003</c:v>
                </c:pt>
                <c:pt idx="56">
                  <c:v>398086.28006000002</c:v>
                </c:pt>
                <c:pt idx="57">
                  <c:v>405338.65973999997</c:v>
                </c:pt>
                <c:pt idx="58">
                  <c:v>399244.53315999999</c:v>
                </c:pt>
                <c:pt idx="59">
                  <c:v>398414.10800000001</c:v>
                </c:pt>
                <c:pt idx="60">
                  <c:v>399023.08643000002</c:v>
                </c:pt>
                <c:pt idx="61">
                  <c:v>409100.07040000003</c:v>
                </c:pt>
                <c:pt idx="62">
                  <c:v>425594.26400000002</c:v>
                </c:pt>
                <c:pt idx="63">
                  <c:v>406852.75571</c:v>
                </c:pt>
                <c:pt idx="64">
                  <c:v>393115.63357000001</c:v>
                </c:pt>
                <c:pt idx="65">
                  <c:v>357361.40495</c:v>
                </c:pt>
                <c:pt idx="66">
                  <c:v>392995.04596999998</c:v>
                </c:pt>
                <c:pt idx="67">
                  <c:v>384795.77068000002</c:v>
                </c:pt>
                <c:pt idx="68">
                  <c:v>390623.74242999998</c:v>
                </c:pt>
                <c:pt idx="69">
                  <c:v>396687.80356999999</c:v>
                </c:pt>
                <c:pt idx="70">
                  <c:v>376643.48228</c:v>
                </c:pt>
                <c:pt idx="71">
                  <c:v>374252.66162000003</c:v>
                </c:pt>
                <c:pt idx="72">
                  <c:v>391579.18398999999</c:v>
                </c:pt>
                <c:pt idx="73">
                  <c:v>344621.70490000001</c:v>
                </c:pt>
                <c:pt idx="74">
                  <c:v>310785.82436000003</c:v>
                </c:pt>
                <c:pt idx="75">
                  <c:v>307582.83405</c:v>
                </c:pt>
                <c:pt idx="76">
                  <c:v>314810.12316000002</c:v>
                </c:pt>
                <c:pt idx="77">
                  <c:v>299662.67155000003</c:v>
                </c:pt>
                <c:pt idx="78">
                  <c:v>275570.95679999999</c:v>
                </c:pt>
                <c:pt idx="79">
                  <c:v>296355.56763000001</c:v>
                </c:pt>
                <c:pt idx="80">
                  <c:v>309774.62698</c:v>
                </c:pt>
                <c:pt idx="81">
                  <c:v>322006.43826999998</c:v>
                </c:pt>
                <c:pt idx="82">
                  <c:v>328531.44676999998</c:v>
                </c:pt>
                <c:pt idx="83">
                  <c:v>350568.37316000002</c:v>
                </c:pt>
                <c:pt idx="84">
                  <c:v>369288.77431000001</c:v>
                </c:pt>
                <c:pt idx="85">
                  <c:v>378041.15435000003</c:v>
                </c:pt>
                <c:pt idx="86">
                  <c:v>388067.16266999999</c:v>
                </c:pt>
                <c:pt idx="87">
                  <c:v>386410.30666</c:v>
                </c:pt>
                <c:pt idx="88">
                  <c:v>407906.38338999997</c:v>
                </c:pt>
                <c:pt idx="89">
                  <c:v>401488.06520999997</c:v>
                </c:pt>
                <c:pt idx="90">
                  <c:v>406699.71987999999</c:v>
                </c:pt>
                <c:pt idx="91">
                  <c:v>432875.81488999998</c:v>
                </c:pt>
                <c:pt idx="92">
                  <c:v>439357.18417000002</c:v>
                </c:pt>
                <c:pt idx="93">
                  <c:v>422105.37719999999</c:v>
                </c:pt>
                <c:pt idx="94">
                  <c:v>412643.86836999998</c:v>
                </c:pt>
                <c:pt idx="95">
                  <c:v>439931.62407999998</c:v>
                </c:pt>
                <c:pt idx="96">
                  <c:v>426377.07598000002</c:v>
                </c:pt>
                <c:pt idx="97">
                  <c:v>469516.93634999997</c:v>
                </c:pt>
                <c:pt idx="98">
                  <c:v>484938.93885999999</c:v>
                </c:pt>
                <c:pt idx="99">
                  <c:v>492768.03259999998</c:v>
                </c:pt>
                <c:pt idx="100">
                  <c:v>514264.61202</c:v>
                </c:pt>
                <c:pt idx="101">
                  <c:v>498431.47274</c:v>
                </c:pt>
                <c:pt idx="102">
                  <c:v>506901.63990000001</c:v>
                </c:pt>
                <c:pt idx="103">
                  <c:v>512323.81725999998</c:v>
                </c:pt>
                <c:pt idx="104">
                  <c:v>524408.47524000006</c:v>
                </c:pt>
                <c:pt idx="105">
                  <c:v>525303.44941</c:v>
                </c:pt>
                <c:pt idx="106">
                  <c:v>517732.51958999998</c:v>
                </c:pt>
                <c:pt idx="107">
                  <c:v>517899.23044000001</c:v>
                </c:pt>
                <c:pt idx="108">
                  <c:v>516756.07017000002</c:v>
                </c:pt>
                <c:pt idx="109">
                  <c:v>504319.56724</c:v>
                </c:pt>
                <c:pt idx="110">
                  <c:v>546270.35158999998</c:v>
                </c:pt>
                <c:pt idx="111">
                  <c:v>550412.95036000002</c:v>
                </c:pt>
                <c:pt idx="112">
                  <c:v>554201.88170999999</c:v>
                </c:pt>
                <c:pt idx="113">
                  <c:v>587663.38095000002</c:v>
                </c:pt>
                <c:pt idx="114">
                  <c:v>607511.85444000002</c:v>
                </c:pt>
                <c:pt idx="115">
                  <c:v>614547.00910999998</c:v>
                </c:pt>
                <c:pt idx="116">
                  <c:v>633620.13008999999</c:v>
                </c:pt>
                <c:pt idx="117">
                  <c:v>607741.83383999998</c:v>
                </c:pt>
                <c:pt idx="118">
                  <c:v>617825.18180999998</c:v>
                </c:pt>
                <c:pt idx="119">
                  <c:v>642164.56159000006</c:v>
                </c:pt>
                <c:pt idx="120">
                  <c:v>655833.61037000001</c:v>
                </c:pt>
                <c:pt idx="121">
                  <c:v>661726.39734000002</c:v>
                </c:pt>
                <c:pt idx="122">
                  <c:v>688256.20594000001</c:v>
                </c:pt>
                <c:pt idx="123">
                  <c:v>702551.87476000004</c:v>
                </c:pt>
                <c:pt idx="124">
                  <c:v>723037.27497999999</c:v>
                </c:pt>
                <c:pt idx="125">
                  <c:v>737960.53347000002</c:v>
                </c:pt>
                <c:pt idx="126">
                  <c:v>735833.41610000003</c:v>
                </c:pt>
                <c:pt idx="127">
                  <c:v>757600.72858999996</c:v>
                </c:pt>
                <c:pt idx="128">
                  <c:v>745978.24587999994</c:v>
                </c:pt>
                <c:pt idx="129">
                  <c:v>797165.19869999995</c:v>
                </c:pt>
                <c:pt idx="130">
                  <c:v>775435.98473999999</c:v>
                </c:pt>
                <c:pt idx="131">
                  <c:v>797021.88659000001</c:v>
                </c:pt>
                <c:pt idx="132">
                  <c:v>823768.31533999997</c:v>
                </c:pt>
                <c:pt idx="133">
                  <c:v>868690.04449999996</c:v>
                </c:pt>
                <c:pt idx="134">
                  <c:v>916611.80519999994</c:v>
                </c:pt>
                <c:pt idx="135">
                  <c:v>898693.99175000004</c:v>
                </c:pt>
                <c:pt idx="136">
                  <c:v>924386.94470999995</c:v>
                </c:pt>
                <c:pt idx="137">
                  <c:v>890393.31162000005</c:v>
                </c:pt>
                <c:pt idx="138">
                  <c:v>930118.45959999994</c:v>
                </c:pt>
                <c:pt idx="139">
                  <c:v>962956.59057</c:v>
                </c:pt>
                <c:pt idx="140">
                  <c:v>994066.27639999997</c:v>
                </c:pt>
                <c:pt idx="141">
                  <c:v>1011373.30716</c:v>
                </c:pt>
                <c:pt idx="142">
                  <c:v>1030832.74511</c:v>
                </c:pt>
                <c:pt idx="143">
                  <c:v>1040380.36758</c:v>
                </c:pt>
                <c:pt idx="144">
                  <c:v>1030692.57011</c:v>
                </c:pt>
                <c:pt idx="145">
                  <c:v>1023588.52796</c:v>
                </c:pt>
                <c:pt idx="146">
                  <c:v>1048234.09907</c:v>
                </c:pt>
                <c:pt idx="147">
                  <c:v>1066396.43337</c:v>
                </c:pt>
                <c:pt idx="148">
                  <c:v>1062981.97275</c:v>
                </c:pt>
                <c:pt idx="149">
                  <c:v>1079259.5989600001</c:v>
                </c:pt>
                <c:pt idx="150">
                  <c:v>1127497.7946599999</c:v>
                </c:pt>
                <c:pt idx="151">
                  <c:v>1122539.10919</c:v>
                </c:pt>
                <c:pt idx="152">
                  <c:v>1154691.6170300001</c:v>
                </c:pt>
                <c:pt idx="153">
                  <c:v>1130822.6214999999</c:v>
                </c:pt>
                <c:pt idx="154">
                  <c:v>1123394.7775999999</c:v>
                </c:pt>
                <c:pt idx="155">
                  <c:v>1127812.38298</c:v>
                </c:pt>
                <c:pt idx="156">
                  <c:v>1087138.0076900001</c:v>
                </c:pt>
                <c:pt idx="157">
                  <c:v>1076611.42778</c:v>
                </c:pt>
                <c:pt idx="158">
                  <c:v>1152693.00269</c:v>
                </c:pt>
                <c:pt idx="159">
                  <c:v>1102035.2196800001</c:v>
                </c:pt>
                <c:pt idx="160">
                  <c:v>1082228.17019</c:v>
                </c:pt>
                <c:pt idx="161">
                  <c:v>1050822.94774</c:v>
                </c:pt>
                <c:pt idx="162">
                  <c:v>1056108.8947399999</c:v>
                </c:pt>
                <c:pt idx="163">
                  <c:v>1134098.5690299999</c:v>
                </c:pt>
                <c:pt idx="164">
                  <c:v>1137378.7571399999</c:v>
                </c:pt>
                <c:pt idx="165">
                  <c:v>1157485.8839499999</c:v>
                </c:pt>
                <c:pt idx="166">
                  <c:v>1133555.7646300001</c:v>
                </c:pt>
                <c:pt idx="167">
                  <c:v>1150433.5483500001</c:v>
                </c:pt>
                <c:pt idx="168">
                  <c:v>1162375.2468000001</c:v>
                </c:pt>
                <c:pt idx="169">
                  <c:v>1134778.8781900001</c:v>
                </c:pt>
                <c:pt idx="170">
                  <c:v>1095502.7212100001</c:v>
                </c:pt>
                <c:pt idx="171">
                  <c:v>1089426.73633</c:v>
                </c:pt>
                <c:pt idx="172">
                  <c:v>1107249.8108999999</c:v>
                </c:pt>
                <c:pt idx="173">
                  <c:v>1124626.26507</c:v>
                </c:pt>
                <c:pt idx="174">
                  <c:v>1116123.7819099999</c:v>
                </c:pt>
                <c:pt idx="175">
                  <c:v>1127498.09501</c:v>
                </c:pt>
                <c:pt idx="176">
                  <c:v>1165033.5438900001</c:v>
                </c:pt>
                <c:pt idx="177">
                  <c:v>1175032.2970199999</c:v>
                </c:pt>
                <c:pt idx="178">
                  <c:v>1124983.6239700001</c:v>
                </c:pt>
                <c:pt idx="179">
                  <c:v>1163620.03388</c:v>
                </c:pt>
                <c:pt idx="180">
                  <c:v>1165833.21894</c:v>
                </c:pt>
                <c:pt idx="181">
                  <c:v>1164826.31724</c:v>
                </c:pt>
                <c:pt idx="182">
                  <c:v>1242043.9909099999</c:v>
                </c:pt>
                <c:pt idx="183">
                  <c:v>1236726.4358000001</c:v>
                </c:pt>
                <c:pt idx="184">
                  <c:v>1159747.81733</c:v>
                </c:pt>
                <c:pt idx="185">
                  <c:v>1155245.6111300001</c:v>
                </c:pt>
                <c:pt idx="186">
                  <c:v>1125614.1506099999</c:v>
                </c:pt>
                <c:pt idx="187">
                  <c:v>1076130.79956</c:v>
                </c:pt>
                <c:pt idx="188">
                  <c:v>1105147.66405</c:v>
                </c:pt>
                <c:pt idx="189">
                  <c:v>1074917.6862699999</c:v>
                </c:pt>
                <c:pt idx="190">
                  <c:v>1108437.3165800001</c:v>
                </c:pt>
                <c:pt idx="191">
                  <c:v>1110001.5563999999</c:v>
                </c:pt>
                <c:pt idx="192">
                  <c:v>1159721.93359</c:v>
                </c:pt>
                <c:pt idx="193">
                  <c:v>1084475.84335</c:v>
                </c:pt>
                <c:pt idx="194">
                  <c:v>1025106.83916</c:v>
                </c:pt>
                <c:pt idx="195">
                  <c:v>994652.36765000003</c:v>
                </c:pt>
                <c:pt idx="196">
                  <c:v>1011831.40337</c:v>
                </c:pt>
                <c:pt idx="197">
                  <c:v>1036903.35253</c:v>
                </c:pt>
                <c:pt idx="198">
                  <c:v>1050434.47633</c:v>
                </c:pt>
                <c:pt idx="199">
                  <c:v>1052553.5630699999</c:v>
                </c:pt>
                <c:pt idx="200">
                  <c:v>1109815.80097</c:v>
                </c:pt>
                <c:pt idx="201">
                  <c:v>1042735.61514</c:v>
                </c:pt>
                <c:pt idx="202">
                  <c:v>1062782.8733399999</c:v>
                </c:pt>
                <c:pt idx="203">
                  <c:v>1031007.3476</c:v>
                </c:pt>
                <c:pt idx="204">
                  <c:v>1009067.5264</c:v>
                </c:pt>
                <c:pt idx="205">
                  <c:v>1018039.78926</c:v>
                </c:pt>
                <c:pt idx="206">
                  <c:v>1055635.02584</c:v>
                </c:pt>
                <c:pt idx="207">
                  <c:v>1046925.01471</c:v>
                </c:pt>
                <c:pt idx="208">
                  <c:v>1065544.7091600001</c:v>
                </c:pt>
                <c:pt idx="209">
                  <c:v>1038890.6638400001</c:v>
                </c:pt>
                <c:pt idx="210">
                  <c:v>934094.26089000003</c:v>
                </c:pt>
                <c:pt idx="211">
                  <c:v>815898.67562999995</c:v>
                </c:pt>
                <c:pt idx="212">
                  <c:v>898511.54951000004</c:v>
                </c:pt>
                <c:pt idx="213">
                  <c:v>898659.61216999998</c:v>
                </c:pt>
                <c:pt idx="214">
                  <c:v>952676.54393000004</c:v>
                </c:pt>
                <c:pt idx="215">
                  <c:v>957435.91978999996</c:v>
                </c:pt>
                <c:pt idx="216">
                  <c:v>956056.03662000003</c:v>
                </c:pt>
                <c:pt idx="217">
                  <c:v>948906.86736999999</c:v>
                </c:pt>
                <c:pt idx="218">
                  <c:v>932343.36511999997</c:v>
                </c:pt>
                <c:pt idx="219">
                  <c:v>1035226.59659</c:v>
                </c:pt>
                <c:pt idx="220">
                  <c:v>1055648.2392899999</c:v>
                </c:pt>
                <c:pt idx="221">
                  <c:v>1101725.59146</c:v>
                </c:pt>
                <c:pt idx="222">
                  <c:v>1135166.9173600001</c:v>
                </c:pt>
                <c:pt idx="223">
                  <c:v>1161744.32748</c:v>
                </c:pt>
                <c:pt idx="224">
                  <c:v>1179169.84937</c:v>
                </c:pt>
                <c:pt idx="225">
                  <c:v>1206547.72119</c:v>
                </c:pt>
                <c:pt idx="226">
                  <c:v>1196852.58601</c:v>
                </c:pt>
                <c:pt idx="227">
                  <c:v>1214769.2949600001</c:v>
                </c:pt>
                <c:pt idx="228">
                  <c:v>1236555.0709899999</c:v>
                </c:pt>
                <c:pt idx="229">
                  <c:v>1273973.6133699999</c:v>
                </c:pt>
                <c:pt idx="230">
                  <c:v>1288700.8378999999</c:v>
                </c:pt>
                <c:pt idx="231">
                  <c:v>1279718.04278</c:v>
                </c:pt>
                <c:pt idx="232">
                  <c:v>1322335.2359499999</c:v>
                </c:pt>
                <c:pt idx="233">
                  <c:v>1330001.7371</c:v>
                </c:pt>
                <c:pt idx="234">
                  <c:v>1318508.3211999999</c:v>
                </c:pt>
                <c:pt idx="235">
                  <c:v>1348339.5644499999</c:v>
                </c:pt>
                <c:pt idx="236">
                  <c:v>1323536.6360899999</c:v>
                </c:pt>
                <c:pt idx="237">
                  <c:v>1323951.6197500001</c:v>
                </c:pt>
                <c:pt idx="238">
                  <c:v>1283376.15393</c:v>
                </c:pt>
                <c:pt idx="239">
                  <c:v>1312264.7831600001</c:v>
                </c:pt>
                <c:pt idx="240">
                  <c:v>1333699.7294900001</c:v>
                </c:pt>
                <c:pt idx="241">
                  <c:v>1268246.07476</c:v>
                </c:pt>
                <c:pt idx="242">
                  <c:v>1304453.0422199999</c:v>
                </c:pt>
                <c:pt idx="243">
                  <c:v>1412206.17928</c:v>
                </c:pt>
                <c:pt idx="244">
                  <c:v>1404317.2364399999</c:v>
                </c:pt>
                <c:pt idx="245">
                  <c:v>1506224.7046399999</c:v>
                </c:pt>
                <c:pt idx="246">
                  <c:v>1499970.0524800001</c:v>
                </c:pt>
                <c:pt idx="247">
                  <c:v>1505306.54528</c:v>
                </c:pt>
                <c:pt idx="248">
                  <c:v>1520594.5345900001</c:v>
                </c:pt>
                <c:pt idx="249">
                  <c:v>1458217.3935100001</c:v>
                </c:pt>
                <c:pt idx="250">
                  <c:v>1532612.68212</c:v>
                </c:pt>
                <c:pt idx="251">
                  <c:v>1577880.8163000001</c:v>
                </c:pt>
                <c:pt idx="252">
                  <c:v>1533517.6131500001</c:v>
                </c:pt>
                <c:pt idx="253">
                  <c:v>1507908.89677</c:v>
                </c:pt>
                <c:pt idx="254">
                  <c:v>1480678.40885</c:v>
                </c:pt>
                <c:pt idx="255">
                  <c:v>1602427.6707599999</c:v>
                </c:pt>
                <c:pt idx="256">
                  <c:v>1601629.65233</c:v>
                </c:pt>
                <c:pt idx="257">
                  <c:v>1583995.6392300001</c:v>
                </c:pt>
                <c:pt idx="258">
                  <c:v>1572863.87323</c:v>
                </c:pt>
                <c:pt idx="259">
                  <c:v>1603526.00037</c:v>
                </c:pt>
                <c:pt idx="260">
                  <c:v>1637418.26061</c:v>
                </c:pt>
                <c:pt idx="261">
                  <c:v>1670550.2012</c:v>
                </c:pt>
                <c:pt idx="262">
                  <c:v>1735667.8319099999</c:v>
                </c:pt>
                <c:pt idx="263">
                  <c:v>1810953.0991199999</c:v>
                </c:pt>
                <c:pt idx="264">
                  <c:v>1872725.9326299999</c:v>
                </c:pt>
                <c:pt idx="265">
                  <c:v>1981826.44942</c:v>
                </c:pt>
                <c:pt idx="266">
                  <c:v>1953597.7728599999</c:v>
                </c:pt>
                <c:pt idx="267">
                  <c:v>1955619.03486</c:v>
                </c:pt>
                <c:pt idx="268">
                  <c:v>1970359.0756699999</c:v>
                </c:pt>
                <c:pt idx="269">
                  <c:v>1929715.8374699999</c:v>
                </c:pt>
                <c:pt idx="270">
                  <c:v>1940547.63968</c:v>
                </c:pt>
                <c:pt idx="271">
                  <c:v>1982380.2659700001</c:v>
                </c:pt>
                <c:pt idx="272">
                  <c:v>2028758.3692699999</c:v>
                </c:pt>
                <c:pt idx="273">
                  <c:v>2071975.2336500001</c:v>
                </c:pt>
                <c:pt idx="274">
                  <c:v>2077244.7678799999</c:v>
                </c:pt>
                <c:pt idx="275">
                  <c:v>2088721.30696</c:v>
                </c:pt>
                <c:pt idx="276">
                  <c:v>2138002.7088100002</c:v>
                </c:pt>
                <c:pt idx="277">
                  <c:v>2184892.0657100002</c:v>
                </c:pt>
                <c:pt idx="278">
                  <c:v>2289465.2633500001</c:v>
                </c:pt>
                <c:pt idx="279">
                  <c:v>2306230.92704</c:v>
                </c:pt>
                <c:pt idx="280">
                  <c:v>2394234.0592700001</c:v>
                </c:pt>
                <c:pt idx="281">
                  <c:v>2487689.9360000002</c:v>
                </c:pt>
                <c:pt idx="282">
                  <c:v>2640467.2933100001</c:v>
                </c:pt>
                <c:pt idx="283">
                  <c:v>2380185.7935000001</c:v>
                </c:pt>
                <c:pt idx="284">
                  <c:v>2456829.0144600002</c:v>
                </c:pt>
                <c:pt idx="285">
                  <c:v>2432693.3576600002</c:v>
                </c:pt>
              </c:numCache>
            </c:numRef>
          </c:val>
          <c:smooth val="0"/>
          <c:extLst>
            <c:ext xmlns:c16="http://schemas.microsoft.com/office/drawing/2014/chart" uri="{C3380CC4-5D6E-409C-BE32-E72D297353CC}">
              <c16:uniqueId val="{00000000-8B57-436B-94F1-B838E0935536}"/>
            </c:ext>
          </c:extLst>
        </c:ser>
        <c:ser>
          <c:idx val="1"/>
          <c:order val="1"/>
          <c:tx>
            <c:strRef>
              <c:f>'811_B3_PH'!$G$3</c:f>
              <c:strCache>
                <c:ptCount val="1"/>
                <c:pt idx="0">
                  <c:v>Benchmark</c:v>
                </c:pt>
              </c:strCache>
            </c:strRef>
          </c:tx>
          <c:spPr>
            <a:ln w="15875" cap="rnd">
              <a:solidFill>
                <a:srgbClr val="29363D"/>
              </a:solidFill>
              <a:round/>
            </a:ln>
            <a:effectLst/>
          </c:spPr>
          <c:marker>
            <c:symbol val="none"/>
          </c:marker>
          <c:dLbls>
            <c:delete val="1"/>
          </c:dLbls>
          <c:cat>
            <c:numRef>
              <c:f>'811_B3_PH'!$I$2:$I$287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'811_B3_PH'!$M$2:$M$287</c:f>
              <c:numCache>
                <c:formatCode>General</c:formatCode>
                <c:ptCount val="286"/>
                <c:pt idx="0">
                  <c:v>100000</c:v>
                </c:pt>
                <c:pt idx="1">
                  <c:v>98457.913440000004</c:v>
                </c:pt>
                <c:pt idx="2">
                  <c:v>97866.836949999997</c:v>
                </c:pt>
                <c:pt idx="3">
                  <c:v>99973.716199999995</c:v>
                </c:pt>
                <c:pt idx="4">
                  <c:v>97128.416519999999</c:v>
                </c:pt>
                <c:pt idx="5">
                  <c:v>92302.013340000005</c:v>
                </c:pt>
                <c:pt idx="6">
                  <c:v>88327.360209999999</c:v>
                </c:pt>
                <c:pt idx="7">
                  <c:v>81321.024269999994</c:v>
                </c:pt>
                <c:pt idx="8">
                  <c:v>79969.804539999997</c:v>
                </c:pt>
                <c:pt idx="9">
                  <c:v>91218.347339999993</c:v>
                </c:pt>
                <c:pt idx="10">
                  <c:v>89196.117419999995</c:v>
                </c:pt>
                <c:pt idx="11">
                  <c:v>94264.795469999997</c:v>
                </c:pt>
                <c:pt idx="12">
                  <c:v>99106.041259999998</c:v>
                </c:pt>
                <c:pt idx="13">
                  <c:v>96271.023190000007</c:v>
                </c:pt>
                <c:pt idx="14">
                  <c:v>105685.96105</c:v>
                </c:pt>
                <c:pt idx="15">
                  <c:v>105447.0876</c:v>
                </c:pt>
                <c:pt idx="16">
                  <c:v>112750.5852</c:v>
                </c:pt>
                <c:pt idx="17">
                  <c:v>117981.68173</c:v>
                </c:pt>
                <c:pt idx="18">
                  <c:v>118546.31981</c:v>
                </c:pt>
                <c:pt idx="19">
                  <c:v>116895.61926000001</c:v>
                </c:pt>
                <c:pt idx="20">
                  <c:v>114131.56748</c:v>
                </c:pt>
                <c:pt idx="21">
                  <c:v>114481.29674999999</c:v>
                </c:pt>
                <c:pt idx="22">
                  <c:v>111374.24125000001</c:v>
                </c:pt>
                <c:pt idx="23">
                  <c:v>113771.47929</c:v>
                </c:pt>
                <c:pt idx="24">
                  <c:v>123722.52956</c:v>
                </c:pt>
                <c:pt idx="25">
                  <c:v>130790.55515</c:v>
                </c:pt>
                <c:pt idx="26">
                  <c:v>129988.12591</c:v>
                </c:pt>
                <c:pt idx="27">
                  <c:v>139422.46739999999</c:v>
                </c:pt>
                <c:pt idx="28">
                  <c:v>141435.49799</c:v>
                </c:pt>
                <c:pt idx="29">
                  <c:v>143351.43309000001</c:v>
                </c:pt>
                <c:pt idx="30">
                  <c:v>151171.71677</c:v>
                </c:pt>
                <c:pt idx="31">
                  <c:v>149850.25959999999</c:v>
                </c:pt>
                <c:pt idx="32">
                  <c:v>142102.02447999999</c:v>
                </c:pt>
                <c:pt idx="33">
                  <c:v>156087.25297999999</c:v>
                </c:pt>
                <c:pt idx="34">
                  <c:v>160704.39064</c:v>
                </c:pt>
                <c:pt idx="35">
                  <c:v>172228.44961000001</c:v>
                </c:pt>
                <c:pt idx="36">
                  <c:v>175765.32269999999</c:v>
                </c:pt>
                <c:pt idx="37">
                  <c:v>193304.58606999999</c:v>
                </c:pt>
                <c:pt idx="38">
                  <c:v>188714.81450000001</c:v>
                </c:pt>
                <c:pt idx="39">
                  <c:v>192755.87289999999</c:v>
                </c:pt>
                <c:pt idx="40">
                  <c:v>208266.02617999999</c:v>
                </c:pt>
                <c:pt idx="41">
                  <c:v>227505.15628</c:v>
                </c:pt>
                <c:pt idx="42">
                  <c:v>220174.21528999999</c:v>
                </c:pt>
                <c:pt idx="43">
                  <c:v>235864.95379</c:v>
                </c:pt>
                <c:pt idx="44">
                  <c:v>245836.64457999999</c:v>
                </c:pt>
                <c:pt idx="45">
                  <c:v>239272.72699</c:v>
                </c:pt>
                <c:pt idx="46">
                  <c:v>247341.00614000001</c:v>
                </c:pt>
                <c:pt idx="47">
                  <c:v>243732.08449000001</c:v>
                </c:pt>
                <c:pt idx="48">
                  <c:v>256998.29618</c:v>
                </c:pt>
                <c:pt idx="49">
                  <c:v>263006.62040999997</c:v>
                </c:pt>
                <c:pt idx="50">
                  <c:v>275032.54551999999</c:v>
                </c:pt>
                <c:pt idx="51">
                  <c:v>282389.77033000003</c:v>
                </c:pt>
                <c:pt idx="52">
                  <c:v>294131.05725000001</c:v>
                </c:pt>
                <c:pt idx="53">
                  <c:v>300697.29401000001</c:v>
                </c:pt>
                <c:pt idx="54">
                  <c:v>305211.53829</c:v>
                </c:pt>
                <c:pt idx="55">
                  <c:v>324665.5772</c:v>
                </c:pt>
                <c:pt idx="56">
                  <c:v>335959.80742999999</c:v>
                </c:pt>
                <c:pt idx="57">
                  <c:v>341835.63033000001</c:v>
                </c:pt>
                <c:pt idx="58">
                  <c:v>338587.95646000002</c:v>
                </c:pt>
                <c:pt idx="59">
                  <c:v>341830.99203000002</c:v>
                </c:pt>
                <c:pt idx="60">
                  <c:v>344129.89770999999</c:v>
                </c:pt>
                <c:pt idx="61">
                  <c:v>361315.95306999999</c:v>
                </c:pt>
                <c:pt idx="62">
                  <c:v>378636.82890999998</c:v>
                </c:pt>
                <c:pt idx="63">
                  <c:v>366556.09431000001</c:v>
                </c:pt>
                <c:pt idx="64">
                  <c:v>350587.52046000003</c:v>
                </c:pt>
                <c:pt idx="65">
                  <c:v>330923.13377999997</c:v>
                </c:pt>
                <c:pt idx="66">
                  <c:v>372131.19952000002</c:v>
                </c:pt>
                <c:pt idx="67">
                  <c:v>360817.48835</c:v>
                </c:pt>
                <c:pt idx="68">
                  <c:v>375947.06754000002</c:v>
                </c:pt>
                <c:pt idx="69">
                  <c:v>389948.29823000001</c:v>
                </c:pt>
                <c:pt idx="70">
                  <c:v>372945.14724999998</c:v>
                </c:pt>
                <c:pt idx="71">
                  <c:v>340435.24442</c:v>
                </c:pt>
                <c:pt idx="72">
                  <c:v>341498.34720000002</c:v>
                </c:pt>
                <c:pt idx="73">
                  <c:v>296285.86577999999</c:v>
                </c:pt>
                <c:pt idx="74">
                  <c:v>261778.93458999999</c:v>
                </c:pt>
                <c:pt idx="75">
                  <c:v>265103.21805000002</c:v>
                </c:pt>
                <c:pt idx="76">
                  <c:v>269129.35652999999</c:v>
                </c:pt>
                <c:pt idx="77">
                  <c:v>257692.18874000001</c:v>
                </c:pt>
                <c:pt idx="78">
                  <c:v>232249.22925999999</c:v>
                </c:pt>
                <c:pt idx="79">
                  <c:v>257840.76957</c:v>
                </c:pt>
                <c:pt idx="80">
                  <c:v>261912.67279000001</c:v>
                </c:pt>
                <c:pt idx="81">
                  <c:v>288972.00926999998</c:v>
                </c:pt>
                <c:pt idx="82">
                  <c:v>280143.58688999998</c:v>
                </c:pt>
                <c:pt idx="83">
                  <c:v>308438.64892000001</c:v>
                </c:pt>
                <c:pt idx="84">
                  <c:v>318308.60590000002</c:v>
                </c:pt>
                <c:pt idx="85">
                  <c:v>319099.59396000003</c:v>
                </c:pt>
                <c:pt idx="86">
                  <c:v>338298.75722000003</c:v>
                </c:pt>
                <c:pt idx="87">
                  <c:v>345507.40119</c:v>
                </c:pt>
                <c:pt idx="88">
                  <c:v>355608.26919000002</c:v>
                </c:pt>
                <c:pt idx="89">
                  <c:v>343147.96545999998</c:v>
                </c:pt>
                <c:pt idx="90">
                  <c:v>344428.29619000002</c:v>
                </c:pt>
                <c:pt idx="91">
                  <c:v>371534.55700999999</c:v>
                </c:pt>
                <c:pt idx="92">
                  <c:v>371312.76804</c:v>
                </c:pt>
                <c:pt idx="93">
                  <c:v>352331.99235000001</c:v>
                </c:pt>
                <c:pt idx="94">
                  <c:v>341169.18115000002</c:v>
                </c:pt>
                <c:pt idx="95">
                  <c:v>368618.36835</c:v>
                </c:pt>
                <c:pt idx="96">
                  <c:v>355434.48684000003</c:v>
                </c:pt>
                <c:pt idx="97">
                  <c:v>386513.15892999998</c:v>
                </c:pt>
                <c:pt idx="98">
                  <c:v>400235.47203</c:v>
                </c:pt>
                <c:pt idx="99">
                  <c:v>398428.15091999999</c:v>
                </c:pt>
                <c:pt idx="100">
                  <c:v>423115.45091000001</c:v>
                </c:pt>
                <c:pt idx="101">
                  <c:v>414003.47261</c:v>
                </c:pt>
                <c:pt idx="102">
                  <c:v>425615.58231999999</c:v>
                </c:pt>
                <c:pt idx="103">
                  <c:v>427838.96067</c:v>
                </c:pt>
                <c:pt idx="104">
                  <c:v>437431.08231000003</c:v>
                </c:pt>
                <c:pt idx="105">
                  <c:v>434050.82981999998</c:v>
                </c:pt>
                <c:pt idx="106">
                  <c:v>425239.41459</c:v>
                </c:pt>
                <c:pt idx="107">
                  <c:v>416771.00309999997</c:v>
                </c:pt>
                <c:pt idx="108">
                  <c:v>415428.98272000003</c:v>
                </c:pt>
                <c:pt idx="109">
                  <c:v>400424.09701999999</c:v>
                </c:pt>
                <c:pt idx="110">
                  <c:v>437862.05949999997</c:v>
                </c:pt>
                <c:pt idx="111">
                  <c:v>444856.95423999999</c:v>
                </c:pt>
                <c:pt idx="112">
                  <c:v>433977.62167000002</c:v>
                </c:pt>
                <c:pt idx="113">
                  <c:v>458839.86359000002</c:v>
                </c:pt>
                <c:pt idx="114">
                  <c:v>466623.58182999998</c:v>
                </c:pt>
                <c:pt idx="115">
                  <c:v>460037.94147000002</c:v>
                </c:pt>
                <c:pt idx="116">
                  <c:v>473072.00527000002</c:v>
                </c:pt>
                <c:pt idx="117">
                  <c:v>456094.05583000003</c:v>
                </c:pt>
                <c:pt idx="118">
                  <c:v>464543.06371000002</c:v>
                </c:pt>
                <c:pt idx="119">
                  <c:v>477111.90408000001</c:v>
                </c:pt>
                <c:pt idx="120">
                  <c:v>490194.05180000002</c:v>
                </c:pt>
                <c:pt idx="121">
                  <c:v>498256.68767999997</c:v>
                </c:pt>
                <c:pt idx="122">
                  <c:v>519268.81534999999</c:v>
                </c:pt>
                <c:pt idx="123">
                  <c:v>532954.48572</c:v>
                </c:pt>
                <c:pt idx="124">
                  <c:v>549767.92945000005</c:v>
                </c:pt>
                <c:pt idx="125">
                  <c:v>567510.66041999997</c:v>
                </c:pt>
                <c:pt idx="126">
                  <c:v>556762.82420000003</c:v>
                </c:pt>
                <c:pt idx="127">
                  <c:v>563413.63295999996</c:v>
                </c:pt>
                <c:pt idx="128">
                  <c:v>549360.91694000002</c:v>
                </c:pt>
                <c:pt idx="129">
                  <c:v>596118.96366000001</c:v>
                </c:pt>
                <c:pt idx="130">
                  <c:v>562153.86545000004</c:v>
                </c:pt>
                <c:pt idx="131">
                  <c:v>586929.21617999999</c:v>
                </c:pt>
                <c:pt idx="132">
                  <c:v>602055.31665000005</c:v>
                </c:pt>
                <c:pt idx="133">
                  <c:v>632616.12037999998</c:v>
                </c:pt>
                <c:pt idx="134">
                  <c:v>655476.77289000002</c:v>
                </c:pt>
                <c:pt idx="135">
                  <c:v>648264.18637000001</c:v>
                </c:pt>
                <c:pt idx="136">
                  <c:v>667607.06022999994</c:v>
                </c:pt>
                <c:pt idx="137">
                  <c:v>651855.55974000006</c:v>
                </c:pt>
                <c:pt idx="138">
                  <c:v>683692.59705999994</c:v>
                </c:pt>
                <c:pt idx="139">
                  <c:v>696224.17628999997</c:v>
                </c:pt>
                <c:pt idx="140">
                  <c:v>714681.59496999998</c:v>
                </c:pt>
                <c:pt idx="141">
                  <c:v>726105.31165000005</c:v>
                </c:pt>
                <c:pt idx="142">
                  <c:v>746191.01234999998</c:v>
                </c:pt>
                <c:pt idx="143">
                  <c:v>753094.53222000005</c:v>
                </c:pt>
                <c:pt idx="144">
                  <c:v>749640.83964000002</c:v>
                </c:pt>
                <c:pt idx="145">
                  <c:v>730308.24737999996</c:v>
                </c:pt>
                <c:pt idx="146">
                  <c:v>737649.23803999997</c:v>
                </c:pt>
                <c:pt idx="147">
                  <c:v>741654.89064</c:v>
                </c:pt>
                <c:pt idx="148">
                  <c:v>740225.59253999998</c:v>
                </c:pt>
                <c:pt idx="149">
                  <c:v>763031.66752999998</c:v>
                </c:pt>
                <c:pt idx="150">
                  <c:v>794073.38768000004</c:v>
                </c:pt>
                <c:pt idx="151">
                  <c:v>783494.30900000001</c:v>
                </c:pt>
                <c:pt idx="152">
                  <c:v>820306.25297000003</c:v>
                </c:pt>
                <c:pt idx="153">
                  <c:v>787873.26890000002</c:v>
                </c:pt>
                <c:pt idx="154">
                  <c:v>781913.10586999997</c:v>
                </c:pt>
                <c:pt idx="155">
                  <c:v>785998.38291000004</c:v>
                </c:pt>
                <c:pt idx="156">
                  <c:v>758063.33172999998</c:v>
                </c:pt>
                <c:pt idx="157">
                  <c:v>765290.83822999999</c:v>
                </c:pt>
                <c:pt idx="158">
                  <c:v>823541.86719999998</c:v>
                </c:pt>
                <c:pt idx="159">
                  <c:v>791765.90112000005</c:v>
                </c:pt>
                <c:pt idx="160">
                  <c:v>778182.35106999998</c:v>
                </c:pt>
                <c:pt idx="161">
                  <c:v>754944.91240000003</c:v>
                </c:pt>
                <c:pt idx="162">
                  <c:v>759409.68130000005</c:v>
                </c:pt>
                <c:pt idx="163">
                  <c:v>808308.38971000002</c:v>
                </c:pt>
                <c:pt idx="164">
                  <c:v>822022.35386000003</c:v>
                </c:pt>
                <c:pt idx="165">
                  <c:v>837119.15558999998</c:v>
                </c:pt>
                <c:pt idx="166">
                  <c:v>811831.88899000001</c:v>
                </c:pt>
                <c:pt idx="167">
                  <c:v>821263.06100999995</c:v>
                </c:pt>
                <c:pt idx="168">
                  <c:v>823461.46979</c:v>
                </c:pt>
                <c:pt idx="169">
                  <c:v>815711.76586000004</c:v>
                </c:pt>
                <c:pt idx="170">
                  <c:v>795393.06689000002</c:v>
                </c:pt>
                <c:pt idx="171">
                  <c:v>790979.01032</c:v>
                </c:pt>
                <c:pt idx="172">
                  <c:v>798638.34435999999</c:v>
                </c:pt>
                <c:pt idx="173">
                  <c:v>833047.71623999998</c:v>
                </c:pt>
                <c:pt idx="174">
                  <c:v>807134.19923000003</c:v>
                </c:pt>
                <c:pt idx="175">
                  <c:v>828788.96602000005</c:v>
                </c:pt>
                <c:pt idx="176">
                  <c:v>858996.94828999997</c:v>
                </c:pt>
                <c:pt idx="177">
                  <c:v>855354.32148000004</c:v>
                </c:pt>
                <c:pt idx="178">
                  <c:v>825535.49424000003</c:v>
                </c:pt>
                <c:pt idx="179">
                  <c:v>883598.20741000003</c:v>
                </c:pt>
                <c:pt idx="180">
                  <c:v>906975.10491999995</c:v>
                </c:pt>
                <c:pt idx="181">
                  <c:v>899070.86766999995</c:v>
                </c:pt>
                <c:pt idx="182">
                  <c:v>955371.86984000006</c:v>
                </c:pt>
                <c:pt idx="183">
                  <c:v>969278.40150000004</c:v>
                </c:pt>
                <c:pt idx="184">
                  <c:v>965989.67845999997</c:v>
                </c:pt>
                <c:pt idx="185">
                  <c:v>966953.98508999997</c:v>
                </c:pt>
                <c:pt idx="186">
                  <c:v>947911.13320000004</c:v>
                </c:pt>
                <c:pt idx="187">
                  <c:v>908323.30972000002</c:v>
                </c:pt>
                <c:pt idx="188">
                  <c:v>957078.92594999995</c:v>
                </c:pt>
                <c:pt idx="189">
                  <c:v>923808.33875999996</c:v>
                </c:pt>
                <c:pt idx="190">
                  <c:v>949535.08614000003</c:v>
                </c:pt>
                <c:pt idx="191">
                  <c:v>954771.44787000003</c:v>
                </c:pt>
                <c:pt idx="192">
                  <c:v>978824.00474</c:v>
                </c:pt>
                <c:pt idx="193">
                  <c:v>940243.98263999994</c:v>
                </c:pt>
                <c:pt idx="194">
                  <c:v>895174.16115000006</c:v>
                </c:pt>
                <c:pt idx="195">
                  <c:v>858606.27367000002</c:v>
                </c:pt>
                <c:pt idx="196">
                  <c:v>894624.23270000005</c:v>
                </c:pt>
                <c:pt idx="197">
                  <c:v>917675.09034999995</c:v>
                </c:pt>
                <c:pt idx="198">
                  <c:v>948720.71920000005</c:v>
                </c:pt>
                <c:pt idx="199">
                  <c:v>955225.78532999998</c:v>
                </c:pt>
                <c:pt idx="200">
                  <c:v>990061.62390999997</c:v>
                </c:pt>
                <c:pt idx="201">
                  <c:v>948530.01566999999</c:v>
                </c:pt>
                <c:pt idx="202">
                  <c:v>993837.98262999998</c:v>
                </c:pt>
                <c:pt idx="203">
                  <c:v>964654.67573999998</c:v>
                </c:pt>
                <c:pt idx="204">
                  <c:v>940324.42041000002</c:v>
                </c:pt>
                <c:pt idx="205">
                  <c:v>942754.48219000001</c:v>
                </c:pt>
                <c:pt idx="206">
                  <c:v>977647.42429999996</c:v>
                </c:pt>
                <c:pt idx="207">
                  <c:v>960305.81201999995</c:v>
                </c:pt>
                <c:pt idx="208">
                  <c:v>988751.23473999999</c:v>
                </c:pt>
                <c:pt idx="209">
                  <c:v>968698.73293000006</c:v>
                </c:pt>
                <c:pt idx="210">
                  <c:v>879540.26309999998</c:v>
                </c:pt>
                <c:pt idx="211">
                  <c:v>762760.30989999999</c:v>
                </c:pt>
                <c:pt idx="212">
                  <c:v>869750.72172000003</c:v>
                </c:pt>
                <c:pt idx="213">
                  <c:v>876187.64948999998</c:v>
                </c:pt>
                <c:pt idx="214">
                  <c:v>937757.59972000006</c:v>
                </c:pt>
                <c:pt idx="215">
                  <c:v>964888.64468000003</c:v>
                </c:pt>
                <c:pt idx="216">
                  <c:v>963188.53838000004</c:v>
                </c:pt>
                <c:pt idx="217">
                  <c:v>951677.21172000002</c:v>
                </c:pt>
                <c:pt idx="218">
                  <c:v>897076.16824999999</c:v>
                </c:pt>
                <c:pt idx="219">
                  <c:v>1003026.5695700001</c:v>
                </c:pt>
                <c:pt idx="220">
                  <c:v>1052608.4583999999</c:v>
                </c:pt>
                <c:pt idx="221">
                  <c:v>1095985.8299400001</c:v>
                </c:pt>
                <c:pt idx="222">
                  <c:v>1163428.0750899999</c:v>
                </c:pt>
                <c:pt idx="223">
                  <c:v>1186895.42026</c:v>
                </c:pt>
                <c:pt idx="224">
                  <c:v>1206034.83256</c:v>
                </c:pt>
                <c:pt idx="225">
                  <c:v>1237541.3751699999</c:v>
                </c:pt>
                <c:pt idx="226">
                  <c:v>1206104.19985</c:v>
                </c:pt>
                <c:pt idx="227">
                  <c:v>1261671.85836</c:v>
                </c:pt>
                <c:pt idx="228">
                  <c:v>1250908.65496</c:v>
                </c:pt>
                <c:pt idx="229">
                  <c:v>1212123.1901100001</c:v>
                </c:pt>
                <c:pt idx="230">
                  <c:v>1272072.0822399999</c:v>
                </c:pt>
                <c:pt idx="231">
                  <c:v>1324139.92802</c:v>
                </c:pt>
                <c:pt idx="232">
                  <c:v>1386398.89916</c:v>
                </c:pt>
                <c:pt idx="233">
                  <c:v>1405491.2489199999</c:v>
                </c:pt>
                <c:pt idx="234">
                  <c:v>1450622.7834699999</c:v>
                </c:pt>
                <c:pt idx="235">
                  <c:v>1454261.3962699999</c:v>
                </c:pt>
                <c:pt idx="236">
                  <c:v>1401162.59589</c:v>
                </c:pt>
                <c:pt idx="237">
                  <c:v>1396400.0006500001</c:v>
                </c:pt>
                <c:pt idx="238">
                  <c:v>1287903.8458499999</c:v>
                </c:pt>
                <c:pt idx="239">
                  <c:v>1338965.7288200001</c:v>
                </c:pt>
                <c:pt idx="240">
                  <c:v>1315434.5504099999</c:v>
                </c:pt>
                <c:pt idx="241">
                  <c:v>1261846.223</c:v>
                </c:pt>
                <c:pt idx="242">
                  <c:v>1323512.17145</c:v>
                </c:pt>
                <c:pt idx="243">
                  <c:v>1484403.2789499999</c:v>
                </c:pt>
                <c:pt idx="244">
                  <c:v>1449832.0032200001</c:v>
                </c:pt>
                <c:pt idx="245">
                  <c:v>1574064.19144</c:v>
                </c:pt>
                <c:pt idx="246">
                  <c:v>1535016.3586899999</c:v>
                </c:pt>
                <c:pt idx="247">
                  <c:v>1512205.0130799999</c:v>
                </c:pt>
                <c:pt idx="248">
                  <c:v>1559730.36207</c:v>
                </c:pt>
                <c:pt idx="249">
                  <c:v>1488922.25184</c:v>
                </c:pt>
                <c:pt idx="250">
                  <c:v>1520866.8719500001</c:v>
                </c:pt>
                <c:pt idx="251">
                  <c:v>1581923.09241</c:v>
                </c:pt>
                <c:pt idx="252">
                  <c:v>1506642.93019</c:v>
                </c:pt>
                <c:pt idx="253">
                  <c:v>1468862.8971800001</c:v>
                </c:pt>
                <c:pt idx="254">
                  <c:v>1418505.6419200001</c:v>
                </c:pt>
                <c:pt idx="255">
                  <c:v>1538283.2606899999</c:v>
                </c:pt>
                <c:pt idx="256">
                  <c:v>1571866.4416700001</c:v>
                </c:pt>
                <c:pt idx="257">
                  <c:v>1525018.3968700001</c:v>
                </c:pt>
                <c:pt idx="258">
                  <c:v>1487049.6270900001</c:v>
                </c:pt>
                <c:pt idx="259">
                  <c:v>1535021.3931799999</c:v>
                </c:pt>
                <c:pt idx="260">
                  <c:v>1579799.1838700001</c:v>
                </c:pt>
                <c:pt idx="261">
                  <c:v>1594550.55006</c:v>
                </c:pt>
                <c:pt idx="262">
                  <c:v>1661079.0635599999</c:v>
                </c:pt>
                <c:pt idx="263">
                  <c:v>1729083.12533</c:v>
                </c:pt>
                <c:pt idx="264">
                  <c:v>1751314.8088400001</c:v>
                </c:pt>
                <c:pt idx="265">
                  <c:v>1820879.5574</c:v>
                </c:pt>
                <c:pt idx="266">
                  <c:v>1804251.6968</c:v>
                </c:pt>
                <c:pt idx="267">
                  <c:v>1787378.2501300001</c:v>
                </c:pt>
                <c:pt idx="268">
                  <c:v>1781835.40447</c:v>
                </c:pt>
                <c:pt idx="269">
                  <c:v>1827428.77003</c:v>
                </c:pt>
                <c:pt idx="270">
                  <c:v>1820500.1619299999</c:v>
                </c:pt>
                <c:pt idx="271">
                  <c:v>1886009.3605299999</c:v>
                </c:pt>
                <c:pt idx="272">
                  <c:v>1965825.29119</c:v>
                </c:pt>
                <c:pt idx="273">
                  <c:v>2025372.3150299999</c:v>
                </c:pt>
                <c:pt idx="274">
                  <c:v>2068972.69524</c:v>
                </c:pt>
                <c:pt idx="275">
                  <c:v>2115244.7903999998</c:v>
                </c:pt>
                <c:pt idx="276">
                  <c:v>2190148.8676</c:v>
                </c:pt>
                <c:pt idx="277">
                  <c:v>2333087.6333699999</c:v>
                </c:pt>
                <c:pt idx="278">
                  <c:v>2375312.8878500001</c:v>
                </c:pt>
                <c:pt idx="279">
                  <c:v>2429975.7129799998</c:v>
                </c:pt>
                <c:pt idx="280">
                  <c:v>2541142.00667</c:v>
                </c:pt>
                <c:pt idx="281">
                  <c:v>2639016.1549800001</c:v>
                </c:pt>
                <c:pt idx="282">
                  <c:v>2827944.8782700002</c:v>
                </c:pt>
                <c:pt idx="283">
                  <c:v>2529585.3592099999</c:v>
                </c:pt>
                <c:pt idx="284">
                  <c:v>2571239.9150899998</c:v>
                </c:pt>
                <c:pt idx="285">
                  <c:v>2564411.2582899998</c:v>
                </c:pt>
              </c:numCache>
            </c:numRef>
          </c:val>
          <c:smooth val="0"/>
          <c:extLst>
            <c:ext xmlns:c16="http://schemas.microsoft.com/office/drawing/2014/chart" uri="{C3380CC4-5D6E-409C-BE32-E72D297353CC}">
              <c16:uniqueId val="{00000001-8B57-436B-94F1-B838E0935536}"/>
            </c:ext>
          </c:extLst>
        </c:ser>
        <c:ser>
          <c:idx val="5"/>
          <c:order val="2"/>
          <c:tx>
            <c:strRef>
              <c:f>'811_B3_PH'!$J$1</c:f>
              <c:strCache>
                <c:ptCount val="1"/>
                <c:pt idx="0">
                  <c:v>PH_FOORD_LAST</c:v>
                </c:pt>
              </c:strCache>
            </c:strRef>
          </c:tx>
          <c:spPr>
            <a:ln w="28575" cap="rnd">
              <a:solidFill>
                <a:schemeClr val="accent6"/>
              </a:solidFill>
              <a:round/>
            </a:ln>
            <a:effectLst/>
          </c:spPr>
          <c:marker>
            <c:symbol val="none"/>
          </c:marker>
          <c:dLbls>
            <c:dLbl>
              <c:idx val="250"/>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89-4C35-A7E8-A41D313100FD}"/>
                </c:ext>
              </c:extLst>
            </c:dLbl>
            <c:dLbl>
              <c:idx val="251"/>
              <c:layout>
                <c:manualLayout>
                  <c:x val="0"/>
                  <c:y val="4.70370370370370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84-44FA-9825-3E288805501E}"/>
                </c:ext>
              </c:extLst>
            </c:dLbl>
            <c:dLbl>
              <c:idx val="254"/>
              <c:layout>
                <c:manualLayout>
                  <c:x val="-9.5192878667487219E-17"/>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D4-46CF-8B68-018131DCE531}"/>
                </c:ext>
              </c:extLst>
            </c:dLbl>
            <c:dLbl>
              <c:idx val="285"/>
              <c:layout>
                <c:manualLayout>
                  <c:x val="0"/>
                  <c:y val="7.0555555555555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5C-49FE-A540-4A710880A027}"/>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'811_B3_PH'!$J$2:$J$287</c:f>
              <c:numCache>
                <c:formatCode>General</c:formatCode>
                <c:ptCount val="286"/>
                <c:pt idx="285">
                  <c:v>2432693.3576600002</c:v>
                </c:pt>
              </c:numCache>
            </c:numRef>
          </c:val>
          <c:smooth val="0"/>
          <c:extLst>
            <c:ext xmlns:c16="http://schemas.microsoft.com/office/drawing/2014/chart" uri="{C3380CC4-5D6E-409C-BE32-E72D297353CC}">
              <c16:uniqueId val="{00000003-8B57-436B-94F1-B838E0935536}"/>
            </c:ext>
          </c:extLst>
        </c:ser>
        <c:ser>
          <c:idx val="6"/>
          <c:order val="3"/>
          <c:tx>
            <c:strRef>
              <c:f>'811_B3_PH'!$K$1</c:f>
              <c:strCache>
                <c:ptCount val="1"/>
                <c:pt idx="0">
                  <c:v>PH_COMP_1_LAST</c:v>
                </c:pt>
              </c:strCache>
            </c:strRef>
          </c:tx>
          <c:spPr>
            <a:ln w="28575" cap="rnd">
              <a:solidFill>
                <a:schemeClr val="accent1">
                  <a:lumMod val="60000"/>
                </a:schemeClr>
              </a:solidFill>
              <a:round/>
            </a:ln>
            <a:effectLst/>
          </c:spPr>
          <c:marker>
            <c:symbol val="none"/>
          </c:marker>
          <c:dLbls>
            <c:dLbl>
              <c:idx val="250"/>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9-4C35-A7E8-A41D313100FD}"/>
                </c:ext>
              </c:extLst>
            </c:dLbl>
            <c:dLbl>
              <c:idx val="251"/>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84-44FA-9825-3E288805501E}"/>
                </c:ext>
              </c:extLst>
            </c:dLbl>
            <c:dLbl>
              <c:idx val="252"/>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B9-4025-AD10-A8F2C82D5118}"/>
                </c:ext>
              </c:extLst>
            </c:dLbl>
            <c:dLbl>
              <c:idx val="253"/>
              <c:layout>
                <c:manualLayout>
                  <c:x val="-9.5110557048149353E-17"/>
                  <c:y val="3.9197530864197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C5-4282-B7EB-FE6EBCA439A5}"/>
                </c:ext>
              </c:extLst>
            </c:dLbl>
            <c:dLbl>
              <c:idx val="254"/>
              <c:layout>
                <c:manualLayout>
                  <c:x val="-9.5192878667487219E-17"/>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D4-46CF-8B68-018131DCE531}"/>
                </c:ext>
              </c:extLst>
            </c:dLbl>
            <c:dLbl>
              <c:idx val="255"/>
              <c:layout>
                <c:manualLayout>
                  <c:x val="-9.5192878667487219E-17"/>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47-48FE-BF42-87CB4BBFEBB9}"/>
                </c:ext>
              </c:extLst>
            </c:dLbl>
            <c:dLbl>
              <c:idx val="256"/>
              <c:layout>
                <c:manualLayout>
                  <c:x val="-9.5192878667487219E-17"/>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A1-4B17-A672-A6240C748E4B}"/>
                </c:ext>
              </c:extLst>
            </c:dLbl>
            <c:dLbl>
              <c:idx val="257"/>
              <c:layout>
                <c:manualLayout>
                  <c:x val="-9.5192878667487219E-17"/>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12-4958-BD02-168991904645}"/>
                </c:ext>
              </c:extLst>
            </c:dLbl>
            <c:dLbl>
              <c:idx val="259"/>
              <c:layout>
                <c:manualLayout>
                  <c:x val="-9.5192878667487219E-1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15-4938-BBBC-95A597BFFEF8}"/>
                </c:ext>
              </c:extLst>
            </c:dLbl>
            <c:dLbl>
              <c:idx val="260"/>
              <c:layout>
                <c:manualLayout>
                  <c:x val="-9.5192878667487219E-17"/>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0D-4986-A333-D673955DAB47}"/>
                </c:ext>
              </c:extLst>
            </c:dLbl>
            <c:dLbl>
              <c:idx val="261"/>
              <c:layout>
                <c:manualLayout>
                  <c:x val="-9.5192878667487219E-17"/>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9D-4F97-ABA7-E3BD44A5D0E2}"/>
                </c:ext>
              </c:extLst>
            </c:dLbl>
            <c:dLbl>
              <c:idx val="264"/>
              <c:layout>
                <c:manualLayout>
                  <c:x val="-9.5192878667487219E-17"/>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AD-444E-9506-C19FE5D5AA5E}"/>
                </c:ext>
              </c:extLst>
            </c:dLbl>
            <c:dLbl>
              <c:idx val="266"/>
              <c:layout>
                <c:manualLayout>
                  <c:x val="0"/>
                  <c:y val="4.70370370370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E0-47FF-82EF-B98F0ADC54C3}"/>
                </c:ext>
              </c:extLst>
            </c:dLbl>
            <c:dLbl>
              <c:idx val="267"/>
              <c:layout>
                <c:manualLayout>
                  <c:x val="0"/>
                  <c:y val="3.919753086419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72-4CE8-9179-AEEBE6F65042}"/>
                </c:ext>
              </c:extLst>
            </c:dLbl>
            <c:dLbl>
              <c:idx val="268"/>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8C-41DA-ACC7-1AA5BAEDA473}"/>
                </c:ext>
              </c:extLst>
            </c:dLbl>
            <c:dLbl>
              <c:idx val="269"/>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D-4F68-A7E6-0962706692F0}"/>
                </c:ext>
              </c:extLst>
            </c:dLbl>
            <c:dLbl>
              <c:idx val="271"/>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C5-4E76-A7BF-F29F30BCE471}"/>
                </c:ext>
              </c:extLst>
            </c:dLbl>
            <c:dLbl>
              <c:idx val="272"/>
              <c:layout>
                <c:manualLayout>
                  <c:x val="0"/>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9F-41DC-88C6-6E880D5DB162}"/>
                </c:ext>
              </c:extLst>
            </c:dLbl>
            <c:dLbl>
              <c:idx val="273"/>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DB-4623-AF76-09D2B952B524}"/>
                </c:ext>
              </c:extLst>
            </c:dLbl>
            <c:dLbl>
              <c:idx val="285"/>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5C-49FE-A540-4A710880A027}"/>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'811_B3_PH'!$I$2:$I$287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'811_B3_PH'!$K$2:$K$287</c:f>
              <c:numCache>
                <c:formatCode>General</c:formatCode>
                <c:ptCount val="286"/>
                <c:pt idx="285">
                  <c:v>2564411.2582899998</c:v>
                </c:pt>
              </c:numCache>
            </c:numRef>
          </c:val>
          <c:smooth val="0"/>
          <c:extLst>
            <c:ext xmlns:c16="http://schemas.microsoft.com/office/drawing/2014/chart" uri="{C3380CC4-5D6E-409C-BE32-E72D297353CC}">
              <c16:uniqueId val="{00000005-8B57-436B-94F1-B838E093553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2"/>
          <c:orientation val="minMax"/>
          <c:max val="290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383496732026144"/>
          <c:h val="0.83658095238095243"/>
        </c:manualLayout>
      </c:layout>
      <c:lineChart>
        <c:grouping val="standard"/>
        <c:varyColors val="0"/>
        <c:ser>
          <c:idx val="0"/>
          <c:order val="0"/>
          <c:tx>
            <c:strRef>
              <c:f>'811_B4_PH'!$G$2</c:f>
              <c:strCache>
                <c:ptCount val="1"/>
                <c:pt idx="0">
                  <c:v>Foord</c:v>
                </c:pt>
              </c:strCache>
            </c:strRef>
          </c:tx>
          <c:spPr>
            <a:ln w="15875" cap="rnd">
              <a:solidFill>
                <a:srgbClr val="D25347"/>
              </a:solidFill>
              <a:round/>
            </a:ln>
            <a:effectLst/>
          </c:spPr>
          <c:marker>
            <c:symbol val="none"/>
          </c:marker>
          <c:dLbls>
            <c:delete val="1"/>
          </c:dLbls>
          <c:cat>
            <c:numRef>
              <c:f>'811_B4_PH'!$I$2:$I$287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'811_B4_PH'!$L$2:$L$287</c:f>
              <c:numCache>
                <c:formatCode>General</c:formatCode>
                <c:ptCount val="286"/>
                <c:pt idx="0">
                  <c:v>100000</c:v>
                </c:pt>
                <c:pt idx="1">
                  <c:v>101856</c:v>
                </c:pt>
                <c:pt idx="2">
                  <c:v>104517.80284999999</c:v>
                </c:pt>
                <c:pt idx="3">
                  <c:v>110600.94800999999</c:v>
                </c:pt>
                <c:pt idx="4">
                  <c:v>107781.84045</c:v>
                </c:pt>
                <c:pt idx="5">
                  <c:v>104441.46565</c:v>
                </c:pt>
                <c:pt idx="6">
                  <c:v>101149.26177</c:v>
                </c:pt>
                <c:pt idx="7">
                  <c:v>95304.149380000003</c:v>
                </c:pt>
                <c:pt idx="8">
                  <c:v>94676.380950000006</c:v>
                </c:pt>
                <c:pt idx="9">
                  <c:v>104010.7147</c:v>
                </c:pt>
                <c:pt idx="10">
                  <c:v>103865.09970000001</c:v>
                </c:pt>
                <c:pt idx="11">
                  <c:v>108497.69087999999</c:v>
                </c:pt>
                <c:pt idx="12">
                  <c:v>112361.40214999999</c:v>
                </c:pt>
                <c:pt idx="13">
                  <c:v>110850.14129</c:v>
                </c:pt>
                <c:pt idx="14">
                  <c:v>118883.67273000001</c:v>
                </c:pt>
                <c:pt idx="15">
                  <c:v>120290.89876</c:v>
                </c:pt>
                <c:pt idx="16">
                  <c:v>128495.33951000001</c:v>
                </c:pt>
                <c:pt idx="17">
                  <c:v>132120.83551</c:v>
                </c:pt>
                <c:pt idx="18">
                  <c:v>132650.50794000001</c:v>
                </c:pt>
                <c:pt idx="19">
                  <c:v>131532.39681000001</c:v>
                </c:pt>
                <c:pt idx="20">
                  <c:v>129859.30472</c:v>
                </c:pt>
                <c:pt idx="21">
                  <c:v>129563.22551</c:v>
                </c:pt>
                <c:pt idx="22">
                  <c:v>129161.9682</c:v>
                </c:pt>
                <c:pt idx="23">
                  <c:v>131209.44372000001</c:v>
                </c:pt>
                <c:pt idx="24">
                  <c:v>142743.27866000001</c:v>
                </c:pt>
                <c:pt idx="25">
                  <c:v>150958.86806000001</c:v>
                </c:pt>
                <c:pt idx="26">
                  <c:v>154441.03627000001</c:v>
                </c:pt>
                <c:pt idx="27">
                  <c:v>164503.48754999999</c:v>
                </c:pt>
                <c:pt idx="28">
                  <c:v>168998.87435</c:v>
                </c:pt>
                <c:pt idx="29">
                  <c:v>169142.18539999999</c:v>
                </c:pt>
                <c:pt idx="30">
                  <c:v>175670.0589</c:v>
                </c:pt>
                <c:pt idx="31">
                  <c:v>172605.14337999999</c:v>
                </c:pt>
                <c:pt idx="32">
                  <c:v>169834.31301000001</c:v>
                </c:pt>
                <c:pt idx="33">
                  <c:v>182070.87526</c:v>
                </c:pt>
                <c:pt idx="34">
                  <c:v>187792.08837000001</c:v>
                </c:pt>
                <c:pt idx="35">
                  <c:v>204867.64738000001</c:v>
                </c:pt>
                <c:pt idx="36">
                  <c:v>210204.44959</c:v>
                </c:pt>
                <c:pt idx="37">
                  <c:v>229288.28094999999</c:v>
                </c:pt>
                <c:pt idx="38">
                  <c:v>223913.59773000001</c:v>
                </c:pt>
                <c:pt idx="39">
                  <c:v>231306.97625000001</c:v>
                </c:pt>
                <c:pt idx="40">
                  <c:v>247977.42371</c:v>
                </c:pt>
                <c:pt idx="41">
                  <c:v>275262.23271000001</c:v>
                </c:pt>
                <c:pt idx="42">
                  <c:v>277915.55735000002</c:v>
                </c:pt>
                <c:pt idx="43">
                  <c:v>292207.57088000001</c:v>
                </c:pt>
                <c:pt idx="44">
                  <c:v>297969.38021999999</c:v>
                </c:pt>
                <c:pt idx="45">
                  <c:v>284623.76955000003</c:v>
                </c:pt>
                <c:pt idx="46">
                  <c:v>282218.65469</c:v>
                </c:pt>
                <c:pt idx="47">
                  <c:v>280309.08747000003</c:v>
                </c:pt>
                <c:pt idx="48">
                  <c:v>296180.49592000002</c:v>
                </c:pt>
                <c:pt idx="49">
                  <c:v>302789.13504000002</c:v>
                </c:pt>
                <c:pt idx="50">
                  <c:v>321142.41151000001</c:v>
                </c:pt>
                <c:pt idx="51">
                  <c:v>333064.27172000002</c:v>
                </c:pt>
                <c:pt idx="52">
                  <c:v>348597.86854</c:v>
                </c:pt>
                <c:pt idx="53">
                  <c:v>360777.63286000001</c:v>
                </c:pt>
                <c:pt idx="54">
                  <c:v>367492.85155999998</c:v>
                </c:pt>
                <c:pt idx="55">
                  <c:v>382146.45916000003</c:v>
                </c:pt>
                <c:pt idx="56">
                  <c:v>398086.28006000002</c:v>
                </c:pt>
                <c:pt idx="57">
                  <c:v>405338.65973999997</c:v>
                </c:pt>
                <c:pt idx="58">
                  <c:v>399244.53315999999</c:v>
                </c:pt>
                <c:pt idx="59">
                  <c:v>398414.10800000001</c:v>
                </c:pt>
                <c:pt idx="60">
                  <c:v>399023.08643000002</c:v>
                </c:pt>
                <c:pt idx="61">
                  <c:v>409100.07040000003</c:v>
                </c:pt>
                <c:pt idx="62">
                  <c:v>425594.26400000002</c:v>
                </c:pt>
                <c:pt idx="63">
                  <c:v>406852.75571</c:v>
                </c:pt>
                <c:pt idx="64">
                  <c:v>393115.63357000001</c:v>
                </c:pt>
                <c:pt idx="65">
                  <c:v>357361.40495</c:v>
                </c:pt>
                <c:pt idx="66">
                  <c:v>392995.04596999998</c:v>
                </c:pt>
                <c:pt idx="67">
                  <c:v>384795.77068000002</c:v>
                </c:pt>
                <c:pt idx="68">
                  <c:v>390623.74242999998</c:v>
                </c:pt>
                <c:pt idx="69">
                  <c:v>396687.80356999999</c:v>
                </c:pt>
                <c:pt idx="70">
                  <c:v>376643.48228</c:v>
                </c:pt>
                <c:pt idx="71">
                  <c:v>374252.66162000003</c:v>
                </c:pt>
                <c:pt idx="72">
                  <c:v>391579.18398999999</c:v>
                </c:pt>
                <c:pt idx="73">
                  <c:v>344621.70490000001</c:v>
                </c:pt>
                <c:pt idx="74">
                  <c:v>310785.82436000003</c:v>
                </c:pt>
                <c:pt idx="75">
                  <c:v>307582.83405</c:v>
                </c:pt>
                <c:pt idx="76">
                  <c:v>314810.12316000002</c:v>
                </c:pt>
                <c:pt idx="77">
                  <c:v>299662.67155000003</c:v>
                </c:pt>
                <c:pt idx="78">
                  <c:v>275570.95679999999</c:v>
                </c:pt>
                <c:pt idx="79">
                  <c:v>296355.56763000001</c:v>
                </c:pt>
                <c:pt idx="80">
                  <c:v>309774.62698</c:v>
                </c:pt>
                <c:pt idx="81">
                  <c:v>322006.43826999998</c:v>
                </c:pt>
                <c:pt idx="82">
                  <c:v>328531.44676999998</c:v>
                </c:pt>
                <c:pt idx="83">
                  <c:v>350568.37316000002</c:v>
                </c:pt>
                <c:pt idx="84">
                  <c:v>369288.77431000001</c:v>
                </c:pt>
                <c:pt idx="85">
                  <c:v>378041.15435000003</c:v>
                </c:pt>
                <c:pt idx="86">
                  <c:v>388067.16266999999</c:v>
                </c:pt>
                <c:pt idx="87">
                  <c:v>386410.30666</c:v>
                </c:pt>
                <c:pt idx="88">
                  <c:v>407906.38338999997</c:v>
                </c:pt>
                <c:pt idx="89">
                  <c:v>401488.06520999997</c:v>
                </c:pt>
                <c:pt idx="90">
                  <c:v>406699.71987999999</c:v>
                </c:pt>
                <c:pt idx="91">
                  <c:v>432875.81488999998</c:v>
                </c:pt>
                <c:pt idx="92">
                  <c:v>439357.18417000002</c:v>
                </c:pt>
                <c:pt idx="93">
                  <c:v>422105.37719999999</c:v>
                </c:pt>
                <c:pt idx="94">
                  <c:v>412643.86836999998</c:v>
                </c:pt>
                <c:pt idx="95">
                  <c:v>439931.62407999998</c:v>
                </c:pt>
                <c:pt idx="96">
                  <c:v>426377.07598000002</c:v>
                </c:pt>
                <c:pt idx="97">
                  <c:v>469516.93634999997</c:v>
                </c:pt>
                <c:pt idx="98">
                  <c:v>484938.93885999999</c:v>
                </c:pt>
                <c:pt idx="99">
                  <c:v>492768.03259999998</c:v>
                </c:pt>
                <c:pt idx="100">
                  <c:v>514264.61202</c:v>
                </c:pt>
                <c:pt idx="101">
                  <c:v>498431.47274</c:v>
                </c:pt>
                <c:pt idx="102">
                  <c:v>506901.63990000001</c:v>
                </c:pt>
                <c:pt idx="103">
                  <c:v>512323.81725999998</c:v>
                </c:pt>
                <c:pt idx="104">
                  <c:v>524408.47524000006</c:v>
                </c:pt>
                <c:pt idx="105">
                  <c:v>525303.44941</c:v>
                </c:pt>
                <c:pt idx="106">
                  <c:v>517732.51958999998</c:v>
                </c:pt>
                <c:pt idx="107">
                  <c:v>517899.23044000001</c:v>
                </c:pt>
                <c:pt idx="108">
                  <c:v>516756.07017000002</c:v>
                </c:pt>
                <c:pt idx="109">
                  <c:v>504319.56724</c:v>
                </c:pt>
                <c:pt idx="110">
                  <c:v>546270.35158999998</c:v>
                </c:pt>
                <c:pt idx="111">
                  <c:v>550412.95036000002</c:v>
                </c:pt>
                <c:pt idx="112">
                  <c:v>554201.88170999999</c:v>
                </c:pt>
                <c:pt idx="113">
                  <c:v>587663.38095000002</c:v>
                </c:pt>
                <c:pt idx="114">
                  <c:v>607511.85444000002</c:v>
                </c:pt>
                <c:pt idx="115">
                  <c:v>614269.27124999999</c:v>
                </c:pt>
                <c:pt idx="116">
                  <c:v>632997.56876000005</c:v>
                </c:pt>
                <c:pt idx="117">
                  <c:v>606793.77612000005</c:v>
                </c:pt>
                <c:pt idx="118">
                  <c:v>616599.46148000006</c:v>
                </c:pt>
                <c:pt idx="119">
                  <c:v>640615.98904999997</c:v>
                </c:pt>
                <c:pt idx="120">
                  <c:v>654098.16830000002</c:v>
                </c:pt>
                <c:pt idx="121">
                  <c:v>659794.89252999995</c:v>
                </c:pt>
                <c:pt idx="122">
                  <c:v>686014.66029999999</c:v>
                </c:pt>
                <c:pt idx="123">
                  <c:v>700073.69923999999</c:v>
                </c:pt>
                <c:pt idx="124">
                  <c:v>720444.61945999996</c:v>
                </c:pt>
                <c:pt idx="125">
                  <c:v>735365.59386999998</c:v>
                </c:pt>
                <c:pt idx="126">
                  <c:v>733345.43273</c:v>
                </c:pt>
                <c:pt idx="127">
                  <c:v>755238.31784999999</c:v>
                </c:pt>
                <c:pt idx="128">
                  <c:v>743882.86959000002</c:v>
                </c:pt>
                <c:pt idx="129">
                  <c:v>795134.86497</c:v>
                </c:pt>
                <c:pt idx="130">
                  <c:v>773533.13520999998</c:v>
                </c:pt>
                <c:pt idx="131">
                  <c:v>795079.53535000002</c:v>
                </c:pt>
                <c:pt idx="132">
                  <c:v>821646.78067000001</c:v>
                </c:pt>
                <c:pt idx="133">
                  <c:v>866484.58143000002</c:v>
                </c:pt>
                <c:pt idx="134">
                  <c:v>914470.76737000002</c:v>
                </c:pt>
                <c:pt idx="135">
                  <c:v>896639.79231000005</c:v>
                </c:pt>
                <c:pt idx="136">
                  <c:v>922308.03046000004</c:v>
                </c:pt>
                <c:pt idx="137">
                  <c:v>888241.33288999996</c:v>
                </c:pt>
                <c:pt idx="138">
                  <c:v>927606.9192</c:v>
                </c:pt>
                <c:pt idx="139">
                  <c:v>959961.12194999994</c:v>
                </c:pt>
                <c:pt idx="140">
                  <c:v>990496.84120000002</c:v>
                </c:pt>
                <c:pt idx="141">
                  <c:v>1007290.70286</c:v>
                </c:pt>
                <c:pt idx="142">
                  <c:v>1026269.04695</c:v>
                </c:pt>
                <c:pt idx="143">
                  <c:v>1035168.98359</c:v>
                </c:pt>
                <c:pt idx="144">
                  <c:v>1024979.52295</c:v>
                </c:pt>
                <c:pt idx="145">
                  <c:v>1017442.0496499999</c:v>
                </c:pt>
                <c:pt idx="146">
                  <c:v>1041703.3947600001</c:v>
                </c:pt>
                <c:pt idx="147">
                  <c:v>1059549.0497900001</c:v>
                </c:pt>
                <c:pt idx="148">
                  <c:v>1056063.95107</c:v>
                </c:pt>
                <c:pt idx="149">
                  <c:v>1072223.69285</c:v>
                </c:pt>
                <c:pt idx="150">
                  <c:v>1120078.60332</c:v>
                </c:pt>
                <c:pt idx="151">
                  <c:v>1114910.7187999999</c:v>
                </c:pt>
                <c:pt idx="152">
                  <c:v>1146452.5849200001</c:v>
                </c:pt>
                <c:pt idx="153">
                  <c:v>1122281.7061000001</c:v>
                </c:pt>
                <c:pt idx="154">
                  <c:v>1114462.4202000001</c:v>
                </c:pt>
                <c:pt idx="155">
                  <c:v>1118296.2382400001</c:v>
                </c:pt>
                <c:pt idx="156">
                  <c:v>1077499.73233</c:v>
                </c:pt>
                <c:pt idx="157">
                  <c:v>1066538.3354199999</c:v>
                </c:pt>
                <c:pt idx="158">
                  <c:v>1141109.60562</c:v>
                </c:pt>
                <c:pt idx="159">
                  <c:v>1090036.94566</c:v>
                </c:pt>
                <c:pt idx="160">
                  <c:v>1069557.62736</c:v>
                </c:pt>
                <c:pt idx="161">
                  <c:v>1037698.52115</c:v>
                </c:pt>
                <c:pt idx="162">
                  <c:v>1042249.63006</c:v>
                </c:pt>
                <c:pt idx="163">
                  <c:v>1118421.3026999999</c:v>
                </c:pt>
                <c:pt idx="164">
                  <c:v>1120855.6014700001</c:v>
                </c:pt>
                <c:pt idx="165">
                  <c:v>1139761.7630100001</c:v>
                </c:pt>
                <c:pt idx="166">
                  <c:v>1115269.59767</c:v>
                </c:pt>
                <c:pt idx="167">
                  <c:v>1131137.9712499999</c:v>
                </c:pt>
                <c:pt idx="168">
                  <c:v>1142107.91176</c:v>
                </c:pt>
                <c:pt idx="169">
                  <c:v>1114134.0436199999</c:v>
                </c:pt>
                <c:pt idx="170">
                  <c:v>1074639.07571</c:v>
                </c:pt>
                <c:pt idx="171">
                  <c:v>1067818.7089199999</c:v>
                </c:pt>
                <c:pt idx="172">
                  <c:v>1084479.3241600001</c:v>
                </c:pt>
                <c:pt idx="173">
                  <c:v>1100621.81571</c:v>
                </c:pt>
                <c:pt idx="174">
                  <c:v>1091451.43683</c:v>
                </c:pt>
                <c:pt idx="175">
                  <c:v>1101677.7530799999</c:v>
                </c:pt>
                <c:pt idx="176">
                  <c:v>1137551.89573</c:v>
                </c:pt>
                <c:pt idx="177">
                  <c:v>1146328.71811</c:v>
                </c:pt>
                <c:pt idx="178">
                  <c:v>1096506.6558699999</c:v>
                </c:pt>
                <c:pt idx="179">
                  <c:v>1133370.6863899999</c:v>
                </c:pt>
                <c:pt idx="180">
                  <c:v>1134600.1298499999</c:v>
                </c:pt>
                <c:pt idx="181">
                  <c:v>1132744.42973</c:v>
                </c:pt>
                <c:pt idx="182">
                  <c:v>1206894.91769</c:v>
                </c:pt>
                <c:pt idx="183">
                  <c:v>1200757.37053</c:v>
                </c:pt>
                <c:pt idx="184">
                  <c:v>1124975.558</c:v>
                </c:pt>
                <c:pt idx="185">
                  <c:v>1119602.4345499999</c:v>
                </c:pt>
                <c:pt idx="186">
                  <c:v>1089958.85726</c:v>
                </c:pt>
                <c:pt idx="187">
                  <c:v>1041214.73647</c:v>
                </c:pt>
                <c:pt idx="188">
                  <c:v>1068409.5155199999</c:v>
                </c:pt>
                <c:pt idx="189">
                  <c:v>1038260.59979</c:v>
                </c:pt>
                <c:pt idx="190">
                  <c:v>1069899.12497</c:v>
                </c:pt>
                <c:pt idx="191">
                  <c:v>1070501.0999700001</c:v>
                </c:pt>
                <c:pt idx="192">
                  <c:v>1117742.2046399999</c:v>
                </c:pt>
                <c:pt idx="193">
                  <c:v>1044411.25457</c:v>
                </c:pt>
                <c:pt idx="194">
                  <c:v>986306.41856999998</c:v>
                </c:pt>
                <c:pt idx="195">
                  <c:v>956168.85799000005</c:v>
                </c:pt>
                <c:pt idx="196">
                  <c:v>971932.12956000003</c:v>
                </c:pt>
                <c:pt idx="197">
                  <c:v>995284.39847999997</c:v>
                </c:pt>
                <c:pt idx="198">
                  <c:v>1007583.6147799999</c:v>
                </c:pt>
                <c:pt idx="199">
                  <c:v>1008835.35898</c:v>
                </c:pt>
                <c:pt idx="200">
                  <c:v>1062867.46282</c:v>
                </c:pt>
                <c:pt idx="201">
                  <c:v>997674.95039999997</c:v>
                </c:pt>
                <c:pt idx="202">
                  <c:v>1016140.79235</c:v>
                </c:pt>
                <c:pt idx="203">
                  <c:v>984770.15136999998</c:v>
                </c:pt>
                <c:pt idx="204">
                  <c:v>962963.14174999995</c:v>
                </c:pt>
                <c:pt idx="205">
                  <c:v>970715.05397000001</c:v>
                </c:pt>
                <c:pt idx="206">
                  <c:v>1005772.98359</c:v>
                </c:pt>
                <c:pt idx="207">
                  <c:v>996680.01665000001</c:v>
                </c:pt>
                <c:pt idx="208">
                  <c:v>1013590.69985</c:v>
                </c:pt>
                <c:pt idx="209">
                  <c:v>987316.23812999995</c:v>
                </c:pt>
                <c:pt idx="210">
                  <c:v>886582.90064000001</c:v>
                </c:pt>
                <c:pt idx="211">
                  <c:v>773726.79209999996</c:v>
                </c:pt>
                <c:pt idx="212">
                  <c:v>851471.22831000003</c:v>
                </c:pt>
                <c:pt idx="213">
                  <c:v>850961.25774999999</c:v>
                </c:pt>
                <c:pt idx="214">
                  <c:v>901458.48714999994</c:v>
                </c:pt>
                <c:pt idx="215">
                  <c:v>905228.21291999996</c:v>
                </c:pt>
                <c:pt idx="216">
                  <c:v>903166.59883999999</c:v>
                </c:pt>
                <c:pt idx="217">
                  <c:v>895695.07963000005</c:v>
                </c:pt>
                <c:pt idx="218">
                  <c:v>879321.56094</c:v>
                </c:pt>
                <c:pt idx="219">
                  <c:v>975721.39812999999</c:v>
                </c:pt>
                <c:pt idx="220">
                  <c:v>994193.82461999997</c:v>
                </c:pt>
                <c:pt idx="221">
                  <c:v>1036924.50188</c:v>
                </c:pt>
                <c:pt idx="222">
                  <c:v>1067706.5423699999</c:v>
                </c:pt>
                <c:pt idx="223">
                  <c:v>1091735.09008</c:v>
                </c:pt>
                <c:pt idx="224">
                  <c:v>1107237.5112099999</c:v>
                </c:pt>
                <c:pt idx="225">
                  <c:v>1132070.2416000001</c:v>
                </c:pt>
                <c:pt idx="226">
                  <c:v>1122041.83506</c:v>
                </c:pt>
                <c:pt idx="227">
                  <c:v>1137997.50929</c:v>
                </c:pt>
                <c:pt idx="228">
                  <c:v>1157509.2525899999</c:v>
                </c:pt>
                <c:pt idx="229">
                  <c:v>1191783.0551400001</c:v>
                </c:pt>
                <c:pt idx="230">
                  <c:v>1204634.8703399999</c:v>
                </c:pt>
                <c:pt idx="231">
                  <c:v>1195198.7939800001</c:v>
                </c:pt>
                <c:pt idx="232">
                  <c:v>1234070.7458599999</c:v>
                </c:pt>
                <c:pt idx="233">
                  <c:v>1240206.8626399999</c:v>
                </c:pt>
                <c:pt idx="234">
                  <c:v>1228515.49294</c:v>
                </c:pt>
                <c:pt idx="235">
                  <c:v>1255417.49756</c:v>
                </c:pt>
                <c:pt idx="236">
                  <c:v>1231363.4715799999</c:v>
                </c:pt>
                <c:pt idx="237">
                  <c:v>1230735.4098400001</c:v>
                </c:pt>
                <c:pt idx="238">
                  <c:v>1192004.4403299999</c:v>
                </c:pt>
                <c:pt idx="239">
                  <c:v>1218042.89429</c:v>
                </c:pt>
                <c:pt idx="240">
                  <c:v>1237023.4861900001</c:v>
                </c:pt>
                <c:pt idx="241">
                  <c:v>1175297.4020499999</c:v>
                </c:pt>
                <c:pt idx="242">
                  <c:v>1207894.4210000001</c:v>
                </c:pt>
                <c:pt idx="243">
                  <c:v>1306727.5153000001</c:v>
                </c:pt>
                <c:pt idx="244">
                  <c:v>1298366.48306</c:v>
                </c:pt>
                <c:pt idx="245">
                  <c:v>1391633.1665000001</c:v>
                </c:pt>
                <c:pt idx="246">
                  <c:v>1384794.2591800001</c:v>
                </c:pt>
                <c:pt idx="247">
                  <c:v>1388728.9521000001</c:v>
                </c:pt>
                <c:pt idx="248">
                  <c:v>1401861.90711</c:v>
                </c:pt>
                <c:pt idx="249">
                  <c:v>1343113.03354</c:v>
                </c:pt>
                <c:pt idx="250">
                  <c:v>1410674.54443</c:v>
                </c:pt>
                <c:pt idx="251">
                  <c:v>1451517.8176299999</c:v>
                </c:pt>
                <c:pt idx="252">
                  <c:v>1409877.9909999999</c:v>
                </c:pt>
                <c:pt idx="253">
                  <c:v>1385071.4812799999</c:v>
                </c:pt>
                <c:pt idx="254">
                  <c:v>1358907.56189</c:v>
                </c:pt>
                <c:pt idx="255">
                  <c:v>1470050.7845999999</c:v>
                </c:pt>
                <c:pt idx="256">
                  <c:v>1468848.21426</c:v>
                </c:pt>
                <c:pt idx="257">
                  <c:v>1452212.1416199999</c:v>
                </c:pt>
                <c:pt idx="258">
                  <c:v>1441832.2241499999</c:v>
                </c:pt>
                <c:pt idx="259">
                  <c:v>1470129.8196099999</c:v>
                </c:pt>
                <c:pt idx="260">
                  <c:v>1500909.8989800001</c:v>
                </c:pt>
                <c:pt idx="261">
                  <c:v>1530892.4824699999</c:v>
                </c:pt>
                <c:pt idx="262">
                  <c:v>1590188.89876</c:v>
                </c:pt>
                <c:pt idx="263">
                  <c:v>1658307.49908</c:v>
                </c:pt>
                <c:pt idx="264">
                  <c:v>1714307.1466999999</c:v>
                </c:pt>
                <c:pt idx="265">
                  <c:v>1813687.88402</c:v>
                </c:pt>
                <c:pt idx="266">
                  <c:v>1787374.3562700001</c:v>
                </c:pt>
                <c:pt idx="267">
                  <c:v>1789144.3341099999</c:v>
                </c:pt>
                <c:pt idx="268">
                  <c:v>1802881.2134400001</c:v>
                </c:pt>
                <c:pt idx="269">
                  <c:v>1765660.60675</c:v>
                </c:pt>
                <c:pt idx="270">
                  <c:v>1775238.2775099999</c:v>
                </c:pt>
                <c:pt idx="271">
                  <c:v>1812829.1591099999</c:v>
                </c:pt>
                <c:pt idx="272">
                  <c:v>1854512.14255</c:v>
                </c:pt>
                <c:pt idx="273">
                  <c:v>1893242.97716</c:v>
                </c:pt>
                <c:pt idx="274">
                  <c:v>1896712.3464299999</c:v>
                </c:pt>
                <c:pt idx="275">
                  <c:v>1905576.3675599999</c:v>
                </c:pt>
                <c:pt idx="276">
                  <c:v>1949146.94817</c:v>
                </c:pt>
                <c:pt idx="277">
                  <c:v>1990343.4959</c:v>
                </c:pt>
                <c:pt idx="278">
                  <c:v>2083897.9487000001</c:v>
                </c:pt>
                <c:pt idx="279">
                  <c:v>2097594.5836499999</c:v>
                </c:pt>
                <c:pt idx="280">
                  <c:v>2175871.57938</c:v>
                </c:pt>
                <c:pt idx="281">
                  <c:v>2259208.9887700002</c:v>
                </c:pt>
                <c:pt idx="282">
                  <c:v>2396660.9408800001</c:v>
                </c:pt>
                <c:pt idx="283">
                  <c:v>2157662.2655799999</c:v>
                </c:pt>
                <c:pt idx="284">
                  <c:v>2225349.4947100002</c:v>
                </c:pt>
                <c:pt idx="285">
                  <c:v>2201744.6355900001</c:v>
                </c:pt>
              </c:numCache>
            </c:numRef>
          </c:val>
          <c:smooth val="0"/>
          <c:extLst>
            <c:ext xmlns:c16="http://schemas.microsoft.com/office/drawing/2014/chart" uri="{C3380CC4-5D6E-409C-BE32-E72D297353CC}">
              <c16:uniqueId val="{00000000-1B5E-4F75-9F18-194DC71D8636}"/>
            </c:ext>
          </c:extLst>
        </c:ser>
        <c:ser>
          <c:idx val="1"/>
          <c:order val="1"/>
          <c:tx>
            <c:strRef>
              <c:f>'811_B4_PH'!$G$3</c:f>
              <c:strCache>
                <c:ptCount val="1"/>
                <c:pt idx="0">
                  <c:v>Benchmark</c:v>
                </c:pt>
              </c:strCache>
            </c:strRef>
          </c:tx>
          <c:spPr>
            <a:ln w="15875" cap="rnd">
              <a:solidFill>
                <a:srgbClr val="29363D"/>
              </a:solidFill>
              <a:round/>
            </a:ln>
            <a:effectLst/>
          </c:spPr>
          <c:marker>
            <c:symbol val="none"/>
          </c:marker>
          <c:dLbls>
            <c:delete val="1"/>
          </c:dLbls>
          <c:cat>
            <c:numRef>
              <c:f>'811_B4_PH'!$I$2:$I$287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'811_B4_PH'!$M$2:$M$287</c:f>
              <c:numCache>
                <c:formatCode>General</c:formatCode>
                <c:ptCount val="286"/>
                <c:pt idx="0">
                  <c:v>100000</c:v>
                </c:pt>
                <c:pt idx="1">
                  <c:v>98457.913440000004</c:v>
                </c:pt>
                <c:pt idx="2">
                  <c:v>97866.836949999997</c:v>
                </c:pt>
                <c:pt idx="3">
                  <c:v>99973.716199999995</c:v>
                </c:pt>
                <c:pt idx="4">
                  <c:v>97128.416519999999</c:v>
                </c:pt>
                <c:pt idx="5">
                  <c:v>92302.013340000005</c:v>
                </c:pt>
                <c:pt idx="6">
                  <c:v>88327.360209999999</c:v>
                </c:pt>
                <c:pt idx="7">
                  <c:v>81321.024269999994</c:v>
                </c:pt>
                <c:pt idx="8">
                  <c:v>79969.804539999997</c:v>
                </c:pt>
                <c:pt idx="9">
                  <c:v>91218.347339999993</c:v>
                </c:pt>
                <c:pt idx="10">
                  <c:v>89196.117419999995</c:v>
                </c:pt>
                <c:pt idx="11">
                  <c:v>94264.795469999997</c:v>
                </c:pt>
                <c:pt idx="12">
                  <c:v>99106.041259999998</c:v>
                </c:pt>
                <c:pt idx="13">
                  <c:v>96271.023190000007</c:v>
                </c:pt>
                <c:pt idx="14">
                  <c:v>105685.96105</c:v>
                </c:pt>
                <c:pt idx="15">
                  <c:v>105447.0876</c:v>
                </c:pt>
                <c:pt idx="16">
                  <c:v>112750.5852</c:v>
                </c:pt>
                <c:pt idx="17">
                  <c:v>117981.68173</c:v>
                </c:pt>
                <c:pt idx="18">
                  <c:v>118546.31981</c:v>
                </c:pt>
                <c:pt idx="19">
                  <c:v>116895.61926000001</c:v>
                </c:pt>
                <c:pt idx="20">
                  <c:v>114131.56748</c:v>
                </c:pt>
                <c:pt idx="21">
                  <c:v>114481.29674999999</c:v>
                </c:pt>
                <c:pt idx="22">
                  <c:v>111374.24125000001</c:v>
                </c:pt>
                <c:pt idx="23">
                  <c:v>113771.47929</c:v>
                </c:pt>
                <c:pt idx="24">
                  <c:v>123722.52956</c:v>
                </c:pt>
                <c:pt idx="25">
                  <c:v>130790.55515</c:v>
                </c:pt>
                <c:pt idx="26">
                  <c:v>129988.12591</c:v>
                </c:pt>
                <c:pt idx="27">
                  <c:v>139422.46739999999</c:v>
                </c:pt>
                <c:pt idx="28">
                  <c:v>141435.49799</c:v>
                </c:pt>
                <c:pt idx="29">
                  <c:v>143351.43309000001</c:v>
                </c:pt>
                <c:pt idx="30">
                  <c:v>151171.71677</c:v>
                </c:pt>
                <c:pt idx="31">
                  <c:v>149850.25959999999</c:v>
                </c:pt>
                <c:pt idx="32">
                  <c:v>142102.02447999999</c:v>
                </c:pt>
                <c:pt idx="33">
                  <c:v>156087.25297999999</c:v>
                </c:pt>
                <c:pt idx="34">
                  <c:v>160704.39064</c:v>
                </c:pt>
                <c:pt idx="35">
                  <c:v>172228.44961000001</c:v>
                </c:pt>
                <c:pt idx="36">
                  <c:v>175765.32269999999</c:v>
                </c:pt>
                <c:pt idx="37">
                  <c:v>193304.58606999999</c:v>
                </c:pt>
                <c:pt idx="38">
                  <c:v>188714.81450000001</c:v>
                </c:pt>
                <c:pt idx="39">
                  <c:v>192755.87289999999</c:v>
                </c:pt>
                <c:pt idx="40">
                  <c:v>208266.02617999999</c:v>
                </c:pt>
                <c:pt idx="41">
                  <c:v>227505.15628</c:v>
                </c:pt>
                <c:pt idx="42">
                  <c:v>220174.21528999999</c:v>
                </c:pt>
                <c:pt idx="43">
                  <c:v>235864.95379</c:v>
                </c:pt>
                <c:pt idx="44">
                  <c:v>245836.64457999999</c:v>
                </c:pt>
                <c:pt idx="45">
                  <c:v>239272.72699</c:v>
                </c:pt>
                <c:pt idx="46">
                  <c:v>247341.00614000001</c:v>
                </c:pt>
                <c:pt idx="47">
                  <c:v>243732.08449000001</c:v>
                </c:pt>
                <c:pt idx="48">
                  <c:v>256998.29618</c:v>
                </c:pt>
                <c:pt idx="49">
                  <c:v>263006.62040999997</c:v>
                </c:pt>
                <c:pt idx="50">
                  <c:v>275032.54551999999</c:v>
                </c:pt>
                <c:pt idx="51">
                  <c:v>282389.77033000003</c:v>
                </c:pt>
                <c:pt idx="52">
                  <c:v>294131.05725000001</c:v>
                </c:pt>
                <c:pt idx="53">
                  <c:v>300697.29401000001</c:v>
                </c:pt>
                <c:pt idx="54">
                  <c:v>305211.53829</c:v>
                </c:pt>
                <c:pt idx="55">
                  <c:v>324665.5772</c:v>
                </c:pt>
                <c:pt idx="56">
                  <c:v>335959.80742999999</c:v>
                </c:pt>
                <c:pt idx="57">
                  <c:v>341835.63033000001</c:v>
                </c:pt>
                <c:pt idx="58">
                  <c:v>338587.95646000002</c:v>
                </c:pt>
                <c:pt idx="59">
                  <c:v>341830.99203000002</c:v>
                </c:pt>
                <c:pt idx="60">
                  <c:v>344129.89770999999</c:v>
                </c:pt>
                <c:pt idx="61">
                  <c:v>361315.95306999999</c:v>
                </c:pt>
                <c:pt idx="62">
                  <c:v>378636.82890999998</c:v>
                </c:pt>
                <c:pt idx="63">
                  <c:v>366556.09431000001</c:v>
                </c:pt>
                <c:pt idx="64">
                  <c:v>350587.52046000003</c:v>
                </c:pt>
                <c:pt idx="65">
                  <c:v>330923.13377999997</c:v>
                </c:pt>
                <c:pt idx="66">
                  <c:v>372131.19952000002</c:v>
                </c:pt>
                <c:pt idx="67">
                  <c:v>360817.48835</c:v>
                </c:pt>
                <c:pt idx="68">
                  <c:v>375947.06754000002</c:v>
                </c:pt>
                <c:pt idx="69">
                  <c:v>389948.29823000001</c:v>
                </c:pt>
                <c:pt idx="70">
                  <c:v>372945.14724999998</c:v>
                </c:pt>
                <c:pt idx="71">
                  <c:v>340435.24442</c:v>
                </c:pt>
                <c:pt idx="72">
                  <c:v>341498.34720000002</c:v>
                </c:pt>
                <c:pt idx="73">
                  <c:v>296285.86577999999</c:v>
                </c:pt>
                <c:pt idx="74">
                  <c:v>261778.93458999999</c:v>
                </c:pt>
                <c:pt idx="75">
                  <c:v>265103.21805000002</c:v>
                </c:pt>
                <c:pt idx="76">
                  <c:v>269129.35652999999</c:v>
                </c:pt>
                <c:pt idx="77">
                  <c:v>257692.18874000001</c:v>
                </c:pt>
                <c:pt idx="78">
                  <c:v>232249.22925999999</c:v>
                </c:pt>
                <c:pt idx="79">
                  <c:v>257840.76957</c:v>
                </c:pt>
                <c:pt idx="80">
                  <c:v>261912.67279000001</c:v>
                </c:pt>
                <c:pt idx="81">
                  <c:v>288972.00926999998</c:v>
                </c:pt>
                <c:pt idx="82">
                  <c:v>280143.58688999998</c:v>
                </c:pt>
                <c:pt idx="83">
                  <c:v>308438.64892000001</c:v>
                </c:pt>
                <c:pt idx="84">
                  <c:v>318308.60590000002</c:v>
                </c:pt>
                <c:pt idx="85">
                  <c:v>319099.59396000003</c:v>
                </c:pt>
                <c:pt idx="86">
                  <c:v>338298.75722000003</c:v>
                </c:pt>
                <c:pt idx="87">
                  <c:v>345507.40119</c:v>
                </c:pt>
                <c:pt idx="88">
                  <c:v>355608.26919000002</c:v>
                </c:pt>
                <c:pt idx="89">
                  <c:v>343147.96545999998</c:v>
                </c:pt>
                <c:pt idx="90">
                  <c:v>344428.29619000002</c:v>
                </c:pt>
                <c:pt idx="91">
                  <c:v>371534.55700999999</c:v>
                </c:pt>
                <c:pt idx="92">
                  <c:v>371312.76804</c:v>
                </c:pt>
                <c:pt idx="93">
                  <c:v>352331.99235000001</c:v>
                </c:pt>
                <c:pt idx="94">
                  <c:v>341169.18115000002</c:v>
                </c:pt>
                <c:pt idx="95">
                  <c:v>368618.36835</c:v>
                </c:pt>
                <c:pt idx="96">
                  <c:v>355434.48684000003</c:v>
                </c:pt>
                <c:pt idx="97">
                  <c:v>386513.15892999998</c:v>
                </c:pt>
                <c:pt idx="98">
                  <c:v>400235.47203</c:v>
                </c:pt>
                <c:pt idx="99">
                  <c:v>398428.15091999999</c:v>
                </c:pt>
                <c:pt idx="100">
                  <c:v>423115.45091000001</c:v>
                </c:pt>
                <c:pt idx="101">
                  <c:v>414003.47261</c:v>
                </c:pt>
                <c:pt idx="102">
                  <c:v>425615.58231999999</c:v>
                </c:pt>
                <c:pt idx="103">
                  <c:v>427838.96067</c:v>
                </c:pt>
                <c:pt idx="104">
                  <c:v>437431.08231000003</c:v>
                </c:pt>
                <c:pt idx="105">
                  <c:v>434050.82981999998</c:v>
                </c:pt>
                <c:pt idx="106">
                  <c:v>425239.41459</c:v>
                </c:pt>
                <c:pt idx="107">
                  <c:v>416771.00309999997</c:v>
                </c:pt>
                <c:pt idx="108">
                  <c:v>415428.98272000003</c:v>
                </c:pt>
                <c:pt idx="109">
                  <c:v>400424.09701999999</c:v>
                </c:pt>
                <c:pt idx="110">
                  <c:v>437862.05949999997</c:v>
                </c:pt>
                <c:pt idx="111">
                  <c:v>444856.95423999999</c:v>
                </c:pt>
                <c:pt idx="112">
                  <c:v>433977.62167000002</c:v>
                </c:pt>
                <c:pt idx="113">
                  <c:v>458839.86359000002</c:v>
                </c:pt>
                <c:pt idx="114">
                  <c:v>466623.58182999998</c:v>
                </c:pt>
                <c:pt idx="115">
                  <c:v>460037.94147000002</c:v>
                </c:pt>
                <c:pt idx="116">
                  <c:v>473072.00527000002</c:v>
                </c:pt>
                <c:pt idx="117">
                  <c:v>456094.05583000003</c:v>
                </c:pt>
                <c:pt idx="118">
                  <c:v>464543.06371000002</c:v>
                </c:pt>
                <c:pt idx="119">
                  <c:v>477111.90408000001</c:v>
                </c:pt>
                <c:pt idx="120">
                  <c:v>490194.05180000002</c:v>
                </c:pt>
                <c:pt idx="121">
                  <c:v>498256.68767999997</c:v>
                </c:pt>
                <c:pt idx="122">
                  <c:v>519268.81534999999</c:v>
                </c:pt>
                <c:pt idx="123">
                  <c:v>532954.48572</c:v>
                </c:pt>
                <c:pt idx="124">
                  <c:v>549767.92945000005</c:v>
                </c:pt>
                <c:pt idx="125">
                  <c:v>567510.66041999997</c:v>
                </c:pt>
                <c:pt idx="126">
                  <c:v>556762.82420000003</c:v>
                </c:pt>
                <c:pt idx="127">
                  <c:v>563413.63295999996</c:v>
                </c:pt>
                <c:pt idx="128">
                  <c:v>549360.91694000002</c:v>
                </c:pt>
                <c:pt idx="129">
                  <c:v>596118.96366000001</c:v>
                </c:pt>
                <c:pt idx="130">
                  <c:v>562153.86545000004</c:v>
                </c:pt>
                <c:pt idx="131">
                  <c:v>586929.21617999999</c:v>
                </c:pt>
                <c:pt idx="132">
                  <c:v>602055.31665000005</c:v>
                </c:pt>
                <c:pt idx="133">
                  <c:v>632616.12037999998</c:v>
                </c:pt>
                <c:pt idx="134">
                  <c:v>655476.77289000002</c:v>
                </c:pt>
                <c:pt idx="135">
                  <c:v>648264.18637000001</c:v>
                </c:pt>
                <c:pt idx="136">
                  <c:v>667607.06022999994</c:v>
                </c:pt>
                <c:pt idx="137">
                  <c:v>651855.55974000006</c:v>
                </c:pt>
                <c:pt idx="138">
                  <c:v>683692.59705999994</c:v>
                </c:pt>
                <c:pt idx="139">
                  <c:v>696224.17628999997</c:v>
                </c:pt>
                <c:pt idx="140">
                  <c:v>714681.59496999998</c:v>
                </c:pt>
                <c:pt idx="141">
                  <c:v>726105.31165000005</c:v>
                </c:pt>
                <c:pt idx="142">
                  <c:v>746191.01234999998</c:v>
                </c:pt>
                <c:pt idx="143">
                  <c:v>753094.53222000005</c:v>
                </c:pt>
                <c:pt idx="144">
                  <c:v>749640.83964000002</c:v>
                </c:pt>
                <c:pt idx="145">
                  <c:v>730308.24737999996</c:v>
                </c:pt>
                <c:pt idx="146">
                  <c:v>737649.23803999997</c:v>
                </c:pt>
                <c:pt idx="147">
                  <c:v>741654.89064</c:v>
                </c:pt>
                <c:pt idx="148">
                  <c:v>740225.59253999998</c:v>
                </c:pt>
                <c:pt idx="149">
                  <c:v>763031.66752999998</c:v>
                </c:pt>
                <c:pt idx="150">
                  <c:v>794073.38768000004</c:v>
                </c:pt>
                <c:pt idx="151">
                  <c:v>783494.30900000001</c:v>
                </c:pt>
                <c:pt idx="152">
                  <c:v>820306.25297000003</c:v>
                </c:pt>
                <c:pt idx="153">
                  <c:v>787873.26890000002</c:v>
                </c:pt>
                <c:pt idx="154">
                  <c:v>781913.10586999997</c:v>
                </c:pt>
                <c:pt idx="155">
                  <c:v>785998.38291000004</c:v>
                </c:pt>
                <c:pt idx="156">
                  <c:v>758063.33172999998</c:v>
                </c:pt>
                <c:pt idx="157">
                  <c:v>765290.83822999999</c:v>
                </c:pt>
                <c:pt idx="158">
                  <c:v>823541.86719999998</c:v>
                </c:pt>
                <c:pt idx="159">
                  <c:v>791765.90112000005</c:v>
                </c:pt>
                <c:pt idx="160">
                  <c:v>778182.35106999998</c:v>
                </c:pt>
                <c:pt idx="161">
                  <c:v>754944.91240000003</c:v>
                </c:pt>
                <c:pt idx="162">
                  <c:v>759409.68130000005</c:v>
                </c:pt>
                <c:pt idx="163">
                  <c:v>808308.38971000002</c:v>
                </c:pt>
                <c:pt idx="164">
                  <c:v>822022.35386000003</c:v>
                </c:pt>
                <c:pt idx="165">
                  <c:v>837119.15558999998</c:v>
                </c:pt>
                <c:pt idx="166">
                  <c:v>811831.88899000001</c:v>
                </c:pt>
                <c:pt idx="167">
                  <c:v>821263.06100999995</c:v>
                </c:pt>
                <c:pt idx="168">
                  <c:v>823461.46979</c:v>
                </c:pt>
                <c:pt idx="169">
                  <c:v>815711.76586000004</c:v>
                </c:pt>
                <c:pt idx="170">
                  <c:v>795393.06689000002</c:v>
                </c:pt>
                <c:pt idx="171">
                  <c:v>790979.01032</c:v>
                </c:pt>
                <c:pt idx="172">
                  <c:v>798638.34435999999</c:v>
                </c:pt>
                <c:pt idx="173">
                  <c:v>833047.71623999998</c:v>
                </c:pt>
                <c:pt idx="174">
                  <c:v>807134.19923000003</c:v>
                </c:pt>
                <c:pt idx="175">
                  <c:v>828788.96602000005</c:v>
                </c:pt>
                <c:pt idx="176">
                  <c:v>858996.94828999997</c:v>
                </c:pt>
                <c:pt idx="177">
                  <c:v>855354.32148000004</c:v>
                </c:pt>
                <c:pt idx="178">
                  <c:v>825535.49424000003</c:v>
                </c:pt>
                <c:pt idx="179">
                  <c:v>883598.20741000003</c:v>
                </c:pt>
                <c:pt idx="180">
                  <c:v>906975.10491999995</c:v>
                </c:pt>
                <c:pt idx="181">
                  <c:v>899070.86766999995</c:v>
                </c:pt>
                <c:pt idx="182">
                  <c:v>955371.86984000006</c:v>
                </c:pt>
                <c:pt idx="183">
                  <c:v>969278.40150000004</c:v>
                </c:pt>
                <c:pt idx="184">
                  <c:v>965989.67845999997</c:v>
                </c:pt>
                <c:pt idx="185">
                  <c:v>966953.98508999997</c:v>
                </c:pt>
                <c:pt idx="186">
                  <c:v>947911.13320000004</c:v>
                </c:pt>
                <c:pt idx="187">
                  <c:v>908323.30972000002</c:v>
                </c:pt>
                <c:pt idx="188">
                  <c:v>957078.92594999995</c:v>
                </c:pt>
                <c:pt idx="189">
                  <c:v>923808.33875999996</c:v>
                </c:pt>
                <c:pt idx="190">
                  <c:v>949535.08614000003</c:v>
                </c:pt>
                <c:pt idx="191">
                  <c:v>954771.44787000003</c:v>
                </c:pt>
                <c:pt idx="192">
                  <c:v>978824.00474</c:v>
                </c:pt>
                <c:pt idx="193">
                  <c:v>940243.98263999994</c:v>
                </c:pt>
                <c:pt idx="194">
                  <c:v>895174.16115000006</c:v>
                </c:pt>
                <c:pt idx="195">
                  <c:v>858606.27367000002</c:v>
                </c:pt>
                <c:pt idx="196">
                  <c:v>894624.23270000005</c:v>
                </c:pt>
                <c:pt idx="197">
                  <c:v>917675.09034999995</c:v>
                </c:pt>
                <c:pt idx="198">
                  <c:v>948720.71920000005</c:v>
                </c:pt>
                <c:pt idx="199">
                  <c:v>955225.78532999998</c:v>
                </c:pt>
                <c:pt idx="200">
                  <c:v>990061.62390999997</c:v>
                </c:pt>
                <c:pt idx="201">
                  <c:v>948530.01566999999</c:v>
                </c:pt>
                <c:pt idx="202">
                  <c:v>993837.98262999998</c:v>
                </c:pt>
                <c:pt idx="203">
                  <c:v>964654.67573999998</c:v>
                </c:pt>
                <c:pt idx="204">
                  <c:v>940324.42041000002</c:v>
                </c:pt>
                <c:pt idx="205">
                  <c:v>942754.48219000001</c:v>
                </c:pt>
                <c:pt idx="206">
                  <c:v>977647.42429999996</c:v>
                </c:pt>
                <c:pt idx="207">
                  <c:v>960305.81201999995</c:v>
                </c:pt>
                <c:pt idx="208">
                  <c:v>988751.23473999999</c:v>
                </c:pt>
                <c:pt idx="209">
                  <c:v>968698.73293000006</c:v>
                </c:pt>
                <c:pt idx="210">
                  <c:v>879540.26309999998</c:v>
                </c:pt>
                <c:pt idx="211">
                  <c:v>762760.30989999999</c:v>
                </c:pt>
                <c:pt idx="212">
                  <c:v>869750.72172000003</c:v>
                </c:pt>
                <c:pt idx="213">
                  <c:v>876187.64948999998</c:v>
                </c:pt>
                <c:pt idx="214">
                  <c:v>937757.59972000006</c:v>
                </c:pt>
                <c:pt idx="215">
                  <c:v>964888.64468000003</c:v>
                </c:pt>
                <c:pt idx="216">
                  <c:v>963188.53838000004</c:v>
                </c:pt>
                <c:pt idx="217">
                  <c:v>951677.21172000002</c:v>
                </c:pt>
                <c:pt idx="218">
                  <c:v>897076.16824999999</c:v>
                </c:pt>
                <c:pt idx="219">
                  <c:v>1003026.5695700001</c:v>
                </c:pt>
                <c:pt idx="220">
                  <c:v>1052608.4583999999</c:v>
                </c:pt>
                <c:pt idx="221">
                  <c:v>1095985.8299400001</c:v>
                </c:pt>
                <c:pt idx="222">
                  <c:v>1163428.0750899999</c:v>
                </c:pt>
                <c:pt idx="223">
                  <c:v>1186895.42026</c:v>
                </c:pt>
                <c:pt idx="224">
                  <c:v>1206034.83256</c:v>
                </c:pt>
                <c:pt idx="225">
                  <c:v>1237541.3751699999</c:v>
                </c:pt>
                <c:pt idx="226">
                  <c:v>1206104.19985</c:v>
                </c:pt>
                <c:pt idx="227">
                  <c:v>1261671.85836</c:v>
                </c:pt>
                <c:pt idx="228">
                  <c:v>1250908.65496</c:v>
                </c:pt>
                <c:pt idx="229">
                  <c:v>1212123.1901100001</c:v>
                </c:pt>
                <c:pt idx="230">
                  <c:v>1272072.0822399999</c:v>
                </c:pt>
                <c:pt idx="231">
                  <c:v>1324139.92802</c:v>
                </c:pt>
                <c:pt idx="232">
                  <c:v>1386398.89916</c:v>
                </c:pt>
                <c:pt idx="233">
                  <c:v>1405491.2489199999</c:v>
                </c:pt>
                <c:pt idx="234">
                  <c:v>1450622.7834699999</c:v>
                </c:pt>
                <c:pt idx="235">
                  <c:v>1454261.3962699999</c:v>
                </c:pt>
                <c:pt idx="236">
                  <c:v>1401162.59589</c:v>
                </c:pt>
                <c:pt idx="237">
                  <c:v>1396400.0006500001</c:v>
                </c:pt>
                <c:pt idx="238">
                  <c:v>1287903.8458499999</c:v>
                </c:pt>
                <c:pt idx="239">
                  <c:v>1338965.7288200001</c:v>
                </c:pt>
                <c:pt idx="240">
                  <c:v>1315434.5504099999</c:v>
                </c:pt>
                <c:pt idx="241">
                  <c:v>1261846.223</c:v>
                </c:pt>
                <c:pt idx="242">
                  <c:v>1323512.17145</c:v>
                </c:pt>
                <c:pt idx="243">
                  <c:v>1484403.2789499999</c:v>
                </c:pt>
                <c:pt idx="244">
                  <c:v>1449832.0032200001</c:v>
                </c:pt>
                <c:pt idx="245">
                  <c:v>1574064.19144</c:v>
                </c:pt>
                <c:pt idx="246">
                  <c:v>1535016.3586899999</c:v>
                </c:pt>
                <c:pt idx="247">
                  <c:v>1512205.0130799999</c:v>
                </c:pt>
                <c:pt idx="248">
                  <c:v>1559730.36207</c:v>
                </c:pt>
                <c:pt idx="249">
                  <c:v>1488922.25184</c:v>
                </c:pt>
                <c:pt idx="250">
                  <c:v>1520866.8719500001</c:v>
                </c:pt>
                <c:pt idx="251">
                  <c:v>1581923.09241</c:v>
                </c:pt>
                <c:pt idx="252">
                  <c:v>1506642.93019</c:v>
                </c:pt>
                <c:pt idx="253">
                  <c:v>1468862.8971800001</c:v>
                </c:pt>
                <c:pt idx="254">
                  <c:v>1418505.6419200001</c:v>
                </c:pt>
                <c:pt idx="255">
                  <c:v>1538283.2606899999</c:v>
                </c:pt>
                <c:pt idx="256">
                  <c:v>1571866.4416700001</c:v>
                </c:pt>
                <c:pt idx="257">
                  <c:v>1525018.3968700001</c:v>
                </c:pt>
                <c:pt idx="258">
                  <c:v>1487049.6270900001</c:v>
                </c:pt>
                <c:pt idx="259">
                  <c:v>1535021.3931799999</c:v>
                </c:pt>
                <c:pt idx="260">
                  <c:v>1579799.1838700001</c:v>
                </c:pt>
                <c:pt idx="261">
                  <c:v>1594550.55006</c:v>
                </c:pt>
                <c:pt idx="262">
                  <c:v>1661079.0635599999</c:v>
                </c:pt>
                <c:pt idx="263">
                  <c:v>1729083.12533</c:v>
                </c:pt>
                <c:pt idx="264">
                  <c:v>1751314.8088400001</c:v>
                </c:pt>
                <c:pt idx="265">
                  <c:v>1820879.5574</c:v>
                </c:pt>
                <c:pt idx="266">
                  <c:v>1804251.6968</c:v>
                </c:pt>
                <c:pt idx="267">
                  <c:v>1787378.2501300001</c:v>
                </c:pt>
                <c:pt idx="268">
                  <c:v>1781835.40447</c:v>
                </c:pt>
                <c:pt idx="269">
                  <c:v>1827428.77003</c:v>
                </c:pt>
                <c:pt idx="270">
                  <c:v>1820500.1619299999</c:v>
                </c:pt>
                <c:pt idx="271">
                  <c:v>1886009.3605299999</c:v>
                </c:pt>
                <c:pt idx="272">
                  <c:v>1965825.29119</c:v>
                </c:pt>
                <c:pt idx="273">
                  <c:v>2025372.3150299999</c:v>
                </c:pt>
                <c:pt idx="274">
                  <c:v>2068972.69524</c:v>
                </c:pt>
                <c:pt idx="275">
                  <c:v>2115244.7903999998</c:v>
                </c:pt>
                <c:pt idx="276">
                  <c:v>2190148.8676</c:v>
                </c:pt>
                <c:pt idx="277">
                  <c:v>2333087.6333699999</c:v>
                </c:pt>
                <c:pt idx="278">
                  <c:v>2375312.8878500001</c:v>
                </c:pt>
                <c:pt idx="279">
                  <c:v>2429975.7129799998</c:v>
                </c:pt>
                <c:pt idx="280">
                  <c:v>2541142.00667</c:v>
                </c:pt>
                <c:pt idx="281">
                  <c:v>2639016.1549800001</c:v>
                </c:pt>
                <c:pt idx="282">
                  <c:v>2827944.8782700002</c:v>
                </c:pt>
                <c:pt idx="283">
                  <c:v>2529585.3592099999</c:v>
                </c:pt>
                <c:pt idx="284">
                  <c:v>2571239.9150899998</c:v>
                </c:pt>
                <c:pt idx="285">
                  <c:v>2564411.2582899998</c:v>
                </c:pt>
              </c:numCache>
            </c:numRef>
          </c:val>
          <c:smooth val="0"/>
          <c:extLst>
            <c:ext xmlns:c16="http://schemas.microsoft.com/office/drawing/2014/chart" uri="{C3380CC4-5D6E-409C-BE32-E72D297353CC}">
              <c16:uniqueId val="{00000001-1B5E-4F75-9F18-194DC71D8636}"/>
            </c:ext>
          </c:extLst>
        </c:ser>
        <c:ser>
          <c:idx val="5"/>
          <c:order val="2"/>
          <c:tx>
            <c:strRef>
              <c:f>'811_B4_PH'!$J$1</c:f>
              <c:strCache>
                <c:ptCount val="1"/>
                <c:pt idx="0">
                  <c:v>PH_FOORD_LAST</c:v>
                </c:pt>
              </c:strCache>
            </c:strRef>
          </c:tx>
          <c:spPr>
            <a:ln w="28575" cap="rnd">
              <a:solidFill>
                <a:schemeClr val="accent6"/>
              </a:solidFill>
              <a:round/>
            </a:ln>
            <a:effectLst/>
          </c:spPr>
          <c:marker>
            <c:symbol val="none"/>
          </c:marker>
          <c:dLbls>
            <c:dLbl>
              <c:idx val="250"/>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5E-4F75-9F18-194DC71D8636}"/>
                </c:ext>
              </c:extLst>
            </c:dLbl>
            <c:dLbl>
              <c:idx val="251"/>
              <c:layout>
                <c:manualLayout>
                  <c:x val="0"/>
                  <c:y val="4.70370370370370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5E-4F75-9F18-194DC71D8636}"/>
                </c:ext>
              </c:extLst>
            </c:dLbl>
            <c:dLbl>
              <c:idx val="254"/>
              <c:layout>
                <c:manualLayout>
                  <c:x val="-9.5192878667487219E-17"/>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5E-4F75-9F18-194DC71D8636}"/>
                </c:ext>
              </c:extLst>
            </c:dLbl>
            <c:dLbl>
              <c:idx val="256"/>
              <c:layout>
                <c:manualLayout>
                  <c:x val="-9.5192878667487219E-17"/>
                  <c:y val="3.9197530864197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B5E-4F75-9F18-194DC71D8636}"/>
                </c:ext>
              </c:extLst>
            </c:dLbl>
            <c:dLbl>
              <c:idx val="257"/>
              <c:layout>
                <c:manualLayout>
                  <c:x val="-9.5192878667487219E-17"/>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E-4C2A-88FE-386F49B9077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'811_B4_PH'!$J$2:$J$287</c:f>
              <c:numCache>
                <c:formatCode>General</c:formatCode>
                <c:ptCount val="286"/>
                <c:pt idx="285">
                  <c:v>2201744.6355900001</c:v>
                </c:pt>
              </c:numCache>
            </c:numRef>
          </c:val>
          <c:smooth val="0"/>
          <c:extLst>
            <c:ext xmlns:c16="http://schemas.microsoft.com/office/drawing/2014/chart" uri="{C3380CC4-5D6E-409C-BE32-E72D297353CC}">
              <c16:uniqueId val="{00000005-1B5E-4F75-9F18-194DC71D8636}"/>
            </c:ext>
          </c:extLst>
        </c:ser>
        <c:ser>
          <c:idx val="6"/>
          <c:order val="3"/>
          <c:tx>
            <c:strRef>
              <c:f>'811_B4_PH'!$K$1</c:f>
              <c:strCache>
                <c:ptCount val="1"/>
                <c:pt idx="0">
                  <c:v>PH_COMP_1_LAST</c:v>
                </c:pt>
              </c:strCache>
            </c:strRef>
          </c:tx>
          <c:spPr>
            <a:ln w="28575" cap="rnd">
              <a:solidFill>
                <a:schemeClr val="accent1">
                  <a:lumMod val="60000"/>
                </a:schemeClr>
              </a:solidFill>
              <a:round/>
            </a:ln>
            <a:effectLst/>
          </c:spPr>
          <c:marker>
            <c:symbol val="none"/>
          </c:marker>
          <c:dLbls>
            <c:dLbl>
              <c:idx val="250"/>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5E-4F75-9F18-194DC71D8636}"/>
                </c:ext>
              </c:extLst>
            </c:dLbl>
            <c:dLbl>
              <c:idx val="251"/>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5E-4F75-9F18-194DC71D8636}"/>
                </c:ext>
              </c:extLst>
            </c:dLbl>
            <c:dLbl>
              <c:idx val="252"/>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B5E-4F75-9F18-194DC71D8636}"/>
                </c:ext>
              </c:extLst>
            </c:dLbl>
            <c:dLbl>
              <c:idx val="253"/>
              <c:layout>
                <c:manualLayout>
                  <c:x val="-9.5110557048149353E-17"/>
                  <c:y val="3.9197530864197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B5E-4F75-9F18-194DC71D8636}"/>
                </c:ext>
              </c:extLst>
            </c:dLbl>
            <c:dLbl>
              <c:idx val="254"/>
              <c:layout>
                <c:manualLayout>
                  <c:x val="-9.5192878667487219E-17"/>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B5E-4F75-9F18-194DC71D8636}"/>
                </c:ext>
              </c:extLst>
            </c:dLbl>
            <c:dLbl>
              <c:idx val="255"/>
              <c:layout>
                <c:manualLayout>
                  <c:x val="-9.5192878667487219E-17"/>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B5E-4F75-9F18-194DC71D8636}"/>
                </c:ext>
              </c:extLst>
            </c:dLbl>
            <c:dLbl>
              <c:idx val="256"/>
              <c:layout>
                <c:manualLayout>
                  <c:x val="-9.5192878667487219E-17"/>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B5E-4F75-9F18-194DC71D8636}"/>
                </c:ext>
              </c:extLst>
            </c:dLbl>
            <c:dLbl>
              <c:idx val="257"/>
              <c:layout>
                <c:manualLayout>
                  <c:x val="-9.5192878667487219E-17"/>
                  <c:y val="-8.9826637212141061E-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EE-4C2A-88FE-386F49B9077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'811_B4_PH'!$I$2:$I$287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'811_B4_PH'!$K$2:$K$287</c:f>
              <c:numCache>
                <c:formatCode>General</c:formatCode>
                <c:ptCount val="286"/>
                <c:pt idx="285">
                  <c:v>2564411.2582899998</c:v>
                </c:pt>
              </c:numCache>
            </c:numRef>
          </c:val>
          <c:smooth val="0"/>
          <c:extLst>
            <c:ext xmlns:c16="http://schemas.microsoft.com/office/drawing/2014/chart" uri="{C3380CC4-5D6E-409C-BE32-E72D297353CC}">
              <c16:uniqueId val="{0000000D-1B5E-4F75-9F18-194DC71D863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2"/>
          <c:orientation val="minMax"/>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916205118059374E-2"/>
          <c:y val="0.12095238095238095"/>
          <c:w val="0.90527842293184857"/>
          <c:h val="0.70069285714285712"/>
        </c:manualLayout>
      </c:layout>
      <c:barChart>
        <c:barDir val="col"/>
        <c:grouping val="clustered"/>
        <c:varyColors val="0"/>
        <c:ser>
          <c:idx val="0"/>
          <c:order val="0"/>
          <c:tx>
            <c:strRef>
              <c:f>'811_PERF_VS_BENCHMARK'!$F$1</c:f>
              <c:strCache>
                <c:ptCount val="1"/>
                <c:pt idx="0">
                  <c:v>ALSI_NEGATIVE</c:v>
                </c:pt>
              </c:strCache>
            </c:strRef>
          </c:tx>
          <c:spPr>
            <a:solidFill>
              <a:srgbClr val="D25347"/>
            </a:solidFill>
            <a:ln>
              <a:noFill/>
            </a:ln>
            <a:effectLst/>
          </c:spPr>
          <c:invertIfNegative val="0"/>
          <c:cat>
            <c:numRef>
              <c:f>'811_PERF_VS_BENCHMARK'!$E$2:$E$287</c:f>
              <c:numCache>
                <c:formatCode>m/d/yyyy</c:formatCode>
                <c:ptCount val="286"/>
                <c:pt idx="0">
                  <c:v>37529</c:v>
                </c:pt>
                <c:pt idx="1">
                  <c:v>37560</c:v>
                </c:pt>
                <c:pt idx="2">
                  <c:v>37590</c:v>
                </c:pt>
                <c:pt idx="3">
                  <c:v>37621</c:v>
                </c:pt>
                <c:pt idx="4">
                  <c:v>37652</c:v>
                </c:pt>
                <c:pt idx="5">
                  <c:v>37680</c:v>
                </c:pt>
                <c:pt idx="6">
                  <c:v>37711</c:v>
                </c:pt>
                <c:pt idx="7">
                  <c:v>37741</c:v>
                </c:pt>
                <c:pt idx="8">
                  <c:v>37772</c:v>
                </c:pt>
                <c:pt idx="9">
                  <c:v>37802</c:v>
                </c:pt>
                <c:pt idx="10">
                  <c:v>37833</c:v>
                </c:pt>
                <c:pt idx="11">
                  <c:v>37864</c:v>
                </c:pt>
                <c:pt idx="12">
                  <c:v>37894</c:v>
                </c:pt>
                <c:pt idx="13">
                  <c:v>37925</c:v>
                </c:pt>
                <c:pt idx="14">
                  <c:v>37955</c:v>
                </c:pt>
                <c:pt idx="15">
                  <c:v>37986</c:v>
                </c:pt>
                <c:pt idx="16">
                  <c:v>38017</c:v>
                </c:pt>
                <c:pt idx="17">
                  <c:v>38046</c:v>
                </c:pt>
                <c:pt idx="18">
                  <c:v>38077</c:v>
                </c:pt>
                <c:pt idx="19">
                  <c:v>38107</c:v>
                </c:pt>
                <c:pt idx="20">
                  <c:v>38138</c:v>
                </c:pt>
                <c:pt idx="21">
                  <c:v>38168</c:v>
                </c:pt>
                <c:pt idx="22">
                  <c:v>38199</c:v>
                </c:pt>
                <c:pt idx="23">
                  <c:v>38230</c:v>
                </c:pt>
                <c:pt idx="24">
                  <c:v>38260</c:v>
                </c:pt>
                <c:pt idx="25">
                  <c:v>38291</c:v>
                </c:pt>
                <c:pt idx="26">
                  <c:v>38321</c:v>
                </c:pt>
                <c:pt idx="27">
                  <c:v>38352</c:v>
                </c:pt>
                <c:pt idx="28">
                  <c:v>38383</c:v>
                </c:pt>
                <c:pt idx="29">
                  <c:v>38411</c:v>
                </c:pt>
                <c:pt idx="30">
                  <c:v>38442</c:v>
                </c:pt>
                <c:pt idx="31">
                  <c:v>38472</c:v>
                </c:pt>
                <c:pt idx="32">
                  <c:v>38503</c:v>
                </c:pt>
                <c:pt idx="33">
                  <c:v>38533</c:v>
                </c:pt>
                <c:pt idx="34">
                  <c:v>38564</c:v>
                </c:pt>
                <c:pt idx="35">
                  <c:v>38595</c:v>
                </c:pt>
                <c:pt idx="36">
                  <c:v>38625</c:v>
                </c:pt>
                <c:pt idx="37">
                  <c:v>38656</c:v>
                </c:pt>
                <c:pt idx="38">
                  <c:v>38686</c:v>
                </c:pt>
                <c:pt idx="39">
                  <c:v>38717</c:v>
                </c:pt>
                <c:pt idx="40">
                  <c:v>38748</c:v>
                </c:pt>
                <c:pt idx="41">
                  <c:v>38776</c:v>
                </c:pt>
                <c:pt idx="42">
                  <c:v>38807</c:v>
                </c:pt>
                <c:pt idx="43">
                  <c:v>38837</c:v>
                </c:pt>
                <c:pt idx="44">
                  <c:v>38868</c:v>
                </c:pt>
                <c:pt idx="45">
                  <c:v>38898</c:v>
                </c:pt>
                <c:pt idx="46">
                  <c:v>38929</c:v>
                </c:pt>
                <c:pt idx="47">
                  <c:v>38960</c:v>
                </c:pt>
                <c:pt idx="48">
                  <c:v>38990</c:v>
                </c:pt>
                <c:pt idx="49">
                  <c:v>39021</c:v>
                </c:pt>
                <c:pt idx="50">
                  <c:v>39051</c:v>
                </c:pt>
                <c:pt idx="51">
                  <c:v>39082</c:v>
                </c:pt>
                <c:pt idx="52">
                  <c:v>39113</c:v>
                </c:pt>
                <c:pt idx="53">
                  <c:v>39141</c:v>
                </c:pt>
                <c:pt idx="54">
                  <c:v>39172</c:v>
                </c:pt>
                <c:pt idx="55">
                  <c:v>39202</c:v>
                </c:pt>
                <c:pt idx="56">
                  <c:v>39233</c:v>
                </c:pt>
                <c:pt idx="57">
                  <c:v>39263</c:v>
                </c:pt>
                <c:pt idx="58">
                  <c:v>39294</c:v>
                </c:pt>
                <c:pt idx="59">
                  <c:v>39325</c:v>
                </c:pt>
                <c:pt idx="60">
                  <c:v>39355</c:v>
                </c:pt>
                <c:pt idx="61">
                  <c:v>39386</c:v>
                </c:pt>
                <c:pt idx="62">
                  <c:v>39416</c:v>
                </c:pt>
                <c:pt idx="63">
                  <c:v>39447</c:v>
                </c:pt>
                <c:pt idx="64">
                  <c:v>39478</c:v>
                </c:pt>
                <c:pt idx="65">
                  <c:v>39507</c:v>
                </c:pt>
                <c:pt idx="66">
                  <c:v>39538</c:v>
                </c:pt>
                <c:pt idx="67">
                  <c:v>39568</c:v>
                </c:pt>
                <c:pt idx="68">
                  <c:v>39599</c:v>
                </c:pt>
                <c:pt idx="69">
                  <c:v>39629</c:v>
                </c:pt>
                <c:pt idx="70">
                  <c:v>39660</c:v>
                </c:pt>
                <c:pt idx="71">
                  <c:v>39691</c:v>
                </c:pt>
                <c:pt idx="72">
                  <c:v>39721</c:v>
                </c:pt>
                <c:pt idx="73">
                  <c:v>39752</c:v>
                </c:pt>
                <c:pt idx="74">
                  <c:v>39782</c:v>
                </c:pt>
                <c:pt idx="75">
                  <c:v>39813</c:v>
                </c:pt>
                <c:pt idx="76">
                  <c:v>39844</c:v>
                </c:pt>
                <c:pt idx="77">
                  <c:v>39872</c:v>
                </c:pt>
                <c:pt idx="78">
                  <c:v>39903</c:v>
                </c:pt>
                <c:pt idx="79">
                  <c:v>39933</c:v>
                </c:pt>
                <c:pt idx="80">
                  <c:v>39964</c:v>
                </c:pt>
                <c:pt idx="81">
                  <c:v>39994</c:v>
                </c:pt>
                <c:pt idx="82">
                  <c:v>40025</c:v>
                </c:pt>
                <c:pt idx="83">
                  <c:v>40056</c:v>
                </c:pt>
                <c:pt idx="84">
                  <c:v>40086</c:v>
                </c:pt>
                <c:pt idx="85">
                  <c:v>40117</c:v>
                </c:pt>
                <c:pt idx="86">
                  <c:v>40147</c:v>
                </c:pt>
                <c:pt idx="87">
                  <c:v>40178</c:v>
                </c:pt>
                <c:pt idx="88">
                  <c:v>40209</c:v>
                </c:pt>
                <c:pt idx="89">
                  <c:v>40237</c:v>
                </c:pt>
                <c:pt idx="90">
                  <c:v>40268</c:v>
                </c:pt>
                <c:pt idx="91">
                  <c:v>40298</c:v>
                </c:pt>
                <c:pt idx="92">
                  <c:v>40329</c:v>
                </c:pt>
                <c:pt idx="93">
                  <c:v>40359</c:v>
                </c:pt>
                <c:pt idx="94">
                  <c:v>40390</c:v>
                </c:pt>
                <c:pt idx="95">
                  <c:v>40421</c:v>
                </c:pt>
                <c:pt idx="96">
                  <c:v>40451</c:v>
                </c:pt>
                <c:pt idx="97">
                  <c:v>40482</c:v>
                </c:pt>
                <c:pt idx="98">
                  <c:v>40512</c:v>
                </c:pt>
                <c:pt idx="99">
                  <c:v>40543</c:v>
                </c:pt>
                <c:pt idx="100">
                  <c:v>40574</c:v>
                </c:pt>
                <c:pt idx="101">
                  <c:v>40602</c:v>
                </c:pt>
                <c:pt idx="102">
                  <c:v>40633</c:v>
                </c:pt>
                <c:pt idx="103">
                  <c:v>40663</c:v>
                </c:pt>
                <c:pt idx="104">
                  <c:v>40694</c:v>
                </c:pt>
                <c:pt idx="105">
                  <c:v>40724</c:v>
                </c:pt>
                <c:pt idx="106">
                  <c:v>40755</c:v>
                </c:pt>
                <c:pt idx="107">
                  <c:v>40786</c:v>
                </c:pt>
                <c:pt idx="108">
                  <c:v>40816</c:v>
                </c:pt>
                <c:pt idx="109">
                  <c:v>40847</c:v>
                </c:pt>
                <c:pt idx="110">
                  <c:v>40877</c:v>
                </c:pt>
                <c:pt idx="111">
                  <c:v>40908</c:v>
                </c:pt>
                <c:pt idx="112">
                  <c:v>40939</c:v>
                </c:pt>
                <c:pt idx="113">
                  <c:v>40968</c:v>
                </c:pt>
                <c:pt idx="114">
                  <c:v>40999</c:v>
                </c:pt>
                <c:pt idx="115">
                  <c:v>41029</c:v>
                </c:pt>
                <c:pt idx="116">
                  <c:v>41060</c:v>
                </c:pt>
                <c:pt idx="117">
                  <c:v>41090</c:v>
                </c:pt>
                <c:pt idx="118">
                  <c:v>41121</c:v>
                </c:pt>
                <c:pt idx="119">
                  <c:v>41152</c:v>
                </c:pt>
                <c:pt idx="120">
                  <c:v>41182</c:v>
                </c:pt>
                <c:pt idx="121">
                  <c:v>41213</c:v>
                </c:pt>
                <c:pt idx="122">
                  <c:v>41243</c:v>
                </c:pt>
                <c:pt idx="123">
                  <c:v>41274</c:v>
                </c:pt>
                <c:pt idx="124">
                  <c:v>41305</c:v>
                </c:pt>
                <c:pt idx="125">
                  <c:v>41333</c:v>
                </c:pt>
                <c:pt idx="126">
                  <c:v>41364</c:v>
                </c:pt>
                <c:pt idx="127">
                  <c:v>41394</c:v>
                </c:pt>
                <c:pt idx="128">
                  <c:v>41425</c:v>
                </c:pt>
                <c:pt idx="129">
                  <c:v>41455</c:v>
                </c:pt>
                <c:pt idx="130">
                  <c:v>41486</c:v>
                </c:pt>
                <c:pt idx="131">
                  <c:v>41517</c:v>
                </c:pt>
                <c:pt idx="132">
                  <c:v>41547</c:v>
                </c:pt>
                <c:pt idx="133">
                  <c:v>41578</c:v>
                </c:pt>
                <c:pt idx="134">
                  <c:v>41608</c:v>
                </c:pt>
                <c:pt idx="135">
                  <c:v>41639</c:v>
                </c:pt>
                <c:pt idx="136">
                  <c:v>41670</c:v>
                </c:pt>
                <c:pt idx="137">
                  <c:v>41698</c:v>
                </c:pt>
                <c:pt idx="138">
                  <c:v>41729</c:v>
                </c:pt>
                <c:pt idx="139">
                  <c:v>41759</c:v>
                </c:pt>
                <c:pt idx="140">
                  <c:v>41790</c:v>
                </c:pt>
                <c:pt idx="141">
                  <c:v>41820</c:v>
                </c:pt>
                <c:pt idx="142">
                  <c:v>41851</c:v>
                </c:pt>
                <c:pt idx="143">
                  <c:v>41882</c:v>
                </c:pt>
                <c:pt idx="144">
                  <c:v>41912</c:v>
                </c:pt>
                <c:pt idx="145">
                  <c:v>41943</c:v>
                </c:pt>
                <c:pt idx="146">
                  <c:v>41973</c:v>
                </c:pt>
                <c:pt idx="147">
                  <c:v>42004</c:v>
                </c:pt>
                <c:pt idx="148">
                  <c:v>42035</c:v>
                </c:pt>
                <c:pt idx="149">
                  <c:v>42063</c:v>
                </c:pt>
                <c:pt idx="150">
                  <c:v>42094</c:v>
                </c:pt>
                <c:pt idx="151">
                  <c:v>42124</c:v>
                </c:pt>
                <c:pt idx="152">
                  <c:v>42155</c:v>
                </c:pt>
                <c:pt idx="153">
                  <c:v>42185</c:v>
                </c:pt>
                <c:pt idx="154">
                  <c:v>42216</c:v>
                </c:pt>
                <c:pt idx="155">
                  <c:v>42247</c:v>
                </c:pt>
                <c:pt idx="156">
                  <c:v>42277</c:v>
                </c:pt>
                <c:pt idx="157">
                  <c:v>42308</c:v>
                </c:pt>
                <c:pt idx="158">
                  <c:v>42338</c:v>
                </c:pt>
                <c:pt idx="159">
                  <c:v>42369</c:v>
                </c:pt>
                <c:pt idx="160">
                  <c:v>42400</c:v>
                </c:pt>
                <c:pt idx="161">
                  <c:v>42429</c:v>
                </c:pt>
                <c:pt idx="162">
                  <c:v>42460</c:v>
                </c:pt>
                <c:pt idx="163">
                  <c:v>42490</c:v>
                </c:pt>
                <c:pt idx="164">
                  <c:v>42521</c:v>
                </c:pt>
                <c:pt idx="165">
                  <c:v>42551</c:v>
                </c:pt>
                <c:pt idx="166">
                  <c:v>42582</c:v>
                </c:pt>
                <c:pt idx="167">
                  <c:v>42613</c:v>
                </c:pt>
                <c:pt idx="168">
                  <c:v>42643</c:v>
                </c:pt>
                <c:pt idx="169">
                  <c:v>42674</c:v>
                </c:pt>
                <c:pt idx="170">
                  <c:v>42704</c:v>
                </c:pt>
                <c:pt idx="171">
                  <c:v>42735</c:v>
                </c:pt>
                <c:pt idx="172">
                  <c:v>42766</c:v>
                </c:pt>
                <c:pt idx="173">
                  <c:v>42794</c:v>
                </c:pt>
                <c:pt idx="174">
                  <c:v>42825</c:v>
                </c:pt>
                <c:pt idx="175">
                  <c:v>42855</c:v>
                </c:pt>
                <c:pt idx="176">
                  <c:v>42886</c:v>
                </c:pt>
                <c:pt idx="177">
                  <c:v>42916</c:v>
                </c:pt>
                <c:pt idx="178">
                  <c:v>42947</c:v>
                </c:pt>
                <c:pt idx="179">
                  <c:v>42978</c:v>
                </c:pt>
                <c:pt idx="180">
                  <c:v>43008</c:v>
                </c:pt>
                <c:pt idx="181">
                  <c:v>43039</c:v>
                </c:pt>
                <c:pt idx="182">
                  <c:v>43069</c:v>
                </c:pt>
                <c:pt idx="183">
                  <c:v>43100</c:v>
                </c:pt>
                <c:pt idx="184">
                  <c:v>43131</c:v>
                </c:pt>
                <c:pt idx="185">
                  <c:v>43159</c:v>
                </c:pt>
                <c:pt idx="186">
                  <c:v>43190</c:v>
                </c:pt>
                <c:pt idx="187">
                  <c:v>43220</c:v>
                </c:pt>
                <c:pt idx="188">
                  <c:v>43251</c:v>
                </c:pt>
                <c:pt idx="189">
                  <c:v>43281</c:v>
                </c:pt>
                <c:pt idx="190">
                  <c:v>43312</c:v>
                </c:pt>
                <c:pt idx="191">
                  <c:v>43343</c:v>
                </c:pt>
                <c:pt idx="192">
                  <c:v>43373</c:v>
                </c:pt>
                <c:pt idx="193">
                  <c:v>43404</c:v>
                </c:pt>
                <c:pt idx="194">
                  <c:v>43434</c:v>
                </c:pt>
                <c:pt idx="195">
                  <c:v>43465</c:v>
                </c:pt>
                <c:pt idx="196">
                  <c:v>43496</c:v>
                </c:pt>
                <c:pt idx="197">
                  <c:v>43524</c:v>
                </c:pt>
                <c:pt idx="198">
                  <c:v>43555</c:v>
                </c:pt>
                <c:pt idx="199">
                  <c:v>43585</c:v>
                </c:pt>
                <c:pt idx="200">
                  <c:v>43616</c:v>
                </c:pt>
                <c:pt idx="201">
                  <c:v>43646</c:v>
                </c:pt>
                <c:pt idx="202">
                  <c:v>43677</c:v>
                </c:pt>
                <c:pt idx="203">
                  <c:v>43708</c:v>
                </c:pt>
                <c:pt idx="204">
                  <c:v>43738</c:v>
                </c:pt>
                <c:pt idx="205">
                  <c:v>43769</c:v>
                </c:pt>
                <c:pt idx="206">
                  <c:v>43799</c:v>
                </c:pt>
                <c:pt idx="207">
                  <c:v>43830</c:v>
                </c:pt>
                <c:pt idx="208">
                  <c:v>43861</c:v>
                </c:pt>
                <c:pt idx="209">
                  <c:v>43890</c:v>
                </c:pt>
                <c:pt idx="210">
                  <c:v>43921</c:v>
                </c:pt>
                <c:pt idx="211">
                  <c:v>43951</c:v>
                </c:pt>
                <c:pt idx="212">
                  <c:v>43982</c:v>
                </c:pt>
                <c:pt idx="213">
                  <c:v>44012</c:v>
                </c:pt>
                <c:pt idx="214">
                  <c:v>44043</c:v>
                </c:pt>
                <c:pt idx="215">
                  <c:v>44074</c:v>
                </c:pt>
                <c:pt idx="216">
                  <c:v>44104</c:v>
                </c:pt>
                <c:pt idx="217">
                  <c:v>44135</c:v>
                </c:pt>
                <c:pt idx="218">
                  <c:v>44165</c:v>
                </c:pt>
                <c:pt idx="219">
                  <c:v>44196</c:v>
                </c:pt>
                <c:pt idx="220">
                  <c:v>44227</c:v>
                </c:pt>
                <c:pt idx="221">
                  <c:v>44255</c:v>
                </c:pt>
                <c:pt idx="222">
                  <c:v>44286</c:v>
                </c:pt>
                <c:pt idx="223">
                  <c:v>44316</c:v>
                </c:pt>
                <c:pt idx="224">
                  <c:v>44347</c:v>
                </c:pt>
                <c:pt idx="225">
                  <c:v>44377</c:v>
                </c:pt>
                <c:pt idx="226">
                  <c:v>44408</c:v>
                </c:pt>
                <c:pt idx="227">
                  <c:v>44439</c:v>
                </c:pt>
                <c:pt idx="228">
                  <c:v>44469</c:v>
                </c:pt>
                <c:pt idx="229">
                  <c:v>44500</c:v>
                </c:pt>
                <c:pt idx="230">
                  <c:v>44530</c:v>
                </c:pt>
                <c:pt idx="231">
                  <c:v>44561</c:v>
                </c:pt>
                <c:pt idx="232">
                  <c:v>44592</c:v>
                </c:pt>
                <c:pt idx="233">
                  <c:v>44620</c:v>
                </c:pt>
                <c:pt idx="234">
                  <c:v>44651</c:v>
                </c:pt>
                <c:pt idx="235">
                  <c:v>44681</c:v>
                </c:pt>
                <c:pt idx="236">
                  <c:v>44712</c:v>
                </c:pt>
                <c:pt idx="237">
                  <c:v>44742</c:v>
                </c:pt>
                <c:pt idx="238">
                  <c:v>44773</c:v>
                </c:pt>
                <c:pt idx="239">
                  <c:v>44804</c:v>
                </c:pt>
                <c:pt idx="240">
                  <c:v>44834</c:v>
                </c:pt>
                <c:pt idx="241">
                  <c:v>44865</c:v>
                </c:pt>
                <c:pt idx="242">
                  <c:v>44895</c:v>
                </c:pt>
                <c:pt idx="243">
                  <c:v>44926</c:v>
                </c:pt>
                <c:pt idx="244">
                  <c:v>44957</c:v>
                </c:pt>
                <c:pt idx="245">
                  <c:v>44985</c:v>
                </c:pt>
                <c:pt idx="246">
                  <c:v>45016</c:v>
                </c:pt>
                <c:pt idx="247">
                  <c:v>45046</c:v>
                </c:pt>
                <c:pt idx="248">
                  <c:v>45077</c:v>
                </c:pt>
                <c:pt idx="249">
                  <c:v>45107</c:v>
                </c:pt>
                <c:pt idx="250">
                  <c:v>45138</c:v>
                </c:pt>
                <c:pt idx="251">
                  <c:v>45169</c:v>
                </c:pt>
                <c:pt idx="252">
                  <c:v>45199</c:v>
                </c:pt>
                <c:pt idx="253">
                  <c:v>45230</c:v>
                </c:pt>
                <c:pt idx="254">
                  <c:v>45260</c:v>
                </c:pt>
                <c:pt idx="255">
                  <c:v>45291</c:v>
                </c:pt>
                <c:pt idx="256">
                  <c:v>45322</c:v>
                </c:pt>
                <c:pt idx="257">
                  <c:v>45351</c:v>
                </c:pt>
                <c:pt idx="258">
                  <c:v>45382</c:v>
                </c:pt>
                <c:pt idx="259">
                  <c:v>45412</c:v>
                </c:pt>
                <c:pt idx="260">
                  <c:v>45443</c:v>
                </c:pt>
                <c:pt idx="261">
                  <c:v>45473</c:v>
                </c:pt>
                <c:pt idx="262">
                  <c:v>45504</c:v>
                </c:pt>
                <c:pt idx="263">
                  <c:v>45535</c:v>
                </c:pt>
                <c:pt idx="264">
                  <c:v>45565</c:v>
                </c:pt>
                <c:pt idx="265">
                  <c:v>45596</c:v>
                </c:pt>
                <c:pt idx="266">
                  <c:v>45626</c:v>
                </c:pt>
                <c:pt idx="267">
                  <c:v>45657</c:v>
                </c:pt>
                <c:pt idx="268">
                  <c:v>45688</c:v>
                </c:pt>
                <c:pt idx="269">
                  <c:v>45716</c:v>
                </c:pt>
                <c:pt idx="270">
                  <c:v>45747</c:v>
                </c:pt>
                <c:pt idx="271">
                  <c:v>45777</c:v>
                </c:pt>
                <c:pt idx="272">
                  <c:v>45808</c:v>
                </c:pt>
                <c:pt idx="273">
                  <c:v>45838</c:v>
                </c:pt>
                <c:pt idx="274">
                  <c:v>45869</c:v>
                </c:pt>
                <c:pt idx="275">
                  <c:v>45900</c:v>
                </c:pt>
                <c:pt idx="276">
                  <c:v>45930</c:v>
                </c:pt>
                <c:pt idx="277">
                  <c:v>45961</c:v>
                </c:pt>
                <c:pt idx="278">
                  <c:v>45991</c:v>
                </c:pt>
                <c:pt idx="279">
                  <c:v>46022</c:v>
                </c:pt>
                <c:pt idx="280">
                  <c:v>46053</c:v>
                </c:pt>
                <c:pt idx="281">
                  <c:v>46081</c:v>
                </c:pt>
                <c:pt idx="282">
                  <c:v>46112</c:v>
                </c:pt>
                <c:pt idx="283">
                  <c:v>46142</c:v>
                </c:pt>
                <c:pt idx="284">
                  <c:v>46173</c:v>
                </c:pt>
              </c:numCache>
            </c:numRef>
          </c:cat>
          <c:val>
            <c:numRef>
              <c:f>'811_PERF_VS_BENCHMARK'!$F$2:$F$287</c:f>
              <c:numCache>
                <c:formatCode>General</c:formatCode>
                <c:ptCount val="286"/>
                <c:pt idx="0">
                  <c:v>3.39808656E-2</c:v>
                </c:pt>
                <c:pt idx="1">
                  <c:v>3.21363416E-2</c:v>
                </c:pt>
                <c:pt idx="2">
                  <c:v>0</c:v>
                </c:pt>
                <c:pt idx="3">
                  <c:v>2.9714772999999998E-3</c:v>
                </c:pt>
                <c:pt idx="4">
                  <c:v>1.86989488E-2</c:v>
                </c:pt>
                <c:pt idx="5">
                  <c:v>1.1539391499999999E-2</c:v>
                </c:pt>
                <c:pt idx="6">
                  <c:v>2.1535374499999999E-2</c:v>
                </c:pt>
                <c:pt idx="7">
                  <c:v>1.00288719E-2</c:v>
                </c:pt>
                <c:pt idx="8">
                  <c:v>0</c:v>
                </c:pt>
                <c:pt idx="9">
                  <c:v>2.0769113799999999E-2</c:v>
                </c:pt>
                <c:pt idx="10">
                  <c:v>0</c:v>
                </c:pt>
                <c:pt idx="11">
                  <c:v>0</c:v>
                </c:pt>
                <c:pt idx="12">
                  <c:v>1.51559057E-2</c:v>
                </c:pt>
                <c:pt idx="13">
                  <c:v>0</c:v>
                </c:pt>
                <c:pt idx="14">
                  <c:v>1.40972193E-2</c:v>
                </c:pt>
                <c:pt idx="15">
                  <c:v>0</c:v>
                </c:pt>
                <c:pt idx="16">
                  <c:v>0</c:v>
                </c:pt>
                <c:pt idx="17">
                  <c:v>0</c:v>
                </c:pt>
                <c:pt idx="18">
                  <c:v>5.4955194999999997E-3</c:v>
                </c:pt>
                <c:pt idx="19">
                  <c:v>1.09254694E-2</c:v>
                </c:pt>
                <c:pt idx="20">
                  <c:v>0</c:v>
                </c:pt>
                <c:pt idx="21">
                  <c:v>2.4043289200000002E-2</c:v>
                </c:pt>
                <c:pt idx="22">
                  <c:v>0</c:v>
                </c:pt>
                <c:pt idx="23">
                  <c:v>0</c:v>
                </c:pt>
                <c:pt idx="24">
                  <c:v>0</c:v>
                </c:pt>
                <c:pt idx="25">
                  <c:v>2.9202223199999999E-2</c:v>
                </c:pt>
                <c:pt idx="26">
                  <c:v>0</c:v>
                </c:pt>
                <c:pt idx="27">
                  <c:v>0</c:v>
                </c:pt>
                <c:pt idx="28">
                  <c:v>0</c:v>
                </c:pt>
                <c:pt idx="29">
                  <c:v>0</c:v>
                </c:pt>
                <c:pt idx="30">
                  <c:v>-8.7055686999999993E-3</c:v>
                </c:pt>
                <c:pt idx="31">
                  <c:v>3.5653517799999999E-2</c:v>
                </c:pt>
                <c:pt idx="32">
                  <c:v>0</c:v>
                </c:pt>
                <c:pt idx="33">
                  <c:v>0</c:v>
                </c:pt>
                <c:pt idx="34">
                  <c:v>0</c:v>
                </c:pt>
                <c:pt idx="35">
                  <c:v>0</c:v>
                </c:pt>
                <c:pt idx="36">
                  <c:v>0</c:v>
                </c:pt>
                <c:pt idx="37">
                  <c:v>3.0300470000000002E-4</c:v>
                </c:pt>
                <c:pt idx="38">
                  <c:v>0</c:v>
                </c:pt>
                <c:pt idx="39">
                  <c:v>0</c:v>
                </c:pt>
                <c:pt idx="40">
                  <c:v>0</c:v>
                </c:pt>
                <c:pt idx="41">
                  <c:v>4.1862447599999998E-2</c:v>
                </c:pt>
                <c:pt idx="42">
                  <c:v>0</c:v>
                </c:pt>
                <c:pt idx="43">
                  <c:v>0</c:v>
                </c:pt>
                <c:pt idx="44">
                  <c:v>-1.80882084E-2</c:v>
                </c:pt>
                <c:pt idx="45">
                  <c:v>0</c:v>
                </c:pt>
                <c:pt idx="46">
                  <c:v>7.8246062000000005E-3</c:v>
                </c:pt>
                <c:pt idx="47">
                  <c:v>0</c:v>
                </c:pt>
                <c:pt idx="48">
                  <c:v>0</c:v>
                </c:pt>
                <c:pt idx="49">
                  <c:v>0</c:v>
                </c:pt>
                <c:pt idx="50">
                  <c:v>0</c:v>
                </c:pt>
                <c:pt idx="51">
                  <c:v>0</c:v>
                </c:pt>
                <c:pt idx="52">
                  <c:v>0</c:v>
                </c:pt>
                <c:pt idx="53">
                  <c:v>0</c:v>
                </c:pt>
                <c:pt idx="54">
                  <c:v>0</c:v>
                </c:pt>
                <c:pt idx="55">
                  <c:v>0</c:v>
                </c:pt>
                <c:pt idx="56">
                  <c:v>0</c:v>
                </c:pt>
                <c:pt idx="57">
                  <c:v>-5.5339656000000003E-3</c:v>
                </c:pt>
                <c:pt idx="58">
                  <c:v>0</c:v>
                </c:pt>
                <c:pt idx="59">
                  <c:v>0</c:v>
                </c:pt>
                <c:pt idx="60">
                  <c:v>0</c:v>
                </c:pt>
                <c:pt idx="61">
                  <c:v>0</c:v>
                </c:pt>
                <c:pt idx="62">
                  <c:v>-1.21302298E-2</c:v>
                </c:pt>
                <c:pt idx="63">
                  <c:v>9.7994350000000004E-3</c:v>
                </c:pt>
                <c:pt idx="64">
                  <c:v>-3.4861112299999997E-2</c:v>
                </c:pt>
                <c:pt idx="65">
                  <c:v>0</c:v>
                </c:pt>
                <c:pt idx="66">
                  <c:v>9.5389206000000004E-3</c:v>
                </c:pt>
                <c:pt idx="67">
                  <c:v>0</c:v>
                </c:pt>
                <c:pt idx="68">
                  <c:v>0</c:v>
                </c:pt>
                <c:pt idx="69">
                  <c:v>-6.9256064000000001E-3</c:v>
                </c:pt>
                <c:pt idx="70">
                  <c:v>8.0823033399999994E-2</c:v>
                </c:pt>
                <c:pt idx="71">
                  <c:v>0</c:v>
                </c:pt>
                <c:pt idx="72">
                  <c:v>1.24762161E-2</c:v>
                </c:pt>
                <c:pt idx="73">
                  <c:v>1.82823186E-2</c:v>
                </c:pt>
                <c:pt idx="74">
                  <c:v>0</c:v>
                </c:pt>
                <c:pt idx="75">
                  <c:v>0</c:v>
                </c:pt>
                <c:pt idx="76">
                  <c:v>-5.6192350999999998E-3</c:v>
                </c:pt>
                <c:pt idx="77">
                  <c:v>1.8337802699999999E-2</c:v>
                </c:pt>
                <c:pt idx="78">
                  <c:v>0</c:v>
                </c:pt>
                <c:pt idx="79">
                  <c:v>0</c:v>
                </c:pt>
                <c:pt idx="80">
                  <c:v>0</c:v>
                </c:pt>
                <c:pt idx="81">
                  <c:v>5.0814729699999998E-2</c:v>
                </c:pt>
                <c:pt idx="82">
                  <c:v>0</c:v>
                </c:pt>
                <c:pt idx="83">
                  <c:v>0</c:v>
                </c:pt>
                <c:pt idx="84">
                  <c:v>0</c:v>
                </c:pt>
                <c:pt idx="85">
                  <c:v>0</c:v>
                </c:pt>
                <c:pt idx="86">
                  <c:v>0</c:v>
                </c:pt>
                <c:pt idx="87">
                  <c:v>0</c:v>
                </c:pt>
                <c:pt idx="88">
                  <c:v>1.9304627000000001E-2</c:v>
                </c:pt>
                <c:pt idx="89">
                  <c:v>0</c:v>
                </c:pt>
                <c:pt idx="90">
                  <c:v>0</c:v>
                </c:pt>
                <c:pt idx="91">
                  <c:v>1.55697683E-2</c:v>
                </c:pt>
                <c:pt idx="92">
                  <c:v>1.18520082E-2</c:v>
                </c:pt>
                <c:pt idx="93">
                  <c:v>9.2676102E-3</c:v>
                </c:pt>
                <c:pt idx="94">
                  <c:v>0</c:v>
                </c:pt>
                <c:pt idx="95">
                  <c:v>4.9550871E-3</c:v>
                </c:pt>
                <c:pt idx="96">
                  <c:v>0</c:v>
                </c:pt>
                <c:pt idx="97">
                  <c:v>0</c:v>
                </c:pt>
                <c:pt idx="98">
                  <c:v>2.06601384E-2</c:v>
                </c:pt>
                <c:pt idx="99">
                  <c:v>0</c:v>
                </c:pt>
                <c:pt idx="100">
                  <c:v>-9.2524809000000003E-3</c:v>
                </c:pt>
                <c:pt idx="101">
                  <c:v>0</c:v>
                </c:pt>
                <c:pt idx="102">
                  <c:v>0</c:v>
                </c:pt>
                <c:pt idx="103">
                  <c:v>0</c:v>
                </c:pt>
                <c:pt idx="104">
                  <c:v>9.4341443000000007E-3</c:v>
                </c:pt>
                <c:pt idx="105">
                  <c:v>5.8879342000000001E-3</c:v>
                </c:pt>
                <c:pt idx="106">
                  <c:v>2.02364576E-2</c:v>
                </c:pt>
                <c:pt idx="107">
                  <c:v>1.0127401000000001E-3</c:v>
                </c:pt>
                <c:pt idx="108">
                  <c:v>1.2052528700000001E-2</c:v>
                </c:pt>
                <c:pt idx="109">
                  <c:v>0</c:v>
                </c:pt>
                <c:pt idx="110">
                  <c:v>0</c:v>
                </c:pt>
                <c:pt idx="111">
                  <c:v>3.1339597300000001E-2</c:v>
                </c:pt>
                <c:pt idx="112">
                  <c:v>0</c:v>
                </c:pt>
                <c:pt idx="113">
                  <c:v>0</c:v>
                </c:pt>
                <c:pt idx="114">
                  <c:v>2.52364923E-2</c:v>
                </c:pt>
                <c:pt idx="115">
                  <c:v>0</c:v>
                </c:pt>
                <c:pt idx="116">
                  <c:v>-5.5076344000000001E-3</c:v>
                </c:pt>
                <c:pt idx="117">
                  <c:v>0</c:v>
                </c:pt>
                <c:pt idx="118">
                  <c:v>0</c:v>
                </c:pt>
                <c:pt idx="119">
                  <c:v>0</c:v>
                </c:pt>
                <c:pt idx="120">
                  <c:v>0</c:v>
                </c:pt>
                <c:pt idx="121">
                  <c:v>0</c:v>
                </c:pt>
                <c:pt idx="122">
                  <c:v>0</c:v>
                </c:pt>
                <c:pt idx="123">
                  <c:v>0</c:v>
                </c:pt>
                <c:pt idx="124">
                  <c:v>0</c:v>
                </c:pt>
                <c:pt idx="125">
                  <c:v>1.6191410600000001E-2</c:v>
                </c:pt>
                <c:pt idx="126">
                  <c:v>0</c:v>
                </c:pt>
                <c:pt idx="127">
                  <c:v>9.9065116000000009E-3</c:v>
                </c:pt>
                <c:pt idx="128">
                  <c:v>0</c:v>
                </c:pt>
                <c:pt idx="129">
                  <c:v>2.9809668599999999E-2</c:v>
                </c:pt>
                <c:pt idx="130">
                  <c:v>0</c:v>
                </c:pt>
                <c:pt idx="131">
                  <c:v>0</c:v>
                </c:pt>
                <c:pt idx="132">
                  <c:v>0</c:v>
                </c:pt>
                <c:pt idx="133">
                  <c:v>0</c:v>
                </c:pt>
                <c:pt idx="134">
                  <c:v>-8.9607556000000001E-3</c:v>
                </c:pt>
                <c:pt idx="135">
                  <c:v>0</c:v>
                </c:pt>
                <c:pt idx="136">
                  <c:v>-1.399531E-2</c:v>
                </c:pt>
                <c:pt idx="137">
                  <c:v>0</c:v>
                </c:pt>
                <c:pt idx="138">
                  <c:v>0</c:v>
                </c:pt>
                <c:pt idx="139">
                  <c:v>0</c:v>
                </c:pt>
                <c:pt idx="140">
                  <c:v>0</c:v>
                </c:pt>
                <c:pt idx="141">
                  <c:v>0</c:v>
                </c:pt>
                <c:pt idx="142">
                  <c:v>0</c:v>
                </c:pt>
                <c:pt idx="143">
                  <c:v>-4.9932049999999997E-3</c:v>
                </c:pt>
                <c:pt idx="144">
                  <c:v>1.8647151800000001E-2</c:v>
                </c:pt>
                <c:pt idx="145">
                  <c:v>0</c:v>
                </c:pt>
                <c:pt idx="146">
                  <c:v>0</c:v>
                </c:pt>
                <c:pt idx="147">
                  <c:v>-1.4191693E-3</c:v>
                </c:pt>
                <c:pt idx="148">
                  <c:v>0</c:v>
                </c:pt>
                <c:pt idx="149">
                  <c:v>0</c:v>
                </c:pt>
                <c:pt idx="150">
                  <c:v>8.4879763999999996E-3</c:v>
                </c:pt>
                <c:pt idx="151">
                  <c:v>0</c:v>
                </c:pt>
                <c:pt idx="152">
                  <c:v>1.8551245500000001E-2</c:v>
                </c:pt>
                <c:pt idx="153">
                  <c:v>5.3643189999999996E-4</c:v>
                </c:pt>
                <c:pt idx="154">
                  <c:v>0</c:v>
                </c:pt>
                <c:pt idx="155">
                  <c:v>-1.2621963E-3</c:v>
                </c:pt>
                <c:pt idx="156">
                  <c:v>0</c:v>
                </c:pt>
                <c:pt idx="157">
                  <c:v>0</c:v>
                </c:pt>
                <c:pt idx="158">
                  <c:v>-5.4968051999999996E-3</c:v>
                </c:pt>
                <c:pt idx="159">
                  <c:v>-8.3537219999999998E-4</c:v>
                </c:pt>
                <c:pt idx="160">
                  <c:v>8.4089379999999995E-4</c:v>
                </c:pt>
                <c:pt idx="161">
                  <c:v>0</c:v>
                </c:pt>
                <c:pt idx="162">
                  <c:v>0</c:v>
                </c:pt>
                <c:pt idx="163">
                  <c:v>0</c:v>
                </c:pt>
                <c:pt idx="164">
                  <c:v>0</c:v>
                </c:pt>
                <c:pt idx="165">
                  <c:v>9.5064499E-3</c:v>
                </c:pt>
                <c:pt idx="166">
                  <c:v>0</c:v>
                </c:pt>
                <c:pt idx="167">
                  <c:v>0</c:v>
                </c:pt>
                <c:pt idx="168">
                  <c:v>-1.4406724799999999E-2</c:v>
                </c:pt>
                <c:pt idx="169">
                  <c:v>-1.01156101E-2</c:v>
                </c:pt>
                <c:pt idx="170">
                  <c:v>-2.2703550000000001E-4</c:v>
                </c:pt>
                <c:pt idx="171">
                  <c:v>0</c:v>
                </c:pt>
                <c:pt idx="172">
                  <c:v>0</c:v>
                </c:pt>
                <c:pt idx="173">
                  <c:v>2.3368646699999999E-2</c:v>
                </c:pt>
                <c:pt idx="174">
                  <c:v>0</c:v>
                </c:pt>
                <c:pt idx="175">
                  <c:v>0</c:v>
                </c:pt>
                <c:pt idx="176">
                  <c:v>1.26453824E-2</c:v>
                </c:pt>
                <c:pt idx="177">
                  <c:v>-8.0517925000000001E-3</c:v>
                </c:pt>
                <c:pt idx="178">
                  <c:v>0</c:v>
                </c:pt>
                <c:pt idx="179">
                  <c:v>0</c:v>
                </c:pt>
                <c:pt idx="180">
                  <c:v>7.8505578999999992E-3</c:v>
                </c:pt>
                <c:pt idx="181">
                  <c:v>0</c:v>
                </c:pt>
                <c:pt idx="182">
                  <c:v>0</c:v>
                </c:pt>
                <c:pt idx="183">
                  <c:v>-5.8850892799999999E-2</c:v>
                </c:pt>
                <c:pt idx="184">
                  <c:v>0</c:v>
                </c:pt>
                <c:pt idx="185">
                  <c:v>-5.9558412999999996E-3</c:v>
                </c:pt>
                <c:pt idx="186">
                  <c:v>-2.1980013999999999E-3</c:v>
                </c:pt>
                <c:pt idx="187">
                  <c:v>0</c:v>
                </c:pt>
                <c:pt idx="188">
                  <c:v>7.4088462999999999E-3</c:v>
                </c:pt>
                <c:pt idx="189">
                  <c:v>0</c:v>
                </c:pt>
                <c:pt idx="190">
                  <c:v>0</c:v>
                </c:pt>
                <c:pt idx="191">
                  <c:v>0</c:v>
                </c:pt>
                <c:pt idx="192">
                  <c:v>-2.5468199100000002E-2</c:v>
                </c:pt>
                <c:pt idx="193">
                  <c:v>-6.8102459000000002E-3</c:v>
                </c:pt>
                <c:pt idx="194">
                  <c:v>1.1142859999999999E-2</c:v>
                </c:pt>
                <c:pt idx="195">
                  <c:v>0</c:v>
                </c:pt>
                <c:pt idx="196">
                  <c:v>0</c:v>
                </c:pt>
                <c:pt idx="197">
                  <c:v>0</c:v>
                </c:pt>
                <c:pt idx="198">
                  <c:v>0</c:v>
                </c:pt>
                <c:pt idx="199">
                  <c:v>0</c:v>
                </c:pt>
                <c:pt idx="200">
                  <c:v>-1.8548787099999998E-2</c:v>
                </c:pt>
                <c:pt idx="201">
                  <c:v>0</c:v>
                </c:pt>
                <c:pt idx="202">
                  <c:v>-5.3587420000000005E-4</c:v>
                </c:pt>
                <c:pt idx="203">
                  <c:v>3.9404877999999997E-3</c:v>
                </c:pt>
                <c:pt idx="204">
                  <c:v>0</c:v>
                </c:pt>
                <c:pt idx="205">
                  <c:v>0</c:v>
                </c:pt>
                <c:pt idx="206">
                  <c:v>9.4857256999999993E-3</c:v>
                </c:pt>
                <c:pt idx="207">
                  <c:v>0</c:v>
                </c:pt>
                <c:pt idx="208">
                  <c:v>-4.7352185E-3</c:v>
                </c:pt>
                <c:pt idx="209">
                  <c:v>-8.8339503000000007E-3</c:v>
                </c:pt>
                <c:pt idx="210">
                  <c:v>6.0909741000000003E-3</c:v>
                </c:pt>
                <c:pt idx="211">
                  <c:v>0</c:v>
                </c:pt>
                <c:pt idx="212">
                  <c:v>0</c:v>
                </c:pt>
                <c:pt idx="213">
                  <c:v>0</c:v>
                </c:pt>
                <c:pt idx="214">
                  <c:v>0</c:v>
                </c:pt>
                <c:pt idx="215">
                  <c:v>3.2043810000000002E-4</c:v>
                </c:pt>
                <c:pt idx="216">
                  <c:v>4.4740055999999999E-3</c:v>
                </c:pt>
                <c:pt idx="217">
                  <c:v>3.9918139700000001E-2</c:v>
                </c:pt>
                <c:pt idx="218">
                  <c:v>0</c:v>
                </c:pt>
                <c:pt idx="219">
                  <c:v>0</c:v>
                </c:pt>
                <c:pt idx="220">
                  <c:v>0</c:v>
                </c:pt>
                <c:pt idx="221">
                  <c:v>0</c:v>
                </c:pt>
                <c:pt idx="222">
                  <c:v>0</c:v>
                </c:pt>
                <c:pt idx="223">
                  <c:v>0</c:v>
                </c:pt>
                <c:pt idx="224">
                  <c:v>0</c:v>
                </c:pt>
                <c:pt idx="225">
                  <c:v>1.7362357299999999E-2</c:v>
                </c:pt>
                <c:pt idx="226">
                  <c:v>0</c:v>
                </c:pt>
                <c:pt idx="227">
                  <c:v>2.6120088900000001E-2</c:v>
                </c:pt>
                <c:pt idx="228">
                  <c:v>6.0307970199999998E-2</c:v>
                </c:pt>
                <c:pt idx="229">
                  <c:v>0</c:v>
                </c:pt>
                <c:pt idx="230">
                  <c:v>0</c:v>
                </c:pt>
                <c:pt idx="231">
                  <c:v>0</c:v>
                </c:pt>
                <c:pt idx="232">
                  <c:v>0</c:v>
                </c:pt>
                <c:pt idx="233">
                  <c:v>0</c:v>
                </c:pt>
                <c:pt idx="234">
                  <c:v>0</c:v>
                </c:pt>
                <c:pt idx="235">
                  <c:v>1.8096393200000001E-2</c:v>
                </c:pt>
                <c:pt idx="236">
                  <c:v>3.6472064000000002E-3</c:v>
                </c:pt>
                <c:pt idx="237">
                  <c:v>4.6894633900000003E-2</c:v>
                </c:pt>
                <c:pt idx="238">
                  <c:v>0</c:v>
                </c:pt>
                <c:pt idx="239">
                  <c:v>3.3257558700000002E-2</c:v>
                </c:pt>
                <c:pt idx="240">
                  <c:v>-8.5395744999999992E-3</c:v>
                </c:pt>
                <c:pt idx="241">
                  <c:v>0</c:v>
                </c:pt>
                <c:pt idx="242">
                  <c:v>0</c:v>
                </c:pt>
                <c:pt idx="243">
                  <c:v>1.7184265099999999E-2</c:v>
                </c:pt>
                <c:pt idx="244">
                  <c:v>0</c:v>
                </c:pt>
                <c:pt idx="245">
                  <c:v>1.9908039900000001E-2</c:v>
                </c:pt>
                <c:pt idx="246">
                  <c:v>1.6858636499999999E-2</c:v>
                </c:pt>
                <c:pt idx="247">
                  <c:v>0</c:v>
                </c:pt>
                <c:pt idx="248">
                  <c:v>3.5643536999999999E-3</c:v>
                </c:pt>
                <c:pt idx="249">
                  <c:v>0</c:v>
                </c:pt>
                <c:pt idx="250">
                  <c:v>0</c:v>
                </c:pt>
                <c:pt idx="251">
                  <c:v>1.9230331E-2</c:v>
                </c:pt>
                <c:pt idx="252">
                  <c:v>8.2255062999999993E-3</c:v>
                </c:pt>
                <c:pt idx="253">
                  <c:v>1.55831957E-2</c:v>
                </c:pt>
                <c:pt idx="254">
                  <c:v>0</c:v>
                </c:pt>
                <c:pt idx="255">
                  <c:v>0</c:v>
                </c:pt>
                <c:pt idx="256">
                  <c:v>1.7924320699999999E-2</c:v>
                </c:pt>
                <c:pt idx="257">
                  <c:v>1.7234373300000001E-2</c:v>
                </c:pt>
                <c:pt idx="258">
                  <c:v>0</c:v>
                </c:pt>
                <c:pt idx="259">
                  <c:v>0</c:v>
                </c:pt>
                <c:pt idx="260">
                  <c:v>0</c:v>
                </c:pt>
                <c:pt idx="261">
                  <c:v>0</c:v>
                </c:pt>
                <c:pt idx="262">
                  <c:v>0</c:v>
                </c:pt>
                <c:pt idx="263">
                  <c:v>0</c:v>
                </c:pt>
                <c:pt idx="264">
                  <c:v>0</c:v>
                </c:pt>
                <c:pt idx="265">
                  <c:v>-5.8227041999999998E-3</c:v>
                </c:pt>
                <c:pt idx="266">
                  <c:v>1.0139080700000001E-2</c:v>
                </c:pt>
                <c:pt idx="267">
                  <c:v>1.02770269E-2</c:v>
                </c:pt>
                <c:pt idx="268">
                  <c:v>0</c:v>
                </c:pt>
                <c:pt idx="269">
                  <c:v>9.6841115000000002E-3</c:v>
                </c:pt>
                <c:pt idx="270">
                  <c:v>0</c:v>
                </c:pt>
                <c:pt idx="271">
                  <c:v>0</c:v>
                </c:pt>
                <c:pt idx="272">
                  <c:v>0</c:v>
                </c:pt>
                <c:pt idx="273">
                  <c:v>0</c:v>
                </c:pt>
                <c:pt idx="274">
                  <c:v>0</c:v>
                </c:pt>
                <c:pt idx="275">
                  <c:v>0</c:v>
                </c:pt>
                <c:pt idx="276">
                  <c:v>0</c:v>
                </c:pt>
                <c:pt idx="277">
                  <c:v>0</c:v>
                </c:pt>
                <c:pt idx="278">
                  <c:v>0</c:v>
                </c:pt>
                <c:pt idx="279">
                  <c:v>0</c:v>
                </c:pt>
                <c:pt idx="280">
                  <c:v>0</c:v>
                </c:pt>
                <c:pt idx="281">
                  <c:v>0</c:v>
                </c:pt>
                <c:pt idx="282">
                  <c:v>6.9299788999999997E-3</c:v>
                </c:pt>
                <c:pt idx="283">
                  <c:v>0</c:v>
                </c:pt>
                <c:pt idx="284">
                  <c:v>-7.1681221999999999E-3</c:v>
                </c:pt>
              </c:numCache>
            </c:numRef>
          </c:val>
          <c:extLst>
            <c:ext xmlns:c16="http://schemas.microsoft.com/office/drawing/2014/chart" uri="{C3380CC4-5D6E-409C-BE32-E72D297353CC}">
              <c16:uniqueId val="{00000000-7057-4A14-BD77-49D56697B2FE}"/>
            </c:ext>
          </c:extLst>
        </c:ser>
        <c:ser>
          <c:idx val="1"/>
          <c:order val="1"/>
          <c:tx>
            <c:strRef>
              <c:f>'811_PERF_VS_BENCHMARK'!$G$1</c:f>
              <c:strCache>
                <c:ptCount val="1"/>
                <c:pt idx="0">
                  <c:v>ALSI_POSITIVE</c:v>
                </c:pt>
              </c:strCache>
            </c:strRef>
          </c:tx>
          <c:spPr>
            <a:solidFill>
              <a:srgbClr val="29363D"/>
            </a:solidFill>
            <a:ln>
              <a:noFill/>
            </a:ln>
            <a:effectLst/>
          </c:spPr>
          <c:invertIfNegative val="0"/>
          <c:cat>
            <c:numRef>
              <c:f>'811_PERF_VS_BENCHMARK'!$E$2:$E$287</c:f>
              <c:numCache>
                <c:formatCode>m/d/yyyy</c:formatCode>
                <c:ptCount val="286"/>
                <c:pt idx="0">
                  <c:v>37529</c:v>
                </c:pt>
                <c:pt idx="1">
                  <c:v>37560</c:v>
                </c:pt>
                <c:pt idx="2">
                  <c:v>37590</c:v>
                </c:pt>
                <c:pt idx="3">
                  <c:v>37621</c:v>
                </c:pt>
                <c:pt idx="4">
                  <c:v>37652</c:v>
                </c:pt>
                <c:pt idx="5">
                  <c:v>37680</c:v>
                </c:pt>
                <c:pt idx="6">
                  <c:v>37711</c:v>
                </c:pt>
                <c:pt idx="7">
                  <c:v>37741</c:v>
                </c:pt>
                <c:pt idx="8">
                  <c:v>37772</c:v>
                </c:pt>
                <c:pt idx="9">
                  <c:v>37802</c:v>
                </c:pt>
                <c:pt idx="10">
                  <c:v>37833</c:v>
                </c:pt>
                <c:pt idx="11">
                  <c:v>37864</c:v>
                </c:pt>
                <c:pt idx="12">
                  <c:v>37894</c:v>
                </c:pt>
                <c:pt idx="13">
                  <c:v>37925</c:v>
                </c:pt>
                <c:pt idx="14">
                  <c:v>37955</c:v>
                </c:pt>
                <c:pt idx="15">
                  <c:v>37986</c:v>
                </c:pt>
                <c:pt idx="16">
                  <c:v>38017</c:v>
                </c:pt>
                <c:pt idx="17">
                  <c:v>38046</c:v>
                </c:pt>
                <c:pt idx="18">
                  <c:v>38077</c:v>
                </c:pt>
                <c:pt idx="19">
                  <c:v>38107</c:v>
                </c:pt>
                <c:pt idx="20">
                  <c:v>38138</c:v>
                </c:pt>
                <c:pt idx="21">
                  <c:v>38168</c:v>
                </c:pt>
                <c:pt idx="22">
                  <c:v>38199</c:v>
                </c:pt>
                <c:pt idx="23">
                  <c:v>38230</c:v>
                </c:pt>
                <c:pt idx="24">
                  <c:v>38260</c:v>
                </c:pt>
                <c:pt idx="25">
                  <c:v>38291</c:v>
                </c:pt>
                <c:pt idx="26">
                  <c:v>38321</c:v>
                </c:pt>
                <c:pt idx="27">
                  <c:v>38352</c:v>
                </c:pt>
                <c:pt idx="28">
                  <c:v>38383</c:v>
                </c:pt>
                <c:pt idx="29">
                  <c:v>38411</c:v>
                </c:pt>
                <c:pt idx="30">
                  <c:v>38442</c:v>
                </c:pt>
                <c:pt idx="31">
                  <c:v>38472</c:v>
                </c:pt>
                <c:pt idx="32">
                  <c:v>38503</c:v>
                </c:pt>
                <c:pt idx="33">
                  <c:v>38533</c:v>
                </c:pt>
                <c:pt idx="34">
                  <c:v>38564</c:v>
                </c:pt>
                <c:pt idx="35">
                  <c:v>38595</c:v>
                </c:pt>
                <c:pt idx="36">
                  <c:v>38625</c:v>
                </c:pt>
                <c:pt idx="37">
                  <c:v>38656</c:v>
                </c:pt>
                <c:pt idx="38">
                  <c:v>38686</c:v>
                </c:pt>
                <c:pt idx="39">
                  <c:v>38717</c:v>
                </c:pt>
                <c:pt idx="40">
                  <c:v>38748</c:v>
                </c:pt>
                <c:pt idx="41">
                  <c:v>38776</c:v>
                </c:pt>
                <c:pt idx="42">
                  <c:v>38807</c:v>
                </c:pt>
                <c:pt idx="43">
                  <c:v>38837</c:v>
                </c:pt>
                <c:pt idx="44">
                  <c:v>38868</c:v>
                </c:pt>
                <c:pt idx="45">
                  <c:v>38898</c:v>
                </c:pt>
                <c:pt idx="46">
                  <c:v>38929</c:v>
                </c:pt>
                <c:pt idx="47">
                  <c:v>38960</c:v>
                </c:pt>
                <c:pt idx="48">
                  <c:v>38990</c:v>
                </c:pt>
                <c:pt idx="49">
                  <c:v>39021</c:v>
                </c:pt>
                <c:pt idx="50">
                  <c:v>39051</c:v>
                </c:pt>
                <c:pt idx="51">
                  <c:v>39082</c:v>
                </c:pt>
                <c:pt idx="52">
                  <c:v>39113</c:v>
                </c:pt>
                <c:pt idx="53">
                  <c:v>39141</c:v>
                </c:pt>
                <c:pt idx="54">
                  <c:v>39172</c:v>
                </c:pt>
                <c:pt idx="55">
                  <c:v>39202</c:v>
                </c:pt>
                <c:pt idx="56">
                  <c:v>39233</c:v>
                </c:pt>
                <c:pt idx="57">
                  <c:v>39263</c:v>
                </c:pt>
                <c:pt idx="58">
                  <c:v>39294</c:v>
                </c:pt>
                <c:pt idx="59">
                  <c:v>39325</c:v>
                </c:pt>
                <c:pt idx="60">
                  <c:v>39355</c:v>
                </c:pt>
                <c:pt idx="61">
                  <c:v>39386</c:v>
                </c:pt>
                <c:pt idx="62">
                  <c:v>39416</c:v>
                </c:pt>
                <c:pt idx="63">
                  <c:v>39447</c:v>
                </c:pt>
                <c:pt idx="64">
                  <c:v>39478</c:v>
                </c:pt>
                <c:pt idx="65">
                  <c:v>39507</c:v>
                </c:pt>
                <c:pt idx="66">
                  <c:v>39538</c:v>
                </c:pt>
                <c:pt idx="67">
                  <c:v>39568</c:v>
                </c:pt>
                <c:pt idx="68">
                  <c:v>39599</c:v>
                </c:pt>
                <c:pt idx="69">
                  <c:v>39629</c:v>
                </c:pt>
                <c:pt idx="70">
                  <c:v>39660</c:v>
                </c:pt>
                <c:pt idx="71">
                  <c:v>39691</c:v>
                </c:pt>
                <c:pt idx="72">
                  <c:v>39721</c:v>
                </c:pt>
                <c:pt idx="73">
                  <c:v>39752</c:v>
                </c:pt>
                <c:pt idx="74">
                  <c:v>39782</c:v>
                </c:pt>
                <c:pt idx="75">
                  <c:v>39813</c:v>
                </c:pt>
                <c:pt idx="76">
                  <c:v>39844</c:v>
                </c:pt>
                <c:pt idx="77">
                  <c:v>39872</c:v>
                </c:pt>
                <c:pt idx="78">
                  <c:v>39903</c:v>
                </c:pt>
                <c:pt idx="79">
                  <c:v>39933</c:v>
                </c:pt>
                <c:pt idx="80">
                  <c:v>39964</c:v>
                </c:pt>
                <c:pt idx="81">
                  <c:v>39994</c:v>
                </c:pt>
                <c:pt idx="82">
                  <c:v>40025</c:v>
                </c:pt>
                <c:pt idx="83">
                  <c:v>40056</c:v>
                </c:pt>
                <c:pt idx="84">
                  <c:v>40086</c:v>
                </c:pt>
                <c:pt idx="85">
                  <c:v>40117</c:v>
                </c:pt>
                <c:pt idx="86">
                  <c:v>40147</c:v>
                </c:pt>
                <c:pt idx="87">
                  <c:v>40178</c:v>
                </c:pt>
                <c:pt idx="88">
                  <c:v>40209</c:v>
                </c:pt>
                <c:pt idx="89">
                  <c:v>40237</c:v>
                </c:pt>
                <c:pt idx="90">
                  <c:v>40268</c:v>
                </c:pt>
                <c:pt idx="91">
                  <c:v>40298</c:v>
                </c:pt>
                <c:pt idx="92">
                  <c:v>40329</c:v>
                </c:pt>
                <c:pt idx="93">
                  <c:v>40359</c:v>
                </c:pt>
                <c:pt idx="94">
                  <c:v>40390</c:v>
                </c:pt>
                <c:pt idx="95">
                  <c:v>40421</c:v>
                </c:pt>
                <c:pt idx="96">
                  <c:v>40451</c:v>
                </c:pt>
                <c:pt idx="97">
                  <c:v>40482</c:v>
                </c:pt>
                <c:pt idx="98">
                  <c:v>40512</c:v>
                </c:pt>
                <c:pt idx="99">
                  <c:v>40543</c:v>
                </c:pt>
                <c:pt idx="100">
                  <c:v>40574</c:v>
                </c:pt>
                <c:pt idx="101">
                  <c:v>40602</c:v>
                </c:pt>
                <c:pt idx="102">
                  <c:v>40633</c:v>
                </c:pt>
                <c:pt idx="103">
                  <c:v>40663</c:v>
                </c:pt>
                <c:pt idx="104">
                  <c:v>40694</c:v>
                </c:pt>
                <c:pt idx="105">
                  <c:v>40724</c:v>
                </c:pt>
                <c:pt idx="106">
                  <c:v>40755</c:v>
                </c:pt>
                <c:pt idx="107">
                  <c:v>40786</c:v>
                </c:pt>
                <c:pt idx="108">
                  <c:v>40816</c:v>
                </c:pt>
                <c:pt idx="109">
                  <c:v>40847</c:v>
                </c:pt>
                <c:pt idx="110">
                  <c:v>40877</c:v>
                </c:pt>
                <c:pt idx="111">
                  <c:v>40908</c:v>
                </c:pt>
                <c:pt idx="112">
                  <c:v>40939</c:v>
                </c:pt>
                <c:pt idx="113">
                  <c:v>40968</c:v>
                </c:pt>
                <c:pt idx="114">
                  <c:v>40999</c:v>
                </c:pt>
                <c:pt idx="115">
                  <c:v>41029</c:v>
                </c:pt>
                <c:pt idx="116">
                  <c:v>41060</c:v>
                </c:pt>
                <c:pt idx="117">
                  <c:v>41090</c:v>
                </c:pt>
                <c:pt idx="118">
                  <c:v>41121</c:v>
                </c:pt>
                <c:pt idx="119">
                  <c:v>41152</c:v>
                </c:pt>
                <c:pt idx="120">
                  <c:v>41182</c:v>
                </c:pt>
                <c:pt idx="121">
                  <c:v>41213</c:v>
                </c:pt>
                <c:pt idx="122">
                  <c:v>41243</c:v>
                </c:pt>
                <c:pt idx="123">
                  <c:v>41274</c:v>
                </c:pt>
                <c:pt idx="124">
                  <c:v>41305</c:v>
                </c:pt>
                <c:pt idx="125">
                  <c:v>41333</c:v>
                </c:pt>
                <c:pt idx="126">
                  <c:v>41364</c:v>
                </c:pt>
                <c:pt idx="127">
                  <c:v>41394</c:v>
                </c:pt>
                <c:pt idx="128">
                  <c:v>41425</c:v>
                </c:pt>
                <c:pt idx="129">
                  <c:v>41455</c:v>
                </c:pt>
                <c:pt idx="130">
                  <c:v>41486</c:v>
                </c:pt>
                <c:pt idx="131">
                  <c:v>41517</c:v>
                </c:pt>
                <c:pt idx="132">
                  <c:v>41547</c:v>
                </c:pt>
                <c:pt idx="133">
                  <c:v>41578</c:v>
                </c:pt>
                <c:pt idx="134">
                  <c:v>41608</c:v>
                </c:pt>
                <c:pt idx="135">
                  <c:v>41639</c:v>
                </c:pt>
                <c:pt idx="136">
                  <c:v>41670</c:v>
                </c:pt>
                <c:pt idx="137">
                  <c:v>41698</c:v>
                </c:pt>
                <c:pt idx="138">
                  <c:v>41729</c:v>
                </c:pt>
                <c:pt idx="139">
                  <c:v>41759</c:v>
                </c:pt>
                <c:pt idx="140">
                  <c:v>41790</c:v>
                </c:pt>
                <c:pt idx="141">
                  <c:v>41820</c:v>
                </c:pt>
                <c:pt idx="142">
                  <c:v>41851</c:v>
                </c:pt>
                <c:pt idx="143">
                  <c:v>41882</c:v>
                </c:pt>
                <c:pt idx="144">
                  <c:v>41912</c:v>
                </c:pt>
                <c:pt idx="145">
                  <c:v>41943</c:v>
                </c:pt>
                <c:pt idx="146">
                  <c:v>41973</c:v>
                </c:pt>
                <c:pt idx="147">
                  <c:v>42004</c:v>
                </c:pt>
                <c:pt idx="148">
                  <c:v>42035</c:v>
                </c:pt>
                <c:pt idx="149">
                  <c:v>42063</c:v>
                </c:pt>
                <c:pt idx="150">
                  <c:v>42094</c:v>
                </c:pt>
                <c:pt idx="151">
                  <c:v>42124</c:v>
                </c:pt>
                <c:pt idx="152">
                  <c:v>42155</c:v>
                </c:pt>
                <c:pt idx="153">
                  <c:v>42185</c:v>
                </c:pt>
                <c:pt idx="154">
                  <c:v>42216</c:v>
                </c:pt>
                <c:pt idx="155">
                  <c:v>42247</c:v>
                </c:pt>
                <c:pt idx="156">
                  <c:v>42277</c:v>
                </c:pt>
                <c:pt idx="157">
                  <c:v>42308</c:v>
                </c:pt>
                <c:pt idx="158">
                  <c:v>42338</c:v>
                </c:pt>
                <c:pt idx="159">
                  <c:v>42369</c:v>
                </c:pt>
                <c:pt idx="160">
                  <c:v>42400</c:v>
                </c:pt>
                <c:pt idx="161">
                  <c:v>42429</c:v>
                </c:pt>
                <c:pt idx="162">
                  <c:v>42460</c:v>
                </c:pt>
                <c:pt idx="163">
                  <c:v>42490</c:v>
                </c:pt>
                <c:pt idx="164">
                  <c:v>42521</c:v>
                </c:pt>
                <c:pt idx="165">
                  <c:v>42551</c:v>
                </c:pt>
                <c:pt idx="166">
                  <c:v>42582</c:v>
                </c:pt>
                <c:pt idx="167">
                  <c:v>42613</c:v>
                </c:pt>
                <c:pt idx="168">
                  <c:v>42643</c:v>
                </c:pt>
                <c:pt idx="169">
                  <c:v>42674</c:v>
                </c:pt>
                <c:pt idx="170">
                  <c:v>42704</c:v>
                </c:pt>
                <c:pt idx="171">
                  <c:v>42735</c:v>
                </c:pt>
                <c:pt idx="172">
                  <c:v>42766</c:v>
                </c:pt>
                <c:pt idx="173">
                  <c:v>42794</c:v>
                </c:pt>
                <c:pt idx="174">
                  <c:v>42825</c:v>
                </c:pt>
                <c:pt idx="175">
                  <c:v>42855</c:v>
                </c:pt>
                <c:pt idx="176">
                  <c:v>42886</c:v>
                </c:pt>
                <c:pt idx="177">
                  <c:v>42916</c:v>
                </c:pt>
                <c:pt idx="178">
                  <c:v>42947</c:v>
                </c:pt>
                <c:pt idx="179">
                  <c:v>42978</c:v>
                </c:pt>
                <c:pt idx="180">
                  <c:v>43008</c:v>
                </c:pt>
                <c:pt idx="181">
                  <c:v>43039</c:v>
                </c:pt>
                <c:pt idx="182">
                  <c:v>43069</c:v>
                </c:pt>
                <c:pt idx="183">
                  <c:v>43100</c:v>
                </c:pt>
                <c:pt idx="184">
                  <c:v>43131</c:v>
                </c:pt>
                <c:pt idx="185">
                  <c:v>43159</c:v>
                </c:pt>
                <c:pt idx="186">
                  <c:v>43190</c:v>
                </c:pt>
                <c:pt idx="187">
                  <c:v>43220</c:v>
                </c:pt>
                <c:pt idx="188">
                  <c:v>43251</c:v>
                </c:pt>
                <c:pt idx="189">
                  <c:v>43281</c:v>
                </c:pt>
                <c:pt idx="190">
                  <c:v>43312</c:v>
                </c:pt>
                <c:pt idx="191">
                  <c:v>43343</c:v>
                </c:pt>
                <c:pt idx="192">
                  <c:v>43373</c:v>
                </c:pt>
                <c:pt idx="193">
                  <c:v>43404</c:v>
                </c:pt>
                <c:pt idx="194">
                  <c:v>43434</c:v>
                </c:pt>
                <c:pt idx="195">
                  <c:v>43465</c:v>
                </c:pt>
                <c:pt idx="196">
                  <c:v>43496</c:v>
                </c:pt>
                <c:pt idx="197">
                  <c:v>43524</c:v>
                </c:pt>
                <c:pt idx="198">
                  <c:v>43555</c:v>
                </c:pt>
                <c:pt idx="199">
                  <c:v>43585</c:v>
                </c:pt>
                <c:pt idx="200">
                  <c:v>43616</c:v>
                </c:pt>
                <c:pt idx="201">
                  <c:v>43646</c:v>
                </c:pt>
                <c:pt idx="202">
                  <c:v>43677</c:v>
                </c:pt>
                <c:pt idx="203">
                  <c:v>43708</c:v>
                </c:pt>
                <c:pt idx="204">
                  <c:v>43738</c:v>
                </c:pt>
                <c:pt idx="205">
                  <c:v>43769</c:v>
                </c:pt>
                <c:pt idx="206">
                  <c:v>43799</c:v>
                </c:pt>
                <c:pt idx="207">
                  <c:v>43830</c:v>
                </c:pt>
                <c:pt idx="208">
                  <c:v>43861</c:v>
                </c:pt>
                <c:pt idx="209">
                  <c:v>43890</c:v>
                </c:pt>
                <c:pt idx="210">
                  <c:v>43921</c:v>
                </c:pt>
                <c:pt idx="211">
                  <c:v>43951</c:v>
                </c:pt>
                <c:pt idx="212">
                  <c:v>43982</c:v>
                </c:pt>
                <c:pt idx="213">
                  <c:v>44012</c:v>
                </c:pt>
                <c:pt idx="214">
                  <c:v>44043</c:v>
                </c:pt>
                <c:pt idx="215">
                  <c:v>44074</c:v>
                </c:pt>
                <c:pt idx="216">
                  <c:v>44104</c:v>
                </c:pt>
                <c:pt idx="217">
                  <c:v>44135</c:v>
                </c:pt>
                <c:pt idx="218">
                  <c:v>44165</c:v>
                </c:pt>
                <c:pt idx="219">
                  <c:v>44196</c:v>
                </c:pt>
                <c:pt idx="220">
                  <c:v>44227</c:v>
                </c:pt>
                <c:pt idx="221">
                  <c:v>44255</c:v>
                </c:pt>
                <c:pt idx="222">
                  <c:v>44286</c:v>
                </c:pt>
                <c:pt idx="223">
                  <c:v>44316</c:v>
                </c:pt>
                <c:pt idx="224">
                  <c:v>44347</c:v>
                </c:pt>
                <c:pt idx="225">
                  <c:v>44377</c:v>
                </c:pt>
                <c:pt idx="226">
                  <c:v>44408</c:v>
                </c:pt>
                <c:pt idx="227">
                  <c:v>44439</c:v>
                </c:pt>
                <c:pt idx="228">
                  <c:v>44469</c:v>
                </c:pt>
                <c:pt idx="229">
                  <c:v>44500</c:v>
                </c:pt>
                <c:pt idx="230">
                  <c:v>44530</c:v>
                </c:pt>
                <c:pt idx="231">
                  <c:v>44561</c:v>
                </c:pt>
                <c:pt idx="232">
                  <c:v>44592</c:v>
                </c:pt>
                <c:pt idx="233">
                  <c:v>44620</c:v>
                </c:pt>
                <c:pt idx="234">
                  <c:v>44651</c:v>
                </c:pt>
                <c:pt idx="235">
                  <c:v>44681</c:v>
                </c:pt>
                <c:pt idx="236">
                  <c:v>44712</c:v>
                </c:pt>
                <c:pt idx="237">
                  <c:v>44742</c:v>
                </c:pt>
                <c:pt idx="238">
                  <c:v>44773</c:v>
                </c:pt>
                <c:pt idx="239">
                  <c:v>44804</c:v>
                </c:pt>
                <c:pt idx="240">
                  <c:v>44834</c:v>
                </c:pt>
                <c:pt idx="241">
                  <c:v>44865</c:v>
                </c:pt>
                <c:pt idx="242">
                  <c:v>44895</c:v>
                </c:pt>
                <c:pt idx="243">
                  <c:v>44926</c:v>
                </c:pt>
                <c:pt idx="244">
                  <c:v>44957</c:v>
                </c:pt>
                <c:pt idx="245">
                  <c:v>44985</c:v>
                </c:pt>
                <c:pt idx="246">
                  <c:v>45016</c:v>
                </c:pt>
                <c:pt idx="247">
                  <c:v>45046</c:v>
                </c:pt>
                <c:pt idx="248">
                  <c:v>45077</c:v>
                </c:pt>
                <c:pt idx="249">
                  <c:v>45107</c:v>
                </c:pt>
                <c:pt idx="250">
                  <c:v>45138</c:v>
                </c:pt>
                <c:pt idx="251">
                  <c:v>45169</c:v>
                </c:pt>
                <c:pt idx="252">
                  <c:v>45199</c:v>
                </c:pt>
                <c:pt idx="253">
                  <c:v>45230</c:v>
                </c:pt>
                <c:pt idx="254">
                  <c:v>45260</c:v>
                </c:pt>
                <c:pt idx="255">
                  <c:v>45291</c:v>
                </c:pt>
                <c:pt idx="256">
                  <c:v>45322</c:v>
                </c:pt>
                <c:pt idx="257">
                  <c:v>45351</c:v>
                </c:pt>
                <c:pt idx="258">
                  <c:v>45382</c:v>
                </c:pt>
                <c:pt idx="259">
                  <c:v>45412</c:v>
                </c:pt>
                <c:pt idx="260">
                  <c:v>45443</c:v>
                </c:pt>
                <c:pt idx="261">
                  <c:v>45473</c:v>
                </c:pt>
                <c:pt idx="262">
                  <c:v>45504</c:v>
                </c:pt>
                <c:pt idx="263">
                  <c:v>45535</c:v>
                </c:pt>
                <c:pt idx="264">
                  <c:v>45565</c:v>
                </c:pt>
                <c:pt idx="265">
                  <c:v>45596</c:v>
                </c:pt>
                <c:pt idx="266">
                  <c:v>45626</c:v>
                </c:pt>
                <c:pt idx="267">
                  <c:v>45657</c:v>
                </c:pt>
                <c:pt idx="268">
                  <c:v>45688</c:v>
                </c:pt>
                <c:pt idx="269">
                  <c:v>45716</c:v>
                </c:pt>
                <c:pt idx="270">
                  <c:v>45747</c:v>
                </c:pt>
                <c:pt idx="271">
                  <c:v>45777</c:v>
                </c:pt>
                <c:pt idx="272">
                  <c:v>45808</c:v>
                </c:pt>
                <c:pt idx="273">
                  <c:v>45838</c:v>
                </c:pt>
                <c:pt idx="274">
                  <c:v>45869</c:v>
                </c:pt>
                <c:pt idx="275">
                  <c:v>45900</c:v>
                </c:pt>
                <c:pt idx="276">
                  <c:v>45930</c:v>
                </c:pt>
                <c:pt idx="277">
                  <c:v>45961</c:v>
                </c:pt>
                <c:pt idx="278">
                  <c:v>45991</c:v>
                </c:pt>
                <c:pt idx="279">
                  <c:v>46022</c:v>
                </c:pt>
                <c:pt idx="280">
                  <c:v>46053</c:v>
                </c:pt>
                <c:pt idx="281">
                  <c:v>46081</c:v>
                </c:pt>
                <c:pt idx="282">
                  <c:v>46112</c:v>
                </c:pt>
                <c:pt idx="283">
                  <c:v>46142</c:v>
                </c:pt>
                <c:pt idx="284">
                  <c:v>46173</c:v>
                </c:pt>
              </c:numCache>
            </c:numRef>
          </c:cat>
          <c:val>
            <c:numRef>
              <c:f>'811_PERF_VS_BENCHMARK'!$G$2:$G$287</c:f>
              <c:numCache>
                <c:formatCode>General</c:formatCode>
                <c:ptCount val="286"/>
                <c:pt idx="0">
                  <c:v>0</c:v>
                </c:pt>
                <c:pt idx="1">
                  <c:v>0</c:v>
                </c:pt>
                <c:pt idx="2">
                  <c:v>3.6673979799999999E-2</c:v>
                </c:pt>
                <c:pt idx="3">
                  <c:v>0</c:v>
                </c:pt>
                <c:pt idx="4">
                  <c:v>0</c:v>
                </c:pt>
                <c:pt idx="5">
                  <c:v>0</c:v>
                </c:pt>
                <c:pt idx="6">
                  <c:v>0</c:v>
                </c:pt>
                <c:pt idx="7">
                  <c:v>0</c:v>
                </c:pt>
                <c:pt idx="8">
                  <c:v>-4.2067876099999998E-2</c:v>
                </c:pt>
                <c:pt idx="9">
                  <c:v>0</c:v>
                </c:pt>
                <c:pt idx="10">
                  <c:v>-1.22242184E-2</c:v>
                </c:pt>
                <c:pt idx="11">
                  <c:v>-1.5746940899999999E-2</c:v>
                </c:pt>
                <c:pt idx="12">
                  <c:v>0</c:v>
                </c:pt>
                <c:pt idx="13">
                  <c:v>-2.5324175300000001E-2</c:v>
                </c:pt>
                <c:pt idx="14">
                  <c:v>0</c:v>
                </c:pt>
                <c:pt idx="15">
                  <c:v>-1.0572031000000001E-3</c:v>
                </c:pt>
                <c:pt idx="16">
                  <c:v>-1.81802938E-2</c:v>
                </c:pt>
                <c:pt idx="17">
                  <c:v>-7.768114E-4</c:v>
                </c:pt>
                <c:pt idx="18">
                  <c:v>0</c:v>
                </c:pt>
                <c:pt idx="19">
                  <c:v>0</c:v>
                </c:pt>
                <c:pt idx="20">
                  <c:v>-5.3442641999999997E-3</c:v>
                </c:pt>
                <c:pt idx="21">
                  <c:v>0</c:v>
                </c:pt>
                <c:pt idx="22">
                  <c:v>-5.6721693999999996E-3</c:v>
                </c:pt>
                <c:pt idx="23">
                  <c:v>4.3875529999999998E-4</c:v>
                </c:pt>
                <c:pt idx="24">
                  <c:v>4.2696020000000001E-4</c:v>
                </c:pt>
                <c:pt idx="25">
                  <c:v>0</c:v>
                </c:pt>
                <c:pt idx="26">
                  <c:v>-7.4244869E-3</c:v>
                </c:pt>
                <c:pt idx="27">
                  <c:v>1.2888648500000001E-2</c:v>
                </c:pt>
                <c:pt idx="28">
                  <c:v>-1.26983524E-2</c:v>
                </c:pt>
                <c:pt idx="29">
                  <c:v>-1.59592299E-2</c:v>
                </c:pt>
                <c:pt idx="30">
                  <c:v>0</c:v>
                </c:pt>
                <c:pt idx="31">
                  <c:v>0</c:v>
                </c:pt>
                <c:pt idx="32">
                  <c:v>-2.6366813900000001E-2</c:v>
                </c:pt>
                <c:pt idx="33">
                  <c:v>1.8425085E-3</c:v>
                </c:pt>
                <c:pt idx="34">
                  <c:v>1.9218329100000001E-2</c:v>
                </c:pt>
                <c:pt idx="35">
                  <c:v>5.5140600999999999E-3</c:v>
                </c:pt>
                <c:pt idx="36">
                  <c:v>-9.0009622000000004E-3</c:v>
                </c:pt>
                <c:pt idx="37">
                  <c:v>0</c:v>
                </c:pt>
                <c:pt idx="38">
                  <c:v>1.16053176E-2</c:v>
                </c:pt>
                <c:pt idx="39">
                  <c:v>-8.3946052000000004E-3</c:v>
                </c:pt>
                <c:pt idx="40">
                  <c:v>1.7651738199999999E-2</c:v>
                </c:pt>
                <c:pt idx="41">
                  <c:v>0</c:v>
                </c:pt>
                <c:pt idx="42">
                  <c:v>-1.9839363499999998E-2</c:v>
                </c:pt>
                <c:pt idx="43">
                  <c:v>-2.2558912399999999E-2</c:v>
                </c:pt>
                <c:pt idx="44">
                  <c:v>0</c:v>
                </c:pt>
                <c:pt idx="45">
                  <c:v>-4.2170166299999999E-2</c:v>
                </c:pt>
                <c:pt idx="46">
                  <c:v>0</c:v>
                </c:pt>
                <c:pt idx="47">
                  <c:v>2.1916141000000002E-3</c:v>
                </c:pt>
                <c:pt idx="48">
                  <c:v>-1.065971E-3</c:v>
                </c:pt>
                <c:pt idx="49">
                  <c:v>1.4889252299999999E-2</c:v>
                </c:pt>
                <c:pt idx="50">
                  <c:v>1.03729028E-2</c:v>
                </c:pt>
                <c:pt idx="51">
                  <c:v>5.0601350999999999E-3</c:v>
                </c:pt>
                <c:pt idx="52">
                  <c:v>1.2615109500000001E-2</c:v>
                </c:pt>
                <c:pt idx="53">
                  <c:v>3.6005921000000001E-3</c:v>
                </c:pt>
                <c:pt idx="54">
                  <c:v>-2.3864988600000001E-2</c:v>
                </c:pt>
                <c:pt idx="55">
                  <c:v>6.9240142000000001E-3</c:v>
                </c:pt>
                <c:pt idx="56">
                  <c:v>7.2844979999999999E-4</c:v>
                </c:pt>
                <c:pt idx="57">
                  <c:v>0</c:v>
                </c:pt>
                <c:pt idx="58">
                  <c:v>-1.16581098E-2</c:v>
                </c:pt>
                <c:pt idx="59">
                  <c:v>-5.1967636999999999E-3</c:v>
                </c:pt>
                <c:pt idx="60">
                  <c:v>-2.46864675E-2</c:v>
                </c:pt>
                <c:pt idx="61">
                  <c:v>-7.6200720999999999E-3</c:v>
                </c:pt>
                <c:pt idx="62">
                  <c:v>0</c:v>
                </c:pt>
                <c:pt idx="63">
                  <c:v>0</c:v>
                </c:pt>
                <c:pt idx="64">
                  <c:v>0</c:v>
                </c:pt>
                <c:pt idx="65">
                  <c:v>-2.48114075E-2</c:v>
                </c:pt>
                <c:pt idx="66">
                  <c:v>0</c:v>
                </c:pt>
                <c:pt idx="67">
                  <c:v>-2.6785767799999999E-2</c:v>
                </c:pt>
                <c:pt idx="68">
                  <c:v>-2.17185121E-2</c:v>
                </c:pt>
                <c:pt idx="69">
                  <c:v>0</c:v>
                </c:pt>
                <c:pt idx="70">
                  <c:v>0</c:v>
                </c:pt>
                <c:pt idx="71">
                  <c:v>4.3173548399999997E-2</c:v>
                </c:pt>
                <c:pt idx="72">
                  <c:v>0</c:v>
                </c:pt>
                <c:pt idx="73">
                  <c:v>0</c:v>
                </c:pt>
                <c:pt idx="74">
                  <c:v>-2.3004921300000002E-2</c:v>
                </c:pt>
                <c:pt idx="75">
                  <c:v>8.3099895999999996E-3</c:v>
                </c:pt>
                <c:pt idx="76">
                  <c:v>0</c:v>
                </c:pt>
                <c:pt idx="77">
                  <c:v>0</c:v>
                </c:pt>
                <c:pt idx="78">
                  <c:v>-3.4766182700000002E-2</c:v>
                </c:pt>
                <c:pt idx="79">
                  <c:v>2.9487950200000002E-2</c:v>
                </c:pt>
                <c:pt idx="80">
                  <c:v>-6.3828183299999994E-2</c:v>
                </c:pt>
                <c:pt idx="81">
                  <c:v>0</c:v>
                </c:pt>
                <c:pt idx="82">
                  <c:v>-3.3924929499999999E-2</c:v>
                </c:pt>
                <c:pt idx="83">
                  <c:v>2.1400401400000001E-2</c:v>
                </c:pt>
                <c:pt idx="84">
                  <c:v>2.1215667000000001E-2</c:v>
                </c:pt>
                <c:pt idx="85">
                  <c:v>-3.3645736199999998E-2</c:v>
                </c:pt>
                <c:pt idx="86">
                  <c:v>-2.55780229E-2</c:v>
                </c:pt>
                <c:pt idx="87">
                  <c:v>2.6395302999999998E-2</c:v>
                </c:pt>
                <c:pt idx="88">
                  <c:v>0</c:v>
                </c:pt>
                <c:pt idx="89">
                  <c:v>9.2497126999999991E-3</c:v>
                </c:pt>
                <c:pt idx="90">
                  <c:v>-1.433707E-2</c:v>
                </c:pt>
                <c:pt idx="91">
                  <c:v>0</c:v>
                </c:pt>
                <c:pt idx="92">
                  <c:v>0</c:v>
                </c:pt>
                <c:pt idx="93">
                  <c:v>0</c:v>
                </c:pt>
                <c:pt idx="94">
                  <c:v>-1.4327162100000001E-2</c:v>
                </c:pt>
                <c:pt idx="95">
                  <c:v>0</c:v>
                </c:pt>
                <c:pt idx="96">
                  <c:v>1.37391813E-2</c:v>
                </c:pt>
                <c:pt idx="97">
                  <c:v>-2.6563047000000002E-3</c:v>
                </c:pt>
                <c:pt idx="98">
                  <c:v>0</c:v>
                </c:pt>
                <c:pt idx="99">
                  <c:v>-1.8337600700000001E-2</c:v>
                </c:pt>
                <c:pt idx="100">
                  <c:v>0</c:v>
                </c:pt>
                <c:pt idx="101">
                  <c:v>-1.10546946E-2</c:v>
                </c:pt>
                <c:pt idx="102">
                  <c:v>5.4727930999999997E-3</c:v>
                </c:pt>
                <c:pt idx="103">
                  <c:v>1.1679944E-3</c:v>
                </c:pt>
                <c:pt idx="104">
                  <c:v>0</c:v>
                </c:pt>
                <c:pt idx="105">
                  <c:v>0</c:v>
                </c:pt>
                <c:pt idx="106">
                  <c:v>0</c:v>
                </c:pt>
                <c:pt idx="107">
                  <c:v>0</c:v>
                </c:pt>
                <c:pt idx="108">
                  <c:v>0</c:v>
                </c:pt>
                <c:pt idx="109">
                  <c:v>-1.03128379E-2</c:v>
                </c:pt>
                <c:pt idx="110">
                  <c:v>-8.3916880999999992E-3</c:v>
                </c:pt>
                <c:pt idx="111">
                  <c:v>0</c:v>
                </c:pt>
                <c:pt idx="112">
                  <c:v>3.0885903000000001E-3</c:v>
                </c:pt>
                <c:pt idx="113">
                  <c:v>1.6811332799999999E-2</c:v>
                </c:pt>
                <c:pt idx="114">
                  <c:v>0</c:v>
                </c:pt>
                <c:pt idx="115">
                  <c:v>2.1561579E-3</c:v>
                </c:pt>
                <c:pt idx="116">
                  <c:v>0</c:v>
                </c:pt>
                <c:pt idx="117">
                  <c:v>-2.3648733000000001E-3</c:v>
                </c:pt>
                <c:pt idx="118">
                  <c:v>1.1893613799999999E-2</c:v>
                </c:pt>
                <c:pt idx="119">
                  <c:v>-6.3738045999999996E-3</c:v>
                </c:pt>
                <c:pt idx="120">
                  <c:v>-7.7385650000000002E-3</c:v>
                </c:pt>
                <c:pt idx="121">
                  <c:v>-2.4320202000000001E-3</c:v>
                </c:pt>
                <c:pt idx="122">
                  <c:v>-5.8618682999999998E-3</c:v>
                </c:pt>
                <c:pt idx="123">
                  <c:v>-2.4493655E-3</c:v>
                </c:pt>
                <c:pt idx="124">
                  <c:v>-1.15623423E-2</c:v>
                </c:pt>
                <c:pt idx="125">
                  <c:v>0</c:v>
                </c:pt>
                <c:pt idx="126">
                  <c:v>1.7907944499999998E-2</c:v>
                </c:pt>
                <c:pt idx="127">
                  <c:v>0</c:v>
                </c:pt>
                <c:pt idx="128">
                  <c:v>-1.6215592300000001E-2</c:v>
                </c:pt>
                <c:pt idx="129">
                  <c:v>0</c:v>
                </c:pt>
                <c:pt idx="130">
                  <c:v>-1.62176601E-2</c:v>
                </c:pt>
                <c:pt idx="131">
                  <c:v>7.6429834E-3</c:v>
                </c:pt>
                <c:pt idx="132">
                  <c:v>3.5312922000000002E-3</c:v>
                </c:pt>
                <c:pt idx="133">
                  <c:v>1.86355071E-2</c:v>
                </c:pt>
                <c:pt idx="134">
                  <c:v>0</c:v>
                </c:pt>
                <c:pt idx="135">
                  <c:v>-1.8960759E-3</c:v>
                </c:pt>
                <c:pt idx="136">
                  <c:v>0</c:v>
                </c:pt>
                <c:pt idx="137">
                  <c:v>-4.6965351000000004E-3</c:v>
                </c:pt>
                <c:pt idx="138">
                  <c:v>1.63447946E-2</c:v>
                </c:pt>
                <c:pt idx="139">
                  <c:v>5.3688900999999999E-3</c:v>
                </c:pt>
                <c:pt idx="140">
                  <c:v>9.1217380000000001E-4</c:v>
                </c:pt>
                <c:pt idx="141">
                  <c:v>-8.7775014000000002E-3</c:v>
                </c:pt>
                <c:pt idx="142">
                  <c:v>-1.364742E-4</c:v>
                </c:pt>
                <c:pt idx="143">
                  <c:v>0</c:v>
                </c:pt>
                <c:pt idx="144">
                  <c:v>0</c:v>
                </c:pt>
                <c:pt idx="145">
                  <c:v>1.39062105E-2</c:v>
                </c:pt>
                <c:pt idx="146">
                  <c:v>1.1769961799999999E-2</c:v>
                </c:pt>
                <c:pt idx="147">
                  <c:v>0</c:v>
                </c:pt>
                <c:pt idx="148">
                  <c:v>-1.57298214E-2</c:v>
                </c:pt>
                <c:pt idx="149">
                  <c:v>3.6125925000000001E-3</c:v>
                </c:pt>
                <c:pt idx="150">
                  <c:v>0</c:v>
                </c:pt>
                <c:pt idx="151">
                  <c:v>-1.88398592E-2</c:v>
                </c:pt>
                <c:pt idx="152">
                  <c:v>0</c:v>
                </c:pt>
                <c:pt idx="153">
                  <c:v>0</c:v>
                </c:pt>
                <c:pt idx="154">
                  <c:v>-2.0330857999999999E-3</c:v>
                </c:pt>
                <c:pt idx="155">
                  <c:v>0</c:v>
                </c:pt>
                <c:pt idx="156">
                  <c:v>-1.9669171900000001E-2</c:v>
                </c:pt>
                <c:pt idx="157">
                  <c:v>-5.5297265000000002E-3</c:v>
                </c:pt>
                <c:pt idx="158">
                  <c:v>0</c:v>
                </c:pt>
                <c:pt idx="159">
                  <c:v>0</c:v>
                </c:pt>
                <c:pt idx="160">
                  <c:v>0</c:v>
                </c:pt>
                <c:pt idx="161">
                  <c:v>-8.4281880000000001E-4</c:v>
                </c:pt>
                <c:pt idx="162">
                  <c:v>9.4704338000000006E-3</c:v>
                </c:pt>
                <c:pt idx="163">
                  <c:v>-1.41042524E-2</c:v>
                </c:pt>
                <c:pt idx="164">
                  <c:v>-8.2077430000000002E-4</c:v>
                </c:pt>
                <c:pt idx="165">
                  <c:v>0</c:v>
                </c:pt>
                <c:pt idx="166">
                  <c:v>3.3098709999999998E-3</c:v>
                </c:pt>
                <c:pt idx="167">
                  <c:v>7.7931527E-3</c:v>
                </c:pt>
                <c:pt idx="168">
                  <c:v>0</c:v>
                </c:pt>
                <c:pt idx="169">
                  <c:v>0</c:v>
                </c:pt>
                <c:pt idx="170">
                  <c:v>0</c:v>
                </c:pt>
                <c:pt idx="171">
                  <c:v>6.2849035000000003E-3</c:v>
                </c:pt>
                <c:pt idx="172">
                  <c:v>-2.7525011799999999E-2</c:v>
                </c:pt>
                <c:pt idx="173">
                  <c:v>0</c:v>
                </c:pt>
                <c:pt idx="174">
                  <c:v>-1.6729523900000001E-2</c:v>
                </c:pt>
                <c:pt idx="175">
                  <c:v>-3.2243591E-3</c:v>
                </c:pt>
                <c:pt idx="176">
                  <c:v>0</c:v>
                </c:pt>
                <c:pt idx="177">
                  <c:v>0</c:v>
                </c:pt>
                <c:pt idx="178">
                  <c:v>-3.6012915899999998E-2</c:v>
                </c:pt>
                <c:pt idx="179">
                  <c:v>-2.4551977799999999E-2</c:v>
                </c:pt>
                <c:pt idx="180">
                  <c:v>0</c:v>
                </c:pt>
                <c:pt idx="181">
                  <c:v>3.6698305E-3</c:v>
                </c:pt>
                <c:pt idx="182">
                  <c:v>-1.88374389E-2</c:v>
                </c:pt>
                <c:pt idx="183">
                  <c:v>0</c:v>
                </c:pt>
                <c:pt idx="184">
                  <c:v>-4.8803138999999997E-3</c:v>
                </c:pt>
                <c:pt idx="185">
                  <c:v>0</c:v>
                </c:pt>
                <c:pt idx="186">
                  <c:v>0</c:v>
                </c:pt>
                <c:pt idx="187">
                  <c:v>-2.6712431700000001E-2</c:v>
                </c:pt>
                <c:pt idx="188">
                  <c:v>0</c:v>
                </c:pt>
                <c:pt idx="189">
                  <c:v>3.3348624999999998E-3</c:v>
                </c:pt>
                <c:pt idx="190">
                  <c:v>-4.1034467E-3</c:v>
                </c:pt>
                <c:pt idx="191">
                  <c:v>1.96011174E-2</c:v>
                </c:pt>
                <c:pt idx="192">
                  <c:v>0</c:v>
                </c:pt>
                <c:pt idx="193">
                  <c:v>0</c:v>
                </c:pt>
                <c:pt idx="194">
                  <c:v>0</c:v>
                </c:pt>
                <c:pt idx="195">
                  <c:v>-2.4679420300000001E-2</c:v>
                </c:pt>
                <c:pt idx="196">
                  <c:v>-9.8718469999999991E-4</c:v>
                </c:pt>
                <c:pt idx="197">
                  <c:v>-2.0779788899999999E-2</c:v>
                </c:pt>
                <c:pt idx="198">
                  <c:v>-4.8400795999999999E-3</c:v>
                </c:pt>
                <c:pt idx="199">
                  <c:v>1.7934462299999999E-2</c:v>
                </c:pt>
                <c:pt idx="200">
                  <c:v>0</c:v>
                </c:pt>
                <c:pt idx="201">
                  <c:v>-2.8539750999999999E-2</c:v>
                </c:pt>
                <c:pt idx="202">
                  <c:v>0</c:v>
                </c:pt>
                <c:pt idx="203">
                  <c:v>0</c:v>
                </c:pt>
                <c:pt idx="204">
                  <c:v>6.3086575999999998E-3</c:v>
                </c:pt>
                <c:pt idx="205">
                  <c:v>-8.2705800000000004E-5</c:v>
                </c:pt>
                <c:pt idx="206">
                  <c:v>0</c:v>
                </c:pt>
                <c:pt idx="207">
                  <c:v>-1.18346514E-2</c:v>
                </c:pt>
                <c:pt idx="208">
                  <c:v>0</c:v>
                </c:pt>
                <c:pt idx="209">
                  <c:v>0</c:v>
                </c:pt>
                <c:pt idx="210">
                  <c:v>0</c:v>
                </c:pt>
                <c:pt idx="211">
                  <c:v>-3.9074916199999997E-2</c:v>
                </c:pt>
                <c:pt idx="212">
                  <c:v>-7.2343650000000004E-3</c:v>
                </c:pt>
                <c:pt idx="213">
                  <c:v>-1.0150164099999999E-2</c:v>
                </c:pt>
                <c:pt idx="214">
                  <c:v>-2.3934972700000001E-2</c:v>
                </c:pt>
                <c:pt idx="215">
                  <c:v>0</c:v>
                </c:pt>
                <c:pt idx="216">
                  <c:v>0</c:v>
                </c:pt>
                <c:pt idx="217">
                  <c:v>0</c:v>
                </c:pt>
                <c:pt idx="218">
                  <c:v>-7.7572817000000002E-3</c:v>
                </c:pt>
                <c:pt idx="219">
                  <c:v>-2.9705541700000001E-2</c:v>
                </c:pt>
                <c:pt idx="220">
                  <c:v>2.4389876999999999E-3</c:v>
                </c:pt>
                <c:pt idx="221">
                  <c:v>-3.1182101699999999E-2</c:v>
                </c:pt>
                <c:pt idx="222">
                  <c:v>3.2410104E-3</c:v>
                </c:pt>
                <c:pt idx="223">
                  <c:v>-1.1261632E-3</c:v>
                </c:pt>
                <c:pt idx="224">
                  <c:v>-2.9061529999999999E-3</c:v>
                </c:pt>
                <c:pt idx="225">
                  <c:v>0</c:v>
                </c:pt>
                <c:pt idx="226">
                  <c:v>-3.1288517699999997E-2</c:v>
                </c:pt>
                <c:pt idx="227">
                  <c:v>0</c:v>
                </c:pt>
                <c:pt idx="228">
                  <c:v>0</c:v>
                </c:pt>
                <c:pt idx="229">
                  <c:v>-3.8702686899999998E-2</c:v>
                </c:pt>
                <c:pt idx="230">
                  <c:v>-4.7978842700000003E-2</c:v>
                </c:pt>
                <c:pt idx="231">
                  <c:v>-1.3686080600000001E-2</c:v>
                </c:pt>
                <c:pt idx="232">
                  <c:v>-7.9901686E-3</c:v>
                </c:pt>
                <c:pt idx="233">
                  <c:v>-4.0759953199999997E-2</c:v>
                </c:pt>
                <c:pt idx="234">
                  <c:v>2.0136324899999999E-2</c:v>
                </c:pt>
                <c:pt idx="235">
                  <c:v>0</c:v>
                </c:pt>
                <c:pt idx="236">
                  <c:v>0</c:v>
                </c:pt>
                <c:pt idx="237">
                  <c:v>0</c:v>
                </c:pt>
                <c:pt idx="238">
                  <c:v>-1.7832407500000001E-2</c:v>
                </c:pt>
                <c:pt idx="239">
                  <c:v>0</c:v>
                </c:pt>
                <c:pt idx="240">
                  <c:v>0</c:v>
                </c:pt>
                <c:pt idx="241">
                  <c:v>-2.0402484299999999E-2</c:v>
                </c:pt>
                <c:pt idx="242">
                  <c:v>-3.91558646E-2</c:v>
                </c:pt>
                <c:pt idx="243">
                  <c:v>0</c:v>
                </c:pt>
                <c:pt idx="244">
                  <c:v>-1.3595791899999999E-2</c:v>
                </c:pt>
                <c:pt idx="245">
                  <c:v>0</c:v>
                </c:pt>
                <c:pt idx="246">
                  <c:v>0</c:v>
                </c:pt>
                <c:pt idx="247">
                  <c:v>-2.2257661000000001E-2</c:v>
                </c:pt>
                <c:pt idx="248">
                  <c:v>0</c:v>
                </c:pt>
                <c:pt idx="249">
                  <c:v>2.90185481E-2</c:v>
                </c:pt>
                <c:pt idx="250">
                  <c:v>-1.0941638700000001E-2</c:v>
                </c:pt>
                <c:pt idx="251">
                  <c:v>0</c:v>
                </c:pt>
                <c:pt idx="252">
                  <c:v>0</c:v>
                </c:pt>
                <c:pt idx="253">
                  <c:v>0</c:v>
                </c:pt>
                <c:pt idx="254">
                  <c:v>-3.0313528E-3</c:v>
                </c:pt>
                <c:pt idx="255">
                  <c:v>-2.3018796399999999E-2</c:v>
                </c:pt>
                <c:pt idx="256">
                  <c:v>0</c:v>
                </c:pt>
                <c:pt idx="257">
                  <c:v>0</c:v>
                </c:pt>
                <c:pt idx="258">
                  <c:v>-1.2751631899999999E-2</c:v>
                </c:pt>
                <c:pt idx="259">
                  <c:v>-8.3309442000000008E-3</c:v>
                </c:pt>
                <c:pt idx="260">
                  <c:v>1.02817052E-2</c:v>
                </c:pt>
                <c:pt idx="261">
                  <c:v>-3.2533663999999999E-3</c:v>
                </c:pt>
                <c:pt idx="262">
                  <c:v>1.6531345000000001E-3</c:v>
                </c:pt>
                <c:pt idx="263">
                  <c:v>2.0878003999999999E-2</c:v>
                </c:pt>
                <c:pt idx="264">
                  <c:v>1.7818607699999999E-2</c:v>
                </c:pt>
                <c:pt idx="265">
                  <c:v>0</c:v>
                </c:pt>
                <c:pt idx="266">
                  <c:v>0</c:v>
                </c:pt>
                <c:pt idx="267">
                  <c:v>0</c:v>
                </c:pt>
                <c:pt idx="268">
                  <c:v>-4.6308180300000001E-2</c:v>
                </c:pt>
                <c:pt idx="269">
                  <c:v>0</c:v>
                </c:pt>
                <c:pt idx="270">
                  <c:v>-1.4519326399999999E-2</c:v>
                </c:pt>
                <c:pt idx="271">
                  <c:v>-1.9119970900000002E-2</c:v>
                </c:pt>
                <c:pt idx="272">
                  <c:v>-8.8895339999999993E-3</c:v>
                </c:pt>
                <c:pt idx="273">
                  <c:v>-1.8856270800000002E-2</c:v>
                </c:pt>
                <c:pt idx="274">
                  <c:v>-1.6864624500000001E-2</c:v>
                </c:pt>
                <c:pt idx="275">
                  <c:v>-1.1816864E-2</c:v>
                </c:pt>
                <c:pt idx="276">
                  <c:v>-4.3333239599999997E-2</c:v>
                </c:pt>
                <c:pt idx="277">
                  <c:v>2.9763280400000001E-2</c:v>
                </c:pt>
                <c:pt idx="278">
                  <c:v>-1.56899341E-2</c:v>
                </c:pt>
                <c:pt idx="279">
                  <c:v>-7.5890478999999997E-3</c:v>
                </c:pt>
                <c:pt idx="280">
                  <c:v>5.1791399999999996E-4</c:v>
                </c:pt>
                <c:pt idx="281">
                  <c:v>-1.0177246100000001E-2</c:v>
                </c:pt>
                <c:pt idx="282">
                  <c:v>0</c:v>
                </c:pt>
                <c:pt idx="283">
                  <c:v>1.5733559899999999E-2</c:v>
                </c:pt>
                <c:pt idx="284">
                  <c:v>0</c:v>
                </c:pt>
              </c:numCache>
            </c:numRef>
          </c:val>
          <c:extLst>
            <c:ext xmlns:c16="http://schemas.microsoft.com/office/drawing/2014/chart" uri="{C3380CC4-5D6E-409C-BE32-E72D297353CC}">
              <c16:uniqueId val="{00000001-7057-4A14-BD77-49D56697B2FE}"/>
            </c:ext>
          </c:extLst>
        </c:ser>
        <c:dLbls>
          <c:showLegendKey val="0"/>
          <c:showVal val="0"/>
          <c:showCatName val="0"/>
          <c:showSerName val="0"/>
          <c:showPercent val="0"/>
          <c:showBubbleSize val="0"/>
        </c:dLbls>
        <c:gapWidth val="0"/>
        <c:overlap val="100"/>
        <c:axId val="176796671"/>
        <c:axId val="176776415"/>
      </c:barChart>
      <c:dateAx>
        <c:axId val="176796671"/>
        <c:scaling>
          <c:orientation val="minMax"/>
        </c:scaling>
        <c:delete val="0"/>
        <c:axPos val="b"/>
        <c:numFmt formatCode="mmm\ yy" sourceLinked="0"/>
        <c:majorTickMark val="none"/>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6776415"/>
        <c:crosses val="autoZero"/>
        <c:auto val="1"/>
        <c:lblOffset val="100"/>
        <c:baseTimeUnit val="months"/>
        <c:majorUnit val="4"/>
        <c:majorTimeUnit val="years"/>
      </c:dateAx>
      <c:valAx>
        <c:axId val="176776415"/>
        <c:scaling>
          <c:orientation val="minMax"/>
        </c:scaling>
        <c:delete val="0"/>
        <c:axPos val="l"/>
        <c:numFmt formatCode="0%;\-0%;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67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230833333333333"/>
          <c:h val="0.83658095238095243"/>
        </c:manualLayout>
      </c:layout>
      <c:lineChart>
        <c:grouping val="standard"/>
        <c:varyColors val="0"/>
        <c:ser>
          <c:idx val="0"/>
          <c:order val="0"/>
          <c:tx>
            <c:strRef>
              <c:f>'816_A_PH'!$G$2</c:f>
              <c:strCache>
                <c:ptCount val="1"/>
                <c:pt idx="0">
                  <c:v>Foord</c:v>
                </c:pt>
              </c:strCache>
            </c:strRef>
          </c:tx>
          <c:spPr>
            <a:ln w="15875" cap="rnd">
              <a:solidFill>
                <a:srgbClr val="D25347"/>
              </a:solidFill>
              <a:round/>
            </a:ln>
            <a:effectLst/>
          </c:spPr>
          <c:marker>
            <c:symbol val="none"/>
          </c:marker>
          <c:dLbls>
            <c:delete val="1"/>
          </c:dLbls>
          <c:cat>
            <c:numRef>
              <c:f>'816_A_PH'!$I$2:$I$220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'816_A_PH'!$M$2:$M$220</c:f>
              <c:numCache>
                <c:formatCode>General</c:formatCode>
                <c:ptCount val="219"/>
                <c:pt idx="0">
                  <c:v>100000</c:v>
                </c:pt>
                <c:pt idx="1">
                  <c:v>97756</c:v>
                </c:pt>
                <c:pt idx="2">
                  <c:v>97605</c:v>
                </c:pt>
                <c:pt idx="3">
                  <c:v>95463</c:v>
                </c:pt>
                <c:pt idx="4">
                  <c:v>95313</c:v>
                </c:pt>
                <c:pt idx="5">
                  <c:v>99525</c:v>
                </c:pt>
                <c:pt idx="6">
                  <c:v>93837.327999999994</c:v>
                </c:pt>
                <c:pt idx="7">
                  <c:v>87448.949139999997</c:v>
                </c:pt>
                <c:pt idx="8">
                  <c:v>88724.996780000001</c:v>
                </c:pt>
                <c:pt idx="9">
                  <c:v>91075.610860000001</c:v>
                </c:pt>
                <c:pt idx="10">
                  <c:v>89040.447150000007</c:v>
                </c:pt>
                <c:pt idx="11">
                  <c:v>84518.313399999999</c:v>
                </c:pt>
                <c:pt idx="12">
                  <c:v>88802.034499999994</c:v>
                </c:pt>
                <c:pt idx="13">
                  <c:v>91334.776599999997</c:v>
                </c:pt>
                <c:pt idx="14">
                  <c:v>92759.918170000004</c:v>
                </c:pt>
                <c:pt idx="15">
                  <c:v>94275.011639999997</c:v>
                </c:pt>
                <c:pt idx="16">
                  <c:v>98741.177739999999</c:v>
                </c:pt>
                <c:pt idx="17">
                  <c:v>102595.02065999999</c:v>
                </c:pt>
                <c:pt idx="18">
                  <c:v>104508.60739</c:v>
                </c:pt>
                <c:pt idx="19">
                  <c:v>107724.56479999999</c:v>
                </c:pt>
                <c:pt idx="20">
                  <c:v>107216.37237</c:v>
                </c:pt>
                <c:pt idx="21">
                  <c:v>110268.86306</c:v>
                </c:pt>
                <c:pt idx="22">
                  <c:v>109378.13627</c:v>
                </c:pt>
                <c:pt idx="23">
                  <c:v>111841.25717</c:v>
                </c:pt>
                <c:pt idx="24">
                  <c:v>117583.07178</c:v>
                </c:pt>
                <c:pt idx="25">
                  <c:v>119477.12899</c:v>
                </c:pt>
                <c:pt idx="26">
                  <c:v>116608.18939</c:v>
                </c:pt>
                <c:pt idx="27">
                  <c:v>116106.82131</c:v>
                </c:pt>
                <c:pt idx="28">
                  <c:v>120138.93487</c:v>
                </c:pt>
                <c:pt idx="29">
                  <c:v>118554.61172</c:v>
                </c:pt>
                <c:pt idx="30">
                  <c:v>127543.71055</c:v>
                </c:pt>
                <c:pt idx="31">
                  <c:v>132255.10261</c:v>
                </c:pt>
                <c:pt idx="32">
                  <c:v>135170.81925999999</c:v>
                </c:pt>
                <c:pt idx="33">
                  <c:v>139837.09383999999</c:v>
                </c:pt>
                <c:pt idx="34">
                  <c:v>136914.60957</c:v>
                </c:pt>
                <c:pt idx="35">
                  <c:v>139317.11497</c:v>
                </c:pt>
                <c:pt idx="36">
                  <c:v>139956.65515000001</c:v>
                </c:pt>
                <c:pt idx="37">
                  <c:v>143296.47604000001</c:v>
                </c:pt>
                <c:pt idx="38">
                  <c:v>143417.16527999999</c:v>
                </c:pt>
                <c:pt idx="39">
                  <c:v>141542.5343</c:v>
                </c:pt>
                <c:pt idx="40">
                  <c:v>144313.87504000001</c:v>
                </c:pt>
                <c:pt idx="41">
                  <c:v>144884.61106</c:v>
                </c:pt>
                <c:pt idx="42">
                  <c:v>142828.51399000001</c:v>
                </c:pt>
                <c:pt idx="43">
                  <c:v>151171.6416</c:v>
                </c:pt>
                <c:pt idx="44">
                  <c:v>155908.06909</c:v>
                </c:pt>
                <c:pt idx="45">
                  <c:v>157690.35066</c:v>
                </c:pt>
                <c:pt idx="46">
                  <c:v>166657.56153000001</c:v>
                </c:pt>
                <c:pt idx="47">
                  <c:v>172200.28636</c:v>
                </c:pt>
                <c:pt idx="48">
                  <c:v>176911.06203999999</c:v>
                </c:pt>
                <c:pt idx="49">
                  <c:v>181074.05408999999</c:v>
                </c:pt>
                <c:pt idx="50">
                  <c:v>177880.51019</c:v>
                </c:pt>
                <c:pt idx="51">
                  <c:v>179960.85621999999</c:v>
                </c:pt>
                <c:pt idx="52">
                  <c:v>188421.39006000001</c:v>
                </c:pt>
                <c:pt idx="53">
                  <c:v>193029.43126000001</c:v>
                </c:pt>
                <c:pt idx="54">
                  <c:v>195196.75839999999</c:v>
                </c:pt>
                <c:pt idx="55">
                  <c:v>200988.73099000001</c:v>
                </c:pt>
                <c:pt idx="56">
                  <c:v>207438.38316999999</c:v>
                </c:pt>
                <c:pt idx="57">
                  <c:v>213013.05566000001</c:v>
                </c:pt>
                <c:pt idx="58">
                  <c:v>218625.87125</c:v>
                </c:pt>
                <c:pt idx="59">
                  <c:v>219759.76172000001</c:v>
                </c:pt>
                <c:pt idx="60">
                  <c:v>227043.81792999999</c:v>
                </c:pt>
                <c:pt idx="61">
                  <c:v>226104.67767</c:v>
                </c:pt>
                <c:pt idx="62">
                  <c:v>239595.41021999999</c:v>
                </c:pt>
                <c:pt idx="63">
                  <c:v>236501.22674000001</c:v>
                </c:pt>
                <c:pt idx="64">
                  <c:v>242038.79611</c:v>
                </c:pt>
                <c:pt idx="65">
                  <c:v>250099.65356000001</c:v>
                </c:pt>
                <c:pt idx="66">
                  <c:v>258839.41977000001</c:v>
                </c:pt>
                <c:pt idx="67">
                  <c:v>271715.19276000001</c:v>
                </c:pt>
                <c:pt idx="68">
                  <c:v>268536.06131000002</c:v>
                </c:pt>
                <c:pt idx="69">
                  <c:v>274255.01075999998</c:v>
                </c:pt>
                <c:pt idx="70">
                  <c:v>268520.95026999997</c:v>
                </c:pt>
                <c:pt idx="71">
                  <c:v>276950.58876999997</c:v>
                </c:pt>
                <c:pt idx="72">
                  <c:v>284393.89374000003</c:v>
                </c:pt>
                <c:pt idx="73">
                  <c:v>292151.73567000002</c:v>
                </c:pt>
                <c:pt idx="74">
                  <c:v>295123.66847999999</c:v>
                </c:pt>
                <c:pt idx="75">
                  <c:v>296944.64854000002</c:v>
                </c:pt>
                <c:pt idx="76">
                  <c:v>297941.51838999998</c:v>
                </c:pt>
                <c:pt idx="77">
                  <c:v>295359.46205999999</c:v>
                </c:pt>
                <c:pt idx="78">
                  <c:v>297133.62485000002</c:v>
                </c:pt>
                <c:pt idx="79">
                  <c:v>305862.87411999999</c:v>
                </c:pt>
                <c:pt idx="80">
                  <c:v>309690.41417</c:v>
                </c:pt>
                <c:pt idx="81">
                  <c:v>310775.21866000001</c:v>
                </c:pt>
                <c:pt idx="82">
                  <c:v>312421.33267999999</c:v>
                </c:pt>
                <c:pt idx="83">
                  <c:v>320317.48047000001</c:v>
                </c:pt>
                <c:pt idx="84">
                  <c:v>318479.79887</c:v>
                </c:pt>
                <c:pt idx="85">
                  <c:v>324456.78865</c:v>
                </c:pt>
                <c:pt idx="86">
                  <c:v>321078.43807999999</c:v>
                </c:pt>
                <c:pt idx="87">
                  <c:v>319078.93290000001</c:v>
                </c:pt>
                <c:pt idx="88">
                  <c:v>319712.74734</c:v>
                </c:pt>
                <c:pt idx="89">
                  <c:v>317421.44834</c:v>
                </c:pt>
                <c:pt idx="90">
                  <c:v>312220.21422999998</c:v>
                </c:pt>
                <c:pt idx="91">
                  <c:v>321232.12650000001</c:v>
                </c:pt>
                <c:pt idx="92">
                  <c:v>311056.44438</c:v>
                </c:pt>
                <c:pt idx="93">
                  <c:v>311567.72402999998</c:v>
                </c:pt>
                <c:pt idx="94">
                  <c:v>309274.26964999997</c:v>
                </c:pt>
                <c:pt idx="95">
                  <c:v>316457.74852999998</c:v>
                </c:pt>
                <c:pt idx="96">
                  <c:v>328139.08840000001</c:v>
                </c:pt>
                <c:pt idx="97">
                  <c:v>331862.79055999999</c:v>
                </c:pt>
                <c:pt idx="98">
                  <c:v>331143.42499999999</c:v>
                </c:pt>
                <c:pt idx="99">
                  <c:v>331463.69050000003</c:v>
                </c:pt>
                <c:pt idx="100">
                  <c:v>334124.35759999999</c:v>
                </c:pt>
                <c:pt idx="101">
                  <c:v>337755.67547999998</c:v>
                </c:pt>
                <c:pt idx="102">
                  <c:v>333643.67356999998</c:v>
                </c:pt>
                <c:pt idx="103">
                  <c:v>329383.99440999998</c:v>
                </c:pt>
                <c:pt idx="104">
                  <c:v>335290.64967000001</c:v>
                </c:pt>
                <c:pt idx="105">
                  <c:v>338172.85788999998</c:v>
                </c:pt>
                <c:pt idx="106">
                  <c:v>341133.67177999998</c:v>
                </c:pt>
                <c:pt idx="107">
                  <c:v>334299.96860999998</c:v>
                </c:pt>
                <c:pt idx="108">
                  <c:v>334027.38368999999</c:v>
                </c:pt>
                <c:pt idx="109">
                  <c:v>337190.32361999998</c:v>
                </c:pt>
                <c:pt idx="110">
                  <c:v>335842.70192999998</c:v>
                </c:pt>
                <c:pt idx="111">
                  <c:v>330004.68883</c:v>
                </c:pt>
                <c:pt idx="112">
                  <c:v>337393.28626999998</c:v>
                </c:pt>
                <c:pt idx="113">
                  <c:v>338835.45578999998</c:v>
                </c:pt>
                <c:pt idx="114">
                  <c:v>337956.45806999999</c:v>
                </c:pt>
                <c:pt idx="115">
                  <c:v>347352.33591999998</c:v>
                </c:pt>
                <c:pt idx="116">
                  <c:v>336931.14987999998</c:v>
                </c:pt>
                <c:pt idx="117">
                  <c:v>329303.57572000002</c:v>
                </c:pt>
                <c:pt idx="118">
                  <c:v>334504.54443000001</c:v>
                </c:pt>
                <c:pt idx="119">
                  <c:v>327740.59029000002</c:v>
                </c:pt>
                <c:pt idx="120">
                  <c:v>320078.45734999998</c:v>
                </c:pt>
                <c:pt idx="121">
                  <c:v>327358.20834999997</c:v>
                </c:pt>
                <c:pt idx="122">
                  <c:v>327192.75945000001</c:v>
                </c:pt>
                <c:pt idx="123">
                  <c:v>328806.86313999997</c:v>
                </c:pt>
                <c:pt idx="124">
                  <c:v>333072.05725000001</c:v>
                </c:pt>
                <c:pt idx="125">
                  <c:v>337630.36947999999</c:v>
                </c:pt>
                <c:pt idx="126">
                  <c:v>328779.68241000001</c:v>
                </c:pt>
                <c:pt idx="127">
                  <c:v>321271.44459999999</c:v>
                </c:pt>
                <c:pt idx="128">
                  <c:v>315802.20208999998</c:v>
                </c:pt>
                <c:pt idx="129">
                  <c:v>319001.01731999998</c:v>
                </c:pt>
                <c:pt idx="130">
                  <c:v>322383.38204</c:v>
                </c:pt>
                <c:pt idx="131">
                  <c:v>323206.69455000001</c:v>
                </c:pt>
                <c:pt idx="132">
                  <c:v>328460.21934000001</c:v>
                </c:pt>
                <c:pt idx="133">
                  <c:v>336319.5687</c:v>
                </c:pt>
                <c:pt idx="134">
                  <c:v>329612.94222000003</c:v>
                </c:pt>
                <c:pt idx="135">
                  <c:v>333930.51290999999</c:v>
                </c:pt>
                <c:pt idx="136">
                  <c:v>326940.16035000002</c:v>
                </c:pt>
                <c:pt idx="137">
                  <c:v>317982.91447000002</c:v>
                </c:pt>
                <c:pt idx="138">
                  <c:v>319605.62933000003</c:v>
                </c:pt>
                <c:pt idx="139">
                  <c:v>325475.37662</c:v>
                </c:pt>
                <c:pt idx="140">
                  <c:v>324563.24323999998</c:v>
                </c:pt>
                <c:pt idx="141">
                  <c:v>330431.58292999998</c:v>
                </c:pt>
                <c:pt idx="142">
                  <c:v>328093.53730999999</c:v>
                </c:pt>
                <c:pt idx="143">
                  <c:v>308761.37676000001</c:v>
                </c:pt>
                <c:pt idx="144">
                  <c:v>282602.14776000002</c:v>
                </c:pt>
                <c:pt idx="145">
                  <c:v>305491.33302000002</c:v>
                </c:pt>
                <c:pt idx="146">
                  <c:v>316193.71068999998</c:v>
                </c:pt>
                <c:pt idx="147">
                  <c:v>326240.04274</c:v>
                </c:pt>
                <c:pt idx="148">
                  <c:v>331770.81138999999</c:v>
                </c:pt>
                <c:pt idx="149">
                  <c:v>333486.95718999999</c:v>
                </c:pt>
                <c:pt idx="150">
                  <c:v>326117.17216000002</c:v>
                </c:pt>
                <c:pt idx="151">
                  <c:v>323055.2549</c:v>
                </c:pt>
                <c:pt idx="152">
                  <c:v>344058.67288000003</c:v>
                </c:pt>
                <c:pt idx="153">
                  <c:v>351763.13880000002</c:v>
                </c:pt>
                <c:pt idx="154">
                  <c:v>360999.30473999999</c:v>
                </c:pt>
                <c:pt idx="155">
                  <c:v>364130.91211999999</c:v>
                </c:pt>
                <c:pt idx="156">
                  <c:v>361407.58883000002</c:v>
                </c:pt>
                <c:pt idx="157">
                  <c:v>369784.38055</c:v>
                </c:pt>
                <c:pt idx="158">
                  <c:v>373640.00391999999</c:v>
                </c:pt>
                <c:pt idx="159">
                  <c:v>368550.09707999998</c:v>
                </c:pt>
                <c:pt idx="160">
                  <c:v>375046.72412999999</c:v>
                </c:pt>
                <c:pt idx="161">
                  <c:v>378268.56709999999</c:v>
                </c:pt>
                <c:pt idx="162">
                  <c:v>383379.65039000002</c:v>
                </c:pt>
                <c:pt idx="163">
                  <c:v>386956.99680999998</c:v>
                </c:pt>
                <c:pt idx="164">
                  <c:v>378924.36218</c:v>
                </c:pt>
                <c:pt idx="165">
                  <c:v>387044.39289000002</c:v>
                </c:pt>
                <c:pt idx="166">
                  <c:v>382398.35573000001</c:v>
                </c:pt>
                <c:pt idx="167">
                  <c:v>374765.24593999999</c:v>
                </c:pt>
                <c:pt idx="168">
                  <c:v>375917.00121000002</c:v>
                </c:pt>
                <c:pt idx="169">
                  <c:v>368459.75728000002</c:v>
                </c:pt>
                <c:pt idx="170">
                  <c:v>365075.70588000002</c:v>
                </c:pt>
                <c:pt idx="171">
                  <c:v>364259.35687999998</c:v>
                </c:pt>
                <c:pt idx="172">
                  <c:v>368276.23699</c:v>
                </c:pt>
                <c:pt idx="173">
                  <c:v>375952.44899</c:v>
                </c:pt>
                <c:pt idx="174">
                  <c:v>364202.40230999998</c:v>
                </c:pt>
                <c:pt idx="175">
                  <c:v>366054.15049000003</c:v>
                </c:pt>
                <c:pt idx="176">
                  <c:v>390217.02418000001</c:v>
                </c:pt>
                <c:pt idx="177">
                  <c:v>388592.94104000001</c:v>
                </c:pt>
                <c:pt idx="178">
                  <c:v>424437.27879000001</c:v>
                </c:pt>
                <c:pt idx="179">
                  <c:v>422158.40143999999</c:v>
                </c:pt>
                <c:pt idx="180">
                  <c:v>427625.77172999998</c:v>
                </c:pt>
                <c:pt idx="181">
                  <c:v>427723.71701999998</c:v>
                </c:pt>
                <c:pt idx="182">
                  <c:v>411738.28074999998</c:v>
                </c:pt>
                <c:pt idx="183">
                  <c:v>423741.21438000002</c:v>
                </c:pt>
                <c:pt idx="184">
                  <c:v>429172.93715000001</c:v>
                </c:pt>
                <c:pt idx="185">
                  <c:v>417981.82763000001</c:v>
                </c:pt>
                <c:pt idx="186">
                  <c:v>417553.09321999998</c:v>
                </c:pt>
                <c:pt idx="187">
                  <c:v>411234.76883999998</c:v>
                </c:pt>
                <c:pt idx="188">
                  <c:v>441849.58036000002</c:v>
                </c:pt>
                <c:pt idx="189">
                  <c:v>446101.77471999999</c:v>
                </c:pt>
                <c:pt idx="190">
                  <c:v>438277.27620000002</c:v>
                </c:pt>
                <c:pt idx="191">
                  <c:v>431560.68583999999</c:v>
                </c:pt>
                <c:pt idx="192">
                  <c:v>438736.57244000002</c:v>
                </c:pt>
                <c:pt idx="193">
                  <c:v>447084.30264000001</c:v>
                </c:pt>
                <c:pt idx="194">
                  <c:v>457807.00748999999</c:v>
                </c:pt>
                <c:pt idx="195">
                  <c:v>463689.08176999999</c:v>
                </c:pt>
                <c:pt idx="196">
                  <c:v>474211.82942000002</c:v>
                </c:pt>
                <c:pt idx="197">
                  <c:v>480348.84915999998</c:v>
                </c:pt>
                <c:pt idx="198">
                  <c:v>494167.55794999999</c:v>
                </c:pt>
                <c:pt idx="199">
                  <c:v>487962.01078999997</c:v>
                </c:pt>
                <c:pt idx="200">
                  <c:v>485149.81799000001</c:v>
                </c:pt>
                <c:pt idx="201">
                  <c:v>488637.54658999998</c:v>
                </c:pt>
                <c:pt idx="202">
                  <c:v>485053.31287999998</c:v>
                </c:pt>
                <c:pt idx="203">
                  <c:v>491305.82824</c:v>
                </c:pt>
                <c:pt idx="204">
                  <c:v>508583.62927999999</c:v>
                </c:pt>
                <c:pt idx="205">
                  <c:v>514049.93835999997</c:v>
                </c:pt>
                <c:pt idx="206">
                  <c:v>524755.62262000004</c:v>
                </c:pt>
                <c:pt idx="207">
                  <c:v>538565.56365999999</c:v>
                </c:pt>
                <c:pt idx="208">
                  <c:v>544067.40329000005</c:v>
                </c:pt>
                <c:pt idx="209">
                  <c:v>555893.54882999999</c:v>
                </c:pt>
                <c:pt idx="210">
                  <c:v>579923.86791999999</c:v>
                </c:pt>
                <c:pt idx="211">
                  <c:v>588949.35268999997</c:v>
                </c:pt>
                <c:pt idx="212">
                  <c:v>588963.16102</c:v>
                </c:pt>
                <c:pt idx="213">
                  <c:v>600800.35017999995</c:v>
                </c:pt>
                <c:pt idx="214">
                  <c:v>610367.79541999998</c:v>
                </c:pt>
                <c:pt idx="215">
                  <c:v>639653.53301999997</c:v>
                </c:pt>
                <c:pt idx="216">
                  <c:v>602150.11424999998</c:v>
                </c:pt>
                <c:pt idx="217">
                  <c:v>619594.36097000004</c:v>
                </c:pt>
                <c:pt idx="218">
                  <c:v>622130.93591999996</c:v>
                </c:pt>
              </c:numCache>
            </c:numRef>
          </c:val>
          <c:smooth val="0"/>
          <c:extLst>
            <c:ext xmlns:c16="http://schemas.microsoft.com/office/drawing/2014/chart" uri="{C3380CC4-5D6E-409C-BE32-E72D297353CC}">
              <c16:uniqueId val="{00000000-9083-4875-BEB7-944AD2B979A5}"/>
            </c:ext>
          </c:extLst>
        </c:ser>
        <c:ser>
          <c:idx val="1"/>
          <c:order val="1"/>
          <c:tx>
            <c:strRef>
              <c:f>'816_A_PH'!$G$3</c:f>
              <c:strCache>
                <c:ptCount val="1"/>
                <c:pt idx="0">
                  <c:v>Benchmark</c:v>
                </c:pt>
              </c:strCache>
            </c:strRef>
          </c:tx>
          <c:spPr>
            <a:ln w="15875" cap="rnd">
              <a:solidFill>
                <a:srgbClr val="29363D"/>
              </a:solidFill>
              <a:round/>
            </a:ln>
            <a:effectLst/>
          </c:spPr>
          <c:marker>
            <c:symbol val="none"/>
          </c:marker>
          <c:dLbls>
            <c:delete val="1"/>
          </c:dLbls>
          <c:cat>
            <c:numRef>
              <c:f>'816_A_PH'!$I$2:$I$220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'816_A_PH'!$L$2:$L$220</c:f>
              <c:numCache>
                <c:formatCode>General</c:formatCode>
                <c:ptCount val="219"/>
                <c:pt idx="0">
                  <c:v>100000</c:v>
                </c:pt>
                <c:pt idx="1">
                  <c:v>101136.67701</c:v>
                </c:pt>
                <c:pt idx="2">
                  <c:v>103180.57221</c:v>
                </c:pt>
                <c:pt idx="3">
                  <c:v>105083.96113</c:v>
                </c:pt>
                <c:pt idx="4">
                  <c:v>106699.92372999999</c:v>
                </c:pt>
                <c:pt idx="5">
                  <c:v>108566.33594999999</c:v>
                </c:pt>
                <c:pt idx="6">
                  <c:v>111290.88671000001</c:v>
                </c:pt>
                <c:pt idx="7">
                  <c:v>112663.74299</c:v>
                </c:pt>
                <c:pt idx="8">
                  <c:v>113255.90425000001</c:v>
                </c:pt>
                <c:pt idx="9">
                  <c:v>113926.52525999999</c:v>
                </c:pt>
                <c:pt idx="10">
                  <c:v>114444.56539</c:v>
                </c:pt>
                <c:pt idx="11">
                  <c:v>114103.21053</c:v>
                </c:pt>
                <c:pt idx="12">
                  <c:v>115225.49855</c:v>
                </c:pt>
                <c:pt idx="13">
                  <c:v>117141.82532</c:v>
                </c:pt>
                <c:pt idx="14">
                  <c:v>119254.63819</c:v>
                </c:pt>
                <c:pt idx="15">
                  <c:v>120264.50726</c:v>
                </c:pt>
                <c:pt idx="16">
                  <c:v>121216.6765</c:v>
                </c:pt>
                <c:pt idx="17">
                  <c:v>122448.32713000001</c:v>
                </c:pt>
                <c:pt idx="18">
                  <c:v>123924.66086</c:v>
                </c:pt>
                <c:pt idx="19">
                  <c:v>124773.02872</c:v>
                </c:pt>
                <c:pt idx="20">
                  <c:v>125734.18041</c:v>
                </c:pt>
                <c:pt idx="21">
                  <c:v>126256.27907999999</c:v>
                </c:pt>
                <c:pt idx="22">
                  <c:v>126828.76759</c:v>
                </c:pt>
                <c:pt idx="23">
                  <c:v>127575.63753000001</c:v>
                </c:pt>
                <c:pt idx="24">
                  <c:v>128542.6483</c:v>
                </c:pt>
                <c:pt idx="25">
                  <c:v>129953.45982</c:v>
                </c:pt>
                <c:pt idx="26">
                  <c:v>131381.33992</c:v>
                </c:pt>
                <c:pt idx="27">
                  <c:v>132096.288</c:v>
                </c:pt>
                <c:pt idx="28">
                  <c:v>132911.87844</c:v>
                </c:pt>
                <c:pt idx="29">
                  <c:v>133671.80937999999</c:v>
                </c:pt>
                <c:pt idx="30">
                  <c:v>135047.64173999999</c:v>
                </c:pt>
                <c:pt idx="31">
                  <c:v>135633.45900999999</c:v>
                </c:pt>
                <c:pt idx="32">
                  <c:v>136364.56818999999</c:v>
                </c:pt>
                <c:pt idx="33">
                  <c:v>137153.00485999999</c:v>
                </c:pt>
                <c:pt idx="34">
                  <c:v>137945.55188000001</c:v>
                </c:pt>
                <c:pt idx="35">
                  <c:v>138879.79899000001</c:v>
                </c:pt>
                <c:pt idx="36">
                  <c:v>140182.11963</c:v>
                </c:pt>
                <c:pt idx="37">
                  <c:v>141924.09654999999</c:v>
                </c:pt>
                <c:pt idx="38">
                  <c:v>143735.81426000001</c:v>
                </c:pt>
                <c:pt idx="39">
                  <c:v>144825.12463000001</c:v>
                </c:pt>
                <c:pt idx="40">
                  <c:v>146070.11637</c:v>
                </c:pt>
                <c:pt idx="41">
                  <c:v>147489.34101</c:v>
                </c:pt>
                <c:pt idx="42">
                  <c:v>149024.89472000001</c:v>
                </c:pt>
                <c:pt idx="43">
                  <c:v>150105.69357</c:v>
                </c:pt>
                <c:pt idx="44">
                  <c:v>151342.11676999999</c:v>
                </c:pt>
                <c:pt idx="45">
                  <c:v>152569.25158000001</c:v>
                </c:pt>
                <c:pt idx="46">
                  <c:v>153601.95555000001</c:v>
                </c:pt>
                <c:pt idx="47">
                  <c:v>154566.51327</c:v>
                </c:pt>
                <c:pt idx="48">
                  <c:v>156174.34351000001</c:v>
                </c:pt>
                <c:pt idx="49">
                  <c:v>157994.64558000001</c:v>
                </c:pt>
                <c:pt idx="50">
                  <c:v>160348.40460000001</c:v>
                </c:pt>
                <c:pt idx="51">
                  <c:v>161449.85324</c:v>
                </c:pt>
                <c:pt idx="52">
                  <c:v>162349.4338</c:v>
                </c:pt>
                <c:pt idx="53">
                  <c:v>163533.79379</c:v>
                </c:pt>
                <c:pt idx="54">
                  <c:v>164620.54584999999</c:v>
                </c:pt>
                <c:pt idx="55">
                  <c:v>165955.55815</c:v>
                </c:pt>
                <c:pt idx="56">
                  <c:v>167955.20465999999</c:v>
                </c:pt>
                <c:pt idx="57">
                  <c:v>169471.93434000001</c:v>
                </c:pt>
                <c:pt idx="58">
                  <c:v>170651.36681000001</c:v>
                </c:pt>
                <c:pt idx="59">
                  <c:v>171645.03253</c:v>
                </c:pt>
                <c:pt idx="60">
                  <c:v>173353.70903</c:v>
                </c:pt>
                <c:pt idx="61">
                  <c:v>175904.31075</c:v>
                </c:pt>
                <c:pt idx="62">
                  <c:v>178298.12259000001</c:v>
                </c:pt>
                <c:pt idx="63">
                  <c:v>179220.25652</c:v>
                </c:pt>
                <c:pt idx="64">
                  <c:v>179706.56305</c:v>
                </c:pt>
                <c:pt idx="65">
                  <c:v>181491.90867999999</c:v>
                </c:pt>
                <c:pt idx="66">
                  <c:v>183527.81028999999</c:v>
                </c:pt>
                <c:pt idx="67">
                  <c:v>184933.12435</c:v>
                </c:pt>
                <c:pt idx="68">
                  <c:v>186357.42465999999</c:v>
                </c:pt>
                <c:pt idx="69">
                  <c:v>187370.70610000001</c:v>
                </c:pt>
                <c:pt idx="70">
                  <c:v>188447.72493</c:v>
                </c:pt>
                <c:pt idx="71">
                  <c:v>189883.53474999999</c:v>
                </c:pt>
                <c:pt idx="72">
                  <c:v>192335.95069</c:v>
                </c:pt>
                <c:pt idx="73">
                  <c:v>195341.87098000001</c:v>
                </c:pt>
                <c:pt idx="74">
                  <c:v>198152.55798000001</c:v>
                </c:pt>
                <c:pt idx="75">
                  <c:v>199613.07943000001</c:v>
                </c:pt>
                <c:pt idx="76">
                  <c:v>200868.38910999999</c:v>
                </c:pt>
                <c:pt idx="77">
                  <c:v>202696.09599</c:v>
                </c:pt>
                <c:pt idx="78">
                  <c:v>204722.09826999999</c:v>
                </c:pt>
                <c:pt idx="79">
                  <c:v>206083.12273999999</c:v>
                </c:pt>
                <c:pt idx="80">
                  <c:v>207057.59938</c:v>
                </c:pt>
                <c:pt idx="81">
                  <c:v>208027.70728999999</c:v>
                </c:pt>
                <c:pt idx="82">
                  <c:v>208756.12395000001</c:v>
                </c:pt>
                <c:pt idx="83">
                  <c:v>209193.12148</c:v>
                </c:pt>
                <c:pt idx="84">
                  <c:v>210457.70267</c:v>
                </c:pt>
                <c:pt idx="85">
                  <c:v>213113.33447</c:v>
                </c:pt>
                <c:pt idx="86">
                  <c:v>216651.70748000001</c:v>
                </c:pt>
                <c:pt idx="87">
                  <c:v>218790.93684000001</c:v>
                </c:pt>
                <c:pt idx="88">
                  <c:v>220410.98754</c:v>
                </c:pt>
                <c:pt idx="89">
                  <c:v>222879.37388999999</c:v>
                </c:pt>
                <c:pt idx="90">
                  <c:v>225456.03177</c:v>
                </c:pt>
                <c:pt idx="91">
                  <c:v>226392.21549999999</c:v>
                </c:pt>
                <c:pt idx="92">
                  <c:v>227551.71484999999</c:v>
                </c:pt>
                <c:pt idx="93">
                  <c:v>228799.01608999999</c:v>
                </c:pt>
                <c:pt idx="94">
                  <c:v>230104.24045000001</c:v>
                </c:pt>
                <c:pt idx="95">
                  <c:v>232066.42658999999</c:v>
                </c:pt>
                <c:pt idx="96">
                  <c:v>235256.43904</c:v>
                </c:pt>
                <c:pt idx="97">
                  <c:v>238839.95554</c:v>
                </c:pt>
                <c:pt idx="98">
                  <c:v>241753.63041000001</c:v>
                </c:pt>
                <c:pt idx="99">
                  <c:v>244230.4461</c:v>
                </c:pt>
                <c:pt idx="100">
                  <c:v>246051.52234</c:v>
                </c:pt>
                <c:pt idx="101">
                  <c:v>248676.11327999999</c:v>
                </c:pt>
                <c:pt idx="102">
                  <c:v>250945.78915</c:v>
                </c:pt>
                <c:pt idx="103">
                  <c:v>252041.41926</c:v>
                </c:pt>
                <c:pt idx="104">
                  <c:v>253673.14538999999</c:v>
                </c:pt>
                <c:pt idx="105">
                  <c:v>255739.55587000001</c:v>
                </c:pt>
                <c:pt idx="106">
                  <c:v>257737.25318999999</c:v>
                </c:pt>
                <c:pt idx="107">
                  <c:v>259892.33648</c:v>
                </c:pt>
                <c:pt idx="108">
                  <c:v>262981.98054000002</c:v>
                </c:pt>
                <c:pt idx="109">
                  <c:v>266351.43922</c:v>
                </c:pt>
                <c:pt idx="110">
                  <c:v>268713.71665000002</c:v>
                </c:pt>
                <c:pt idx="111">
                  <c:v>270224.88634000003</c:v>
                </c:pt>
                <c:pt idx="112">
                  <c:v>272040.42797999998</c:v>
                </c:pt>
                <c:pt idx="113">
                  <c:v>273787.91752000002</c:v>
                </c:pt>
                <c:pt idx="114">
                  <c:v>275482.4473</c:v>
                </c:pt>
                <c:pt idx="115">
                  <c:v>277388.86483999999</c:v>
                </c:pt>
                <c:pt idx="116">
                  <c:v>279667.46085999999</c:v>
                </c:pt>
                <c:pt idx="117">
                  <c:v>281315.37368000002</c:v>
                </c:pt>
                <c:pt idx="118">
                  <c:v>283042.52613000001</c:v>
                </c:pt>
                <c:pt idx="119">
                  <c:v>285209.59901000001</c:v>
                </c:pt>
                <c:pt idx="120">
                  <c:v>287761.08140000002</c:v>
                </c:pt>
                <c:pt idx="121">
                  <c:v>290607.09194999997</c:v>
                </c:pt>
                <c:pt idx="122">
                  <c:v>293256.02694000001</c:v>
                </c:pt>
                <c:pt idx="123">
                  <c:v>296011.35736999998</c:v>
                </c:pt>
                <c:pt idx="124">
                  <c:v>298058.09674000001</c:v>
                </c:pt>
                <c:pt idx="125">
                  <c:v>300882.69189000002</c:v>
                </c:pt>
                <c:pt idx="126">
                  <c:v>303468.40104000003</c:v>
                </c:pt>
                <c:pt idx="127">
                  <c:v>304884.27649000002</c:v>
                </c:pt>
                <c:pt idx="128">
                  <c:v>307494.18368000002</c:v>
                </c:pt>
                <c:pt idx="129">
                  <c:v>309651.09551999997</c:v>
                </c:pt>
                <c:pt idx="130">
                  <c:v>311178.76647999999</c:v>
                </c:pt>
                <c:pt idx="131">
                  <c:v>311822.72977999999</c:v>
                </c:pt>
                <c:pt idx="132">
                  <c:v>313771.61767000001</c:v>
                </c:pt>
                <c:pt idx="133">
                  <c:v>317572.96779000002</c:v>
                </c:pt>
                <c:pt idx="134">
                  <c:v>321342.57731000002</c:v>
                </c:pt>
                <c:pt idx="135">
                  <c:v>324134.62031999999</c:v>
                </c:pt>
                <c:pt idx="136">
                  <c:v>326443.40302999999</c:v>
                </c:pt>
                <c:pt idx="137">
                  <c:v>328985.81634999998</c:v>
                </c:pt>
                <c:pt idx="138">
                  <c:v>331335.91534000001</c:v>
                </c:pt>
                <c:pt idx="139">
                  <c:v>333609.23287000001</c:v>
                </c:pt>
                <c:pt idx="140">
                  <c:v>335502.17417000001</c:v>
                </c:pt>
                <c:pt idx="141">
                  <c:v>337099.59477000003</c:v>
                </c:pt>
                <c:pt idx="142">
                  <c:v>338997.50602999999</c:v>
                </c:pt>
                <c:pt idx="143">
                  <c:v>341167.40772000002</c:v>
                </c:pt>
                <c:pt idx="144">
                  <c:v>344598.78334999998</c:v>
                </c:pt>
                <c:pt idx="145">
                  <c:v>348629.49608999997</c:v>
                </c:pt>
                <c:pt idx="146">
                  <c:v>351311.04371</c:v>
                </c:pt>
                <c:pt idx="147">
                  <c:v>353223.09276000003</c:v>
                </c:pt>
                <c:pt idx="148">
                  <c:v>353120.67375000002</c:v>
                </c:pt>
                <c:pt idx="149">
                  <c:v>357018.52859</c:v>
                </c:pt>
                <c:pt idx="150">
                  <c:v>362915.64036999998</c:v>
                </c:pt>
                <c:pt idx="151">
                  <c:v>365058.05391999998</c:v>
                </c:pt>
                <c:pt idx="152">
                  <c:v>367203.94361999998</c:v>
                </c:pt>
                <c:pt idx="153">
                  <c:v>368976.57637000002</c:v>
                </c:pt>
                <c:pt idx="154">
                  <c:v>370757.25081</c:v>
                </c:pt>
                <c:pt idx="155">
                  <c:v>372978.97467000003</c:v>
                </c:pt>
                <c:pt idx="156">
                  <c:v>376156.04973000003</c:v>
                </c:pt>
                <c:pt idx="157">
                  <c:v>380183.29541000002</c:v>
                </c:pt>
                <c:pt idx="158">
                  <c:v>384370.85975</c:v>
                </c:pt>
                <c:pt idx="159">
                  <c:v>387862.32975999999</c:v>
                </c:pt>
                <c:pt idx="160">
                  <c:v>390035.30573999998</c:v>
                </c:pt>
                <c:pt idx="161">
                  <c:v>394132.74215000001</c:v>
                </c:pt>
                <c:pt idx="162">
                  <c:v>399128.63892</c:v>
                </c:pt>
                <c:pt idx="163">
                  <c:v>402195.78694000002</c:v>
                </c:pt>
                <c:pt idx="164">
                  <c:v>404783.80773</c:v>
                </c:pt>
                <c:pt idx="165">
                  <c:v>408024.90179999999</c:v>
                </c:pt>
                <c:pt idx="166">
                  <c:v>411886.68803000002</c:v>
                </c:pt>
                <c:pt idx="167">
                  <c:v>414933.19974000001</c:v>
                </c:pt>
                <c:pt idx="168">
                  <c:v>417991.01169000001</c:v>
                </c:pt>
                <c:pt idx="169">
                  <c:v>422732.65642999997</c:v>
                </c:pt>
                <c:pt idx="170">
                  <c:v>427978.46635</c:v>
                </c:pt>
                <c:pt idx="171">
                  <c:v>432305.11885000003</c:v>
                </c:pt>
                <c:pt idx="172">
                  <c:v>437765.72989000002</c:v>
                </c:pt>
                <c:pt idx="173">
                  <c:v>444883.31297000003</c:v>
                </c:pt>
                <c:pt idx="174">
                  <c:v>451429.82545</c:v>
                </c:pt>
                <c:pt idx="175">
                  <c:v>453991.39101000002</c:v>
                </c:pt>
                <c:pt idx="176">
                  <c:v>456575.17047999997</c:v>
                </c:pt>
                <c:pt idx="177">
                  <c:v>459967.95578999998</c:v>
                </c:pt>
                <c:pt idx="178">
                  <c:v>463395.11642999999</c:v>
                </c:pt>
                <c:pt idx="179">
                  <c:v>465731.25410999998</c:v>
                </c:pt>
                <c:pt idx="180">
                  <c:v>468505.41330999997</c:v>
                </c:pt>
                <c:pt idx="181">
                  <c:v>474342.40412000002</c:v>
                </c:pt>
                <c:pt idx="182">
                  <c:v>480425.17820000002</c:v>
                </c:pt>
                <c:pt idx="183">
                  <c:v>483803.32426000002</c:v>
                </c:pt>
                <c:pt idx="184">
                  <c:v>486713.16174000001</c:v>
                </c:pt>
                <c:pt idx="185">
                  <c:v>490685.78003999998</c:v>
                </c:pt>
                <c:pt idx="186">
                  <c:v>495926.84750999999</c:v>
                </c:pt>
                <c:pt idx="187">
                  <c:v>500174.26871999999</c:v>
                </c:pt>
                <c:pt idx="188">
                  <c:v>505682.90457000001</c:v>
                </c:pt>
                <c:pt idx="189">
                  <c:v>509281.47145999997</c:v>
                </c:pt>
                <c:pt idx="190">
                  <c:v>511054.91767</c:v>
                </c:pt>
                <c:pt idx="191">
                  <c:v>513174.14811000001</c:v>
                </c:pt>
                <c:pt idx="192">
                  <c:v>517559.01799999998</c:v>
                </c:pt>
                <c:pt idx="193">
                  <c:v>524175.17927999998</c:v>
                </c:pt>
                <c:pt idx="194">
                  <c:v>529660.50852000003</c:v>
                </c:pt>
                <c:pt idx="195">
                  <c:v>532970.87618999998</c:v>
                </c:pt>
                <c:pt idx="196">
                  <c:v>536005.93772000005</c:v>
                </c:pt>
                <c:pt idx="197">
                  <c:v>539376.54677000002</c:v>
                </c:pt>
                <c:pt idx="198">
                  <c:v>543047.97357999999</c:v>
                </c:pt>
                <c:pt idx="199">
                  <c:v>545780.34641999996</c:v>
                </c:pt>
                <c:pt idx="200">
                  <c:v>548097.09326999995</c:v>
                </c:pt>
                <c:pt idx="201">
                  <c:v>550218.08372</c:v>
                </c:pt>
                <c:pt idx="202">
                  <c:v>552658.90717000002</c:v>
                </c:pt>
                <c:pt idx="203">
                  <c:v>555285.66263000004</c:v>
                </c:pt>
                <c:pt idx="204">
                  <c:v>560704.80605000001</c:v>
                </c:pt>
                <c:pt idx="205">
                  <c:v>567178.00717</c:v>
                </c:pt>
                <c:pt idx="206">
                  <c:v>571613.03926999995</c:v>
                </c:pt>
                <c:pt idx="207">
                  <c:v>575332.53917</c:v>
                </c:pt>
                <c:pt idx="208">
                  <c:v>579038.54344000004</c:v>
                </c:pt>
                <c:pt idx="209">
                  <c:v>584511.58045000001</c:v>
                </c:pt>
                <c:pt idx="210">
                  <c:v>589295.16535999998</c:v>
                </c:pt>
                <c:pt idx="211">
                  <c:v>591723.19198999996</c:v>
                </c:pt>
                <c:pt idx="212">
                  <c:v>595005.19160000002</c:v>
                </c:pt>
                <c:pt idx="213">
                  <c:v>597494.88563000003</c:v>
                </c:pt>
                <c:pt idx="214">
                  <c:v>600013.74707000004</c:v>
                </c:pt>
                <c:pt idx="215">
                  <c:v>603330.76821999997</c:v>
                </c:pt>
                <c:pt idx="216">
                  <c:v>607557.01517000003</c:v>
                </c:pt>
                <c:pt idx="217">
                  <c:v>612649.41746000003</c:v>
                </c:pt>
                <c:pt idx="218">
                  <c:v>620163.03741999995</c:v>
                </c:pt>
              </c:numCache>
            </c:numRef>
          </c:val>
          <c:smooth val="0"/>
          <c:extLst>
            <c:ext xmlns:c16="http://schemas.microsoft.com/office/drawing/2014/chart" uri="{C3380CC4-5D6E-409C-BE32-E72D297353CC}">
              <c16:uniqueId val="{00000001-9083-4875-BEB7-944AD2B979A5}"/>
            </c:ext>
          </c:extLst>
        </c:ser>
        <c:ser>
          <c:idx val="5"/>
          <c:order val="2"/>
          <c:tx>
            <c:strRef>
              <c:f>'816_A_PH'!$J$1</c:f>
              <c:strCache>
                <c:ptCount val="1"/>
                <c:pt idx="0">
                  <c:v>PH_FOORD_LAST</c:v>
                </c:pt>
              </c:strCache>
            </c:strRef>
          </c:tx>
          <c:spPr>
            <a:ln w="28575" cap="rnd">
              <a:solidFill>
                <a:schemeClr val="accent6"/>
              </a:solidFill>
              <a:round/>
            </a:ln>
            <a:effectLst/>
          </c:spPr>
          <c:marker>
            <c:symbol val="none"/>
          </c:marker>
          <c:dLbls>
            <c:dLbl>
              <c:idx val="183"/>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42-4661-8D5E-FF3302CAC3EE}"/>
                </c:ext>
              </c:extLst>
            </c:dLbl>
            <c:dLbl>
              <c:idx val="199"/>
              <c:layout>
                <c:manualLayout>
                  <c:x val="-9.5110557048149353E-17"/>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ED-47FD-A501-B0C7E8E20089}"/>
                </c:ext>
              </c:extLst>
            </c:dLbl>
            <c:dLbl>
              <c:idx val="201"/>
              <c:layout>
                <c:manualLayout>
                  <c:x val="-9.5110557048149353E-17"/>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55-4ADC-B71B-CE3E80AD433F}"/>
                </c:ext>
              </c:extLst>
            </c:dLbl>
            <c:dLbl>
              <c:idx val="204"/>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2D-441A-B7F4-02D54D8CDAC4}"/>
                </c:ext>
              </c:extLst>
            </c:dLbl>
            <c:dLbl>
              <c:idx val="218"/>
              <c:layout>
                <c:manualLayout>
                  <c:x val="5.1858218813098222E-3"/>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C3-4DE4-9254-3BF126E0E23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'816_A_PH'!$I$2:$I$220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'816_A_PH'!$J$2:$J$220</c:f>
              <c:numCache>
                <c:formatCode>General</c:formatCode>
                <c:ptCount val="219"/>
                <c:pt idx="218">
                  <c:v>622130.93591999996</c:v>
                </c:pt>
              </c:numCache>
            </c:numRef>
          </c:val>
          <c:smooth val="0"/>
          <c:extLst>
            <c:ext xmlns:c16="http://schemas.microsoft.com/office/drawing/2014/chart" uri="{C3380CC4-5D6E-409C-BE32-E72D297353CC}">
              <c16:uniqueId val="{00000003-9083-4875-BEB7-944AD2B979A5}"/>
            </c:ext>
          </c:extLst>
        </c:ser>
        <c:ser>
          <c:idx val="6"/>
          <c:order val="3"/>
          <c:tx>
            <c:strRef>
              <c:f>'816_A_PH'!$K$1</c:f>
              <c:strCache>
                <c:ptCount val="1"/>
                <c:pt idx="0">
                  <c:v>PH_COMP_1_LAST</c:v>
                </c:pt>
              </c:strCache>
            </c:strRef>
          </c:tx>
          <c:spPr>
            <a:ln w="28575" cap="rnd">
              <a:solidFill>
                <a:schemeClr val="accent1">
                  <a:lumMod val="60000"/>
                </a:schemeClr>
              </a:solidFill>
              <a:round/>
            </a:ln>
            <a:effectLst/>
          </c:spPr>
          <c:marker>
            <c:symbol val="none"/>
          </c:marker>
          <c:dLbls>
            <c:dLbl>
              <c:idx val="183"/>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42-4661-8D5E-FF3302CAC3EE}"/>
                </c:ext>
              </c:extLst>
            </c:dLbl>
            <c:dLbl>
              <c:idx val="199"/>
              <c:layout>
                <c:manualLayout>
                  <c:x val="5.1879084967319314E-3"/>
                  <c:y val="-3.9197530864197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ED-47FD-A501-B0C7E8E20089}"/>
                </c:ext>
              </c:extLst>
            </c:dLbl>
            <c:dLbl>
              <c:idx val="201"/>
              <c:layout>
                <c:manualLayout>
                  <c:x val="5.1879084967321213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55-4ADC-B71B-CE3E80AD433F}"/>
                </c:ext>
              </c:extLst>
            </c:dLbl>
            <c:dLbl>
              <c:idx val="218"/>
              <c:layout>
                <c:manualLayout>
                  <c:x val="5.1858218813098222E-3"/>
                  <c:y val="-5.487654320987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C3-4DE4-9254-3BF126E0E23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'816_A_PH'!$I$2:$I$220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'816_A_PH'!$K$2:$K$220</c:f>
              <c:numCache>
                <c:formatCode>General</c:formatCode>
                <c:ptCount val="219"/>
                <c:pt idx="218">
                  <c:v>620163.03741999995</c:v>
                </c:pt>
              </c:numCache>
            </c:numRef>
          </c:val>
          <c:smooth val="0"/>
          <c:extLst>
            <c:ext xmlns:c16="http://schemas.microsoft.com/office/drawing/2014/chart" uri="{C3380CC4-5D6E-409C-BE32-E72D297353CC}">
              <c16:uniqueId val="{00000005-9083-4875-BEB7-944AD2B979A5}"/>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years"/>
      </c:dateAx>
      <c:valAx>
        <c:axId val="898856000"/>
        <c:scaling>
          <c:logBase val="2"/>
          <c:orientation val="minMax"/>
          <c:max val="100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'816_AAOT'!$H$3:$H$8</c:f>
              <c:numCache>
                <c:formatCode>0</c:formatCode>
                <c:ptCount val="6"/>
                <c:pt idx="0">
                  <c:v>66.114345</c:v>
                </c:pt>
                <c:pt idx="1">
                  <c:v>13.257599000000001</c:v>
                </c:pt>
                <c:pt idx="2">
                  <c:v>12.975592000000001</c:v>
                </c:pt>
                <c:pt idx="3">
                  <c:v>6.1323949999999998</c:v>
                </c:pt>
                <c:pt idx="4">
                  <c:v>1.5200689999999999</c:v>
                </c:pt>
                <c:pt idx="5">
                  <c:v>#N/A</c:v>
                </c:pt>
              </c:numCache>
            </c:numRef>
          </c:val>
          <c:extLst>
            <c:ext xmlns:c16="http://schemas.microsoft.com/office/drawing/2014/chart" uri="{C3380CC4-5D6E-409C-BE32-E72D297353CC}">
              <c16:uniqueId val="{00000000-C484-4C52-9785-36D7830E60E9}"/>
            </c:ext>
          </c:extLst>
        </c:ser>
        <c:dLbls>
          <c:showLegendKey val="0"/>
          <c:showVal val="0"/>
          <c:showCatName val="0"/>
          <c:showSerName val="0"/>
          <c:showPercent val="0"/>
          <c:showBubbleSize val="0"/>
        </c:dLbls>
        <c:gapWidth val="20"/>
        <c:axId val="734510111"/>
        <c:axId val="734510591"/>
      </c:barChart>
      <c:catAx>
        <c:axId val="734510111"/>
        <c:scaling>
          <c:orientation val="maxMin"/>
        </c:scaling>
        <c:delete val="1"/>
        <c:axPos val="l"/>
        <c:majorTickMark val="none"/>
        <c:minorTickMark val="none"/>
        <c:tickLblPos val="nextTo"/>
        <c:crossAx val="734510591"/>
        <c:crosses val="autoZero"/>
        <c:auto val="1"/>
        <c:lblAlgn val="ctr"/>
        <c:lblOffset val="100"/>
        <c:noMultiLvlLbl val="0"/>
      </c:catAx>
      <c:valAx>
        <c:axId val="734510591"/>
        <c:scaling>
          <c:orientation val="minMax"/>
        </c:scaling>
        <c:delete val="1"/>
        <c:axPos val="t"/>
        <c:numFmt formatCode="0" sourceLinked="1"/>
        <c:majorTickMark val="out"/>
        <c:minorTickMark val="none"/>
        <c:tickLblPos val="nextTo"/>
        <c:crossAx val="7345101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463264168159927"/>
          <c:y val="0.24688602444107963"/>
          <c:w val="0.5592834145941521"/>
          <c:h val="0.59761264053097762"/>
        </c:manualLayout>
      </c:layout>
      <c:pieChart>
        <c:varyColors val="1"/>
        <c:ser>
          <c:idx val="0"/>
          <c:order val="0"/>
          <c:spPr>
            <a:solidFill>
              <a:srgbClr val="D25347"/>
            </a:solidFill>
          </c:spPr>
          <c:dPt>
            <c:idx val="0"/>
            <c:bubble3D val="0"/>
            <c:spPr>
              <a:solidFill>
                <a:srgbClr val="D25347"/>
              </a:solidFill>
              <a:ln w="19050">
                <a:solidFill>
                  <a:schemeClr val="lt1"/>
                </a:solidFill>
              </a:ln>
              <a:effectLst/>
            </c:spPr>
            <c:extLst>
              <c:ext xmlns:c16="http://schemas.microsoft.com/office/drawing/2014/chart" uri="{C3380CC4-5D6E-409C-BE32-E72D297353CC}">
                <c16:uniqueId val="{00000003-7A07-4872-A6D1-F09197B6379A}"/>
              </c:ext>
            </c:extLst>
          </c:dPt>
          <c:dPt>
            <c:idx val="1"/>
            <c:bubble3D val="0"/>
            <c:spPr>
              <a:solidFill>
                <a:srgbClr val="29363D"/>
              </a:solidFill>
              <a:ln w="19050">
                <a:solidFill>
                  <a:schemeClr val="lt1"/>
                </a:solidFill>
              </a:ln>
              <a:effectLst/>
            </c:spPr>
            <c:extLst>
              <c:ext xmlns:c16="http://schemas.microsoft.com/office/drawing/2014/chart" uri="{C3380CC4-5D6E-409C-BE32-E72D297353CC}">
                <c16:uniqueId val="{00000001-7A07-4872-A6D1-F09197B6379A}"/>
              </c:ext>
            </c:extLst>
          </c:dPt>
          <c:dPt>
            <c:idx val="2"/>
            <c:bubble3D val="0"/>
            <c:spPr>
              <a:solidFill>
                <a:srgbClr val="CCCCCC"/>
              </a:solidFill>
              <a:ln w="19050">
                <a:solidFill>
                  <a:schemeClr val="lt1"/>
                </a:solidFill>
              </a:ln>
              <a:effectLst/>
            </c:spPr>
            <c:extLst>
              <c:ext xmlns:c16="http://schemas.microsoft.com/office/drawing/2014/chart" uri="{C3380CC4-5D6E-409C-BE32-E72D297353CC}">
                <c16:uniqueId val="{00000004-7A07-4872-A6D1-F09197B6379A}"/>
              </c:ext>
            </c:extLst>
          </c:dPt>
          <c:dPt>
            <c:idx val="3"/>
            <c:bubble3D val="0"/>
            <c:spPr>
              <a:solidFill>
                <a:srgbClr val="7A9CB4"/>
              </a:solidFill>
              <a:ln w="19050">
                <a:solidFill>
                  <a:schemeClr val="lt1"/>
                </a:solidFill>
              </a:ln>
              <a:effectLst/>
            </c:spPr>
            <c:extLst>
              <c:ext xmlns:c16="http://schemas.microsoft.com/office/drawing/2014/chart" uri="{C3380CC4-5D6E-409C-BE32-E72D297353CC}">
                <c16:uniqueId val="{00000005-7A07-4872-A6D1-F09197B6379A}"/>
              </c:ext>
            </c:extLst>
          </c:dPt>
          <c:dPt>
            <c:idx val="4"/>
            <c:bubble3D val="0"/>
            <c:spPr>
              <a:solidFill>
                <a:srgbClr val="535353"/>
              </a:solidFill>
              <a:ln w="19050">
                <a:solidFill>
                  <a:schemeClr val="lt1"/>
                </a:solidFill>
              </a:ln>
              <a:effectLst/>
            </c:spPr>
            <c:extLst>
              <c:ext xmlns:c16="http://schemas.microsoft.com/office/drawing/2014/chart" uri="{C3380CC4-5D6E-409C-BE32-E72D297353CC}">
                <c16:uniqueId val="{00000006-7A07-4872-A6D1-F09197B6379A}"/>
              </c:ext>
            </c:extLst>
          </c:dPt>
          <c:dPt>
            <c:idx val="5"/>
            <c:bubble3D val="0"/>
            <c:spPr>
              <a:solidFill>
                <a:srgbClr val="E2CEA4"/>
              </a:solidFill>
              <a:ln w="19050">
                <a:solidFill>
                  <a:schemeClr val="lt1"/>
                </a:solidFill>
              </a:ln>
              <a:effectLst/>
            </c:spPr>
            <c:extLst>
              <c:ext xmlns:c16="http://schemas.microsoft.com/office/drawing/2014/chart" uri="{C3380CC4-5D6E-409C-BE32-E72D297353CC}">
                <c16:uniqueId val="{00000007-7A07-4872-A6D1-F09197B6379A}"/>
              </c:ext>
            </c:extLst>
          </c:dPt>
          <c:dPt>
            <c:idx val="6"/>
            <c:bubble3D val="0"/>
            <c:spPr>
              <a:solidFill>
                <a:srgbClr val="E9A9A3"/>
              </a:solidFill>
              <a:ln w="19050">
                <a:solidFill>
                  <a:schemeClr val="lt1"/>
                </a:solidFill>
              </a:ln>
              <a:effectLst/>
            </c:spPr>
            <c:extLst>
              <c:ext xmlns:c16="http://schemas.microsoft.com/office/drawing/2014/chart" uri="{C3380CC4-5D6E-409C-BE32-E72D297353CC}">
                <c16:uniqueId val="{00000002-7A07-4872-A6D1-F09197B6379A}"/>
              </c:ext>
            </c:extLst>
          </c:dPt>
          <c:dLbls>
            <c:dLbl>
              <c:idx val="5"/>
              <c:layout>
                <c:manualLayout>
                  <c:x val="-5.1879106159765584E-3"/>
                  <c:y val="-4.938888888888889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A07-4872-A6D1-F09197B6379A}"/>
                </c:ext>
              </c:extLst>
            </c:dLbl>
            <c:dLbl>
              <c:idx val="6"/>
              <c:layout>
                <c:manualLayout>
                  <c:x val="9.3291704776023096E-2"/>
                  <c:y val="-4.67405555555555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A07-4872-A6D1-F09197B6379A}"/>
                </c:ext>
              </c:extLst>
            </c:dLbl>
            <c:numFmt formatCode="0&quot;%&quot;" sourceLinked="0"/>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solidFill>
                    <a:latin typeface="Avenir Next" panose="020B0503020202020204" pitchFamily="34" charset="0"/>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'816_ESAOT_PIE'!$F$2:$F$8</c:f>
              <c:strCache>
                <c:ptCount val="7"/>
                <c:pt idx="0">
                  <c:v>Basic materials</c:v>
                </c:pt>
                <c:pt idx="1">
                  <c:v>Technology</c:v>
                </c:pt>
                <c:pt idx="2">
                  <c:v>Consumer goods</c:v>
                </c:pt>
                <c:pt idx="3">
                  <c:v>Financials</c:v>
                </c:pt>
                <c:pt idx="4">
                  <c:v>Consumer services</c:v>
                </c:pt>
                <c:pt idx="5">
                  <c:v>Healthcare</c:v>
                </c:pt>
                <c:pt idx="6">
                  <c:v>Industrials</c:v>
                </c:pt>
              </c:strCache>
            </c:strRef>
          </c:cat>
          <c:val>
            <c:numRef>
              <c:f>'816_ESAOT_PIE'!$G$2:$G$8</c:f>
              <c:numCache>
                <c:formatCode>General</c:formatCode>
                <c:ptCount val="7"/>
                <c:pt idx="0">
                  <c:v>31.021045999999998</c:v>
                </c:pt>
                <c:pt idx="1">
                  <c:v>18.367619000000001</c:v>
                </c:pt>
                <c:pt idx="2">
                  <c:v>18.337616000000001</c:v>
                </c:pt>
                <c:pt idx="3">
                  <c:v>11.450530000000001</c:v>
                </c:pt>
                <c:pt idx="4">
                  <c:v>10.773167000000001</c:v>
                </c:pt>
                <c:pt idx="5">
                  <c:v>5.9801900000000003</c:v>
                </c:pt>
                <c:pt idx="6">
                  <c:v>4.0698309999999998</c:v>
                </c:pt>
              </c:numCache>
            </c:numRef>
          </c:val>
          <c:extLst>
            <c:ext xmlns:c16="http://schemas.microsoft.com/office/drawing/2014/chart" uri="{C3380CC4-5D6E-409C-BE32-E72D297353CC}">
              <c16:uniqueId val="{00000000-7A07-4872-A6D1-F09197B6379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'817_A_PH'!$G$2</c:f>
              <c:strCache>
                <c:ptCount val="1"/>
                <c:pt idx="0">
                  <c:v>Foord</c:v>
                </c:pt>
              </c:strCache>
            </c:strRef>
          </c:tx>
          <c:spPr>
            <a:ln w="15875" cap="rnd">
              <a:solidFill>
                <a:srgbClr val="D25347"/>
              </a:solidFill>
              <a:round/>
            </a:ln>
            <a:effectLst/>
          </c:spPr>
          <c:marker>
            <c:symbol val="none"/>
          </c:marker>
          <c:dLbls>
            <c:delete val="1"/>
          </c:dLbls>
          <c:cat>
            <c:numRef>
              <c:f>'817_A_PH'!$I$2:$I$220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'817_A_PH'!$M$2:$M$220</c:f>
              <c:numCache>
                <c:formatCode>General</c:formatCode>
                <c:ptCount val="219"/>
                <c:pt idx="0">
                  <c:v>100000</c:v>
                </c:pt>
                <c:pt idx="1">
                  <c:v>97311.107560000004</c:v>
                </c:pt>
                <c:pt idx="2">
                  <c:v>96705.131800000003</c:v>
                </c:pt>
                <c:pt idx="3">
                  <c:v>95495.180200000003</c:v>
                </c:pt>
                <c:pt idx="4">
                  <c:v>93570.257199999993</c:v>
                </c:pt>
                <c:pt idx="5">
                  <c:v>97154.113840000005</c:v>
                </c:pt>
                <c:pt idx="6">
                  <c:v>93757.031390000004</c:v>
                </c:pt>
                <c:pt idx="7">
                  <c:v>88725.594140000001</c:v>
                </c:pt>
                <c:pt idx="8">
                  <c:v>89223.07548</c:v>
                </c:pt>
                <c:pt idx="9">
                  <c:v>90667.995859999995</c:v>
                </c:pt>
                <c:pt idx="10">
                  <c:v>90223.093850000005</c:v>
                </c:pt>
                <c:pt idx="11">
                  <c:v>85431.296990000003</c:v>
                </c:pt>
                <c:pt idx="12">
                  <c:v>88038.411009999996</c:v>
                </c:pt>
                <c:pt idx="13">
                  <c:v>88291.370609999998</c:v>
                </c:pt>
                <c:pt idx="14">
                  <c:v>89638.72451</c:v>
                </c:pt>
                <c:pt idx="15">
                  <c:v>89567.811140000005</c:v>
                </c:pt>
                <c:pt idx="16">
                  <c:v>94086.156619999994</c:v>
                </c:pt>
                <c:pt idx="17">
                  <c:v>97298.426120000004</c:v>
                </c:pt>
                <c:pt idx="18">
                  <c:v>98303.841369999995</c:v>
                </c:pt>
                <c:pt idx="19">
                  <c:v>102012.07791000001</c:v>
                </c:pt>
                <c:pt idx="20">
                  <c:v>101393.31984</c:v>
                </c:pt>
                <c:pt idx="21">
                  <c:v>103201.08515</c:v>
                </c:pt>
                <c:pt idx="22">
                  <c:v>103112.69114</c:v>
                </c:pt>
                <c:pt idx="23">
                  <c:v>105137.12957</c:v>
                </c:pt>
                <c:pt idx="24">
                  <c:v>108270.80504000001</c:v>
                </c:pt>
                <c:pt idx="25">
                  <c:v>109827.40201000001</c:v>
                </c:pt>
                <c:pt idx="26">
                  <c:v>106486.7552</c:v>
                </c:pt>
                <c:pt idx="27">
                  <c:v>106807.99197</c:v>
                </c:pt>
                <c:pt idx="28">
                  <c:v>109082.52077</c:v>
                </c:pt>
                <c:pt idx="29">
                  <c:v>108399.08415</c:v>
                </c:pt>
                <c:pt idx="30">
                  <c:v>113301.11537</c:v>
                </c:pt>
                <c:pt idx="31">
                  <c:v>117221.03086</c:v>
                </c:pt>
                <c:pt idx="32">
                  <c:v>119626.50773</c:v>
                </c:pt>
                <c:pt idx="33">
                  <c:v>120645.92511</c:v>
                </c:pt>
                <c:pt idx="34">
                  <c:v>122909.96734</c:v>
                </c:pt>
                <c:pt idx="35">
                  <c:v>123322.30372</c:v>
                </c:pt>
                <c:pt idx="36">
                  <c:v>122207.14597</c:v>
                </c:pt>
                <c:pt idx="37">
                  <c:v>124512.53062999999</c:v>
                </c:pt>
                <c:pt idx="38">
                  <c:v>125227.31955</c:v>
                </c:pt>
                <c:pt idx="39">
                  <c:v>123431.0996</c:v>
                </c:pt>
                <c:pt idx="40">
                  <c:v>125824.60892</c:v>
                </c:pt>
                <c:pt idx="41">
                  <c:v>124873.73295000001</c:v>
                </c:pt>
                <c:pt idx="42">
                  <c:v>128567.60848</c:v>
                </c:pt>
                <c:pt idx="43">
                  <c:v>137300.3578</c:v>
                </c:pt>
                <c:pt idx="44">
                  <c:v>138515.46343999999</c:v>
                </c:pt>
                <c:pt idx="45">
                  <c:v>138750.14991000001</c:v>
                </c:pt>
                <c:pt idx="46">
                  <c:v>143045.78963000001</c:v>
                </c:pt>
                <c:pt idx="47">
                  <c:v>145408.00765000001</c:v>
                </c:pt>
                <c:pt idx="48">
                  <c:v>149857.47756</c:v>
                </c:pt>
                <c:pt idx="49">
                  <c:v>152745.95185000001</c:v>
                </c:pt>
                <c:pt idx="50">
                  <c:v>152832.84807000001</c:v>
                </c:pt>
                <c:pt idx="51">
                  <c:v>153867.90302</c:v>
                </c:pt>
                <c:pt idx="52">
                  <c:v>159002.47954</c:v>
                </c:pt>
                <c:pt idx="53">
                  <c:v>163701.47502000001</c:v>
                </c:pt>
                <c:pt idx="54">
                  <c:v>166088.37113000001</c:v>
                </c:pt>
                <c:pt idx="55">
                  <c:v>171862.01983999999</c:v>
                </c:pt>
                <c:pt idx="56">
                  <c:v>176683.11001</c:v>
                </c:pt>
                <c:pt idx="57">
                  <c:v>175445.66388000001</c:v>
                </c:pt>
                <c:pt idx="58">
                  <c:v>187129.35535</c:v>
                </c:pt>
                <c:pt idx="59">
                  <c:v>187298.74799</c:v>
                </c:pt>
                <c:pt idx="60">
                  <c:v>193292.38712</c:v>
                </c:pt>
                <c:pt idx="61">
                  <c:v>191655.65836</c:v>
                </c:pt>
                <c:pt idx="62">
                  <c:v>212171.96539999999</c:v>
                </c:pt>
                <c:pt idx="63">
                  <c:v>204628.49372999999</c:v>
                </c:pt>
                <c:pt idx="64">
                  <c:v>210100.75555</c:v>
                </c:pt>
                <c:pt idx="65">
                  <c:v>216484.87770000001</c:v>
                </c:pt>
                <c:pt idx="66">
                  <c:v>221477.56041000001</c:v>
                </c:pt>
                <c:pt idx="67">
                  <c:v>228597.55053000001</c:v>
                </c:pt>
                <c:pt idx="68">
                  <c:v>232239.49202000001</c:v>
                </c:pt>
                <c:pt idx="69">
                  <c:v>236764.69506</c:v>
                </c:pt>
                <c:pt idx="70">
                  <c:v>238298.02833</c:v>
                </c:pt>
                <c:pt idx="71">
                  <c:v>239028.39653999999</c:v>
                </c:pt>
                <c:pt idx="72">
                  <c:v>240149.24776</c:v>
                </c:pt>
                <c:pt idx="73">
                  <c:v>242191.85884999999</c:v>
                </c:pt>
                <c:pt idx="74">
                  <c:v>243909.98407999999</c:v>
                </c:pt>
                <c:pt idx="75">
                  <c:v>248722.27463</c:v>
                </c:pt>
                <c:pt idx="76">
                  <c:v>250720.88764</c:v>
                </c:pt>
                <c:pt idx="77">
                  <c:v>248827.87002</c:v>
                </c:pt>
                <c:pt idx="78">
                  <c:v>253874.95071</c:v>
                </c:pt>
                <c:pt idx="79">
                  <c:v>250505.50210000001</c:v>
                </c:pt>
                <c:pt idx="80">
                  <c:v>255811.41542999999</c:v>
                </c:pt>
                <c:pt idx="81">
                  <c:v>260389.21801000001</c:v>
                </c:pt>
                <c:pt idx="82">
                  <c:v>259388.89567</c:v>
                </c:pt>
                <c:pt idx="83">
                  <c:v>268262.33026999998</c:v>
                </c:pt>
                <c:pt idx="84">
                  <c:v>274676.24281000003</c:v>
                </c:pt>
                <c:pt idx="85">
                  <c:v>279010.71951000002</c:v>
                </c:pt>
                <c:pt idx="86">
                  <c:v>283134.40774</c:v>
                </c:pt>
                <c:pt idx="87">
                  <c:v>277849.16408000002</c:v>
                </c:pt>
                <c:pt idx="88">
                  <c:v>284053.00172</c:v>
                </c:pt>
                <c:pt idx="89">
                  <c:v>282103.76303999999</c:v>
                </c:pt>
                <c:pt idx="90">
                  <c:v>275500.67832000001</c:v>
                </c:pt>
                <c:pt idx="91">
                  <c:v>295175.56078</c:v>
                </c:pt>
                <c:pt idx="92">
                  <c:v>300779.77956</c:v>
                </c:pt>
                <c:pt idx="93">
                  <c:v>314144.62786000001</c:v>
                </c:pt>
                <c:pt idx="94">
                  <c:v>300426.87185</c:v>
                </c:pt>
                <c:pt idx="95">
                  <c:v>305970.97386000003</c:v>
                </c:pt>
                <c:pt idx="96">
                  <c:v>306594.00618000003</c:v>
                </c:pt>
                <c:pt idx="97">
                  <c:v>302426.63536999997</c:v>
                </c:pt>
                <c:pt idx="98">
                  <c:v>321661.68416</c:v>
                </c:pt>
                <c:pt idx="99">
                  <c:v>304685.44851999998</c:v>
                </c:pt>
                <c:pt idx="100">
                  <c:v>304196.87559000001</c:v>
                </c:pt>
                <c:pt idx="101">
                  <c:v>316817.22713000001</c:v>
                </c:pt>
                <c:pt idx="102">
                  <c:v>306747.12449999998</c:v>
                </c:pt>
                <c:pt idx="103">
                  <c:v>295977.88647999999</c:v>
                </c:pt>
                <c:pt idx="104">
                  <c:v>305422.00777999999</c:v>
                </c:pt>
                <c:pt idx="105">
                  <c:v>300372.87556999997</c:v>
                </c:pt>
                <c:pt idx="106">
                  <c:v>302945.68894999998</c:v>
                </c:pt>
                <c:pt idx="107">
                  <c:v>299493.20455000002</c:v>
                </c:pt>
                <c:pt idx="108">
                  <c:v>308008.28360000002</c:v>
                </c:pt>
                <c:pt idx="109">
                  <c:v>314351.66751</c:v>
                </c:pt>
                <c:pt idx="110">
                  <c:v>315685.98882999999</c:v>
                </c:pt>
                <c:pt idx="111">
                  <c:v>313576.79113999999</c:v>
                </c:pt>
                <c:pt idx="112">
                  <c:v>323291.50761999999</c:v>
                </c:pt>
                <c:pt idx="113">
                  <c:v>323076.07617999997</c:v>
                </c:pt>
                <c:pt idx="114">
                  <c:v>331879.87839000003</c:v>
                </c:pt>
                <c:pt idx="115">
                  <c:v>343745.31706999999</c:v>
                </c:pt>
                <c:pt idx="116">
                  <c:v>338789.97959</c:v>
                </c:pt>
                <c:pt idx="117">
                  <c:v>317118.78909999999</c:v>
                </c:pt>
                <c:pt idx="118">
                  <c:v>322147.11657999997</c:v>
                </c:pt>
                <c:pt idx="119">
                  <c:v>308552.72700000001</c:v>
                </c:pt>
                <c:pt idx="120">
                  <c:v>299141.46032999997</c:v>
                </c:pt>
                <c:pt idx="121">
                  <c:v>316267.07948999997</c:v>
                </c:pt>
                <c:pt idx="122">
                  <c:v>317805.93313000002</c:v>
                </c:pt>
                <c:pt idx="123">
                  <c:v>331842.38666999998</c:v>
                </c:pt>
                <c:pt idx="124">
                  <c:v>328493.11699000001</c:v>
                </c:pt>
                <c:pt idx="125">
                  <c:v>352444.46296999999</c:v>
                </c:pt>
                <c:pt idx="126">
                  <c:v>338848.90642999997</c:v>
                </c:pt>
                <c:pt idx="127">
                  <c:v>328044.23625000002</c:v>
                </c:pt>
                <c:pt idx="128">
                  <c:v>315549.16545999999</c:v>
                </c:pt>
                <c:pt idx="129">
                  <c:v>314802.37887999997</c:v>
                </c:pt>
                <c:pt idx="130">
                  <c:v>314795.43203999999</c:v>
                </c:pt>
                <c:pt idx="131">
                  <c:v>331381.04074000003</c:v>
                </c:pt>
                <c:pt idx="132">
                  <c:v>336006.82387999998</c:v>
                </c:pt>
                <c:pt idx="133">
                  <c:v>341548.56138000003</c:v>
                </c:pt>
                <c:pt idx="134">
                  <c:v>328563.11897000001</c:v>
                </c:pt>
                <c:pt idx="135">
                  <c:v>334714.61174000002</c:v>
                </c:pt>
                <c:pt idx="136">
                  <c:v>334645.42797000002</c:v>
                </c:pt>
                <c:pt idx="137">
                  <c:v>347674.25682000001</c:v>
                </c:pt>
                <c:pt idx="138">
                  <c:v>349261.73969999998</c:v>
                </c:pt>
                <c:pt idx="139">
                  <c:v>358161.04087000003</c:v>
                </c:pt>
                <c:pt idx="140">
                  <c:v>357292.78748</c:v>
                </c:pt>
                <c:pt idx="141">
                  <c:v>358009.42226999998</c:v>
                </c:pt>
                <c:pt idx="142">
                  <c:v>365144.97269000002</c:v>
                </c:pt>
                <c:pt idx="143">
                  <c:v>357121.03201000002</c:v>
                </c:pt>
                <c:pt idx="144">
                  <c:v>349815.52905000001</c:v>
                </c:pt>
                <c:pt idx="145">
                  <c:v>391178.75889</c:v>
                </c:pt>
                <c:pt idx="146">
                  <c:v>391783.54389999999</c:v>
                </c:pt>
                <c:pt idx="147">
                  <c:v>403101.15083</c:v>
                </c:pt>
                <c:pt idx="148">
                  <c:v>409500.39760000003</c:v>
                </c:pt>
                <c:pt idx="149">
                  <c:v>417735.51341000001</c:v>
                </c:pt>
                <c:pt idx="150">
                  <c:v>402001.71604000003</c:v>
                </c:pt>
                <c:pt idx="151">
                  <c:v>391483.63974999997</c:v>
                </c:pt>
                <c:pt idx="152">
                  <c:v>409574.97097000002</c:v>
                </c:pt>
                <c:pt idx="153">
                  <c:v>411082.18192</c:v>
                </c:pt>
                <c:pt idx="154">
                  <c:v>426535.89399999997</c:v>
                </c:pt>
                <c:pt idx="155">
                  <c:v>432453.13692999998</c:v>
                </c:pt>
                <c:pt idx="156">
                  <c:v>424656.31443000003</c:v>
                </c:pt>
                <c:pt idx="157">
                  <c:v>432593.84940000001</c:v>
                </c:pt>
                <c:pt idx="158">
                  <c:v>428082.21571000002</c:v>
                </c:pt>
                <c:pt idx="159">
                  <c:v>430059.67053</c:v>
                </c:pt>
                <c:pt idx="160">
                  <c:v>433859.13125999999</c:v>
                </c:pt>
                <c:pt idx="161">
                  <c:v>431711.76714000001</c:v>
                </c:pt>
                <c:pt idx="162">
                  <c:v>434114.59769000002</c:v>
                </c:pt>
                <c:pt idx="163">
                  <c:v>447304.38702999998</c:v>
                </c:pt>
                <c:pt idx="164">
                  <c:v>449202.76045</c:v>
                </c:pt>
                <c:pt idx="165">
                  <c:v>453460.90892999998</c:v>
                </c:pt>
                <c:pt idx="166">
                  <c:v>438855.58231999999</c:v>
                </c:pt>
                <c:pt idx="167">
                  <c:v>437665.26413999998</c:v>
                </c:pt>
                <c:pt idx="168">
                  <c:v>431401.98176</c:v>
                </c:pt>
                <c:pt idx="169">
                  <c:v>430749.53746999998</c:v>
                </c:pt>
                <c:pt idx="170">
                  <c:v>430042.13572999998</c:v>
                </c:pt>
                <c:pt idx="171">
                  <c:v>431042.63925000001</c:v>
                </c:pt>
                <c:pt idx="172">
                  <c:v>433971.18355000002</c:v>
                </c:pt>
                <c:pt idx="173">
                  <c:v>442568.83555000002</c:v>
                </c:pt>
                <c:pt idx="174">
                  <c:v>431860.10879000003</c:v>
                </c:pt>
                <c:pt idx="175">
                  <c:v>436045.56248000002</c:v>
                </c:pt>
                <c:pt idx="176">
                  <c:v>448686.82565000001</c:v>
                </c:pt>
                <c:pt idx="177">
                  <c:v>454154.26248999999</c:v>
                </c:pt>
                <c:pt idx="178">
                  <c:v>499889.74601</c:v>
                </c:pt>
                <c:pt idx="179">
                  <c:v>502277.69273000001</c:v>
                </c:pt>
                <c:pt idx="180">
                  <c:v>500877.13016</c:v>
                </c:pt>
                <c:pt idx="181">
                  <c:v>505760.63124000002</c:v>
                </c:pt>
                <c:pt idx="182">
                  <c:v>509170.11816999997</c:v>
                </c:pt>
                <c:pt idx="183">
                  <c:v>506214.72775000002</c:v>
                </c:pt>
                <c:pt idx="184">
                  <c:v>501757.80832000001</c:v>
                </c:pt>
                <c:pt idx="185">
                  <c:v>500503.39808999997</c:v>
                </c:pt>
                <c:pt idx="186">
                  <c:v>487121.35005000001</c:v>
                </c:pt>
                <c:pt idx="187">
                  <c:v>476079.16759999999</c:v>
                </c:pt>
                <c:pt idx="188">
                  <c:v>498960.73369000002</c:v>
                </c:pt>
                <c:pt idx="189">
                  <c:v>508724.72558999999</c:v>
                </c:pt>
                <c:pt idx="190">
                  <c:v>497515.93952999997</c:v>
                </c:pt>
                <c:pt idx="191">
                  <c:v>505171.21097000001</c:v>
                </c:pt>
                <c:pt idx="192">
                  <c:v>515968.81540000002</c:v>
                </c:pt>
                <c:pt idx="193">
                  <c:v>524907.53422999999</c:v>
                </c:pt>
                <c:pt idx="194">
                  <c:v>535214.70906999998</c:v>
                </c:pt>
                <c:pt idx="195">
                  <c:v>525286.09279000002</c:v>
                </c:pt>
                <c:pt idx="196">
                  <c:v>530870.78119999997</c:v>
                </c:pt>
                <c:pt idx="197">
                  <c:v>531350.62633</c:v>
                </c:pt>
                <c:pt idx="198">
                  <c:v>548830.15662000002</c:v>
                </c:pt>
                <c:pt idx="199">
                  <c:v>547452.52925999998</c:v>
                </c:pt>
                <c:pt idx="200">
                  <c:v>548378.92706000002</c:v>
                </c:pt>
                <c:pt idx="201">
                  <c:v>553277.97407</c:v>
                </c:pt>
                <c:pt idx="202">
                  <c:v>564720.58386000001</c:v>
                </c:pt>
                <c:pt idx="203">
                  <c:v>569582.57492000004</c:v>
                </c:pt>
                <c:pt idx="204">
                  <c:v>578633.16171999997</c:v>
                </c:pt>
                <c:pt idx="205">
                  <c:v>577491.22935000004</c:v>
                </c:pt>
                <c:pt idx="206">
                  <c:v>589010.41809000005</c:v>
                </c:pt>
                <c:pt idx="207">
                  <c:v>604063.23383000004</c:v>
                </c:pt>
                <c:pt idx="208">
                  <c:v>619492.59412999998</c:v>
                </c:pt>
                <c:pt idx="209">
                  <c:v>623778.02948999999</c:v>
                </c:pt>
                <c:pt idx="210">
                  <c:v>643839.91209999996</c:v>
                </c:pt>
                <c:pt idx="211">
                  <c:v>645274.65835000004</c:v>
                </c:pt>
                <c:pt idx="212">
                  <c:v>642333.00308000005</c:v>
                </c:pt>
                <c:pt idx="213">
                  <c:v>637612.46314999997</c:v>
                </c:pt>
                <c:pt idx="214">
                  <c:v>653471.93388000003</c:v>
                </c:pt>
                <c:pt idx="215">
                  <c:v>657891.49115000002</c:v>
                </c:pt>
                <c:pt idx="216">
                  <c:v>645120.30830000003</c:v>
                </c:pt>
                <c:pt idx="217">
                  <c:v>667326.13578000001</c:v>
                </c:pt>
                <c:pt idx="218">
                  <c:v>649292.27645</c:v>
                </c:pt>
              </c:numCache>
            </c:numRef>
          </c:val>
          <c:smooth val="0"/>
          <c:extLst>
            <c:ext xmlns:c16="http://schemas.microsoft.com/office/drawing/2014/chart" uri="{C3380CC4-5D6E-409C-BE32-E72D297353CC}">
              <c16:uniqueId val="{00000000-48CA-4F21-9485-3811F1DE6B61}"/>
            </c:ext>
          </c:extLst>
        </c:ser>
        <c:ser>
          <c:idx val="1"/>
          <c:order val="1"/>
          <c:tx>
            <c:strRef>
              <c:f>'817_A_PH'!$G$3</c:f>
              <c:strCache>
                <c:ptCount val="1"/>
                <c:pt idx="0">
                  <c:v>Benchmark</c:v>
                </c:pt>
              </c:strCache>
            </c:strRef>
          </c:tx>
          <c:spPr>
            <a:ln w="15875" cap="rnd">
              <a:solidFill>
                <a:srgbClr val="29363D"/>
              </a:solidFill>
              <a:round/>
            </a:ln>
            <a:effectLst/>
          </c:spPr>
          <c:marker>
            <c:symbol val="none"/>
          </c:marker>
          <c:dLbls>
            <c:delete val="1"/>
          </c:dLbls>
          <c:cat>
            <c:numRef>
              <c:f>'817_A_PH'!$I$2:$I$220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'817_A_PH'!$L$2:$L$220</c:f>
              <c:numCache>
                <c:formatCode>General</c:formatCode>
                <c:ptCount val="219"/>
                <c:pt idx="0">
                  <c:v>100000</c:v>
                </c:pt>
                <c:pt idx="1">
                  <c:v>100991.80117999999</c:v>
                </c:pt>
                <c:pt idx="2">
                  <c:v>102102.25556999999</c:v>
                </c:pt>
                <c:pt idx="3">
                  <c:v>103901.31101999999</c:v>
                </c:pt>
                <c:pt idx="4">
                  <c:v>105627.04945000001</c:v>
                </c:pt>
                <c:pt idx="5">
                  <c:v>106663.87712</c:v>
                </c:pt>
                <c:pt idx="6">
                  <c:v>107693.11761</c:v>
                </c:pt>
                <c:pt idx="7">
                  <c:v>108340.07533000001</c:v>
                </c:pt>
                <c:pt idx="8">
                  <c:v>108875.12525</c:v>
                </c:pt>
                <c:pt idx="9">
                  <c:v>109122.96841</c:v>
                </c:pt>
                <c:pt idx="10">
                  <c:v>109982.84254</c:v>
                </c:pt>
                <c:pt idx="11">
                  <c:v>111621.74696999999</c:v>
                </c:pt>
                <c:pt idx="12">
                  <c:v>113521.56058</c:v>
                </c:pt>
                <c:pt idx="13">
                  <c:v>114491.71982</c:v>
                </c:pt>
                <c:pt idx="14">
                  <c:v>115379.68476</c:v>
                </c:pt>
                <c:pt idx="15">
                  <c:v>116257.50293</c:v>
                </c:pt>
                <c:pt idx="16">
                  <c:v>117989.96661</c:v>
                </c:pt>
                <c:pt idx="17">
                  <c:v>118792.5561</c:v>
                </c:pt>
                <c:pt idx="18">
                  <c:v>119688.86495</c:v>
                </c:pt>
                <c:pt idx="19">
                  <c:v>120184.70453</c:v>
                </c:pt>
                <c:pt idx="20">
                  <c:v>120666.6155</c:v>
                </c:pt>
                <c:pt idx="21">
                  <c:v>121485.54431</c:v>
                </c:pt>
                <c:pt idx="22">
                  <c:v>122309.17243000001</c:v>
                </c:pt>
                <c:pt idx="23">
                  <c:v>123516.51459999999</c:v>
                </c:pt>
                <c:pt idx="24">
                  <c:v>124995.86331</c:v>
                </c:pt>
                <c:pt idx="25">
                  <c:v>125712.97064</c:v>
                </c:pt>
                <c:pt idx="26">
                  <c:v>126450.70567</c:v>
                </c:pt>
                <c:pt idx="27">
                  <c:v>126957.95503</c:v>
                </c:pt>
                <c:pt idx="28">
                  <c:v>128248.53744</c:v>
                </c:pt>
                <c:pt idx="29">
                  <c:v>128889.83828</c:v>
                </c:pt>
                <c:pt idx="30">
                  <c:v>129516.99825999999</c:v>
                </c:pt>
                <c:pt idx="31">
                  <c:v>130274.99403</c:v>
                </c:pt>
                <c:pt idx="32">
                  <c:v>131019.55975</c:v>
                </c:pt>
                <c:pt idx="33">
                  <c:v>131785.59323</c:v>
                </c:pt>
                <c:pt idx="34">
                  <c:v>132891.10404999999</c:v>
                </c:pt>
                <c:pt idx="35">
                  <c:v>134286.29217999999</c:v>
                </c:pt>
                <c:pt idx="36">
                  <c:v>136419.75318</c:v>
                </c:pt>
                <c:pt idx="37">
                  <c:v>137306.22047999999</c:v>
                </c:pt>
                <c:pt idx="38">
                  <c:v>138556.44675999999</c:v>
                </c:pt>
                <c:pt idx="39">
                  <c:v>139681.95941000001</c:v>
                </c:pt>
                <c:pt idx="40">
                  <c:v>141404.68484</c:v>
                </c:pt>
                <c:pt idx="41">
                  <c:v>142220.59729999999</c:v>
                </c:pt>
                <c:pt idx="42">
                  <c:v>143367.47406000001</c:v>
                </c:pt>
                <c:pt idx="43">
                  <c:v>144656.13485</c:v>
                </c:pt>
                <c:pt idx="44">
                  <c:v>145584.98850000001</c:v>
                </c:pt>
                <c:pt idx="45">
                  <c:v>146421.89194999999</c:v>
                </c:pt>
                <c:pt idx="46">
                  <c:v>147848.56354999999</c:v>
                </c:pt>
                <c:pt idx="47">
                  <c:v>149244.48459000001</c:v>
                </c:pt>
                <c:pt idx="48">
                  <c:v>151396.60925000001</c:v>
                </c:pt>
                <c:pt idx="49">
                  <c:v>152595.96658000001</c:v>
                </c:pt>
                <c:pt idx="50">
                  <c:v>153347.54665999999</c:v>
                </c:pt>
                <c:pt idx="51">
                  <c:v>154320.82248</c:v>
                </c:pt>
                <c:pt idx="52">
                  <c:v>155439.93113000001</c:v>
                </c:pt>
                <c:pt idx="53">
                  <c:v>156445.33123000001</c:v>
                </c:pt>
                <c:pt idx="54">
                  <c:v>158401.13873999999</c:v>
                </c:pt>
                <c:pt idx="55">
                  <c:v>160027.50816</c:v>
                </c:pt>
                <c:pt idx="56">
                  <c:v>161034.59116000001</c:v>
                </c:pt>
                <c:pt idx="57">
                  <c:v>162068.78041000001</c:v>
                </c:pt>
                <c:pt idx="58">
                  <c:v>163206.96960000001</c:v>
                </c:pt>
                <c:pt idx="59">
                  <c:v>165377.28401</c:v>
                </c:pt>
                <c:pt idx="60">
                  <c:v>167940.94992000001</c:v>
                </c:pt>
                <c:pt idx="61">
                  <c:v>169243.05922</c:v>
                </c:pt>
                <c:pt idx="62">
                  <c:v>169471.67173</c:v>
                </c:pt>
                <c:pt idx="63">
                  <c:v>170626.71442</c:v>
                </c:pt>
                <c:pt idx="64">
                  <c:v>173082.69010000001</c:v>
                </c:pt>
                <c:pt idx="65">
                  <c:v>174279.06484000001</c:v>
                </c:pt>
                <c:pt idx="66">
                  <c:v>175779.23410999999</c:v>
                </c:pt>
                <c:pt idx="67">
                  <c:v>176829.73918999999</c:v>
                </c:pt>
                <c:pt idx="68">
                  <c:v>177700.73707999999</c:v>
                </c:pt>
                <c:pt idx="69">
                  <c:v>178923.91021</c:v>
                </c:pt>
                <c:pt idx="70">
                  <c:v>180805.00401999999</c:v>
                </c:pt>
                <c:pt idx="71">
                  <c:v>183441.43961999999</c:v>
                </c:pt>
                <c:pt idx="72">
                  <c:v>186496.37177999999</c:v>
                </c:pt>
                <c:pt idx="73">
                  <c:v>188067.01749999999</c:v>
                </c:pt>
                <c:pt idx="74">
                  <c:v>189177.05911999999</c:v>
                </c:pt>
                <c:pt idx="75">
                  <c:v>190433.42668999999</c:v>
                </c:pt>
                <c:pt idx="76">
                  <c:v>192720.83452</c:v>
                </c:pt>
                <c:pt idx="77">
                  <c:v>194188.19112999999</c:v>
                </c:pt>
                <c:pt idx="78">
                  <c:v>194967.34404</c:v>
                </c:pt>
                <c:pt idx="79">
                  <c:v>196112.59221</c:v>
                </c:pt>
                <c:pt idx="80">
                  <c:v>196899.51207999999</c:v>
                </c:pt>
                <c:pt idx="81">
                  <c:v>197376.46547</c:v>
                </c:pt>
                <c:pt idx="82">
                  <c:v>197854.01302000001</c:v>
                </c:pt>
                <c:pt idx="83">
                  <c:v>199792.69067000001</c:v>
                </c:pt>
                <c:pt idx="84">
                  <c:v>203369.03448999999</c:v>
                </c:pt>
                <c:pt idx="85">
                  <c:v>205908.54582999999</c:v>
                </c:pt>
                <c:pt idx="86">
                  <c:v>207281.4276</c:v>
                </c:pt>
                <c:pt idx="87">
                  <c:v>208981.59007999999</c:v>
                </c:pt>
                <c:pt idx="88">
                  <c:v>211940.33202999999</c:v>
                </c:pt>
                <c:pt idx="89">
                  <c:v>212819.16099999999</c:v>
                </c:pt>
                <c:pt idx="90">
                  <c:v>213673.13510000001</c:v>
                </c:pt>
                <c:pt idx="91">
                  <c:v>215088.52408</c:v>
                </c:pt>
                <c:pt idx="92">
                  <c:v>216128.77371000001</c:v>
                </c:pt>
                <c:pt idx="93">
                  <c:v>217558.60621999999</c:v>
                </c:pt>
                <c:pt idx="94">
                  <c:v>220067.74659</c:v>
                </c:pt>
                <c:pt idx="95">
                  <c:v>223787.91712</c:v>
                </c:pt>
                <c:pt idx="96">
                  <c:v>226334.31125999999</c:v>
                </c:pt>
                <c:pt idx="97">
                  <c:v>229047.34179000001</c:v>
                </c:pt>
                <c:pt idx="98">
                  <c:v>230359.48314999999</c:v>
                </c:pt>
                <c:pt idx="99">
                  <c:v>232557.03565000001</c:v>
                </c:pt>
                <c:pt idx="100">
                  <c:v>235347.22380000001</c:v>
                </c:pt>
                <c:pt idx="101">
                  <c:v>236139.78266999999</c:v>
                </c:pt>
                <c:pt idx="102">
                  <c:v>237455.40356999999</c:v>
                </c:pt>
                <c:pt idx="103">
                  <c:v>239548.71656</c:v>
                </c:pt>
                <c:pt idx="104">
                  <c:v>241251.87935</c:v>
                </c:pt>
                <c:pt idx="105">
                  <c:v>243183.38917000001</c:v>
                </c:pt>
                <c:pt idx="106">
                  <c:v>245590.57412</c:v>
                </c:pt>
                <c:pt idx="107">
                  <c:v>249083.30374</c:v>
                </c:pt>
                <c:pt idx="108">
                  <c:v>251524.95494</c:v>
                </c:pt>
                <c:pt idx="109">
                  <c:v>252769.91198</c:v>
                </c:pt>
                <c:pt idx="110">
                  <c:v>254528.03399</c:v>
                </c:pt>
                <c:pt idx="111">
                  <c:v>256024.52468</c:v>
                </c:pt>
                <c:pt idx="112">
                  <c:v>257801.79947</c:v>
                </c:pt>
                <c:pt idx="113">
                  <c:v>259110.34710000001</c:v>
                </c:pt>
                <c:pt idx="114">
                  <c:v>261352.25297</c:v>
                </c:pt>
                <c:pt idx="115">
                  <c:v>263160.18946999998</c:v>
                </c:pt>
                <c:pt idx="116">
                  <c:v>264458.53798000002</c:v>
                </c:pt>
                <c:pt idx="117">
                  <c:v>266771.72998</c:v>
                </c:pt>
                <c:pt idx="118">
                  <c:v>268610.81368999998</c:v>
                </c:pt>
                <c:pt idx="119">
                  <c:v>271577.71824999998</c:v>
                </c:pt>
                <c:pt idx="120">
                  <c:v>273688.23741</c:v>
                </c:pt>
                <c:pt idx="121">
                  <c:v>276762.54216000001</c:v>
                </c:pt>
                <c:pt idx="122">
                  <c:v>278406.19131999998</c:v>
                </c:pt>
                <c:pt idx="123">
                  <c:v>280519.15015</c:v>
                </c:pt>
                <c:pt idx="124">
                  <c:v>283931.56727</c:v>
                </c:pt>
                <c:pt idx="125">
                  <c:v>284858.09927000001</c:v>
                </c:pt>
                <c:pt idx="126">
                  <c:v>287260.60914000002</c:v>
                </c:pt>
                <c:pt idx="127">
                  <c:v>289716.22453000001</c:v>
                </c:pt>
                <c:pt idx="128">
                  <c:v>291386.53038000001</c:v>
                </c:pt>
                <c:pt idx="129">
                  <c:v>292085.12641999999</c:v>
                </c:pt>
                <c:pt idx="130">
                  <c:v>292784.51065000001</c:v>
                </c:pt>
                <c:pt idx="131">
                  <c:v>296193.01702000003</c:v>
                </c:pt>
                <c:pt idx="132">
                  <c:v>299742.13072000002</c:v>
                </c:pt>
                <c:pt idx="133">
                  <c:v>302756.71562999999</c:v>
                </c:pt>
                <c:pt idx="134">
                  <c:v>304791.77630999999</c:v>
                </c:pt>
                <c:pt idx="135">
                  <c:v>307058.28294</c:v>
                </c:pt>
                <c:pt idx="136">
                  <c:v>309379.20396999997</c:v>
                </c:pt>
                <c:pt idx="137">
                  <c:v>311451.02023000002</c:v>
                </c:pt>
                <c:pt idx="138">
                  <c:v>313492.75380000001</c:v>
                </c:pt>
                <c:pt idx="139">
                  <c:v>314792.87174999999</c:v>
                </c:pt>
                <c:pt idx="140">
                  <c:v>316322.28333000001</c:v>
                </c:pt>
                <c:pt idx="141">
                  <c:v>318435.64659999998</c:v>
                </c:pt>
                <c:pt idx="142">
                  <c:v>320561.00673000002</c:v>
                </c:pt>
                <c:pt idx="143">
                  <c:v>324765.74033</c:v>
                </c:pt>
                <c:pt idx="144">
                  <c:v>327193.59039999999</c:v>
                </c:pt>
                <c:pt idx="145">
                  <c:v>326878.74492000003</c:v>
                </c:pt>
                <c:pt idx="146">
                  <c:v>326326.87972999999</c:v>
                </c:pt>
                <c:pt idx="147">
                  <c:v>329278.25092999998</c:v>
                </c:pt>
                <c:pt idx="148">
                  <c:v>334763.46149000002</c:v>
                </c:pt>
                <c:pt idx="149">
                  <c:v>336703.25078</c:v>
                </c:pt>
                <c:pt idx="150">
                  <c:v>338608.12858000002</c:v>
                </c:pt>
                <c:pt idx="151">
                  <c:v>340846.17868000001</c:v>
                </c:pt>
                <c:pt idx="152">
                  <c:v>342214.17258000001</c:v>
                </c:pt>
                <c:pt idx="153">
                  <c:v>344193.80025999999</c:v>
                </c:pt>
                <c:pt idx="154">
                  <c:v>346746.41295999999</c:v>
                </c:pt>
                <c:pt idx="155">
                  <c:v>350303.08977000002</c:v>
                </c:pt>
                <c:pt idx="156">
                  <c:v>354022.63575999998</c:v>
                </c:pt>
                <c:pt idx="157">
                  <c:v>357718.56384999998</c:v>
                </c:pt>
                <c:pt idx="158">
                  <c:v>359487.74012999999</c:v>
                </c:pt>
                <c:pt idx="159">
                  <c:v>361790.46432000003</c:v>
                </c:pt>
                <c:pt idx="160">
                  <c:v>367031.61949999997</c:v>
                </c:pt>
                <c:pt idx="161">
                  <c:v>369998.08405</c:v>
                </c:pt>
                <c:pt idx="162">
                  <c:v>372352.92749999999</c:v>
                </c:pt>
                <c:pt idx="163">
                  <c:v>374770.65466</c:v>
                </c:pt>
                <c:pt idx="164">
                  <c:v>378028.25154000003</c:v>
                </c:pt>
                <c:pt idx="165">
                  <c:v>381649.83760000003</c:v>
                </c:pt>
                <c:pt idx="166">
                  <c:v>383964.41989000002</c:v>
                </c:pt>
                <c:pt idx="167">
                  <c:v>387605.34185999999</c:v>
                </c:pt>
                <c:pt idx="168">
                  <c:v>392898.23080999998</c:v>
                </c:pt>
                <c:pt idx="169">
                  <c:v>396694.37596999999</c:v>
                </c:pt>
                <c:pt idx="170">
                  <c:v>400938.81319999998</c:v>
                </c:pt>
                <c:pt idx="171">
                  <c:v>406647.15010000003</c:v>
                </c:pt>
                <c:pt idx="172">
                  <c:v>414317.53405999998</c:v>
                </c:pt>
                <c:pt idx="173">
                  <c:v>416786.60976000002</c:v>
                </c:pt>
                <c:pt idx="174">
                  <c:v>418836.14558000001</c:v>
                </c:pt>
                <c:pt idx="175">
                  <c:v>422086.79518000002</c:v>
                </c:pt>
                <c:pt idx="176">
                  <c:v>424920.32902</c:v>
                </c:pt>
                <c:pt idx="177">
                  <c:v>428208.16048000002</c:v>
                </c:pt>
                <c:pt idx="178">
                  <c:v>429601.30112000002</c:v>
                </c:pt>
                <c:pt idx="179">
                  <c:v>434284.49541999999</c:v>
                </c:pt>
                <c:pt idx="180">
                  <c:v>440329.12663999997</c:v>
                </c:pt>
                <c:pt idx="181">
                  <c:v>443644.88088000001</c:v>
                </c:pt>
                <c:pt idx="182">
                  <c:v>446262.45170999999</c:v>
                </c:pt>
                <c:pt idx="183">
                  <c:v>448833.66730999999</c:v>
                </c:pt>
                <c:pt idx="184">
                  <c:v>454613.37144999998</c:v>
                </c:pt>
                <c:pt idx="185">
                  <c:v>457678.73751000001</c:v>
                </c:pt>
                <c:pt idx="186">
                  <c:v>462279.06342999998</c:v>
                </c:pt>
                <c:pt idx="187">
                  <c:v>468159.29295999999</c:v>
                </c:pt>
                <c:pt idx="188">
                  <c:v>469640.43114</c:v>
                </c:pt>
                <c:pt idx="189">
                  <c:v>471588.18021999998</c:v>
                </c:pt>
                <c:pt idx="190">
                  <c:v>473945.00873</c:v>
                </c:pt>
                <c:pt idx="191">
                  <c:v>480212.26186000003</c:v>
                </c:pt>
                <c:pt idx="192">
                  <c:v>485840.82225999999</c:v>
                </c:pt>
                <c:pt idx="193">
                  <c:v>489007.52256000001</c:v>
                </c:pt>
                <c:pt idx="194">
                  <c:v>491849.82594000001</c:v>
                </c:pt>
                <c:pt idx="195">
                  <c:v>494232.96477999998</c:v>
                </c:pt>
                <c:pt idx="196">
                  <c:v>498335.05109000002</c:v>
                </c:pt>
                <c:pt idx="197">
                  <c:v>500814.34168999997</c:v>
                </c:pt>
                <c:pt idx="198">
                  <c:v>503237.95257999998</c:v>
                </c:pt>
                <c:pt idx="199">
                  <c:v>504909.76048</c:v>
                </c:pt>
                <c:pt idx="200">
                  <c:v>506936.20501999999</c:v>
                </c:pt>
                <c:pt idx="201">
                  <c:v>509457.51503000001</c:v>
                </c:pt>
                <c:pt idx="202">
                  <c:v>513035.52114000003</c:v>
                </c:pt>
                <c:pt idx="203">
                  <c:v>519367.29025999998</c:v>
                </c:pt>
                <c:pt idx="204">
                  <c:v>523489.06176000001</c:v>
                </c:pt>
                <c:pt idx="205">
                  <c:v>527071.52610999998</c:v>
                </c:pt>
                <c:pt idx="206">
                  <c:v>530249.20779000001</c:v>
                </c:pt>
                <c:pt idx="207">
                  <c:v>533870.59271</c:v>
                </c:pt>
                <c:pt idx="208">
                  <c:v>540581.88902999996</c:v>
                </c:pt>
                <c:pt idx="209">
                  <c:v>542322.35236000002</c:v>
                </c:pt>
                <c:pt idx="210">
                  <c:v>545506.30249000003</c:v>
                </c:pt>
                <c:pt idx="211">
                  <c:v>548274.58216999995</c:v>
                </c:pt>
                <c:pt idx="212">
                  <c:v>549967.43581000005</c:v>
                </c:pt>
                <c:pt idx="213">
                  <c:v>553268.19429999997</c:v>
                </c:pt>
                <c:pt idx="214">
                  <c:v>556586.79012999998</c:v>
                </c:pt>
                <c:pt idx="215">
                  <c:v>560726.48514999996</c:v>
                </c:pt>
                <c:pt idx="216">
                  <c:v>566146.75635000004</c:v>
                </c:pt>
                <c:pt idx="217">
                  <c:v>574630.57770999998</c:v>
                </c:pt>
                <c:pt idx="218">
                  <c:v>579611.90420999995</c:v>
                </c:pt>
              </c:numCache>
            </c:numRef>
          </c:val>
          <c:smooth val="0"/>
          <c:extLst>
            <c:ext xmlns:c16="http://schemas.microsoft.com/office/drawing/2014/chart" uri="{C3380CC4-5D6E-409C-BE32-E72D297353CC}">
              <c16:uniqueId val="{00000001-48CA-4F21-9485-3811F1DE6B61}"/>
            </c:ext>
          </c:extLst>
        </c:ser>
        <c:ser>
          <c:idx val="5"/>
          <c:order val="2"/>
          <c:tx>
            <c:strRef>
              <c:f>'817_A_PH'!$J$1</c:f>
              <c:strCache>
                <c:ptCount val="1"/>
                <c:pt idx="0">
                  <c:v>PH_FOORD_LAST</c:v>
                </c:pt>
              </c:strCache>
            </c:strRef>
          </c:tx>
          <c:spPr>
            <a:ln w="28575" cap="rnd">
              <a:solidFill>
                <a:schemeClr val="accent6"/>
              </a:solidFill>
              <a:round/>
            </a:ln>
            <a:effectLst/>
          </c:spPr>
          <c:marker>
            <c:symbol val="none"/>
          </c:marker>
          <c:dLbls>
            <c:dLbl>
              <c:idx val="194"/>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88-4FE8-96B4-9B810B39E97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'817_A_PH'!$I$2:$I$220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'817_A_PH'!$J$2:$J$220</c:f>
              <c:numCache>
                <c:formatCode>General</c:formatCode>
                <c:ptCount val="219"/>
                <c:pt idx="218">
                  <c:v>649292.27645</c:v>
                </c:pt>
              </c:numCache>
            </c:numRef>
          </c:val>
          <c:smooth val="0"/>
          <c:extLst>
            <c:ext xmlns:c16="http://schemas.microsoft.com/office/drawing/2014/chart" uri="{C3380CC4-5D6E-409C-BE32-E72D297353CC}">
              <c16:uniqueId val="{00000002-48CA-4F21-9485-3811F1DE6B61}"/>
            </c:ext>
          </c:extLst>
        </c:ser>
        <c:ser>
          <c:idx val="6"/>
          <c:order val="3"/>
          <c:tx>
            <c:strRef>
              <c:f>'817_A_PH'!$K$1</c:f>
              <c:strCache>
                <c:ptCount val="1"/>
                <c:pt idx="0">
                  <c:v>PH_COMP_1_LAST</c:v>
                </c:pt>
              </c:strCache>
            </c:strRef>
          </c:tx>
          <c:spPr>
            <a:ln w="28575" cap="rnd">
              <a:solidFill>
                <a:schemeClr val="accent1">
                  <a:lumMod val="60000"/>
                </a:schemeClr>
              </a:solidFill>
              <a:round/>
            </a:ln>
            <a:effectLst/>
          </c:spPr>
          <c:marker>
            <c:symbol val="none"/>
          </c:marker>
          <c:dLbls>
            <c:dLbl>
              <c:idx val="186"/>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B1-4F7D-8FCB-77F4FA1A31A1}"/>
                </c:ext>
              </c:extLst>
            </c:dLbl>
            <c:dLbl>
              <c:idx val="187"/>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EF-4F2D-BC50-21E3FAB9E7B3}"/>
                </c:ext>
              </c:extLst>
            </c:dLbl>
            <c:dLbl>
              <c:idx val="188"/>
              <c:layout>
                <c:manualLayout>
                  <c:x val="-1.9022111409629871E-16"/>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58-4EB5-B008-908A8341F109}"/>
                </c:ext>
              </c:extLst>
            </c:dLbl>
            <c:dLbl>
              <c:idx val="189"/>
              <c:layout>
                <c:manualLayout>
                  <c:x val="-1.9022111409629871E-16"/>
                  <c:y val="3.1358024691358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6F-487F-AAD0-5D2165EE9DA2}"/>
                </c:ext>
              </c:extLst>
            </c:dLbl>
            <c:dLbl>
              <c:idx val="190"/>
              <c:layout>
                <c:manualLayout>
                  <c:x val="-1.9032685123587419E-16"/>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8C-4512-8654-422B44BE5178}"/>
                </c:ext>
              </c:extLst>
            </c:dLbl>
            <c:dLbl>
              <c:idx val="192"/>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D0-4B4D-AD85-D25E8E318CF7}"/>
                </c:ext>
              </c:extLst>
            </c:dLbl>
            <c:dLbl>
              <c:idx val="193"/>
              <c:layout>
                <c:manualLayout>
                  <c:x val="0"/>
                  <c:y val="3.919753086419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15-49EF-9E89-F7638E98E1DF}"/>
                </c:ext>
              </c:extLst>
            </c:dLbl>
            <c:dLbl>
              <c:idx val="194"/>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88-4FE8-96B4-9B810B39E976}"/>
                </c:ext>
              </c:extLst>
            </c:dLbl>
            <c:dLbl>
              <c:idx val="197"/>
              <c:layout>
                <c:manualLayout>
                  <c:x val="0"/>
                  <c:y val="4.7037037037037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F2-48A4-A413-EB3243E0DBDD}"/>
                </c:ext>
              </c:extLst>
            </c:dLbl>
            <c:dLbl>
              <c:idx val="199"/>
              <c:layout>
                <c:manualLayout>
                  <c:x val="-1.9022111409629871E-16"/>
                  <c:y val="3.919753086419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C0-498A-9A18-0D41A3F3A840}"/>
                </c:ext>
              </c:extLst>
            </c:dLbl>
            <c:dLbl>
              <c:idx val="200"/>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9A-4356-96D1-0915B57582A9}"/>
                </c:ext>
              </c:extLst>
            </c:dLbl>
            <c:dLbl>
              <c:idx val="201"/>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2C-414B-97FD-21130451C8C9}"/>
                </c:ext>
              </c:extLst>
            </c:dLbl>
            <c:dLbl>
              <c:idx val="202"/>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82-44B6-BA2C-7041624AD204}"/>
                </c:ext>
              </c:extLst>
            </c:dLbl>
            <c:dLbl>
              <c:idx val="20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E15-B7D2-242270ABDECB}"/>
                </c:ext>
              </c:extLst>
            </c:dLbl>
            <c:dLbl>
              <c:idx val="205"/>
              <c:layout>
                <c:manualLayout>
                  <c:x val="-1.9011541675879515E-16"/>
                  <c:y val="1.5679012345679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92-401D-A550-E2DB539FA2C4}"/>
                </c:ext>
              </c:extLst>
            </c:dLbl>
            <c:dLbl>
              <c:idx val="206"/>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E-42E2-A471-BCD1AF191462}"/>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'817_A_PH'!$I$2:$I$220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'817_A_PH'!$K$2:$K$220</c:f>
              <c:numCache>
                <c:formatCode>General</c:formatCode>
                <c:ptCount val="219"/>
                <c:pt idx="218">
                  <c:v>579611.90420999995</c:v>
                </c:pt>
              </c:numCache>
            </c:numRef>
          </c:val>
          <c:smooth val="0"/>
          <c:extLst>
            <c:ext xmlns:c16="http://schemas.microsoft.com/office/drawing/2014/chart" uri="{C3380CC4-5D6E-409C-BE32-E72D297353CC}">
              <c16:uniqueId val="{00000003-48CA-4F21-9485-3811F1DE6B61}"/>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3"/>
          <c:orientation val="minMax"/>
          <c:max val="67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533823529411761"/>
          <c:h val="0.82146190476190473"/>
        </c:manualLayout>
      </c:layout>
      <c:lineChart>
        <c:grouping val="standard"/>
        <c:varyColors val="0"/>
        <c:ser>
          <c:idx val="0"/>
          <c:order val="0"/>
          <c:tx>
            <c:strRef>
              <c:f>'817_B2_PH'!$G$2</c:f>
              <c:strCache>
                <c:ptCount val="1"/>
                <c:pt idx="0">
                  <c:v>Foord</c:v>
                </c:pt>
              </c:strCache>
            </c:strRef>
          </c:tx>
          <c:spPr>
            <a:ln w="15875" cap="rnd">
              <a:solidFill>
                <a:srgbClr val="D25347"/>
              </a:solidFill>
              <a:round/>
            </a:ln>
            <a:effectLst/>
          </c:spPr>
          <c:marker>
            <c:symbol val="none"/>
          </c:marker>
          <c:dLbls>
            <c:delete val="1"/>
          </c:dLbls>
          <c:cat>
            <c:numRef>
              <c:f>'817_B2_PH'!$I$2:$I$220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'817_B2_PH'!$M$2:$M$220</c:f>
              <c:numCache>
                <c:formatCode>General</c:formatCode>
                <c:ptCount val="219"/>
                <c:pt idx="0">
                  <c:v>100000</c:v>
                </c:pt>
                <c:pt idx="1">
                  <c:v>97311.107560000004</c:v>
                </c:pt>
                <c:pt idx="2">
                  <c:v>96705.131800000003</c:v>
                </c:pt>
                <c:pt idx="3">
                  <c:v>95495.180200000003</c:v>
                </c:pt>
                <c:pt idx="4">
                  <c:v>93570.257199999993</c:v>
                </c:pt>
                <c:pt idx="5">
                  <c:v>97154.113840000005</c:v>
                </c:pt>
                <c:pt idx="6">
                  <c:v>93757.031390000004</c:v>
                </c:pt>
                <c:pt idx="7">
                  <c:v>88725.594140000001</c:v>
                </c:pt>
                <c:pt idx="8">
                  <c:v>89223.07548</c:v>
                </c:pt>
                <c:pt idx="9">
                  <c:v>90667.995859999995</c:v>
                </c:pt>
                <c:pt idx="10">
                  <c:v>90223.093850000005</c:v>
                </c:pt>
                <c:pt idx="11">
                  <c:v>85431.296990000003</c:v>
                </c:pt>
                <c:pt idx="12">
                  <c:v>88038.411009999996</c:v>
                </c:pt>
                <c:pt idx="13">
                  <c:v>88291.370609999998</c:v>
                </c:pt>
                <c:pt idx="14">
                  <c:v>89638.72451</c:v>
                </c:pt>
                <c:pt idx="15">
                  <c:v>89567.811140000005</c:v>
                </c:pt>
                <c:pt idx="16">
                  <c:v>94086.156619999994</c:v>
                </c:pt>
                <c:pt idx="17">
                  <c:v>97298.426120000004</c:v>
                </c:pt>
                <c:pt idx="18">
                  <c:v>98303.841369999995</c:v>
                </c:pt>
                <c:pt idx="19">
                  <c:v>102012.07791000001</c:v>
                </c:pt>
                <c:pt idx="20">
                  <c:v>101393.31984</c:v>
                </c:pt>
                <c:pt idx="21">
                  <c:v>103201.08515</c:v>
                </c:pt>
                <c:pt idx="22">
                  <c:v>103112.69114</c:v>
                </c:pt>
                <c:pt idx="23">
                  <c:v>105137.12957</c:v>
                </c:pt>
                <c:pt idx="24">
                  <c:v>108270.80504000001</c:v>
                </c:pt>
                <c:pt idx="25">
                  <c:v>109827.40201000001</c:v>
                </c:pt>
                <c:pt idx="26">
                  <c:v>106486.7552</c:v>
                </c:pt>
                <c:pt idx="27">
                  <c:v>106807.99197</c:v>
                </c:pt>
                <c:pt idx="28">
                  <c:v>109082.52077</c:v>
                </c:pt>
                <c:pt idx="29">
                  <c:v>108399.08415</c:v>
                </c:pt>
                <c:pt idx="30">
                  <c:v>113301.11537</c:v>
                </c:pt>
                <c:pt idx="31">
                  <c:v>117221.03086</c:v>
                </c:pt>
                <c:pt idx="32">
                  <c:v>119626.50773</c:v>
                </c:pt>
                <c:pt idx="33">
                  <c:v>120645.92511</c:v>
                </c:pt>
                <c:pt idx="34">
                  <c:v>122909.96734</c:v>
                </c:pt>
                <c:pt idx="35">
                  <c:v>123322.30372</c:v>
                </c:pt>
                <c:pt idx="36">
                  <c:v>122207.14597</c:v>
                </c:pt>
                <c:pt idx="37">
                  <c:v>124512.53062999999</c:v>
                </c:pt>
                <c:pt idx="38">
                  <c:v>125227.31955</c:v>
                </c:pt>
                <c:pt idx="39">
                  <c:v>123431.0996</c:v>
                </c:pt>
                <c:pt idx="40">
                  <c:v>125824.60892</c:v>
                </c:pt>
                <c:pt idx="41">
                  <c:v>124873.73295000001</c:v>
                </c:pt>
                <c:pt idx="42">
                  <c:v>128567.60848</c:v>
                </c:pt>
                <c:pt idx="43">
                  <c:v>137300.3578</c:v>
                </c:pt>
                <c:pt idx="44">
                  <c:v>138515.46343999999</c:v>
                </c:pt>
                <c:pt idx="45">
                  <c:v>138750.14991000001</c:v>
                </c:pt>
                <c:pt idx="46">
                  <c:v>143045.78963000001</c:v>
                </c:pt>
                <c:pt idx="47">
                  <c:v>145408.00765000001</c:v>
                </c:pt>
                <c:pt idx="48">
                  <c:v>149908.22597999999</c:v>
                </c:pt>
                <c:pt idx="49">
                  <c:v>152853.57432000001</c:v>
                </c:pt>
                <c:pt idx="50">
                  <c:v>153000.89670000001</c:v>
                </c:pt>
                <c:pt idx="51">
                  <c:v>154092.62156</c:v>
                </c:pt>
                <c:pt idx="52">
                  <c:v>159288.48430000001</c:v>
                </c:pt>
                <c:pt idx="53">
                  <c:v>164048.97639</c:v>
                </c:pt>
                <c:pt idx="54">
                  <c:v>166066.41357999999</c:v>
                </c:pt>
                <c:pt idx="55">
                  <c:v>171908.73574</c:v>
                </c:pt>
                <c:pt idx="56">
                  <c:v>176792.36296</c:v>
                </c:pt>
                <c:pt idx="57">
                  <c:v>175624.77804999999</c:v>
                </c:pt>
                <c:pt idx="58">
                  <c:v>187375.38764</c:v>
                </c:pt>
                <c:pt idx="59">
                  <c:v>187591.97354000001</c:v>
                </c:pt>
                <c:pt idx="60">
                  <c:v>193267.18374000001</c:v>
                </c:pt>
                <c:pt idx="61">
                  <c:v>191709.30446000001</c:v>
                </c:pt>
                <c:pt idx="62">
                  <c:v>212293.76023000001</c:v>
                </c:pt>
                <c:pt idx="63">
                  <c:v>204826.49410000001</c:v>
                </c:pt>
                <c:pt idx="64">
                  <c:v>210379.66858999999</c:v>
                </c:pt>
                <c:pt idx="65">
                  <c:v>216840.96468</c:v>
                </c:pt>
                <c:pt idx="66">
                  <c:v>221454.13438</c:v>
                </c:pt>
                <c:pt idx="67">
                  <c:v>228657.53951999999</c:v>
                </c:pt>
                <c:pt idx="68">
                  <c:v>232380.17838</c:v>
                </c:pt>
                <c:pt idx="69">
                  <c:v>236995.54694</c:v>
                </c:pt>
                <c:pt idx="70">
                  <c:v>238601.80072999999</c:v>
                </c:pt>
                <c:pt idx="71">
                  <c:v>239410.97445000001</c:v>
                </c:pt>
                <c:pt idx="72">
                  <c:v>240115.70318000001</c:v>
                </c:pt>
                <c:pt idx="73">
                  <c:v>242246.38070000001</c:v>
                </c:pt>
                <c:pt idx="74">
                  <c:v>244053.8285</c:v>
                </c:pt>
                <c:pt idx="75">
                  <c:v>248958.34473000001</c:v>
                </c:pt>
                <c:pt idx="76">
                  <c:v>251047.24426000001</c:v>
                </c:pt>
                <c:pt idx="77">
                  <c:v>249243.09471999999</c:v>
                </c:pt>
                <c:pt idx="78">
                  <c:v>254403.88498</c:v>
                </c:pt>
                <c:pt idx="79">
                  <c:v>251126.35284000001</c:v>
                </c:pt>
                <c:pt idx="80">
                  <c:v>256328.06346999999</c:v>
                </c:pt>
                <c:pt idx="81">
                  <c:v>261018.80274000001</c:v>
                </c:pt>
                <c:pt idx="82">
                  <c:v>260113.24178000001</c:v>
                </c:pt>
                <c:pt idx="83">
                  <c:v>269093.48035000003</c:v>
                </c:pt>
                <c:pt idx="84">
                  <c:v>275635.76410999999</c:v>
                </c:pt>
                <c:pt idx="85">
                  <c:v>280059.33502</c:v>
                </c:pt>
                <c:pt idx="86">
                  <c:v>284298.17317000002</c:v>
                </c:pt>
                <c:pt idx="87">
                  <c:v>279108.96279999998</c:v>
                </c:pt>
                <c:pt idx="88">
                  <c:v>285442.18092999997</c:v>
                </c:pt>
                <c:pt idx="89">
                  <c:v>283597.07890000002</c:v>
                </c:pt>
                <c:pt idx="90">
                  <c:v>277066.50341</c:v>
                </c:pt>
                <c:pt idx="91">
                  <c:v>296952.97645999998</c:v>
                </c:pt>
                <c:pt idx="92">
                  <c:v>302703.25495999999</c:v>
                </c:pt>
                <c:pt idx="93">
                  <c:v>316255.24450999999</c:v>
                </c:pt>
                <c:pt idx="94">
                  <c:v>302576.78911999997</c:v>
                </c:pt>
                <c:pt idx="95">
                  <c:v>308268.87093999999</c:v>
                </c:pt>
                <c:pt idx="96">
                  <c:v>309016.97398000001</c:v>
                </c:pt>
                <c:pt idx="97">
                  <c:v>304931.81151999999</c:v>
                </c:pt>
                <c:pt idx="98">
                  <c:v>324437.19803000003</c:v>
                </c:pt>
                <c:pt idx="99">
                  <c:v>307453.71100000001</c:v>
                </c:pt>
                <c:pt idx="100">
                  <c:v>307071.60501</c:v>
                </c:pt>
                <c:pt idx="101">
                  <c:v>319912.61368000001</c:v>
                </c:pt>
                <c:pt idx="102">
                  <c:v>309860.96221000003</c:v>
                </c:pt>
                <c:pt idx="103">
                  <c:v>299105.50455999997</c:v>
                </c:pt>
                <c:pt idx="104">
                  <c:v>308755.16564999998</c:v>
                </c:pt>
                <c:pt idx="105">
                  <c:v>303770.01724999998</c:v>
                </c:pt>
                <c:pt idx="106">
                  <c:v>306490.32206999999</c:v>
                </c:pt>
                <c:pt idx="107">
                  <c:v>303112.88404999999</c:v>
                </c:pt>
                <c:pt idx="108">
                  <c:v>311846.55657000002</c:v>
                </c:pt>
                <c:pt idx="109">
                  <c:v>318377.32072000002</c:v>
                </c:pt>
                <c:pt idx="110">
                  <c:v>319860.18433000002</c:v>
                </c:pt>
                <c:pt idx="111">
                  <c:v>317843.07887000003</c:v>
                </c:pt>
                <c:pt idx="112">
                  <c:v>327799.61181999999</c:v>
                </c:pt>
                <c:pt idx="113">
                  <c:v>327710.57150999998</c:v>
                </c:pt>
                <c:pt idx="114">
                  <c:v>336762.04229999997</c:v>
                </c:pt>
                <c:pt idx="115">
                  <c:v>348934.23401999997</c:v>
                </c:pt>
                <c:pt idx="116">
                  <c:v>344040.83249</c:v>
                </c:pt>
                <c:pt idx="117">
                  <c:v>322180.16849000001</c:v>
                </c:pt>
                <c:pt idx="118">
                  <c:v>327417.14926999999</c:v>
                </c:pt>
                <c:pt idx="119">
                  <c:v>313737.60482000001</c:v>
                </c:pt>
                <c:pt idx="120">
                  <c:v>304282.57717</c:v>
                </c:pt>
                <c:pt idx="121">
                  <c:v>321821.81419</c:v>
                </c:pt>
                <c:pt idx="122">
                  <c:v>323513.52218000003</c:v>
                </c:pt>
                <c:pt idx="123">
                  <c:v>337908.18628000002</c:v>
                </c:pt>
                <c:pt idx="124">
                  <c:v>334637.78382999997</c:v>
                </c:pt>
                <c:pt idx="125">
                  <c:v>359127.93674999999</c:v>
                </c:pt>
                <c:pt idx="126">
                  <c:v>345399.06810999999</c:v>
                </c:pt>
                <c:pt idx="127">
                  <c:v>334531.09593000001</c:v>
                </c:pt>
                <c:pt idx="128">
                  <c:v>321922.97405999998</c:v>
                </c:pt>
                <c:pt idx="129">
                  <c:v>321288.26183999999</c:v>
                </c:pt>
                <c:pt idx="130">
                  <c:v>321281.18325</c:v>
                </c:pt>
                <c:pt idx="131">
                  <c:v>337873.36310000002</c:v>
                </c:pt>
                <c:pt idx="132">
                  <c:v>342595.95191</c:v>
                </c:pt>
                <c:pt idx="133">
                  <c:v>348259.41621</c:v>
                </c:pt>
                <c:pt idx="134">
                  <c:v>335012.38548</c:v>
                </c:pt>
                <c:pt idx="135">
                  <c:v>341270.05325</c:v>
                </c:pt>
                <c:pt idx="136">
                  <c:v>341219.83888</c:v>
                </c:pt>
                <c:pt idx="137">
                  <c:v>354494.36794999999</c:v>
                </c:pt>
                <c:pt idx="138">
                  <c:v>356123.44631999999</c:v>
                </c:pt>
                <c:pt idx="139">
                  <c:v>365198.54755000002</c:v>
                </c:pt>
                <c:pt idx="140">
                  <c:v>364302.39038</c:v>
                </c:pt>
                <c:pt idx="141">
                  <c:v>365180.43119999999</c:v>
                </c:pt>
                <c:pt idx="142">
                  <c:v>372600.90259999997</c:v>
                </c:pt>
                <c:pt idx="143">
                  <c:v>364551.18877000001</c:v>
                </c:pt>
                <c:pt idx="144">
                  <c:v>357233.09787</c:v>
                </c:pt>
                <c:pt idx="145">
                  <c:v>399463.05705</c:v>
                </c:pt>
                <c:pt idx="146">
                  <c:v>400210.97584999999</c:v>
                </c:pt>
                <c:pt idx="147">
                  <c:v>411927.55674000003</c:v>
                </c:pt>
                <c:pt idx="148">
                  <c:v>418619.78274</c:v>
                </c:pt>
                <c:pt idx="149">
                  <c:v>427192.17651000002</c:v>
                </c:pt>
                <c:pt idx="150">
                  <c:v>411260.17564999999</c:v>
                </c:pt>
                <c:pt idx="151">
                  <c:v>400657.39724000002</c:v>
                </c:pt>
                <c:pt idx="152">
                  <c:v>419320.25069999998</c:v>
                </c:pt>
                <c:pt idx="153">
                  <c:v>421022.34023999999</c:v>
                </c:pt>
                <c:pt idx="154">
                  <c:v>436986.63932000002</c:v>
                </c:pt>
                <c:pt idx="155">
                  <c:v>443192.45535</c:v>
                </c:pt>
                <c:pt idx="156">
                  <c:v>435383.85927000002</c:v>
                </c:pt>
                <c:pt idx="157">
                  <c:v>443686.44721000001</c:v>
                </c:pt>
                <c:pt idx="158">
                  <c:v>439233.20724999998</c:v>
                </c:pt>
                <c:pt idx="159">
                  <c:v>441425.24854</c:v>
                </c:pt>
                <c:pt idx="160">
                  <c:v>445373.39277999999</c:v>
                </c:pt>
                <c:pt idx="161">
                  <c:v>443248.03892999998</c:v>
                </c:pt>
                <c:pt idx="162">
                  <c:v>445695.71545999998</c:v>
                </c:pt>
                <c:pt idx="163">
                  <c:v>459238.12001000001</c:v>
                </c:pt>
                <c:pt idx="164">
                  <c:v>461305.56842000003</c:v>
                </c:pt>
                <c:pt idx="165">
                  <c:v>465854.96282999997</c:v>
                </c:pt>
                <c:pt idx="166">
                  <c:v>451013.68173000001</c:v>
                </c:pt>
                <c:pt idx="167">
                  <c:v>449804.20551</c:v>
                </c:pt>
                <c:pt idx="168">
                  <c:v>443382.64270000003</c:v>
                </c:pt>
                <c:pt idx="169">
                  <c:v>442700.14805000002</c:v>
                </c:pt>
                <c:pt idx="170">
                  <c:v>441985.8101</c:v>
                </c:pt>
                <c:pt idx="171">
                  <c:v>443001.39023999998</c:v>
                </c:pt>
                <c:pt idx="172">
                  <c:v>446011.26976</c:v>
                </c:pt>
                <c:pt idx="173">
                  <c:v>454871.85684999998</c:v>
                </c:pt>
                <c:pt idx="174">
                  <c:v>443846.64780999999</c:v>
                </c:pt>
                <c:pt idx="175">
                  <c:v>448143.73835</c:v>
                </c:pt>
                <c:pt idx="176">
                  <c:v>461130.75310999999</c:v>
                </c:pt>
                <c:pt idx="177">
                  <c:v>466753.79820999998</c:v>
                </c:pt>
                <c:pt idx="178">
                  <c:v>513779.28730000003</c:v>
                </c:pt>
                <c:pt idx="179">
                  <c:v>516265.58925000002</c:v>
                </c:pt>
                <c:pt idx="180">
                  <c:v>515026.28704000002</c:v>
                </c:pt>
                <c:pt idx="181">
                  <c:v>520232.41363000002</c:v>
                </c:pt>
                <c:pt idx="182">
                  <c:v>523956.19984000002</c:v>
                </c:pt>
                <c:pt idx="183">
                  <c:v>521110.79895000003</c:v>
                </c:pt>
                <c:pt idx="184">
                  <c:v>516729.19111999997</c:v>
                </c:pt>
                <c:pt idx="185">
                  <c:v>515639.27103</c:v>
                </c:pt>
                <c:pt idx="186">
                  <c:v>502066.21853999997</c:v>
                </c:pt>
                <c:pt idx="187">
                  <c:v>490885.93515999999</c:v>
                </c:pt>
                <c:pt idx="188">
                  <c:v>514658.71493999998</c:v>
                </c:pt>
                <c:pt idx="189">
                  <c:v>524832.4227</c:v>
                </c:pt>
                <c:pt idx="190">
                  <c:v>513354.92511000001</c:v>
                </c:pt>
                <c:pt idx="191">
                  <c:v>521246.35269999999</c:v>
                </c:pt>
                <c:pt idx="192">
                  <c:v>532367.44648000004</c:v>
                </c:pt>
                <c:pt idx="193">
                  <c:v>541625.49312</c:v>
                </c:pt>
                <c:pt idx="194">
                  <c:v>552252.41419000004</c:v>
                </c:pt>
                <c:pt idx="195">
                  <c:v>541984.73137000005</c:v>
                </c:pt>
                <c:pt idx="196">
                  <c:v>547782.18383999995</c:v>
                </c:pt>
                <c:pt idx="197">
                  <c:v>548269.44157000002</c:v>
                </c:pt>
                <c:pt idx="198">
                  <c:v>566318.87835000001</c:v>
                </c:pt>
                <c:pt idx="199">
                  <c:v>564944.21901</c:v>
                </c:pt>
                <c:pt idx="200">
                  <c:v>566105.82551</c:v>
                </c:pt>
                <c:pt idx="201">
                  <c:v>571367.99523999996</c:v>
                </c:pt>
                <c:pt idx="202">
                  <c:v>583398.07198999997</c:v>
                </c:pt>
                <c:pt idx="203">
                  <c:v>588620.68642000004</c:v>
                </c:pt>
                <c:pt idx="204">
                  <c:v>598191.74378000002</c:v>
                </c:pt>
                <c:pt idx="205">
                  <c:v>597234.83655000001</c:v>
                </c:pt>
                <c:pt idx="206">
                  <c:v>609372.44808</c:v>
                </c:pt>
                <c:pt idx="207">
                  <c:v>625163.12716999999</c:v>
                </c:pt>
                <c:pt idx="208">
                  <c:v>641343.0784</c:v>
                </c:pt>
                <c:pt idx="209">
                  <c:v>645986.53902000003</c:v>
                </c:pt>
                <c:pt idx="210">
                  <c:v>666968.83747999999</c:v>
                </c:pt>
                <c:pt idx="211">
                  <c:v>668698.31082000001</c:v>
                </c:pt>
                <c:pt idx="212">
                  <c:v>665866.83640999999</c:v>
                </c:pt>
                <c:pt idx="213">
                  <c:v>661229.88072999998</c:v>
                </c:pt>
                <c:pt idx="214">
                  <c:v>677892.27465000004</c:v>
                </c:pt>
                <c:pt idx="215">
                  <c:v>682689.12532999995</c:v>
                </c:pt>
                <c:pt idx="216">
                  <c:v>669709.64682000002</c:v>
                </c:pt>
                <c:pt idx="217">
                  <c:v>693000.03292000003</c:v>
                </c:pt>
                <c:pt idx="218">
                  <c:v>674511.23424999998</c:v>
                </c:pt>
              </c:numCache>
            </c:numRef>
          </c:val>
          <c:smooth val="0"/>
          <c:extLst>
            <c:ext xmlns:c16="http://schemas.microsoft.com/office/drawing/2014/chart" uri="{C3380CC4-5D6E-409C-BE32-E72D297353CC}">
              <c16:uniqueId val="{00000000-017C-4EFD-9E86-4763A4DC052B}"/>
            </c:ext>
          </c:extLst>
        </c:ser>
        <c:ser>
          <c:idx val="1"/>
          <c:order val="1"/>
          <c:tx>
            <c:strRef>
              <c:f>'817_B2_PH'!$G$3</c:f>
              <c:strCache>
                <c:ptCount val="1"/>
                <c:pt idx="0">
                  <c:v>Benchmark</c:v>
                </c:pt>
              </c:strCache>
            </c:strRef>
          </c:tx>
          <c:spPr>
            <a:ln w="15875" cap="rnd">
              <a:solidFill>
                <a:srgbClr val="29363D"/>
              </a:solidFill>
              <a:round/>
            </a:ln>
            <a:effectLst/>
          </c:spPr>
          <c:marker>
            <c:symbol val="none"/>
          </c:marker>
          <c:dLbls>
            <c:delete val="1"/>
          </c:dLbls>
          <c:cat>
            <c:numRef>
              <c:f>'817_B2_PH'!$I$2:$I$220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'817_B2_PH'!$L$2:$L$220</c:f>
              <c:numCache>
                <c:formatCode>General</c:formatCode>
                <c:ptCount val="219"/>
                <c:pt idx="0">
                  <c:v>100000</c:v>
                </c:pt>
                <c:pt idx="1">
                  <c:v>100991.80117999999</c:v>
                </c:pt>
                <c:pt idx="2">
                  <c:v>102102.25556999999</c:v>
                </c:pt>
                <c:pt idx="3">
                  <c:v>103901.31101999999</c:v>
                </c:pt>
                <c:pt idx="4">
                  <c:v>105627.04945000001</c:v>
                </c:pt>
                <c:pt idx="5">
                  <c:v>106663.87712</c:v>
                </c:pt>
                <c:pt idx="6">
                  <c:v>107693.11761</c:v>
                </c:pt>
                <c:pt idx="7">
                  <c:v>108340.07533000001</c:v>
                </c:pt>
                <c:pt idx="8">
                  <c:v>108875.12525</c:v>
                </c:pt>
                <c:pt idx="9">
                  <c:v>109122.96841</c:v>
                </c:pt>
                <c:pt idx="10">
                  <c:v>109982.84254</c:v>
                </c:pt>
                <c:pt idx="11">
                  <c:v>111621.74696999999</c:v>
                </c:pt>
                <c:pt idx="12">
                  <c:v>113521.56058</c:v>
                </c:pt>
                <c:pt idx="13">
                  <c:v>114491.71982</c:v>
                </c:pt>
                <c:pt idx="14">
                  <c:v>115379.68476</c:v>
                </c:pt>
                <c:pt idx="15">
                  <c:v>116257.50293</c:v>
                </c:pt>
                <c:pt idx="16">
                  <c:v>117989.96661</c:v>
                </c:pt>
                <c:pt idx="17">
                  <c:v>118792.5561</c:v>
                </c:pt>
                <c:pt idx="18">
                  <c:v>119688.86495</c:v>
                </c:pt>
                <c:pt idx="19">
                  <c:v>120184.70453</c:v>
                </c:pt>
                <c:pt idx="20">
                  <c:v>120666.6155</c:v>
                </c:pt>
                <c:pt idx="21">
                  <c:v>121485.54431</c:v>
                </c:pt>
                <c:pt idx="22">
                  <c:v>122309.17243000001</c:v>
                </c:pt>
                <c:pt idx="23">
                  <c:v>123516.51459999999</c:v>
                </c:pt>
                <c:pt idx="24">
                  <c:v>124995.86331</c:v>
                </c:pt>
                <c:pt idx="25">
                  <c:v>125712.97064</c:v>
                </c:pt>
                <c:pt idx="26">
                  <c:v>126450.70567</c:v>
                </c:pt>
                <c:pt idx="27">
                  <c:v>126957.95503</c:v>
                </c:pt>
                <c:pt idx="28">
                  <c:v>128248.53744</c:v>
                </c:pt>
                <c:pt idx="29">
                  <c:v>128889.83828</c:v>
                </c:pt>
                <c:pt idx="30">
                  <c:v>129516.99825999999</c:v>
                </c:pt>
                <c:pt idx="31">
                  <c:v>130274.99403</c:v>
                </c:pt>
                <c:pt idx="32">
                  <c:v>131019.55975</c:v>
                </c:pt>
                <c:pt idx="33">
                  <c:v>131785.59323</c:v>
                </c:pt>
                <c:pt idx="34">
                  <c:v>132891.10404999999</c:v>
                </c:pt>
                <c:pt idx="35">
                  <c:v>134286.29217999999</c:v>
                </c:pt>
                <c:pt idx="36">
                  <c:v>136419.75318</c:v>
                </c:pt>
                <c:pt idx="37">
                  <c:v>137306.22047999999</c:v>
                </c:pt>
                <c:pt idx="38">
                  <c:v>138556.44675999999</c:v>
                </c:pt>
                <c:pt idx="39">
                  <c:v>139681.95941000001</c:v>
                </c:pt>
                <c:pt idx="40">
                  <c:v>141404.68484</c:v>
                </c:pt>
                <c:pt idx="41">
                  <c:v>142220.59729999999</c:v>
                </c:pt>
                <c:pt idx="42">
                  <c:v>143367.47406000001</c:v>
                </c:pt>
                <c:pt idx="43">
                  <c:v>144656.13485</c:v>
                </c:pt>
                <c:pt idx="44">
                  <c:v>145584.98850000001</c:v>
                </c:pt>
                <c:pt idx="45">
                  <c:v>146421.89194999999</c:v>
                </c:pt>
                <c:pt idx="46">
                  <c:v>147848.56354999999</c:v>
                </c:pt>
                <c:pt idx="47">
                  <c:v>149244.48459000001</c:v>
                </c:pt>
                <c:pt idx="48">
                  <c:v>151396.60925000001</c:v>
                </c:pt>
                <c:pt idx="49">
                  <c:v>152595.96658000001</c:v>
                </c:pt>
                <c:pt idx="50">
                  <c:v>153347.54665999999</c:v>
                </c:pt>
                <c:pt idx="51">
                  <c:v>154320.82248</c:v>
                </c:pt>
                <c:pt idx="52">
                  <c:v>155439.93113000001</c:v>
                </c:pt>
                <c:pt idx="53">
                  <c:v>156445.33123000001</c:v>
                </c:pt>
                <c:pt idx="54">
                  <c:v>158401.13873999999</c:v>
                </c:pt>
                <c:pt idx="55">
                  <c:v>160027.50816</c:v>
                </c:pt>
                <c:pt idx="56">
                  <c:v>161034.59116000001</c:v>
                </c:pt>
                <c:pt idx="57">
                  <c:v>162068.78041000001</c:v>
                </c:pt>
                <c:pt idx="58">
                  <c:v>163206.96960000001</c:v>
                </c:pt>
                <c:pt idx="59">
                  <c:v>165377.28401</c:v>
                </c:pt>
                <c:pt idx="60">
                  <c:v>167940.94992000001</c:v>
                </c:pt>
                <c:pt idx="61">
                  <c:v>169243.05922</c:v>
                </c:pt>
                <c:pt idx="62">
                  <c:v>169471.67173</c:v>
                </c:pt>
                <c:pt idx="63">
                  <c:v>170626.71442</c:v>
                </c:pt>
                <c:pt idx="64">
                  <c:v>173082.69010000001</c:v>
                </c:pt>
                <c:pt idx="65">
                  <c:v>174279.06484000001</c:v>
                </c:pt>
                <c:pt idx="66">
                  <c:v>175779.23410999999</c:v>
                </c:pt>
                <c:pt idx="67">
                  <c:v>176829.73918999999</c:v>
                </c:pt>
                <c:pt idx="68">
                  <c:v>177700.73707999999</c:v>
                </c:pt>
                <c:pt idx="69">
                  <c:v>178923.91021</c:v>
                </c:pt>
                <c:pt idx="70">
                  <c:v>180805.00401999999</c:v>
                </c:pt>
                <c:pt idx="71">
                  <c:v>183441.43961999999</c:v>
                </c:pt>
                <c:pt idx="72">
                  <c:v>186496.37177999999</c:v>
                </c:pt>
                <c:pt idx="73">
                  <c:v>188067.01749999999</c:v>
                </c:pt>
                <c:pt idx="74">
                  <c:v>189177.05911999999</c:v>
                </c:pt>
                <c:pt idx="75">
                  <c:v>190433.42668999999</c:v>
                </c:pt>
                <c:pt idx="76">
                  <c:v>192720.83452</c:v>
                </c:pt>
                <c:pt idx="77">
                  <c:v>194188.19112999999</c:v>
                </c:pt>
                <c:pt idx="78">
                  <c:v>194967.34404</c:v>
                </c:pt>
                <c:pt idx="79">
                  <c:v>196112.59221</c:v>
                </c:pt>
                <c:pt idx="80">
                  <c:v>196899.51207999999</c:v>
                </c:pt>
                <c:pt idx="81">
                  <c:v>197376.46547</c:v>
                </c:pt>
                <c:pt idx="82">
                  <c:v>197854.01302000001</c:v>
                </c:pt>
                <c:pt idx="83">
                  <c:v>199792.69067000001</c:v>
                </c:pt>
                <c:pt idx="84">
                  <c:v>203369.03448999999</c:v>
                </c:pt>
                <c:pt idx="85">
                  <c:v>205908.54582999999</c:v>
                </c:pt>
                <c:pt idx="86">
                  <c:v>207281.4276</c:v>
                </c:pt>
                <c:pt idx="87">
                  <c:v>208981.59007999999</c:v>
                </c:pt>
                <c:pt idx="88">
                  <c:v>211940.33202999999</c:v>
                </c:pt>
                <c:pt idx="89">
                  <c:v>212819.16099999999</c:v>
                </c:pt>
                <c:pt idx="90">
                  <c:v>213673.13510000001</c:v>
                </c:pt>
                <c:pt idx="91">
                  <c:v>215088.52408</c:v>
                </c:pt>
                <c:pt idx="92">
                  <c:v>216128.77371000001</c:v>
                </c:pt>
                <c:pt idx="93">
                  <c:v>217558.60621999999</c:v>
                </c:pt>
                <c:pt idx="94">
                  <c:v>220067.74659</c:v>
                </c:pt>
                <c:pt idx="95">
                  <c:v>223787.91712</c:v>
                </c:pt>
                <c:pt idx="96">
                  <c:v>226334.31125999999</c:v>
                </c:pt>
                <c:pt idx="97">
                  <c:v>229047.34179000001</c:v>
                </c:pt>
                <c:pt idx="98">
                  <c:v>230359.48314999999</c:v>
                </c:pt>
                <c:pt idx="99">
                  <c:v>232557.03565000001</c:v>
                </c:pt>
                <c:pt idx="100">
                  <c:v>235347.22380000001</c:v>
                </c:pt>
                <c:pt idx="101">
                  <c:v>236139.78266999999</c:v>
                </c:pt>
                <c:pt idx="102">
                  <c:v>237455.40356999999</c:v>
                </c:pt>
                <c:pt idx="103">
                  <c:v>239548.71656</c:v>
                </c:pt>
                <c:pt idx="104">
                  <c:v>241251.87935</c:v>
                </c:pt>
                <c:pt idx="105">
                  <c:v>243183.38917000001</c:v>
                </c:pt>
                <c:pt idx="106">
                  <c:v>245590.57412</c:v>
                </c:pt>
                <c:pt idx="107">
                  <c:v>249083.30374</c:v>
                </c:pt>
                <c:pt idx="108">
                  <c:v>251524.95494</c:v>
                </c:pt>
                <c:pt idx="109">
                  <c:v>252769.91198</c:v>
                </c:pt>
                <c:pt idx="110">
                  <c:v>254528.03399</c:v>
                </c:pt>
                <c:pt idx="111">
                  <c:v>256024.52468</c:v>
                </c:pt>
                <c:pt idx="112">
                  <c:v>257801.79947</c:v>
                </c:pt>
                <c:pt idx="113">
                  <c:v>259110.34710000001</c:v>
                </c:pt>
                <c:pt idx="114">
                  <c:v>261352.25297</c:v>
                </c:pt>
                <c:pt idx="115">
                  <c:v>263160.18946999998</c:v>
                </c:pt>
                <c:pt idx="116">
                  <c:v>264458.53798000002</c:v>
                </c:pt>
                <c:pt idx="117">
                  <c:v>266771.72998</c:v>
                </c:pt>
                <c:pt idx="118">
                  <c:v>268610.81368999998</c:v>
                </c:pt>
                <c:pt idx="119">
                  <c:v>271577.71824999998</c:v>
                </c:pt>
                <c:pt idx="120">
                  <c:v>273688.23741</c:v>
                </c:pt>
                <c:pt idx="121">
                  <c:v>276762.54216000001</c:v>
                </c:pt>
                <c:pt idx="122">
                  <c:v>278406.19131999998</c:v>
                </c:pt>
                <c:pt idx="123">
                  <c:v>280519.15015</c:v>
                </c:pt>
                <c:pt idx="124">
                  <c:v>283931.56727</c:v>
                </c:pt>
                <c:pt idx="125">
                  <c:v>284858.09927000001</c:v>
                </c:pt>
                <c:pt idx="126">
                  <c:v>287260.60914000002</c:v>
                </c:pt>
                <c:pt idx="127">
                  <c:v>289716.22453000001</c:v>
                </c:pt>
                <c:pt idx="128">
                  <c:v>291386.53038000001</c:v>
                </c:pt>
                <c:pt idx="129">
                  <c:v>292085.12641999999</c:v>
                </c:pt>
                <c:pt idx="130">
                  <c:v>292784.51065000001</c:v>
                </c:pt>
                <c:pt idx="131">
                  <c:v>296193.01702000003</c:v>
                </c:pt>
                <c:pt idx="132">
                  <c:v>299742.13072000002</c:v>
                </c:pt>
                <c:pt idx="133">
                  <c:v>302756.71562999999</c:v>
                </c:pt>
                <c:pt idx="134">
                  <c:v>304791.77630999999</c:v>
                </c:pt>
                <c:pt idx="135">
                  <c:v>307058.28294</c:v>
                </c:pt>
                <c:pt idx="136">
                  <c:v>309379.20396999997</c:v>
                </c:pt>
                <c:pt idx="137">
                  <c:v>311451.02023000002</c:v>
                </c:pt>
                <c:pt idx="138">
                  <c:v>313492.75380000001</c:v>
                </c:pt>
                <c:pt idx="139">
                  <c:v>314792.87174999999</c:v>
                </c:pt>
                <c:pt idx="140">
                  <c:v>316322.28333000001</c:v>
                </c:pt>
                <c:pt idx="141">
                  <c:v>318435.64659999998</c:v>
                </c:pt>
                <c:pt idx="142">
                  <c:v>320561.00673000002</c:v>
                </c:pt>
                <c:pt idx="143">
                  <c:v>324765.74033</c:v>
                </c:pt>
                <c:pt idx="144">
                  <c:v>327193.59039999999</c:v>
                </c:pt>
                <c:pt idx="145">
                  <c:v>326878.74492000003</c:v>
                </c:pt>
                <c:pt idx="146">
                  <c:v>326326.87972999999</c:v>
                </c:pt>
                <c:pt idx="147">
                  <c:v>329278.25092999998</c:v>
                </c:pt>
                <c:pt idx="148">
                  <c:v>334763.46149000002</c:v>
                </c:pt>
                <c:pt idx="149">
                  <c:v>336703.25078</c:v>
                </c:pt>
                <c:pt idx="150">
                  <c:v>338608.12858000002</c:v>
                </c:pt>
                <c:pt idx="151">
                  <c:v>340846.17868000001</c:v>
                </c:pt>
                <c:pt idx="152">
                  <c:v>342214.17258000001</c:v>
                </c:pt>
                <c:pt idx="153">
                  <c:v>344193.80025999999</c:v>
                </c:pt>
                <c:pt idx="154">
                  <c:v>346746.41295999999</c:v>
                </c:pt>
                <c:pt idx="155">
                  <c:v>350303.08977000002</c:v>
                </c:pt>
                <c:pt idx="156">
                  <c:v>354022.63575999998</c:v>
                </c:pt>
                <c:pt idx="157">
                  <c:v>357718.56384999998</c:v>
                </c:pt>
                <c:pt idx="158">
                  <c:v>359487.74012999999</c:v>
                </c:pt>
                <c:pt idx="159">
                  <c:v>361790.46432000003</c:v>
                </c:pt>
                <c:pt idx="160">
                  <c:v>367031.61949999997</c:v>
                </c:pt>
                <c:pt idx="161">
                  <c:v>369998.08405</c:v>
                </c:pt>
                <c:pt idx="162">
                  <c:v>372352.92749999999</c:v>
                </c:pt>
                <c:pt idx="163">
                  <c:v>374770.65466</c:v>
                </c:pt>
                <c:pt idx="164">
                  <c:v>378028.25154000003</c:v>
                </c:pt>
                <c:pt idx="165">
                  <c:v>381649.83760000003</c:v>
                </c:pt>
                <c:pt idx="166">
                  <c:v>383964.41989000002</c:v>
                </c:pt>
                <c:pt idx="167">
                  <c:v>387605.34185999999</c:v>
                </c:pt>
                <c:pt idx="168">
                  <c:v>392898.23080999998</c:v>
                </c:pt>
                <c:pt idx="169">
                  <c:v>396694.37596999999</c:v>
                </c:pt>
                <c:pt idx="170">
                  <c:v>400938.81319999998</c:v>
                </c:pt>
                <c:pt idx="171">
                  <c:v>406647.15010000003</c:v>
                </c:pt>
                <c:pt idx="172">
                  <c:v>414317.53405999998</c:v>
                </c:pt>
                <c:pt idx="173">
                  <c:v>416786.60976000002</c:v>
                </c:pt>
                <c:pt idx="174">
                  <c:v>418836.14558000001</c:v>
                </c:pt>
                <c:pt idx="175">
                  <c:v>422086.79518000002</c:v>
                </c:pt>
                <c:pt idx="176">
                  <c:v>424920.32902</c:v>
                </c:pt>
                <c:pt idx="177">
                  <c:v>428208.16048000002</c:v>
                </c:pt>
                <c:pt idx="178">
                  <c:v>429601.30112000002</c:v>
                </c:pt>
                <c:pt idx="179">
                  <c:v>434284.49541999999</c:v>
                </c:pt>
                <c:pt idx="180">
                  <c:v>440329.12663999997</c:v>
                </c:pt>
                <c:pt idx="181">
                  <c:v>443644.88088000001</c:v>
                </c:pt>
                <c:pt idx="182">
                  <c:v>446262.45170999999</c:v>
                </c:pt>
                <c:pt idx="183">
                  <c:v>448833.66730999999</c:v>
                </c:pt>
                <c:pt idx="184">
                  <c:v>454613.37144999998</c:v>
                </c:pt>
                <c:pt idx="185">
                  <c:v>457678.73751000001</c:v>
                </c:pt>
                <c:pt idx="186">
                  <c:v>462279.06342999998</c:v>
                </c:pt>
                <c:pt idx="187">
                  <c:v>468159.29295999999</c:v>
                </c:pt>
                <c:pt idx="188">
                  <c:v>469640.43114</c:v>
                </c:pt>
                <c:pt idx="189">
                  <c:v>471588.18021999998</c:v>
                </c:pt>
                <c:pt idx="190">
                  <c:v>473945.00873</c:v>
                </c:pt>
                <c:pt idx="191">
                  <c:v>480212.26186000003</c:v>
                </c:pt>
                <c:pt idx="192">
                  <c:v>485840.82225999999</c:v>
                </c:pt>
                <c:pt idx="193">
                  <c:v>489007.52256000001</c:v>
                </c:pt>
                <c:pt idx="194">
                  <c:v>491849.82594000001</c:v>
                </c:pt>
                <c:pt idx="195">
                  <c:v>494232.96477999998</c:v>
                </c:pt>
                <c:pt idx="196">
                  <c:v>498335.05109000002</c:v>
                </c:pt>
                <c:pt idx="197">
                  <c:v>500814.34168999997</c:v>
                </c:pt>
                <c:pt idx="198">
                  <c:v>503237.95257999998</c:v>
                </c:pt>
                <c:pt idx="199">
                  <c:v>504909.76048</c:v>
                </c:pt>
                <c:pt idx="200">
                  <c:v>506936.20501999999</c:v>
                </c:pt>
                <c:pt idx="201">
                  <c:v>509457.51503000001</c:v>
                </c:pt>
                <c:pt idx="202">
                  <c:v>513035.52114000003</c:v>
                </c:pt>
                <c:pt idx="203">
                  <c:v>519367.29025999998</c:v>
                </c:pt>
                <c:pt idx="204">
                  <c:v>523489.06176000001</c:v>
                </c:pt>
                <c:pt idx="205">
                  <c:v>527071.52610999998</c:v>
                </c:pt>
                <c:pt idx="206">
                  <c:v>530249.20779000001</c:v>
                </c:pt>
                <c:pt idx="207">
                  <c:v>533870.59271</c:v>
                </c:pt>
                <c:pt idx="208">
                  <c:v>540581.88902999996</c:v>
                </c:pt>
                <c:pt idx="209">
                  <c:v>542322.35236000002</c:v>
                </c:pt>
                <c:pt idx="210">
                  <c:v>545506.30249000003</c:v>
                </c:pt>
                <c:pt idx="211">
                  <c:v>548274.58216999995</c:v>
                </c:pt>
                <c:pt idx="212">
                  <c:v>549967.43581000005</c:v>
                </c:pt>
                <c:pt idx="213">
                  <c:v>553268.19429999997</c:v>
                </c:pt>
                <c:pt idx="214">
                  <c:v>556586.79012999998</c:v>
                </c:pt>
                <c:pt idx="215">
                  <c:v>560726.48514999996</c:v>
                </c:pt>
                <c:pt idx="216">
                  <c:v>566146.75635000004</c:v>
                </c:pt>
                <c:pt idx="217">
                  <c:v>574630.57770999998</c:v>
                </c:pt>
                <c:pt idx="218">
                  <c:v>579611.90420999995</c:v>
                </c:pt>
              </c:numCache>
            </c:numRef>
          </c:val>
          <c:smooth val="0"/>
          <c:extLst>
            <c:ext xmlns:c16="http://schemas.microsoft.com/office/drawing/2014/chart" uri="{C3380CC4-5D6E-409C-BE32-E72D297353CC}">
              <c16:uniqueId val="{00000001-017C-4EFD-9E86-4763A4DC052B}"/>
            </c:ext>
          </c:extLst>
        </c:ser>
        <c:ser>
          <c:idx val="5"/>
          <c:order val="2"/>
          <c:tx>
            <c:strRef>
              <c:f>'817_B2_PH'!$J$1</c:f>
              <c:strCache>
                <c:ptCount val="1"/>
                <c:pt idx="0">
                  <c:v>PH_FOORD_LAST</c:v>
                </c:pt>
              </c:strCache>
            </c:strRef>
          </c:tx>
          <c:spPr>
            <a:ln w="28575" cap="rnd">
              <a:solidFill>
                <a:schemeClr val="accent6"/>
              </a:solidFill>
              <a:round/>
            </a:ln>
            <a:effectLst/>
          </c:spPr>
          <c:marker>
            <c:symbol val="none"/>
          </c:marker>
          <c:dLbls>
            <c:dLbl>
              <c:idx val="187"/>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EE-4125-887C-C46694C8121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'817_B2_PH'!$I$2:$I$220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'817_B2_PH'!$J$2:$J$220</c:f>
              <c:numCache>
                <c:formatCode>General</c:formatCode>
                <c:ptCount val="219"/>
                <c:pt idx="218">
                  <c:v>674511.23424999998</c:v>
                </c:pt>
              </c:numCache>
            </c:numRef>
          </c:val>
          <c:smooth val="0"/>
          <c:extLst>
            <c:ext xmlns:c16="http://schemas.microsoft.com/office/drawing/2014/chart" uri="{C3380CC4-5D6E-409C-BE32-E72D297353CC}">
              <c16:uniqueId val="{00000002-017C-4EFD-9E86-4763A4DC052B}"/>
            </c:ext>
          </c:extLst>
        </c:ser>
        <c:ser>
          <c:idx val="6"/>
          <c:order val="3"/>
          <c:tx>
            <c:strRef>
              <c:f>'817_B2_PH'!$K$1</c:f>
              <c:strCache>
                <c:ptCount val="1"/>
                <c:pt idx="0">
                  <c:v>PH_COMP_1_LAST</c:v>
                </c:pt>
              </c:strCache>
            </c:strRef>
          </c:tx>
          <c:spPr>
            <a:ln w="28575" cap="rnd">
              <a:solidFill>
                <a:schemeClr val="accent1">
                  <a:lumMod val="60000"/>
                </a:schemeClr>
              </a:solidFill>
              <a:round/>
            </a:ln>
            <a:effectLst/>
          </c:spPr>
          <c:marker>
            <c:symbol val="none"/>
          </c:marker>
          <c:dLbls>
            <c:dLbl>
              <c:idx val="187"/>
              <c:layout>
                <c:manualLayout>
                  <c:x val="-1.9012869042734097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EE-4125-887C-C46694C8121F}"/>
                </c:ext>
              </c:extLst>
            </c:dLbl>
            <c:dLbl>
              <c:idx val="188"/>
              <c:layout>
                <c:manualLayout>
                  <c:x val="-1.9012869042734097E-16"/>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C8-4B7F-A599-0BD470062FB7}"/>
                </c:ext>
              </c:extLst>
            </c:dLbl>
            <c:dLbl>
              <c:idx val="189"/>
              <c:layout>
                <c:manualLayout>
                  <c:x val="-1.9012869042734097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23-474C-9540-5BC567BD72BD}"/>
                </c:ext>
              </c:extLst>
            </c:dLbl>
            <c:dLbl>
              <c:idx val="190"/>
              <c:layout>
                <c:manualLayout>
                  <c:x val="-1.9012869042734097E-16"/>
                  <c:y val="3.9197530864197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14-4EC6-9FCC-0D6D781CB184}"/>
                </c:ext>
              </c:extLst>
            </c:dLbl>
            <c:dLbl>
              <c:idx val="192"/>
              <c:layout>
                <c:manualLayout>
                  <c:x val="-1.9012869042734097E-16"/>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2B-4306-B913-C8F2C07CB2DE}"/>
                </c:ext>
              </c:extLst>
            </c:dLbl>
            <c:dLbl>
              <c:idx val="19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D3-421F-A7AD-DDC2847A4627}"/>
                </c:ext>
              </c:extLst>
            </c:dLbl>
            <c:dLbl>
              <c:idx val="197"/>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5B-471D-ADA7-A1F11AE1AAAF}"/>
                </c:ext>
              </c:extLst>
            </c:dLbl>
            <c:dLbl>
              <c:idx val="200"/>
              <c:layout>
                <c:manualLayout>
                  <c:x val="0"/>
                  <c:y val="7.839506172839497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FF-47F2-9541-27A8871B914F}"/>
                </c:ext>
              </c:extLst>
            </c:dLbl>
            <c:dLbl>
              <c:idx val="204"/>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1F-4FE9-99E1-5DE87A381BA3}"/>
                </c:ext>
              </c:extLst>
            </c:dLbl>
            <c:dLbl>
              <c:idx val="205"/>
              <c:layout>
                <c:manualLayout>
                  <c:x val="0"/>
                  <c:y val="3.1358024691358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88-4835-AF1D-BA04F2EE1EE4}"/>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'817_B2_PH'!$I$2:$I$220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'817_B2_PH'!$K$2:$K$220</c:f>
              <c:numCache>
                <c:formatCode>General</c:formatCode>
                <c:ptCount val="219"/>
                <c:pt idx="218">
                  <c:v>579611.90420999995</c:v>
                </c:pt>
              </c:numCache>
            </c:numRef>
          </c:val>
          <c:smooth val="0"/>
          <c:extLst>
            <c:ext xmlns:c16="http://schemas.microsoft.com/office/drawing/2014/chart" uri="{C3380CC4-5D6E-409C-BE32-E72D297353CC}">
              <c16:uniqueId val="{00000003-017C-4EFD-9E86-4763A4DC052B}"/>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3"/>
          <c:orientation val="minMax"/>
          <c:max val="72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533823529411761"/>
          <c:h val="0.82146190476190473"/>
        </c:manualLayout>
      </c:layout>
      <c:lineChart>
        <c:grouping val="standard"/>
        <c:varyColors val="0"/>
        <c:ser>
          <c:idx val="0"/>
          <c:order val="0"/>
          <c:tx>
            <c:strRef>
              <c:f>'817_B4_PH'!$G$2</c:f>
              <c:strCache>
                <c:ptCount val="1"/>
                <c:pt idx="0">
                  <c:v>Foord</c:v>
                </c:pt>
              </c:strCache>
            </c:strRef>
          </c:tx>
          <c:spPr>
            <a:ln w="15875" cap="rnd">
              <a:solidFill>
                <a:srgbClr val="D25347"/>
              </a:solidFill>
              <a:round/>
            </a:ln>
            <a:effectLst/>
          </c:spPr>
          <c:marker>
            <c:symbol val="none"/>
          </c:marker>
          <c:dLbls>
            <c:delete val="1"/>
          </c:dLbls>
          <c:cat>
            <c:numRef>
              <c:f>'817_B4_PH'!$I$2:$I$220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'817_B4_PH'!$M$2:$M$220</c:f>
              <c:numCache>
                <c:formatCode>General</c:formatCode>
                <c:ptCount val="219"/>
                <c:pt idx="0">
                  <c:v>100000</c:v>
                </c:pt>
                <c:pt idx="1">
                  <c:v>97311.107560000004</c:v>
                </c:pt>
                <c:pt idx="2">
                  <c:v>96705.131800000003</c:v>
                </c:pt>
                <c:pt idx="3">
                  <c:v>95495.180200000003</c:v>
                </c:pt>
                <c:pt idx="4">
                  <c:v>93570.257199999993</c:v>
                </c:pt>
                <c:pt idx="5">
                  <c:v>97154.113840000005</c:v>
                </c:pt>
                <c:pt idx="6">
                  <c:v>93757.031390000004</c:v>
                </c:pt>
                <c:pt idx="7">
                  <c:v>88725.594140000001</c:v>
                </c:pt>
                <c:pt idx="8">
                  <c:v>89223.07548</c:v>
                </c:pt>
                <c:pt idx="9">
                  <c:v>90667.995859999995</c:v>
                </c:pt>
                <c:pt idx="10">
                  <c:v>90223.093850000005</c:v>
                </c:pt>
                <c:pt idx="11">
                  <c:v>85431.296990000003</c:v>
                </c:pt>
                <c:pt idx="12">
                  <c:v>88038.411009999996</c:v>
                </c:pt>
                <c:pt idx="13">
                  <c:v>88291.370609999998</c:v>
                </c:pt>
                <c:pt idx="14">
                  <c:v>89638.72451</c:v>
                </c:pt>
                <c:pt idx="15">
                  <c:v>89567.811140000005</c:v>
                </c:pt>
                <c:pt idx="16">
                  <c:v>94086.156619999994</c:v>
                </c:pt>
                <c:pt idx="17">
                  <c:v>97298.426120000004</c:v>
                </c:pt>
                <c:pt idx="18">
                  <c:v>98303.841369999995</c:v>
                </c:pt>
                <c:pt idx="19">
                  <c:v>102012.07791000001</c:v>
                </c:pt>
                <c:pt idx="20">
                  <c:v>101393.31984</c:v>
                </c:pt>
                <c:pt idx="21">
                  <c:v>103201.08515</c:v>
                </c:pt>
                <c:pt idx="22">
                  <c:v>103112.69114</c:v>
                </c:pt>
                <c:pt idx="23">
                  <c:v>105137.12957</c:v>
                </c:pt>
                <c:pt idx="24">
                  <c:v>108270.80504000001</c:v>
                </c:pt>
                <c:pt idx="25">
                  <c:v>109827.40201000001</c:v>
                </c:pt>
                <c:pt idx="26">
                  <c:v>106486.7552</c:v>
                </c:pt>
                <c:pt idx="27">
                  <c:v>106807.99197</c:v>
                </c:pt>
                <c:pt idx="28">
                  <c:v>109082.52077</c:v>
                </c:pt>
                <c:pt idx="29">
                  <c:v>108399.08415</c:v>
                </c:pt>
                <c:pt idx="30">
                  <c:v>113301.11537</c:v>
                </c:pt>
                <c:pt idx="31">
                  <c:v>117221.03086</c:v>
                </c:pt>
                <c:pt idx="32">
                  <c:v>119626.50773</c:v>
                </c:pt>
                <c:pt idx="33">
                  <c:v>120645.92511</c:v>
                </c:pt>
                <c:pt idx="34">
                  <c:v>122909.96734</c:v>
                </c:pt>
                <c:pt idx="35">
                  <c:v>123322.30372</c:v>
                </c:pt>
                <c:pt idx="36">
                  <c:v>122207.14597</c:v>
                </c:pt>
                <c:pt idx="37">
                  <c:v>124512.53062999999</c:v>
                </c:pt>
                <c:pt idx="38">
                  <c:v>125227.31955</c:v>
                </c:pt>
                <c:pt idx="39">
                  <c:v>123431.0996</c:v>
                </c:pt>
                <c:pt idx="40">
                  <c:v>125824.60892</c:v>
                </c:pt>
                <c:pt idx="41">
                  <c:v>124873.73295000001</c:v>
                </c:pt>
                <c:pt idx="42">
                  <c:v>128567.60848</c:v>
                </c:pt>
                <c:pt idx="43">
                  <c:v>137300.3578</c:v>
                </c:pt>
                <c:pt idx="44">
                  <c:v>138515.46343999999</c:v>
                </c:pt>
                <c:pt idx="45">
                  <c:v>138750.14991000001</c:v>
                </c:pt>
                <c:pt idx="46">
                  <c:v>143045.78963000001</c:v>
                </c:pt>
                <c:pt idx="47">
                  <c:v>145408.00765000001</c:v>
                </c:pt>
                <c:pt idx="48">
                  <c:v>149857.47756</c:v>
                </c:pt>
                <c:pt idx="49">
                  <c:v>152745.95185000001</c:v>
                </c:pt>
                <c:pt idx="50">
                  <c:v>152832.84807000001</c:v>
                </c:pt>
                <c:pt idx="51">
                  <c:v>153867.90302</c:v>
                </c:pt>
                <c:pt idx="52">
                  <c:v>159002.47954</c:v>
                </c:pt>
                <c:pt idx="53">
                  <c:v>163701.47502000001</c:v>
                </c:pt>
                <c:pt idx="54">
                  <c:v>166088.37113000001</c:v>
                </c:pt>
                <c:pt idx="55">
                  <c:v>171862.01983999999</c:v>
                </c:pt>
                <c:pt idx="56">
                  <c:v>176683.11001</c:v>
                </c:pt>
                <c:pt idx="57">
                  <c:v>175445.66388000001</c:v>
                </c:pt>
                <c:pt idx="58">
                  <c:v>187129.35535</c:v>
                </c:pt>
                <c:pt idx="59">
                  <c:v>187298.74799</c:v>
                </c:pt>
                <c:pt idx="60">
                  <c:v>193292.38712</c:v>
                </c:pt>
                <c:pt idx="61">
                  <c:v>191655.65836</c:v>
                </c:pt>
                <c:pt idx="62">
                  <c:v>212171.96539999999</c:v>
                </c:pt>
                <c:pt idx="63">
                  <c:v>204628.49372999999</c:v>
                </c:pt>
                <c:pt idx="64">
                  <c:v>210100.75555</c:v>
                </c:pt>
                <c:pt idx="65">
                  <c:v>216484.87770000001</c:v>
                </c:pt>
                <c:pt idx="66">
                  <c:v>221477.56041000001</c:v>
                </c:pt>
                <c:pt idx="67">
                  <c:v>228597.55053000001</c:v>
                </c:pt>
                <c:pt idx="68">
                  <c:v>232239.49202000001</c:v>
                </c:pt>
                <c:pt idx="69">
                  <c:v>236764.69506</c:v>
                </c:pt>
                <c:pt idx="70">
                  <c:v>238298.02833</c:v>
                </c:pt>
                <c:pt idx="71">
                  <c:v>239028.39653999999</c:v>
                </c:pt>
                <c:pt idx="72">
                  <c:v>240149.24776</c:v>
                </c:pt>
                <c:pt idx="73">
                  <c:v>242191.85884999999</c:v>
                </c:pt>
                <c:pt idx="74">
                  <c:v>243909.98407999999</c:v>
                </c:pt>
                <c:pt idx="75">
                  <c:v>248722.27463</c:v>
                </c:pt>
                <c:pt idx="76">
                  <c:v>250720.88764</c:v>
                </c:pt>
                <c:pt idx="77">
                  <c:v>248827.87002</c:v>
                </c:pt>
                <c:pt idx="78">
                  <c:v>253874.95071</c:v>
                </c:pt>
                <c:pt idx="79">
                  <c:v>250505.50210000001</c:v>
                </c:pt>
                <c:pt idx="80">
                  <c:v>255811.41542999999</c:v>
                </c:pt>
                <c:pt idx="81">
                  <c:v>260389.21801000001</c:v>
                </c:pt>
                <c:pt idx="82">
                  <c:v>259388.89567</c:v>
                </c:pt>
                <c:pt idx="83">
                  <c:v>268262.33026999998</c:v>
                </c:pt>
                <c:pt idx="84">
                  <c:v>274676.24281000003</c:v>
                </c:pt>
                <c:pt idx="85">
                  <c:v>279010.71951000002</c:v>
                </c:pt>
                <c:pt idx="86">
                  <c:v>283134.40774</c:v>
                </c:pt>
                <c:pt idx="87">
                  <c:v>277849.16408000002</c:v>
                </c:pt>
                <c:pt idx="88">
                  <c:v>284053.00172</c:v>
                </c:pt>
                <c:pt idx="89">
                  <c:v>281549.86109000002</c:v>
                </c:pt>
                <c:pt idx="90">
                  <c:v>274039.22026999999</c:v>
                </c:pt>
                <c:pt idx="91">
                  <c:v>295587.69838000002</c:v>
                </c:pt>
                <c:pt idx="92">
                  <c:v>301430.92031000002</c:v>
                </c:pt>
                <c:pt idx="93">
                  <c:v>315996.19819999998</c:v>
                </c:pt>
                <c:pt idx="94">
                  <c:v>301092.0379</c:v>
                </c:pt>
                <c:pt idx="95">
                  <c:v>305810.83682999999</c:v>
                </c:pt>
                <c:pt idx="96">
                  <c:v>306582.02892000001</c:v>
                </c:pt>
                <c:pt idx="97">
                  <c:v>302025.51341999997</c:v>
                </c:pt>
                <c:pt idx="98">
                  <c:v>322538.19474000001</c:v>
                </c:pt>
                <c:pt idx="99">
                  <c:v>302945.28959</c:v>
                </c:pt>
                <c:pt idx="100">
                  <c:v>302632.00822999998</c:v>
                </c:pt>
                <c:pt idx="101">
                  <c:v>315938.10376999999</c:v>
                </c:pt>
                <c:pt idx="102">
                  <c:v>304813.09211999999</c:v>
                </c:pt>
                <c:pt idx="103">
                  <c:v>293599.34853999998</c:v>
                </c:pt>
                <c:pt idx="104">
                  <c:v>303698.65500000003</c:v>
                </c:pt>
                <c:pt idx="105">
                  <c:v>299659.37998000003</c:v>
                </c:pt>
                <c:pt idx="106">
                  <c:v>302009.09674000001</c:v>
                </c:pt>
                <c:pt idx="107">
                  <c:v>298337.94400999998</c:v>
                </c:pt>
                <c:pt idx="108">
                  <c:v>306658.69890999998</c:v>
                </c:pt>
                <c:pt idx="109">
                  <c:v>312669.74197999999</c:v>
                </c:pt>
                <c:pt idx="110">
                  <c:v>313722.5172</c:v>
                </c:pt>
                <c:pt idx="111">
                  <c:v>311373.1544</c:v>
                </c:pt>
                <c:pt idx="112">
                  <c:v>320788.58260000002</c:v>
                </c:pt>
                <c:pt idx="113">
                  <c:v>319360.53852</c:v>
                </c:pt>
                <c:pt idx="114">
                  <c:v>328460.37716999999</c:v>
                </c:pt>
                <c:pt idx="115">
                  <c:v>340810.54598</c:v>
                </c:pt>
                <c:pt idx="116">
                  <c:v>335294.40031</c:v>
                </c:pt>
                <c:pt idx="117">
                  <c:v>313367.35483000003</c:v>
                </c:pt>
                <c:pt idx="118">
                  <c:v>318101.11647000001</c:v>
                </c:pt>
                <c:pt idx="119">
                  <c:v>304433.07023000001</c:v>
                </c:pt>
                <c:pt idx="120">
                  <c:v>295004.54238</c:v>
                </c:pt>
                <c:pt idx="121">
                  <c:v>311553.34054</c:v>
                </c:pt>
                <c:pt idx="122">
                  <c:v>312820.67232999997</c:v>
                </c:pt>
                <c:pt idx="123">
                  <c:v>326417.63881999999</c:v>
                </c:pt>
                <c:pt idx="124">
                  <c:v>322948.02127000003</c:v>
                </c:pt>
                <c:pt idx="125">
                  <c:v>346505.01727000001</c:v>
                </c:pt>
                <c:pt idx="126">
                  <c:v>333112.57870999997</c:v>
                </c:pt>
                <c:pt idx="127">
                  <c:v>322293.05904000002</c:v>
                </c:pt>
                <c:pt idx="128">
                  <c:v>309760.40130999999</c:v>
                </c:pt>
                <c:pt idx="129">
                  <c:v>308767.80570000003</c:v>
                </c:pt>
                <c:pt idx="130">
                  <c:v>308564.05041000003</c:v>
                </c:pt>
                <c:pt idx="131">
                  <c:v>324702.83526999998</c:v>
                </c:pt>
                <c:pt idx="132">
                  <c:v>329065.33095999999</c:v>
                </c:pt>
                <c:pt idx="133">
                  <c:v>334243.76192000002</c:v>
                </c:pt>
                <c:pt idx="134">
                  <c:v>321322.38751999999</c:v>
                </c:pt>
                <c:pt idx="135">
                  <c:v>327163.77711999998</c:v>
                </c:pt>
                <c:pt idx="136">
                  <c:v>326867.34155000001</c:v>
                </c:pt>
                <c:pt idx="137">
                  <c:v>339439.42751000001</c:v>
                </c:pt>
                <c:pt idx="138">
                  <c:v>340793.47769000003</c:v>
                </c:pt>
                <c:pt idx="139">
                  <c:v>349335.14292999997</c:v>
                </c:pt>
                <c:pt idx="140">
                  <c:v>348443.50686000002</c:v>
                </c:pt>
                <c:pt idx="141">
                  <c:v>349170.92460000003</c:v>
                </c:pt>
                <c:pt idx="142">
                  <c:v>356226.52974999999</c:v>
                </c:pt>
                <c:pt idx="143">
                  <c:v>348416.9081</c:v>
                </c:pt>
                <c:pt idx="144">
                  <c:v>341040.19435000001</c:v>
                </c:pt>
                <c:pt idx="145">
                  <c:v>381347.49939999997</c:v>
                </c:pt>
                <c:pt idx="146">
                  <c:v>382098.46578999999</c:v>
                </c:pt>
                <c:pt idx="147">
                  <c:v>393424.76487999997</c:v>
                </c:pt>
                <c:pt idx="148">
                  <c:v>399998.05304999999</c:v>
                </c:pt>
                <c:pt idx="149">
                  <c:v>408467.41475</c:v>
                </c:pt>
                <c:pt idx="150">
                  <c:v>393276.11129999999</c:v>
                </c:pt>
                <c:pt idx="151">
                  <c:v>383077.08708000003</c:v>
                </c:pt>
                <c:pt idx="152">
                  <c:v>400751.71918000001</c:v>
                </c:pt>
                <c:pt idx="153">
                  <c:v>402271.24706999998</c:v>
                </c:pt>
                <c:pt idx="154">
                  <c:v>417565.08992</c:v>
                </c:pt>
                <c:pt idx="155">
                  <c:v>423516.47636999999</c:v>
                </c:pt>
                <c:pt idx="156">
                  <c:v>416494.71875</c:v>
                </c:pt>
                <c:pt idx="157">
                  <c:v>424361.43734</c:v>
                </c:pt>
                <c:pt idx="158">
                  <c:v>419776.64859</c:v>
                </c:pt>
                <c:pt idx="159">
                  <c:v>421445.34649000003</c:v>
                </c:pt>
                <c:pt idx="160">
                  <c:v>424897.21445000003</c:v>
                </c:pt>
                <c:pt idx="161">
                  <c:v>422433.11177000002</c:v>
                </c:pt>
                <c:pt idx="162">
                  <c:v>424464.10827999999</c:v>
                </c:pt>
                <c:pt idx="163">
                  <c:v>437125.94033000001</c:v>
                </c:pt>
                <c:pt idx="164">
                  <c:v>438900.52412000002</c:v>
                </c:pt>
                <c:pt idx="165">
                  <c:v>442861.24154000002</c:v>
                </c:pt>
                <c:pt idx="166">
                  <c:v>428259.02068999998</c:v>
                </c:pt>
                <c:pt idx="167">
                  <c:v>426772.40181000001</c:v>
                </c:pt>
                <c:pt idx="168">
                  <c:v>420311.18906</c:v>
                </c:pt>
                <c:pt idx="169">
                  <c:v>419363.52510999999</c:v>
                </c:pt>
                <c:pt idx="170">
                  <c:v>418335.72649999999</c:v>
                </c:pt>
                <c:pt idx="171">
                  <c:v>419002.04846999998</c:v>
                </c:pt>
                <c:pt idx="172">
                  <c:v>421545.63919999998</c:v>
                </c:pt>
                <c:pt idx="173">
                  <c:v>429563.19137000002</c:v>
                </c:pt>
                <c:pt idx="174">
                  <c:v>418811.67074999999</c:v>
                </c:pt>
                <c:pt idx="175">
                  <c:v>422543.29488</c:v>
                </c:pt>
                <c:pt idx="176">
                  <c:v>434484.25160000002</c:v>
                </c:pt>
                <c:pt idx="177">
                  <c:v>439456.01857000001</c:v>
                </c:pt>
                <c:pt idx="178">
                  <c:v>483536.11356999999</c:v>
                </c:pt>
                <c:pt idx="179">
                  <c:v>485776.85879999999</c:v>
                </c:pt>
                <c:pt idx="180">
                  <c:v>484470.66535000002</c:v>
                </c:pt>
                <c:pt idx="181">
                  <c:v>489320.89734000002</c:v>
                </c:pt>
                <c:pt idx="182">
                  <c:v>492879.56391000003</c:v>
                </c:pt>
                <c:pt idx="183">
                  <c:v>490210.26068000001</c:v>
                </c:pt>
                <c:pt idx="184">
                  <c:v>485866.57629</c:v>
                </c:pt>
                <c:pt idx="185">
                  <c:v>484644.76338000002</c:v>
                </c:pt>
                <c:pt idx="186">
                  <c:v>471653.74979999999</c:v>
                </c:pt>
                <c:pt idx="187">
                  <c:v>460866.34681000002</c:v>
                </c:pt>
                <c:pt idx="188">
                  <c:v>482792.47735</c:v>
                </c:pt>
                <c:pt idx="189">
                  <c:v>491961.54220999999</c:v>
                </c:pt>
                <c:pt idx="190">
                  <c:v>480759.23632000003</c:v>
                </c:pt>
                <c:pt idx="191">
                  <c:v>487795.22433</c:v>
                </c:pt>
                <c:pt idx="192">
                  <c:v>497930.99183999997</c:v>
                </c:pt>
                <c:pt idx="193">
                  <c:v>506164.81277999998</c:v>
                </c:pt>
                <c:pt idx="194">
                  <c:v>515745.10756999999</c:v>
                </c:pt>
                <c:pt idx="195">
                  <c:v>505853.24854</c:v>
                </c:pt>
                <c:pt idx="196">
                  <c:v>510889.59278000001</c:v>
                </c:pt>
                <c:pt idx="197">
                  <c:v>510998.33480999997</c:v>
                </c:pt>
                <c:pt idx="198">
                  <c:v>527528.34476999997</c:v>
                </c:pt>
                <c:pt idx="199">
                  <c:v>526251.54802999995</c:v>
                </c:pt>
                <c:pt idx="200">
                  <c:v>527148.13158000004</c:v>
                </c:pt>
                <c:pt idx="201">
                  <c:v>531769.83545000001</c:v>
                </c:pt>
                <c:pt idx="202">
                  <c:v>542674.99325000006</c:v>
                </c:pt>
                <c:pt idx="203">
                  <c:v>547431.79874999996</c:v>
                </c:pt>
                <c:pt idx="204">
                  <c:v>556222.00196000002</c:v>
                </c:pt>
                <c:pt idx="205">
                  <c:v>555071.56438</c:v>
                </c:pt>
                <c:pt idx="206">
                  <c:v>566052.26827</c:v>
                </c:pt>
                <c:pt idx="207">
                  <c:v>580588.55828</c:v>
                </c:pt>
                <c:pt idx="208">
                  <c:v>595593.91972999997</c:v>
                </c:pt>
                <c:pt idx="209">
                  <c:v>599973.15101000003</c:v>
                </c:pt>
                <c:pt idx="210">
                  <c:v>619716.01090999995</c:v>
                </c:pt>
                <c:pt idx="211">
                  <c:v>621376.02268000005</c:v>
                </c:pt>
                <c:pt idx="212">
                  <c:v>618847.90959000005</c:v>
                </c:pt>
                <c:pt idx="213">
                  <c:v>614551.85063</c:v>
                </c:pt>
                <c:pt idx="214">
                  <c:v>630129.08800999995</c:v>
                </c:pt>
                <c:pt idx="215">
                  <c:v>634487.04981999996</c:v>
                </c:pt>
                <c:pt idx="216">
                  <c:v>622269.90009000001</c:v>
                </c:pt>
                <c:pt idx="217">
                  <c:v>643898.57556999999</c:v>
                </c:pt>
                <c:pt idx="218">
                  <c:v>626612.70776000002</c:v>
                </c:pt>
              </c:numCache>
            </c:numRef>
          </c:val>
          <c:smooth val="0"/>
          <c:extLst>
            <c:ext xmlns:c16="http://schemas.microsoft.com/office/drawing/2014/chart" uri="{C3380CC4-5D6E-409C-BE32-E72D297353CC}">
              <c16:uniqueId val="{00000000-7228-47DB-AE8E-816AB9DB7366}"/>
            </c:ext>
          </c:extLst>
        </c:ser>
        <c:ser>
          <c:idx val="1"/>
          <c:order val="1"/>
          <c:tx>
            <c:strRef>
              <c:f>'817_B4_PH'!$G$3</c:f>
              <c:strCache>
                <c:ptCount val="1"/>
                <c:pt idx="0">
                  <c:v>Benchmark</c:v>
                </c:pt>
              </c:strCache>
            </c:strRef>
          </c:tx>
          <c:spPr>
            <a:ln w="15875" cap="rnd">
              <a:solidFill>
                <a:srgbClr val="29363D"/>
              </a:solidFill>
              <a:round/>
            </a:ln>
            <a:effectLst/>
          </c:spPr>
          <c:marker>
            <c:symbol val="none"/>
          </c:marker>
          <c:dLbls>
            <c:delete val="1"/>
          </c:dLbls>
          <c:cat>
            <c:numRef>
              <c:f>'817_B4_PH'!$I$2:$I$220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'817_B4_PH'!$L$2:$L$220</c:f>
              <c:numCache>
                <c:formatCode>General</c:formatCode>
                <c:ptCount val="219"/>
                <c:pt idx="0">
                  <c:v>100000</c:v>
                </c:pt>
                <c:pt idx="1">
                  <c:v>100991.80117999999</c:v>
                </c:pt>
                <c:pt idx="2">
                  <c:v>102102.25556999999</c:v>
                </c:pt>
                <c:pt idx="3">
                  <c:v>103901.31101999999</c:v>
                </c:pt>
                <c:pt idx="4">
                  <c:v>105627.04945000001</c:v>
                </c:pt>
                <c:pt idx="5">
                  <c:v>106663.87712</c:v>
                </c:pt>
                <c:pt idx="6">
                  <c:v>107693.11761</c:v>
                </c:pt>
                <c:pt idx="7">
                  <c:v>108340.07533000001</c:v>
                </c:pt>
                <c:pt idx="8">
                  <c:v>108875.12525</c:v>
                </c:pt>
                <c:pt idx="9">
                  <c:v>109122.96841</c:v>
                </c:pt>
                <c:pt idx="10">
                  <c:v>109982.84254</c:v>
                </c:pt>
                <c:pt idx="11">
                  <c:v>111621.74696999999</c:v>
                </c:pt>
                <c:pt idx="12">
                  <c:v>113521.56058</c:v>
                </c:pt>
                <c:pt idx="13">
                  <c:v>114491.71982</c:v>
                </c:pt>
                <c:pt idx="14">
                  <c:v>115379.68476</c:v>
                </c:pt>
                <c:pt idx="15">
                  <c:v>116257.50293</c:v>
                </c:pt>
                <c:pt idx="16">
                  <c:v>117989.96661</c:v>
                </c:pt>
                <c:pt idx="17">
                  <c:v>118792.5561</c:v>
                </c:pt>
                <c:pt idx="18">
                  <c:v>119688.86495</c:v>
                </c:pt>
                <c:pt idx="19">
                  <c:v>120184.70453</c:v>
                </c:pt>
                <c:pt idx="20">
                  <c:v>120666.6155</c:v>
                </c:pt>
                <c:pt idx="21">
                  <c:v>121485.54431</c:v>
                </c:pt>
                <c:pt idx="22">
                  <c:v>122309.17243000001</c:v>
                </c:pt>
                <c:pt idx="23">
                  <c:v>123516.51459999999</c:v>
                </c:pt>
                <c:pt idx="24">
                  <c:v>124995.86331</c:v>
                </c:pt>
                <c:pt idx="25">
                  <c:v>125712.97064</c:v>
                </c:pt>
                <c:pt idx="26">
                  <c:v>126450.70567</c:v>
                </c:pt>
                <c:pt idx="27">
                  <c:v>126957.95503</c:v>
                </c:pt>
                <c:pt idx="28">
                  <c:v>128248.53744</c:v>
                </c:pt>
                <c:pt idx="29">
                  <c:v>128889.83828</c:v>
                </c:pt>
                <c:pt idx="30">
                  <c:v>129516.99825999999</c:v>
                </c:pt>
                <c:pt idx="31">
                  <c:v>130274.99403</c:v>
                </c:pt>
                <c:pt idx="32">
                  <c:v>131019.55975</c:v>
                </c:pt>
                <c:pt idx="33">
                  <c:v>131785.59323</c:v>
                </c:pt>
                <c:pt idx="34">
                  <c:v>132891.10404999999</c:v>
                </c:pt>
                <c:pt idx="35">
                  <c:v>134286.29217999999</c:v>
                </c:pt>
                <c:pt idx="36">
                  <c:v>136419.75318</c:v>
                </c:pt>
                <c:pt idx="37">
                  <c:v>137306.22047999999</c:v>
                </c:pt>
                <c:pt idx="38">
                  <c:v>138556.44675999999</c:v>
                </c:pt>
                <c:pt idx="39">
                  <c:v>139681.95941000001</c:v>
                </c:pt>
                <c:pt idx="40">
                  <c:v>141404.68484</c:v>
                </c:pt>
                <c:pt idx="41">
                  <c:v>142220.59729999999</c:v>
                </c:pt>
                <c:pt idx="42">
                  <c:v>143367.47406000001</c:v>
                </c:pt>
                <c:pt idx="43">
                  <c:v>144656.13485</c:v>
                </c:pt>
                <c:pt idx="44">
                  <c:v>145584.98850000001</c:v>
                </c:pt>
                <c:pt idx="45">
                  <c:v>146421.89194999999</c:v>
                </c:pt>
                <c:pt idx="46">
                  <c:v>147848.56354999999</c:v>
                </c:pt>
                <c:pt idx="47">
                  <c:v>149244.48459000001</c:v>
                </c:pt>
                <c:pt idx="48">
                  <c:v>151396.60925000001</c:v>
                </c:pt>
                <c:pt idx="49">
                  <c:v>152595.96658000001</c:v>
                </c:pt>
                <c:pt idx="50">
                  <c:v>153347.54665999999</c:v>
                </c:pt>
                <c:pt idx="51">
                  <c:v>154320.82248</c:v>
                </c:pt>
                <c:pt idx="52">
                  <c:v>155439.93113000001</c:v>
                </c:pt>
                <c:pt idx="53">
                  <c:v>156445.33123000001</c:v>
                </c:pt>
                <c:pt idx="54">
                  <c:v>158401.13873999999</c:v>
                </c:pt>
                <c:pt idx="55">
                  <c:v>160027.50816</c:v>
                </c:pt>
                <c:pt idx="56">
                  <c:v>161034.59116000001</c:v>
                </c:pt>
                <c:pt idx="57">
                  <c:v>162068.78041000001</c:v>
                </c:pt>
                <c:pt idx="58">
                  <c:v>163206.96960000001</c:v>
                </c:pt>
                <c:pt idx="59">
                  <c:v>165377.28401</c:v>
                </c:pt>
                <c:pt idx="60">
                  <c:v>167940.94992000001</c:v>
                </c:pt>
                <c:pt idx="61">
                  <c:v>169243.05922</c:v>
                </c:pt>
                <c:pt idx="62">
                  <c:v>169471.67173</c:v>
                </c:pt>
                <c:pt idx="63">
                  <c:v>170626.71442</c:v>
                </c:pt>
                <c:pt idx="64">
                  <c:v>173082.69010000001</c:v>
                </c:pt>
                <c:pt idx="65">
                  <c:v>174279.06484000001</c:v>
                </c:pt>
                <c:pt idx="66">
                  <c:v>175779.23410999999</c:v>
                </c:pt>
                <c:pt idx="67">
                  <c:v>176829.73918999999</c:v>
                </c:pt>
                <c:pt idx="68">
                  <c:v>177700.73707999999</c:v>
                </c:pt>
                <c:pt idx="69">
                  <c:v>178923.91021</c:v>
                </c:pt>
                <c:pt idx="70">
                  <c:v>180805.00401999999</c:v>
                </c:pt>
                <c:pt idx="71">
                  <c:v>183441.43961999999</c:v>
                </c:pt>
                <c:pt idx="72">
                  <c:v>186496.37177999999</c:v>
                </c:pt>
                <c:pt idx="73">
                  <c:v>188067.01749999999</c:v>
                </c:pt>
                <c:pt idx="74">
                  <c:v>189177.05911999999</c:v>
                </c:pt>
                <c:pt idx="75">
                  <c:v>190433.42668999999</c:v>
                </c:pt>
                <c:pt idx="76">
                  <c:v>192720.83452</c:v>
                </c:pt>
                <c:pt idx="77">
                  <c:v>194188.19112999999</c:v>
                </c:pt>
                <c:pt idx="78">
                  <c:v>194967.34404</c:v>
                </c:pt>
                <c:pt idx="79">
                  <c:v>196112.59221</c:v>
                </c:pt>
                <c:pt idx="80">
                  <c:v>196899.51207999999</c:v>
                </c:pt>
                <c:pt idx="81">
                  <c:v>197376.46547</c:v>
                </c:pt>
                <c:pt idx="82">
                  <c:v>197854.01302000001</c:v>
                </c:pt>
                <c:pt idx="83">
                  <c:v>199792.69067000001</c:v>
                </c:pt>
                <c:pt idx="84">
                  <c:v>203369.03448999999</c:v>
                </c:pt>
                <c:pt idx="85">
                  <c:v>205908.54582999999</c:v>
                </c:pt>
                <c:pt idx="86">
                  <c:v>207281.4276</c:v>
                </c:pt>
                <c:pt idx="87">
                  <c:v>208981.59007999999</c:v>
                </c:pt>
                <c:pt idx="88">
                  <c:v>211940.33202999999</c:v>
                </c:pt>
                <c:pt idx="89">
                  <c:v>212819.16099999999</c:v>
                </c:pt>
                <c:pt idx="90">
                  <c:v>213673.13510000001</c:v>
                </c:pt>
                <c:pt idx="91">
                  <c:v>215088.52408</c:v>
                </c:pt>
                <c:pt idx="92">
                  <c:v>216128.77371000001</c:v>
                </c:pt>
                <c:pt idx="93">
                  <c:v>217558.60621999999</c:v>
                </c:pt>
                <c:pt idx="94">
                  <c:v>220067.74659</c:v>
                </c:pt>
                <c:pt idx="95">
                  <c:v>223787.91712</c:v>
                </c:pt>
                <c:pt idx="96">
                  <c:v>226334.31125999999</c:v>
                </c:pt>
                <c:pt idx="97">
                  <c:v>229047.34179000001</c:v>
                </c:pt>
                <c:pt idx="98">
                  <c:v>230359.48314999999</c:v>
                </c:pt>
                <c:pt idx="99">
                  <c:v>232557.03565000001</c:v>
                </c:pt>
                <c:pt idx="100">
                  <c:v>235347.22380000001</c:v>
                </c:pt>
                <c:pt idx="101">
                  <c:v>236139.78266999999</c:v>
                </c:pt>
                <c:pt idx="102">
                  <c:v>237455.40356999999</c:v>
                </c:pt>
                <c:pt idx="103">
                  <c:v>239548.71656</c:v>
                </c:pt>
                <c:pt idx="104">
                  <c:v>241251.87935</c:v>
                </c:pt>
                <c:pt idx="105">
                  <c:v>243183.38917000001</c:v>
                </c:pt>
                <c:pt idx="106">
                  <c:v>245590.57412</c:v>
                </c:pt>
                <c:pt idx="107">
                  <c:v>249083.30374</c:v>
                </c:pt>
                <c:pt idx="108">
                  <c:v>251524.95494</c:v>
                </c:pt>
                <c:pt idx="109">
                  <c:v>252769.91198</c:v>
                </c:pt>
                <c:pt idx="110">
                  <c:v>254528.03399</c:v>
                </c:pt>
                <c:pt idx="111">
                  <c:v>256024.52468</c:v>
                </c:pt>
                <c:pt idx="112">
                  <c:v>257801.79947</c:v>
                </c:pt>
                <c:pt idx="113">
                  <c:v>259110.34710000001</c:v>
                </c:pt>
                <c:pt idx="114">
                  <c:v>261352.25297</c:v>
                </c:pt>
                <c:pt idx="115">
                  <c:v>263160.18946999998</c:v>
                </c:pt>
                <c:pt idx="116">
                  <c:v>264458.53798000002</c:v>
                </c:pt>
                <c:pt idx="117">
                  <c:v>266771.72998</c:v>
                </c:pt>
                <c:pt idx="118">
                  <c:v>268610.81368999998</c:v>
                </c:pt>
                <c:pt idx="119">
                  <c:v>271577.71824999998</c:v>
                </c:pt>
                <c:pt idx="120">
                  <c:v>273688.23741</c:v>
                </c:pt>
                <c:pt idx="121">
                  <c:v>276762.54216000001</c:v>
                </c:pt>
                <c:pt idx="122">
                  <c:v>278406.19131999998</c:v>
                </c:pt>
                <c:pt idx="123">
                  <c:v>280519.15015</c:v>
                </c:pt>
                <c:pt idx="124">
                  <c:v>283931.56727</c:v>
                </c:pt>
                <c:pt idx="125">
                  <c:v>284858.09927000001</c:v>
                </c:pt>
                <c:pt idx="126">
                  <c:v>287260.60914000002</c:v>
                </c:pt>
                <c:pt idx="127">
                  <c:v>289716.22453000001</c:v>
                </c:pt>
                <c:pt idx="128">
                  <c:v>291386.53038000001</c:v>
                </c:pt>
                <c:pt idx="129">
                  <c:v>292085.12641999999</c:v>
                </c:pt>
                <c:pt idx="130">
                  <c:v>292784.51065000001</c:v>
                </c:pt>
                <c:pt idx="131">
                  <c:v>296193.01702000003</c:v>
                </c:pt>
                <c:pt idx="132">
                  <c:v>299742.13072000002</c:v>
                </c:pt>
                <c:pt idx="133">
                  <c:v>302756.71562999999</c:v>
                </c:pt>
                <c:pt idx="134">
                  <c:v>304791.77630999999</c:v>
                </c:pt>
                <c:pt idx="135">
                  <c:v>307058.28294</c:v>
                </c:pt>
                <c:pt idx="136">
                  <c:v>309379.20396999997</c:v>
                </c:pt>
                <c:pt idx="137">
                  <c:v>311451.02023000002</c:v>
                </c:pt>
                <c:pt idx="138">
                  <c:v>313492.75380000001</c:v>
                </c:pt>
                <c:pt idx="139">
                  <c:v>314792.87174999999</c:v>
                </c:pt>
                <c:pt idx="140">
                  <c:v>316322.28333000001</c:v>
                </c:pt>
                <c:pt idx="141">
                  <c:v>318435.64659999998</c:v>
                </c:pt>
                <c:pt idx="142">
                  <c:v>320561.00673000002</c:v>
                </c:pt>
                <c:pt idx="143">
                  <c:v>324765.74033</c:v>
                </c:pt>
                <c:pt idx="144">
                  <c:v>327193.59039999999</c:v>
                </c:pt>
                <c:pt idx="145">
                  <c:v>326878.74492000003</c:v>
                </c:pt>
                <c:pt idx="146">
                  <c:v>326326.87972999999</c:v>
                </c:pt>
                <c:pt idx="147">
                  <c:v>329278.25092999998</c:v>
                </c:pt>
                <c:pt idx="148">
                  <c:v>334763.46149000002</c:v>
                </c:pt>
                <c:pt idx="149">
                  <c:v>336703.25078</c:v>
                </c:pt>
                <c:pt idx="150">
                  <c:v>338608.12858000002</c:v>
                </c:pt>
                <c:pt idx="151">
                  <c:v>340846.17868000001</c:v>
                </c:pt>
                <c:pt idx="152">
                  <c:v>342214.17258000001</c:v>
                </c:pt>
                <c:pt idx="153">
                  <c:v>344193.80025999999</c:v>
                </c:pt>
                <c:pt idx="154">
                  <c:v>346746.41295999999</c:v>
                </c:pt>
                <c:pt idx="155">
                  <c:v>350303.08977000002</c:v>
                </c:pt>
                <c:pt idx="156">
                  <c:v>354022.63575999998</c:v>
                </c:pt>
                <c:pt idx="157">
                  <c:v>357718.56384999998</c:v>
                </c:pt>
                <c:pt idx="158">
                  <c:v>359487.74012999999</c:v>
                </c:pt>
                <c:pt idx="159">
                  <c:v>361790.46432000003</c:v>
                </c:pt>
                <c:pt idx="160">
                  <c:v>367031.61949999997</c:v>
                </c:pt>
                <c:pt idx="161">
                  <c:v>369998.08405</c:v>
                </c:pt>
                <c:pt idx="162">
                  <c:v>372352.92749999999</c:v>
                </c:pt>
                <c:pt idx="163">
                  <c:v>374770.65466</c:v>
                </c:pt>
                <c:pt idx="164">
                  <c:v>378028.25154000003</c:v>
                </c:pt>
                <c:pt idx="165">
                  <c:v>381649.83760000003</c:v>
                </c:pt>
                <c:pt idx="166">
                  <c:v>383964.41989000002</c:v>
                </c:pt>
                <c:pt idx="167">
                  <c:v>387605.34185999999</c:v>
                </c:pt>
                <c:pt idx="168">
                  <c:v>392898.23080999998</c:v>
                </c:pt>
                <c:pt idx="169">
                  <c:v>396694.37596999999</c:v>
                </c:pt>
                <c:pt idx="170">
                  <c:v>400938.81319999998</c:v>
                </c:pt>
                <c:pt idx="171">
                  <c:v>406647.15010000003</c:v>
                </c:pt>
                <c:pt idx="172">
                  <c:v>414317.53405999998</c:v>
                </c:pt>
                <c:pt idx="173">
                  <c:v>416786.60976000002</c:v>
                </c:pt>
                <c:pt idx="174">
                  <c:v>418836.14558000001</c:v>
                </c:pt>
                <c:pt idx="175">
                  <c:v>422086.79518000002</c:v>
                </c:pt>
                <c:pt idx="176">
                  <c:v>424920.32902</c:v>
                </c:pt>
                <c:pt idx="177">
                  <c:v>428208.16048000002</c:v>
                </c:pt>
                <c:pt idx="178">
                  <c:v>429601.30112000002</c:v>
                </c:pt>
                <c:pt idx="179">
                  <c:v>434284.49541999999</c:v>
                </c:pt>
                <c:pt idx="180">
                  <c:v>440329.12663999997</c:v>
                </c:pt>
                <c:pt idx="181">
                  <c:v>443644.88088000001</c:v>
                </c:pt>
                <c:pt idx="182">
                  <c:v>446262.45170999999</c:v>
                </c:pt>
                <c:pt idx="183">
                  <c:v>448833.66730999999</c:v>
                </c:pt>
                <c:pt idx="184">
                  <c:v>454613.37144999998</c:v>
                </c:pt>
                <c:pt idx="185">
                  <c:v>457678.73751000001</c:v>
                </c:pt>
                <c:pt idx="186">
                  <c:v>462279.06342999998</c:v>
                </c:pt>
                <c:pt idx="187">
                  <c:v>468159.29295999999</c:v>
                </c:pt>
                <c:pt idx="188">
                  <c:v>469640.43114</c:v>
                </c:pt>
                <c:pt idx="189">
                  <c:v>471588.18021999998</c:v>
                </c:pt>
                <c:pt idx="190">
                  <c:v>473945.00873</c:v>
                </c:pt>
                <c:pt idx="191">
                  <c:v>480212.26186000003</c:v>
                </c:pt>
                <c:pt idx="192">
                  <c:v>485840.82225999999</c:v>
                </c:pt>
                <c:pt idx="193">
                  <c:v>489007.52256000001</c:v>
                </c:pt>
                <c:pt idx="194">
                  <c:v>491849.82594000001</c:v>
                </c:pt>
                <c:pt idx="195">
                  <c:v>494232.96477999998</c:v>
                </c:pt>
                <c:pt idx="196">
                  <c:v>498335.05109000002</c:v>
                </c:pt>
                <c:pt idx="197">
                  <c:v>500814.34168999997</c:v>
                </c:pt>
                <c:pt idx="198">
                  <c:v>503237.95257999998</c:v>
                </c:pt>
                <c:pt idx="199">
                  <c:v>504909.76048</c:v>
                </c:pt>
                <c:pt idx="200">
                  <c:v>506936.20501999999</c:v>
                </c:pt>
                <c:pt idx="201">
                  <c:v>509457.51503000001</c:v>
                </c:pt>
                <c:pt idx="202">
                  <c:v>513035.52114000003</c:v>
                </c:pt>
                <c:pt idx="203">
                  <c:v>519367.29025999998</c:v>
                </c:pt>
                <c:pt idx="204">
                  <c:v>523489.06176000001</c:v>
                </c:pt>
                <c:pt idx="205">
                  <c:v>527071.52610999998</c:v>
                </c:pt>
                <c:pt idx="206">
                  <c:v>530249.20779000001</c:v>
                </c:pt>
                <c:pt idx="207">
                  <c:v>533870.59271</c:v>
                </c:pt>
                <c:pt idx="208">
                  <c:v>540581.88902999996</c:v>
                </c:pt>
                <c:pt idx="209">
                  <c:v>542322.35236000002</c:v>
                </c:pt>
                <c:pt idx="210">
                  <c:v>545506.30249000003</c:v>
                </c:pt>
                <c:pt idx="211">
                  <c:v>548274.58216999995</c:v>
                </c:pt>
                <c:pt idx="212">
                  <c:v>549967.43581000005</c:v>
                </c:pt>
                <c:pt idx="213">
                  <c:v>553268.19429999997</c:v>
                </c:pt>
                <c:pt idx="214">
                  <c:v>556586.79012999998</c:v>
                </c:pt>
                <c:pt idx="215">
                  <c:v>560726.48514999996</c:v>
                </c:pt>
                <c:pt idx="216">
                  <c:v>566146.75635000004</c:v>
                </c:pt>
                <c:pt idx="217">
                  <c:v>574630.57770999998</c:v>
                </c:pt>
                <c:pt idx="218">
                  <c:v>579611.90420999995</c:v>
                </c:pt>
              </c:numCache>
            </c:numRef>
          </c:val>
          <c:smooth val="0"/>
          <c:extLst>
            <c:ext xmlns:c16="http://schemas.microsoft.com/office/drawing/2014/chart" uri="{C3380CC4-5D6E-409C-BE32-E72D297353CC}">
              <c16:uniqueId val="{00000001-7228-47DB-AE8E-816AB9DB7366}"/>
            </c:ext>
          </c:extLst>
        </c:ser>
        <c:ser>
          <c:idx val="5"/>
          <c:order val="2"/>
          <c:tx>
            <c:strRef>
              <c:f>'817_B4_PH'!$J$1</c:f>
              <c:strCache>
                <c:ptCount val="1"/>
                <c:pt idx="0">
                  <c:v>PH_FOORD_LAST</c:v>
                </c:pt>
              </c:strCache>
            </c:strRef>
          </c:tx>
          <c:spPr>
            <a:ln w="28575" cap="rnd">
              <a:solidFill>
                <a:schemeClr val="accent6"/>
              </a:solidFill>
              <a:round/>
            </a:ln>
            <a:effectLst/>
          </c:spPr>
          <c:marker>
            <c:symbol val="none"/>
          </c:marker>
          <c:dLbls>
            <c:dLbl>
              <c:idx val="187"/>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28-47DB-AE8E-816AB9DB7366}"/>
                </c:ext>
              </c:extLst>
            </c:dLbl>
            <c:dLbl>
              <c:idx val="189"/>
              <c:layout>
                <c:manualLayout>
                  <c:x val="0"/>
                  <c:y val="-7.839506172839507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28-47DB-AE8E-816AB9DB736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'817_B4_PH'!$I$2:$I$220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'817_B4_PH'!$J$2:$J$220</c:f>
              <c:numCache>
                <c:formatCode>General</c:formatCode>
                <c:ptCount val="219"/>
                <c:pt idx="218">
                  <c:v>626612.70776000002</c:v>
                </c:pt>
              </c:numCache>
            </c:numRef>
          </c:val>
          <c:smooth val="0"/>
          <c:extLst>
            <c:ext xmlns:c16="http://schemas.microsoft.com/office/drawing/2014/chart" uri="{C3380CC4-5D6E-409C-BE32-E72D297353CC}">
              <c16:uniqueId val="{00000003-7228-47DB-AE8E-816AB9DB7366}"/>
            </c:ext>
          </c:extLst>
        </c:ser>
        <c:ser>
          <c:idx val="6"/>
          <c:order val="3"/>
          <c:tx>
            <c:strRef>
              <c:f>'817_B4_PH'!$K$1</c:f>
              <c:strCache>
                <c:ptCount val="1"/>
                <c:pt idx="0">
                  <c:v>PH_COMP_1_LAST</c:v>
                </c:pt>
              </c:strCache>
            </c:strRef>
          </c:tx>
          <c:spPr>
            <a:ln w="28575" cap="rnd">
              <a:solidFill>
                <a:schemeClr val="accent1">
                  <a:lumMod val="60000"/>
                </a:schemeClr>
              </a:solidFill>
              <a:round/>
            </a:ln>
            <a:effectLst/>
          </c:spPr>
          <c:marker>
            <c:symbol val="none"/>
          </c:marker>
          <c:dLbls>
            <c:dLbl>
              <c:idx val="187"/>
              <c:layout>
                <c:manualLayout>
                  <c:x val="-1.9012869042734097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28-47DB-AE8E-816AB9DB7366}"/>
                </c:ext>
              </c:extLst>
            </c:dLbl>
            <c:dLbl>
              <c:idx val="188"/>
              <c:layout>
                <c:manualLayout>
                  <c:x val="-1.9012869042734097E-16"/>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28-47DB-AE8E-816AB9DB7366}"/>
                </c:ext>
              </c:extLst>
            </c:dLbl>
            <c:dLbl>
              <c:idx val="189"/>
              <c:layout>
                <c:manualLayout>
                  <c:x val="-1.9012869042734097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28-47DB-AE8E-816AB9DB7366}"/>
                </c:ext>
              </c:extLst>
            </c:dLbl>
            <c:dLbl>
              <c:idx val="190"/>
              <c:layout>
                <c:manualLayout>
                  <c:x val="-1.9012869042734097E-16"/>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4B-4B47-98FC-03FFBD7262EC}"/>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'817_B4_PH'!$I$2:$I$220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'817_B4_PH'!$K$2:$K$220</c:f>
              <c:numCache>
                <c:formatCode>General</c:formatCode>
                <c:ptCount val="219"/>
                <c:pt idx="218">
                  <c:v>579611.90420999995</c:v>
                </c:pt>
              </c:numCache>
            </c:numRef>
          </c:val>
          <c:smooth val="0"/>
          <c:extLst>
            <c:ext xmlns:c16="http://schemas.microsoft.com/office/drawing/2014/chart" uri="{C3380CC4-5D6E-409C-BE32-E72D297353CC}">
              <c16:uniqueId val="{00000007-7228-47DB-AE8E-816AB9DB736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3"/>
          <c:orientation val="minMax"/>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9571405228758174"/>
          <c:h val="0.80634285714285714"/>
        </c:manualLayout>
      </c:layout>
      <c:lineChart>
        <c:grouping val="standard"/>
        <c:varyColors val="0"/>
        <c:ser>
          <c:idx val="0"/>
          <c:order val="0"/>
          <c:tx>
            <c:strRef>
              <c:f>'817_COST_OF_REG_28'!$G$2</c:f>
              <c:strCache>
                <c:ptCount val="1"/>
                <c:pt idx="0">
                  <c:v>Flexible Fund</c:v>
                </c:pt>
              </c:strCache>
            </c:strRef>
          </c:tx>
          <c:spPr>
            <a:ln w="15875" cap="rnd">
              <a:solidFill>
                <a:srgbClr val="D25347"/>
              </a:solidFill>
              <a:round/>
            </a:ln>
            <a:effectLst/>
          </c:spPr>
          <c:marker>
            <c:symbol val="none"/>
          </c:marker>
          <c:dLbls>
            <c:delete val="1"/>
          </c:dLbls>
          <c:cat>
            <c:numRef>
              <c:f>'817_COST_OF_REG_28'!$I$2:$I$220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'817_COST_OF_REG_28'!$K$2:$K$220</c:f>
              <c:numCache>
                <c:formatCode>General</c:formatCode>
                <c:ptCount val="219"/>
                <c:pt idx="0">
                  <c:v>100000</c:v>
                </c:pt>
                <c:pt idx="1">
                  <c:v>97311.107560000004</c:v>
                </c:pt>
                <c:pt idx="2">
                  <c:v>96705.131800000003</c:v>
                </c:pt>
                <c:pt idx="3">
                  <c:v>95495.180200000003</c:v>
                </c:pt>
                <c:pt idx="4">
                  <c:v>93570.257199999993</c:v>
                </c:pt>
                <c:pt idx="5">
                  <c:v>97154.113840000005</c:v>
                </c:pt>
                <c:pt idx="6">
                  <c:v>93757.031390000004</c:v>
                </c:pt>
                <c:pt idx="7">
                  <c:v>88725.594140000001</c:v>
                </c:pt>
                <c:pt idx="8">
                  <c:v>89223.07548</c:v>
                </c:pt>
                <c:pt idx="9">
                  <c:v>90667.995859999995</c:v>
                </c:pt>
                <c:pt idx="10">
                  <c:v>90223.093850000005</c:v>
                </c:pt>
                <c:pt idx="11">
                  <c:v>85431.296990000003</c:v>
                </c:pt>
                <c:pt idx="12">
                  <c:v>88038.411009999996</c:v>
                </c:pt>
                <c:pt idx="13">
                  <c:v>88291.370609999998</c:v>
                </c:pt>
                <c:pt idx="14">
                  <c:v>89638.72451</c:v>
                </c:pt>
                <c:pt idx="15">
                  <c:v>89567.811140000005</c:v>
                </c:pt>
                <c:pt idx="16">
                  <c:v>94086.156619999994</c:v>
                </c:pt>
                <c:pt idx="17">
                  <c:v>97298.426120000004</c:v>
                </c:pt>
                <c:pt idx="18">
                  <c:v>98303.841369999995</c:v>
                </c:pt>
                <c:pt idx="19">
                  <c:v>102012.07791000001</c:v>
                </c:pt>
                <c:pt idx="20">
                  <c:v>101393.31984</c:v>
                </c:pt>
                <c:pt idx="21">
                  <c:v>103201.08515</c:v>
                </c:pt>
                <c:pt idx="22">
                  <c:v>103112.69114</c:v>
                </c:pt>
                <c:pt idx="23">
                  <c:v>105137.12957</c:v>
                </c:pt>
                <c:pt idx="24">
                  <c:v>108270.80504000001</c:v>
                </c:pt>
                <c:pt idx="25">
                  <c:v>109827.40201000001</c:v>
                </c:pt>
                <c:pt idx="26">
                  <c:v>106486.7552</c:v>
                </c:pt>
                <c:pt idx="27">
                  <c:v>106807.99197</c:v>
                </c:pt>
                <c:pt idx="28">
                  <c:v>109082.52077</c:v>
                </c:pt>
                <c:pt idx="29">
                  <c:v>108399.08415</c:v>
                </c:pt>
                <c:pt idx="30">
                  <c:v>113301.11537</c:v>
                </c:pt>
                <c:pt idx="31">
                  <c:v>117221.03086</c:v>
                </c:pt>
                <c:pt idx="32">
                  <c:v>119626.50773</c:v>
                </c:pt>
                <c:pt idx="33">
                  <c:v>120645.92511</c:v>
                </c:pt>
                <c:pt idx="34">
                  <c:v>122909.96734</c:v>
                </c:pt>
                <c:pt idx="35">
                  <c:v>123322.30372</c:v>
                </c:pt>
                <c:pt idx="36">
                  <c:v>122207.14597</c:v>
                </c:pt>
                <c:pt idx="37">
                  <c:v>124512.53062999999</c:v>
                </c:pt>
                <c:pt idx="38">
                  <c:v>125227.31955</c:v>
                </c:pt>
                <c:pt idx="39">
                  <c:v>123431.0996</c:v>
                </c:pt>
                <c:pt idx="40">
                  <c:v>125824.60892</c:v>
                </c:pt>
                <c:pt idx="41">
                  <c:v>124873.73295000001</c:v>
                </c:pt>
                <c:pt idx="42">
                  <c:v>128567.60848</c:v>
                </c:pt>
                <c:pt idx="43">
                  <c:v>137300.3578</c:v>
                </c:pt>
                <c:pt idx="44">
                  <c:v>138515.46343999999</c:v>
                </c:pt>
                <c:pt idx="45">
                  <c:v>138750.14991000001</c:v>
                </c:pt>
                <c:pt idx="46">
                  <c:v>143045.78963000001</c:v>
                </c:pt>
                <c:pt idx="47">
                  <c:v>145408.00765000001</c:v>
                </c:pt>
                <c:pt idx="48">
                  <c:v>149857.47756</c:v>
                </c:pt>
                <c:pt idx="49">
                  <c:v>152745.95185000001</c:v>
                </c:pt>
                <c:pt idx="50">
                  <c:v>152832.84807000001</c:v>
                </c:pt>
                <c:pt idx="51">
                  <c:v>153867.90302</c:v>
                </c:pt>
                <c:pt idx="52">
                  <c:v>159002.47954</c:v>
                </c:pt>
                <c:pt idx="53">
                  <c:v>163701.47502000001</c:v>
                </c:pt>
                <c:pt idx="54">
                  <c:v>166088.37113000001</c:v>
                </c:pt>
                <c:pt idx="55">
                  <c:v>171862.01983999999</c:v>
                </c:pt>
                <c:pt idx="56">
                  <c:v>176683.11001</c:v>
                </c:pt>
                <c:pt idx="57">
                  <c:v>175445.66388000001</c:v>
                </c:pt>
                <c:pt idx="58">
                  <c:v>187129.35535</c:v>
                </c:pt>
                <c:pt idx="59">
                  <c:v>187298.74799</c:v>
                </c:pt>
                <c:pt idx="60">
                  <c:v>193292.38712</c:v>
                </c:pt>
                <c:pt idx="61">
                  <c:v>191655.65836</c:v>
                </c:pt>
                <c:pt idx="62">
                  <c:v>212171.96539999999</c:v>
                </c:pt>
                <c:pt idx="63">
                  <c:v>204628.49372999999</c:v>
                </c:pt>
                <c:pt idx="64">
                  <c:v>210100.75555</c:v>
                </c:pt>
                <c:pt idx="65">
                  <c:v>216484.87770000001</c:v>
                </c:pt>
                <c:pt idx="66">
                  <c:v>221477.56041000001</c:v>
                </c:pt>
                <c:pt idx="67">
                  <c:v>228597.55053000001</c:v>
                </c:pt>
                <c:pt idx="68">
                  <c:v>232239.49202000001</c:v>
                </c:pt>
                <c:pt idx="69">
                  <c:v>236764.69506</c:v>
                </c:pt>
                <c:pt idx="70">
                  <c:v>238298.02833</c:v>
                </c:pt>
                <c:pt idx="71">
                  <c:v>239028.39653999999</c:v>
                </c:pt>
                <c:pt idx="72">
                  <c:v>240149.24776</c:v>
                </c:pt>
                <c:pt idx="73">
                  <c:v>242191.85884999999</c:v>
                </c:pt>
                <c:pt idx="74">
                  <c:v>243909.98407999999</c:v>
                </c:pt>
                <c:pt idx="75">
                  <c:v>248722.27463</c:v>
                </c:pt>
                <c:pt idx="76">
                  <c:v>250720.88764</c:v>
                </c:pt>
                <c:pt idx="77">
                  <c:v>248827.87002</c:v>
                </c:pt>
                <c:pt idx="78">
                  <c:v>253874.95071</c:v>
                </c:pt>
                <c:pt idx="79">
                  <c:v>250505.50210000001</c:v>
                </c:pt>
                <c:pt idx="80">
                  <c:v>255811.41542999999</c:v>
                </c:pt>
                <c:pt idx="81">
                  <c:v>260389.21801000001</c:v>
                </c:pt>
                <c:pt idx="82">
                  <c:v>259388.89567</c:v>
                </c:pt>
                <c:pt idx="83">
                  <c:v>268262.33026999998</c:v>
                </c:pt>
                <c:pt idx="84">
                  <c:v>274676.24281000003</c:v>
                </c:pt>
                <c:pt idx="85">
                  <c:v>279010.71951000002</c:v>
                </c:pt>
                <c:pt idx="86">
                  <c:v>283134.40774</c:v>
                </c:pt>
                <c:pt idx="87">
                  <c:v>277849.16408000002</c:v>
                </c:pt>
                <c:pt idx="88">
                  <c:v>284053.00172</c:v>
                </c:pt>
                <c:pt idx="89">
                  <c:v>282103.76303999999</c:v>
                </c:pt>
                <c:pt idx="90">
                  <c:v>275500.67832000001</c:v>
                </c:pt>
                <c:pt idx="91">
                  <c:v>295175.56078</c:v>
                </c:pt>
                <c:pt idx="92">
                  <c:v>300779.77956</c:v>
                </c:pt>
                <c:pt idx="93">
                  <c:v>314144.62786000001</c:v>
                </c:pt>
                <c:pt idx="94">
                  <c:v>300426.87185</c:v>
                </c:pt>
                <c:pt idx="95">
                  <c:v>305970.97386000003</c:v>
                </c:pt>
                <c:pt idx="96">
                  <c:v>306594.00618000003</c:v>
                </c:pt>
                <c:pt idx="97">
                  <c:v>302426.63536999997</c:v>
                </c:pt>
                <c:pt idx="98">
                  <c:v>321661.68416</c:v>
                </c:pt>
                <c:pt idx="99">
                  <c:v>304685.44851999998</c:v>
                </c:pt>
                <c:pt idx="100">
                  <c:v>304196.87559000001</c:v>
                </c:pt>
                <c:pt idx="101">
                  <c:v>316817.22713000001</c:v>
                </c:pt>
                <c:pt idx="102">
                  <c:v>306747.12449999998</c:v>
                </c:pt>
                <c:pt idx="103">
                  <c:v>295977.88647999999</c:v>
                </c:pt>
                <c:pt idx="104">
                  <c:v>305422.00777999999</c:v>
                </c:pt>
                <c:pt idx="105">
                  <c:v>300372.87556999997</c:v>
                </c:pt>
                <c:pt idx="106">
                  <c:v>302945.68894999998</c:v>
                </c:pt>
                <c:pt idx="107">
                  <c:v>299493.20455000002</c:v>
                </c:pt>
                <c:pt idx="108">
                  <c:v>308008.28360000002</c:v>
                </c:pt>
                <c:pt idx="109">
                  <c:v>314351.66751</c:v>
                </c:pt>
                <c:pt idx="110">
                  <c:v>315685.98882999999</c:v>
                </c:pt>
                <c:pt idx="111">
                  <c:v>313576.79113999999</c:v>
                </c:pt>
                <c:pt idx="112">
                  <c:v>323291.50761999999</c:v>
                </c:pt>
                <c:pt idx="113">
                  <c:v>323076.07617999997</c:v>
                </c:pt>
                <c:pt idx="114">
                  <c:v>331879.87839000003</c:v>
                </c:pt>
                <c:pt idx="115">
                  <c:v>343745.31706999999</c:v>
                </c:pt>
                <c:pt idx="116">
                  <c:v>338789.97959</c:v>
                </c:pt>
                <c:pt idx="117">
                  <c:v>317118.78909999999</c:v>
                </c:pt>
                <c:pt idx="118">
                  <c:v>322147.11657999997</c:v>
                </c:pt>
                <c:pt idx="119">
                  <c:v>308552.72700000001</c:v>
                </c:pt>
                <c:pt idx="120">
                  <c:v>299141.46032999997</c:v>
                </c:pt>
                <c:pt idx="121">
                  <c:v>316267.07948999997</c:v>
                </c:pt>
                <c:pt idx="122">
                  <c:v>317805.93313000002</c:v>
                </c:pt>
                <c:pt idx="123">
                  <c:v>331842.38666999998</c:v>
                </c:pt>
                <c:pt idx="124">
                  <c:v>328493.11699000001</c:v>
                </c:pt>
                <c:pt idx="125">
                  <c:v>352444.46296999999</c:v>
                </c:pt>
                <c:pt idx="126">
                  <c:v>338848.90642999997</c:v>
                </c:pt>
                <c:pt idx="127">
                  <c:v>328044.23625000002</c:v>
                </c:pt>
                <c:pt idx="128">
                  <c:v>315549.16545999999</c:v>
                </c:pt>
                <c:pt idx="129">
                  <c:v>314802.37887999997</c:v>
                </c:pt>
                <c:pt idx="130">
                  <c:v>314795.43203999999</c:v>
                </c:pt>
                <c:pt idx="131">
                  <c:v>331381.04074000003</c:v>
                </c:pt>
                <c:pt idx="132">
                  <c:v>336006.82387999998</c:v>
                </c:pt>
                <c:pt idx="133">
                  <c:v>341548.56138000003</c:v>
                </c:pt>
                <c:pt idx="134">
                  <c:v>328563.11897000001</c:v>
                </c:pt>
                <c:pt idx="135">
                  <c:v>334714.61174000002</c:v>
                </c:pt>
                <c:pt idx="136">
                  <c:v>334645.42797000002</c:v>
                </c:pt>
                <c:pt idx="137">
                  <c:v>347674.25682000001</c:v>
                </c:pt>
                <c:pt idx="138">
                  <c:v>349261.73969999998</c:v>
                </c:pt>
                <c:pt idx="139">
                  <c:v>358161.04087000003</c:v>
                </c:pt>
                <c:pt idx="140">
                  <c:v>357292.78748</c:v>
                </c:pt>
                <c:pt idx="141">
                  <c:v>358009.42226999998</c:v>
                </c:pt>
                <c:pt idx="142">
                  <c:v>365144.97269000002</c:v>
                </c:pt>
                <c:pt idx="143">
                  <c:v>357121.03201000002</c:v>
                </c:pt>
                <c:pt idx="144">
                  <c:v>349815.52905000001</c:v>
                </c:pt>
                <c:pt idx="145">
                  <c:v>391178.75889</c:v>
                </c:pt>
                <c:pt idx="146">
                  <c:v>391783.54389999999</c:v>
                </c:pt>
                <c:pt idx="147">
                  <c:v>403101.15083</c:v>
                </c:pt>
                <c:pt idx="148">
                  <c:v>409500.39760000003</c:v>
                </c:pt>
                <c:pt idx="149">
                  <c:v>417735.51341000001</c:v>
                </c:pt>
                <c:pt idx="150">
                  <c:v>402001.71604000003</c:v>
                </c:pt>
                <c:pt idx="151">
                  <c:v>391483.63974999997</c:v>
                </c:pt>
                <c:pt idx="152">
                  <c:v>409574.97097000002</c:v>
                </c:pt>
                <c:pt idx="153">
                  <c:v>411082.18192</c:v>
                </c:pt>
                <c:pt idx="154">
                  <c:v>426535.89399999997</c:v>
                </c:pt>
                <c:pt idx="155">
                  <c:v>432453.13692999998</c:v>
                </c:pt>
                <c:pt idx="156">
                  <c:v>424656.31443000003</c:v>
                </c:pt>
                <c:pt idx="157">
                  <c:v>432593.84940000001</c:v>
                </c:pt>
                <c:pt idx="158">
                  <c:v>428082.21571000002</c:v>
                </c:pt>
                <c:pt idx="159">
                  <c:v>430059.67053</c:v>
                </c:pt>
                <c:pt idx="160">
                  <c:v>433859.13125999999</c:v>
                </c:pt>
                <c:pt idx="161">
                  <c:v>431711.76714000001</c:v>
                </c:pt>
                <c:pt idx="162">
                  <c:v>434114.59769000002</c:v>
                </c:pt>
                <c:pt idx="163">
                  <c:v>447304.38702999998</c:v>
                </c:pt>
                <c:pt idx="164">
                  <c:v>449202.76045</c:v>
                </c:pt>
                <c:pt idx="165">
                  <c:v>453460.90892999998</c:v>
                </c:pt>
                <c:pt idx="166">
                  <c:v>438855.58231999999</c:v>
                </c:pt>
                <c:pt idx="167">
                  <c:v>437665.26413999998</c:v>
                </c:pt>
                <c:pt idx="168">
                  <c:v>431401.98176</c:v>
                </c:pt>
                <c:pt idx="169">
                  <c:v>430749.53746999998</c:v>
                </c:pt>
                <c:pt idx="170">
                  <c:v>430042.13572999998</c:v>
                </c:pt>
                <c:pt idx="171">
                  <c:v>431042.63925000001</c:v>
                </c:pt>
                <c:pt idx="172">
                  <c:v>433971.18355000002</c:v>
                </c:pt>
                <c:pt idx="173">
                  <c:v>442568.83555000002</c:v>
                </c:pt>
                <c:pt idx="174">
                  <c:v>431860.10879000003</c:v>
                </c:pt>
                <c:pt idx="175">
                  <c:v>436045.56248000002</c:v>
                </c:pt>
                <c:pt idx="176">
                  <c:v>448686.82565000001</c:v>
                </c:pt>
                <c:pt idx="177">
                  <c:v>454154.26248999999</c:v>
                </c:pt>
                <c:pt idx="178">
                  <c:v>499889.74601</c:v>
                </c:pt>
                <c:pt idx="179">
                  <c:v>502277.69273000001</c:v>
                </c:pt>
                <c:pt idx="180">
                  <c:v>500877.13016</c:v>
                </c:pt>
                <c:pt idx="181">
                  <c:v>505760.63124000002</c:v>
                </c:pt>
                <c:pt idx="182">
                  <c:v>509170.11816999997</c:v>
                </c:pt>
                <c:pt idx="183">
                  <c:v>506214.72775000002</c:v>
                </c:pt>
                <c:pt idx="184">
                  <c:v>501757.80832000001</c:v>
                </c:pt>
                <c:pt idx="185">
                  <c:v>500503.39808999997</c:v>
                </c:pt>
                <c:pt idx="186">
                  <c:v>487121.35005000001</c:v>
                </c:pt>
                <c:pt idx="187">
                  <c:v>476079.16759999999</c:v>
                </c:pt>
                <c:pt idx="188">
                  <c:v>498960.73369000002</c:v>
                </c:pt>
                <c:pt idx="189">
                  <c:v>508724.72558999999</c:v>
                </c:pt>
                <c:pt idx="190">
                  <c:v>497515.93952999997</c:v>
                </c:pt>
                <c:pt idx="191">
                  <c:v>505171.21097000001</c:v>
                </c:pt>
                <c:pt idx="192">
                  <c:v>515968.81540000002</c:v>
                </c:pt>
                <c:pt idx="193">
                  <c:v>524907.53422999999</c:v>
                </c:pt>
                <c:pt idx="194">
                  <c:v>535214.70906999998</c:v>
                </c:pt>
                <c:pt idx="195">
                  <c:v>525286.09279000002</c:v>
                </c:pt>
                <c:pt idx="196">
                  <c:v>530870.78119999997</c:v>
                </c:pt>
                <c:pt idx="197">
                  <c:v>531350.62633</c:v>
                </c:pt>
                <c:pt idx="198">
                  <c:v>548830.15662000002</c:v>
                </c:pt>
                <c:pt idx="199">
                  <c:v>547452.52925999998</c:v>
                </c:pt>
                <c:pt idx="200">
                  <c:v>548378.92706000002</c:v>
                </c:pt>
                <c:pt idx="201">
                  <c:v>553277.97407</c:v>
                </c:pt>
                <c:pt idx="202">
                  <c:v>564720.58386000001</c:v>
                </c:pt>
                <c:pt idx="203">
                  <c:v>569582.57492000004</c:v>
                </c:pt>
                <c:pt idx="204">
                  <c:v>578633.16171999997</c:v>
                </c:pt>
                <c:pt idx="205">
                  <c:v>577491.22935000004</c:v>
                </c:pt>
                <c:pt idx="206">
                  <c:v>589010.41809000005</c:v>
                </c:pt>
                <c:pt idx="207">
                  <c:v>604063.23383000004</c:v>
                </c:pt>
                <c:pt idx="208">
                  <c:v>619492.59412999998</c:v>
                </c:pt>
                <c:pt idx="209">
                  <c:v>623778.02948999999</c:v>
                </c:pt>
                <c:pt idx="210">
                  <c:v>643839.91209999996</c:v>
                </c:pt>
                <c:pt idx="211">
                  <c:v>645274.65835000004</c:v>
                </c:pt>
                <c:pt idx="212">
                  <c:v>642333.00308000005</c:v>
                </c:pt>
                <c:pt idx="213">
                  <c:v>637612.46314999997</c:v>
                </c:pt>
                <c:pt idx="214">
                  <c:v>653471.93388000003</c:v>
                </c:pt>
                <c:pt idx="215">
                  <c:v>657891.49115000002</c:v>
                </c:pt>
                <c:pt idx="216">
                  <c:v>645120.30830000003</c:v>
                </c:pt>
                <c:pt idx="217">
                  <c:v>667326.13578000001</c:v>
                </c:pt>
                <c:pt idx="218">
                  <c:v>649292.27645</c:v>
                </c:pt>
              </c:numCache>
            </c:numRef>
          </c:val>
          <c:smooth val="0"/>
          <c:extLst>
            <c:ext xmlns:c16="http://schemas.microsoft.com/office/drawing/2014/chart" uri="{C3380CC4-5D6E-409C-BE32-E72D297353CC}">
              <c16:uniqueId val="{00000000-72B8-413A-901B-F2CD44E22711}"/>
            </c:ext>
          </c:extLst>
        </c:ser>
        <c:ser>
          <c:idx val="1"/>
          <c:order val="1"/>
          <c:tx>
            <c:strRef>
              <c:f>'817_COST_OF_REG_28'!$G$3</c:f>
              <c:strCache>
                <c:ptCount val="1"/>
                <c:pt idx="0">
                  <c:v>Balanced Fund</c:v>
                </c:pt>
              </c:strCache>
            </c:strRef>
          </c:tx>
          <c:spPr>
            <a:ln w="15875" cap="rnd">
              <a:solidFill>
                <a:srgbClr val="29363D"/>
              </a:solidFill>
              <a:round/>
            </a:ln>
            <a:effectLst/>
          </c:spPr>
          <c:marker>
            <c:symbol val="none"/>
          </c:marker>
          <c:dLbls>
            <c:delete val="1"/>
          </c:dLbls>
          <c:cat>
            <c:numRef>
              <c:f>'817_COST_OF_REG_28'!$I$2:$I$220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'817_COST_OF_REG_28'!$J$2:$J$220</c:f>
              <c:numCache>
                <c:formatCode>General</c:formatCode>
                <c:ptCount val="219"/>
                <c:pt idx="0">
                  <c:v>100000</c:v>
                </c:pt>
                <c:pt idx="1">
                  <c:v>99930.701939999999</c:v>
                </c:pt>
                <c:pt idx="2">
                  <c:v>100807.99357999999</c:v>
                </c:pt>
                <c:pt idx="3">
                  <c:v>97236.422479999994</c:v>
                </c:pt>
                <c:pt idx="4">
                  <c:v>96373.280700000003</c:v>
                </c:pt>
                <c:pt idx="5">
                  <c:v>99722.444950000005</c:v>
                </c:pt>
                <c:pt idx="6">
                  <c:v>93509.290699999998</c:v>
                </c:pt>
                <c:pt idx="7">
                  <c:v>88553.36997</c:v>
                </c:pt>
                <c:pt idx="8">
                  <c:v>89122.706030000001</c:v>
                </c:pt>
                <c:pt idx="9">
                  <c:v>90386.255229999995</c:v>
                </c:pt>
                <c:pt idx="10">
                  <c:v>88390.438630000004</c:v>
                </c:pt>
                <c:pt idx="11">
                  <c:v>83187.719400000002</c:v>
                </c:pt>
                <c:pt idx="12">
                  <c:v>86668.372080000001</c:v>
                </c:pt>
                <c:pt idx="13">
                  <c:v>87541.920230000003</c:v>
                </c:pt>
                <c:pt idx="14">
                  <c:v>90207.781799999997</c:v>
                </c:pt>
                <c:pt idx="15">
                  <c:v>90330.569690000004</c:v>
                </c:pt>
                <c:pt idx="16">
                  <c:v>95436.986810000002</c:v>
                </c:pt>
                <c:pt idx="17">
                  <c:v>99465.988889999993</c:v>
                </c:pt>
                <c:pt idx="18">
                  <c:v>100262.78015000001</c:v>
                </c:pt>
                <c:pt idx="19">
                  <c:v>103522.01715</c:v>
                </c:pt>
                <c:pt idx="20">
                  <c:v>102556.4498</c:v>
                </c:pt>
                <c:pt idx="21">
                  <c:v>105787.46313</c:v>
                </c:pt>
                <c:pt idx="22">
                  <c:v>105063.98327</c:v>
                </c:pt>
                <c:pt idx="23">
                  <c:v>106867.91271</c:v>
                </c:pt>
                <c:pt idx="24">
                  <c:v>111319.71534</c:v>
                </c:pt>
                <c:pt idx="25">
                  <c:v>112296.89545</c:v>
                </c:pt>
                <c:pt idx="26">
                  <c:v>108041.93957</c:v>
                </c:pt>
                <c:pt idx="27">
                  <c:v>107238.07822</c:v>
                </c:pt>
                <c:pt idx="28">
                  <c:v>111289.55545</c:v>
                </c:pt>
                <c:pt idx="29">
                  <c:v>109460.25818</c:v>
                </c:pt>
                <c:pt idx="30">
                  <c:v>116055.67294</c:v>
                </c:pt>
                <c:pt idx="31">
                  <c:v>119518.51837000001</c:v>
                </c:pt>
                <c:pt idx="32">
                  <c:v>120572.23364999999</c:v>
                </c:pt>
                <c:pt idx="33">
                  <c:v>122253.30542999999</c:v>
                </c:pt>
                <c:pt idx="34">
                  <c:v>122385.27361</c:v>
                </c:pt>
                <c:pt idx="35">
                  <c:v>123414.21948</c:v>
                </c:pt>
                <c:pt idx="36">
                  <c:v>123316.40011</c:v>
                </c:pt>
                <c:pt idx="37">
                  <c:v>125208.31939</c:v>
                </c:pt>
                <c:pt idx="38">
                  <c:v>126148.76858</c:v>
                </c:pt>
                <c:pt idx="39">
                  <c:v>124245.42024000001</c:v>
                </c:pt>
                <c:pt idx="40">
                  <c:v>124136.4359</c:v>
                </c:pt>
                <c:pt idx="41">
                  <c:v>124780.54562999999</c:v>
                </c:pt>
                <c:pt idx="42">
                  <c:v>125853.68979999999</c:v>
                </c:pt>
                <c:pt idx="43">
                  <c:v>133786.19448999999</c:v>
                </c:pt>
                <c:pt idx="44">
                  <c:v>134311.75542</c:v>
                </c:pt>
                <c:pt idx="45">
                  <c:v>133770.93095000001</c:v>
                </c:pt>
                <c:pt idx="46">
                  <c:v>138026.1593</c:v>
                </c:pt>
                <c:pt idx="47">
                  <c:v>139904.40018999999</c:v>
                </c:pt>
                <c:pt idx="48">
                  <c:v>141861.8903</c:v>
                </c:pt>
                <c:pt idx="49">
                  <c:v>145154.42647000001</c:v>
                </c:pt>
                <c:pt idx="50">
                  <c:v>143116.34825000001</c:v>
                </c:pt>
                <c:pt idx="51">
                  <c:v>144758.87291999999</c:v>
                </c:pt>
                <c:pt idx="52">
                  <c:v>149399.45225</c:v>
                </c:pt>
                <c:pt idx="53">
                  <c:v>152516.04818000001</c:v>
                </c:pt>
                <c:pt idx="54">
                  <c:v>153684.02781999999</c:v>
                </c:pt>
                <c:pt idx="55">
                  <c:v>159053.84041</c:v>
                </c:pt>
                <c:pt idx="56">
                  <c:v>162004.49398999999</c:v>
                </c:pt>
                <c:pt idx="57">
                  <c:v>163082.97985999999</c:v>
                </c:pt>
                <c:pt idx="58">
                  <c:v>168689.84993</c:v>
                </c:pt>
                <c:pt idx="59">
                  <c:v>167280.90760000001</c:v>
                </c:pt>
                <c:pt idx="60">
                  <c:v>172384.57212999999</c:v>
                </c:pt>
                <c:pt idx="61">
                  <c:v>170713.02478000001</c:v>
                </c:pt>
                <c:pt idx="62">
                  <c:v>181784.66174000001</c:v>
                </c:pt>
                <c:pt idx="63">
                  <c:v>176655.69712999999</c:v>
                </c:pt>
                <c:pt idx="64">
                  <c:v>180509.88097999999</c:v>
                </c:pt>
                <c:pt idx="65">
                  <c:v>184494.35894000001</c:v>
                </c:pt>
                <c:pt idx="66">
                  <c:v>190253.02554999999</c:v>
                </c:pt>
                <c:pt idx="67">
                  <c:v>195975.73266000001</c:v>
                </c:pt>
                <c:pt idx="68">
                  <c:v>194638.07792000001</c:v>
                </c:pt>
                <c:pt idx="69">
                  <c:v>198986.30244999999</c:v>
                </c:pt>
                <c:pt idx="70">
                  <c:v>195938.48151000001</c:v>
                </c:pt>
                <c:pt idx="71">
                  <c:v>199068.42429</c:v>
                </c:pt>
                <c:pt idx="72">
                  <c:v>202660.00409999999</c:v>
                </c:pt>
                <c:pt idx="73">
                  <c:v>206235.70968999999</c:v>
                </c:pt>
                <c:pt idx="74">
                  <c:v>207677.16867000001</c:v>
                </c:pt>
                <c:pt idx="75">
                  <c:v>211721.70035999999</c:v>
                </c:pt>
                <c:pt idx="76">
                  <c:v>212871.79608</c:v>
                </c:pt>
                <c:pt idx="77">
                  <c:v>211635.95509999999</c:v>
                </c:pt>
                <c:pt idx="78">
                  <c:v>212826.60524</c:v>
                </c:pt>
                <c:pt idx="79">
                  <c:v>213988.64627</c:v>
                </c:pt>
                <c:pt idx="80">
                  <c:v>216869.14395</c:v>
                </c:pt>
                <c:pt idx="81">
                  <c:v>219064.15830000001</c:v>
                </c:pt>
                <c:pt idx="82">
                  <c:v>221102.91005999999</c:v>
                </c:pt>
                <c:pt idx="83">
                  <c:v>226837.57389999999</c:v>
                </c:pt>
                <c:pt idx="84">
                  <c:v>228117.86700999999</c:v>
                </c:pt>
                <c:pt idx="85">
                  <c:v>231806.86973000001</c:v>
                </c:pt>
                <c:pt idx="86">
                  <c:v>231536.58119</c:v>
                </c:pt>
                <c:pt idx="87">
                  <c:v>229258.74625</c:v>
                </c:pt>
                <c:pt idx="88">
                  <c:v>231666.05811000001</c:v>
                </c:pt>
                <c:pt idx="89">
                  <c:v>228642.31396</c:v>
                </c:pt>
                <c:pt idx="90">
                  <c:v>226826.50951</c:v>
                </c:pt>
                <c:pt idx="91">
                  <c:v>238969.12896</c:v>
                </c:pt>
                <c:pt idx="92">
                  <c:v>236149.06393999999</c:v>
                </c:pt>
                <c:pt idx="93">
                  <c:v>239037.39540000001</c:v>
                </c:pt>
                <c:pt idx="94">
                  <c:v>232253.91245</c:v>
                </c:pt>
                <c:pt idx="95">
                  <c:v>235074.4179</c:v>
                </c:pt>
                <c:pt idx="96">
                  <c:v>241427.09426000001</c:v>
                </c:pt>
                <c:pt idx="97">
                  <c:v>241389.72758000001</c:v>
                </c:pt>
                <c:pt idx="98">
                  <c:v>249964.93880999999</c:v>
                </c:pt>
                <c:pt idx="99">
                  <c:v>241744.26629999999</c:v>
                </c:pt>
                <c:pt idx="100">
                  <c:v>242392.40049999999</c:v>
                </c:pt>
                <c:pt idx="101">
                  <c:v>247322.57978</c:v>
                </c:pt>
                <c:pt idx="102">
                  <c:v>240666.06292</c:v>
                </c:pt>
                <c:pt idx="103">
                  <c:v>233756.78698999999</c:v>
                </c:pt>
                <c:pt idx="104">
                  <c:v>236896.01715</c:v>
                </c:pt>
                <c:pt idx="105">
                  <c:v>236631.45251999999</c:v>
                </c:pt>
                <c:pt idx="106">
                  <c:v>240157.18100000001</c:v>
                </c:pt>
                <c:pt idx="107">
                  <c:v>237652.36600000001</c:v>
                </c:pt>
                <c:pt idx="108">
                  <c:v>242115.33997</c:v>
                </c:pt>
                <c:pt idx="109">
                  <c:v>247429.1133</c:v>
                </c:pt>
                <c:pt idx="110">
                  <c:v>248817.41282</c:v>
                </c:pt>
                <c:pt idx="111">
                  <c:v>244280.63204999999</c:v>
                </c:pt>
                <c:pt idx="112">
                  <c:v>251149.75599999999</c:v>
                </c:pt>
                <c:pt idx="113">
                  <c:v>251833.43661999999</c:v>
                </c:pt>
                <c:pt idx="114">
                  <c:v>256934.57633000001</c:v>
                </c:pt>
                <c:pt idx="115">
                  <c:v>265912.84808000003</c:v>
                </c:pt>
                <c:pt idx="116">
                  <c:v>263070.26558000001</c:v>
                </c:pt>
                <c:pt idx="117">
                  <c:v>252940.14275999999</c:v>
                </c:pt>
                <c:pt idx="118">
                  <c:v>255103.48749</c:v>
                </c:pt>
                <c:pt idx="119">
                  <c:v>248056.62559000001</c:v>
                </c:pt>
                <c:pt idx="120">
                  <c:v>243415.55051999999</c:v>
                </c:pt>
                <c:pt idx="121">
                  <c:v>253059.21283</c:v>
                </c:pt>
                <c:pt idx="122">
                  <c:v>250361.92903</c:v>
                </c:pt>
                <c:pt idx="123">
                  <c:v>259398.17884000001</c:v>
                </c:pt>
                <c:pt idx="124">
                  <c:v>258263.87675</c:v>
                </c:pt>
                <c:pt idx="125">
                  <c:v>272880.40879000002</c:v>
                </c:pt>
                <c:pt idx="126">
                  <c:v>260050.80007</c:v>
                </c:pt>
                <c:pt idx="127">
                  <c:v>251448.77235000001</c:v>
                </c:pt>
                <c:pt idx="128">
                  <c:v>241773.19654</c:v>
                </c:pt>
                <c:pt idx="129">
                  <c:v>243365.17147</c:v>
                </c:pt>
                <c:pt idx="130">
                  <c:v>245717.38029999999</c:v>
                </c:pt>
                <c:pt idx="131">
                  <c:v>255619.23861999999</c:v>
                </c:pt>
                <c:pt idx="132">
                  <c:v>259213.63889</c:v>
                </c:pt>
                <c:pt idx="133">
                  <c:v>264747.17268000002</c:v>
                </c:pt>
                <c:pt idx="134">
                  <c:v>254276.89152999999</c:v>
                </c:pt>
                <c:pt idx="135">
                  <c:v>259801.82470999999</c:v>
                </c:pt>
                <c:pt idx="136">
                  <c:v>256678.84942000001</c:v>
                </c:pt>
                <c:pt idx="137">
                  <c:v>261778.53047</c:v>
                </c:pt>
                <c:pt idx="138">
                  <c:v>262947.28681999998</c:v>
                </c:pt>
                <c:pt idx="139">
                  <c:v>269481.30557000003</c:v>
                </c:pt>
                <c:pt idx="140">
                  <c:v>268120.31328</c:v>
                </c:pt>
                <c:pt idx="141">
                  <c:v>270155.5232</c:v>
                </c:pt>
                <c:pt idx="142">
                  <c:v>272404.20316999999</c:v>
                </c:pt>
                <c:pt idx="143">
                  <c:v>260835.76860000001</c:v>
                </c:pt>
                <c:pt idx="144">
                  <c:v>246010.33953999999</c:v>
                </c:pt>
                <c:pt idx="145">
                  <c:v>272119.49349999998</c:v>
                </c:pt>
                <c:pt idx="146">
                  <c:v>273344.00829000003</c:v>
                </c:pt>
                <c:pt idx="147">
                  <c:v>281797.50391000003</c:v>
                </c:pt>
                <c:pt idx="148">
                  <c:v>285035.70860000001</c:v>
                </c:pt>
                <c:pt idx="149">
                  <c:v>287718.51360000001</c:v>
                </c:pt>
                <c:pt idx="150">
                  <c:v>281084.02231999999</c:v>
                </c:pt>
                <c:pt idx="151">
                  <c:v>272040.10648999998</c:v>
                </c:pt>
                <c:pt idx="152">
                  <c:v>289955.48645999999</c:v>
                </c:pt>
                <c:pt idx="153">
                  <c:v>293174.74816000002</c:v>
                </c:pt>
                <c:pt idx="154">
                  <c:v>301989.87154999998</c:v>
                </c:pt>
                <c:pt idx="155">
                  <c:v>306639.69848000002</c:v>
                </c:pt>
                <c:pt idx="156">
                  <c:v>305551.05742000003</c:v>
                </c:pt>
                <c:pt idx="157">
                  <c:v>310506.75537000003</c:v>
                </c:pt>
                <c:pt idx="158">
                  <c:v>313275.92799</c:v>
                </c:pt>
                <c:pt idx="159">
                  <c:v>314076.39194</c:v>
                </c:pt>
                <c:pt idx="160">
                  <c:v>318430.75852999999</c:v>
                </c:pt>
                <c:pt idx="161">
                  <c:v>319912.20686999999</c:v>
                </c:pt>
                <c:pt idx="162">
                  <c:v>322939.51436999999</c:v>
                </c:pt>
                <c:pt idx="163">
                  <c:v>328451.65542000002</c:v>
                </c:pt>
                <c:pt idx="164">
                  <c:v>331400.52890999999</c:v>
                </c:pt>
                <c:pt idx="165">
                  <c:v>338076.98706000001</c:v>
                </c:pt>
                <c:pt idx="166">
                  <c:v>332676.65253999998</c:v>
                </c:pt>
                <c:pt idx="167">
                  <c:v>333709.08419000002</c:v>
                </c:pt>
                <c:pt idx="168">
                  <c:v>334250.12049</c:v>
                </c:pt>
                <c:pt idx="169">
                  <c:v>332873.33461000002</c:v>
                </c:pt>
                <c:pt idx="170">
                  <c:v>332473.30434999999</c:v>
                </c:pt>
                <c:pt idx="171">
                  <c:v>325810.18956999999</c:v>
                </c:pt>
                <c:pt idx="172">
                  <c:v>330449.83067</c:v>
                </c:pt>
                <c:pt idx="173">
                  <c:v>333448.28302999999</c:v>
                </c:pt>
                <c:pt idx="174">
                  <c:v>321827.63241000002</c:v>
                </c:pt>
                <c:pt idx="175">
                  <c:v>330149.57235999999</c:v>
                </c:pt>
                <c:pt idx="176">
                  <c:v>343545.56198</c:v>
                </c:pt>
                <c:pt idx="177">
                  <c:v>344088.73334999999</c:v>
                </c:pt>
                <c:pt idx="178">
                  <c:v>372356.87886</c:v>
                </c:pt>
                <c:pt idx="179">
                  <c:v>374952.43251000001</c:v>
                </c:pt>
                <c:pt idx="180">
                  <c:v>374721.63630999997</c:v>
                </c:pt>
                <c:pt idx="181">
                  <c:v>378828.65870999999</c:v>
                </c:pt>
                <c:pt idx="182">
                  <c:v>375355.61775999999</c:v>
                </c:pt>
                <c:pt idx="183">
                  <c:v>380497.34025000001</c:v>
                </c:pt>
                <c:pt idx="184">
                  <c:v>380973.51231000002</c:v>
                </c:pt>
                <c:pt idx="185">
                  <c:v>379915.64098999999</c:v>
                </c:pt>
                <c:pt idx="186">
                  <c:v>369370.71727000002</c:v>
                </c:pt>
                <c:pt idx="187">
                  <c:v>362779.23136999999</c:v>
                </c:pt>
                <c:pt idx="188">
                  <c:v>382003.62534999999</c:v>
                </c:pt>
                <c:pt idx="189">
                  <c:v>388718.13753000001</c:v>
                </c:pt>
                <c:pt idx="190">
                  <c:v>382092.76066999999</c:v>
                </c:pt>
                <c:pt idx="191">
                  <c:v>385436.38430999999</c:v>
                </c:pt>
                <c:pt idx="192">
                  <c:v>392801.58442000003</c:v>
                </c:pt>
                <c:pt idx="193">
                  <c:v>398485.47213000001</c:v>
                </c:pt>
                <c:pt idx="194">
                  <c:v>405322.44526000001</c:v>
                </c:pt>
                <c:pt idx="195">
                  <c:v>405276.43176000001</c:v>
                </c:pt>
                <c:pt idx="196">
                  <c:v>412387.37040999997</c:v>
                </c:pt>
                <c:pt idx="197">
                  <c:v>417114.06871000002</c:v>
                </c:pt>
                <c:pt idx="198">
                  <c:v>433391.74507</c:v>
                </c:pt>
                <c:pt idx="199">
                  <c:v>429733.50800999999</c:v>
                </c:pt>
                <c:pt idx="200">
                  <c:v>429569.64036000002</c:v>
                </c:pt>
                <c:pt idx="201">
                  <c:v>432995.8174</c:v>
                </c:pt>
                <c:pt idx="202">
                  <c:v>435029.38806000003</c:v>
                </c:pt>
                <c:pt idx="203">
                  <c:v>439692.90019000001</c:v>
                </c:pt>
                <c:pt idx="204">
                  <c:v>446294.34875</c:v>
                </c:pt>
                <c:pt idx="205">
                  <c:v>450886.11576999997</c:v>
                </c:pt>
                <c:pt idx="206">
                  <c:v>460121.64984999999</c:v>
                </c:pt>
                <c:pt idx="207">
                  <c:v>467428.54099000001</c:v>
                </c:pt>
                <c:pt idx="208">
                  <c:v>477150.15577000001</c:v>
                </c:pt>
                <c:pt idx="209">
                  <c:v>482113.69438</c:v>
                </c:pt>
                <c:pt idx="210">
                  <c:v>495152.98595</c:v>
                </c:pt>
                <c:pt idx="211">
                  <c:v>503942.16937000002</c:v>
                </c:pt>
                <c:pt idx="212">
                  <c:v>502848.66016999999</c:v>
                </c:pt>
                <c:pt idx="213">
                  <c:v>508318.39224999998</c:v>
                </c:pt>
                <c:pt idx="214">
                  <c:v>520544.27351000003</c:v>
                </c:pt>
                <c:pt idx="215">
                  <c:v>530030.09715000005</c:v>
                </c:pt>
                <c:pt idx="216">
                  <c:v>507965.91172999999</c:v>
                </c:pt>
                <c:pt idx="217">
                  <c:v>523606.62625999999</c:v>
                </c:pt>
                <c:pt idx="218">
                  <c:v>511268.79411000002</c:v>
                </c:pt>
              </c:numCache>
            </c:numRef>
          </c:val>
          <c:smooth val="0"/>
          <c:extLst>
            <c:ext xmlns:c16="http://schemas.microsoft.com/office/drawing/2014/chart" uri="{C3380CC4-5D6E-409C-BE32-E72D297353CC}">
              <c16:uniqueId val="{00000001-72B8-413A-901B-F2CD44E22711}"/>
            </c:ext>
          </c:extLst>
        </c:ser>
        <c:ser>
          <c:idx val="5"/>
          <c:order val="2"/>
          <c:tx>
            <c:strRef>
              <c:f>'817_COST_OF_REG_28'!$L$1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'817_COST_OF_REG_28'!$I$2:$I$220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'817_COST_OF_REG_28'!$L$2:$L$220</c:f>
              <c:numCache>
                <c:formatCode>General</c:formatCode>
                <c:ptCount val="219"/>
                <c:pt idx="218">
                  <c:v>649292.27645</c:v>
                </c:pt>
              </c:numCache>
            </c:numRef>
          </c:val>
          <c:smooth val="0"/>
          <c:extLst>
            <c:ext xmlns:c16="http://schemas.microsoft.com/office/drawing/2014/chart" uri="{C3380CC4-5D6E-409C-BE32-E72D297353CC}">
              <c16:uniqueId val="{00000002-72B8-413A-901B-F2CD44E22711}"/>
            </c:ext>
          </c:extLst>
        </c:ser>
        <c:ser>
          <c:idx val="6"/>
          <c:order val="3"/>
          <c:tx>
            <c:strRef>
              <c:f>'817_COST_OF_REG_28'!$M$1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'817_COST_OF_REG_28'!$I$2:$I$220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'817_COST_OF_REG_28'!$M$2:$M$220</c:f>
              <c:numCache>
                <c:formatCode>General</c:formatCode>
                <c:ptCount val="219"/>
                <c:pt idx="218">
                  <c:v>511268.79411000002</c:v>
                </c:pt>
              </c:numCache>
            </c:numRef>
          </c:val>
          <c:smooth val="0"/>
          <c:extLst>
            <c:ext xmlns:c16="http://schemas.microsoft.com/office/drawing/2014/chart" uri="{C3380CC4-5D6E-409C-BE32-E72D297353CC}">
              <c16:uniqueId val="{00000003-72B8-413A-901B-F2CD44E22711}"/>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3"/>
          <c:orientation val="minMax"/>
          <c:max val="68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9571405228758174"/>
          <c:h val="0.80634285714285714"/>
        </c:manualLayout>
      </c:layout>
      <c:lineChart>
        <c:grouping val="standard"/>
        <c:varyColors val="0"/>
        <c:ser>
          <c:idx val="0"/>
          <c:order val="0"/>
          <c:tx>
            <c:strRef>
              <c:f>'817_COST_OF_REG_28_B2'!$G$2</c:f>
              <c:strCache>
                <c:ptCount val="1"/>
                <c:pt idx="0">
                  <c:v>Flexible Fund</c:v>
                </c:pt>
              </c:strCache>
            </c:strRef>
          </c:tx>
          <c:spPr>
            <a:ln w="15875" cap="rnd">
              <a:solidFill>
                <a:srgbClr val="D25347"/>
              </a:solidFill>
              <a:round/>
            </a:ln>
            <a:effectLst/>
          </c:spPr>
          <c:marker>
            <c:symbol val="none"/>
          </c:marker>
          <c:dLbls>
            <c:delete val="1"/>
          </c:dLbls>
          <c:cat>
            <c:numRef>
              <c:f>'817_COST_OF_REG_28_B2'!$I$2:$I$220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'817_COST_OF_REG_28_B2'!$K$2:$K$220</c:f>
              <c:numCache>
                <c:formatCode>General</c:formatCode>
                <c:ptCount val="219"/>
                <c:pt idx="0">
                  <c:v>100000</c:v>
                </c:pt>
                <c:pt idx="1">
                  <c:v>97311.107560000004</c:v>
                </c:pt>
                <c:pt idx="2">
                  <c:v>96705.131800000003</c:v>
                </c:pt>
                <c:pt idx="3">
                  <c:v>95495.180200000003</c:v>
                </c:pt>
                <c:pt idx="4">
                  <c:v>93570.257199999993</c:v>
                </c:pt>
                <c:pt idx="5">
                  <c:v>97154.113840000005</c:v>
                </c:pt>
                <c:pt idx="6">
                  <c:v>93757.031390000004</c:v>
                </c:pt>
                <c:pt idx="7">
                  <c:v>88725.594140000001</c:v>
                </c:pt>
                <c:pt idx="8">
                  <c:v>89223.07548</c:v>
                </c:pt>
                <c:pt idx="9">
                  <c:v>90667.995859999995</c:v>
                </c:pt>
                <c:pt idx="10">
                  <c:v>90223.093850000005</c:v>
                </c:pt>
                <c:pt idx="11">
                  <c:v>85431.296990000003</c:v>
                </c:pt>
                <c:pt idx="12">
                  <c:v>88038.411009999996</c:v>
                </c:pt>
                <c:pt idx="13">
                  <c:v>88291.370609999998</c:v>
                </c:pt>
                <c:pt idx="14">
                  <c:v>89638.72451</c:v>
                </c:pt>
                <c:pt idx="15">
                  <c:v>89567.811140000005</c:v>
                </c:pt>
                <c:pt idx="16">
                  <c:v>94086.156619999994</c:v>
                </c:pt>
                <c:pt idx="17">
                  <c:v>97298.426120000004</c:v>
                </c:pt>
                <c:pt idx="18">
                  <c:v>98303.841369999995</c:v>
                </c:pt>
                <c:pt idx="19">
                  <c:v>102012.07791000001</c:v>
                </c:pt>
                <c:pt idx="20">
                  <c:v>101393.31984</c:v>
                </c:pt>
                <c:pt idx="21">
                  <c:v>103201.08515</c:v>
                </c:pt>
                <c:pt idx="22">
                  <c:v>103112.69114</c:v>
                </c:pt>
                <c:pt idx="23">
                  <c:v>105137.12957</c:v>
                </c:pt>
                <c:pt idx="24">
                  <c:v>108270.80504000001</c:v>
                </c:pt>
                <c:pt idx="25">
                  <c:v>109827.40201000001</c:v>
                </c:pt>
                <c:pt idx="26">
                  <c:v>106486.7552</c:v>
                </c:pt>
                <c:pt idx="27">
                  <c:v>106807.99197</c:v>
                </c:pt>
                <c:pt idx="28">
                  <c:v>109082.52077</c:v>
                </c:pt>
                <c:pt idx="29">
                  <c:v>108399.08415</c:v>
                </c:pt>
                <c:pt idx="30">
                  <c:v>113301.11537</c:v>
                </c:pt>
                <c:pt idx="31">
                  <c:v>117221.03086</c:v>
                </c:pt>
                <c:pt idx="32">
                  <c:v>119626.50773</c:v>
                </c:pt>
                <c:pt idx="33">
                  <c:v>120645.92511</c:v>
                </c:pt>
                <c:pt idx="34">
                  <c:v>122909.96734</c:v>
                </c:pt>
                <c:pt idx="35">
                  <c:v>123322.30372</c:v>
                </c:pt>
                <c:pt idx="36">
                  <c:v>122207.14597</c:v>
                </c:pt>
                <c:pt idx="37">
                  <c:v>124512.53062999999</c:v>
                </c:pt>
                <c:pt idx="38">
                  <c:v>125227.31955</c:v>
                </c:pt>
                <c:pt idx="39">
                  <c:v>123431.0996</c:v>
                </c:pt>
                <c:pt idx="40">
                  <c:v>125824.60892</c:v>
                </c:pt>
                <c:pt idx="41">
                  <c:v>124873.73295000001</c:v>
                </c:pt>
                <c:pt idx="42">
                  <c:v>128567.60848</c:v>
                </c:pt>
                <c:pt idx="43">
                  <c:v>137300.3578</c:v>
                </c:pt>
                <c:pt idx="44">
                  <c:v>138515.46343999999</c:v>
                </c:pt>
                <c:pt idx="45">
                  <c:v>138750.14991000001</c:v>
                </c:pt>
                <c:pt idx="46">
                  <c:v>143045.78963000001</c:v>
                </c:pt>
                <c:pt idx="47">
                  <c:v>145408.00765000001</c:v>
                </c:pt>
                <c:pt idx="48">
                  <c:v>149908.22597999999</c:v>
                </c:pt>
                <c:pt idx="49">
                  <c:v>152853.57432000001</c:v>
                </c:pt>
                <c:pt idx="50">
                  <c:v>153000.89670000001</c:v>
                </c:pt>
                <c:pt idx="51">
                  <c:v>154092.62156</c:v>
                </c:pt>
                <c:pt idx="52">
                  <c:v>159288.48430000001</c:v>
                </c:pt>
                <c:pt idx="53">
                  <c:v>164048.97639</c:v>
                </c:pt>
                <c:pt idx="54">
                  <c:v>166066.41357999999</c:v>
                </c:pt>
                <c:pt idx="55">
                  <c:v>171908.73574</c:v>
                </c:pt>
                <c:pt idx="56">
                  <c:v>176792.36296</c:v>
                </c:pt>
                <c:pt idx="57">
                  <c:v>175624.77804999999</c:v>
                </c:pt>
                <c:pt idx="58">
                  <c:v>187375.38764</c:v>
                </c:pt>
                <c:pt idx="59">
                  <c:v>187591.97354000001</c:v>
                </c:pt>
                <c:pt idx="60">
                  <c:v>193267.18374000001</c:v>
                </c:pt>
                <c:pt idx="61">
                  <c:v>191709.30446000001</c:v>
                </c:pt>
                <c:pt idx="62">
                  <c:v>212293.76023000001</c:v>
                </c:pt>
                <c:pt idx="63">
                  <c:v>204826.49410000001</c:v>
                </c:pt>
                <c:pt idx="64">
                  <c:v>210379.66858999999</c:v>
                </c:pt>
                <c:pt idx="65">
                  <c:v>216840.96468</c:v>
                </c:pt>
                <c:pt idx="66">
                  <c:v>221454.13438</c:v>
                </c:pt>
                <c:pt idx="67">
                  <c:v>228657.53951999999</c:v>
                </c:pt>
                <c:pt idx="68">
                  <c:v>232380.17838</c:v>
                </c:pt>
                <c:pt idx="69">
                  <c:v>236995.54694</c:v>
                </c:pt>
                <c:pt idx="70">
                  <c:v>238601.80072999999</c:v>
                </c:pt>
                <c:pt idx="71">
                  <c:v>239410.97445000001</c:v>
                </c:pt>
                <c:pt idx="72">
                  <c:v>240115.70318000001</c:v>
                </c:pt>
                <c:pt idx="73">
                  <c:v>242246.38070000001</c:v>
                </c:pt>
                <c:pt idx="74">
                  <c:v>244053.8285</c:v>
                </c:pt>
                <c:pt idx="75">
                  <c:v>248958.34473000001</c:v>
                </c:pt>
                <c:pt idx="76">
                  <c:v>251047.24426000001</c:v>
                </c:pt>
                <c:pt idx="77">
                  <c:v>249243.09471999999</c:v>
                </c:pt>
                <c:pt idx="78">
                  <c:v>254403.88498</c:v>
                </c:pt>
                <c:pt idx="79">
                  <c:v>251126.35284000001</c:v>
                </c:pt>
                <c:pt idx="80">
                  <c:v>256328.06346999999</c:v>
                </c:pt>
                <c:pt idx="81">
                  <c:v>261018.80274000001</c:v>
                </c:pt>
                <c:pt idx="82">
                  <c:v>260113.24178000001</c:v>
                </c:pt>
                <c:pt idx="83">
                  <c:v>269093.48035000003</c:v>
                </c:pt>
                <c:pt idx="84">
                  <c:v>275635.76410999999</c:v>
                </c:pt>
                <c:pt idx="85">
                  <c:v>280059.33502</c:v>
                </c:pt>
                <c:pt idx="86">
                  <c:v>284298.17317000002</c:v>
                </c:pt>
                <c:pt idx="87">
                  <c:v>279108.96279999998</c:v>
                </c:pt>
                <c:pt idx="88">
                  <c:v>285442.18092999997</c:v>
                </c:pt>
                <c:pt idx="89">
                  <c:v>283597.07890000002</c:v>
                </c:pt>
                <c:pt idx="90">
                  <c:v>277066.50341</c:v>
                </c:pt>
                <c:pt idx="91">
                  <c:v>296952.97645999998</c:v>
                </c:pt>
                <c:pt idx="92">
                  <c:v>302703.25495999999</c:v>
                </c:pt>
                <c:pt idx="93">
                  <c:v>316255.24450999999</c:v>
                </c:pt>
                <c:pt idx="94">
                  <c:v>302576.78911999997</c:v>
                </c:pt>
                <c:pt idx="95">
                  <c:v>308268.87093999999</c:v>
                </c:pt>
                <c:pt idx="96">
                  <c:v>309016.97398000001</c:v>
                </c:pt>
                <c:pt idx="97">
                  <c:v>304931.81151999999</c:v>
                </c:pt>
                <c:pt idx="98">
                  <c:v>324437.19803000003</c:v>
                </c:pt>
                <c:pt idx="99">
                  <c:v>307453.71100000001</c:v>
                </c:pt>
                <c:pt idx="100">
                  <c:v>307071.60501</c:v>
                </c:pt>
                <c:pt idx="101">
                  <c:v>319912.61368000001</c:v>
                </c:pt>
                <c:pt idx="102">
                  <c:v>309860.96221000003</c:v>
                </c:pt>
                <c:pt idx="103">
                  <c:v>299105.50455999997</c:v>
                </c:pt>
                <c:pt idx="104">
                  <c:v>308755.16564999998</c:v>
                </c:pt>
                <c:pt idx="105">
                  <c:v>303770.01724999998</c:v>
                </c:pt>
                <c:pt idx="106">
                  <c:v>306490.32206999999</c:v>
                </c:pt>
                <c:pt idx="107">
                  <c:v>303112.88404999999</c:v>
                </c:pt>
                <c:pt idx="108">
                  <c:v>311846.55657000002</c:v>
                </c:pt>
                <c:pt idx="109">
                  <c:v>318377.32072000002</c:v>
                </c:pt>
                <c:pt idx="110">
                  <c:v>319860.18433000002</c:v>
                </c:pt>
                <c:pt idx="111">
                  <c:v>317843.07887000003</c:v>
                </c:pt>
                <c:pt idx="112">
                  <c:v>327799.61181999999</c:v>
                </c:pt>
                <c:pt idx="113">
                  <c:v>327710.57150999998</c:v>
                </c:pt>
                <c:pt idx="114">
                  <c:v>336762.04229999997</c:v>
                </c:pt>
                <c:pt idx="115">
                  <c:v>348934.23401999997</c:v>
                </c:pt>
                <c:pt idx="116">
                  <c:v>344040.83249</c:v>
                </c:pt>
                <c:pt idx="117">
                  <c:v>322180.16849000001</c:v>
                </c:pt>
                <c:pt idx="118">
                  <c:v>327417.14926999999</c:v>
                </c:pt>
                <c:pt idx="119">
                  <c:v>313737.60482000001</c:v>
                </c:pt>
                <c:pt idx="120">
                  <c:v>304282.57717</c:v>
                </c:pt>
                <c:pt idx="121">
                  <c:v>321821.81419</c:v>
                </c:pt>
                <c:pt idx="122">
                  <c:v>323513.52218000003</c:v>
                </c:pt>
                <c:pt idx="123">
                  <c:v>337908.18628000002</c:v>
                </c:pt>
                <c:pt idx="124">
                  <c:v>334637.78382999997</c:v>
                </c:pt>
                <c:pt idx="125">
                  <c:v>359127.93674999999</c:v>
                </c:pt>
                <c:pt idx="126">
                  <c:v>345399.06810999999</c:v>
                </c:pt>
                <c:pt idx="127">
                  <c:v>334531.09593000001</c:v>
                </c:pt>
                <c:pt idx="128">
                  <c:v>321922.97405999998</c:v>
                </c:pt>
                <c:pt idx="129">
                  <c:v>321288.26183999999</c:v>
                </c:pt>
                <c:pt idx="130">
                  <c:v>321281.18325</c:v>
                </c:pt>
                <c:pt idx="131">
                  <c:v>337873.36310000002</c:v>
                </c:pt>
                <c:pt idx="132">
                  <c:v>342595.95191</c:v>
                </c:pt>
                <c:pt idx="133">
                  <c:v>348259.41621</c:v>
                </c:pt>
                <c:pt idx="134">
                  <c:v>335012.38548</c:v>
                </c:pt>
                <c:pt idx="135">
                  <c:v>341270.05325</c:v>
                </c:pt>
                <c:pt idx="136">
                  <c:v>341219.83888</c:v>
                </c:pt>
                <c:pt idx="137">
                  <c:v>354494.36794999999</c:v>
                </c:pt>
                <c:pt idx="138">
                  <c:v>356123.44631999999</c:v>
                </c:pt>
                <c:pt idx="139">
                  <c:v>365198.54755000002</c:v>
                </c:pt>
                <c:pt idx="140">
                  <c:v>364302.39038</c:v>
                </c:pt>
                <c:pt idx="141">
                  <c:v>365180.43119999999</c:v>
                </c:pt>
                <c:pt idx="142">
                  <c:v>372600.90259999997</c:v>
                </c:pt>
                <c:pt idx="143">
                  <c:v>364551.18877000001</c:v>
                </c:pt>
                <c:pt idx="144">
                  <c:v>357233.09787</c:v>
                </c:pt>
                <c:pt idx="145">
                  <c:v>399463.05705</c:v>
                </c:pt>
                <c:pt idx="146">
                  <c:v>400210.97584999999</c:v>
                </c:pt>
                <c:pt idx="147">
                  <c:v>411927.55674000003</c:v>
                </c:pt>
                <c:pt idx="148">
                  <c:v>418619.78274</c:v>
                </c:pt>
                <c:pt idx="149">
                  <c:v>427192.17651000002</c:v>
                </c:pt>
                <c:pt idx="150">
                  <c:v>411260.17564999999</c:v>
                </c:pt>
                <c:pt idx="151">
                  <c:v>400657.39724000002</c:v>
                </c:pt>
                <c:pt idx="152">
                  <c:v>419320.25069999998</c:v>
                </c:pt>
                <c:pt idx="153">
                  <c:v>421022.34023999999</c:v>
                </c:pt>
                <c:pt idx="154">
                  <c:v>436986.63932000002</c:v>
                </c:pt>
                <c:pt idx="155">
                  <c:v>443192.45535</c:v>
                </c:pt>
                <c:pt idx="156">
                  <c:v>435383.85927000002</c:v>
                </c:pt>
                <c:pt idx="157">
                  <c:v>443686.44721000001</c:v>
                </c:pt>
                <c:pt idx="158">
                  <c:v>439233.20724999998</c:v>
                </c:pt>
                <c:pt idx="159">
                  <c:v>441425.24854</c:v>
                </c:pt>
                <c:pt idx="160">
                  <c:v>445373.39277999999</c:v>
                </c:pt>
                <c:pt idx="161">
                  <c:v>443248.03892999998</c:v>
                </c:pt>
                <c:pt idx="162">
                  <c:v>445695.71545999998</c:v>
                </c:pt>
                <c:pt idx="163">
                  <c:v>459238.12001000001</c:v>
                </c:pt>
                <c:pt idx="164">
                  <c:v>461305.56842000003</c:v>
                </c:pt>
                <c:pt idx="165">
                  <c:v>465854.96282999997</c:v>
                </c:pt>
                <c:pt idx="166">
                  <c:v>451013.68173000001</c:v>
                </c:pt>
                <c:pt idx="167">
                  <c:v>449804.20551</c:v>
                </c:pt>
                <c:pt idx="168">
                  <c:v>443382.64270000003</c:v>
                </c:pt>
                <c:pt idx="169">
                  <c:v>442700.14805000002</c:v>
                </c:pt>
                <c:pt idx="170">
                  <c:v>441985.8101</c:v>
                </c:pt>
                <c:pt idx="171">
                  <c:v>443001.39023999998</c:v>
                </c:pt>
                <c:pt idx="172">
                  <c:v>446011.26976</c:v>
                </c:pt>
                <c:pt idx="173">
                  <c:v>454871.85684999998</c:v>
                </c:pt>
                <c:pt idx="174">
                  <c:v>443846.64780999999</c:v>
                </c:pt>
                <c:pt idx="175">
                  <c:v>448143.73835</c:v>
                </c:pt>
                <c:pt idx="176">
                  <c:v>461130.75310999999</c:v>
                </c:pt>
                <c:pt idx="177">
                  <c:v>466753.79820999998</c:v>
                </c:pt>
                <c:pt idx="178">
                  <c:v>513779.28730000003</c:v>
                </c:pt>
                <c:pt idx="179">
                  <c:v>516265.58925000002</c:v>
                </c:pt>
                <c:pt idx="180">
                  <c:v>515026.28704000002</c:v>
                </c:pt>
                <c:pt idx="181">
                  <c:v>520232.41363000002</c:v>
                </c:pt>
                <c:pt idx="182">
                  <c:v>523956.19984000002</c:v>
                </c:pt>
                <c:pt idx="183">
                  <c:v>521110.79895000003</c:v>
                </c:pt>
                <c:pt idx="184">
                  <c:v>516729.19111999997</c:v>
                </c:pt>
                <c:pt idx="185">
                  <c:v>515639.27103</c:v>
                </c:pt>
                <c:pt idx="186">
                  <c:v>502066.21853999997</c:v>
                </c:pt>
                <c:pt idx="187">
                  <c:v>490885.93515999999</c:v>
                </c:pt>
                <c:pt idx="188">
                  <c:v>514658.71493999998</c:v>
                </c:pt>
                <c:pt idx="189">
                  <c:v>524832.4227</c:v>
                </c:pt>
                <c:pt idx="190">
                  <c:v>513354.92511000001</c:v>
                </c:pt>
                <c:pt idx="191">
                  <c:v>521246.35269999999</c:v>
                </c:pt>
                <c:pt idx="192">
                  <c:v>532367.44648000004</c:v>
                </c:pt>
                <c:pt idx="193">
                  <c:v>541625.49312</c:v>
                </c:pt>
                <c:pt idx="194">
                  <c:v>552252.41419000004</c:v>
                </c:pt>
                <c:pt idx="195">
                  <c:v>541984.73137000005</c:v>
                </c:pt>
                <c:pt idx="196">
                  <c:v>547782.18383999995</c:v>
                </c:pt>
                <c:pt idx="197">
                  <c:v>548269.44157000002</c:v>
                </c:pt>
                <c:pt idx="198">
                  <c:v>566318.87835000001</c:v>
                </c:pt>
                <c:pt idx="199">
                  <c:v>564944.21901</c:v>
                </c:pt>
                <c:pt idx="200">
                  <c:v>566105.82551</c:v>
                </c:pt>
                <c:pt idx="201">
                  <c:v>571367.99523999996</c:v>
                </c:pt>
                <c:pt idx="202">
                  <c:v>583398.07198999997</c:v>
                </c:pt>
                <c:pt idx="203">
                  <c:v>588620.68642000004</c:v>
                </c:pt>
                <c:pt idx="204">
                  <c:v>598191.74378000002</c:v>
                </c:pt>
                <c:pt idx="205">
                  <c:v>597234.83655000001</c:v>
                </c:pt>
                <c:pt idx="206">
                  <c:v>609372.44808</c:v>
                </c:pt>
                <c:pt idx="207">
                  <c:v>625163.12716999999</c:v>
                </c:pt>
                <c:pt idx="208">
                  <c:v>641343.0784</c:v>
                </c:pt>
                <c:pt idx="209">
                  <c:v>645986.53902000003</c:v>
                </c:pt>
                <c:pt idx="210">
                  <c:v>666968.83747999999</c:v>
                </c:pt>
                <c:pt idx="211">
                  <c:v>668698.31082000001</c:v>
                </c:pt>
                <c:pt idx="212">
                  <c:v>665866.83640999999</c:v>
                </c:pt>
                <c:pt idx="213">
                  <c:v>661229.88072999998</c:v>
                </c:pt>
                <c:pt idx="214">
                  <c:v>677892.27465000004</c:v>
                </c:pt>
                <c:pt idx="215">
                  <c:v>682689.12532999995</c:v>
                </c:pt>
                <c:pt idx="216">
                  <c:v>669709.64682000002</c:v>
                </c:pt>
                <c:pt idx="217">
                  <c:v>693000.03292000003</c:v>
                </c:pt>
                <c:pt idx="218">
                  <c:v>674511.23424999998</c:v>
                </c:pt>
              </c:numCache>
            </c:numRef>
          </c:val>
          <c:smooth val="0"/>
          <c:extLst>
            <c:ext xmlns:c16="http://schemas.microsoft.com/office/drawing/2014/chart" uri="{C3380CC4-5D6E-409C-BE32-E72D297353CC}">
              <c16:uniqueId val="{00000000-5C5C-40DB-907E-B88BC9331BDD}"/>
            </c:ext>
          </c:extLst>
        </c:ser>
        <c:ser>
          <c:idx val="1"/>
          <c:order val="1"/>
          <c:tx>
            <c:strRef>
              <c:f>'817_COST_OF_REG_28_B2'!$G$3</c:f>
              <c:strCache>
                <c:ptCount val="1"/>
                <c:pt idx="0">
                  <c:v>Balanced Fund</c:v>
                </c:pt>
              </c:strCache>
            </c:strRef>
          </c:tx>
          <c:spPr>
            <a:ln w="15875" cap="rnd">
              <a:solidFill>
                <a:srgbClr val="29363D"/>
              </a:solidFill>
              <a:round/>
            </a:ln>
            <a:effectLst/>
          </c:spPr>
          <c:marker>
            <c:symbol val="none"/>
          </c:marker>
          <c:dLbls>
            <c:delete val="1"/>
          </c:dLbls>
          <c:cat>
            <c:numRef>
              <c:f>'817_COST_OF_REG_28_B2'!$I$2:$I$220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'817_COST_OF_REG_28_B2'!$J$2:$J$220</c:f>
              <c:numCache>
                <c:formatCode>General</c:formatCode>
                <c:ptCount val="219"/>
                <c:pt idx="0">
                  <c:v>100000</c:v>
                </c:pt>
                <c:pt idx="1">
                  <c:v>99930.701939999999</c:v>
                </c:pt>
                <c:pt idx="2">
                  <c:v>100807.99357999999</c:v>
                </c:pt>
                <c:pt idx="3">
                  <c:v>97236.422479999994</c:v>
                </c:pt>
                <c:pt idx="4">
                  <c:v>96373.280700000003</c:v>
                </c:pt>
                <c:pt idx="5">
                  <c:v>99722.444950000005</c:v>
                </c:pt>
                <c:pt idx="6">
                  <c:v>93509.290699999998</c:v>
                </c:pt>
                <c:pt idx="7">
                  <c:v>88553.36997</c:v>
                </c:pt>
                <c:pt idx="8">
                  <c:v>89122.706030000001</c:v>
                </c:pt>
                <c:pt idx="9">
                  <c:v>90386.255229999995</c:v>
                </c:pt>
                <c:pt idx="10">
                  <c:v>88390.438630000004</c:v>
                </c:pt>
                <c:pt idx="11">
                  <c:v>83187.719400000002</c:v>
                </c:pt>
                <c:pt idx="12">
                  <c:v>86668.372080000001</c:v>
                </c:pt>
                <c:pt idx="13">
                  <c:v>87541.920230000003</c:v>
                </c:pt>
                <c:pt idx="14">
                  <c:v>90207.781799999997</c:v>
                </c:pt>
                <c:pt idx="15">
                  <c:v>90330.569690000004</c:v>
                </c:pt>
                <c:pt idx="16">
                  <c:v>95436.986810000002</c:v>
                </c:pt>
                <c:pt idx="17">
                  <c:v>99465.988889999993</c:v>
                </c:pt>
                <c:pt idx="18">
                  <c:v>100262.78015000001</c:v>
                </c:pt>
                <c:pt idx="19">
                  <c:v>103522.01715</c:v>
                </c:pt>
                <c:pt idx="20">
                  <c:v>102556.4498</c:v>
                </c:pt>
                <c:pt idx="21">
                  <c:v>105787.46313</c:v>
                </c:pt>
                <c:pt idx="22">
                  <c:v>105063.98327</c:v>
                </c:pt>
                <c:pt idx="23">
                  <c:v>106867.91271</c:v>
                </c:pt>
                <c:pt idx="24">
                  <c:v>111319.71534</c:v>
                </c:pt>
                <c:pt idx="25">
                  <c:v>112296.89545</c:v>
                </c:pt>
                <c:pt idx="26">
                  <c:v>108041.93957</c:v>
                </c:pt>
                <c:pt idx="27">
                  <c:v>107238.07822</c:v>
                </c:pt>
                <c:pt idx="28">
                  <c:v>111289.55545</c:v>
                </c:pt>
                <c:pt idx="29">
                  <c:v>109460.25818</c:v>
                </c:pt>
                <c:pt idx="30">
                  <c:v>116055.67294</c:v>
                </c:pt>
                <c:pt idx="31">
                  <c:v>119518.51837000001</c:v>
                </c:pt>
                <c:pt idx="32">
                  <c:v>120572.23364999999</c:v>
                </c:pt>
                <c:pt idx="33">
                  <c:v>122253.30542999999</c:v>
                </c:pt>
                <c:pt idx="34">
                  <c:v>122385.27361</c:v>
                </c:pt>
                <c:pt idx="35">
                  <c:v>123414.21948</c:v>
                </c:pt>
                <c:pt idx="36">
                  <c:v>123316.40011</c:v>
                </c:pt>
                <c:pt idx="37">
                  <c:v>125208.31939</c:v>
                </c:pt>
                <c:pt idx="38">
                  <c:v>126148.76858</c:v>
                </c:pt>
                <c:pt idx="39">
                  <c:v>124245.42024000001</c:v>
                </c:pt>
                <c:pt idx="40">
                  <c:v>124136.4359</c:v>
                </c:pt>
                <c:pt idx="41">
                  <c:v>124780.54562999999</c:v>
                </c:pt>
                <c:pt idx="42">
                  <c:v>125853.68979999999</c:v>
                </c:pt>
                <c:pt idx="43">
                  <c:v>133786.19448999999</c:v>
                </c:pt>
                <c:pt idx="44">
                  <c:v>134311.75542</c:v>
                </c:pt>
                <c:pt idx="45">
                  <c:v>133770.93095000001</c:v>
                </c:pt>
                <c:pt idx="46">
                  <c:v>138026.1593</c:v>
                </c:pt>
                <c:pt idx="47">
                  <c:v>139904.40018999999</c:v>
                </c:pt>
                <c:pt idx="48">
                  <c:v>141910.90447000001</c:v>
                </c:pt>
                <c:pt idx="49">
                  <c:v>145259.07613999999</c:v>
                </c:pt>
                <c:pt idx="50">
                  <c:v>143276.37622000001</c:v>
                </c:pt>
                <c:pt idx="51">
                  <c:v>144970.84224</c:v>
                </c:pt>
                <c:pt idx="52">
                  <c:v>149669.51246999999</c:v>
                </c:pt>
                <c:pt idx="53">
                  <c:v>152844.24470000001</c:v>
                </c:pt>
                <c:pt idx="54">
                  <c:v>154068.75296000001</c:v>
                </c:pt>
                <c:pt idx="55">
                  <c:v>159515.18925</c:v>
                </c:pt>
                <c:pt idx="56">
                  <c:v>162532.21947000001</c:v>
                </c:pt>
                <c:pt idx="57">
                  <c:v>163675.98788999999</c:v>
                </c:pt>
                <c:pt idx="58">
                  <c:v>169359.57248999999</c:v>
                </c:pt>
                <c:pt idx="59">
                  <c:v>168006.35803999999</c:v>
                </c:pt>
                <c:pt idx="60">
                  <c:v>173192.53636999999</c:v>
                </c:pt>
                <c:pt idx="61">
                  <c:v>171583.39068000001</c:v>
                </c:pt>
                <c:pt idx="62">
                  <c:v>182771.84989000001</c:v>
                </c:pt>
                <c:pt idx="63">
                  <c:v>177682.69448000001</c:v>
                </c:pt>
                <c:pt idx="64">
                  <c:v>181627.46533000001</c:v>
                </c:pt>
                <c:pt idx="65">
                  <c:v>185698.45196999999</c:v>
                </c:pt>
                <c:pt idx="66">
                  <c:v>191567.82102999999</c:v>
                </c:pt>
                <c:pt idx="67">
                  <c:v>197402.43450999999</c:v>
                </c:pt>
                <c:pt idx="68">
                  <c:v>196127.20460999999</c:v>
                </c:pt>
                <c:pt idx="69">
                  <c:v>200581.77480000001</c:v>
                </c:pt>
                <c:pt idx="70">
                  <c:v>197591.60995000001</c:v>
                </c:pt>
                <c:pt idx="71">
                  <c:v>200811.00090000001</c:v>
                </c:pt>
                <c:pt idx="72">
                  <c:v>204512.42955</c:v>
                </c:pt>
                <c:pt idx="73">
                  <c:v>208196.46590000001</c:v>
                </c:pt>
                <c:pt idx="74">
                  <c:v>209728.86322</c:v>
                </c:pt>
                <c:pt idx="75">
                  <c:v>213890.99377</c:v>
                </c:pt>
                <c:pt idx="76">
                  <c:v>215134.21080999999</c:v>
                </c:pt>
                <c:pt idx="77">
                  <c:v>213964.57982000001</c:v>
                </c:pt>
                <c:pt idx="78">
                  <c:v>215254.73457</c:v>
                </c:pt>
                <c:pt idx="79">
                  <c:v>216512.04373999999</c:v>
                </c:pt>
                <c:pt idx="80">
                  <c:v>219500.60784000001</c:v>
                </c:pt>
                <c:pt idx="81">
                  <c:v>221809.67512999999</c:v>
                </c:pt>
                <c:pt idx="82">
                  <c:v>223953.34145000001</c:v>
                </c:pt>
                <c:pt idx="83">
                  <c:v>229829.65801000001</c:v>
                </c:pt>
                <c:pt idx="84">
                  <c:v>231218.82714000001</c:v>
                </c:pt>
                <c:pt idx="85">
                  <c:v>235044.38949999999</c:v>
                </c:pt>
                <c:pt idx="86">
                  <c:v>234855.78367999999</c:v>
                </c:pt>
                <c:pt idx="87">
                  <c:v>232641.10063999999</c:v>
                </c:pt>
                <c:pt idx="88">
                  <c:v>235170.27395</c:v>
                </c:pt>
                <c:pt idx="89">
                  <c:v>232196.30888</c:v>
                </c:pt>
                <c:pt idx="90">
                  <c:v>230439.08893999999</c:v>
                </c:pt>
                <c:pt idx="91">
                  <c:v>242859.46184</c:v>
                </c:pt>
                <c:pt idx="92">
                  <c:v>240088.59466999999</c:v>
                </c:pt>
                <c:pt idx="93">
                  <c:v>243113.96116000001</c:v>
                </c:pt>
                <c:pt idx="94">
                  <c:v>236310.46473000001</c:v>
                </c:pt>
                <c:pt idx="95">
                  <c:v>239265.16182000001</c:v>
                </c:pt>
                <c:pt idx="96">
                  <c:v>245826.45688000001</c:v>
                </c:pt>
                <c:pt idx="97">
                  <c:v>245877.62018</c:v>
                </c:pt>
                <c:pt idx="98">
                  <c:v>254704.87163000001</c:v>
                </c:pt>
                <c:pt idx="99">
                  <c:v>246430.90807</c:v>
                </c:pt>
                <c:pt idx="100">
                  <c:v>247179.79368999999</c:v>
                </c:pt>
                <c:pt idx="101">
                  <c:v>252298.83889000001</c:v>
                </c:pt>
                <c:pt idx="102">
                  <c:v>245601.27223</c:v>
                </c:pt>
                <c:pt idx="103">
                  <c:v>238647.06688</c:v>
                </c:pt>
                <c:pt idx="104">
                  <c:v>241939.42480000001</c:v>
                </c:pt>
                <c:pt idx="105">
                  <c:v>241759.95845999999</c:v>
                </c:pt>
                <c:pt idx="106">
                  <c:v>245454.39439</c:v>
                </c:pt>
                <c:pt idx="107">
                  <c:v>242984.0932</c:v>
                </c:pt>
                <c:pt idx="108">
                  <c:v>247641.22558999999</c:v>
                </c:pt>
                <c:pt idx="109">
                  <c:v>253162.17295000001</c:v>
                </c:pt>
                <c:pt idx="110">
                  <c:v>254685.86692999999</c:v>
                </c:pt>
                <c:pt idx="111">
                  <c:v>250140.38157999999</c:v>
                </c:pt>
                <c:pt idx="112">
                  <c:v>257261.81260999999</c:v>
                </c:pt>
                <c:pt idx="113">
                  <c:v>258060.42556</c:v>
                </c:pt>
                <c:pt idx="114">
                  <c:v>263382.71794</c:v>
                </c:pt>
                <c:pt idx="115">
                  <c:v>272690.51754999999</c:v>
                </c:pt>
                <c:pt idx="116">
                  <c:v>269879.97515999997</c:v>
                </c:pt>
                <c:pt idx="117">
                  <c:v>259593.67296</c:v>
                </c:pt>
                <c:pt idx="118">
                  <c:v>261918.97237999999</c:v>
                </c:pt>
                <c:pt idx="119">
                  <c:v>254786.98529000001</c:v>
                </c:pt>
                <c:pt idx="120">
                  <c:v>250112.21857999999</c:v>
                </c:pt>
                <c:pt idx="121">
                  <c:v>260119.36543999999</c:v>
                </c:pt>
                <c:pt idx="122">
                  <c:v>257450.25112999999</c:v>
                </c:pt>
                <c:pt idx="123">
                  <c:v>266828.24619999999</c:v>
                </c:pt>
                <c:pt idx="124">
                  <c:v>265770.25766</c:v>
                </c:pt>
                <c:pt idx="125">
                  <c:v>280889.02379000001</c:v>
                </c:pt>
                <c:pt idx="126">
                  <c:v>267779.98733999999</c:v>
                </c:pt>
                <c:pt idx="127">
                  <c:v>259033.96695999999</c:v>
                </c:pt>
                <c:pt idx="128">
                  <c:v>249171.26848999999</c:v>
                </c:pt>
                <c:pt idx="129">
                  <c:v>250906.81674000001</c:v>
                </c:pt>
                <c:pt idx="130">
                  <c:v>253351.78971000001</c:v>
                </c:pt>
                <c:pt idx="131">
                  <c:v>263635.30051999999</c:v>
                </c:pt>
                <c:pt idx="132">
                  <c:v>267439.58432000002</c:v>
                </c:pt>
                <c:pt idx="133">
                  <c:v>273256.04872999998</c:v>
                </c:pt>
                <c:pt idx="134">
                  <c:v>262599.84045999998</c:v>
                </c:pt>
                <c:pt idx="135">
                  <c:v>268392.15789999999</c:v>
                </c:pt>
                <c:pt idx="136">
                  <c:v>265282.12598000001</c:v>
                </c:pt>
                <c:pt idx="137">
                  <c:v>270642.26182000001</c:v>
                </c:pt>
                <c:pt idx="138">
                  <c:v>271956.77781</c:v>
                </c:pt>
                <c:pt idx="139">
                  <c:v>278817.88712999999</c:v>
                </c:pt>
                <c:pt idx="140">
                  <c:v>277512.67355000001</c:v>
                </c:pt>
                <c:pt idx="141">
                  <c:v>279728.64061</c:v>
                </c:pt>
                <c:pt idx="142">
                  <c:v>282163.30832000001</c:v>
                </c:pt>
                <c:pt idx="143">
                  <c:v>270302.04262000002</c:v>
                </c:pt>
                <c:pt idx="144">
                  <c:v>255040.1476</c:v>
                </c:pt>
                <c:pt idx="145">
                  <c:v>282199.01267000003</c:v>
                </c:pt>
                <c:pt idx="146">
                  <c:v>283570.63676999998</c:v>
                </c:pt>
                <c:pt idx="147">
                  <c:v>292448.26127000002</c:v>
                </c:pt>
                <c:pt idx="148">
                  <c:v>295917.27662999998</c:v>
                </c:pt>
                <c:pt idx="149">
                  <c:v>298813.77042000002</c:v>
                </c:pt>
                <c:pt idx="150">
                  <c:v>292034.36009999999</c:v>
                </c:pt>
                <c:pt idx="151">
                  <c:v>282751.58804</c:v>
                </c:pt>
                <c:pt idx="152">
                  <c:v>301472.82868999999</c:v>
                </c:pt>
                <c:pt idx="153">
                  <c:v>304934.27893999999</c:v>
                </c:pt>
                <c:pt idx="154">
                  <c:v>314204.33068999997</c:v>
                </c:pt>
                <c:pt idx="155">
                  <c:v>319145.40716</c:v>
                </c:pt>
                <c:pt idx="156">
                  <c:v>318146.41794999997</c:v>
                </c:pt>
                <c:pt idx="157">
                  <c:v>323425.50592999998</c:v>
                </c:pt>
                <c:pt idx="158">
                  <c:v>326433.50121000002</c:v>
                </c:pt>
                <c:pt idx="159">
                  <c:v>327389.42758000002</c:v>
                </c:pt>
                <c:pt idx="160">
                  <c:v>332045.73054999998</c:v>
                </c:pt>
                <c:pt idx="161">
                  <c:v>333721.67210999998</c:v>
                </c:pt>
                <c:pt idx="162">
                  <c:v>336996.79453999997</c:v>
                </c:pt>
                <c:pt idx="163">
                  <c:v>342871.33539999998</c:v>
                </c:pt>
                <c:pt idx="164">
                  <c:v>346087.75560999999</c:v>
                </c:pt>
                <c:pt idx="165">
                  <c:v>353189.83328000002</c:v>
                </c:pt>
                <c:pt idx="166">
                  <c:v>347692.04134</c:v>
                </c:pt>
                <c:pt idx="167">
                  <c:v>348892.37774000003</c:v>
                </c:pt>
                <c:pt idx="168">
                  <c:v>349590.39377999998</c:v>
                </c:pt>
                <c:pt idx="169">
                  <c:v>348277.07173999998</c:v>
                </c:pt>
                <c:pt idx="170">
                  <c:v>347996.02437</c:v>
                </c:pt>
                <c:pt idx="171">
                  <c:v>341154.37708000001</c:v>
                </c:pt>
                <c:pt idx="172">
                  <c:v>346133.15759000002</c:v>
                </c:pt>
                <c:pt idx="173">
                  <c:v>349414.51809000003</c:v>
                </c:pt>
                <c:pt idx="174">
                  <c:v>337390.9938</c:v>
                </c:pt>
                <c:pt idx="175">
                  <c:v>346249.86129999999</c:v>
                </c:pt>
                <c:pt idx="176">
                  <c:v>360427.92199</c:v>
                </c:pt>
                <c:pt idx="177">
                  <c:v>361134.84931000002</c:v>
                </c:pt>
                <c:pt idx="178">
                  <c:v>390923.22925999999</c:v>
                </c:pt>
                <c:pt idx="179">
                  <c:v>393782.87474</c:v>
                </c:pt>
                <c:pt idx="180">
                  <c:v>393692.47897</c:v>
                </c:pt>
                <c:pt idx="181">
                  <c:v>398148.39497000002</c:v>
                </c:pt>
                <c:pt idx="182">
                  <c:v>394663.91859000002</c:v>
                </c:pt>
                <c:pt idx="183">
                  <c:v>400215.04992999998</c:v>
                </c:pt>
                <c:pt idx="184">
                  <c:v>400869.89116</c:v>
                </c:pt>
                <c:pt idx="185">
                  <c:v>399914.11784000002</c:v>
                </c:pt>
                <c:pt idx="186">
                  <c:v>388978.97898000001</c:v>
                </c:pt>
                <c:pt idx="187">
                  <c:v>382192.35995999997</c:v>
                </c:pt>
                <c:pt idx="188">
                  <c:v>402585.25083999999</c:v>
                </c:pt>
                <c:pt idx="189">
                  <c:v>409802.52204000001</c:v>
                </c:pt>
                <c:pt idx="190">
                  <c:v>402992.74423000001</c:v>
                </c:pt>
                <c:pt idx="191">
                  <c:v>406661.28909999999</c:v>
                </c:pt>
                <c:pt idx="192">
                  <c:v>414560.47674999997</c:v>
                </c:pt>
                <c:pt idx="193">
                  <c:v>420732.10229000001</c:v>
                </c:pt>
                <c:pt idx="194">
                  <c:v>428114.15067</c:v>
                </c:pt>
                <c:pt idx="195">
                  <c:v>428216.85742999997</c:v>
                </c:pt>
                <c:pt idx="196">
                  <c:v>435902.00238000002</c:v>
                </c:pt>
                <c:pt idx="197">
                  <c:v>441054.64425000001</c:v>
                </c:pt>
                <c:pt idx="198">
                  <c:v>458405.94663000002</c:v>
                </c:pt>
                <c:pt idx="199">
                  <c:v>454716.36868000001</c:v>
                </c:pt>
                <c:pt idx="200">
                  <c:v>454708.41274</c:v>
                </c:pt>
                <c:pt idx="201">
                  <c:v>458515.89607999998</c:v>
                </c:pt>
                <c:pt idx="202">
                  <c:v>460843.57546000002</c:v>
                </c:pt>
                <c:pt idx="203">
                  <c:v>465939.92031999998</c:v>
                </c:pt>
                <c:pt idx="204">
                  <c:v>473105.9449</c:v>
                </c:pt>
                <c:pt idx="205">
                  <c:v>478150.24689000001</c:v>
                </c:pt>
                <c:pt idx="206">
                  <c:v>488123.44845999999</c:v>
                </c:pt>
                <c:pt idx="207">
                  <c:v>496055.00958000001</c:v>
                </c:pt>
                <c:pt idx="208">
                  <c:v>506545.21275000001</c:v>
                </c:pt>
                <c:pt idx="209">
                  <c:v>511982.32711999997</c:v>
                </c:pt>
                <c:pt idx="210">
                  <c:v>526002.12658000004</c:v>
                </c:pt>
                <c:pt idx="211">
                  <c:v>535536.04698999994</c:v>
                </c:pt>
                <c:pt idx="212">
                  <c:v>534552.63234000001</c:v>
                </c:pt>
                <c:pt idx="213">
                  <c:v>540575.03122999996</c:v>
                </c:pt>
                <c:pt idx="214">
                  <c:v>553759.40579999995</c:v>
                </c:pt>
                <c:pt idx="215">
                  <c:v>564020.24065000005</c:v>
                </c:pt>
                <c:pt idx="216">
                  <c:v>540789.82663999998</c:v>
                </c:pt>
                <c:pt idx="217">
                  <c:v>557639.92322</c:v>
                </c:pt>
                <c:pt idx="218">
                  <c:v>544696.16989999998</c:v>
                </c:pt>
              </c:numCache>
            </c:numRef>
          </c:val>
          <c:smooth val="0"/>
          <c:extLst>
            <c:ext xmlns:c16="http://schemas.microsoft.com/office/drawing/2014/chart" uri="{C3380CC4-5D6E-409C-BE32-E72D297353CC}">
              <c16:uniqueId val="{00000001-5C5C-40DB-907E-B88BC9331BDD}"/>
            </c:ext>
          </c:extLst>
        </c:ser>
        <c:ser>
          <c:idx val="5"/>
          <c:order val="2"/>
          <c:tx>
            <c:strRef>
              <c:f>'817_COST_OF_REG_28_B2'!$L$1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'817_COST_OF_REG_28_B2'!$I$2:$I$220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'817_COST_OF_REG_28_B2'!$L$2:$L$220</c:f>
              <c:numCache>
                <c:formatCode>General</c:formatCode>
                <c:ptCount val="219"/>
                <c:pt idx="218">
                  <c:v>674511.23424999998</c:v>
                </c:pt>
              </c:numCache>
            </c:numRef>
          </c:val>
          <c:smooth val="0"/>
          <c:extLst>
            <c:ext xmlns:c16="http://schemas.microsoft.com/office/drawing/2014/chart" uri="{C3380CC4-5D6E-409C-BE32-E72D297353CC}">
              <c16:uniqueId val="{00000002-5C5C-40DB-907E-B88BC9331BDD}"/>
            </c:ext>
          </c:extLst>
        </c:ser>
        <c:ser>
          <c:idx val="6"/>
          <c:order val="3"/>
          <c:tx>
            <c:strRef>
              <c:f>'817_COST_OF_REG_28_B2'!$M$1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'817_COST_OF_REG_28_B2'!$I$2:$I$220</c:f>
              <c:numCache>
                <c:formatCode>m/d/yyyy</c:formatCode>
                <c:ptCount val="219"/>
                <c:pt idx="0">
                  <c:v>39539</c:v>
                </c:pt>
                <c:pt idx="1">
                  <c:v>39568</c:v>
                </c:pt>
                <c:pt idx="2">
                  <c:v>39599</c:v>
                </c:pt>
                <c:pt idx="3">
                  <c:v>39629</c:v>
                </c:pt>
                <c:pt idx="4">
                  <c:v>39660</c:v>
                </c:pt>
                <c:pt idx="5">
                  <c:v>39691</c:v>
                </c:pt>
                <c:pt idx="6">
                  <c:v>39721</c:v>
                </c:pt>
                <c:pt idx="7">
                  <c:v>39752</c:v>
                </c:pt>
                <c:pt idx="8">
                  <c:v>39782</c:v>
                </c:pt>
                <c:pt idx="9">
                  <c:v>39813</c:v>
                </c:pt>
                <c:pt idx="10">
                  <c:v>39844</c:v>
                </c:pt>
                <c:pt idx="11">
                  <c:v>39872</c:v>
                </c:pt>
                <c:pt idx="12">
                  <c:v>39903</c:v>
                </c:pt>
                <c:pt idx="13">
                  <c:v>39933</c:v>
                </c:pt>
                <c:pt idx="14">
                  <c:v>39964</c:v>
                </c:pt>
                <c:pt idx="15">
                  <c:v>39994</c:v>
                </c:pt>
                <c:pt idx="16">
                  <c:v>40025</c:v>
                </c:pt>
                <c:pt idx="17">
                  <c:v>40056</c:v>
                </c:pt>
                <c:pt idx="18">
                  <c:v>40086</c:v>
                </c:pt>
                <c:pt idx="19">
                  <c:v>40117</c:v>
                </c:pt>
                <c:pt idx="20">
                  <c:v>40147</c:v>
                </c:pt>
                <c:pt idx="21">
                  <c:v>40178</c:v>
                </c:pt>
                <c:pt idx="22">
                  <c:v>40209</c:v>
                </c:pt>
                <c:pt idx="23">
                  <c:v>40237</c:v>
                </c:pt>
                <c:pt idx="24">
                  <c:v>40268</c:v>
                </c:pt>
                <c:pt idx="25">
                  <c:v>40298</c:v>
                </c:pt>
                <c:pt idx="26">
                  <c:v>40329</c:v>
                </c:pt>
                <c:pt idx="27">
                  <c:v>40359</c:v>
                </c:pt>
                <c:pt idx="28">
                  <c:v>40390</c:v>
                </c:pt>
                <c:pt idx="29">
                  <c:v>40421</c:v>
                </c:pt>
                <c:pt idx="30">
                  <c:v>40451</c:v>
                </c:pt>
                <c:pt idx="31">
                  <c:v>40482</c:v>
                </c:pt>
                <c:pt idx="32">
                  <c:v>40512</c:v>
                </c:pt>
                <c:pt idx="33">
                  <c:v>40543</c:v>
                </c:pt>
                <c:pt idx="34">
                  <c:v>40574</c:v>
                </c:pt>
                <c:pt idx="35">
                  <c:v>40602</c:v>
                </c:pt>
                <c:pt idx="36">
                  <c:v>40633</c:v>
                </c:pt>
                <c:pt idx="37">
                  <c:v>40663</c:v>
                </c:pt>
                <c:pt idx="38">
                  <c:v>40694</c:v>
                </c:pt>
                <c:pt idx="39">
                  <c:v>40724</c:v>
                </c:pt>
                <c:pt idx="40">
                  <c:v>40755</c:v>
                </c:pt>
                <c:pt idx="41">
                  <c:v>40786</c:v>
                </c:pt>
                <c:pt idx="42">
                  <c:v>40816</c:v>
                </c:pt>
                <c:pt idx="43">
                  <c:v>40847</c:v>
                </c:pt>
                <c:pt idx="44">
                  <c:v>40877</c:v>
                </c:pt>
                <c:pt idx="45">
                  <c:v>40908</c:v>
                </c:pt>
                <c:pt idx="46">
                  <c:v>40939</c:v>
                </c:pt>
                <c:pt idx="47">
                  <c:v>40968</c:v>
                </c:pt>
                <c:pt idx="48">
                  <c:v>40999</c:v>
                </c:pt>
                <c:pt idx="49">
                  <c:v>41029</c:v>
                </c:pt>
                <c:pt idx="50">
                  <c:v>41060</c:v>
                </c:pt>
                <c:pt idx="51">
                  <c:v>41090</c:v>
                </c:pt>
                <c:pt idx="52">
                  <c:v>41121</c:v>
                </c:pt>
                <c:pt idx="53">
                  <c:v>41152</c:v>
                </c:pt>
                <c:pt idx="54">
                  <c:v>41182</c:v>
                </c:pt>
                <c:pt idx="55">
                  <c:v>41213</c:v>
                </c:pt>
                <c:pt idx="56">
                  <c:v>41243</c:v>
                </c:pt>
                <c:pt idx="57">
                  <c:v>41274</c:v>
                </c:pt>
                <c:pt idx="58">
                  <c:v>41305</c:v>
                </c:pt>
                <c:pt idx="59">
                  <c:v>41333</c:v>
                </c:pt>
                <c:pt idx="60">
                  <c:v>41364</c:v>
                </c:pt>
                <c:pt idx="61">
                  <c:v>41394</c:v>
                </c:pt>
                <c:pt idx="62">
                  <c:v>41425</c:v>
                </c:pt>
                <c:pt idx="63">
                  <c:v>41455</c:v>
                </c:pt>
                <c:pt idx="64">
                  <c:v>41486</c:v>
                </c:pt>
                <c:pt idx="65">
                  <c:v>41517</c:v>
                </c:pt>
                <c:pt idx="66">
                  <c:v>41547</c:v>
                </c:pt>
                <c:pt idx="67">
                  <c:v>41578</c:v>
                </c:pt>
                <c:pt idx="68">
                  <c:v>41608</c:v>
                </c:pt>
                <c:pt idx="69">
                  <c:v>41639</c:v>
                </c:pt>
                <c:pt idx="70">
                  <c:v>41670</c:v>
                </c:pt>
                <c:pt idx="71">
                  <c:v>41698</c:v>
                </c:pt>
                <c:pt idx="72">
                  <c:v>41729</c:v>
                </c:pt>
                <c:pt idx="73">
                  <c:v>41759</c:v>
                </c:pt>
                <c:pt idx="74">
                  <c:v>41790</c:v>
                </c:pt>
                <c:pt idx="75">
                  <c:v>41820</c:v>
                </c:pt>
                <c:pt idx="76">
                  <c:v>41851</c:v>
                </c:pt>
                <c:pt idx="77">
                  <c:v>41882</c:v>
                </c:pt>
                <c:pt idx="78">
                  <c:v>41912</c:v>
                </c:pt>
                <c:pt idx="79">
                  <c:v>41943</c:v>
                </c:pt>
                <c:pt idx="80">
                  <c:v>41973</c:v>
                </c:pt>
                <c:pt idx="81">
                  <c:v>42004</c:v>
                </c:pt>
                <c:pt idx="82">
                  <c:v>42035</c:v>
                </c:pt>
                <c:pt idx="83">
                  <c:v>42063</c:v>
                </c:pt>
                <c:pt idx="84">
                  <c:v>42094</c:v>
                </c:pt>
                <c:pt idx="85">
                  <c:v>42124</c:v>
                </c:pt>
                <c:pt idx="86">
                  <c:v>42155</c:v>
                </c:pt>
                <c:pt idx="87">
                  <c:v>42185</c:v>
                </c:pt>
                <c:pt idx="88">
                  <c:v>42216</c:v>
                </c:pt>
                <c:pt idx="89">
                  <c:v>42247</c:v>
                </c:pt>
                <c:pt idx="90">
                  <c:v>42277</c:v>
                </c:pt>
                <c:pt idx="91">
                  <c:v>42308</c:v>
                </c:pt>
                <c:pt idx="92">
                  <c:v>42338</c:v>
                </c:pt>
                <c:pt idx="93">
                  <c:v>42369</c:v>
                </c:pt>
                <c:pt idx="94">
                  <c:v>42400</c:v>
                </c:pt>
                <c:pt idx="95">
                  <c:v>42429</c:v>
                </c:pt>
                <c:pt idx="96">
                  <c:v>42460</c:v>
                </c:pt>
                <c:pt idx="97">
                  <c:v>42490</c:v>
                </c:pt>
                <c:pt idx="98">
                  <c:v>42521</c:v>
                </c:pt>
                <c:pt idx="99">
                  <c:v>42551</c:v>
                </c:pt>
                <c:pt idx="100">
                  <c:v>42582</c:v>
                </c:pt>
                <c:pt idx="101">
                  <c:v>42613</c:v>
                </c:pt>
                <c:pt idx="102">
                  <c:v>42643</c:v>
                </c:pt>
                <c:pt idx="103">
                  <c:v>42674</c:v>
                </c:pt>
                <c:pt idx="104">
                  <c:v>42704</c:v>
                </c:pt>
                <c:pt idx="105">
                  <c:v>42735</c:v>
                </c:pt>
                <c:pt idx="106">
                  <c:v>42766</c:v>
                </c:pt>
                <c:pt idx="107">
                  <c:v>42794</c:v>
                </c:pt>
                <c:pt idx="108">
                  <c:v>42825</c:v>
                </c:pt>
                <c:pt idx="109">
                  <c:v>42855</c:v>
                </c:pt>
                <c:pt idx="110">
                  <c:v>42886</c:v>
                </c:pt>
                <c:pt idx="111">
                  <c:v>42916</c:v>
                </c:pt>
                <c:pt idx="112">
                  <c:v>42947</c:v>
                </c:pt>
                <c:pt idx="113">
                  <c:v>42978</c:v>
                </c:pt>
                <c:pt idx="114">
                  <c:v>43008</c:v>
                </c:pt>
                <c:pt idx="115">
                  <c:v>43039</c:v>
                </c:pt>
                <c:pt idx="116">
                  <c:v>43069</c:v>
                </c:pt>
                <c:pt idx="117">
                  <c:v>43100</c:v>
                </c:pt>
                <c:pt idx="118">
                  <c:v>43131</c:v>
                </c:pt>
                <c:pt idx="119">
                  <c:v>43159</c:v>
                </c:pt>
                <c:pt idx="120">
                  <c:v>43190</c:v>
                </c:pt>
                <c:pt idx="121">
                  <c:v>43220</c:v>
                </c:pt>
                <c:pt idx="122">
                  <c:v>43251</c:v>
                </c:pt>
                <c:pt idx="123">
                  <c:v>43281</c:v>
                </c:pt>
                <c:pt idx="124">
                  <c:v>43312</c:v>
                </c:pt>
                <c:pt idx="125">
                  <c:v>43343</c:v>
                </c:pt>
                <c:pt idx="126">
                  <c:v>43373</c:v>
                </c:pt>
                <c:pt idx="127">
                  <c:v>43404</c:v>
                </c:pt>
                <c:pt idx="128">
                  <c:v>43434</c:v>
                </c:pt>
                <c:pt idx="129">
                  <c:v>43465</c:v>
                </c:pt>
                <c:pt idx="130">
                  <c:v>43496</c:v>
                </c:pt>
                <c:pt idx="131">
                  <c:v>43524</c:v>
                </c:pt>
                <c:pt idx="132">
                  <c:v>43555</c:v>
                </c:pt>
                <c:pt idx="133">
                  <c:v>43585</c:v>
                </c:pt>
                <c:pt idx="134">
                  <c:v>43616</c:v>
                </c:pt>
                <c:pt idx="135">
                  <c:v>43646</c:v>
                </c:pt>
                <c:pt idx="136">
                  <c:v>43677</c:v>
                </c:pt>
                <c:pt idx="137">
                  <c:v>43708</c:v>
                </c:pt>
                <c:pt idx="138">
                  <c:v>43738</c:v>
                </c:pt>
                <c:pt idx="139">
                  <c:v>43769</c:v>
                </c:pt>
                <c:pt idx="140">
                  <c:v>43799</c:v>
                </c:pt>
                <c:pt idx="141">
                  <c:v>43830</c:v>
                </c:pt>
                <c:pt idx="142">
                  <c:v>43861</c:v>
                </c:pt>
                <c:pt idx="143">
                  <c:v>43890</c:v>
                </c:pt>
                <c:pt idx="144">
                  <c:v>43921</c:v>
                </c:pt>
                <c:pt idx="145">
                  <c:v>43951</c:v>
                </c:pt>
                <c:pt idx="146">
                  <c:v>43982</c:v>
                </c:pt>
                <c:pt idx="147">
                  <c:v>44012</c:v>
                </c:pt>
                <c:pt idx="148">
                  <c:v>44043</c:v>
                </c:pt>
                <c:pt idx="149">
                  <c:v>44074</c:v>
                </c:pt>
                <c:pt idx="150">
                  <c:v>44104</c:v>
                </c:pt>
                <c:pt idx="151">
                  <c:v>44135</c:v>
                </c:pt>
                <c:pt idx="152">
                  <c:v>44165</c:v>
                </c:pt>
                <c:pt idx="153">
                  <c:v>44196</c:v>
                </c:pt>
                <c:pt idx="154">
                  <c:v>44227</c:v>
                </c:pt>
                <c:pt idx="155">
                  <c:v>44255</c:v>
                </c:pt>
                <c:pt idx="156">
                  <c:v>44286</c:v>
                </c:pt>
                <c:pt idx="157">
                  <c:v>44316</c:v>
                </c:pt>
                <c:pt idx="158">
                  <c:v>44347</c:v>
                </c:pt>
                <c:pt idx="159">
                  <c:v>44377</c:v>
                </c:pt>
                <c:pt idx="160">
                  <c:v>44408</c:v>
                </c:pt>
                <c:pt idx="161">
                  <c:v>44439</c:v>
                </c:pt>
                <c:pt idx="162">
                  <c:v>44469</c:v>
                </c:pt>
                <c:pt idx="163">
                  <c:v>44500</c:v>
                </c:pt>
                <c:pt idx="164">
                  <c:v>44530</c:v>
                </c:pt>
                <c:pt idx="165">
                  <c:v>44561</c:v>
                </c:pt>
                <c:pt idx="166">
                  <c:v>44592</c:v>
                </c:pt>
                <c:pt idx="167">
                  <c:v>44620</c:v>
                </c:pt>
                <c:pt idx="168">
                  <c:v>44651</c:v>
                </c:pt>
                <c:pt idx="169">
                  <c:v>44681</c:v>
                </c:pt>
                <c:pt idx="170">
                  <c:v>44712</c:v>
                </c:pt>
                <c:pt idx="171">
                  <c:v>44742</c:v>
                </c:pt>
                <c:pt idx="172">
                  <c:v>44773</c:v>
                </c:pt>
                <c:pt idx="173">
                  <c:v>44804</c:v>
                </c:pt>
                <c:pt idx="174">
                  <c:v>44834</c:v>
                </c:pt>
                <c:pt idx="175">
                  <c:v>44865</c:v>
                </c:pt>
                <c:pt idx="176">
                  <c:v>44895</c:v>
                </c:pt>
                <c:pt idx="177">
                  <c:v>44926</c:v>
                </c:pt>
                <c:pt idx="178">
                  <c:v>44957</c:v>
                </c:pt>
                <c:pt idx="179">
                  <c:v>44985</c:v>
                </c:pt>
                <c:pt idx="180">
                  <c:v>45016</c:v>
                </c:pt>
                <c:pt idx="181">
                  <c:v>45046</c:v>
                </c:pt>
                <c:pt idx="182">
                  <c:v>45077</c:v>
                </c:pt>
                <c:pt idx="183">
                  <c:v>45107</c:v>
                </c:pt>
                <c:pt idx="184">
                  <c:v>45138</c:v>
                </c:pt>
                <c:pt idx="185">
                  <c:v>45169</c:v>
                </c:pt>
                <c:pt idx="186">
                  <c:v>45199</c:v>
                </c:pt>
                <c:pt idx="187">
                  <c:v>45230</c:v>
                </c:pt>
                <c:pt idx="188">
                  <c:v>45260</c:v>
                </c:pt>
                <c:pt idx="189">
                  <c:v>45291</c:v>
                </c:pt>
                <c:pt idx="190">
                  <c:v>45322</c:v>
                </c:pt>
                <c:pt idx="191">
                  <c:v>45351</c:v>
                </c:pt>
                <c:pt idx="192">
                  <c:v>45382</c:v>
                </c:pt>
                <c:pt idx="193">
                  <c:v>45412</c:v>
                </c:pt>
                <c:pt idx="194">
                  <c:v>45443</c:v>
                </c:pt>
                <c:pt idx="195">
                  <c:v>45473</c:v>
                </c:pt>
                <c:pt idx="196">
                  <c:v>45504</c:v>
                </c:pt>
                <c:pt idx="197">
                  <c:v>45535</c:v>
                </c:pt>
                <c:pt idx="198">
                  <c:v>45565</c:v>
                </c:pt>
                <c:pt idx="199">
                  <c:v>45596</c:v>
                </c:pt>
                <c:pt idx="200">
                  <c:v>45626</c:v>
                </c:pt>
                <c:pt idx="201">
                  <c:v>45657</c:v>
                </c:pt>
                <c:pt idx="202">
                  <c:v>45688</c:v>
                </c:pt>
                <c:pt idx="203">
                  <c:v>45716</c:v>
                </c:pt>
                <c:pt idx="204">
                  <c:v>45747</c:v>
                </c:pt>
                <c:pt idx="205">
                  <c:v>45777</c:v>
                </c:pt>
                <c:pt idx="206">
                  <c:v>45808</c:v>
                </c:pt>
                <c:pt idx="207">
                  <c:v>45838</c:v>
                </c:pt>
                <c:pt idx="208">
                  <c:v>45869</c:v>
                </c:pt>
                <c:pt idx="209">
                  <c:v>45900</c:v>
                </c:pt>
                <c:pt idx="210">
                  <c:v>45930</c:v>
                </c:pt>
                <c:pt idx="211">
                  <c:v>45961</c:v>
                </c:pt>
                <c:pt idx="212">
                  <c:v>45991</c:v>
                </c:pt>
                <c:pt idx="213">
                  <c:v>46022</c:v>
                </c:pt>
                <c:pt idx="214">
                  <c:v>46053</c:v>
                </c:pt>
                <c:pt idx="215">
                  <c:v>46081</c:v>
                </c:pt>
                <c:pt idx="216">
                  <c:v>46112</c:v>
                </c:pt>
                <c:pt idx="217">
                  <c:v>46142</c:v>
                </c:pt>
                <c:pt idx="218">
                  <c:v>46173</c:v>
                </c:pt>
              </c:numCache>
            </c:numRef>
          </c:cat>
          <c:val>
            <c:numRef>
              <c:f>'817_COST_OF_REG_28_B2'!$M$2:$M$220</c:f>
              <c:numCache>
                <c:formatCode>General</c:formatCode>
                <c:ptCount val="219"/>
                <c:pt idx="218">
                  <c:v>544696.16989999998</c:v>
                </c:pt>
              </c:numCache>
            </c:numRef>
          </c:val>
          <c:smooth val="0"/>
          <c:extLst>
            <c:ext xmlns:c16="http://schemas.microsoft.com/office/drawing/2014/chart" uri="{C3380CC4-5D6E-409C-BE32-E72D297353CC}">
              <c16:uniqueId val="{00000003-5C5C-40DB-907E-B88BC9331BD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3"/>
          <c:orientation val="minMax"/>
          <c:max val="70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'818_ROLLING'!$W$2</c:f>
              <c:strCache>
                <c:ptCount val="1"/>
                <c:pt idx="0">
                  <c:v>PERFORMANCE</c:v>
                </c:pt>
              </c:strCache>
            </c:strRef>
          </c:tx>
          <c:spPr>
            <a:solidFill>
              <a:srgbClr val="D25347"/>
            </a:solidFill>
            <a:ln>
              <a:noFill/>
            </a:ln>
            <a:effectLst/>
          </c:spPr>
          <c:invertIfNegative val="0"/>
          <c:cat>
            <c:numRef>
              <c:f>'818_ROLLING'!$S$3:$S$140</c:f>
              <c:numCache>
                <c:formatCode>m/d/yyyy</c:formatCode>
                <c:ptCount val="138"/>
                <c:pt idx="0">
                  <c:v>42004</c:v>
                </c:pt>
                <c:pt idx="1">
                  <c:v>42035</c:v>
                </c:pt>
                <c:pt idx="2">
                  <c:v>42063</c:v>
                </c:pt>
                <c:pt idx="3">
                  <c:v>42094</c:v>
                </c:pt>
                <c:pt idx="4">
                  <c:v>42124</c:v>
                </c:pt>
                <c:pt idx="5">
                  <c:v>42155</c:v>
                </c:pt>
                <c:pt idx="6">
                  <c:v>42185</c:v>
                </c:pt>
                <c:pt idx="7">
                  <c:v>42216</c:v>
                </c:pt>
                <c:pt idx="8">
                  <c:v>42247</c:v>
                </c:pt>
                <c:pt idx="9">
                  <c:v>42277</c:v>
                </c:pt>
                <c:pt idx="10">
                  <c:v>42308</c:v>
                </c:pt>
                <c:pt idx="11">
                  <c:v>42338</c:v>
                </c:pt>
                <c:pt idx="12">
                  <c:v>42369</c:v>
                </c:pt>
                <c:pt idx="13">
                  <c:v>42400</c:v>
                </c:pt>
                <c:pt idx="14">
                  <c:v>42429</c:v>
                </c:pt>
                <c:pt idx="15">
                  <c:v>42460</c:v>
                </c:pt>
                <c:pt idx="16">
                  <c:v>42490</c:v>
                </c:pt>
                <c:pt idx="17">
                  <c:v>42521</c:v>
                </c:pt>
                <c:pt idx="18">
                  <c:v>42551</c:v>
                </c:pt>
                <c:pt idx="19">
                  <c:v>42582</c:v>
                </c:pt>
                <c:pt idx="20">
                  <c:v>42613</c:v>
                </c:pt>
                <c:pt idx="21">
                  <c:v>42643</c:v>
                </c:pt>
                <c:pt idx="22">
                  <c:v>42674</c:v>
                </c:pt>
                <c:pt idx="23">
                  <c:v>42704</c:v>
                </c:pt>
                <c:pt idx="24">
                  <c:v>42735</c:v>
                </c:pt>
                <c:pt idx="25">
                  <c:v>42766</c:v>
                </c:pt>
                <c:pt idx="26">
                  <c:v>42794</c:v>
                </c:pt>
                <c:pt idx="27">
                  <c:v>42825</c:v>
                </c:pt>
                <c:pt idx="28">
                  <c:v>42855</c:v>
                </c:pt>
                <c:pt idx="29">
                  <c:v>42886</c:v>
                </c:pt>
                <c:pt idx="30">
                  <c:v>42916</c:v>
                </c:pt>
                <c:pt idx="31">
                  <c:v>42947</c:v>
                </c:pt>
                <c:pt idx="32">
                  <c:v>42978</c:v>
                </c:pt>
                <c:pt idx="33">
                  <c:v>43008</c:v>
                </c:pt>
                <c:pt idx="34">
                  <c:v>43039</c:v>
                </c:pt>
                <c:pt idx="35">
                  <c:v>43069</c:v>
                </c:pt>
                <c:pt idx="36">
                  <c:v>43100</c:v>
                </c:pt>
                <c:pt idx="37">
                  <c:v>43131</c:v>
                </c:pt>
                <c:pt idx="38">
                  <c:v>43159</c:v>
                </c:pt>
                <c:pt idx="39">
                  <c:v>43190</c:v>
                </c:pt>
                <c:pt idx="40">
                  <c:v>43220</c:v>
                </c:pt>
                <c:pt idx="41">
                  <c:v>43251</c:v>
                </c:pt>
                <c:pt idx="42">
                  <c:v>43281</c:v>
                </c:pt>
                <c:pt idx="43">
                  <c:v>43312</c:v>
                </c:pt>
                <c:pt idx="44">
                  <c:v>43343</c:v>
                </c:pt>
                <c:pt idx="45">
                  <c:v>43373</c:v>
                </c:pt>
                <c:pt idx="46">
                  <c:v>43404</c:v>
                </c:pt>
                <c:pt idx="47">
                  <c:v>43434</c:v>
                </c:pt>
                <c:pt idx="48">
                  <c:v>43465</c:v>
                </c:pt>
                <c:pt idx="49">
                  <c:v>43496</c:v>
                </c:pt>
                <c:pt idx="50">
                  <c:v>43524</c:v>
                </c:pt>
                <c:pt idx="51">
                  <c:v>43555</c:v>
                </c:pt>
                <c:pt idx="52">
                  <c:v>43585</c:v>
                </c:pt>
                <c:pt idx="53">
                  <c:v>43616</c:v>
                </c:pt>
                <c:pt idx="54">
                  <c:v>43646</c:v>
                </c:pt>
                <c:pt idx="55">
                  <c:v>43677</c:v>
                </c:pt>
                <c:pt idx="56">
                  <c:v>43708</c:v>
                </c:pt>
                <c:pt idx="57">
                  <c:v>43738</c:v>
                </c:pt>
                <c:pt idx="58">
                  <c:v>43769</c:v>
                </c:pt>
                <c:pt idx="59">
                  <c:v>43799</c:v>
                </c:pt>
                <c:pt idx="60">
                  <c:v>43830</c:v>
                </c:pt>
                <c:pt idx="61">
                  <c:v>43861</c:v>
                </c:pt>
                <c:pt idx="62">
                  <c:v>43890</c:v>
                </c:pt>
                <c:pt idx="63">
                  <c:v>43921</c:v>
                </c:pt>
                <c:pt idx="64">
                  <c:v>43951</c:v>
                </c:pt>
                <c:pt idx="65">
                  <c:v>43982</c:v>
                </c:pt>
                <c:pt idx="66">
                  <c:v>44012</c:v>
                </c:pt>
                <c:pt idx="67">
                  <c:v>44043</c:v>
                </c:pt>
                <c:pt idx="68">
                  <c:v>44074</c:v>
                </c:pt>
                <c:pt idx="69">
                  <c:v>44104</c:v>
                </c:pt>
                <c:pt idx="70">
                  <c:v>44135</c:v>
                </c:pt>
                <c:pt idx="71">
                  <c:v>44165</c:v>
                </c:pt>
                <c:pt idx="72">
                  <c:v>44196</c:v>
                </c:pt>
                <c:pt idx="73">
                  <c:v>44227</c:v>
                </c:pt>
                <c:pt idx="74">
                  <c:v>44255</c:v>
                </c:pt>
                <c:pt idx="75">
                  <c:v>44286</c:v>
                </c:pt>
                <c:pt idx="76">
                  <c:v>44316</c:v>
                </c:pt>
                <c:pt idx="77">
                  <c:v>44347</c:v>
                </c:pt>
                <c:pt idx="78">
                  <c:v>44377</c:v>
                </c:pt>
                <c:pt idx="79">
                  <c:v>44408</c:v>
                </c:pt>
                <c:pt idx="80">
                  <c:v>44439</c:v>
                </c:pt>
                <c:pt idx="81">
                  <c:v>44469</c:v>
                </c:pt>
                <c:pt idx="82">
                  <c:v>44500</c:v>
                </c:pt>
                <c:pt idx="83">
                  <c:v>44530</c:v>
                </c:pt>
                <c:pt idx="84">
                  <c:v>44561</c:v>
                </c:pt>
                <c:pt idx="85">
                  <c:v>44592</c:v>
                </c:pt>
                <c:pt idx="86">
                  <c:v>44620</c:v>
                </c:pt>
                <c:pt idx="87">
                  <c:v>44651</c:v>
                </c:pt>
                <c:pt idx="88">
                  <c:v>44681</c:v>
                </c:pt>
                <c:pt idx="89">
                  <c:v>44712</c:v>
                </c:pt>
                <c:pt idx="90">
                  <c:v>44742</c:v>
                </c:pt>
                <c:pt idx="91">
                  <c:v>44773</c:v>
                </c:pt>
                <c:pt idx="92">
                  <c:v>44804</c:v>
                </c:pt>
                <c:pt idx="93">
                  <c:v>44834</c:v>
                </c:pt>
                <c:pt idx="94">
                  <c:v>44865</c:v>
                </c:pt>
                <c:pt idx="95">
                  <c:v>44895</c:v>
                </c:pt>
                <c:pt idx="96">
                  <c:v>44926</c:v>
                </c:pt>
                <c:pt idx="97">
                  <c:v>44957</c:v>
                </c:pt>
                <c:pt idx="98">
                  <c:v>44985</c:v>
                </c:pt>
                <c:pt idx="99">
                  <c:v>45016</c:v>
                </c:pt>
                <c:pt idx="100">
                  <c:v>45046</c:v>
                </c:pt>
                <c:pt idx="101">
                  <c:v>45077</c:v>
                </c:pt>
                <c:pt idx="102">
                  <c:v>45107</c:v>
                </c:pt>
                <c:pt idx="103">
                  <c:v>45138</c:v>
                </c:pt>
                <c:pt idx="104">
                  <c:v>45169</c:v>
                </c:pt>
                <c:pt idx="105">
                  <c:v>45199</c:v>
                </c:pt>
                <c:pt idx="106">
                  <c:v>45230</c:v>
                </c:pt>
                <c:pt idx="107">
                  <c:v>45260</c:v>
                </c:pt>
                <c:pt idx="108">
                  <c:v>45291</c:v>
                </c:pt>
                <c:pt idx="109">
                  <c:v>45322</c:v>
                </c:pt>
                <c:pt idx="110">
                  <c:v>45351</c:v>
                </c:pt>
                <c:pt idx="111">
                  <c:v>45382</c:v>
                </c:pt>
                <c:pt idx="112">
                  <c:v>45412</c:v>
                </c:pt>
                <c:pt idx="113">
                  <c:v>45443</c:v>
                </c:pt>
                <c:pt idx="114">
                  <c:v>45473</c:v>
                </c:pt>
                <c:pt idx="115">
                  <c:v>45504</c:v>
                </c:pt>
                <c:pt idx="116">
                  <c:v>45535</c:v>
                </c:pt>
                <c:pt idx="117">
                  <c:v>45565</c:v>
                </c:pt>
                <c:pt idx="118">
                  <c:v>45596</c:v>
                </c:pt>
                <c:pt idx="119">
                  <c:v>45626</c:v>
                </c:pt>
                <c:pt idx="120">
                  <c:v>45657</c:v>
                </c:pt>
                <c:pt idx="121">
                  <c:v>45688</c:v>
                </c:pt>
                <c:pt idx="122">
                  <c:v>45716</c:v>
                </c:pt>
                <c:pt idx="123">
                  <c:v>45747</c:v>
                </c:pt>
                <c:pt idx="124">
                  <c:v>45777</c:v>
                </c:pt>
                <c:pt idx="125">
                  <c:v>45808</c:v>
                </c:pt>
                <c:pt idx="126">
                  <c:v>45838</c:v>
                </c:pt>
                <c:pt idx="127">
                  <c:v>45869</c:v>
                </c:pt>
                <c:pt idx="128">
                  <c:v>45900</c:v>
                </c:pt>
                <c:pt idx="129">
                  <c:v>45930</c:v>
                </c:pt>
                <c:pt idx="130">
                  <c:v>45961</c:v>
                </c:pt>
                <c:pt idx="131">
                  <c:v>45991</c:v>
                </c:pt>
                <c:pt idx="132">
                  <c:v>46022</c:v>
                </c:pt>
                <c:pt idx="133">
                  <c:v>46053</c:v>
                </c:pt>
                <c:pt idx="134">
                  <c:v>46081</c:v>
                </c:pt>
                <c:pt idx="135">
                  <c:v>46112</c:v>
                </c:pt>
                <c:pt idx="136">
                  <c:v>46142</c:v>
                </c:pt>
                <c:pt idx="137">
                  <c:v>46173</c:v>
                </c:pt>
              </c:numCache>
            </c:numRef>
          </c:cat>
          <c:val>
            <c:numRef>
              <c:f>'818_ROLLING'!$W$3:$W$140</c:f>
              <c:numCache>
                <c:formatCode>General</c:formatCode>
                <c:ptCount val="138"/>
                <c:pt idx="0">
                  <c:v>8.5552280300000005E-2</c:v>
                </c:pt>
                <c:pt idx="1">
                  <c:v>0.10849445520000001</c:v>
                </c:pt>
                <c:pt idx="2">
                  <c:v>0.1092491828</c:v>
                </c:pt>
                <c:pt idx="3">
                  <c:v>0.10431774589999999</c:v>
                </c:pt>
                <c:pt idx="4">
                  <c:v>0.1014348732</c:v>
                </c:pt>
                <c:pt idx="5">
                  <c:v>9.9404514099999994E-2</c:v>
                </c:pt>
                <c:pt idx="6">
                  <c:v>7.9450858599999993E-2</c:v>
                </c:pt>
                <c:pt idx="7">
                  <c:v>8.3684982000000005E-2</c:v>
                </c:pt>
                <c:pt idx="8">
                  <c:v>8.3116374899999998E-2</c:v>
                </c:pt>
                <c:pt idx="9">
                  <c:v>6.433999E-2</c:v>
                </c:pt>
                <c:pt idx="10">
                  <c:v>0.1046990631</c:v>
                </c:pt>
                <c:pt idx="11">
                  <c:v>9.2955687499999995E-2</c:v>
                </c:pt>
                <c:pt idx="12">
                  <c:v>9.2261429399999997E-2</c:v>
                </c:pt>
                <c:pt idx="13">
                  <c:v>7.1422107100000007E-2</c:v>
                </c:pt>
                <c:pt idx="14">
                  <c:v>6.4052754200000006E-2</c:v>
                </c:pt>
                <c:pt idx="15">
                  <c:v>6.7991906899999996E-2</c:v>
                </c:pt>
                <c:pt idx="16">
                  <c:v>5.5464845999999998E-2</c:v>
                </c:pt>
                <c:pt idx="17">
                  <c:v>8.7846917299999994E-2</c:v>
                </c:pt>
                <c:pt idx="18">
                  <c:v>6.6882592500000004E-2</c:v>
                </c:pt>
                <c:pt idx="19">
                  <c:v>5.79068945E-2</c:v>
                </c:pt>
                <c:pt idx="20">
                  <c:v>8.5890105100000003E-2</c:v>
                </c:pt>
                <c:pt idx="21">
                  <c:v>6.7980383199999994E-2</c:v>
                </c:pt>
                <c:pt idx="22">
                  <c:v>5.2764941999999997E-3</c:v>
                </c:pt>
                <c:pt idx="23">
                  <c:v>1.7245554699999999E-2</c:v>
                </c:pt>
                <c:pt idx="24">
                  <c:v>3.2313724999999999E-3</c:v>
                </c:pt>
                <c:pt idx="25">
                  <c:v>2.7375367099999999E-2</c:v>
                </c:pt>
                <c:pt idx="26">
                  <c:v>1.11667448E-2</c:v>
                </c:pt>
                <c:pt idx="27">
                  <c:v>1.54703844E-2</c:v>
                </c:pt>
                <c:pt idx="28">
                  <c:v>3.7223891199999998E-2</c:v>
                </c:pt>
                <c:pt idx="29">
                  <c:v>8.9960013000000005E-3</c:v>
                </c:pt>
                <c:pt idx="30">
                  <c:v>2.3723947499999998E-2</c:v>
                </c:pt>
                <c:pt idx="31">
                  <c:v>4.1334005100000001E-2</c:v>
                </c:pt>
                <c:pt idx="32">
                  <c:v>1.93476598E-2</c:v>
                </c:pt>
                <c:pt idx="33">
                  <c:v>6.7871635599999994E-2</c:v>
                </c:pt>
                <c:pt idx="34">
                  <c:v>0.1168360566</c:v>
                </c:pt>
                <c:pt idx="35">
                  <c:v>9.2279054200000002E-2</c:v>
                </c:pt>
                <c:pt idx="36">
                  <c:v>7.2700034799999994E-2</c:v>
                </c:pt>
                <c:pt idx="37">
                  <c:v>7.4417951699999998E-2</c:v>
                </c:pt>
                <c:pt idx="38">
                  <c:v>5.7268669899999999E-2</c:v>
                </c:pt>
                <c:pt idx="39">
                  <c:v>2.6563489700000002E-2</c:v>
                </c:pt>
                <c:pt idx="40">
                  <c:v>4.5122258700000001E-2</c:v>
                </c:pt>
                <c:pt idx="41">
                  <c:v>3.1973940200000002E-2</c:v>
                </c:pt>
                <c:pt idx="42">
                  <c:v>7.1401863800000007E-2</c:v>
                </c:pt>
                <c:pt idx="43">
                  <c:v>5.1824304100000003E-2</c:v>
                </c:pt>
                <c:pt idx="44">
                  <c:v>9.4800906800000001E-2</c:v>
                </c:pt>
                <c:pt idx="45">
                  <c:v>4.0025910599999999E-2</c:v>
                </c:pt>
                <c:pt idx="46">
                  <c:v>-2.0649997999999999E-3</c:v>
                </c:pt>
                <c:pt idx="47">
                  <c:v>-1.57787403E-2</c:v>
                </c:pt>
                <c:pt idx="48">
                  <c:v>1.26931401E-2</c:v>
                </c:pt>
                <c:pt idx="49">
                  <c:v>1.3059344299999999E-2</c:v>
                </c:pt>
                <c:pt idx="50">
                  <c:v>7.1367290299999997E-2</c:v>
                </c:pt>
                <c:pt idx="51">
                  <c:v>9.6195821500000001E-2</c:v>
                </c:pt>
                <c:pt idx="52">
                  <c:v>7.3446072299999998E-2</c:v>
                </c:pt>
                <c:pt idx="53">
                  <c:v>4.91589812E-2</c:v>
                </c:pt>
                <c:pt idx="54">
                  <c:v>4.0254121699999999E-2</c:v>
                </c:pt>
                <c:pt idx="55">
                  <c:v>3.1581489599999998E-2</c:v>
                </c:pt>
                <c:pt idx="56">
                  <c:v>1.7590661699999999E-2</c:v>
                </c:pt>
                <c:pt idx="57">
                  <c:v>5.7713930599999998E-2</c:v>
                </c:pt>
                <c:pt idx="58">
                  <c:v>0.10632908050000001</c:v>
                </c:pt>
                <c:pt idx="59">
                  <c:v>0.12749604140000001</c:v>
                </c:pt>
                <c:pt idx="60">
                  <c:v>0.12752557210000001</c:v>
                </c:pt>
                <c:pt idx="61">
                  <c:v>0.12511427310000001</c:v>
                </c:pt>
                <c:pt idx="62">
                  <c:v>5.6035212799999998E-2</c:v>
                </c:pt>
                <c:pt idx="63">
                  <c:v>-1.13596228E-2</c:v>
                </c:pt>
                <c:pt idx="64">
                  <c:v>6.3829761799999996E-2</c:v>
                </c:pt>
                <c:pt idx="65">
                  <c:v>0.108396669</c:v>
                </c:pt>
                <c:pt idx="66">
                  <c:v>0.1139258467</c:v>
                </c:pt>
                <c:pt idx="67">
                  <c:v>0.13204383289999999</c:v>
                </c:pt>
                <c:pt idx="68">
                  <c:v>0.1083047691</c:v>
                </c:pt>
                <c:pt idx="69">
                  <c:v>7.5147595600000006E-2</c:v>
                </c:pt>
                <c:pt idx="70">
                  <c:v>2.4244831099999999E-2</c:v>
                </c:pt>
                <c:pt idx="71">
                  <c:v>8.6611477300000003E-2</c:v>
                </c:pt>
                <c:pt idx="72">
                  <c:v>8.9786408900000003E-2</c:v>
                </c:pt>
                <c:pt idx="73">
                  <c:v>0.1064068546</c:v>
                </c:pt>
                <c:pt idx="74">
                  <c:v>0.1472062532</c:v>
                </c:pt>
                <c:pt idx="75">
                  <c:v>0.202645679</c:v>
                </c:pt>
                <c:pt idx="76">
                  <c:v>0.1175566965</c:v>
                </c:pt>
                <c:pt idx="77">
                  <c:v>0.1131236548</c:v>
                </c:pt>
                <c:pt idx="78">
                  <c:v>8.7784572899999996E-2</c:v>
                </c:pt>
                <c:pt idx="79">
                  <c:v>9.0367643600000006E-2</c:v>
                </c:pt>
                <c:pt idx="80">
                  <c:v>9.1725795200000002E-2</c:v>
                </c:pt>
                <c:pt idx="81">
                  <c:v>0.11741958719999999</c:v>
                </c:pt>
                <c:pt idx="82">
                  <c:v>0.16215481819999999</c:v>
                </c:pt>
                <c:pt idx="83">
                  <c:v>0.1029441272</c:v>
                </c:pt>
                <c:pt idx="84">
                  <c:v>0.11163769699999999</c:v>
                </c:pt>
                <c:pt idx="85">
                  <c:v>6.9516330799999998E-2</c:v>
                </c:pt>
                <c:pt idx="86">
                  <c:v>6.5275681500000002E-2</c:v>
                </c:pt>
                <c:pt idx="87">
                  <c:v>6.6225874599999998E-2</c:v>
                </c:pt>
                <c:pt idx="88">
                  <c:v>5.1630989000000002E-2</c:v>
                </c:pt>
                <c:pt idx="89">
                  <c:v>4.5603585100000003E-2</c:v>
                </c:pt>
                <c:pt idx="90">
                  <c:v>3.28750633E-2</c:v>
                </c:pt>
                <c:pt idx="91">
                  <c:v>3.7017265600000002E-2</c:v>
                </c:pt>
                <c:pt idx="92">
                  <c:v>4.1529188000000002E-2</c:v>
                </c:pt>
                <c:pt idx="93">
                  <c:v>1.5096887099999999E-2</c:v>
                </c:pt>
                <c:pt idx="94">
                  <c:v>2.4389152300000001E-2</c:v>
                </c:pt>
                <c:pt idx="95">
                  <c:v>4.75962973E-2</c:v>
                </c:pt>
                <c:pt idx="96">
                  <c:v>3.59949034E-2</c:v>
                </c:pt>
                <c:pt idx="97">
                  <c:v>0.12204842320000001</c:v>
                </c:pt>
                <c:pt idx="98">
                  <c:v>0.1243495273</c:v>
                </c:pt>
                <c:pt idx="99">
                  <c:v>0.13044045439999999</c:v>
                </c:pt>
                <c:pt idx="100">
                  <c:v>0.1390810046</c:v>
                </c:pt>
                <c:pt idx="101">
                  <c:v>0.12914706989999999</c:v>
                </c:pt>
                <c:pt idx="102">
                  <c:v>0.15195413199999999</c:v>
                </c:pt>
                <c:pt idx="103">
                  <c:v>0.13265604349999999</c:v>
                </c:pt>
                <c:pt idx="104">
                  <c:v>0.1261075374</c:v>
                </c:pt>
                <c:pt idx="105">
                  <c:v>0.12667131779999999</c:v>
                </c:pt>
                <c:pt idx="106">
                  <c:v>8.9779600299999998E-2</c:v>
                </c:pt>
                <c:pt idx="107">
                  <c:v>0.1068024558</c:v>
                </c:pt>
                <c:pt idx="108">
                  <c:v>0.1195499485</c:v>
                </c:pt>
                <c:pt idx="109">
                  <c:v>3.98537661E-2</c:v>
                </c:pt>
                <c:pt idx="110">
                  <c:v>4.1911891100000001E-2</c:v>
                </c:pt>
                <c:pt idx="111">
                  <c:v>5.3404130600000002E-2</c:v>
                </c:pt>
                <c:pt idx="112">
                  <c:v>5.5826981099999999E-2</c:v>
                </c:pt>
                <c:pt idx="113">
                  <c:v>7.6282798600000007E-2</c:v>
                </c:pt>
                <c:pt idx="114">
                  <c:v>7.6643796799999997E-2</c:v>
                </c:pt>
                <c:pt idx="115">
                  <c:v>9.8171220099999998E-2</c:v>
                </c:pt>
                <c:pt idx="116">
                  <c:v>0.10559453050000001</c:v>
                </c:pt>
                <c:pt idx="117">
                  <c:v>0.17279026080000001</c:v>
                </c:pt>
                <c:pt idx="118">
                  <c:v>0.18039105899999999</c:v>
                </c:pt>
                <c:pt idx="119">
                  <c:v>0.13837444830000001</c:v>
                </c:pt>
                <c:pt idx="120">
                  <c:v>0.13053111710000001</c:v>
                </c:pt>
                <c:pt idx="121">
                  <c:v>0.1426026749</c:v>
                </c:pt>
                <c:pt idx="122">
                  <c:v>0.1385898928</c:v>
                </c:pt>
                <c:pt idx="123">
                  <c:v>0.14047308359999999</c:v>
                </c:pt>
                <c:pt idx="124">
                  <c:v>0.14022075710000001</c:v>
                </c:pt>
                <c:pt idx="125">
                  <c:v>0.14159076449999999</c:v>
                </c:pt>
                <c:pt idx="126">
                  <c:v>0.14420780590000001</c:v>
                </c:pt>
                <c:pt idx="127">
                  <c:v>0.14562826000000001</c:v>
                </c:pt>
                <c:pt idx="128">
                  <c:v>0.13925040399999999</c:v>
                </c:pt>
                <c:pt idx="129">
                  <c:v>0.1165606171</c:v>
                </c:pt>
                <c:pt idx="130">
                  <c:v>0.14287935260000001</c:v>
                </c:pt>
                <c:pt idx="131">
                  <c:v>0.1412583838</c:v>
                </c:pt>
                <c:pt idx="132">
                  <c:v>0.132625892</c:v>
                </c:pt>
                <c:pt idx="133">
                  <c:v>0.15492156209999999</c:v>
                </c:pt>
                <c:pt idx="134">
                  <c:v>0.169219127</c:v>
                </c:pt>
                <c:pt idx="135">
                  <c:v>0.1213308191</c:v>
                </c:pt>
                <c:pt idx="136">
                  <c:v>0.13493315249999999</c:v>
                </c:pt>
                <c:pt idx="137">
                  <c:v>9.5837136700000006E-2</c:v>
                </c:pt>
              </c:numCache>
            </c:numRef>
          </c:val>
          <c:extLst>
            <c:ext xmlns:c16="http://schemas.microsoft.com/office/drawing/2014/chart" uri="{C3380CC4-5D6E-409C-BE32-E72D297353CC}">
              <c16:uniqueId val="{00000001-6E0F-4EBA-88CE-97F3984587BB}"/>
            </c:ext>
          </c:extLst>
        </c:ser>
        <c:dLbls>
          <c:showLegendKey val="0"/>
          <c:showVal val="0"/>
          <c:showCatName val="0"/>
          <c:showSerName val="0"/>
          <c:showPercent val="0"/>
          <c:showBubbleSize val="0"/>
        </c:dLbls>
        <c:gapWidth val="0"/>
        <c:axId val="107783983"/>
        <c:axId val="107805103"/>
      </c:barChart>
      <c:dateAx>
        <c:axId val="107783983"/>
        <c:scaling>
          <c:orientation val="minMax"/>
        </c:scaling>
        <c:delete val="0"/>
        <c:axPos val="b"/>
        <c:numFmt formatCode="mmm\ yy" sourceLinked="0"/>
        <c:majorTickMark val="out"/>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07805103"/>
        <c:crosses val="autoZero"/>
        <c:auto val="1"/>
        <c:lblOffset val="100"/>
        <c:baseTimeUnit val="months"/>
        <c:majorUnit val="2"/>
        <c:majorTimeUnit val="years"/>
      </c:dateAx>
      <c:valAx>
        <c:axId val="107805103"/>
        <c:scaling>
          <c:orientation val="minMax"/>
          <c:min val="-1.0000000000000002E-2"/>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07783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2287581699345"/>
          <c:h val="0.84162063492063488"/>
        </c:manualLayout>
      </c:layout>
      <c:lineChart>
        <c:grouping val="standard"/>
        <c:varyColors val="0"/>
        <c:ser>
          <c:idx val="0"/>
          <c:order val="0"/>
          <c:tx>
            <c:strRef>
              <c:f>'818_A_PH'!$G$2</c:f>
              <c:strCache>
                <c:ptCount val="1"/>
                <c:pt idx="0">
                  <c:v>Foord</c:v>
                </c:pt>
              </c:strCache>
            </c:strRef>
          </c:tx>
          <c:spPr>
            <a:ln w="15875" cap="rnd">
              <a:solidFill>
                <a:srgbClr val="D25347"/>
              </a:solidFill>
              <a:round/>
            </a:ln>
            <a:effectLst/>
          </c:spPr>
          <c:marker>
            <c:symbol val="none"/>
          </c:marker>
          <c:dLbls>
            <c:delete val="1"/>
          </c:dLbls>
          <c:cat>
            <c:numRef>
              <c:f>'818_A_PH'!$I$2:$I$151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'818_A_PH'!$M$2:$M$151</c:f>
              <c:numCache>
                <c:formatCode>General</c:formatCode>
                <c:ptCount val="150"/>
                <c:pt idx="0">
                  <c:v>100000</c:v>
                </c:pt>
                <c:pt idx="1">
                  <c:v>98388</c:v>
                </c:pt>
                <c:pt idx="2">
                  <c:v>100079</c:v>
                </c:pt>
                <c:pt idx="3">
                  <c:v>101546.26828</c:v>
                </c:pt>
                <c:pt idx="4">
                  <c:v>102814.43030000001</c:v>
                </c:pt>
                <c:pt idx="5">
                  <c:v>103406.37302</c:v>
                </c:pt>
                <c:pt idx="6">
                  <c:v>104805.9664</c:v>
                </c:pt>
                <c:pt idx="7">
                  <c:v>105440.04741</c:v>
                </c:pt>
                <c:pt idx="8">
                  <c:v>105210.29337</c:v>
                </c:pt>
                <c:pt idx="9">
                  <c:v>106160.94138</c:v>
                </c:pt>
                <c:pt idx="10">
                  <c:v>106040.97288</c:v>
                </c:pt>
                <c:pt idx="11">
                  <c:v>107343.34281</c:v>
                </c:pt>
                <c:pt idx="12">
                  <c:v>108555.22803</c:v>
                </c:pt>
                <c:pt idx="13">
                  <c:v>109062.55246000001</c:v>
                </c:pt>
                <c:pt idx="14">
                  <c:v>111012.54897</c:v>
                </c:pt>
                <c:pt idx="15">
                  <c:v>112139.34609000001</c:v>
                </c:pt>
                <c:pt idx="16">
                  <c:v>113243.399</c:v>
                </c:pt>
                <c:pt idx="17">
                  <c:v>113685.43328</c:v>
                </c:pt>
                <c:pt idx="18">
                  <c:v>113132.89042</c:v>
                </c:pt>
                <c:pt idx="19">
                  <c:v>114263.79588000001</c:v>
                </c:pt>
                <c:pt idx="20">
                  <c:v>113954.99155999999</c:v>
                </c:pt>
                <c:pt idx="21">
                  <c:v>112991.33529</c:v>
                </c:pt>
                <c:pt idx="22">
                  <c:v>117143.36339</c:v>
                </c:pt>
                <c:pt idx="23">
                  <c:v>117321.51704000001</c:v>
                </c:pt>
                <c:pt idx="24">
                  <c:v>118570.68854</c:v>
                </c:pt>
                <c:pt idx="25">
                  <c:v>116852.02976</c:v>
                </c:pt>
                <c:pt idx="26">
                  <c:v>118123.20848</c:v>
                </c:pt>
                <c:pt idx="27">
                  <c:v>119763.91407</c:v>
                </c:pt>
                <c:pt idx="28">
                  <c:v>119524.42668999999</c:v>
                </c:pt>
                <c:pt idx="29">
                  <c:v>123672.34813</c:v>
                </c:pt>
                <c:pt idx="30">
                  <c:v>120699.51143</c:v>
                </c:pt>
                <c:pt idx="31">
                  <c:v>120880.45745</c:v>
                </c:pt>
                <c:pt idx="32">
                  <c:v>123742.59776</c:v>
                </c:pt>
                <c:pt idx="33">
                  <c:v>120672.52956</c:v>
                </c:pt>
                <c:pt idx="34">
                  <c:v>117761.46967000001</c:v>
                </c:pt>
                <c:pt idx="35">
                  <c:v>119344.79167999999</c:v>
                </c:pt>
                <c:pt idx="36">
                  <c:v>118953.8346</c:v>
                </c:pt>
                <c:pt idx="37">
                  <c:v>120050.89697</c:v>
                </c:pt>
                <c:pt idx="38">
                  <c:v>119442.2602</c:v>
                </c:pt>
                <c:pt idx="39">
                  <c:v>121616.70785999999</c:v>
                </c:pt>
                <c:pt idx="40">
                  <c:v>123973.59093999999</c:v>
                </c:pt>
                <c:pt idx="41">
                  <c:v>124784.90472999999</c:v>
                </c:pt>
                <c:pt idx="42">
                  <c:v>123562.9803</c:v>
                </c:pt>
                <c:pt idx="43">
                  <c:v>125876.93090000001</c:v>
                </c:pt>
                <c:pt idx="44">
                  <c:v>126136.72744</c:v>
                </c:pt>
                <c:pt idx="45">
                  <c:v>128862.77151000001</c:v>
                </c:pt>
                <c:pt idx="46">
                  <c:v>131520.25541000001</c:v>
                </c:pt>
                <c:pt idx="47">
                  <c:v>130357.81617999999</c:v>
                </c:pt>
                <c:pt idx="48">
                  <c:v>127601.78251999999</c:v>
                </c:pt>
                <c:pt idx="49">
                  <c:v>128984.83882</c:v>
                </c:pt>
                <c:pt idx="50">
                  <c:v>126282.55957</c:v>
                </c:pt>
                <c:pt idx="51">
                  <c:v>124847.27202999999</c:v>
                </c:pt>
                <c:pt idx="52">
                  <c:v>129567.55938000001</c:v>
                </c:pt>
                <c:pt idx="53">
                  <c:v>128774.76981</c:v>
                </c:pt>
                <c:pt idx="54">
                  <c:v>132385.60738999999</c:v>
                </c:pt>
                <c:pt idx="55">
                  <c:v>132400.41524</c:v>
                </c:pt>
                <c:pt idx="56">
                  <c:v>138094.60358</c:v>
                </c:pt>
                <c:pt idx="57">
                  <c:v>134020.62127999999</c:v>
                </c:pt>
                <c:pt idx="58">
                  <c:v>131248.66610999999</c:v>
                </c:pt>
                <c:pt idx="59">
                  <c:v>128300.93405</c:v>
                </c:pt>
                <c:pt idx="60">
                  <c:v>129221.44981999999</c:v>
                </c:pt>
                <c:pt idx="61">
                  <c:v>130669.29624</c:v>
                </c:pt>
                <c:pt idx="62">
                  <c:v>135295.00365999999</c:v>
                </c:pt>
                <c:pt idx="63">
                  <c:v>136857.05791999999</c:v>
                </c:pt>
                <c:pt idx="64">
                  <c:v>139083.78771999999</c:v>
                </c:pt>
                <c:pt idx="65">
                  <c:v>135105.20629999999</c:v>
                </c:pt>
                <c:pt idx="66">
                  <c:v>137714.67374</c:v>
                </c:pt>
                <c:pt idx="67">
                  <c:v>136581.81758</c:v>
                </c:pt>
                <c:pt idx="68">
                  <c:v>140523.77903000001</c:v>
                </c:pt>
                <c:pt idx="69">
                  <c:v>141755.47812000001</c:v>
                </c:pt>
                <c:pt idx="70">
                  <c:v>145204.21609999999</c:v>
                </c:pt>
                <c:pt idx="71">
                  <c:v>144658.79525</c:v>
                </c:pt>
                <c:pt idx="72">
                  <c:v>145700.48913999999</c:v>
                </c:pt>
                <c:pt idx="73">
                  <c:v>147017.89025999999</c:v>
                </c:pt>
                <c:pt idx="74">
                  <c:v>142876.28797999999</c:v>
                </c:pt>
                <c:pt idx="75">
                  <c:v>135302.41336999999</c:v>
                </c:pt>
                <c:pt idx="76">
                  <c:v>147961.47276</c:v>
                </c:pt>
                <c:pt idx="77">
                  <c:v>149750.16063</c:v>
                </c:pt>
                <c:pt idx="78">
                  <c:v>153403.93455000001</c:v>
                </c:pt>
                <c:pt idx="79">
                  <c:v>154616.60428</c:v>
                </c:pt>
                <c:pt idx="80">
                  <c:v>155743.17447</c:v>
                </c:pt>
                <c:pt idx="81">
                  <c:v>152408.06146</c:v>
                </c:pt>
                <c:pt idx="82">
                  <c:v>148724.66779000001</c:v>
                </c:pt>
                <c:pt idx="83">
                  <c:v>157187.90721</c:v>
                </c:pt>
                <c:pt idx="84">
                  <c:v>158782.41284</c:v>
                </c:pt>
                <c:pt idx="85">
                  <c:v>162661.60153000001</c:v>
                </c:pt>
                <c:pt idx="86">
                  <c:v>163908.57101000001</c:v>
                </c:pt>
                <c:pt idx="87">
                  <c:v>162720.8628</c:v>
                </c:pt>
                <c:pt idx="88">
                  <c:v>165355.33471</c:v>
                </c:pt>
                <c:pt idx="89">
                  <c:v>166690.44610999999</c:v>
                </c:pt>
                <c:pt idx="90">
                  <c:v>166870.43341999999</c:v>
                </c:pt>
                <c:pt idx="91">
                  <c:v>168588.94247000001</c:v>
                </c:pt>
                <c:pt idx="92">
                  <c:v>170028.84099999999</c:v>
                </c:pt>
                <c:pt idx="93">
                  <c:v>170303.75313</c:v>
                </c:pt>
                <c:pt idx="94">
                  <c:v>172841.08924999999</c:v>
                </c:pt>
                <c:pt idx="95">
                  <c:v>173369.47912999999</c:v>
                </c:pt>
                <c:pt idx="96">
                  <c:v>176508.51573000001</c:v>
                </c:pt>
                <c:pt idx="97">
                  <c:v>173969.23923000001</c:v>
                </c:pt>
                <c:pt idx="98">
                  <c:v>174607.81469</c:v>
                </c:pt>
                <c:pt idx="99">
                  <c:v>173497.19425</c:v>
                </c:pt>
                <c:pt idx="100">
                  <c:v>173892.79417000001</c:v>
                </c:pt>
                <c:pt idx="101">
                  <c:v>174292.12805</c:v>
                </c:pt>
                <c:pt idx="102">
                  <c:v>172356.30948</c:v>
                </c:pt>
                <c:pt idx="103">
                  <c:v>174829.64413</c:v>
                </c:pt>
                <c:pt idx="104">
                  <c:v>177090.00070999999</c:v>
                </c:pt>
                <c:pt idx="105">
                  <c:v>172874.80966</c:v>
                </c:pt>
                <c:pt idx="106">
                  <c:v>177056.53690000001</c:v>
                </c:pt>
                <c:pt idx="107">
                  <c:v>181621.22441</c:v>
                </c:pt>
                <c:pt idx="108">
                  <c:v>182861.92271000001</c:v>
                </c:pt>
                <c:pt idx="109">
                  <c:v>195201.91055999999</c:v>
                </c:pt>
                <c:pt idx="110">
                  <c:v>196320.21390999999</c:v>
                </c:pt>
                <c:pt idx="111">
                  <c:v>196128.24710000001</c:v>
                </c:pt>
                <c:pt idx="112">
                  <c:v>198077.97868</c:v>
                </c:pt>
                <c:pt idx="113">
                  <c:v>196801.44570000001</c:v>
                </c:pt>
                <c:pt idx="114">
                  <c:v>198546.56288000001</c:v>
                </c:pt>
                <c:pt idx="115">
                  <c:v>198021.853</c:v>
                </c:pt>
                <c:pt idx="116">
                  <c:v>199422.38459999999</c:v>
                </c:pt>
                <c:pt idx="117">
                  <c:v>194773.08961</c:v>
                </c:pt>
                <c:pt idx="118">
                  <c:v>192952.60201</c:v>
                </c:pt>
                <c:pt idx="119">
                  <c:v>201018.81721000001</c:v>
                </c:pt>
                <c:pt idx="120">
                  <c:v>204723.05614999999</c:v>
                </c:pt>
                <c:pt idx="121">
                  <c:v>202981.44184000001</c:v>
                </c:pt>
                <c:pt idx="122">
                  <c:v>204548.36533999999</c:v>
                </c:pt>
                <c:pt idx="123">
                  <c:v>206602.30562</c:v>
                </c:pt>
                <c:pt idx="124">
                  <c:v>209136.07425000001</c:v>
                </c:pt>
                <c:pt idx="125">
                  <c:v>211814.01074</c:v>
                </c:pt>
                <c:pt idx="126">
                  <c:v>213763.9253</c:v>
                </c:pt>
                <c:pt idx="127">
                  <c:v>217461.89991000001</c:v>
                </c:pt>
                <c:pt idx="128">
                  <c:v>220480.29767999999</c:v>
                </c:pt>
                <c:pt idx="129">
                  <c:v>228427.98256999999</c:v>
                </c:pt>
                <c:pt idx="130">
                  <c:v>227759.52622999999</c:v>
                </c:pt>
                <c:pt idx="131">
                  <c:v>228834.68513999999</c:v>
                </c:pt>
                <c:pt idx="132">
                  <c:v>231445.78537</c:v>
                </c:pt>
                <c:pt idx="133">
                  <c:v>231927.1384</c:v>
                </c:pt>
                <c:pt idx="134">
                  <c:v>232896.70136000001</c:v>
                </c:pt>
                <c:pt idx="135">
                  <c:v>235624.36856999999</c:v>
                </c:pt>
                <c:pt idx="136">
                  <c:v>238461.29292000001</c:v>
                </c:pt>
                <c:pt idx="137">
                  <c:v>241804.91845</c:v>
                </c:pt>
                <c:pt idx="138">
                  <c:v>244590.35195000001</c:v>
                </c:pt>
                <c:pt idx="139">
                  <c:v>249130.49801000001</c:v>
                </c:pt>
                <c:pt idx="140">
                  <c:v>251182.26821000001</c:v>
                </c:pt>
                <c:pt idx="141">
                  <c:v>255053.68917</c:v>
                </c:pt>
                <c:pt idx="142">
                  <c:v>260301.65987999999</c:v>
                </c:pt>
                <c:pt idx="143">
                  <c:v>261159.50292</c:v>
                </c:pt>
                <c:pt idx="144">
                  <c:v>262141.48910999999</c:v>
                </c:pt>
                <c:pt idx="145">
                  <c:v>267857.65297</c:v>
                </c:pt>
                <c:pt idx="146">
                  <c:v>272307.27784</c:v>
                </c:pt>
                <c:pt idx="147">
                  <c:v>264212.86621000001</c:v>
                </c:pt>
                <c:pt idx="148">
                  <c:v>270637.62693000003</c:v>
                </c:pt>
                <c:pt idx="149">
                  <c:v>264978.80946999998</c:v>
                </c:pt>
              </c:numCache>
            </c:numRef>
          </c:val>
          <c:smooth val="0"/>
          <c:extLst>
            <c:ext xmlns:c16="http://schemas.microsoft.com/office/drawing/2014/chart" uri="{C3380CC4-5D6E-409C-BE32-E72D297353CC}">
              <c16:uniqueId val="{00000000-50F4-45D6-AAD0-36B6CAE88D3C}"/>
            </c:ext>
          </c:extLst>
        </c:ser>
        <c:ser>
          <c:idx val="1"/>
          <c:order val="1"/>
          <c:tx>
            <c:strRef>
              <c:f>'818_A_PH'!$G$3</c:f>
              <c:strCache>
                <c:ptCount val="1"/>
                <c:pt idx="0">
                  <c:v>Benchmark</c:v>
                </c:pt>
              </c:strCache>
            </c:strRef>
          </c:tx>
          <c:spPr>
            <a:ln w="15875" cap="rnd">
              <a:solidFill>
                <a:srgbClr val="29363D"/>
              </a:solidFill>
              <a:round/>
            </a:ln>
            <a:effectLst/>
          </c:spPr>
          <c:marker>
            <c:symbol val="none"/>
          </c:marker>
          <c:dLbls>
            <c:delete val="1"/>
          </c:dLbls>
          <c:cat>
            <c:numRef>
              <c:f>'818_A_PH'!$I$2:$I$151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'818_A_PH'!$L$2:$L$151</c:f>
              <c:numCache>
                <c:formatCode>General</c:formatCode>
                <c:ptCount val="150"/>
                <c:pt idx="0">
                  <c:v>100000</c:v>
                </c:pt>
                <c:pt idx="1">
                  <c:v>100975.2454</c:v>
                </c:pt>
                <c:pt idx="2">
                  <c:v>102383.35315</c:v>
                </c:pt>
                <c:pt idx="3">
                  <c:v>104016.86734</c:v>
                </c:pt>
                <c:pt idx="4">
                  <c:v>104814.18507000001</c:v>
                </c:pt>
                <c:pt idx="5">
                  <c:v>105348.26788</c:v>
                </c:pt>
                <c:pt idx="6">
                  <c:v>105966.85000999999</c:v>
                </c:pt>
                <c:pt idx="7">
                  <c:v>107160.49463</c:v>
                </c:pt>
                <c:pt idx="8">
                  <c:v>107891.9967</c:v>
                </c:pt>
                <c:pt idx="9">
                  <c:v>108239.51449</c:v>
                </c:pt>
                <c:pt idx="10">
                  <c:v>108788.55283</c:v>
                </c:pt>
                <c:pt idx="11">
                  <c:v>109139.21030999999</c:v>
                </c:pt>
                <c:pt idx="12">
                  <c:v>109313.09299</c:v>
                </c:pt>
                <c:pt idx="13">
                  <c:v>109487.05958</c:v>
                </c:pt>
                <c:pt idx="14">
                  <c:v>110484.84509</c:v>
                </c:pt>
                <c:pt idx="15">
                  <c:v>112385.17931000001</c:v>
                </c:pt>
                <c:pt idx="16">
                  <c:v>113707.96675000001</c:v>
                </c:pt>
                <c:pt idx="17">
                  <c:v>114375.81957000001</c:v>
                </c:pt>
                <c:pt idx="18">
                  <c:v>115227.77914</c:v>
                </c:pt>
                <c:pt idx="19">
                  <c:v>116774.98839</c:v>
                </c:pt>
                <c:pt idx="20">
                  <c:v>117163.99378999999</c:v>
                </c:pt>
                <c:pt idx="21">
                  <c:v>117541.7411</c:v>
                </c:pt>
                <c:pt idx="22">
                  <c:v>118227.00221000001</c:v>
                </c:pt>
                <c:pt idx="23">
                  <c:v>118706.41426999999</c:v>
                </c:pt>
                <c:pt idx="24">
                  <c:v>119397.47189</c:v>
                </c:pt>
                <c:pt idx="25">
                  <c:v>120684.55186000001</c:v>
                </c:pt>
                <c:pt idx="26">
                  <c:v>122645.95681</c:v>
                </c:pt>
                <c:pt idx="27">
                  <c:v>123948.98732</c:v>
                </c:pt>
                <c:pt idx="28">
                  <c:v>125345.33648</c:v>
                </c:pt>
                <c:pt idx="29">
                  <c:v>125962.88387000001</c:v>
                </c:pt>
                <c:pt idx="30">
                  <c:v>127071.04932999999</c:v>
                </c:pt>
                <c:pt idx="31">
                  <c:v>128500.46044</c:v>
                </c:pt>
                <c:pt idx="32">
                  <c:v>128827.60875</c:v>
                </c:pt>
                <c:pt idx="33">
                  <c:v>129445.44386</c:v>
                </c:pt>
                <c:pt idx="34">
                  <c:v>130486.14939999999</c:v>
                </c:pt>
                <c:pt idx="35">
                  <c:v>131314.38443000001</c:v>
                </c:pt>
                <c:pt idx="36">
                  <c:v>132282.51076999999</c:v>
                </c:pt>
                <c:pt idx="37">
                  <c:v>133470.74228000001</c:v>
                </c:pt>
                <c:pt idx="38">
                  <c:v>135282.57809</c:v>
                </c:pt>
                <c:pt idx="39">
                  <c:v>136504.85313</c:v>
                </c:pt>
                <c:pt idx="40">
                  <c:v>137073.91894</c:v>
                </c:pt>
                <c:pt idx="41">
                  <c:v>137918.83467000001</c:v>
                </c:pt>
                <c:pt idx="42">
                  <c:v>138623.12766999999</c:v>
                </c:pt>
                <c:pt idx="43">
                  <c:v>139475.69734000001</c:v>
                </c:pt>
                <c:pt idx="44">
                  <c:v>140071.08199999999</c:v>
                </c:pt>
                <c:pt idx="45">
                  <c:v>141178.02046999999</c:v>
                </c:pt>
                <c:pt idx="46">
                  <c:v>142042.86647000001</c:v>
                </c:pt>
                <c:pt idx="47">
                  <c:v>142632.77687999999</c:v>
                </c:pt>
                <c:pt idx="48">
                  <c:v>143789.93414999999</c:v>
                </c:pt>
                <c:pt idx="49">
                  <c:v>144646.90263999999</c:v>
                </c:pt>
                <c:pt idx="50">
                  <c:v>146147.04806999999</c:v>
                </c:pt>
                <c:pt idx="51">
                  <c:v>147168.14037000001</c:v>
                </c:pt>
                <c:pt idx="52">
                  <c:v>148714.11762</c:v>
                </c:pt>
                <c:pt idx="53">
                  <c:v>149478.36248000001</c:v>
                </c:pt>
                <c:pt idx="54">
                  <c:v>150499.44518000001</c:v>
                </c:pt>
                <c:pt idx="55">
                  <c:v>152217.65491000001</c:v>
                </c:pt>
                <c:pt idx="56">
                  <c:v>152589.25258</c:v>
                </c:pt>
                <c:pt idx="57">
                  <c:v>153761.53438</c:v>
                </c:pt>
                <c:pt idx="58">
                  <c:v>154956.30356999999</c:v>
                </c:pt>
                <c:pt idx="59">
                  <c:v>155729.78745</c:v>
                </c:pt>
                <c:pt idx="60">
                  <c:v>155995.29037</c:v>
                </c:pt>
                <c:pt idx="61">
                  <c:v>156218.22875000001</c:v>
                </c:pt>
                <c:pt idx="62">
                  <c:v>157932.29754</c:v>
                </c:pt>
                <c:pt idx="63">
                  <c:v>159706.32644</c:v>
                </c:pt>
                <c:pt idx="64">
                  <c:v>161194.68142000001</c:v>
                </c:pt>
                <c:pt idx="65">
                  <c:v>162150.32392</c:v>
                </c:pt>
                <c:pt idx="66">
                  <c:v>163232.91623999999</c:v>
                </c:pt>
                <c:pt idx="67">
                  <c:v>164338.36837000001</c:v>
                </c:pt>
                <c:pt idx="68">
                  <c:v>165308.49411</c:v>
                </c:pt>
                <c:pt idx="69">
                  <c:v>166265.37711</c:v>
                </c:pt>
                <c:pt idx="70">
                  <c:v>166819.48929</c:v>
                </c:pt>
                <c:pt idx="71">
                  <c:v>167499.67113</c:v>
                </c:pt>
                <c:pt idx="72">
                  <c:v>168507.86571000001</c:v>
                </c:pt>
                <c:pt idx="73">
                  <c:v>169476.64598</c:v>
                </c:pt>
                <c:pt idx="74">
                  <c:v>171583.58050000001</c:v>
                </c:pt>
                <c:pt idx="75">
                  <c:v>172731.24932</c:v>
                </c:pt>
                <c:pt idx="76">
                  <c:v>172421.83262999999</c:v>
                </c:pt>
                <c:pt idx="77">
                  <c:v>171982.08082999999</c:v>
                </c:pt>
                <c:pt idx="78">
                  <c:v>173409.14395999999</c:v>
                </c:pt>
                <c:pt idx="79">
                  <c:v>176174.56432999999</c:v>
                </c:pt>
                <c:pt idx="80">
                  <c:v>177054.31646</c:v>
                </c:pt>
                <c:pt idx="81">
                  <c:v>177918.86559999999</c:v>
                </c:pt>
                <c:pt idx="82">
                  <c:v>178953.53688999999</c:v>
                </c:pt>
                <c:pt idx="83">
                  <c:v>179530.75080000001</c:v>
                </c:pt>
                <c:pt idx="84">
                  <c:v>180470.09002999999</c:v>
                </c:pt>
                <c:pt idx="85">
                  <c:v>181621.49007</c:v>
                </c:pt>
                <c:pt idx="86">
                  <c:v>183360.72438</c:v>
                </c:pt>
                <c:pt idx="87">
                  <c:v>185168.11572999999</c:v>
                </c:pt>
                <c:pt idx="88">
                  <c:v>186965.16115</c:v>
                </c:pt>
                <c:pt idx="89">
                  <c:v>187738.79660999999</c:v>
                </c:pt>
                <c:pt idx="90">
                  <c:v>188797.13055</c:v>
                </c:pt>
                <c:pt idx="91">
                  <c:v>191394.56265000001</c:v>
                </c:pt>
                <c:pt idx="92">
                  <c:v>192791.80238000001</c:v>
                </c:pt>
                <c:pt idx="93">
                  <c:v>193870.63088000001</c:v>
                </c:pt>
                <c:pt idx="94">
                  <c:v>194975.30170000001</c:v>
                </c:pt>
                <c:pt idx="95">
                  <c:v>196523.96669999999</c:v>
                </c:pt>
                <c:pt idx="96">
                  <c:v>198305.80781999999</c:v>
                </c:pt>
                <c:pt idx="97">
                  <c:v>199299.47315000001</c:v>
                </c:pt>
                <c:pt idx="98">
                  <c:v>201052.29152999999</c:v>
                </c:pt>
                <c:pt idx="99">
                  <c:v>203649.80796000001</c:v>
                </c:pt>
                <c:pt idx="100">
                  <c:v>205466.49137</c:v>
                </c:pt>
                <c:pt idx="101">
                  <c:v>207508.66889</c:v>
                </c:pt>
                <c:pt idx="102">
                  <c:v>210317.16967999999</c:v>
                </c:pt>
                <c:pt idx="103">
                  <c:v>214138.73847000001</c:v>
                </c:pt>
                <c:pt idx="104">
                  <c:v>215243.64658</c:v>
                </c:pt>
                <c:pt idx="105">
                  <c:v>216134.05634000001</c:v>
                </c:pt>
                <c:pt idx="106">
                  <c:v>217641.91305</c:v>
                </c:pt>
                <c:pt idx="107">
                  <c:v>218936.30744999999</c:v>
                </c:pt>
                <c:pt idx="108">
                  <c:v>220517.26194999999</c:v>
                </c:pt>
                <c:pt idx="109">
                  <c:v>220994.53607</c:v>
                </c:pt>
                <c:pt idx="110">
                  <c:v>223254.35800000001</c:v>
                </c:pt>
                <c:pt idx="111">
                  <c:v>226198.01225</c:v>
                </c:pt>
                <c:pt idx="112">
                  <c:v>227729.63764</c:v>
                </c:pt>
                <c:pt idx="113">
                  <c:v>228891.07147</c:v>
                </c:pt>
                <c:pt idx="114">
                  <c:v>230032.77064</c:v>
                </c:pt>
                <c:pt idx="115">
                  <c:v>232824.23691000001</c:v>
                </c:pt>
                <c:pt idx="116">
                  <c:v>234209.46789</c:v>
                </c:pt>
                <c:pt idx="117">
                  <c:v>236390.76675000001</c:v>
                </c:pt>
                <c:pt idx="118">
                  <c:v>239221.95269999999</c:v>
                </c:pt>
                <c:pt idx="119">
                  <c:v>239788.53914000001</c:v>
                </c:pt>
                <c:pt idx="120">
                  <c:v>240651.7561</c:v>
                </c:pt>
                <c:pt idx="121">
                  <c:v>241595.76626999999</c:v>
                </c:pt>
                <c:pt idx="122">
                  <c:v>244625.34602</c:v>
                </c:pt>
                <c:pt idx="123">
                  <c:v>247308.70885</c:v>
                </c:pt>
                <c:pt idx="124">
                  <c:v>248730.86914</c:v>
                </c:pt>
                <c:pt idx="125">
                  <c:v>249977.39895</c:v>
                </c:pt>
                <c:pt idx="126">
                  <c:v>250993.28826</c:v>
                </c:pt>
                <c:pt idx="127">
                  <c:v>252880.68569000001</c:v>
                </c:pt>
                <c:pt idx="128">
                  <c:v>253934.53817000001</c:v>
                </c:pt>
                <c:pt idx="129">
                  <c:v>254964.99603000001</c:v>
                </c:pt>
                <c:pt idx="130">
                  <c:v>255602.58545000001</c:v>
                </c:pt>
                <c:pt idx="131">
                  <c:v>256426.97245999999</c:v>
                </c:pt>
                <c:pt idx="132">
                  <c:v>257594.23264</c:v>
                </c:pt>
                <c:pt idx="133">
                  <c:v>259100.02351999999</c:v>
                </c:pt>
                <c:pt idx="134">
                  <c:v>262125.87625</c:v>
                </c:pt>
                <c:pt idx="135">
                  <c:v>264000.84226</c:v>
                </c:pt>
                <c:pt idx="136">
                  <c:v>265605.62832000002</c:v>
                </c:pt>
                <c:pt idx="137">
                  <c:v>266994.72259000002</c:v>
                </c:pt>
                <c:pt idx="138">
                  <c:v>268613.97979000001</c:v>
                </c:pt>
                <c:pt idx="139">
                  <c:v>271790.70368999999</c:v>
                </c:pt>
                <c:pt idx="140">
                  <c:v>272442.28265000001</c:v>
                </c:pt>
                <c:pt idx="141">
                  <c:v>273831.23450000002</c:v>
                </c:pt>
                <c:pt idx="142">
                  <c:v>274999.88493</c:v>
                </c:pt>
                <c:pt idx="143">
                  <c:v>275630.10915999999</c:v>
                </c:pt>
                <c:pt idx="144">
                  <c:v>277168.19667999999</c:v>
                </c:pt>
                <c:pt idx="145">
                  <c:v>278504.49611000001</c:v>
                </c:pt>
                <c:pt idx="146">
                  <c:v>280379.66889999999</c:v>
                </c:pt>
                <c:pt idx="147">
                  <c:v>282874.3897</c:v>
                </c:pt>
                <c:pt idx="148">
                  <c:v>286916.22850999999</c:v>
                </c:pt>
                <c:pt idx="149">
                  <c:v>289180.45785000001</c:v>
                </c:pt>
              </c:numCache>
            </c:numRef>
          </c:val>
          <c:smooth val="0"/>
          <c:extLst>
            <c:ext xmlns:c16="http://schemas.microsoft.com/office/drawing/2014/chart" uri="{C3380CC4-5D6E-409C-BE32-E72D297353CC}">
              <c16:uniqueId val="{00000001-50F4-45D6-AAD0-36B6CAE88D3C}"/>
            </c:ext>
          </c:extLst>
        </c:ser>
        <c:ser>
          <c:idx val="5"/>
          <c:order val="2"/>
          <c:tx>
            <c:strRef>
              <c:f>'818_A_PH'!$J$1</c:f>
              <c:strCache>
                <c:ptCount val="1"/>
                <c:pt idx="0">
                  <c:v>PH_FOORD_LAST</c:v>
                </c:pt>
              </c:strCache>
            </c:strRef>
          </c:tx>
          <c:spPr>
            <a:ln w="28575" cap="rnd">
              <a:solidFill>
                <a:schemeClr val="accent6"/>
              </a:solidFill>
              <a:round/>
            </a:ln>
            <a:effectLst/>
          </c:spPr>
          <c:marker>
            <c:symbol val="none"/>
          </c:marker>
          <c:dLbls>
            <c:dLbl>
              <c:idx val="149"/>
              <c:layout>
                <c:manualLayout>
                  <c:x val="0"/>
                  <c:y val="2.3518518518518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1E-408D-A3F1-DF9A9526AA83}"/>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'818_A_PH'!$I$2:$I$151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'818_A_PH'!$J$2:$J$151</c:f>
              <c:numCache>
                <c:formatCode>General</c:formatCode>
                <c:ptCount val="150"/>
                <c:pt idx="149">
                  <c:v>264978.80946999998</c:v>
                </c:pt>
              </c:numCache>
            </c:numRef>
          </c:val>
          <c:smooth val="0"/>
          <c:extLst>
            <c:ext xmlns:c16="http://schemas.microsoft.com/office/drawing/2014/chart" uri="{C3380CC4-5D6E-409C-BE32-E72D297353CC}">
              <c16:uniqueId val="{00000002-50F4-45D6-AAD0-36B6CAE88D3C}"/>
            </c:ext>
          </c:extLst>
        </c:ser>
        <c:ser>
          <c:idx val="6"/>
          <c:order val="3"/>
          <c:tx>
            <c:strRef>
              <c:f>'818_A_PH'!$K$1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'818_A_PH'!$I$2:$I$151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'818_A_PH'!$K$2:$K$151</c:f>
              <c:numCache>
                <c:formatCode>General</c:formatCode>
                <c:ptCount val="150"/>
                <c:pt idx="149">
                  <c:v>289180.45785000001</c:v>
                </c:pt>
              </c:numCache>
            </c:numRef>
          </c:val>
          <c:smooth val="0"/>
          <c:extLst>
            <c:ext xmlns:c16="http://schemas.microsoft.com/office/drawing/2014/chart" uri="{C3380CC4-5D6E-409C-BE32-E72D297353CC}">
              <c16:uniqueId val="{00000003-50F4-45D6-AAD0-36B6CAE88D3C}"/>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logBase val="4"/>
          <c:orientation val="minMax"/>
          <c:max val="29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9571405228758174"/>
          <c:h val="0.84162063492063488"/>
        </c:manualLayout>
      </c:layout>
      <c:lineChart>
        <c:grouping val="standard"/>
        <c:varyColors val="0"/>
        <c:ser>
          <c:idx val="0"/>
          <c:order val="0"/>
          <c:tx>
            <c:strRef>
              <c:f>'818_B2_PH'!$G$2</c:f>
              <c:strCache>
                <c:ptCount val="1"/>
                <c:pt idx="0">
                  <c:v>Foord</c:v>
                </c:pt>
              </c:strCache>
            </c:strRef>
          </c:tx>
          <c:spPr>
            <a:ln w="15875" cap="rnd">
              <a:solidFill>
                <a:srgbClr val="D25347"/>
              </a:solidFill>
              <a:round/>
            </a:ln>
            <a:effectLst/>
          </c:spPr>
          <c:marker>
            <c:symbol val="none"/>
          </c:marker>
          <c:dLbls>
            <c:delete val="1"/>
          </c:dLbls>
          <c:cat>
            <c:numRef>
              <c:f>'818_B2_PH'!$I$2:$I$151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'818_B2_PH'!$M$2:$M$151</c:f>
              <c:numCache>
                <c:formatCode>General</c:formatCode>
                <c:ptCount val="150"/>
                <c:pt idx="0">
                  <c:v>100000</c:v>
                </c:pt>
                <c:pt idx="1">
                  <c:v>98402</c:v>
                </c:pt>
                <c:pt idx="2">
                  <c:v>100094</c:v>
                </c:pt>
                <c:pt idx="3">
                  <c:v>101600.62981</c:v>
                </c:pt>
                <c:pt idx="4">
                  <c:v>102908.11629000001</c:v>
                </c:pt>
                <c:pt idx="5">
                  <c:v>103538.27862</c:v>
                </c:pt>
                <c:pt idx="6">
                  <c:v>104978.2196</c:v>
                </c:pt>
                <c:pt idx="7">
                  <c:v>105653.53687</c:v>
                </c:pt>
                <c:pt idx="8">
                  <c:v>105461.87922</c:v>
                </c:pt>
                <c:pt idx="9">
                  <c:v>106456.27459</c:v>
                </c:pt>
                <c:pt idx="10">
                  <c:v>106376.78397999999</c:v>
                </c:pt>
                <c:pt idx="11">
                  <c:v>107720.99063</c:v>
                </c:pt>
                <c:pt idx="12">
                  <c:v>108979.592</c:v>
                </c:pt>
                <c:pt idx="13">
                  <c:v>109528.89251999999</c:v>
                </c:pt>
                <c:pt idx="14">
                  <c:v>111522.27250000001</c:v>
                </c:pt>
                <c:pt idx="15">
                  <c:v>112698.50345</c:v>
                </c:pt>
                <c:pt idx="16">
                  <c:v>113850.16093</c:v>
                </c:pt>
                <c:pt idx="17">
                  <c:v>114335.72463</c:v>
                </c:pt>
                <c:pt idx="18">
                  <c:v>113826.29776</c:v>
                </c:pt>
                <c:pt idx="19">
                  <c:v>115007.00606</c:v>
                </c:pt>
                <c:pt idx="20">
                  <c:v>114741.39856</c:v>
                </c:pt>
                <c:pt idx="21">
                  <c:v>113813.55288</c:v>
                </c:pt>
                <c:pt idx="22">
                  <c:v>118037.46748000001</c:v>
                </c:pt>
                <c:pt idx="23">
                  <c:v>118262.22236</c:v>
                </c:pt>
                <c:pt idx="24">
                  <c:v>119565.37862</c:v>
                </c:pt>
                <c:pt idx="25">
                  <c:v>117878.13419</c:v>
                </c:pt>
                <c:pt idx="26">
                  <c:v>119203.44938000001</c:v>
                </c:pt>
                <c:pt idx="27">
                  <c:v>120905.17429</c:v>
                </c:pt>
                <c:pt idx="28">
                  <c:v>120708.6102</c:v>
                </c:pt>
                <c:pt idx="29">
                  <c:v>124942.79399999999</c:v>
                </c:pt>
                <c:pt idx="30">
                  <c:v>121988.96206999999</c:v>
                </c:pt>
                <c:pt idx="31">
                  <c:v>122214.52742</c:v>
                </c:pt>
                <c:pt idx="32">
                  <c:v>125154.39577</c:v>
                </c:pt>
                <c:pt idx="33">
                  <c:v>122093.82451000001</c:v>
                </c:pt>
                <c:pt idx="34">
                  <c:v>119196.66064</c:v>
                </c:pt>
                <c:pt idx="35">
                  <c:v>120837.47405999999</c:v>
                </c:pt>
                <c:pt idx="36">
                  <c:v>120486.96653000001</c:v>
                </c:pt>
                <c:pt idx="37">
                  <c:v>121645.83207999999</c:v>
                </c:pt>
                <c:pt idx="38">
                  <c:v>121071.87599</c:v>
                </c:pt>
                <c:pt idx="39">
                  <c:v>123291.82094000001</c:v>
                </c:pt>
                <c:pt idx="40">
                  <c:v>125723.26675</c:v>
                </c:pt>
                <c:pt idx="41">
                  <c:v>126598.09626000001</c:v>
                </c:pt>
                <c:pt idx="42">
                  <c:v>125406.36422</c:v>
                </c:pt>
                <c:pt idx="43">
                  <c:v>127802.1027</c:v>
                </c:pt>
                <c:pt idx="44">
                  <c:v>128114.54182</c:v>
                </c:pt>
                <c:pt idx="45">
                  <c:v>130929.73053</c:v>
                </c:pt>
                <c:pt idx="46">
                  <c:v>133682.33848000001</c:v>
                </c:pt>
                <c:pt idx="47">
                  <c:v>132551.72182999999</c:v>
                </c:pt>
                <c:pt idx="48">
                  <c:v>129799.11388</c:v>
                </c:pt>
                <c:pt idx="49">
                  <c:v>131258.45107000001</c:v>
                </c:pt>
                <c:pt idx="50">
                  <c:v>128558.16542</c:v>
                </c:pt>
                <c:pt idx="51">
                  <c:v>127143.77456000001</c:v>
                </c:pt>
                <c:pt idx="52">
                  <c:v>132001.31727999999</c:v>
                </c:pt>
                <c:pt idx="53">
                  <c:v>131246.42105</c:v>
                </c:pt>
                <c:pt idx="54">
                  <c:v>134971.03962</c:v>
                </c:pt>
                <c:pt idx="55">
                  <c:v>135040.61530999999</c:v>
                </c:pt>
                <c:pt idx="56">
                  <c:v>140890.77119999999</c:v>
                </c:pt>
                <c:pt idx="57">
                  <c:v>136783.37013</c:v>
                </c:pt>
                <c:pt idx="58">
                  <c:v>133994.23245000001</c:v>
                </c:pt>
                <c:pt idx="59">
                  <c:v>130988.00453999999</c:v>
                </c:pt>
                <c:pt idx="60">
                  <c:v>131954.29209</c:v>
                </c:pt>
                <c:pt idx="61">
                  <c:v>133469.20441999999</c:v>
                </c:pt>
                <c:pt idx="62">
                  <c:v>138236.93088</c:v>
                </c:pt>
                <c:pt idx="63">
                  <c:v>139883.40085000001</c:v>
                </c:pt>
                <c:pt idx="64">
                  <c:v>142216.48063000001</c:v>
                </c:pt>
                <c:pt idx="65">
                  <c:v>138204.50070999999</c:v>
                </c:pt>
                <c:pt idx="66">
                  <c:v>140920.19109000001</c:v>
                </c:pt>
                <c:pt idx="67">
                  <c:v>139821.84520000001</c:v>
                </c:pt>
                <c:pt idx="68">
                  <c:v>143901.41563</c:v>
                </c:pt>
                <c:pt idx="69">
                  <c:v>145220.15794999999</c:v>
                </c:pt>
                <c:pt idx="70">
                  <c:v>148808.28080000001</c:v>
                </c:pt>
                <c:pt idx="71">
                  <c:v>148303.75857000001</c:v>
                </c:pt>
                <c:pt idx="72">
                  <c:v>149430.64765</c:v>
                </c:pt>
                <c:pt idx="73">
                  <c:v>150838.64522999999</c:v>
                </c:pt>
                <c:pt idx="74">
                  <c:v>146650.25140000001</c:v>
                </c:pt>
                <c:pt idx="75">
                  <c:v>138899.78976000001</c:v>
                </c:pt>
                <c:pt idx="76">
                  <c:v>151945.48884000001</c:v>
                </c:pt>
                <c:pt idx="77">
                  <c:v>153837.43260999999</c:v>
                </c:pt>
                <c:pt idx="78">
                  <c:v>157651.19294000001</c:v>
                </c:pt>
                <c:pt idx="79">
                  <c:v>158958.12778000001</c:v>
                </c:pt>
                <c:pt idx="80">
                  <c:v>160175.44422</c:v>
                </c:pt>
                <c:pt idx="81">
                  <c:v>156805.20003000001</c:v>
                </c:pt>
                <c:pt idx="82">
                  <c:v>153074.88923</c:v>
                </c:pt>
                <c:pt idx="83">
                  <c:v>161843.13326</c:v>
                </c:pt>
                <c:pt idx="84">
                  <c:v>163543.41998999999</c:v>
                </c:pt>
                <c:pt idx="85">
                  <c:v>167595.91686999999</c:v>
                </c:pt>
                <c:pt idx="86">
                  <c:v>168936.26134</c:v>
                </c:pt>
                <c:pt idx="87">
                  <c:v>167783.91695000001</c:v>
                </c:pt>
                <c:pt idx="88">
                  <c:v>170564.00941999999</c:v>
                </c:pt>
                <c:pt idx="89">
                  <c:v>172004.88002000001</c:v>
                </c:pt>
                <c:pt idx="90">
                  <c:v>172256.46059999999</c:v>
                </c:pt>
                <c:pt idx="91">
                  <c:v>174091.21997000001</c:v>
                </c:pt>
                <c:pt idx="92">
                  <c:v>175645.17475999999</c:v>
                </c:pt>
                <c:pt idx="93">
                  <c:v>175994.59224</c:v>
                </c:pt>
                <c:pt idx="94">
                  <c:v>178681.14614999999</c:v>
                </c:pt>
                <c:pt idx="95">
                  <c:v>179299.65283000001</c:v>
                </c:pt>
                <c:pt idx="96">
                  <c:v>182612.15724</c:v>
                </c:pt>
                <c:pt idx="97">
                  <c:v>180059.19975</c:v>
                </c:pt>
                <c:pt idx="98">
                  <c:v>180782.51613999999</c:v>
                </c:pt>
                <c:pt idx="99">
                  <c:v>179704.65826</c:v>
                </c:pt>
                <c:pt idx="100">
                  <c:v>180180.19996999999</c:v>
                </c:pt>
                <c:pt idx="101">
                  <c:v>180666.04139</c:v>
                </c:pt>
                <c:pt idx="102">
                  <c:v>178726.61496000001</c:v>
                </c:pt>
                <c:pt idx="103">
                  <c:v>181355.41097999999</c:v>
                </c:pt>
                <c:pt idx="104">
                  <c:v>183771.48723</c:v>
                </c:pt>
                <c:pt idx="105">
                  <c:v>179476.38644</c:v>
                </c:pt>
                <c:pt idx="106">
                  <c:v>183887.75812000001</c:v>
                </c:pt>
                <c:pt idx="107">
                  <c:v>188697.62413000001</c:v>
                </c:pt>
                <c:pt idx="108">
                  <c:v>190057.92272</c:v>
                </c:pt>
                <c:pt idx="109">
                  <c:v>202949.32665</c:v>
                </c:pt>
                <c:pt idx="110">
                  <c:v>204181.21945999999</c:v>
                </c:pt>
                <c:pt idx="111">
                  <c:v>204062.17662000001</c:v>
                </c:pt>
                <c:pt idx="112">
                  <c:v>206163.25902999999</c:v>
                </c:pt>
                <c:pt idx="113">
                  <c:v>204920.64903</c:v>
                </c:pt>
                <c:pt idx="114">
                  <c:v>206812.40393999999</c:v>
                </c:pt>
                <c:pt idx="115">
                  <c:v>206346.59494000001</c:v>
                </c:pt>
                <c:pt idx="116">
                  <c:v>207885.25847999999</c:v>
                </c:pt>
                <c:pt idx="117">
                  <c:v>203122.59916000001</c:v>
                </c:pt>
                <c:pt idx="118">
                  <c:v>201305.60853999999</c:v>
                </c:pt>
                <c:pt idx="119">
                  <c:v>209796.27825</c:v>
                </c:pt>
                <c:pt idx="120">
                  <c:v>213735.22028000001</c:v>
                </c:pt>
                <c:pt idx="121">
                  <c:v>212007.27512999999</c:v>
                </c:pt>
                <c:pt idx="122">
                  <c:v>213718.65849</c:v>
                </c:pt>
                <c:pt idx="123">
                  <c:v>215935.17597000001</c:v>
                </c:pt>
                <c:pt idx="124">
                  <c:v>218673.94052</c:v>
                </c:pt>
                <c:pt idx="125">
                  <c:v>221560.05679</c:v>
                </c:pt>
                <c:pt idx="126">
                  <c:v>223675.41685000001</c:v>
                </c:pt>
                <c:pt idx="127">
                  <c:v>227633.27804</c:v>
                </c:pt>
                <c:pt idx="128">
                  <c:v>230875.23613</c:v>
                </c:pt>
                <c:pt idx="129">
                  <c:v>239271.97787999999</c:v>
                </c:pt>
                <c:pt idx="130">
                  <c:v>238666.63753000001</c:v>
                </c:pt>
                <c:pt idx="131">
                  <c:v>239877.58914</c:v>
                </c:pt>
                <c:pt idx="132">
                  <c:v>242710.32527999999</c:v>
                </c:pt>
                <c:pt idx="133">
                  <c:v>243307.90044999999</c:v>
                </c:pt>
                <c:pt idx="134">
                  <c:v>244409.67967000001</c:v>
                </c:pt>
                <c:pt idx="135">
                  <c:v>247361.64353</c:v>
                </c:pt>
                <c:pt idx="136">
                  <c:v>250433.10268000001</c:v>
                </c:pt>
                <c:pt idx="137">
                  <c:v>254039.02374</c:v>
                </c:pt>
                <c:pt idx="138">
                  <c:v>257058.94636999999</c:v>
                </c:pt>
                <c:pt idx="139">
                  <c:v>261920.99278</c:v>
                </c:pt>
                <c:pt idx="140">
                  <c:v>264166.35311000003</c:v>
                </c:pt>
                <c:pt idx="141">
                  <c:v>268330.71327000001</c:v>
                </c:pt>
                <c:pt idx="142">
                  <c:v>273952.91583999997</c:v>
                </c:pt>
                <c:pt idx="143">
                  <c:v>274946.39743000001</c:v>
                </c:pt>
                <c:pt idx="144">
                  <c:v>276088.09414</c:v>
                </c:pt>
                <c:pt idx="145">
                  <c:v>282203.06873</c:v>
                </c:pt>
                <c:pt idx="146">
                  <c:v>286978.23726999998</c:v>
                </c:pt>
                <c:pt idx="147">
                  <c:v>278569.59691000002</c:v>
                </c:pt>
                <c:pt idx="148">
                  <c:v>285445.89807</c:v>
                </c:pt>
                <c:pt idx="149">
                  <c:v>279577.57185000001</c:v>
                </c:pt>
              </c:numCache>
            </c:numRef>
          </c:val>
          <c:smooth val="0"/>
          <c:extLst>
            <c:ext xmlns:c16="http://schemas.microsoft.com/office/drawing/2014/chart" uri="{C3380CC4-5D6E-409C-BE32-E72D297353CC}">
              <c16:uniqueId val="{00000000-2DEB-4DB1-AF54-C46F095C72F8}"/>
            </c:ext>
          </c:extLst>
        </c:ser>
        <c:ser>
          <c:idx val="1"/>
          <c:order val="1"/>
          <c:tx>
            <c:strRef>
              <c:f>'818_B2_PH'!$G$3</c:f>
              <c:strCache>
                <c:ptCount val="1"/>
                <c:pt idx="0">
                  <c:v>Benchmark</c:v>
                </c:pt>
              </c:strCache>
            </c:strRef>
          </c:tx>
          <c:spPr>
            <a:ln w="15875" cap="rnd">
              <a:solidFill>
                <a:srgbClr val="29363D"/>
              </a:solidFill>
              <a:round/>
            </a:ln>
            <a:effectLst/>
          </c:spPr>
          <c:marker>
            <c:symbol val="none"/>
          </c:marker>
          <c:dLbls>
            <c:delete val="1"/>
          </c:dLbls>
          <c:cat>
            <c:numRef>
              <c:f>'818_B2_PH'!$I$2:$I$151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'818_B2_PH'!$L$2:$L$151</c:f>
              <c:numCache>
                <c:formatCode>General</c:formatCode>
                <c:ptCount val="150"/>
                <c:pt idx="0">
                  <c:v>100000</c:v>
                </c:pt>
                <c:pt idx="1">
                  <c:v>100975.2454</c:v>
                </c:pt>
                <c:pt idx="2">
                  <c:v>102383.35315</c:v>
                </c:pt>
                <c:pt idx="3">
                  <c:v>104016.86734</c:v>
                </c:pt>
                <c:pt idx="4">
                  <c:v>104814.18507000001</c:v>
                </c:pt>
                <c:pt idx="5">
                  <c:v>105348.26788</c:v>
                </c:pt>
                <c:pt idx="6">
                  <c:v>105966.85000999999</c:v>
                </c:pt>
                <c:pt idx="7">
                  <c:v>107160.49463</c:v>
                </c:pt>
                <c:pt idx="8">
                  <c:v>107891.9967</c:v>
                </c:pt>
                <c:pt idx="9">
                  <c:v>108239.51449</c:v>
                </c:pt>
                <c:pt idx="10">
                  <c:v>108788.55283</c:v>
                </c:pt>
                <c:pt idx="11">
                  <c:v>109139.21030999999</c:v>
                </c:pt>
                <c:pt idx="12">
                  <c:v>109313.09299</c:v>
                </c:pt>
                <c:pt idx="13">
                  <c:v>109487.05958</c:v>
                </c:pt>
                <c:pt idx="14">
                  <c:v>110484.84509</c:v>
                </c:pt>
                <c:pt idx="15">
                  <c:v>112385.17931000001</c:v>
                </c:pt>
                <c:pt idx="16">
                  <c:v>113707.96675000001</c:v>
                </c:pt>
                <c:pt idx="17">
                  <c:v>114375.81957000001</c:v>
                </c:pt>
                <c:pt idx="18">
                  <c:v>115227.77914</c:v>
                </c:pt>
                <c:pt idx="19">
                  <c:v>116774.98839</c:v>
                </c:pt>
                <c:pt idx="20">
                  <c:v>117163.99378999999</c:v>
                </c:pt>
                <c:pt idx="21">
                  <c:v>117541.7411</c:v>
                </c:pt>
                <c:pt idx="22">
                  <c:v>118227.00221000001</c:v>
                </c:pt>
                <c:pt idx="23">
                  <c:v>118706.41426999999</c:v>
                </c:pt>
                <c:pt idx="24">
                  <c:v>119397.47189</c:v>
                </c:pt>
                <c:pt idx="25">
                  <c:v>120684.55186000001</c:v>
                </c:pt>
                <c:pt idx="26">
                  <c:v>122645.95681</c:v>
                </c:pt>
                <c:pt idx="27">
                  <c:v>123948.98732</c:v>
                </c:pt>
                <c:pt idx="28">
                  <c:v>125345.33648</c:v>
                </c:pt>
                <c:pt idx="29">
                  <c:v>125962.88387000001</c:v>
                </c:pt>
                <c:pt idx="30">
                  <c:v>127071.04932999999</c:v>
                </c:pt>
                <c:pt idx="31">
                  <c:v>128500.46044</c:v>
                </c:pt>
                <c:pt idx="32">
                  <c:v>128827.60875</c:v>
                </c:pt>
                <c:pt idx="33">
                  <c:v>129445.44386</c:v>
                </c:pt>
                <c:pt idx="34">
                  <c:v>130486.14939999999</c:v>
                </c:pt>
                <c:pt idx="35">
                  <c:v>131314.38443000001</c:v>
                </c:pt>
                <c:pt idx="36">
                  <c:v>132282.51076999999</c:v>
                </c:pt>
                <c:pt idx="37">
                  <c:v>133470.74228000001</c:v>
                </c:pt>
                <c:pt idx="38">
                  <c:v>135282.57809</c:v>
                </c:pt>
                <c:pt idx="39">
                  <c:v>136504.85313</c:v>
                </c:pt>
                <c:pt idx="40">
                  <c:v>137073.91894</c:v>
                </c:pt>
                <c:pt idx="41">
                  <c:v>137918.83467000001</c:v>
                </c:pt>
                <c:pt idx="42">
                  <c:v>138623.12766999999</c:v>
                </c:pt>
                <c:pt idx="43">
                  <c:v>139475.69734000001</c:v>
                </c:pt>
                <c:pt idx="44">
                  <c:v>140071.08199999999</c:v>
                </c:pt>
                <c:pt idx="45">
                  <c:v>141178.02046999999</c:v>
                </c:pt>
                <c:pt idx="46">
                  <c:v>142042.86647000001</c:v>
                </c:pt>
                <c:pt idx="47">
                  <c:v>142632.77687999999</c:v>
                </c:pt>
                <c:pt idx="48">
                  <c:v>143789.93414999999</c:v>
                </c:pt>
                <c:pt idx="49">
                  <c:v>144646.90263999999</c:v>
                </c:pt>
                <c:pt idx="50">
                  <c:v>146147.04806999999</c:v>
                </c:pt>
                <c:pt idx="51">
                  <c:v>147168.14037000001</c:v>
                </c:pt>
                <c:pt idx="52">
                  <c:v>148714.11762</c:v>
                </c:pt>
                <c:pt idx="53">
                  <c:v>149478.36248000001</c:v>
                </c:pt>
                <c:pt idx="54">
                  <c:v>150499.44518000001</c:v>
                </c:pt>
                <c:pt idx="55">
                  <c:v>152217.65491000001</c:v>
                </c:pt>
                <c:pt idx="56">
                  <c:v>152589.25258</c:v>
                </c:pt>
                <c:pt idx="57">
                  <c:v>153761.53438</c:v>
                </c:pt>
                <c:pt idx="58">
                  <c:v>154956.30356999999</c:v>
                </c:pt>
                <c:pt idx="59">
                  <c:v>155729.78745</c:v>
                </c:pt>
                <c:pt idx="60">
                  <c:v>155995.29037</c:v>
                </c:pt>
                <c:pt idx="61">
                  <c:v>156218.22875000001</c:v>
                </c:pt>
                <c:pt idx="62">
                  <c:v>157932.29754</c:v>
                </c:pt>
                <c:pt idx="63">
                  <c:v>159706.32644</c:v>
                </c:pt>
                <c:pt idx="64">
                  <c:v>161194.68142000001</c:v>
                </c:pt>
                <c:pt idx="65">
                  <c:v>162150.32392</c:v>
                </c:pt>
                <c:pt idx="66">
                  <c:v>163232.91623999999</c:v>
                </c:pt>
                <c:pt idx="67">
                  <c:v>164338.36837000001</c:v>
                </c:pt>
                <c:pt idx="68">
                  <c:v>165308.49411</c:v>
                </c:pt>
                <c:pt idx="69">
                  <c:v>166265.37711</c:v>
                </c:pt>
                <c:pt idx="70">
                  <c:v>166819.48929</c:v>
                </c:pt>
                <c:pt idx="71">
                  <c:v>167499.67113</c:v>
                </c:pt>
                <c:pt idx="72">
                  <c:v>168507.86571000001</c:v>
                </c:pt>
                <c:pt idx="73">
                  <c:v>169476.64598</c:v>
                </c:pt>
                <c:pt idx="74">
                  <c:v>171583.58050000001</c:v>
                </c:pt>
                <c:pt idx="75">
                  <c:v>172731.24932</c:v>
                </c:pt>
                <c:pt idx="76">
                  <c:v>172421.83262999999</c:v>
                </c:pt>
                <c:pt idx="77">
                  <c:v>171982.08082999999</c:v>
                </c:pt>
                <c:pt idx="78">
                  <c:v>173409.14395999999</c:v>
                </c:pt>
                <c:pt idx="79">
                  <c:v>176174.56432999999</c:v>
                </c:pt>
                <c:pt idx="80">
                  <c:v>177054.31646</c:v>
                </c:pt>
                <c:pt idx="81">
                  <c:v>177918.86559999999</c:v>
                </c:pt>
                <c:pt idx="82">
                  <c:v>178953.53688999999</c:v>
                </c:pt>
                <c:pt idx="83">
                  <c:v>179530.75080000001</c:v>
                </c:pt>
                <c:pt idx="84">
                  <c:v>180470.09002999999</c:v>
                </c:pt>
                <c:pt idx="85">
                  <c:v>181621.49007</c:v>
                </c:pt>
                <c:pt idx="86">
                  <c:v>183360.72438</c:v>
                </c:pt>
                <c:pt idx="87">
                  <c:v>185168.11572999999</c:v>
                </c:pt>
                <c:pt idx="88">
                  <c:v>186965.16115</c:v>
                </c:pt>
                <c:pt idx="89">
                  <c:v>187738.79660999999</c:v>
                </c:pt>
                <c:pt idx="90">
                  <c:v>188797.13055</c:v>
                </c:pt>
                <c:pt idx="91">
                  <c:v>191394.56265000001</c:v>
                </c:pt>
                <c:pt idx="92">
                  <c:v>192791.80238000001</c:v>
                </c:pt>
                <c:pt idx="93">
                  <c:v>193870.63088000001</c:v>
                </c:pt>
                <c:pt idx="94">
                  <c:v>194975.30170000001</c:v>
                </c:pt>
                <c:pt idx="95">
                  <c:v>196523.96669999999</c:v>
                </c:pt>
                <c:pt idx="96">
                  <c:v>198305.80781999999</c:v>
                </c:pt>
                <c:pt idx="97">
                  <c:v>199299.47315000001</c:v>
                </c:pt>
                <c:pt idx="98">
                  <c:v>201052.29152999999</c:v>
                </c:pt>
                <c:pt idx="99">
                  <c:v>203649.80796000001</c:v>
                </c:pt>
                <c:pt idx="100">
                  <c:v>205466.49137</c:v>
                </c:pt>
                <c:pt idx="101">
                  <c:v>207508.66889</c:v>
                </c:pt>
                <c:pt idx="102">
                  <c:v>210317.16967999999</c:v>
                </c:pt>
                <c:pt idx="103">
                  <c:v>214138.73847000001</c:v>
                </c:pt>
                <c:pt idx="104">
                  <c:v>215243.64658</c:v>
                </c:pt>
                <c:pt idx="105">
                  <c:v>216134.05634000001</c:v>
                </c:pt>
                <c:pt idx="106">
                  <c:v>217641.91305</c:v>
                </c:pt>
                <c:pt idx="107">
                  <c:v>218936.30744999999</c:v>
                </c:pt>
                <c:pt idx="108">
                  <c:v>220517.26194999999</c:v>
                </c:pt>
                <c:pt idx="109">
                  <c:v>220994.53607</c:v>
                </c:pt>
                <c:pt idx="110">
                  <c:v>223254.35800000001</c:v>
                </c:pt>
                <c:pt idx="111">
                  <c:v>226198.01225</c:v>
                </c:pt>
                <c:pt idx="112">
                  <c:v>227729.63764</c:v>
                </c:pt>
                <c:pt idx="113">
                  <c:v>228891.07147</c:v>
                </c:pt>
                <c:pt idx="114">
                  <c:v>230032.77064</c:v>
                </c:pt>
                <c:pt idx="115">
                  <c:v>232824.23691000001</c:v>
                </c:pt>
                <c:pt idx="116">
                  <c:v>234209.46789</c:v>
                </c:pt>
                <c:pt idx="117">
                  <c:v>236390.76675000001</c:v>
                </c:pt>
                <c:pt idx="118">
                  <c:v>239221.95269999999</c:v>
                </c:pt>
                <c:pt idx="119">
                  <c:v>239788.53914000001</c:v>
                </c:pt>
                <c:pt idx="120">
                  <c:v>240651.7561</c:v>
                </c:pt>
                <c:pt idx="121">
                  <c:v>241595.76626999999</c:v>
                </c:pt>
                <c:pt idx="122">
                  <c:v>244625.34602</c:v>
                </c:pt>
                <c:pt idx="123">
                  <c:v>247308.70885</c:v>
                </c:pt>
                <c:pt idx="124">
                  <c:v>248730.86914</c:v>
                </c:pt>
                <c:pt idx="125">
                  <c:v>249977.39895</c:v>
                </c:pt>
                <c:pt idx="126">
                  <c:v>250993.28826</c:v>
                </c:pt>
                <c:pt idx="127">
                  <c:v>252880.68569000001</c:v>
                </c:pt>
                <c:pt idx="128">
                  <c:v>253934.53817000001</c:v>
                </c:pt>
                <c:pt idx="129">
                  <c:v>254964.99603000001</c:v>
                </c:pt>
                <c:pt idx="130">
                  <c:v>255602.58545000001</c:v>
                </c:pt>
                <c:pt idx="131">
                  <c:v>256426.97245999999</c:v>
                </c:pt>
                <c:pt idx="132">
                  <c:v>257594.23264</c:v>
                </c:pt>
                <c:pt idx="133">
                  <c:v>259100.02351999999</c:v>
                </c:pt>
                <c:pt idx="134">
                  <c:v>262125.87625</c:v>
                </c:pt>
                <c:pt idx="135">
                  <c:v>264000.84226</c:v>
                </c:pt>
                <c:pt idx="136">
                  <c:v>265605.62832000002</c:v>
                </c:pt>
                <c:pt idx="137">
                  <c:v>266994.72259000002</c:v>
                </c:pt>
                <c:pt idx="138">
                  <c:v>268613.97979000001</c:v>
                </c:pt>
                <c:pt idx="139">
                  <c:v>271790.70368999999</c:v>
                </c:pt>
                <c:pt idx="140">
                  <c:v>272442.28265000001</c:v>
                </c:pt>
                <c:pt idx="141">
                  <c:v>273831.23450000002</c:v>
                </c:pt>
                <c:pt idx="142">
                  <c:v>274999.88493</c:v>
                </c:pt>
                <c:pt idx="143">
                  <c:v>275630.10915999999</c:v>
                </c:pt>
                <c:pt idx="144">
                  <c:v>277168.19667999999</c:v>
                </c:pt>
                <c:pt idx="145">
                  <c:v>278504.49611000001</c:v>
                </c:pt>
                <c:pt idx="146">
                  <c:v>280379.66889999999</c:v>
                </c:pt>
                <c:pt idx="147">
                  <c:v>282874.3897</c:v>
                </c:pt>
                <c:pt idx="148">
                  <c:v>286916.22850999999</c:v>
                </c:pt>
                <c:pt idx="149">
                  <c:v>289180.45785000001</c:v>
                </c:pt>
              </c:numCache>
            </c:numRef>
          </c:val>
          <c:smooth val="0"/>
          <c:extLst>
            <c:ext xmlns:c16="http://schemas.microsoft.com/office/drawing/2014/chart" uri="{C3380CC4-5D6E-409C-BE32-E72D297353CC}">
              <c16:uniqueId val="{00000001-2DEB-4DB1-AF54-C46F095C72F8}"/>
            </c:ext>
          </c:extLst>
        </c:ser>
        <c:ser>
          <c:idx val="5"/>
          <c:order val="2"/>
          <c:tx>
            <c:strRef>
              <c:f>'818_B2_PH'!$J$1</c:f>
              <c:strCache>
                <c:ptCount val="1"/>
                <c:pt idx="0">
                  <c:v>PH_FOORD_LAST</c:v>
                </c:pt>
              </c:strCache>
            </c:strRef>
          </c:tx>
          <c:spPr>
            <a:ln w="28575" cap="rnd">
              <a:solidFill>
                <a:schemeClr val="accent6"/>
              </a:solidFill>
              <a:round/>
            </a:ln>
            <a:effectLst/>
          </c:spPr>
          <c:marker>
            <c:symbol val="none"/>
          </c:marker>
          <c:dLbls>
            <c:dLbl>
              <c:idx val="133"/>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29-4A56-9D0F-3DF8E67F1BA4}"/>
                </c:ext>
              </c:extLst>
            </c:dLbl>
            <c:dLbl>
              <c:idx val="135"/>
              <c:layout>
                <c:manualLayout>
                  <c:x val="-1.9012869042734097E-16"/>
                  <c:y val="2.3518518518518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51-4EDE-AD87-994292DEE06C}"/>
                </c:ext>
              </c:extLst>
            </c:dLbl>
            <c:dLbl>
              <c:idx val="136"/>
              <c:layout>
                <c:manualLayout>
                  <c:x val="-1.9012869042734097E-16"/>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9F-409D-BC6C-374A289F1211}"/>
                </c:ext>
              </c:extLst>
            </c:dLbl>
            <c:dLbl>
              <c:idx val="137"/>
              <c:layout>
                <c:manualLayout>
                  <c:x val="-1.9012869042734097E-16"/>
                  <c:y val="2.3518518518518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9C-4D75-A2A8-9DCB3E81A195}"/>
                </c:ext>
              </c:extLst>
            </c:dLbl>
            <c:dLbl>
              <c:idx val="149"/>
              <c:layout>
                <c:manualLayout>
                  <c:x val="0"/>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3E-4C7B-BB38-BED8D474A1D1}"/>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'818_B2_PH'!$I$2:$I$151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'818_B2_PH'!$J$2:$J$151</c:f>
              <c:numCache>
                <c:formatCode>General</c:formatCode>
                <c:ptCount val="150"/>
                <c:pt idx="149">
                  <c:v>279577.57185000001</c:v>
                </c:pt>
              </c:numCache>
            </c:numRef>
          </c:val>
          <c:smooth val="0"/>
          <c:extLst>
            <c:ext xmlns:c16="http://schemas.microsoft.com/office/drawing/2014/chart" uri="{C3380CC4-5D6E-409C-BE32-E72D297353CC}">
              <c16:uniqueId val="{00000002-2DEB-4DB1-AF54-C46F095C72F8}"/>
            </c:ext>
          </c:extLst>
        </c:ser>
        <c:ser>
          <c:idx val="6"/>
          <c:order val="3"/>
          <c:tx>
            <c:strRef>
              <c:f>'818_B2_PH'!$K$1</c:f>
              <c:strCache>
                <c:ptCount val="1"/>
                <c:pt idx="0">
                  <c:v>PH_COMP_1_LAST</c:v>
                </c:pt>
              </c:strCache>
            </c:strRef>
          </c:tx>
          <c:spPr>
            <a:ln w="28575" cap="rnd">
              <a:solidFill>
                <a:schemeClr val="accent1">
                  <a:lumMod val="60000"/>
                </a:schemeClr>
              </a:solidFill>
              <a:round/>
            </a:ln>
            <a:effectLst/>
          </c:spPr>
          <c:marker>
            <c:symbol val="none"/>
          </c:marker>
          <c:dLbls>
            <c:dLbl>
              <c:idx val="149"/>
              <c:layout>
                <c:manualLayout>
                  <c:x val="0"/>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3E-4C7B-BB38-BED8D474A1D1}"/>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'818_B2_PH'!$I$2:$I$151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'818_B2_PH'!$K$2:$K$151</c:f>
              <c:numCache>
                <c:formatCode>General</c:formatCode>
                <c:ptCount val="150"/>
                <c:pt idx="149">
                  <c:v>289180.45785000001</c:v>
                </c:pt>
              </c:numCache>
            </c:numRef>
          </c:val>
          <c:smooth val="0"/>
          <c:extLst>
            <c:ext xmlns:c16="http://schemas.microsoft.com/office/drawing/2014/chart" uri="{C3380CC4-5D6E-409C-BE32-E72D297353CC}">
              <c16:uniqueId val="{00000003-2DEB-4DB1-AF54-C46F095C72F8}"/>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logBase val="4"/>
          <c:orientation val="minMax"/>
          <c:max val="30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015032679738561"/>
          <c:h val="0.84162063492063488"/>
        </c:manualLayout>
      </c:layout>
      <c:lineChart>
        <c:grouping val="standard"/>
        <c:varyColors val="0"/>
        <c:ser>
          <c:idx val="0"/>
          <c:order val="0"/>
          <c:tx>
            <c:strRef>
              <c:f>'818_B3_PH'!$G$2</c:f>
              <c:strCache>
                <c:ptCount val="1"/>
                <c:pt idx="0">
                  <c:v>Foord</c:v>
                </c:pt>
              </c:strCache>
            </c:strRef>
          </c:tx>
          <c:spPr>
            <a:ln w="15875" cap="rnd">
              <a:solidFill>
                <a:srgbClr val="D25347"/>
              </a:solidFill>
              <a:round/>
            </a:ln>
            <a:effectLst/>
          </c:spPr>
          <c:marker>
            <c:symbol val="none"/>
          </c:marker>
          <c:dLbls>
            <c:delete val="1"/>
          </c:dLbls>
          <c:cat>
            <c:numRef>
              <c:f>'818_B3_PH'!$I$2:$I$151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'818_B3_PH'!$M$2:$M$151</c:f>
              <c:numCache>
                <c:formatCode>General</c:formatCode>
                <c:ptCount val="150"/>
                <c:pt idx="0">
                  <c:v>100000</c:v>
                </c:pt>
                <c:pt idx="1">
                  <c:v>98409</c:v>
                </c:pt>
                <c:pt idx="2">
                  <c:v>100101</c:v>
                </c:pt>
                <c:pt idx="3">
                  <c:v>101617.63787999999</c:v>
                </c:pt>
                <c:pt idx="4">
                  <c:v>102936.25272999999</c:v>
                </c:pt>
                <c:pt idx="5">
                  <c:v>103568.46533000001</c:v>
                </c:pt>
                <c:pt idx="6">
                  <c:v>105016.53322</c:v>
                </c:pt>
                <c:pt idx="7">
                  <c:v>105700.92845000001</c:v>
                </c:pt>
                <c:pt idx="8">
                  <c:v>105509.25765</c:v>
                </c:pt>
                <c:pt idx="9">
                  <c:v>106508.58795</c:v>
                </c:pt>
                <c:pt idx="10">
                  <c:v>106409.68945000001</c:v>
                </c:pt>
                <c:pt idx="11">
                  <c:v>107748.38772</c:v>
                </c:pt>
                <c:pt idx="12">
                  <c:v>109007.55936</c:v>
                </c:pt>
                <c:pt idx="13">
                  <c:v>109558.12833000001</c:v>
                </c:pt>
                <c:pt idx="14">
                  <c:v>111591.15525</c:v>
                </c:pt>
                <c:pt idx="15">
                  <c:v>112813.45616</c:v>
                </c:pt>
                <c:pt idx="16">
                  <c:v>114013.58826999999</c:v>
                </c:pt>
                <c:pt idx="17">
                  <c:v>114544.09649</c:v>
                </c:pt>
                <c:pt idx="18">
                  <c:v>114062.38256</c:v>
                </c:pt>
                <c:pt idx="19">
                  <c:v>115260.43831</c:v>
                </c:pt>
                <c:pt idx="20">
                  <c:v>115014.39047</c:v>
                </c:pt>
                <c:pt idx="21">
                  <c:v>114085.15360999999</c:v>
                </c:pt>
                <c:pt idx="22">
                  <c:v>118348.76375</c:v>
                </c:pt>
                <c:pt idx="23">
                  <c:v>118610.01697</c:v>
                </c:pt>
                <c:pt idx="24">
                  <c:v>119935.32173</c:v>
                </c:pt>
                <c:pt idx="25">
                  <c:v>118258.8588</c:v>
                </c:pt>
                <c:pt idx="26">
                  <c:v>119568.29799000001</c:v>
                </c:pt>
                <c:pt idx="27">
                  <c:v>121261.45526</c:v>
                </c:pt>
                <c:pt idx="28">
                  <c:v>121035.20110000001</c:v>
                </c:pt>
                <c:pt idx="29">
                  <c:v>125257.53466999999</c:v>
                </c:pt>
                <c:pt idx="30">
                  <c:v>122279.59897000001</c:v>
                </c:pt>
                <c:pt idx="31">
                  <c:v>122482.15031</c:v>
                </c:pt>
                <c:pt idx="32">
                  <c:v>125401.90635999999</c:v>
                </c:pt>
                <c:pt idx="33">
                  <c:v>122317.86259</c:v>
                </c:pt>
                <c:pt idx="34">
                  <c:v>119382.04072</c:v>
                </c:pt>
                <c:pt idx="35">
                  <c:v>120990.98085000001</c:v>
                </c:pt>
                <c:pt idx="36">
                  <c:v>120605.75711999999</c:v>
                </c:pt>
                <c:pt idx="37">
                  <c:v>121729.6007</c:v>
                </c:pt>
                <c:pt idx="38">
                  <c:v>121123.77877</c:v>
                </c:pt>
                <c:pt idx="39">
                  <c:v>123326.14846</c:v>
                </c:pt>
                <c:pt idx="40">
                  <c:v>125727.36633999999</c:v>
                </c:pt>
                <c:pt idx="41">
                  <c:v>126562.37841999999</c:v>
                </c:pt>
                <c:pt idx="42">
                  <c:v>125335.53582</c:v>
                </c:pt>
                <c:pt idx="43">
                  <c:v>127694.3333</c:v>
                </c:pt>
                <c:pt idx="44">
                  <c:v>127982.34548</c:v>
                </c:pt>
                <c:pt idx="45">
                  <c:v>130782.09414</c:v>
                </c:pt>
                <c:pt idx="46">
                  <c:v>133554.58635999999</c:v>
                </c:pt>
                <c:pt idx="47">
                  <c:v>132471.72362</c:v>
                </c:pt>
                <c:pt idx="48">
                  <c:v>129733.31942</c:v>
                </c:pt>
                <c:pt idx="49">
                  <c:v>131205.92185000001</c:v>
                </c:pt>
                <c:pt idx="50">
                  <c:v>128495.92434</c:v>
                </c:pt>
                <c:pt idx="51">
                  <c:v>127076.45037000001</c:v>
                </c:pt>
                <c:pt idx="52">
                  <c:v>131901.50748999999</c:v>
                </c:pt>
                <c:pt idx="53">
                  <c:v>131120.31881</c:v>
                </c:pt>
                <c:pt idx="54">
                  <c:v>134846.61202</c:v>
                </c:pt>
                <c:pt idx="55">
                  <c:v>134909.19983</c:v>
                </c:pt>
                <c:pt idx="56">
                  <c:v>140754.20657000001</c:v>
                </c:pt>
                <c:pt idx="57">
                  <c:v>136647.83074999999</c:v>
                </c:pt>
                <c:pt idx="58">
                  <c:v>133826.02374999999</c:v>
                </c:pt>
                <c:pt idx="59">
                  <c:v>130805.01651</c:v>
                </c:pt>
                <c:pt idx="60">
                  <c:v>131744.44013999999</c:v>
                </c:pt>
                <c:pt idx="61">
                  <c:v>133217.81471999999</c:v>
                </c:pt>
                <c:pt idx="62">
                  <c:v>137970.33176</c:v>
                </c:pt>
                <c:pt idx="63">
                  <c:v>139637.90147000001</c:v>
                </c:pt>
                <c:pt idx="64">
                  <c:v>142000.21492</c:v>
                </c:pt>
                <c:pt idx="65">
                  <c:v>137985.12531999999</c:v>
                </c:pt>
                <c:pt idx="66">
                  <c:v>140675.10284000001</c:v>
                </c:pt>
                <c:pt idx="67">
                  <c:v>139541.52969</c:v>
                </c:pt>
                <c:pt idx="68">
                  <c:v>143574.68899</c:v>
                </c:pt>
                <c:pt idx="69">
                  <c:v>144866.03891</c:v>
                </c:pt>
                <c:pt idx="70">
                  <c:v>148466.83830999999</c:v>
                </c:pt>
                <c:pt idx="71">
                  <c:v>148035.72219</c:v>
                </c:pt>
                <c:pt idx="72">
                  <c:v>149264.15817000001</c:v>
                </c:pt>
                <c:pt idx="73">
                  <c:v>150777.96363000001</c:v>
                </c:pt>
                <c:pt idx="74">
                  <c:v>146660.31479</c:v>
                </c:pt>
                <c:pt idx="75">
                  <c:v>138898.67525</c:v>
                </c:pt>
                <c:pt idx="76">
                  <c:v>151919.06458000001</c:v>
                </c:pt>
                <c:pt idx="77">
                  <c:v>153842.24828</c:v>
                </c:pt>
                <c:pt idx="78">
                  <c:v>157737.16206</c:v>
                </c:pt>
                <c:pt idx="79">
                  <c:v>159132.55942999999</c:v>
                </c:pt>
                <c:pt idx="80">
                  <c:v>160466.96262999999</c:v>
                </c:pt>
                <c:pt idx="81">
                  <c:v>157133.43468999999</c:v>
                </c:pt>
                <c:pt idx="82">
                  <c:v>153408.94349000001</c:v>
                </c:pt>
                <c:pt idx="83">
                  <c:v>162170.44972</c:v>
                </c:pt>
                <c:pt idx="84">
                  <c:v>163861.22247000001</c:v>
                </c:pt>
                <c:pt idx="85">
                  <c:v>167914.79026000001</c:v>
                </c:pt>
                <c:pt idx="86">
                  <c:v>169276.48644000001</c:v>
                </c:pt>
                <c:pt idx="87">
                  <c:v>168357.85576999999</c:v>
                </c:pt>
                <c:pt idx="88">
                  <c:v>171269.59938</c:v>
                </c:pt>
                <c:pt idx="89">
                  <c:v>172751.57120999999</c:v>
                </c:pt>
                <c:pt idx="90">
                  <c:v>172993.47383999999</c:v>
                </c:pt>
                <c:pt idx="91">
                  <c:v>174821.74836</c:v>
                </c:pt>
                <c:pt idx="92">
                  <c:v>176331.72995000001</c:v>
                </c:pt>
                <c:pt idx="93">
                  <c:v>176693.3107</c:v>
                </c:pt>
                <c:pt idx="94">
                  <c:v>179432.93594</c:v>
                </c:pt>
                <c:pt idx="95">
                  <c:v>180124.04691999999</c:v>
                </c:pt>
                <c:pt idx="96">
                  <c:v>183471.77811000001</c:v>
                </c:pt>
                <c:pt idx="97">
                  <c:v>180894.40182</c:v>
                </c:pt>
                <c:pt idx="98">
                  <c:v>181584.21371000001</c:v>
                </c:pt>
                <c:pt idx="99">
                  <c:v>180376.06857999999</c:v>
                </c:pt>
                <c:pt idx="100">
                  <c:v>180783.67350999999</c:v>
                </c:pt>
                <c:pt idx="101">
                  <c:v>181215.97484000001</c:v>
                </c:pt>
                <c:pt idx="102">
                  <c:v>179219.21716</c:v>
                </c:pt>
                <c:pt idx="103">
                  <c:v>181807.75320000001</c:v>
                </c:pt>
                <c:pt idx="104">
                  <c:v>184176.18460000001</c:v>
                </c:pt>
                <c:pt idx="105">
                  <c:v>179812.31351000001</c:v>
                </c:pt>
                <c:pt idx="106">
                  <c:v>184179.05828</c:v>
                </c:pt>
                <c:pt idx="107">
                  <c:v>188944.34299999999</c:v>
                </c:pt>
                <c:pt idx="108">
                  <c:v>190254.93031</c:v>
                </c:pt>
                <c:pt idx="109">
                  <c:v>203155.77280999999</c:v>
                </c:pt>
                <c:pt idx="110">
                  <c:v>204432.85839000001</c:v>
                </c:pt>
                <c:pt idx="111">
                  <c:v>204411.41729000001</c:v>
                </c:pt>
                <c:pt idx="112">
                  <c:v>206615.20621999999</c:v>
                </c:pt>
                <c:pt idx="113">
                  <c:v>205510.58851999999</c:v>
                </c:pt>
                <c:pt idx="114">
                  <c:v>207523.93114</c:v>
                </c:pt>
                <c:pt idx="115">
                  <c:v>207153.91141</c:v>
                </c:pt>
                <c:pt idx="116">
                  <c:v>208789.07211000001</c:v>
                </c:pt>
                <c:pt idx="117">
                  <c:v>204116.2127</c:v>
                </c:pt>
                <c:pt idx="118">
                  <c:v>202377.63884</c:v>
                </c:pt>
                <c:pt idx="119">
                  <c:v>210940.35114000001</c:v>
                </c:pt>
                <c:pt idx="120">
                  <c:v>214929.07167999999</c:v>
                </c:pt>
                <c:pt idx="121">
                  <c:v>213187.12695999999</c:v>
                </c:pt>
                <c:pt idx="122">
                  <c:v>214851.40534999999</c:v>
                </c:pt>
                <c:pt idx="123">
                  <c:v>217030.22313999999</c:v>
                </c:pt>
                <c:pt idx="124">
                  <c:v>219719.93350000001</c:v>
                </c:pt>
                <c:pt idx="125">
                  <c:v>222574.02660000001</c:v>
                </c:pt>
                <c:pt idx="126">
                  <c:v>224680.31622000001</c:v>
                </c:pt>
                <c:pt idx="127">
                  <c:v>228665.30309</c:v>
                </c:pt>
                <c:pt idx="128">
                  <c:v>231927.93156</c:v>
                </c:pt>
                <c:pt idx="129">
                  <c:v>240398.32576000001</c:v>
                </c:pt>
                <c:pt idx="130">
                  <c:v>239904.48543</c:v>
                </c:pt>
                <c:pt idx="131">
                  <c:v>241245.25803</c:v>
                </c:pt>
                <c:pt idx="132">
                  <c:v>244211.12207000001</c:v>
                </c:pt>
                <c:pt idx="133">
                  <c:v>244941.40294999999</c:v>
                </c:pt>
                <c:pt idx="134">
                  <c:v>246212.89989999999</c:v>
                </c:pt>
                <c:pt idx="135">
                  <c:v>249351.95308000001</c:v>
                </c:pt>
                <c:pt idx="136">
                  <c:v>252618.72135000001</c:v>
                </c:pt>
                <c:pt idx="137">
                  <c:v>256391.09229999999</c:v>
                </c:pt>
                <c:pt idx="138">
                  <c:v>259565.44011</c:v>
                </c:pt>
                <c:pt idx="139">
                  <c:v>264566.02484999999</c:v>
                </c:pt>
                <c:pt idx="140">
                  <c:v>266936.18504000001</c:v>
                </c:pt>
                <c:pt idx="141">
                  <c:v>271210.07662000001</c:v>
                </c:pt>
                <c:pt idx="142">
                  <c:v>276871.89455000003</c:v>
                </c:pt>
                <c:pt idx="143">
                  <c:v>277895.31894999999</c:v>
                </c:pt>
                <c:pt idx="144">
                  <c:v>279072.99859999999</c:v>
                </c:pt>
                <c:pt idx="145">
                  <c:v>285308.47125</c:v>
                </c:pt>
                <c:pt idx="146">
                  <c:v>290168.99550000002</c:v>
                </c:pt>
                <c:pt idx="147">
                  <c:v>281690.88854000001</c:v>
                </c:pt>
                <c:pt idx="148">
                  <c:v>288681.33607999998</c:v>
                </c:pt>
                <c:pt idx="149">
                  <c:v>282763.77850000001</c:v>
                </c:pt>
              </c:numCache>
            </c:numRef>
          </c:val>
          <c:smooth val="0"/>
          <c:extLst>
            <c:ext xmlns:c16="http://schemas.microsoft.com/office/drawing/2014/chart" uri="{C3380CC4-5D6E-409C-BE32-E72D297353CC}">
              <c16:uniqueId val="{00000000-08C6-46FE-BE11-7357C24AFC9A}"/>
            </c:ext>
          </c:extLst>
        </c:ser>
        <c:ser>
          <c:idx val="1"/>
          <c:order val="1"/>
          <c:tx>
            <c:strRef>
              <c:f>'818_B3_PH'!$G$3</c:f>
              <c:strCache>
                <c:ptCount val="1"/>
                <c:pt idx="0">
                  <c:v>Benchmark</c:v>
                </c:pt>
              </c:strCache>
            </c:strRef>
          </c:tx>
          <c:spPr>
            <a:ln w="15875" cap="rnd">
              <a:solidFill>
                <a:srgbClr val="29363D"/>
              </a:solidFill>
              <a:round/>
            </a:ln>
            <a:effectLst/>
          </c:spPr>
          <c:marker>
            <c:symbol val="none"/>
          </c:marker>
          <c:dLbls>
            <c:delete val="1"/>
          </c:dLbls>
          <c:cat>
            <c:numRef>
              <c:f>'818_B3_PH'!$I$2:$I$151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'818_B3_PH'!$L$2:$L$151</c:f>
              <c:numCache>
                <c:formatCode>General</c:formatCode>
                <c:ptCount val="150"/>
                <c:pt idx="0">
                  <c:v>100000</c:v>
                </c:pt>
                <c:pt idx="1">
                  <c:v>100975.2454</c:v>
                </c:pt>
                <c:pt idx="2">
                  <c:v>102383.35315</c:v>
                </c:pt>
                <c:pt idx="3">
                  <c:v>104016.86734</c:v>
                </c:pt>
                <c:pt idx="4">
                  <c:v>104814.18507000001</c:v>
                </c:pt>
                <c:pt idx="5">
                  <c:v>105348.26788</c:v>
                </c:pt>
                <c:pt idx="6">
                  <c:v>105966.85000999999</c:v>
                </c:pt>
                <c:pt idx="7">
                  <c:v>107160.49463</c:v>
                </c:pt>
                <c:pt idx="8">
                  <c:v>107891.9967</c:v>
                </c:pt>
                <c:pt idx="9">
                  <c:v>108239.51449</c:v>
                </c:pt>
                <c:pt idx="10">
                  <c:v>108788.55283</c:v>
                </c:pt>
                <c:pt idx="11">
                  <c:v>109139.21030999999</c:v>
                </c:pt>
                <c:pt idx="12">
                  <c:v>109313.09299</c:v>
                </c:pt>
                <c:pt idx="13">
                  <c:v>109487.05958</c:v>
                </c:pt>
                <c:pt idx="14">
                  <c:v>110484.84509</c:v>
                </c:pt>
                <c:pt idx="15">
                  <c:v>112385.17931000001</c:v>
                </c:pt>
                <c:pt idx="16">
                  <c:v>113707.96675000001</c:v>
                </c:pt>
                <c:pt idx="17">
                  <c:v>114375.81957000001</c:v>
                </c:pt>
                <c:pt idx="18">
                  <c:v>115227.77914</c:v>
                </c:pt>
                <c:pt idx="19">
                  <c:v>116774.98839</c:v>
                </c:pt>
                <c:pt idx="20">
                  <c:v>117163.99378999999</c:v>
                </c:pt>
                <c:pt idx="21">
                  <c:v>117541.7411</c:v>
                </c:pt>
                <c:pt idx="22">
                  <c:v>118227.00221000001</c:v>
                </c:pt>
                <c:pt idx="23">
                  <c:v>118706.41426999999</c:v>
                </c:pt>
                <c:pt idx="24">
                  <c:v>119397.47189</c:v>
                </c:pt>
                <c:pt idx="25">
                  <c:v>120684.55186000001</c:v>
                </c:pt>
                <c:pt idx="26">
                  <c:v>122645.95681</c:v>
                </c:pt>
                <c:pt idx="27">
                  <c:v>123948.98732</c:v>
                </c:pt>
                <c:pt idx="28">
                  <c:v>125345.33648</c:v>
                </c:pt>
                <c:pt idx="29">
                  <c:v>125962.88387000001</c:v>
                </c:pt>
                <c:pt idx="30">
                  <c:v>127071.04932999999</c:v>
                </c:pt>
                <c:pt idx="31">
                  <c:v>128500.46044</c:v>
                </c:pt>
                <c:pt idx="32">
                  <c:v>128827.60875</c:v>
                </c:pt>
                <c:pt idx="33">
                  <c:v>129445.44386</c:v>
                </c:pt>
                <c:pt idx="34">
                  <c:v>130486.14939999999</c:v>
                </c:pt>
                <c:pt idx="35">
                  <c:v>131314.38443000001</c:v>
                </c:pt>
                <c:pt idx="36">
                  <c:v>132282.51076999999</c:v>
                </c:pt>
                <c:pt idx="37">
                  <c:v>133470.74228000001</c:v>
                </c:pt>
                <c:pt idx="38">
                  <c:v>135282.57809</c:v>
                </c:pt>
                <c:pt idx="39">
                  <c:v>136504.85313</c:v>
                </c:pt>
                <c:pt idx="40">
                  <c:v>137073.91894</c:v>
                </c:pt>
                <c:pt idx="41">
                  <c:v>137918.83467000001</c:v>
                </c:pt>
                <c:pt idx="42">
                  <c:v>138623.12766999999</c:v>
                </c:pt>
                <c:pt idx="43">
                  <c:v>139475.69734000001</c:v>
                </c:pt>
                <c:pt idx="44">
                  <c:v>140071.08199999999</c:v>
                </c:pt>
                <c:pt idx="45">
                  <c:v>141178.02046999999</c:v>
                </c:pt>
                <c:pt idx="46">
                  <c:v>142042.86647000001</c:v>
                </c:pt>
                <c:pt idx="47">
                  <c:v>142632.77687999999</c:v>
                </c:pt>
                <c:pt idx="48">
                  <c:v>143789.93414999999</c:v>
                </c:pt>
                <c:pt idx="49">
                  <c:v>144646.90263999999</c:v>
                </c:pt>
                <c:pt idx="50">
                  <c:v>146147.04806999999</c:v>
                </c:pt>
                <c:pt idx="51">
                  <c:v>147168.14037000001</c:v>
                </c:pt>
                <c:pt idx="52">
                  <c:v>148714.11762</c:v>
                </c:pt>
                <c:pt idx="53">
                  <c:v>149478.36248000001</c:v>
                </c:pt>
                <c:pt idx="54">
                  <c:v>150499.44518000001</c:v>
                </c:pt>
                <c:pt idx="55">
                  <c:v>152217.65491000001</c:v>
                </c:pt>
                <c:pt idx="56">
                  <c:v>152589.25258</c:v>
                </c:pt>
                <c:pt idx="57">
                  <c:v>153761.53438</c:v>
                </c:pt>
                <c:pt idx="58">
                  <c:v>154956.30356999999</c:v>
                </c:pt>
                <c:pt idx="59">
                  <c:v>155729.78745</c:v>
                </c:pt>
                <c:pt idx="60">
                  <c:v>155995.29037</c:v>
                </c:pt>
                <c:pt idx="61">
                  <c:v>156218.22875000001</c:v>
                </c:pt>
                <c:pt idx="62">
                  <c:v>157932.29754</c:v>
                </c:pt>
                <c:pt idx="63">
                  <c:v>159706.32644</c:v>
                </c:pt>
                <c:pt idx="64">
                  <c:v>161194.68142000001</c:v>
                </c:pt>
                <c:pt idx="65">
                  <c:v>162150.32392</c:v>
                </c:pt>
                <c:pt idx="66">
                  <c:v>163232.91623999999</c:v>
                </c:pt>
                <c:pt idx="67">
                  <c:v>164338.36837000001</c:v>
                </c:pt>
                <c:pt idx="68">
                  <c:v>165308.49411</c:v>
                </c:pt>
                <c:pt idx="69">
                  <c:v>166265.37711</c:v>
                </c:pt>
                <c:pt idx="70">
                  <c:v>166819.48929</c:v>
                </c:pt>
                <c:pt idx="71">
                  <c:v>167499.67113</c:v>
                </c:pt>
                <c:pt idx="72">
                  <c:v>168507.86571000001</c:v>
                </c:pt>
                <c:pt idx="73">
                  <c:v>169476.64598</c:v>
                </c:pt>
                <c:pt idx="74">
                  <c:v>171583.58050000001</c:v>
                </c:pt>
                <c:pt idx="75">
                  <c:v>172731.24932</c:v>
                </c:pt>
                <c:pt idx="76">
                  <c:v>172421.83262999999</c:v>
                </c:pt>
                <c:pt idx="77">
                  <c:v>171982.08082999999</c:v>
                </c:pt>
                <c:pt idx="78">
                  <c:v>173409.14395999999</c:v>
                </c:pt>
                <c:pt idx="79">
                  <c:v>176174.56432999999</c:v>
                </c:pt>
                <c:pt idx="80">
                  <c:v>177054.31646</c:v>
                </c:pt>
                <c:pt idx="81">
                  <c:v>177918.86559999999</c:v>
                </c:pt>
                <c:pt idx="82">
                  <c:v>178953.53688999999</c:v>
                </c:pt>
                <c:pt idx="83">
                  <c:v>179530.75080000001</c:v>
                </c:pt>
                <c:pt idx="84">
                  <c:v>180470.09002999999</c:v>
                </c:pt>
                <c:pt idx="85">
                  <c:v>181621.49007</c:v>
                </c:pt>
                <c:pt idx="86">
                  <c:v>183360.72438</c:v>
                </c:pt>
                <c:pt idx="87">
                  <c:v>185168.11572999999</c:v>
                </c:pt>
                <c:pt idx="88">
                  <c:v>186965.16115</c:v>
                </c:pt>
                <c:pt idx="89">
                  <c:v>187738.79660999999</c:v>
                </c:pt>
                <c:pt idx="90">
                  <c:v>188797.13055</c:v>
                </c:pt>
                <c:pt idx="91">
                  <c:v>191394.56265000001</c:v>
                </c:pt>
                <c:pt idx="92">
                  <c:v>192791.80238000001</c:v>
                </c:pt>
                <c:pt idx="93">
                  <c:v>193870.63088000001</c:v>
                </c:pt>
                <c:pt idx="94">
                  <c:v>194975.30170000001</c:v>
                </c:pt>
                <c:pt idx="95">
                  <c:v>196523.96669999999</c:v>
                </c:pt>
                <c:pt idx="96">
                  <c:v>198305.80781999999</c:v>
                </c:pt>
                <c:pt idx="97">
                  <c:v>199299.47315000001</c:v>
                </c:pt>
                <c:pt idx="98">
                  <c:v>201052.29152999999</c:v>
                </c:pt>
                <c:pt idx="99">
                  <c:v>203649.80796000001</c:v>
                </c:pt>
                <c:pt idx="100">
                  <c:v>205466.49137</c:v>
                </c:pt>
                <c:pt idx="101">
                  <c:v>207508.66889</c:v>
                </c:pt>
                <c:pt idx="102">
                  <c:v>210317.16967999999</c:v>
                </c:pt>
                <c:pt idx="103">
                  <c:v>214138.73847000001</c:v>
                </c:pt>
                <c:pt idx="104">
                  <c:v>215243.64658</c:v>
                </c:pt>
                <c:pt idx="105">
                  <c:v>216134.05634000001</c:v>
                </c:pt>
                <c:pt idx="106">
                  <c:v>217641.91305</c:v>
                </c:pt>
                <c:pt idx="107">
                  <c:v>218936.30744999999</c:v>
                </c:pt>
                <c:pt idx="108">
                  <c:v>220517.26194999999</c:v>
                </c:pt>
                <c:pt idx="109">
                  <c:v>220994.53607</c:v>
                </c:pt>
                <c:pt idx="110">
                  <c:v>223254.35800000001</c:v>
                </c:pt>
                <c:pt idx="111">
                  <c:v>226198.01225</c:v>
                </c:pt>
                <c:pt idx="112">
                  <c:v>227729.63764</c:v>
                </c:pt>
                <c:pt idx="113">
                  <c:v>228891.07147</c:v>
                </c:pt>
                <c:pt idx="114">
                  <c:v>230032.77064</c:v>
                </c:pt>
                <c:pt idx="115">
                  <c:v>232824.23691000001</c:v>
                </c:pt>
                <c:pt idx="116">
                  <c:v>234209.46789</c:v>
                </c:pt>
                <c:pt idx="117">
                  <c:v>236390.76675000001</c:v>
                </c:pt>
                <c:pt idx="118">
                  <c:v>239221.95269999999</c:v>
                </c:pt>
                <c:pt idx="119">
                  <c:v>239788.53914000001</c:v>
                </c:pt>
                <c:pt idx="120">
                  <c:v>240651.7561</c:v>
                </c:pt>
                <c:pt idx="121">
                  <c:v>241595.76626999999</c:v>
                </c:pt>
                <c:pt idx="122">
                  <c:v>244625.34602</c:v>
                </c:pt>
                <c:pt idx="123">
                  <c:v>247308.70885</c:v>
                </c:pt>
                <c:pt idx="124">
                  <c:v>248730.86914</c:v>
                </c:pt>
                <c:pt idx="125">
                  <c:v>249977.39895</c:v>
                </c:pt>
                <c:pt idx="126">
                  <c:v>250993.28826</c:v>
                </c:pt>
                <c:pt idx="127">
                  <c:v>252880.68569000001</c:v>
                </c:pt>
                <c:pt idx="128">
                  <c:v>253934.53817000001</c:v>
                </c:pt>
                <c:pt idx="129">
                  <c:v>254964.99603000001</c:v>
                </c:pt>
                <c:pt idx="130">
                  <c:v>255602.58545000001</c:v>
                </c:pt>
                <c:pt idx="131">
                  <c:v>256426.97245999999</c:v>
                </c:pt>
                <c:pt idx="132">
                  <c:v>257594.23264</c:v>
                </c:pt>
                <c:pt idx="133">
                  <c:v>259100.02351999999</c:v>
                </c:pt>
                <c:pt idx="134">
                  <c:v>262125.87625</c:v>
                </c:pt>
                <c:pt idx="135">
                  <c:v>264000.84226</c:v>
                </c:pt>
                <c:pt idx="136">
                  <c:v>265605.62832000002</c:v>
                </c:pt>
                <c:pt idx="137">
                  <c:v>266994.72259000002</c:v>
                </c:pt>
                <c:pt idx="138">
                  <c:v>268613.97979000001</c:v>
                </c:pt>
                <c:pt idx="139">
                  <c:v>271790.70368999999</c:v>
                </c:pt>
                <c:pt idx="140">
                  <c:v>272442.28265000001</c:v>
                </c:pt>
                <c:pt idx="141">
                  <c:v>273831.23450000002</c:v>
                </c:pt>
                <c:pt idx="142">
                  <c:v>274999.88493</c:v>
                </c:pt>
                <c:pt idx="143">
                  <c:v>275630.10915999999</c:v>
                </c:pt>
                <c:pt idx="144">
                  <c:v>277168.19667999999</c:v>
                </c:pt>
                <c:pt idx="145">
                  <c:v>278504.49611000001</c:v>
                </c:pt>
                <c:pt idx="146">
                  <c:v>280379.66889999999</c:v>
                </c:pt>
                <c:pt idx="147">
                  <c:v>282874.3897</c:v>
                </c:pt>
                <c:pt idx="148">
                  <c:v>286916.22850999999</c:v>
                </c:pt>
                <c:pt idx="149">
                  <c:v>289180.45785000001</c:v>
                </c:pt>
              </c:numCache>
            </c:numRef>
          </c:val>
          <c:smooth val="0"/>
          <c:extLst>
            <c:ext xmlns:c16="http://schemas.microsoft.com/office/drawing/2014/chart" uri="{C3380CC4-5D6E-409C-BE32-E72D297353CC}">
              <c16:uniqueId val="{00000001-08C6-46FE-BE11-7357C24AFC9A}"/>
            </c:ext>
          </c:extLst>
        </c:ser>
        <c:ser>
          <c:idx val="5"/>
          <c:order val="2"/>
          <c:tx>
            <c:strRef>
              <c:f>'818_B3_PH'!$J$1</c:f>
              <c:strCache>
                <c:ptCount val="1"/>
                <c:pt idx="0">
                  <c:v>PH_FOORD_LAST</c:v>
                </c:pt>
              </c:strCache>
            </c:strRef>
          </c:tx>
          <c:spPr>
            <a:ln w="28575" cap="rnd">
              <a:solidFill>
                <a:schemeClr val="accent6"/>
              </a:solidFill>
              <a:round/>
            </a:ln>
            <a:effectLst/>
          </c:spPr>
          <c:marker>
            <c:symbol val="none"/>
          </c:marker>
          <c:dLbls>
            <c:dLbl>
              <c:idx val="132"/>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1E-4826-9DB6-4733013C2630}"/>
                </c:ext>
              </c:extLst>
            </c:dLbl>
            <c:dLbl>
              <c:idx val="13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26-43AA-9F4F-99361ACDFE51}"/>
                </c:ext>
              </c:extLst>
            </c:dLbl>
            <c:dLbl>
              <c:idx val="135"/>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3-4D81-81F2-2AC0505DD387}"/>
                </c:ext>
              </c:extLst>
            </c:dLbl>
            <c:dLbl>
              <c:idx val="136"/>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2B-4BB2-9F17-01ACC159B162}"/>
                </c:ext>
              </c:extLst>
            </c:dLbl>
            <c:dLbl>
              <c:idx val="137"/>
              <c:layout>
                <c:manualLayout>
                  <c:x val="0"/>
                  <c:y val="3.9197530864197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D8-4A8A-9C70-D7AA823A0392}"/>
                </c:ext>
              </c:extLst>
            </c:dLbl>
            <c:dLbl>
              <c:idx val="149"/>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D7-41F4-896C-495EF7EB0BE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'818_B3_PH'!$I$2:$I$151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'818_B3_PH'!$J$2:$J$151</c:f>
              <c:numCache>
                <c:formatCode>General</c:formatCode>
                <c:ptCount val="150"/>
                <c:pt idx="149">
                  <c:v>282763.77850000001</c:v>
                </c:pt>
              </c:numCache>
            </c:numRef>
          </c:val>
          <c:smooth val="0"/>
          <c:extLst>
            <c:ext xmlns:c16="http://schemas.microsoft.com/office/drawing/2014/chart" uri="{C3380CC4-5D6E-409C-BE32-E72D297353CC}">
              <c16:uniqueId val="{00000002-08C6-46FE-BE11-7357C24AFC9A}"/>
            </c:ext>
          </c:extLst>
        </c:ser>
        <c:ser>
          <c:idx val="6"/>
          <c:order val="3"/>
          <c:tx>
            <c:strRef>
              <c:f>'818_B3_PH'!$K$1</c:f>
              <c:strCache>
                <c:ptCount val="1"/>
                <c:pt idx="0">
                  <c:v>PH_COMP_1_LAST</c:v>
                </c:pt>
              </c:strCache>
            </c:strRef>
          </c:tx>
          <c:spPr>
            <a:ln w="28575" cap="rnd">
              <a:solidFill>
                <a:schemeClr val="accent1">
                  <a:lumMod val="60000"/>
                </a:schemeClr>
              </a:solidFill>
              <a:round/>
            </a:ln>
            <a:effectLst/>
          </c:spPr>
          <c:marker>
            <c:symbol val="none"/>
          </c:marker>
          <c:dLbls>
            <c:dLbl>
              <c:idx val="14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D7-41F4-896C-495EF7EB0BE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'818_B3_PH'!$I$2:$I$151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'818_B3_PH'!$K$2:$K$151</c:f>
              <c:numCache>
                <c:formatCode>General</c:formatCode>
                <c:ptCount val="150"/>
                <c:pt idx="149">
                  <c:v>289180.45785000001</c:v>
                </c:pt>
              </c:numCache>
            </c:numRef>
          </c:val>
          <c:smooth val="0"/>
          <c:extLst>
            <c:ext xmlns:c16="http://schemas.microsoft.com/office/drawing/2014/chart" uri="{C3380CC4-5D6E-409C-BE32-E72D297353CC}">
              <c16:uniqueId val="{00000003-08C6-46FE-BE11-7357C24AFC9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logBase val="4"/>
          <c:orientation val="minMax"/>
          <c:max val="30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49624183006536"/>
          <c:h val="0.84162063492063488"/>
        </c:manualLayout>
      </c:layout>
      <c:lineChart>
        <c:grouping val="standard"/>
        <c:varyColors val="0"/>
        <c:ser>
          <c:idx val="0"/>
          <c:order val="0"/>
          <c:tx>
            <c:strRef>
              <c:f>'820_A_PH'!$G$2</c:f>
              <c:strCache>
                <c:ptCount val="1"/>
                <c:pt idx="0">
                  <c:v>Foord</c:v>
                </c:pt>
              </c:strCache>
            </c:strRef>
          </c:tx>
          <c:spPr>
            <a:ln w="15875" cap="rnd">
              <a:solidFill>
                <a:srgbClr val="D25347"/>
              </a:solidFill>
              <a:round/>
            </a:ln>
            <a:effectLst/>
          </c:spPr>
          <c:marker>
            <c:symbol val="none"/>
          </c:marker>
          <c:dLbls>
            <c:delete val="1"/>
          </c:dLbls>
          <c:cat>
            <c:numRef>
              <c:f>'820_A_PH'!$I$2:$I$151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'820_A_PH'!$M$2:$M$151</c:f>
              <c:numCache>
                <c:formatCode>General</c:formatCode>
                <c:ptCount val="150"/>
                <c:pt idx="0">
                  <c:v>100000</c:v>
                </c:pt>
                <c:pt idx="1">
                  <c:v>96572</c:v>
                </c:pt>
                <c:pt idx="2">
                  <c:v>99964</c:v>
                </c:pt>
                <c:pt idx="3">
                  <c:v>103026.82852</c:v>
                </c:pt>
                <c:pt idx="4">
                  <c:v>105987.83697999999</c:v>
                </c:pt>
                <c:pt idx="5">
                  <c:v>107040.10447999999</c:v>
                </c:pt>
                <c:pt idx="6">
                  <c:v>108827.35272</c:v>
                </c:pt>
                <c:pt idx="7">
                  <c:v>109239.02226</c:v>
                </c:pt>
                <c:pt idx="8">
                  <c:v>108996.03681999999</c:v>
                </c:pt>
                <c:pt idx="9">
                  <c:v>108795.66373</c:v>
                </c:pt>
                <c:pt idx="10">
                  <c:v>110895.45080999999</c:v>
                </c:pt>
                <c:pt idx="11">
                  <c:v>111891.85633</c:v>
                </c:pt>
                <c:pt idx="12">
                  <c:v>112097.65788</c:v>
                </c:pt>
                <c:pt idx="13">
                  <c:v>114299.32692000001</c:v>
                </c:pt>
                <c:pt idx="14">
                  <c:v>117516.75904</c:v>
                </c:pt>
                <c:pt idx="15">
                  <c:v>116994.46504</c:v>
                </c:pt>
                <c:pt idx="16">
                  <c:v>119338.94609</c:v>
                </c:pt>
                <c:pt idx="17">
                  <c:v>117908.67819999999</c:v>
                </c:pt>
                <c:pt idx="18">
                  <c:v>117651.16793</c:v>
                </c:pt>
                <c:pt idx="19">
                  <c:v>118510.56968</c:v>
                </c:pt>
                <c:pt idx="20">
                  <c:v>116330.52288999999</c:v>
                </c:pt>
                <c:pt idx="21">
                  <c:v>116116.15737</c:v>
                </c:pt>
                <c:pt idx="22">
                  <c:v>121252.64466000001</c:v>
                </c:pt>
                <c:pt idx="23">
                  <c:v>117097.18964</c:v>
                </c:pt>
                <c:pt idx="24">
                  <c:v>115838.56625</c:v>
                </c:pt>
                <c:pt idx="25">
                  <c:v>113636.76390999999</c:v>
                </c:pt>
                <c:pt idx="26">
                  <c:v>114742.92249</c:v>
                </c:pt>
                <c:pt idx="27">
                  <c:v>119686.58616000001</c:v>
                </c:pt>
                <c:pt idx="28">
                  <c:v>120511.19951999999</c:v>
                </c:pt>
                <c:pt idx="29">
                  <c:v>121795.71397</c:v>
                </c:pt>
                <c:pt idx="30">
                  <c:v>120671.63013000001</c:v>
                </c:pt>
                <c:pt idx="31">
                  <c:v>121805.33981</c:v>
                </c:pt>
                <c:pt idx="32">
                  <c:v>122490.91331</c:v>
                </c:pt>
                <c:pt idx="33">
                  <c:v>120090.5085</c:v>
                </c:pt>
                <c:pt idx="34">
                  <c:v>117490.96777</c:v>
                </c:pt>
                <c:pt idx="35">
                  <c:v>117799.0373</c:v>
                </c:pt>
                <c:pt idx="36">
                  <c:v>118860.40757</c:v>
                </c:pt>
                <c:pt idx="37">
                  <c:v>120705.55897</c:v>
                </c:pt>
                <c:pt idx="38">
                  <c:v>119897.82898000001</c:v>
                </c:pt>
                <c:pt idx="39">
                  <c:v>121089.20701</c:v>
                </c:pt>
                <c:pt idx="40">
                  <c:v>123551.13612</c:v>
                </c:pt>
                <c:pt idx="41">
                  <c:v>124285.27895000001</c:v>
                </c:pt>
                <c:pt idx="42">
                  <c:v>121475.13103999999</c:v>
                </c:pt>
                <c:pt idx="43">
                  <c:v>124550.32448</c:v>
                </c:pt>
                <c:pt idx="44">
                  <c:v>125643.77588</c:v>
                </c:pt>
                <c:pt idx="45">
                  <c:v>126597.95438</c:v>
                </c:pt>
                <c:pt idx="46">
                  <c:v>130977.36364</c:v>
                </c:pt>
                <c:pt idx="47">
                  <c:v>130110.98256</c:v>
                </c:pt>
                <c:pt idx="48">
                  <c:v>126222.44716</c:v>
                </c:pt>
                <c:pt idx="49">
                  <c:v>127466.59752</c:v>
                </c:pt>
                <c:pt idx="50">
                  <c:v>125496.31577</c:v>
                </c:pt>
                <c:pt idx="51">
                  <c:v>123780.84217</c:v>
                </c:pt>
                <c:pt idx="52">
                  <c:v>126073.18686</c:v>
                </c:pt>
                <c:pt idx="53">
                  <c:v>124107.49550999999</c:v>
                </c:pt>
                <c:pt idx="54">
                  <c:v>125721.13996</c:v>
                </c:pt>
                <c:pt idx="55">
                  <c:v>127045.06713</c:v>
                </c:pt>
                <c:pt idx="56">
                  <c:v>130041.50560999999</c:v>
                </c:pt>
                <c:pt idx="57">
                  <c:v>124889.0229</c:v>
                </c:pt>
                <c:pt idx="58">
                  <c:v>120987.56736</c:v>
                </c:pt>
                <c:pt idx="59">
                  <c:v>118961.97031</c:v>
                </c:pt>
                <c:pt idx="60">
                  <c:v>120691.62738999999</c:v>
                </c:pt>
                <c:pt idx="61">
                  <c:v>123098.05554</c:v>
                </c:pt>
                <c:pt idx="62">
                  <c:v>124859.5468</c:v>
                </c:pt>
                <c:pt idx="63">
                  <c:v>124728.79599</c:v>
                </c:pt>
                <c:pt idx="64">
                  <c:v>128848.42128</c:v>
                </c:pt>
                <c:pt idx="65">
                  <c:v>124824.40422</c:v>
                </c:pt>
                <c:pt idx="66">
                  <c:v>127327.16130000001</c:v>
                </c:pt>
                <c:pt idx="67">
                  <c:v>125181.42228</c:v>
                </c:pt>
                <c:pt idx="68">
                  <c:v>124837.71676</c:v>
                </c:pt>
                <c:pt idx="69">
                  <c:v>125788.35993000001</c:v>
                </c:pt>
                <c:pt idx="70">
                  <c:v>129047.29915000001</c:v>
                </c:pt>
                <c:pt idx="71">
                  <c:v>128265.10415</c:v>
                </c:pt>
                <c:pt idx="72">
                  <c:v>130369.96485999999</c:v>
                </c:pt>
                <c:pt idx="73">
                  <c:v>129290.26304999999</c:v>
                </c:pt>
                <c:pt idx="74">
                  <c:v>121098.90879</c:v>
                </c:pt>
                <c:pt idx="75">
                  <c:v>109907.46518</c:v>
                </c:pt>
                <c:pt idx="76">
                  <c:v>119792.13916000001</c:v>
                </c:pt>
                <c:pt idx="77">
                  <c:v>122334.74707</c:v>
                </c:pt>
                <c:pt idx="78">
                  <c:v>126665.56273000001</c:v>
                </c:pt>
                <c:pt idx="79">
                  <c:v>127663.80938999999</c:v>
                </c:pt>
                <c:pt idx="80">
                  <c:v>127487.27467</c:v>
                </c:pt>
                <c:pt idx="81">
                  <c:v>126634.75417</c:v>
                </c:pt>
                <c:pt idx="82">
                  <c:v>124047.31027</c:v>
                </c:pt>
                <c:pt idx="83">
                  <c:v>133634.17136000001</c:v>
                </c:pt>
                <c:pt idx="84">
                  <c:v>136515.14337000001</c:v>
                </c:pt>
                <c:pt idx="85">
                  <c:v>139979.29240000001</c:v>
                </c:pt>
                <c:pt idx="86">
                  <c:v>141753.39186999999</c:v>
                </c:pt>
                <c:pt idx="87">
                  <c:v>142919.39822</c:v>
                </c:pt>
                <c:pt idx="88">
                  <c:v>145396.16256</c:v>
                </c:pt>
                <c:pt idx="89">
                  <c:v>148870.71285000001</c:v>
                </c:pt>
                <c:pt idx="90">
                  <c:v>147829.65891</c:v>
                </c:pt>
                <c:pt idx="91">
                  <c:v>149704.60490999999</c:v>
                </c:pt>
                <c:pt idx="92">
                  <c:v>152497.35665</c:v>
                </c:pt>
                <c:pt idx="93">
                  <c:v>154028.78107999999</c:v>
                </c:pt>
                <c:pt idx="94">
                  <c:v>154772.31499000001</c:v>
                </c:pt>
                <c:pt idx="95">
                  <c:v>153363.23457</c:v>
                </c:pt>
                <c:pt idx="96">
                  <c:v>158163.54683000001</c:v>
                </c:pt>
                <c:pt idx="97">
                  <c:v>158663.80408</c:v>
                </c:pt>
                <c:pt idx="98">
                  <c:v>158501.9958</c:v>
                </c:pt>
                <c:pt idx="99">
                  <c:v>161148.90955000001</c:v>
                </c:pt>
                <c:pt idx="100">
                  <c:v>159118.22946999999</c:v>
                </c:pt>
                <c:pt idx="101">
                  <c:v>164124.21168000001</c:v>
                </c:pt>
                <c:pt idx="102">
                  <c:v>158123.35406000001</c:v>
                </c:pt>
                <c:pt idx="103">
                  <c:v>161248.14228999999</c:v>
                </c:pt>
                <c:pt idx="104">
                  <c:v>162259.50734000001</c:v>
                </c:pt>
                <c:pt idx="105">
                  <c:v>156558.21165000001</c:v>
                </c:pt>
                <c:pt idx="106">
                  <c:v>162041.92180000001</c:v>
                </c:pt>
                <c:pt idx="107">
                  <c:v>170708.85475999999</c:v>
                </c:pt>
                <c:pt idx="108">
                  <c:v>170102.65265999999</c:v>
                </c:pt>
                <c:pt idx="109">
                  <c:v>179362.60939999999</c:v>
                </c:pt>
                <c:pt idx="110">
                  <c:v>178860.3695</c:v>
                </c:pt>
                <c:pt idx="111">
                  <c:v>181062.61095999999</c:v>
                </c:pt>
                <c:pt idx="112">
                  <c:v>182359.12117</c:v>
                </c:pt>
                <c:pt idx="113">
                  <c:v>186951.52158</c:v>
                </c:pt>
                <c:pt idx="114">
                  <c:v>194726.15192</c:v>
                </c:pt>
                <c:pt idx="115">
                  <c:v>198651.6</c:v>
                </c:pt>
                <c:pt idx="116">
                  <c:v>196080.99228000001</c:v>
                </c:pt>
                <c:pt idx="117">
                  <c:v>192103.20488</c:v>
                </c:pt>
                <c:pt idx="118">
                  <c:v>193558.46380999999</c:v>
                </c:pt>
                <c:pt idx="119">
                  <c:v>205595.44923999999</c:v>
                </c:pt>
                <c:pt idx="120">
                  <c:v>207682.04389</c:v>
                </c:pt>
                <c:pt idx="121">
                  <c:v>206879.27179</c:v>
                </c:pt>
                <c:pt idx="122">
                  <c:v>205950.87505</c:v>
                </c:pt>
                <c:pt idx="123">
                  <c:v>207426.19858</c:v>
                </c:pt>
                <c:pt idx="124">
                  <c:v>210486.88013000001</c:v>
                </c:pt>
                <c:pt idx="125">
                  <c:v>213326.02807999999</c:v>
                </c:pt>
                <c:pt idx="126">
                  <c:v>221331.39172000001</c:v>
                </c:pt>
                <c:pt idx="127">
                  <c:v>228155.99554</c:v>
                </c:pt>
                <c:pt idx="128">
                  <c:v>234795.81202000001</c:v>
                </c:pt>
                <c:pt idx="129">
                  <c:v>244204.30669</c:v>
                </c:pt>
                <c:pt idx="130">
                  <c:v>240454.01783</c:v>
                </c:pt>
                <c:pt idx="131">
                  <c:v>242090.63352999999</c:v>
                </c:pt>
                <c:pt idx="132">
                  <c:v>243638.91372000001</c:v>
                </c:pt>
                <c:pt idx="133">
                  <c:v>241984.63093000001</c:v>
                </c:pt>
                <c:pt idx="134">
                  <c:v>243998.68007</c:v>
                </c:pt>
                <c:pt idx="135">
                  <c:v>247095.24045000001</c:v>
                </c:pt>
                <c:pt idx="136">
                  <c:v>252700.64139999999</c:v>
                </c:pt>
                <c:pt idx="137">
                  <c:v>259290.25193999999</c:v>
                </c:pt>
                <c:pt idx="138">
                  <c:v>260721.64186999999</c:v>
                </c:pt>
                <c:pt idx="139">
                  <c:v>262700.80744</c:v>
                </c:pt>
                <c:pt idx="140">
                  <c:v>268080.74677999999</c:v>
                </c:pt>
                <c:pt idx="141">
                  <c:v>272740.10031000001</c:v>
                </c:pt>
                <c:pt idx="142">
                  <c:v>283510.05748999998</c:v>
                </c:pt>
                <c:pt idx="143">
                  <c:v>286377.54855000001</c:v>
                </c:pt>
                <c:pt idx="144">
                  <c:v>295451.54989999998</c:v>
                </c:pt>
                <c:pt idx="145">
                  <c:v>303139.29175999999</c:v>
                </c:pt>
                <c:pt idx="146">
                  <c:v>315297.38721000002</c:v>
                </c:pt>
                <c:pt idx="147">
                  <c:v>296236.31938</c:v>
                </c:pt>
                <c:pt idx="148">
                  <c:v>304800.08932999999</c:v>
                </c:pt>
                <c:pt idx="149">
                  <c:v>303531.39639000001</c:v>
                </c:pt>
              </c:numCache>
            </c:numRef>
          </c:val>
          <c:smooth val="0"/>
          <c:extLst>
            <c:ext xmlns:c16="http://schemas.microsoft.com/office/drawing/2014/chart" uri="{C3380CC4-5D6E-409C-BE32-E72D297353CC}">
              <c16:uniqueId val="{00000000-16FC-444B-A57F-071C1227E6CA}"/>
            </c:ext>
          </c:extLst>
        </c:ser>
        <c:ser>
          <c:idx val="1"/>
          <c:order val="1"/>
          <c:tx>
            <c:strRef>
              <c:f>'820_A_PH'!$G$3</c:f>
              <c:strCache>
                <c:ptCount val="1"/>
                <c:pt idx="0">
                  <c:v>Benchmark</c:v>
                </c:pt>
              </c:strCache>
            </c:strRef>
          </c:tx>
          <c:spPr>
            <a:ln w="15875" cap="rnd">
              <a:solidFill>
                <a:srgbClr val="29363D"/>
              </a:solidFill>
              <a:round/>
            </a:ln>
            <a:effectLst/>
          </c:spPr>
          <c:marker>
            <c:symbol val="none"/>
          </c:marker>
          <c:dLbls>
            <c:delete val="1"/>
          </c:dLbls>
          <c:cat>
            <c:numRef>
              <c:f>'820_A_PH'!$I$2:$I$151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'820_A_PH'!$L$2:$L$151</c:f>
              <c:numCache>
                <c:formatCode>General</c:formatCode>
                <c:ptCount val="150"/>
                <c:pt idx="0">
                  <c:v>100000</c:v>
                </c:pt>
                <c:pt idx="1">
                  <c:v>98520</c:v>
                </c:pt>
                <c:pt idx="2">
                  <c:v>101593.82399999999</c:v>
                </c:pt>
                <c:pt idx="3">
                  <c:v>104032.07578</c:v>
                </c:pt>
                <c:pt idx="4">
                  <c:v>106299.97503</c:v>
                </c:pt>
                <c:pt idx="5">
                  <c:v>107362.97478</c:v>
                </c:pt>
                <c:pt idx="6">
                  <c:v>109037.83719000001</c:v>
                </c:pt>
                <c:pt idx="7">
                  <c:v>109964.65880999999</c:v>
                </c:pt>
                <c:pt idx="8">
                  <c:v>109909.67647999999</c:v>
                </c:pt>
                <c:pt idx="9">
                  <c:v>108140.13069000001</c:v>
                </c:pt>
                <c:pt idx="10">
                  <c:v>109189.08996</c:v>
                </c:pt>
                <c:pt idx="11">
                  <c:v>110062.60268</c:v>
                </c:pt>
                <c:pt idx="12">
                  <c:v>110062.60268</c:v>
                </c:pt>
                <c:pt idx="13">
                  <c:v>112990.26791</c:v>
                </c:pt>
                <c:pt idx="14">
                  <c:v>115283.97035</c:v>
                </c:pt>
                <c:pt idx="15">
                  <c:v>114592.26652999999</c:v>
                </c:pt>
                <c:pt idx="16">
                  <c:v>118041.49374999999</c:v>
                </c:pt>
                <c:pt idx="17">
                  <c:v>115302.9311</c:v>
                </c:pt>
                <c:pt idx="18">
                  <c:v>114541.93175</c:v>
                </c:pt>
                <c:pt idx="19">
                  <c:v>115412.45043</c:v>
                </c:pt>
                <c:pt idx="20">
                  <c:v>113727.42865</c:v>
                </c:pt>
                <c:pt idx="21">
                  <c:v>112874.47294000001</c:v>
                </c:pt>
                <c:pt idx="22">
                  <c:v>118822.95766</c:v>
                </c:pt>
                <c:pt idx="23">
                  <c:v>114913.68235</c:v>
                </c:pt>
                <c:pt idx="24">
                  <c:v>112466.02092</c:v>
                </c:pt>
                <c:pt idx="25">
                  <c:v>111273.8811</c:v>
                </c:pt>
                <c:pt idx="26">
                  <c:v>112353.23775</c:v>
                </c:pt>
                <c:pt idx="27">
                  <c:v>118431.54790999999</c:v>
                </c:pt>
                <c:pt idx="28">
                  <c:v>120835.70832999999</c:v>
                </c:pt>
                <c:pt idx="29">
                  <c:v>121174.04831</c:v>
                </c:pt>
                <c:pt idx="30">
                  <c:v>120640.88250000001</c:v>
                </c:pt>
                <c:pt idx="31">
                  <c:v>122667.64933</c:v>
                </c:pt>
                <c:pt idx="32">
                  <c:v>122201.51226</c:v>
                </c:pt>
                <c:pt idx="33">
                  <c:v>122445.91528</c:v>
                </c:pt>
                <c:pt idx="34">
                  <c:v>119984.75238000001</c:v>
                </c:pt>
                <c:pt idx="35">
                  <c:v>120140.73256</c:v>
                </c:pt>
                <c:pt idx="36">
                  <c:v>121810.68874</c:v>
                </c:pt>
                <c:pt idx="37">
                  <c:v>124661.05886</c:v>
                </c:pt>
                <c:pt idx="38">
                  <c:v>123514.17711999999</c:v>
                </c:pt>
                <c:pt idx="39">
                  <c:v>125045.75292</c:v>
                </c:pt>
                <c:pt idx="40">
                  <c:v>128046.85099000001</c:v>
                </c:pt>
                <c:pt idx="41">
                  <c:v>127432.22611</c:v>
                </c:pt>
                <c:pt idx="42">
                  <c:v>124335.62302</c:v>
                </c:pt>
                <c:pt idx="43">
                  <c:v>129172.27876</c:v>
                </c:pt>
                <c:pt idx="44">
                  <c:v>131200.28354</c:v>
                </c:pt>
                <c:pt idx="45">
                  <c:v>130754.20258</c:v>
                </c:pt>
                <c:pt idx="46">
                  <c:v>135500.58012999999</c:v>
                </c:pt>
                <c:pt idx="47">
                  <c:v>136394.88396000001</c:v>
                </c:pt>
                <c:pt idx="48">
                  <c:v>137486.04303</c:v>
                </c:pt>
                <c:pt idx="49">
                  <c:v>138063.48441</c:v>
                </c:pt>
                <c:pt idx="50">
                  <c:v>137193.68445999999</c:v>
                </c:pt>
                <c:pt idx="51">
                  <c:v>134765.35625000001</c:v>
                </c:pt>
                <c:pt idx="52">
                  <c:v>138767.88733</c:v>
                </c:pt>
                <c:pt idx="53">
                  <c:v>134979.52400999999</c:v>
                </c:pt>
                <c:pt idx="54">
                  <c:v>136302.32334999999</c:v>
                </c:pt>
                <c:pt idx="55">
                  <c:v>137556.30471999999</c:v>
                </c:pt>
                <c:pt idx="56">
                  <c:v>139427.07045999999</c:v>
                </c:pt>
                <c:pt idx="57">
                  <c:v>135746.19579999999</c:v>
                </c:pt>
                <c:pt idx="58">
                  <c:v>131252.99672</c:v>
                </c:pt>
                <c:pt idx="59">
                  <c:v>128312.92959</c:v>
                </c:pt>
                <c:pt idx="60">
                  <c:v>130904.85077</c:v>
                </c:pt>
                <c:pt idx="61">
                  <c:v>133810.93846</c:v>
                </c:pt>
                <c:pt idx="62">
                  <c:v>136313.20301</c:v>
                </c:pt>
                <c:pt idx="63">
                  <c:v>137921.69881</c:v>
                </c:pt>
                <c:pt idx="64">
                  <c:v>141907.63591000001</c:v>
                </c:pt>
                <c:pt idx="65">
                  <c:v>136316.47506</c:v>
                </c:pt>
                <c:pt idx="66">
                  <c:v>139383.59575000001</c:v>
                </c:pt>
                <c:pt idx="67">
                  <c:v>137390.41033000001</c:v>
                </c:pt>
                <c:pt idx="68">
                  <c:v>136236.33087999999</c:v>
                </c:pt>
                <c:pt idx="69">
                  <c:v>137421.58695999999</c:v>
                </c:pt>
                <c:pt idx="70">
                  <c:v>139812.72257000001</c:v>
                </c:pt>
                <c:pt idx="71">
                  <c:v>138596.35188</c:v>
                </c:pt>
                <c:pt idx="72">
                  <c:v>142088.97995000001</c:v>
                </c:pt>
                <c:pt idx="73">
                  <c:v>140966.47701</c:v>
                </c:pt>
                <c:pt idx="74">
                  <c:v>131719.07612000001</c:v>
                </c:pt>
                <c:pt idx="75">
                  <c:v>114187.26708999999</c:v>
                </c:pt>
                <c:pt idx="76">
                  <c:v>125514.64399</c:v>
                </c:pt>
                <c:pt idx="77">
                  <c:v>126895.30507</c:v>
                </c:pt>
                <c:pt idx="78">
                  <c:v>132009.18586</c:v>
                </c:pt>
                <c:pt idx="79">
                  <c:v>133593.29608999999</c:v>
                </c:pt>
                <c:pt idx="80">
                  <c:v>133833.76402</c:v>
                </c:pt>
                <c:pt idx="81">
                  <c:v>132937.0778</c:v>
                </c:pt>
                <c:pt idx="82">
                  <c:v>129427.53895</c:v>
                </c:pt>
                <c:pt idx="83">
                  <c:v>140752.44860999999</c:v>
                </c:pt>
                <c:pt idx="84">
                  <c:v>146143.26738999999</c:v>
                </c:pt>
                <c:pt idx="85">
                  <c:v>150556.79407</c:v>
                </c:pt>
                <c:pt idx="86">
                  <c:v>156428.50904</c:v>
                </c:pt>
                <c:pt idx="87">
                  <c:v>159572.72206999999</c:v>
                </c:pt>
                <c:pt idx="88">
                  <c:v>161567.3811</c:v>
                </c:pt>
                <c:pt idx="89">
                  <c:v>166559.81318</c:v>
                </c:pt>
                <c:pt idx="90">
                  <c:v>164294.59972</c:v>
                </c:pt>
                <c:pt idx="91">
                  <c:v>166841.16602</c:v>
                </c:pt>
                <c:pt idx="92">
                  <c:v>171212.40457000001</c:v>
                </c:pt>
                <c:pt idx="93">
                  <c:v>170835.73728</c:v>
                </c:pt>
                <c:pt idx="94">
                  <c:v>174081.61629000001</c:v>
                </c:pt>
                <c:pt idx="95">
                  <c:v>174203.47341999999</c:v>
                </c:pt>
                <c:pt idx="96">
                  <c:v>181729.06346999999</c:v>
                </c:pt>
                <c:pt idx="97">
                  <c:v>184327.78907999999</c:v>
                </c:pt>
                <c:pt idx="98">
                  <c:v>186465.99142999999</c:v>
                </c:pt>
                <c:pt idx="99">
                  <c:v>188815.46291999999</c:v>
                </c:pt>
                <c:pt idx="100">
                  <c:v>185643.36314</c:v>
                </c:pt>
                <c:pt idx="101">
                  <c:v>187425.53943</c:v>
                </c:pt>
                <c:pt idx="102">
                  <c:v>178054.26246</c:v>
                </c:pt>
                <c:pt idx="103">
                  <c:v>182452.20274000001</c:v>
                </c:pt>
                <c:pt idx="104">
                  <c:v>181850.11047000001</c:v>
                </c:pt>
                <c:pt idx="105">
                  <c:v>176503.71721999999</c:v>
                </c:pt>
                <c:pt idx="106">
                  <c:v>183299.11033</c:v>
                </c:pt>
                <c:pt idx="107">
                  <c:v>194480.35605999999</c:v>
                </c:pt>
                <c:pt idx="108">
                  <c:v>192535.55249999999</c:v>
                </c:pt>
                <c:pt idx="109">
                  <c:v>202566.65479</c:v>
                </c:pt>
                <c:pt idx="110">
                  <c:v>201128.43153999999</c:v>
                </c:pt>
                <c:pt idx="111">
                  <c:v>198372.97203</c:v>
                </c:pt>
                <c:pt idx="112">
                  <c:v>201586.61418</c:v>
                </c:pt>
                <c:pt idx="113">
                  <c:v>191386.3315</c:v>
                </c:pt>
                <c:pt idx="114">
                  <c:v>199405.41879</c:v>
                </c:pt>
                <c:pt idx="115">
                  <c:v>204669.72185</c:v>
                </c:pt>
                <c:pt idx="116">
                  <c:v>200473.99255</c:v>
                </c:pt>
                <c:pt idx="117">
                  <c:v>196284.08611</c:v>
                </c:pt>
                <c:pt idx="118">
                  <c:v>192515.43166</c:v>
                </c:pt>
                <c:pt idx="119">
                  <c:v>205240.70168999999</c:v>
                </c:pt>
                <c:pt idx="120">
                  <c:v>209283.94351000001</c:v>
                </c:pt>
                <c:pt idx="121">
                  <c:v>207170.17567999999</c:v>
                </c:pt>
                <c:pt idx="122">
                  <c:v>204870.58673000001</c:v>
                </c:pt>
                <c:pt idx="123">
                  <c:v>207185.62435999999</c:v>
                </c:pt>
                <c:pt idx="124">
                  <c:v>211681.55241</c:v>
                </c:pt>
                <c:pt idx="125">
                  <c:v>214708.59860999999</c:v>
                </c:pt>
                <c:pt idx="126">
                  <c:v>222030.16182000001</c:v>
                </c:pt>
                <c:pt idx="127">
                  <c:v>230112.05971</c:v>
                </c:pt>
                <c:pt idx="128">
                  <c:v>234000.95352000001</c:v>
                </c:pt>
                <c:pt idx="129">
                  <c:v>242869.58966</c:v>
                </c:pt>
                <c:pt idx="130">
                  <c:v>239542.27627999999</c:v>
                </c:pt>
                <c:pt idx="131">
                  <c:v>241290.93489999999</c:v>
                </c:pt>
                <c:pt idx="132">
                  <c:v>241604.61311999999</c:v>
                </c:pt>
                <c:pt idx="133">
                  <c:v>243005.91988</c:v>
                </c:pt>
                <c:pt idx="134">
                  <c:v>243880.74119</c:v>
                </c:pt>
                <c:pt idx="135">
                  <c:v>248270.59453</c:v>
                </c:pt>
                <c:pt idx="136">
                  <c:v>255793.19354000001</c:v>
                </c:pt>
                <c:pt idx="137">
                  <c:v>263952.99641000002</c:v>
                </c:pt>
                <c:pt idx="138">
                  <c:v>269901.44114000001</c:v>
                </c:pt>
                <c:pt idx="139">
                  <c:v>274882.20233</c:v>
                </c:pt>
                <c:pt idx="140">
                  <c:v>280594.52938000002</c:v>
                </c:pt>
                <c:pt idx="141">
                  <c:v>291982.73895000003</c:v>
                </c:pt>
                <c:pt idx="142">
                  <c:v>299204.05605000001</c:v>
                </c:pt>
                <c:pt idx="143">
                  <c:v>304124.76595999999</c:v>
                </c:pt>
                <c:pt idx="144">
                  <c:v>315109.44838000002</c:v>
                </c:pt>
                <c:pt idx="145">
                  <c:v>324854.20806999999</c:v>
                </c:pt>
                <c:pt idx="146">
                  <c:v>338311.94335000002</c:v>
                </c:pt>
                <c:pt idx="147">
                  <c:v>310867.06357</c:v>
                </c:pt>
                <c:pt idx="148">
                  <c:v>314076.14426999999</c:v>
                </c:pt>
                <c:pt idx="149">
                  <c:v>312892.39127999998</c:v>
                </c:pt>
              </c:numCache>
            </c:numRef>
          </c:val>
          <c:smooth val="0"/>
          <c:extLst>
            <c:ext xmlns:c16="http://schemas.microsoft.com/office/drawing/2014/chart" uri="{C3380CC4-5D6E-409C-BE32-E72D297353CC}">
              <c16:uniqueId val="{00000001-16FC-444B-A57F-071C1227E6CA}"/>
            </c:ext>
          </c:extLst>
        </c:ser>
        <c:ser>
          <c:idx val="5"/>
          <c:order val="2"/>
          <c:tx>
            <c:strRef>
              <c:f>'820_A_PH'!$K$1</c:f>
              <c:strCache>
                <c:ptCount val="1"/>
                <c:pt idx="0">
                  <c:v>PH_FOORD_LAST</c:v>
                </c:pt>
              </c:strCache>
            </c:strRef>
          </c:tx>
          <c:spPr>
            <a:ln w="28575" cap="rnd">
              <a:solidFill>
                <a:schemeClr val="accent6"/>
              </a:solidFill>
              <a:round/>
            </a:ln>
            <a:effectLst/>
          </c:spPr>
          <c:marker>
            <c:symbol val="none"/>
          </c:marker>
          <c:dLbls>
            <c:dLbl>
              <c:idx val="115"/>
              <c:layout>
                <c:manualLayout>
                  <c:x val="2.0741551288385139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9C-4B16-89FA-E1BFBE906724}"/>
                </c:ext>
              </c:extLst>
            </c:dLbl>
            <c:dLbl>
              <c:idx val="117"/>
              <c:layout>
                <c:manualLayout>
                  <c:x val="2.0751633986927913E-2"/>
                  <c:y val="2.3518518518518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3B-4E53-94A9-0415B7ADE120}"/>
                </c:ext>
              </c:extLst>
            </c:dLbl>
            <c:dLbl>
              <c:idx val="120"/>
              <c:layout>
                <c:manualLayout>
                  <c:x val="0"/>
                  <c:y val="7.055555555555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90-4647-91BC-81C514406C97}"/>
                </c:ext>
              </c:extLst>
            </c:dLbl>
            <c:dLbl>
              <c:idx val="121"/>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9F-476A-BBBE-5B1A9FF171B3}"/>
                </c:ext>
              </c:extLst>
            </c:dLbl>
            <c:dLbl>
              <c:idx val="123"/>
              <c:layout>
                <c:manualLayout>
                  <c:x val="0"/>
                  <c:y val="-7.83950617283954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46-4354-937D-47DD4C8CE7AE}"/>
                </c:ext>
              </c:extLst>
            </c:dLbl>
            <c:dLbl>
              <c:idx val="128"/>
              <c:layout>
                <c:manualLayout>
                  <c:x val="0"/>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9C-48A1-B86B-D097274D0B75}"/>
                </c:ext>
              </c:extLst>
            </c:dLbl>
            <c:dLbl>
              <c:idx val="133"/>
              <c:layout>
                <c:manualLayout>
                  <c:x val="0"/>
                  <c:y val="7.839506172839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31-47CE-AD85-E771027CF4BA}"/>
                </c:ext>
              </c:extLst>
            </c:dLbl>
            <c:dLbl>
              <c:idx val="135"/>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66-45D1-84CD-1B1D477CE2AF}"/>
                </c:ext>
              </c:extLst>
            </c:dLbl>
            <c:dLbl>
              <c:idx val="136"/>
              <c:layout>
                <c:manualLayout>
                  <c:x val="0"/>
                  <c:y val="9.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62-4028-A19B-2B6915B77002}"/>
                </c:ext>
              </c:extLst>
            </c:dLbl>
            <c:dLbl>
              <c:idx val="137"/>
              <c:layout>
                <c:manualLayout>
                  <c:x val="0"/>
                  <c:y val="8.6234567901234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CC-43CB-BBEB-556B81056B12}"/>
                </c:ext>
              </c:extLst>
            </c:dLbl>
            <c:dLbl>
              <c:idx val="149"/>
              <c:layout>
                <c:manualLayout>
                  <c:x val="0"/>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7D-48F6-8C76-7983C0CBE34C}"/>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'820_A_PH'!$I$2:$I$151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'820_A_PH'!$K$2:$K$151</c:f>
              <c:numCache>
                <c:formatCode>General</c:formatCode>
                <c:ptCount val="150"/>
                <c:pt idx="149">
                  <c:v>303531.39639000001</c:v>
                </c:pt>
              </c:numCache>
            </c:numRef>
          </c:val>
          <c:smooth val="0"/>
          <c:extLst>
            <c:ext xmlns:c16="http://schemas.microsoft.com/office/drawing/2014/chart" uri="{C3380CC4-5D6E-409C-BE32-E72D297353CC}">
              <c16:uniqueId val="{00000002-16FC-444B-A57F-071C1227E6CA}"/>
            </c:ext>
          </c:extLst>
        </c:ser>
        <c:ser>
          <c:idx val="6"/>
          <c:order val="3"/>
          <c:tx>
            <c:strRef>
              <c:f>'820_A_PH'!$J$1</c:f>
              <c:strCache>
                <c:ptCount val="1"/>
                <c:pt idx="0">
                  <c:v>PH_COMP_1_LAST</c:v>
                </c:pt>
              </c:strCache>
            </c:strRef>
          </c:tx>
          <c:spPr>
            <a:ln w="28575" cap="rnd">
              <a:solidFill>
                <a:schemeClr val="accent1">
                  <a:lumMod val="60000"/>
                </a:schemeClr>
              </a:solidFill>
              <a:round/>
            </a:ln>
            <a:effectLst/>
          </c:spPr>
          <c:marker>
            <c:symbol val="none"/>
          </c:marker>
          <c:dLbls>
            <c:dLbl>
              <c:idx val="114"/>
              <c:layout>
                <c:manualLayout>
                  <c:x val="0"/>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FC-444B-A57F-071C1227E6CA}"/>
                </c:ext>
              </c:extLst>
            </c:dLbl>
            <c:dLbl>
              <c:idx val="115"/>
              <c:layout>
                <c:manualLayout>
                  <c:x val="2.0741551288385139E-2"/>
                  <c:y val="-5.487654320987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9C-4B16-89FA-E1BFBE906724}"/>
                </c:ext>
              </c:extLst>
            </c:dLbl>
            <c:dLbl>
              <c:idx val="117"/>
              <c:layout>
                <c:manualLayout>
                  <c:x val="2.0751633986927913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3B-4E53-94A9-0415B7ADE120}"/>
                </c:ext>
              </c:extLst>
            </c:dLbl>
            <c:dLbl>
              <c:idx val="119"/>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99-4E12-B8C5-24EECA547D0D}"/>
                </c:ext>
              </c:extLst>
            </c:dLbl>
            <c:dLbl>
              <c:idx val="120"/>
              <c:layout>
                <c:manualLayout>
                  <c:x val="-1.9022111409629871E-16"/>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90-4647-91BC-81C514406C97}"/>
                </c:ext>
              </c:extLst>
            </c:dLbl>
            <c:dLbl>
              <c:idx val="121"/>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9F-476A-BBBE-5B1A9FF171B3}"/>
                </c:ext>
              </c:extLst>
            </c:dLbl>
            <c:dLbl>
              <c:idx val="123"/>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46-4354-937D-47DD4C8CE7AE}"/>
                </c:ext>
              </c:extLst>
            </c:dLbl>
            <c:dLbl>
              <c:idx val="128"/>
              <c:layout>
                <c:manualLayout>
                  <c:x val="-1.9032685123587419E-16"/>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9C-48A1-B86B-D097274D0B75}"/>
                </c:ext>
              </c:extLst>
            </c:dLbl>
            <c:dLbl>
              <c:idx val="130"/>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E4-4F20-BA70-1CC842DA8A6E}"/>
                </c:ext>
              </c:extLst>
            </c:dLbl>
            <c:dLbl>
              <c:idx val="133"/>
              <c:layout>
                <c:manualLayout>
                  <c:x val="0"/>
                  <c:y val="-4.4913318606070531E-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19-447A-A0E5-2871C7432B14}"/>
                </c:ext>
              </c:extLst>
            </c:dLbl>
            <c:dLbl>
              <c:idx val="135"/>
              <c:layout>
                <c:manualLayout>
                  <c:x val="0"/>
                  <c:y val="7.83950617283950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1C-4636-A934-BE57A5E2A19E}"/>
                </c:ext>
              </c:extLst>
            </c:dLbl>
            <c:dLbl>
              <c:idx val="13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62-4028-A19B-2B6915B77002}"/>
                </c:ext>
              </c:extLst>
            </c:dLbl>
            <c:dLbl>
              <c:idx val="137"/>
              <c:layout>
                <c:manualLayout>
                  <c:x val="0"/>
                  <c:y val="7.839506172839507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CC-43CB-BBEB-556B81056B12}"/>
                </c:ext>
              </c:extLst>
            </c:dLbl>
            <c:dLbl>
              <c:idx val="149"/>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7D-48F6-8C76-7983C0CBE34C}"/>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'820_A_PH'!$I$2:$I$151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'820_A_PH'!$J$2:$J$151</c:f>
              <c:numCache>
                <c:formatCode>General</c:formatCode>
                <c:ptCount val="150"/>
                <c:pt idx="149">
                  <c:v>312892.39127999998</c:v>
                </c:pt>
              </c:numCache>
            </c:numRef>
          </c:val>
          <c:smooth val="0"/>
          <c:extLst>
            <c:ext xmlns:c16="http://schemas.microsoft.com/office/drawing/2014/chart" uri="{C3380CC4-5D6E-409C-BE32-E72D297353CC}">
              <c16:uniqueId val="{00000003-16FC-444B-A57F-071C1227E6C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logBase val="4"/>
          <c:orientation val="minMax"/>
          <c:max val="34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49624183006536"/>
          <c:h val="0.84162063492063488"/>
        </c:manualLayout>
      </c:layout>
      <c:lineChart>
        <c:grouping val="standard"/>
        <c:varyColors val="0"/>
        <c:ser>
          <c:idx val="0"/>
          <c:order val="0"/>
          <c:tx>
            <c:strRef>
              <c:f>'820_B2_PH'!$G$2</c:f>
              <c:strCache>
                <c:ptCount val="1"/>
                <c:pt idx="0">
                  <c:v>Foord</c:v>
                </c:pt>
              </c:strCache>
            </c:strRef>
          </c:tx>
          <c:spPr>
            <a:ln w="15875" cap="rnd">
              <a:solidFill>
                <a:srgbClr val="D25347"/>
              </a:solidFill>
              <a:round/>
            </a:ln>
            <a:effectLst/>
          </c:spPr>
          <c:marker>
            <c:symbol val="none"/>
          </c:marker>
          <c:dLbls>
            <c:delete val="1"/>
          </c:dLbls>
          <c:cat>
            <c:numRef>
              <c:f>'820_B2_PH'!$I$2:$I$151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'820_B2_PH'!$M$2:$M$151</c:f>
              <c:numCache>
                <c:formatCode>General</c:formatCode>
                <c:ptCount val="150"/>
                <c:pt idx="0">
                  <c:v>100000</c:v>
                </c:pt>
                <c:pt idx="1">
                  <c:v>96617</c:v>
                </c:pt>
                <c:pt idx="2">
                  <c:v>99857</c:v>
                </c:pt>
                <c:pt idx="3">
                  <c:v>102967.36787</c:v>
                </c:pt>
                <c:pt idx="4">
                  <c:v>105973.39956999999</c:v>
                </c:pt>
                <c:pt idx="5">
                  <c:v>107074.70848</c:v>
                </c:pt>
                <c:pt idx="6">
                  <c:v>108913.23235999999</c:v>
                </c:pt>
                <c:pt idx="7">
                  <c:v>109376.62463000001</c:v>
                </c:pt>
                <c:pt idx="8">
                  <c:v>109184.04603</c:v>
                </c:pt>
                <c:pt idx="9">
                  <c:v>109046.24542000001</c:v>
                </c:pt>
                <c:pt idx="10">
                  <c:v>111201.85821000001</c:v>
                </c:pt>
                <c:pt idx="11">
                  <c:v>112257.21030000001</c:v>
                </c:pt>
                <c:pt idx="12">
                  <c:v>112548.09555</c:v>
                </c:pt>
                <c:pt idx="13">
                  <c:v>114835.37218000001</c:v>
                </c:pt>
                <c:pt idx="14">
                  <c:v>118139.21621</c:v>
                </c:pt>
                <c:pt idx="15">
                  <c:v>117691.64539999999</c:v>
                </c:pt>
                <c:pt idx="16">
                  <c:v>120134.76119</c:v>
                </c:pt>
                <c:pt idx="17">
                  <c:v>118782.21071</c:v>
                </c:pt>
                <c:pt idx="18">
                  <c:v>118600.27656</c:v>
                </c:pt>
                <c:pt idx="19">
                  <c:v>119551.53228</c:v>
                </c:pt>
                <c:pt idx="20">
                  <c:v>117450.45269000001</c:v>
                </c:pt>
                <c:pt idx="21">
                  <c:v>117302.28524</c:v>
                </c:pt>
                <c:pt idx="22">
                  <c:v>122570.27885</c:v>
                </c:pt>
                <c:pt idx="23">
                  <c:v>118463.51535</c:v>
                </c:pt>
                <c:pt idx="24">
                  <c:v>117269.38019</c:v>
                </c:pt>
                <c:pt idx="25">
                  <c:v>115114.62963</c:v>
                </c:pt>
                <c:pt idx="26">
                  <c:v>116311.94915</c:v>
                </c:pt>
                <c:pt idx="27">
                  <c:v>121439.76372</c:v>
                </c:pt>
                <c:pt idx="28">
                  <c:v>122363.62284</c:v>
                </c:pt>
                <c:pt idx="29">
                  <c:v>123748.32719</c:v>
                </c:pt>
                <c:pt idx="30">
                  <c:v>122667.23853</c:v>
                </c:pt>
                <c:pt idx="31">
                  <c:v>123878.44821</c:v>
                </c:pt>
                <c:pt idx="32">
                  <c:v>124640.74042</c:v>
                </c:pt>
                <c:pt idx="33">
                  <c:v>122239.34663</c:v>
                </c:pt>
                <c:pt idx="34">
                  <c:v>119662.09774</c:v>
                </c:pt>
                <c:pt idx="35">
                  <c:v>120032.01658</c:v>
                </c:pt>
                <c:pt idx="36">
                  <c:v>121167.24653999999</c:v>
                </c:pt>
                <c:pt idx="37">
                  <c:v>123105.44403</c:v>
                </c:pt>
                <c:pt idx="38">
                  <c:v>122337.91783000001</c:v>
                </c:pt>
                <c:pt idx="39">
                  <c:v>123617.77220000001</c:v>
                </c:pt>
                <c:pt idx="40">
                  <c:v>126184.23114</c:v>
                </c:pt>
                <c:pt idx="41">
                  <c:v>126998.98001</c:v>
                </c:pt>
                <c:pt idx="42">
                  <c:v>124189.22801000001</c:v>
                </c:pt>
                <c:pt idx="43">
                  <c:v>127388.24892</c:v>
                </c:pt>
                <c:pt idx="44">
                  <c:v>128566.23999</c:v>
                </c:pt>
                <c:pt idx="45">
                  <c:v>129609.21563999999</c:v>
                </c:pt>
                <c:pt idx="46">
                  <c:v>134156.72467</c:v>
                </c:pt>
                <c:pt idx="47">
                  <c:v>133332.64056999999</c:v>
                </c:pt>
                <c:pt idx="48">
                  <c:v>129411.29657000001</c:v>
                </c:pt>
                <c:pt idx="49">
                  <c:v>130752.74807</c:v>
                </c:pt>
                <c:pt idx="50">
                  <c:v>128792.07607</c:v>
                </c:pt>
                <c:pt idx="51">
                  <c:v>127082.90283000001</c:v>
                </c:pt>
                <c:pt idx="52">
                  <c:v>129499.2879</c:v>
                </c:pt>
                <c:pt idx="53">
                  <c:v>127544.8588</c:v>
                </c:pt>
                <c:pt idx="54">
                  <c:v>129258.83388999999</c:v>
                </c:pt>
                <c:pt idx="55">
                  <c:v>130656.54682</c:v>
                </c:pt>
                <c:pt idx="56">
                  <c:v>133796.66291000001</c:v>
                </c:pt>
                <c:pt idx="57">
                  <c:v>128557.79541999999</c:v>
                </c:pt>
                <c:pt idx="58">
                  <c:v>124607.84466</c:v>
                </c:pt>
                <c:pt idx="59">
                  <c:v>122581.91782</c:v>
                </c:pt>
                <c:pt idx="60">
                  <c:v>124422.23579000001</c:v>
                </c:pt>
                <c:pt idx="61">
                  <c:v>126958.89029</c:v>
                </c:pt>
                <c:pt idx="62">
                  <c:v>128828.32337</c:v>
                </c:pt>
                <c:pt idx="63">
                  <c:v>128765.4063</c:v>
                </c:pt>
                <c:pt idx="64">
                  <c:v>133082.6047</c:v>
                </c:pt>
                <c:pt idx="65">
                  <c:v>128995.19065999999</c:v>
                </c:pt>
                <c:pt idx="66">
                  <c:v>131635.21306000001</c:v>
                </c:pt>
                <c:pt idx="67">
                  <c:v>129488.47773</c:v>
                </c:pt>
                <c:pt idx="68">
                  <c:v>129193.75433</c:v>
                </c:pt>
                <c:pt idx="69">
                  <c:v>130230.46893</c:v>
                </c:pt>
                <c:pt idx="70">
                  <c:v>133668.28752000001</c:v>
                </c:pt>
                <c:pt idx="71">
                  <c:v>132919.15093</c:v>
                </c:pt>
                <c:pt idx="72">
                  <c:v>135165.27793000001</c:v>
                </c:pt>
                <c:pt idx="73">
                  <c:v>134113.40805999999</c:v>
                </c:pt>
                <c:pt idx="74">
                  <c:v>125695.88359</c:v>
                </c:pt>
                <c:pt idx="75">
                  <c:v>114131.51708000001</c:v>
                </c:pt>
                <c:pt idx="76">
                  <c:v>124448.87019</c:v>
                </c:pt>
                <c:pt idx="77">
                  <c:v>127176.17358</c:v>
                </c:pt>
                <c:pt idx="78">
                  <c:v>131784.51220999999</c:v>
                </c:pt>
                <c:pt idx="79">
                  <c:v>132928.68781</c:v>
                </c:pt>
                <c:pt idx="80">
                  <c:v>132849.59732999999</c:v>
                </c:pt>
                <c:pt idx="81">
                  <c:v>132063.04401000001</c:v>
                </c:pt>
                <c:pt idx="82">
                  <c:v>129448.78812</c:v>
                </c:pt>
                <c:pt idx="83">
                  <c:v>139541.97193</c:v>
                </c:pt>
                <c:pt idx="84">
                  <c:v>142653.47545999999</c:v>
                </c:pt>
                <c:pt idx="85">
                  <c:v>146356.55545000001</c:v>
                </c:pt>
                <c:pt idx="86">
                  <c:v>148284.90606000001</c:v>
                </c:pt>
                <c:pt idx="87">
                  <c:v>151368.39348</c:v>
                </c:pt>
                <c:pt idx="88">
                  <c:v>153303.42856</c:v>
                </c:pt>
                <c:pt idx="89">
                  <c:v>155999.11885</c:v>
                </c:pt>
                <c:pt idx="90">
                  <c:v>155259.39911</c:v>
                </c:pt>
                <c:pt idx="91">
                  <c:v>156739.83553000001</c:v>
                </c:pt>
                <c:pt idx="92">
                  <c:v>158923.1054</c:v>
                </c:pt>
                <c:pt idx="93">
                  <c:v>160140.35312000001</c:v>
                </c:pt>
                <c:pt idx="94">
                  <c:v>160951.95228999999</c:v>
                </c:pt>
                <c:pt idx="95">
                  <c:v>159568.56778000001</c:v>
                </c:pt>
                <c:pt idx="96">
                  <c:v>164638.17444</c:v>
                </c:pt>
                <c:pt idx="97">
                  <c:v>165239.46315</c:v>
                </c:pt>
                <c:pt idx="98">
                  <c:v>165144.15398999999</c:v>
                </c:pt>
                <c:pt idx="99">
                  <c:v>167976.79847000001</c:v>
                </c:pt>
                <c:pt idx="100">
                  <c:v>165952.15085000001</c:v>
                </c:pt>
                <c:pt idx="101">
                  <c:v>165813.19842999999</c:v>
                </c:pt>
                <c:pt idx="102">
                  <c:v>159639.12749000001</c:v>
                </c:pt>
                <c:pt idx="103">
                  <c:v>162972.5528</c:v>
                </c:pt>
                <c:pt idx="104">
                  <c:v>164115.68705000001</c:v>
                </c:pt>
                <c:pt idx="105">
                  <c:v>158251.03589999999</c:v>
                </c:pt>
                <c:pt idx="106">
                  <c:v>163909.03752000001</c:v>
                </c:pt>
                <c:pt idx="107">
                  <c:v>172751.58056999999</c:v>
                </c:pt>
                <c:pt idx="108">
                  <c:v>172221.59054999999</c:v>
                </c:pt>
                <c:pt idx="109">
                  <c:v>181674.06625</c:v>
                </c:pt>
                <c:pt idx="110">
                  <c:v>181246.22515000001</c:v>
                </c:pt>
                <c:pt idx="111">
                  <c:v>183560.12014000001</c:v>
                </c:pt>
                <c:pt idx="112">
                  <c:v>184977.66487000001</c:v>
                </c:pt>
                <c:pt idx="113">
                  <c:v>189756.79910999999</c:v>
                </c:pt>
                <c:pt idx="114">
                  <c:v>197739.71212000001</c:v>
                </c:pt>
                <c:pt idx="115">
                  <c:v>201944.19792999999</c:v>
                </c:pt>
                <c:pt idx="116">
                  <c:v>199569.79303999999</c:v>
                </c:pt>
                <c:pt idx="117">
                  <c:v>195747.39537000001</c:v>
                </c:pt>
                <c:pt idx="118">
                  <c:v>197471.33606</c:v>
                </c:pt>
                <c:pt idx="119">
                  <c:v>209962.46775000001</c:v>
                </c:pt>
                <c:pt idx="120">
                  <c:v>212372.65362</c:v>
                </c:pt>
                <c:pt idx="121">
                  <c:v>211896.54826000001</c:v>
                </c:pt>
                <c:pt idx="122">
                  <c:v>211256.53777</c:v>
                </c:pt>
                <c:pt idx="123">
                  <c:v>213078.22618</c:v>
                </c:pt>
                <c:pt idx="124">
                  <c:v>216630.52784</c:v>
                </c:pt>
                <c:pt idx="125">
                  <c:v>219936.3046</c:v>
                </c:pt>
                <c:pt idx="126">
                  <c:v>228503.97714</c:v>
                </c:pt>
                <c:pt idx="127">
                  <c:v>235890.90023</c:v>
                </c:pt>
                <c:pt idx="128">
                  <c:v>243044.56899999999</c:v>
                </c:pt>
                <c:pt idx="129">
                  <c:v>253064.85295</c:v>
                </c:pt>
                <c:pt idx="130">
                  <c:v>249566.87503</c:v>
                </c:pt>
                <c:pt idx="131">
                  <c:v>251634.14322</c:v>
                </c:pt>
                <c:pt idx="132">
                  <c:v>253653.14186999999</c:v>
                </c:pt>
                <c:pt idx="133">
                  <c:v>252341.54175</c:v>
                </c:pt>
                <c:pt idx="134">
                  <c:v>254798.29527</c:v>
                </c:pt>
                <c:pt idx="135">
                  <c:v>258383.5575</c:v>
                </c:pt>
                <c:pt idx="136">
                  <c:v>264630.88367000001</c:v>
                </c:pt>
                <c:pt idx="137">
                  <c:v>271840.80512999999</c:v>
                </c:pt>
                <c:pt idx="138">
                  <c:v>273220.13282</c:v>
                </c:pt>
                <c:pt idx="139">
                  <c:v>275147.39327</c:v>
                </c:pt>
                <c:pt idx="140">
                  <c:v>280570.80656</c:v>
                </c:pt>
                <c:pt idx="141">
                  <c:v>285312.16450999997</c:v>
                </c:pt>
                <c:pt idx="142">
                  <c:v>296644.10346999997</c:v>
                </c:pt>
                <c:pt idx="143">
                  <c:v>299635.19136</c:v>
                </c:pt>
                <c:pt idx="144">
                  <c:v>309183.66421000002</c:v>
                </c:pt>
                <c:pt idx="145">
                  <c:v>317323.74601</c:v>
                </c:pt>
                <c:pt idx="146">
                  <c:v>330065.50147999998</c:v>
                </c:pt>
                <c:pt idx="147">
                  <c:v>310131.88786000002</c:v>
                </c:pt>
                <c:pt idx="148">
                  <c:v>319187.06534999999</c:v>
                </c:pt>
                <c:pt idx="149">
                  <c:v>317751.97394</c:v>
                </c:pt>
              </c:numCache>
            </c:numRef>
          </c:val>
          <c:smooth val="0"/>
          <c:extLst>
            <c:ext xmlns:c16="http://schemas.microsoft.com/office/drawing/2014/chart" uri="{C3380CC4-5D6E-409C-BE32-E72D297353CC}">
              <c16:uniqueId val="{00000000-6903-4BBC-89BA-255D1860B076}"/>
            </c:ext>
          </c:extLst>
        </c:ser>
        <c:ser>
          <c:idx val="1"/>
          <c:order val="1"/>
          <c:tx>
            <c:strRef>
              <c:f>'820_B2_PH'!$G$3</c:f>
              <c:strCache>
                <c:ptCount val="1"/>
                <c:pt idx="0">
                  <c:v>Benchmark</c:v>
                </c:pt>
              </c:strCache>
            </c:strRef>
          </c:tx>
          <c:spPr>
            <a:ln w="15875" cap="rnd">
              <a:solidFill>
                <a:srgbClr val="29363D"/>
              </a:solidFill>
              <a:round/>
            </a:ln>
            <a:effectLst/>
          </c:spPr>
          <c:marker>
            <c:symbol val="none"/>
          </c:marker>
          <c:dLbls>
            <c:delete val="1"/>
          </c:dLbls>
          <c:cat>
            <c:numRef>
              <c:f>'820_B2_PH'!$I$2:$I$151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'820_B2_PH'!$L$2:$L$151</c:f>
              <c:numCache>
                <c:formatCode>General</c:formatCode>
                <c:ptCount val="150"/>
                <c:pt idx="0">
                  <c:v>100000</c:v>
                </c:pt>
                <c:pt idx="1">
                  <c:v>98520</c:v>
                </c:pt>
                <c:pt idx="2">
                  <c:v>101593.82399999999</c:v>
                </c:pt>
                <c:pt idx="3">
                  <c:v>104032.07578</c:v>
                </c:pt>
                <c:pt idx="4">
                  <c:v>106299.97503</c:v>
                </c:pt>
                <c:pt idx="5">
                  <c:v>107362.97478</c:v>
                </c:pt>
                <c:pt idx="6">
                  <c:v>109037.83719000001</c:v>
                </c:pt>
                <c:pt idx="7">
                  <c:v>109964.65880999999</c:v>
                </c:pt>
                <c:pt idx="8">
                  <c:v>109909.67647999999</c:v>
                </c:pt>
                <c:pt idx="9">
                  <c:v>108140.13069000001</c:v>
                </c:pt>
                <c:pt idx="10">
                  <c:v>109189.08996</c:v>
                </c:pt>
                <c:pt idx="11">
                  <c:v>110062.60268</c:v>
                </c:pt>
                <c:pt idx="12">
                  <c:v>110062.60268</c:v>
                </c:pt>
                <c:pt idx="13">
                  <c:v>112990.26791</c:v>
                </c:pt>
                <c:pt idx="14">
                  <c:v>115283.97035</c:v>
                </c:pt>
                <c:pt idx="15">
                  <c:v>114592.26652999999</c:v>
                </c:pt>
                <c:pt idx="16">
                  <c:v>118041.49374999999</c:v>
                </c:pt>
                <c:pt idx="17">
                  <c:v>115302.9311</c:v>
                </c:pt>
                <c:pt idx="18">
                  <c:v>114541.93175</c:v>
                </c:pt>
                <c:pt idx="19">
                  <c:v>115412.45043</c:v>
                </c:pt>
                <c:pt idx="20">
                  <c:v>113727.42865</c:v>
                </c:pt>
                <c:pt idx="21">
                  <c:v>112874.47294000001</c:v>
                </c:pt>
                <c:pt idx="22">
                  <c:v>118822.95766</c:v>
                </c:pt>
                <c:pt idx="23">
                  <c:v>114913.68235</c:v>
                </c:pt>
                <c:pt idx="24">
                  <c:v>112466.02092</c:v>
                </c:pt>
                <c:pt idx="25">
                  <c:v>111273.8811</c:v>
                </c:pt>
                <c:pt idx="26">
                  <c:v>112353.23775</c:v>
                </c:pt>
                <c:pt idx="27">
                  <c:v>118431.54790999999</c:v>
                </c:pt>
                <c:pt idx="28">
                  <c:v>120835.70832999999</c:v>
                </c:pt>
                <c:pt idx="29">
                  <c:v>121174.04831</c:v>
                </c:pt>
                <c:pt idx="30">
                  <c:v>120640.88250000001</c:v>
                </c:pt>
                <c:pt idx="31">
                  <c:v>122667.64933</c:v>
                </c:pt>
                <c:pt idx="32">
                  <c:v>122201.51226</c:v>
                </c:pt>
                <c:pt idx="33">
                  <c:v>122445.91528</c:v>
                </c:pt>
                <c:pt idx="34">
                  <c:v>119984.75238000001</c:v>
                </c:pt>
                <c:pt idx="35">
                  <c:v>120140.73256</c:v>
                </c:pt>
                <c:pt idx="36">
                  <c:v>121810.68874</c:v>
                </c:pt>
                <c:pt idx="37">
                  <c:v>124661.05886</c:v>
                </c:pt>
                <c:pt idx="38">
                  <c:v>123514.17711999999</c:v>
                </c:pt>
                <c:pt idx="39">
                  <c:v>125045.75292</c:v>
                </c:pt>
                <c:pt idx="40">
                  <c:v>128046.85099000001</c:v>
                </c:pt>
                <c:pt idx="41">
                  <c:v>127432.22611</c:v>
                </c:pt>
                <c:pt idx="42">
                  <c:v>124335.62302</c:v>
                </c:pt>
                <c:pt idx="43">
                  <c:v>129172.27876</c:v>
                </c:pt>
                <c:pt idx="44">
                  <c:v>131200.28354</c:v>
                </c:pt>
                <c:pt idx="45">
                  <c:v>130754.20258</c:v>
                </c:pt>
                <c:pt idx="46">
                  <c:v>135500.58012999999</c:v>
                </c:pt>
                <c:pt idx="47">
                  <c:v>136394.88396000001</c:v>
                </c:pt>
                <c:pt idx="48">
                  <c:v>137486.04303</c:v>
                </c:pt>
                <c:pt idx="49">
                  <c:v>138063.48441</c:v>
                </c:pt>
                <c:pt idx="50">
                  <c:v>137193.68445999999</c:v>
                </c:pt>
                <c:pt idx="51">
                  <c:v>134765.35625000001</c:v>
                </c:pt>
                <c:pt idx="52">
                  <c:v>138767.88733</c:v>
                </c:pt>
                <c:pt idx="53">
                  <c:v>134979.52400999999</c:v>
                </c:pt>
                <c:pt idx="54">
                  <c:v>136302.32334999999</c:v>
                </c:pt>
                <c:pt idx="55">
                  <c:v>137556.30471999999</c:v>
                </c:pt>
                <c:pt idx="56">
                  <c:v>139427.07045999999</c:v>
                </c:pt>
                <c:pt idx="57">
                  <c:v>135746.19579999999</c:v>
                </c:pt>
                <c:pt idx="58">
                  <c:v>131252.99672</c:v>
                </c:pt>
                <c:pt idx="59">
                  <c:v>128312.92959</c:v>
                </c:pt>
                <c:pt idx="60">
                  <c:v>130904.85077</c:v>
                </c:pt>
                <c:pt idx="61">
                  <c:v>133810.93846</c:v>
                </c:pt>
                <c:pt idx="62">
                  <c:v>136313.20301</c:v>
                </c:pt>
                <c:pt idx="63">
                  <c:v>137921.69881</c:v>
                </c:pt>
                <c:pt idx="64">
                  <c:v>141907.63591000001</c:v>
                </c:pt>
                <c:pt idx="65">
                  <c:v>136316.47506</c:v>
                </c:pt>
                <c:pt idx="66">
                  <c:v>139383.59575000001</c:v>
                </c:pt>
                <c:pt idx="67">
                  <c:v>137390.41033000001</c:v>
                </c:pt>
                <c:pt idx="68">
                  <c:v>136236.33087999999</c:v>
                </c:pt>
                <c:pt idx="69">
                  <c:v>137421.58695999999</c:v>
                </c:pt>
                <c:pt idx="70">
                  <c:v>139812.72257000001</c:v>
                </c:pt>
                <c:pt idx="71">
                  <c:v>138596.35188</c:v>
                </c:pt>
                <c:pt idx="72">
                  <c:v>142088.97995000001</c:v>
                </c:pt>
                <c:pt idx="73">
                  <c:v>140966.47701</c:v>
                </c:pt>
                <c:pt idx="74">
                  <c:v>131719.07612000001</c:v>
                </c:pt>
                <c:pt idx="75">
                  <c:v>114187.26708999999</c:v>
                </c:pt>
                <c:pt idx="76">
                  <c:v>125514.64399</c:v>
                </c:pt>
                <c:pt idx="77">
                  <c:v>126895.30507</c:v>
                </c:pt>
                <c:pt idx="78">
                  <c:v>132009.18586</c:v>
                </c:pt>
                <c:pt idx="79">
                  <c:v>133593.29608999999</c:v>
                </c:pt>
                <c:pt idx="80">
                  <c:v>133833.76402</c:v>
                </c:pt>
                <c:pt idx="81">
                  <c:v>132937.0778</c:v>
                </c:pt>
                <c:pt idx="82">
                  <c:v>129427.53895</c:v>
                </c:pt>
                <c:pt idx="83">
                  <c:v>140752.44860999999</c:v>
                </c:pt>
                <c:pt idx="84">
                  <c:v>146143.26738999999</c:v>
                </c:pt>
                <c:pt idx="85">
                  <c:v>150556.79407</c:v>
                </c:pt>
                <c:pt idx="86">
                  <c:v>156428.50904</c:v>
                </c:pt>
                <c:pt idx="87">
                  <c:v>159572.72206999999</c:v>
                </c:pt>
                <c:pt idx="88">
                  <c:v>161567.3811</c:v>
                </c:pt>
                <c:pt idx="89">
                  <c:v>166559.81318</c:v>
                </c:pt>
                <c:pt idx="90">
                  <c:v>164294.59972</c:v>
                </c:pt>
                <c:pt idx="91">
                  <c:v>166841.16602</c:v>
                </c:pt>
                <c:pt idx="92">
                  <c:v>171212.40457000001</c:v>
                </c:pt>
                <c:pt idx="93">
                  <c:v>170835.73728</c:v>
                </c:pt>
                <c:pt idx="94">
                  <c:v>174081.61629000001</c:v>
                </c:pt>
                <c:pt idx="95">
                  <c:v>174203.47341999999</c:v>
                </c:pt>
                <c:pt idx="96">
                  <c:v>181729.06346999999</c:v>
                </c:pt>
                <c:pt idx="97">
                  <c:v>184327.78907999999</c:v>
                </c:pt>
                <c:pt idx="98">
                  <c:v>186465.99142999999</c:v>
                </c:pt>
                <c:pt idx="99">
                  <c:v>188815.46291999999</c:v>
                </c:pt>
                <c:pt idx="100">
                  <c:v>185643.36314</c:v>
                </c:pt>
                <c:pt idx="101">
                  <c:v>187425.53943</c:v>
                </c:pt>
                <c:pt idx="102">
                  <c:v>178054.26246</c:v>
                </c:pt>
                <c:pt idx="103">
                  <c:v>182452.20274000001</c:v>
                </c:pt>
                <c:pt idx="104">
                  <c:v>181850.11047000001</c:v>
                </c:pt>
                <c:pt idx="105">
                  <c:v>176503.71721999999</c:v>
                </c:pt>
                <c:pt idx="106">
                  <c:v>183299.11033</c:v>
                </c:pt>
                <c:pt idx="107">
                  <c:v>194480.35605999999</c:v>
                </c:pt>
                <c:pt idx="108">
                  <c:v>192535.55249999999</c:v>
                </c:pt>
                <c:pt idx="109">
                  <c:v>202566.65479</c:v>
                </c:pt>
                <c:pt idx="110">
                  <c:v>201128.43153999999</c:v>
                </c:pt>
                <c:pt idx="111">
                  <c:v>198372.97203</c:v>
                </c:pt>
                <c:pt idx="112">
                  <c:v>201586.61418</c:v>
                </c:pt>
                <c:pt idx="113">
                  <c:v>191386.3315</c:v>
                </c:pt>
                <c:pt idx="114">
                  <c:v>199405.41879</c:v>
                </c:pt>
                <c:pt idx="115">
                  <c:v>204669.72185</c:v>
                </c:pt>
                <c:pt idx="116">
                  <c:v>200473.99255</c:v>
                </c:pt>
                <c:pt idx="117">
                  <c:v>196284.08611</c:v>
                </c:pt>
                <c:pt idx="118">
                  <c:v>192515.43166</c:v>
                </c:pt>
                <c:pt idx="119">
                  <c:v>205240.70168999999</c:v>
                </c:pt>
                <c:pt idx="120">
                  <c:v>209283.94351000001</c:v>
                </c:pt>
                <c:pt idx="121">
                  <c:v>207170.17567999999</c:v>
                </c:pt>
                <c:pt idx="122">
                  <c:v>204870.58673000001</c:v>
                </c:pt>
                <c:pt idx="123">
                  <c:v>207185.62435999999</c:v>
                </c:pt>
                <c:pt idx="124">
                  <c:v>211681.55241</c:v>
                </c:pt>
                <c:pt idx="125">
                  <c:v>214708.59860999999</c:v>
                </c:pt>
                <c:pt idx="126">
                  <c:v>222030.16182000001</c:v>
                </c:pt>
                <c:pt idx="127">
                  <c:v>230112.05971</c:v>
                </c:pt>
                <c:pt idx="128">
                  <c:v>234000.95352000001</c:v>
                </c:pt>
                <c:pt idx="129">
                  <c:v>242869.58966</c:v>
                </c:pt>
                <c:pt idx="130">
                  <c:v>239542.27627999999</c:v>
                </c:pt>
                <c:pt idx="131">
                  <c:v>241290.93489999999</c:v>
                </c:pt>
                <c:pt idx="132">
                  <c:v>241604.61311999999</c:v>
                </c:pt>
                <c:pt idx="133">
                  <c:v>243005.91988</c:v>
                </c:pt>
                <c:pt idx="134">
                  <c:v>243880.74119</c:v>
                </c:pt>
                <c:pt idx="135">
                  <c:v>248270.59453</c:v>
                </c:pt>
                <c:pt idx="136">
                  <c:v>255793.19354000001</c:v>
                </c:pt>
                <c:pt idx="137">
                  <c:v>263952.99641000002</c:v>
                </c:pt>
                <c:pt idx="138">
                  <c:v>269901.44114000001</c:v>
                </c:pt>
                <c:pt idx="139">
                  <c:v>274882.20233</c:v>
                </c:pt>
                <c:pt idx="140">
                  <c:v>280594.52938000002</c:v>
                </c:pt>
                <c:pt idx="141">
                  <c:v>291982.73895000003</c:v>
                </c:pt>
                <c:pt idx="142">
                  <c:v>299204.05605000001</c:v>
                </c:pt>
                <c:pt idx="143">
                  <c:v>304124.76595999999</c:v>
                </c:pt>
                <c:pt idx="144">
                  <c:v>315109.44838000002</c:v>
                </c:pt>
                <c:pt idx="145">
                  <c:v>324854.20806999999</c:v>
                </c:pt>
                <c:pt idx="146">
                  <c:v>338311.94335000002</c:v>
                </c:pt>
                <c:pt idx="147">
                  <c:v>310867.06357</c:v>
                </c:pt>
                <c:pt idx="148">
                  <c:v>314076.14426999999</c:v>
                </c:pt>
                <c:pt idx="149">
                  <c:v>312892.39127999998</c:v>
                </c:pt>
              </c:numCache>
            </c:numRef>
          </c:val>
          <c:smooth val="0"/>
          <c:extLst>
            <c:ext xmlns:c16="http://schemas.microsoft.com/office/drawing/2014/chart" uri="{C3380CC4-5D6E-409C-BE32-E72D297353CC}">
              <c16:uniqueId val="{00000001-6903-4BBC-89BA-255D1860B076}"/>
            </c:ext>
          </c:extLst>
        </c:ser>
        <c:ser>
          <c:idx val="5"/>
          <c:order val="2"/>
          <c:tx>
            <c:strRef>
              <c:f>'820_B2_PH'!$J$1</c:f>
              <c:strCache>
                <c:ptCount val="1"/>
                <c:pt idx="0">
                  <c:v>PH_FOORD_LAST</c:v>
                </c:pt>
              </c:strCache>
            </c:strRef>
          </c:tx>
          <c:spPr>
            <a:ln w="28575" cap="rnd">
              <a:solidFill>
                <a:schemeClr val="accent6"/>
              </a:solidFill>
              <a:round/>
            </a:ln>
            <a:effectLst/>
          </c:spPr>
          <c:marker>
            <c:symbol val="none"/>
          </c:marker>
          <c:dLbls>
            <c:dLbl>
              <c:idx val="115"/>
              <c:layout>
                <c:manualLayout>
                  <c:x val="2.0741551288385139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03-4BBC-89BA-255D1860B076}"/>
                </c:ext>
              </c:extLst>
            </c:dLbl>
            <c:dLbl>
              <c:idx val="117"/>
              <c:layout>
                <c:manualLayout>
                  <c:x val="2.0751633986927913E-2"/>
                  <c:y val="2.3518518518518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03-4BBC-89BA-255D1860B076}"/>
                </c:ext>
              </c:extLst>
            </c:dLbl>
            <c:dLbl>
              <c:idx val="120"/>
              <c:layout>
                <c:manualLayout>
                  <c:x val="0"/>
                  <c:y val="7.055555555555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03-4BBC-89BA-255D1860B076}"/>
                </c:ext>
              </c:extLst>
            </c:dLbl>
            <c:dLbl>
              <c:idx val="121"/>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03-4BBC-89BA-255D1860B076}"/>
                </c:ext>
              </c:extLst>
            </c:dLbl>
            <c:dLbl>
              <c:idx val="123"/>
              <c:layout>
                <c:manualLayout>
                  <c:x val="0"/>
                  <c:y val="-7.83950617283954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03-4BBC-89BA-255D1860B076}"/>
                </c:ext>
              </c:extLst>
            </c:dLbl>
            <c:dLbl>
              <c:idx val="128"/>
              <c:layout>
                <c:manualLayout>
                  <c:x val="0"/>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03-4BBC-89BA-255D1860B076}"/>
                </c:ext>
              </c:extLst>
            </c:dLbl>
            <c:dLbl>
              <c:idx val="133"/>
              <c:layout>
                <c:manualLayout>
                  <c:x val="0"/>
                  <c:y val="7.839506172839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03-4BBC-89BA-255D1860B076}"/>
                </c:ext>
              </c:extLst>
            </c:dLbl>
            <c:dLbl>
              <c:idx val="135"/>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03-4BBC-89BA-255D1860B076}"/>
                </c:ext>
              </c:extLst>
            </c:dLbl>
            <c:dLbl>
              <c:idx val="136"/>
              <c:layout>
                <c:manualLayout>
                  <c:x val="0"/>
                  <c:y val="9.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03-4BBC-89BA-255D1860B076}"/>
                </c:ext>
              </c:extLst>
            </c:dLbl>
            <c:dLbl>
              <c:idx val="137"/>
              <c:layout>
                <c:manualLayout>
                  <c:x val="0"/>
                  <c:y val="7.839506172839495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03-4BBC-89BA-255D1860B076}"/>
                </c:ext>
              </c:extLst>
            </c:dLbl>
            <c:dLbl>
              <c:idx val="149"/>
              <c:layout>
                <c:manualLayout>
                  <c:x val="0"/>
                  <c:y val="-7.83950617283951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AF-4EC3-A093-E862CB511F33}"/>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'820_B2_PH'!$I$2:$I$151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'820_B2_PH'!$J$2:$J$151</c:f>
              <c:numCache>
                <c:formatCode>General</c:formatCode>
                <c:ptCount val="150"/>
                <c:pt idx="149">
                  <c:v>317751.97394</c:v>
                </c:pt>
              </c:numCache>
            </c:numRef>
          </c:val>
          <c:smooth val="0"/>
          <c:extLst>
            <c:ext xmlns:c16="http://schemas.microsoft.com/office/drawing/2014/chart" uri="{C3380CC4-5D6E-409C-BE32-E72D297353CC}">
              <c16:uniqueId val="{0000000C-6903-4BBC-89BA-255D1860B076}"/>
            </c:ext>
          </c:extLst>
        </c:ser>
        <c:ser>
          <c:idx val="6"/>
          <c:order val="3"/>
          <c:tx>
            <c:strRef>
              <c:f>'820_B2_PH'!$K$1</c:f>
              <c:strCache>
                <c:ptCount val="1"/>
                <c:pt idx="0">
                  <c:v>PH_COMP_1_LAST</c:v>
                </c:pt>
              </c:strCache>
            </c:strRef>
          </c:tx>
          <c:spPr>
            <a:ln w="28575" cap="rnd">
              <a:solidFill>
                <a:schemeClr val="accent1">
                  <a:lumMod val="60000"/>
                </a:schemeClr>
              </a:solidFill>
              <a:round/>
            </a:ln>
            <a:effectLst/>
          </c:spPr>
          <c:marker>
            <c:symbol val="none"/>
          </c:marker>
          <c:dLbls>
            <c:dLbl>
              <c:idx val="114"/>
              <c:layout>
                <c:manualLayout>
                  <c:x val="0"/>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03-4BBC-89BA-255D1860B076}"/>
                </c:ext>
              </c:extLst>
            </c:dLbl>
            <c:dLbl>
              <c:idx val="115"/>
              <c:layout>
                <c:manualLayout>
                  <c:x val="2.0741551288385139E-2"/>
                  <c:y val="-5.487654320987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903-4BBC-89BA-255D1860B076}"/>
                </c:ext>
              </c:extLst>
            </c:dLbl>
            <c:dLbl>
              <c:idx val="117"/>
              <c:layout>
                <c:manualLayout>
                  <c:x val="2.0751633986927913E-2"/>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03-4BBC-89BA-255D1860B076}"/>
                </c:ext>
              </c:extLst>
            </c:dLbl>
            <c:dLbl>
              <c:idx val="119"/>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903-4BBC-89BA-255D1860B076}"/>
                </c:ext>
              </c:extLst>
            </c:dLbl>
            <c:dLbl>
              <c:idx val="120"/>
              <c:layout>
                <c:manualLayout>
                  <c:x val="-1.9022111409629871E-16"/>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903-4BBC-89BA-255D1860B076}"/>
                </c:ext>
              </c:extLst>
            </c:dLbl>
            <c:dLbl>
              <c:idx val="121"/>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903-4BBC-89BA-255D1860B076}"/>
                </c:ext>
              </c:extLst>
            </c:dLbl>
            <c:dLbl>
              <c:idx val="123"/>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903-4BBC-89BA-255D1860B076}"/>
                </c:ext>
              </c:extLst>
            </c:dLbl>
            <c:dLbl>
              <c:idx val="128"/>
              <c:layout>
                <c:manualLayout>
                  <c:x val="-1.9032685123587419E-16"/>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903-4BBC-89BA-255D1860B076}"/>
                </c:ext>
              </c:extLst>
            </c:dLbl>
            <c:dLbl>
              <c:idx val="130"/>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903-4BBC-89BA-255D1860B076}"/>
                </c:ext>
              </c:extLst>
            </c:dLbl>
            <c:dLbl>
              <c:idx val="133"/>
              <c:layout>
                <c:manualLayout>
                  <c:x val="0"/>
                  <c:y val="-4.4913318606070531E-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903-4BBC-89BA-255D1860B076}"/>
                </c:ext>
              </c:extLst>
            </c:dLbl>
            <c:dLbl>
              <c:idx val="135"/>
              <c:layout>
                <c:manualLayout>
                  <c:x val="0"/>
                  <c:y val="7.83950617283950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903-4BBC-89BA-255D1860B076}"/>
                </c:ext>
              </c:extLst>
            </c:dLbl>
            <c:dLbl>
              <c:idx val="13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903-4BBC-89BA-255D1860B076}"/>
                </c:ext>
              </c:extLst>
            </c:dLbl>
            <c:dLbl>
              <c:idx val="137"/>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903-4BBC-89BA-255D1860B076}"/>
                </c:ext>
              </c:extLst>
            </c:dLbl>
            <c:dLbl>
              <c:idx val="149"/>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AF-4EC3-A093-E862CB511F33}"/>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'820_B2_PH'!$I$2:$I$151</c:f>
              <c:numCache>
                <c:formatCode>m/d/yyyy</c:formatCode>
                <c:ptCount val="150"/>
                <c:pt idx="0">
                  <c:v>41640</c:v>
                </c:pt>
                <c:pt idx="1">
                  <c:v>41670</c:v>
                </c:pt>
                <c:pt idx="2">
                  <c:v>41698</c:v>
                </c:pt>
                <c:pt idx="3">
                  <c:v>41729</c:v>
                </c:pt>
                <c:pt idx="4">
                  <c:v>41759</c:v>
                </c:pt>
                <c:pt idx="5">
                  <c:v>41790</c:v>
                </c:pt>
                <c:pt idx="6">
                  <c:v>41820</c:v>
                </c:pt>
                <c:pt idx="7">
                  <c:v>41851</c:v>
                </c:pt>
                <c:pt idx="8">
                  <c:v>41882</c:v>
                </c:pt>
                <c:pt idx="9">
                  <c:v>41912</c:v>
                </c:pt>
                <c:pt idx="10">
                  <c:v>41943</c:v>
                </c:pt>
                <c:pt idx="11">
                  <c:v>41973</c:v>
                </c:pt>
                <c:pt idx="12">
                  <c:v>42004</c:v>
                </c:pt>
                <c:pt idx="13">
                  <c:v>42035</c:v>
                </c:pt>
                <c:pt idx="14">
                  <c:v>42063</c:v>
                </c:pt>
                <c:pt idx="15">
                  <c:v>42094</c:v>
                </c:pt>
                <c:pt idx="16">
                  <c:v>42124</c:v>
                </c:pt>
                <c:pt idx="17">
                  <c:v>42155</c:v>
                </c:pt>
                <c:pt idx="18">
                  <c:v>42185</c:v>
                </c:pt>
                <c:pt idx="19">
                  <c:v>42216</c:v>
                </c:pt>
                <c:pt idx="20">
                  <c:v>42247</c:v>
                </c:pt>
                <c:pt idx="21">
                  <c:v>42277</c:v>
                </c:pt>
                <c:pt idx="22">
                  <c:v>42308</c:v>
                </c:pt>
                <c:pt idx="23">
                  <c:v>42338</c:v>
                </c:pt>
                <c:pt idx="24">
                  <c:v>42369</c:v>
                </c:pt>
                <c:pt idx="25">
                  <c:v>42400</c:v>
                </c:pt>
                <c:pt idx="26">
                  <c:v>42429</c:v>
                </c:pt>
                <c:pt idx="27">
                  <c:v>42460</c:v>
                </c:pt>
                <c:pt idx="28">
                  <c:v>42490</c:v>
                </c:pt>
                <c:pt idx="29">
                  <c:v>42521</c:v>
                </c:pt>
                <c:pt idx="30">
                  <c:v>42551</c:v>
                </c:pt>
                <c:pt idx="31">
                  <c:v>42582</c:v>
                </c:pt>
                <c:pt idx="32">
                  <c:v>42613</c:v>
                </c:pt>
                <c:pt idx="33">
                  <c:v>42643</c:v>
                </c:pt>
                <c:pt idx="34">
                  <c:v>42674</c:v>
                </c:pt>
                <c:pt idx="35">
                  <c:v>42704</c:v>
                </c:pt>
                <c:pt idx="36">
                  <c:v>42735</c:v>
                </c:pt>
                <c:pt idx="37">
                  <c:v>42766</c:v>
                </c:pt>
                <c:pt idx="38">
                  <c:v>42794</c:v>
                </c:pt>
                <c:pt idx="39">
                  <c:v>42825</c:v>
                </c:pt>
                <c:pt idx="40">
                  <c:v>42855</c:v>
                </c:pt>
                <c:pt idx="41">
                  <c:v>42886</c:v>
                </c:pt>
                <c:pt idx="42">
                  <c:v>42916</c:v>
                </c:pt>
                <c:pt idx="43">
                  <c:v>42947</c:v>
                </c:pt>
                <c:pt idx="44">
                  <c:v>42978</c:v>
                </c:pt>
                <c:pt idx="45">
                  <c:v>43008</c:v>
                </c:pt>
                <c:pt idx="46">
                  <c:v>43039</c:v>
                </c:pt>
                <c:pt idx="47">
                  <c:v>43069</c:v>
                </c:pt>
                <c:pt idx="48">
                  <c:v>43100</c:v>
                </c:pt>
                <c:pt idx="49">
                  <c:v>43131</c:v>
                </c:pt>
                <c:pt idx="50">
                  <c:v>43159</c:v>
                </c:pt>
                <c:pt idx="51">
                  <c:v>43190</c:v>
                </c:pt>
                <c:pt idx="52">
                  <c:v>43220</c:v>
                </c:pt>
                <c:pt idx="53">
                  <c:v>43251</c:v>
                </c:pt>
                <c:pt idx="54">
                  <c:v>43281</c:v>
                </c:pt>
                <c:pt idx="55">
                  <c:v>43312</c:v>
                </c:pt>
                <c:pt idx="56">
                  <c:v>43343</c:v>
                </c:pt>
                <c:pt idx="57">
                  <c:v>43373</c:v>
                </c:pt>
                <c:pt idx="58">
                  <c:v>43404</c:v>
                </c:pt>
                <c:pt idx="59">
                  <c:v>43434</c:v>
                </c:pt>
                <c:pt idx="60">
                  <c:v>43465</c:v>
                </c:pt>
                <c:pt idx="61">
                  <c:v>43496</c:v>
                </c:pt>
                <c:pt idx="62">
                  <c:v>43524</c:v>
                </c:pt>
                <c:pt idx="63">
                  <c:v>43555</c:v>
                </c:pt>
                <c:pt idx="64">
                  <c:v>43585</c:v>
                </c:pt>
                <c:pt idx="65">
                  <c:v>43616</c:v>
                </c:pt>
                <c:pt idx="66">
                  <c:v>43646</c:v>
                </c:pt>
                <c:pt idx="67">
                  <c:v>43677</c:v>
                </c:pt>
                <c:pt idx="68">
                  <c:v>43708</c:v>
                </c:pt>
                <c:pt idx="69">
                  <c:v>43738</c:v>
                </c:pt>
                <c:pt idx="70">
                  <c:v>43769</c:v>
                </c:pt>
                <c:pt idx="71">
                  <c:v>43799</c:v>
                </c:pt>
                <c:pt idx="72">
                  <c:v>43830</c:v>
                </c:pt>
                <c:pt idx="73">
                  <c:v>43861</c:v>
                </c:pt>
                <c:pt idx="74">
                  <c:v>43890</c:v>
                </c:pt>
                <c:pt idx="75">
                  <c:v>43921</c:v>
                </c:pt>
                <c:pt idx="76">
                  <c:v>43951</c:v>
                </c:pt>
                <c:pt idx="77">
                  <c:v>43982</c:v>
                </c:pt>
                <c:pt idx="78">
                  <c:v>44012</c:v>
                </c:pt>
                <c:pt idx="79">
                  <c:v>44043</c:v>
                </c:pt>
                <c:pt idx="80">
                  <c:v>44074</c:v>
                </c:pt>
                <c:pt idx="81">
                  <c:v>44104</c:v>
                </c:pt>
                <c:pt idx="82">
                  <c:v>44135</c:v>
                </c:pt>
                <c:pt idx="83">
                  <c:v>44165</c:v>
                </c:pt>
                <c:pt idx="84">
                  <c:v>44196</c:v>
                </c:pt>
                <c:pt idx="85">
                  <c:v>44227</c:v>
                </c:pt>
                <c:pt idx="86">
                  <c:v>44255</c:v>
                </c:pt>
                <c:pt idx="87">
                  <c:v>44286</c:v>
                </c:pt>
                <c:pt idx="88">
                  <c:v>44316</c:v>
                </c:pt>
                <c:pt idx="89">
                  <c:v>44347</c:v>
                </c:pt>
                <c:pt idx="90">
                  <c:v>44377</c:v>
                </c:pt>
                <c:pt idx="91">
                  <c:v>44408</c:v>
                </c:pt>
                <c:pt idx="92">
                  <c:v>44439</c:v>
                </c:pt>
                <c:pt idx="93">
                  <c:v>44469</c:v>
                </c:pt>
                <c:pt idx="94">
                  <c:v>44500</c:v>
                </c:pt>
                <c:pt idx="95">
                  <c:v>44530</c:v>
                </c:pt>
                <c:pt idx="96">
                  <c:v>44561</c:v>
                </c:pt>
                <c:pt idx="97">
                  <c:v>44592</c:v>
                </c:pt>
                <c:pt idx="98">
                  <c:v>44620</c:v>
                </c:pt>
                <c:pt idx="99">
                  <c:v>44651</c:v>
                </c:pt>
                <c:pt idx="100">
                  <c:v>44681</c:v>
                </c:pt>
                <c:pt idx="101">
                  <c:v>44712</c:v>
                </c:pt>
                <c:pt idx="102">
                  <c:v>44742</c:v>
                </c:pt>
                <c:pt idx="103">
                  <c:v>44773</c:v>
                </c:pt>
                <c:pt idx="104">
                  <c:v>44804</c:v>
                </c:pt>
                <c:pt idx="105">
                  <c:v>44834</c:v>
                </c:pt>
                <c:pt idx="106">
                  <c:v>44865</c:v>
                </c:pt>
                <c:pt idx="107">
                  <c:v>44895</c:v>
                </c:pt>
                <c:pt idx="108">
                  <c:v>44926</c:v>
                </c:pt>
                <c:pt idx="109">
                  <c:v>44957</c:v>
                </c:pt>
                <c:pt idx="110">
                  <c:v>44985</c:v>
                </c:pt>
                <c:pt idx="111">
                  <c:v>45016</c:v>
                </c:pt>
                <c:pt idx="112">
                  <c:v>45046</c:v>
                </c:pt>
                <c:pt idx="113">
                  <c:v>45077</c:v>
                </c:pt>
                <c:pt idx="114">
                  <c:v>45107</c:v>
                </c:pt>
                <c:pt idx="115">
                  <c:v>45138</c:v>
                </c:pt>
                <c:pt idx="116">
                  <c:v>45169</c:v>
                </c:pt>
                <c:pt idx="117">
                  <c:v>45199</c:v>
                </c:pt>
                <c:pt idx="118">
                  <c:v>45230</c:v>
                </c:pt>
                <c:pt idx="119">
                  <c:v>45260</c:v>
                </c:pt>
                <c:pt idx="120">
                  <c:v>45291</c:v>
                </c:pt>
                <c:pt idx="121">
                  <c:v>45322</c:v>
                </c:pt>
                <c:pt idx="122">
                  <c:v>45351</c:v>
                </c:pt>
                <c:pt idx="123">
                  <c:v>45382</c:v>
                </c:pt>
                <c:pt idx="124">
                  <c:v>45412</c:v>
                </c:pt>
                <c:pt idx="125">
                  <c:v>45443</c:v>
                </c:pt>
                <c:pt idx="126">
                  <c:v>45473</c:v>
                </c:pt>
                <c:pt idx="127">
                  <c:v>45504</c:v>
                </c:pt>
                <c:pt idx="128">
                  <c:v>45535</c:v>
                </c:pt>
                <c:pt idx="129">
                  <c:v>45565</c:v>
                </c:pt>
                <c:pt idx="130">
                  <c:v>45596</c:v>
                </c:pt>
                <c:pt idx="131">
                  <c:v>45626</c:v>
                </c:pt>
                <c:pt idx="132">
                  <c:v>45657</c:v>
                </c:pt>
                <c:pt idx="133">
                  <c:v>45688</c:v>
                </c:pt>
                <c:pt idx="134">
                  <c:v>45716</c:v>
                </c:pt>
                <c:pt idx="135">
                  <c:v>45747</c:v>
                </c:pt>
                <c:pt idx="136">
                  <c:v>45777</c:v>
                </c:pt>
                <c:pt idx="137">
                  <c:v>45808</c:v>
                </c:pt>
                <c:pt idx="138">
                  <c:v>45838</c:v>
                </c:pt>
                <c:pt idx="139">
                  <c:v>45869</c:v>
                </c:pt>
                <c:pt idx="140">
                  <c:v>45900</c:v>
                </c:pt>
                <c:pt idx="141">
                  <c:v>45930</c:v>
                </c:pt>
                <c:pt idx="142">
                  <c:v>45961</c:v>
                </c:pt>
                <c:pt idx="143">
                  <c:v>45991</c:v>
                </c:pt>
                <c:pt idx="144">
                  <c:v>46022</c:v>
                </c:pt>
                <c:pt idx="145">
                  <c:v>46053</c:v>
                </c:pt>
                <c:pt idx="146">
                  <c:v>46081</c:v>
                </c:pt>
                <c:pt idx="147">
                  <c:v>46112</c:v>
                </c:pt>
                <c:pt idx="148">
                  <c:v>46142</c:v>
                </c:pt>
                <c:pt idx="149">
                  <c:v>46173</c:v>
                </c:pt>
              </c:numCache>
            </c:numRef>
          </c:cat>
          <c:val>
            <c:numRef>
              <c:f>'820_B2_PH'!$K$2:$K$151</c:f>
              <c:numCache>
                <c:formatCode>General</c:formatCode>
                <c:ptCount val="150"/>
                <c:pt idx="149">
                  <c:v>312892.39127999998</c:v>
                </c:pt>
              </c:numCache>
            </c:numRef>
          </c:val>
          <c:smooth val="0"/>
          <c:extLst>
            <c:ext xmlns:c16="http://schemas.microsoft.com/office/drawing/2014/chart" uri="{C3380CC4-5D6E-409C-BE32-E72D297353CC}">
              <c16:uniqueId val="{0000001A-6903-4BBC-89BA-255D1860B07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logBase val="4"/>
          <c:orientation val="minMax"/>
          <c:max val="34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9571388888888894"/>
          <c:h val="0.84162063492063488"/>
        </c:manualLayout>
      </c:layout>
      <c:lineChart>
        <c:grouping val="standard"/>
        <c:varyColors val="0"/>
        <c:ser>
          <c:idx val="0"/>
          <c:order val="0"/>
          <c:tx>
            <c:strRef>
              <c:f>'821_A_PH'!$G$2</c:f>
              <c:strCache>
                <c:ptCount val="1"/>
                <c:pt idx="0">
                  <c:v>Foord</c:v>
                </c:pt>
              </c:strCache>
            </c:strRef>
          </c:tx>
          <c:spPr>
            <a:ln w="15875" cap="rnd">
              <a:solidFill>
                <a:srgbClr val="D25347"/>
              </a:solidFill>
              <a:round/>
            </a:ln>
            <a:effectLst/>
          </c:spPr>
          <c:marker>
            <c:symbol val="none"/>
          </c:marker>
          <c:dLbls>
            <c:delete val="1"/>
          </c:dLbls>
          <c:cat>
            <c:numRef>
              <c:f>'821_A_PH'!$I$2:$I$147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'821_A_PH'!$L$2:$L$147</c:f>
              <c:numCache>
                <c:formatCode>General</c:formatCode>
                <c:ptCount val="146"/>
                <c:pt idx="0">
                  <c:v>100000</c:v>
                </c:pt>
                <c:pt idx="1">
                  <c:v>100958</c:v>
                </c:pt>
                <c:pt idx="2">
                  <c:v>103254</c:v>
                </c:pt>
                <c:pt idx="3">
                  <c:v>104350</c:v>
                </c:pt>
                <c:pt idx="4">
                  <c:v>103708</c:v>
                </c:pt>
                <c:pt idx="5">
                  <c:v>106324</c:v>
                </c:pt>
                <c:pt idx="6">
                  <c:v>102000</c:v>
                </c:pt>
                <c:pt idx="7">
                  <c:v>104352</c:v>
                </c:pt>
                <c:pt idx="8">
                  <c:v>106601</c:v>
                </c:pt>
                <c:pt idx="9">
                  <c:v>105194</c:v>
                </c:pt>
                <c:pt idx="10">
                  <c:v>109620</c:v>
                </c:pt>
                <c:pt idx="11">
                  <c:v>114657</c:v>
                </c:pt>
                <c:pt idx="12">
                  <c:v>116320</c:v>
                </c:pt>
                <c:pt idx="13">
                  <c:v>119101</c:v>
                </c:pt>
                <c:pt idx="14">
                  <c:v>115647</c:v>
                </c:pt>
                <c:pt idx="15">
                  <c:v>119246</c:v>
                </c:pt>
                <c:pt idx="16">
                  <c:v>116624</c:v>
                </c:pt>
                <c:pt idx="17">
                  <c:v>112028</c:v>
                </c:pt>
                <c:pt idx="18">
                  <c:v>125861</c:v>
                </c:pt>
                <c:pt idx="19">
                  <c:v>131558.00000999999</c:v>
                </c:pt>
                <c:pt idx="20">
                  <c:v>140387.00000999999</c:v>
                </c:pt>
                <c:pt idx="21">
                  <c:v>129853</c:v>
                </c:pt>
                <c:pt idx="22">
                  <c:v>131022.99999</c:v>
                </c:pt>
                <c:pt idx="23">
                  <c:v>131122.99999000001</c:v>
                </c:pt>
                <c:pt idx="24">
                  <c:v>127615</c:v>
                </c:pt>
                <c:pt idx="25">
                  <c:v>141159</c:v>
                </c:pt>
                <c:pt idx="26">
                  <c:v>127351.00001</c:v>
                </c:pt>
                <c:pt idx="27">
                  <c:v>127538.00002000001</c:v>
                </c:pt>
                <c:pt idx="28">
                  <c:v>136279.00002000001</c:v>
                </c:pt>
                <c:pt idx="29">
                  <c:v>129977.00002000001</c:v>
                </c:pt>
                <c:pt idx="30">
                  <c:v>123326.00002000001</c:v>
                </c:pt>
                <c:pt idx="31">
                  <c:v>128542.00002000001</c:v>
                </c:pt>
                <c:pt idx="32">
                  <c:v>125001.00002000001</c:v>
                </c:pt>
                <c:pt idx="33">
                  <c:v>126996.00002000001</c:v>
                </c:pt>
                <c:pt idx="34">
                  <c:v>126000.00002000001</c:v>
                </c:pt>
                <c:pt idx="35">
                  <c:v>131713.00002000001</c:v>
                </c:pt>
                <c:pt idx="36">
                  <c:v>136022.00002000001</c:v>
                </c:pt>
                <c:pt idx="37">
                  <c:v>137360.00002000001</c:v>
                </c:pt>
                <c:pt idx="38">
                  <c:v>137420.00002000001</c:v>
                </c:pt>
                <c:pt idx="39">
                  <c:v>143535.00002000001</c:v>
                </c:pt>
                <c:pt idx="40">
                  <c:v>140622.00003</c:v>
                </c:pt>
                <c:pt idx="41">
                  <c:v>148134.00003</c:v>
                </c:pt>
                <c:pt idx="42">
                  <c:v>153723.00004000001</c:v>
                </c:pt>
                <c:pt idx="43">
                  <c:v>153725.00004000001</c:v>
                </c:pt>
                <c:pt idx="44">
                  <c:v>141847.00004000001</c:v>
                </c:pt>
                <c:pt idx="45">
                  <c:v>145033.00005</c:v>
                </c:pt>
                <c:pt idx="46">
                  <c:v>137499.00005</c:v>
                </c:pt>
                <c:pt idx="47">
                  <c:v>132522.00005</c:v>
                </c:pt>
                <c:pt idx="48">
                  <c:v>140989.00005</c:v>
                </c:pt>
                <c:pt idx="49">
                  <c:v>141592.00005</c:v>
                </c:pt>
                <c:pt idx="50">
                  <c:v>152143.00005999999</c:v>
                </c:pt>
                <c:pt idx="51">
                  <c:v>147557.00005999999</c:v>
                </c:pt>
                <c:pt idx="52">
                  <c:v>165600.00007000001</c:v>
                </c:pt>
                <c:pt idx="53">
                  <c:v>157419.00007000001</c:v>
                </c:pt>
                <c:pt idx="54">
                  <c:v>148298.00005999999</c:v>
                </c:pt>
                <c:pt idx="55">
                  <c:v>140041.00005</c:v>
                </c:pt>
                <c:pt idx="56">
                  <c:v>137475.00005999999</c:v>
                </c:pt>
                <c:pt idx="57">
                  <c:v>139387.00007000001</c:v>
                </c:pt>
                <c:pt idx="58">
                  <c:v>151078.00008</c:v>
                </c:pt>
                <c:pt idx="59">
                  <c:v>156212.00008999999</c:v>
                </c:pt>
                <c:pt idx="60">
                  <c:v>159010.00008999999</c:v>
                </c:pt>
                <c:pt idx="61">
                  <c:v>149917.00008</c:v>
                </c:pt>
                <c:pt idx="62">
                  <c:v>154361.00008999999</c:v>
                </c:pt>
                <c:pt idx="63">
                  <c:v>156077.00008999999</c:v>
                </c:pt>
                <c:pt idx="64">
                  <c:v>164304.0001</c:v>
                </c:pt>
                <c:pt idx="65">
                  <c:v>165210.00010999999</c:v>
                </c:pt>
                <c:pt idx="66">
                  <c:v>170967.00010999999</c:v>
                </c:pt>
                <c:pt idx="67">
                  <c:v>171611.00010999999</c:v>
                </c:pt>
                <c:pt idx="68">
                  <c:v>170702.0001</c:v>
                </c:pt>
                <c:pt idx="69">
                  <c:v>177121.0001</c:v>
                </c:pt>
                <c:pt idx="70">
                  <c:v>174784.00008999999</c:v>
                </c:pt>
                <c:pt idx="71">
                  <c:v>173655.00008999999</c:v>
                </c:pt>
                <c:pt idx="72">
                  <c:v>204054.00010999999</c:v>
                </c:pt>
                <c:pt idx="73">
                  <c:v>202752.00012000001</c:v>
                </c:pt>
                <c:pt idx="74">
                  <c:v>210785.00012000001</c:v>
                </c:pt>
                <c:pt idx="75">
                  <c:v>215046.00012000001</c:v>
                </c:pt>
                <c:pt idx="76">
                  <c:v>224246.00012000001</c:v>
                </c:pt>
                <c:pt idx="77">
                  <c:v>215193.00012000001</c:v>
                </c:pt>
                <c:pt idx="78">
                  <c:v>209732.00012000001</c:v>
                </c:pt>
                <c:pt idx="79">
                  <c:v>219251.00012000001</c:v>
                </c:pt>
                <c:pt idx="80">
                  <c:v>217913.00013</c:v>
                </c:pt>
                <c:pt idx="81">
                  <c:v>228890.00013</c:v>
                </c:pt>
                <c:pt idx="82">
                  <c:v>235584.00013</c:v>
                </c:pt>
                <c:pt idx="83">
                  <c:v>228844.00012000001</c:v>
                </c:pt>
                <c:pt idx="84">
                  <c:v>232794.00013</c:v>
                </c:pt>
                <c:pt idx="85">
                  <c:v>224630.00012000001</c:v>
                </c:pt>
                <c:pt idx="86">
                  <c:v>231078.00012000001</c:v>
                </c:pt>
                <c:pt idx="87">
                  <c:v>230134.00010999999</c:v>
                </c:pt>
                <c:pt idx="88">
                  <c:v>225061.00010999999</c:v>
                </c:pt>
                <c:pt idx="89">
                  <c:v>222209.00010999999</c:v>
                </c:pt>
                <c:pt idx="90">
                  <c:v>237005.00013</c:v>
                </c:pt>
                <c:pt idx="91">
                  <c:v>243032.00013999999</c:v>
                </c:pt>
                <c:pt idx="92">
                  <c:v>240256.00015000001</c:v>
                </c:pt>
                <c:pt idx="93">
                  <c:v>221257.00013</c:v>
                </c:pt>
                <c:pt idx="94">
                  <c:v>222978.00013999999</c:v>
                </c:pt>
                <c:pt idx="95">
                  <c:v>215176.00013999999</c:v>
                </c:pt>
                <c:pt idx="96">
                  <c:v>212490.00013</c:v>
                </c:pt>
                <c:pt idx="97">
                  <c:v>212894.00012000001</c:v>
                </c:pt>
                <c:pt idx="98">
                  <c:v>212193.00013</c:v>
                </c:pt>
                <c:pt idx="99">
                  <c:v>215223.00012000001</c:v>
                </c:pt>
                <c:pt idx="100">
                  <c:v>218068.00012000001</c:v>
                </c:pt>
                <c:pt idx="101">
                  <c:v>208173.0001</c:v>
                </c:pt>
                <c:pt idx="102">
                  <c:v>209650.00010999999</c:v>
                </c:pt>
                <c:pt idx="103">
                  <c:v>213557.00010999999</c:v>
                </c:pt>
                <c:pt idx="104">
                  <c:v>218671.00010999999</c:v>
                </c:pt>
                <c:pt idx="105">
                  <c:v>247429.00012000001</c:v>
                </c:pt>
                <c:pt idx="106">
                  <c:v>249978.00012000001</c:v>
                </c:pt>
                <c:pt idx="107">
                  <c:v>246970.00012000001</c:v>
                </c:pt>
                <c:pt idx="108">
                  <c:v>248665.00013</c:v>
                </c:pt>
                <c:pt idx="109">
                  <c:v>260335.00015000001</c:v>
                </c:pt>
                <c:pt idx="110">
                  <c:v>256136.00015000001</c:v>
                </c:pt>
                <c:pt idx="111">
                  <c:v>252629.00015000001</c:v>
                </c:pt>
                <c:pt idx="112">
                  <c:v>256274.00016</c:v>
                </c:pt>
                <c:pt idx="113">
                  <c:v>244220.00016</c:v>
                </c:pt>
                <c:pt idx="114">
                  <c:v>233854.00015000001</c:v>
                </c:pt>
                <c:pt idx="115">
                  <c:v>246849.00016</c:v>
                </c:pt>
                <c:pt idx="116">
                  <c:v>253933.00017000001</c:v>
                </c:pt>
                <c:pt idx="117">
                  <c:v>247308.00015000001</c:v>
                </c:pt>
                <c:pt idx="118">
                  <c:v>259512.00016</c:v>
                </c:pt>
                <c:pt idx="119">
                  <c:v>267166.00017000001</c:v>
                </c:pt>
                <c:pt idx="120">
                  <c:v>269218.00016</c:v>
                </c:pt>
                <c:pt idx="121">
                  <c:v>276440.00014999998</c:v>
                </c:pt>
                <c:pt idx="122">
                  <c:v>265279.00014000002</c:v>
                </c:pt>
                <c:pt idx="123">
                  <c:v>265233.00014999998</c:v>
                </c:pt>
                <c:pt idx="124">
                  <c:v>261260.00013999999</c:v>
                </c:pt>
                <c:pt idx="125">
                  <c:v>272210.00014999998</c:v>
                </c:pt>
                <c:pt idx="126">
                  <c:v>273463.00014999998</c:v>
                </c:pt>
                <c:pt idx="127">
                  <c:v>281274.00014999998</c:v>
                </c:pt>
                <c:pt idx="128">
                  <c:v>286432.00014999998</c:v>
                </c:pt>
                <c:pt idx="129">
                  <c:v>297712.00014000002</c:v>
                </c:pt>
                <c:pt idx="130">
                  <c:v>300983.00014000002</c:v>
                </c:pt>
                <c:pt idx="131">
                  <c:v>295876.00014000002</c:v>
                </c:pt>
                <c:pt idx="132">
                  <c:v>287977.00013</c:v>
                </c:pt>
                <c:pt idx="133">
                  <c:v>295347.00013</c:v>
                </c:pt>
                <c:pt idx="134">
                  <c:v>306663.00014000002</c:v>
                </c:pt>
                <c:pt idx="135">
                  <c:v>316765.00014000002</c:v>
                </c:pt>
                <c:pt idx="136">
                  <c:v>313858.00011999998</c:v>
                </c:pt>
                <c:pt idx="137">
                  <c:v>324867.00011999998</c:v>
                </c:pt>
                <c:pt idx="138">
                  <c:v>323188.00011000002</c:v>
                </c:pt>
                <c:pt idx="139">
                  <c:v>314661.00008999999</c:v>
                </c:pt>
                <c:pt idx="140">
                  <c:v>306480.00008000003</c:v>
                </c:pt>
                <c:pt idx="141">
                  <c:v>307560.00008000003</c:v>
                </c:pt>
                <c:pt idx="142">
                  <c:v>293344.00008000003</c:v>
                </c:pt>
                <c:pt idx="143">
                  <c:v>292382.00008000003</c:v>
                </c:pt>
                <c:pt idx="144">
                  <c:v>306407.00008999999</c:v>
                </c:pt>
                <c:pt idx="145">
                  <c:v>294659.00008999999</c:v>
                </c:pt>
              </c:numCache>
            </c:numRef>
          </c:val>
          <c:smooth val="0"/>
          <c:extLst>
            <c:ext xmlns:c16="http://schemas.microsoft.com/office/drawing/2014/chart" uri="{C3380CC4-5D6E-409C-BE32-E72D297353CC}">
              <c16:uniqueId val="{00000000-4B9A-4863-8816-4BD77D981B5C}"/>
            </c:ext>
          </c:extLst>
        </c:ser>
        <c:ser>
          <c:idx val="1"/>
          <c:order val="1"/>
          <c:tx>
            <c:strRef>
              <c:f>'821_A_PH'!$G$3</c:f>
              <c:strCache>
                <c:ptCount val="1"/>
                <c:pt idx="0">
                  <c:v>Benchmark</c:v>
                </c:pt>
              </c:strCache>
            </c:strRef>
          </c:tx>
          <c:spPr>
            <a:ln w="15875" cap="rnd">
              <a:solidFill>
                <a:srgbClr val="29363D"/>
              </a:solidFill>
              <a:round/>
            </a:ln>
            <a:effectLst/>
          </c:spPr>
          <c:marker>
            <c:symbol val="none"/>
          </c:marker>
          <c:dLbls>
            <c:delete val="1"/>
          </c:dLbls>
          <c:cat>
            <c:numRef>
              <c:f>'821_A_PH'!$I$2:$I$147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'821_A_PH'!$M$2:$M$147</c:f>
              <c:numCache>
                <c:formatCode>General</c:formatCode>
                <c:ptCount val="146"/>
                <c:pt idx="0">
                  <c:v>100000</c:v>
                </c:pt>
                <c:pt idx="1">
                  <c:v>102370.9094</c:v>
                </c:pt>
                <c:pt idx="2">
                  <c:v>104730.41791</c:v>
                </c:pt>
                <c:pt idx="3">
                  <c:v>104483.60285</c:v>
                </c:pt>
                <c:pt idx="4">
                  <c:v>106248.54356999999</c:v>
                </c:pt>
                <c:pt idx="5">
                  <c:v>109056.38627</c:v>
                </c:pt>
                <c:pt idx="6">
                  <c:v>106455.30283</c:v>
                </c:pt>
                <c:pt idx="7">
                  <c:v>109169.43838000001</c:v>
                </c:pt>
                <c:pt idx="8">
                  <c:v>111985.89446</c:v>
                </c:pt>
                <c:pt idx="9">
                  <c:v>110959.03116</c:v>
                </c:pt>
                <c:pt idx="10">
                  <c:v>117245.89274</c:v>
                </c:pt>
                <c:pt idx="11">
                  <c:v>120780.63860000001</c:v>
                </c:pt>
                <c:pt idx="12">
                  <c:v>120754.83255000001</c:v>
                </c:pt>
                <c:pt idx="13">
                  <c:v>123649.72572</c:v>
                </c:pt>
                <c:pt idx="14">
                  <c:v>120996.09643999999</c:v>
                </c:pt>
                <c:pt idx="15">
                  <c:v>126775.00519</c:v>
                </c:pt>
                <c:pt idx="16">
                  <c:v>124481.44345000001</c:v>
                </c:pt>
                <c:pt idx="17">
                  <c:v>124783.7873</c:v>
                </c:pt>
                <c:pt idx="18">
                  <c:v>134111.71771999999</c:v>
                </c:pt>
                <c:pt idx="19">
                  <c:v>138931.66430999999</c:v>
                </c:pt>
                <c:pt idx="20">
                  <c:v>147615.47276999999</c:v>
                </c:pt>
                <c:pt idx="21">
                  <c:v>141093.14902000001</c:v>
                </c:pt>
                <c:pt idx="22">
                  <c:v>141546.68093</c:v>
                </c:pt>
                <c:pt idx="23">
                  <c:v>139425.24677</c:v>
                </c:pt>
                <c:pt idx="24">
                  <c:v>136769.06568999999</c:v>
                </c:pt>
                <c:pt idx="25">
                  <c:v>151692.98410999999</c:v>
                </c:pt>
                <c:pt idx="26">
                  <c:v>140820.37692000001</c:v>
                </c:pt>
                <c:pt idx="27">
                  <c:v>138471.06531000001</c:v>
                </c:pt>
                <c:pt idx="28">
                  <c:v>146934.55882999999</c:v>
                </c:pt>
                <c:pt idx="29">
                  <c:v>139482.97594999999</c:v>
                </c:pt>
                <c:pt idx="30">
                  <c:v>133893.54686999999</c:v>
                </c:pt>
                <c:pt idx="31">
                  <c:v>139764.58309999999</c:v>
                </c:pt>
                <c:pt idx="32">
                  <c:v>140038.13617000001</c:v>
                </c:pt>
                <c:pt idx="33">
                  <c:v>140682.29087</c:v>
                </c:pt>
                <c:pt idx="34">
                  <c:v>140262.85909000001</c:v>
                </c:pt>
                <c:pt idx="35">
                  <c:v>145484.62794000001</c:v>
                </c:pt>
                <c:pt idx="36">
                  <c:v>147951.47453000001</c:v>
                </c:pt>
                <c:pt idx="37">
                  <c:v>148398.95712000001</c:v>
                </c:pt>
                <c:pt idx="38">
                  <c:v>148684.02947000001</c:v>
                </c:pt>
                <c:pt idx="39">
                  <c:v>153748.77897000001</c:v>
                </c:pt>
                <c:pt idx="40">
                  <c:v>153019.02340999999</c:v>
                </c:pt>
                <c:pt idx="41">
                  <c:v>162035.30374999999</c:v>
                </c:pt>
                <c:pt idx="42">
                  <c:v>172253.22137000001</c:v>
                </c:pt>
                <c:pt idx="43">
                  <c:v>169178.97766999999</c:v>
                </c:pt>
                <c:pt idx="44">
                  <c:v>156458.78549000001</c:v>
                </c:pt>
                <c:pt idx="45">
                  <c:v>158325.68908000001</c:v>
                </c:pt>
                <c:pt idx="46">
                  <c:v>150386.2917</c:v>
                </c:pt>
                <c:pt idx="47">
                  <c:v>148172.01894000001</c:v>
                </c:pt>
                <c:pt idx="48">
                  <c:v>156890.05635</c:v>
                </c:pt>
                <c:pt idx="49">
                  <c:v>159075.67361999999</c:v>
                </c:pt>
                <c:pt idx="50">
                  <c:v>172666.63662999999</c:v>
                </c:pt>
                <c:pt idx="51">
                  <c:v>170161.25417999999</c:v>
                </c:pt>
                <c:pt idx="52">
                  <c:v>192609.67175000001</c:v>
                </c:pt>
                <c:pt idx="53">
                  <c:v>185515.20858000001</c:v>
                </c:pt>
                <c:pt idx="54">
                  <c:v>179885.61252</c:v>
                </c:pt>
                <c:pt idx="55">
                  <c:v>169177.92178999999</c:v>
                </c:pt>
                <c:pt idx="56">
                  <c:v>164405.2274</c:v>
                </c:pt>
                <c:pt idx="57">
                  <c:v>163846.70778999999</c:v>
                </c:pt>
                <c:pt idx="58">
                  <c:v>177063.06390000001</c:v>
                </c:pt>
                <c:pt idx="59">
                  <c:v>186183.19271999999</c:v>
                </c:pt>
                <c:pt idx="60">
                  <c:v>189865.64652000001</c:v>
                </c:pt>
                <c:pt idx="61">
                  <c:v>183592.17543</c:v>
                </c:pt>
                <c:pt idx="62">
                  <c:v>187396.51457</c:v>
                </c:pt>
                <c:pt idx="63">
                  <c:v>189758.8051</c:v>
                </c:pt>
                <c:pt idx="64">
                  <c:v>197925.7242</c:v>
                </c:pt>
                <c:pt idx="65">
                  <c:v>202065.16991</c:v>
                </c:pt>
                <c:pt idx="66">
                  <c:v>206878.10730999999</c:v>
                </c:pt>
                <c:pt idx="67">
                  <c:v>205344.10036000001</c:v>
                </c:pt>
                <c:pt idx="68">
                  <c:v>203737.97438999999</c:v>
                </c:pt>
                <c:pt idx="69">
                  <c:v>214159.31471999999</c:v>
                </c:pt>
                <c:pt idx="70">
                  <c:v>206291.52262</c:v>
                </c:pt>
                <c:pt idx="71">
                  <c:v>203300.27358000001</c:v>
                </c:pt>
                <c:pt idx="72">
                  <c:v>229118.05145</c:v>
                </c:pt>
                <c:pt idx="73">
                  <c:v>230970.08240000001</c:v>
                </c:pt>
                <c:pt idx="74">
                  <c:v>235835.85402</c:v>
                </c:pt>
                <c:pt idx="75">
                  <c:v>242204.18955000001</c:v>
                </c:pt>
                <c:pt idx="76">
                  <c:v>254700.06015999999</c:v>
                </c:pt>
                <c:pt idx="77">
                  <c:v>246851.98216000001</c:v>
                </c:pt>
                <c:pt idx="78">
                  <c:v>232795.67569999999</c:v>
                </c:pt>
                <c:pt idx="79">
                  <c:v>247075.26951000001</c:v>
                </c:pt>
                <c:pt idx="80">
                  <c:v>247317.83025</c:v>
                </c:pt>
                <c:pt idx="81">
                  <c:v>254226.85307000001</c:v>
                </c:pt>
                <c:pt idx="82">
                  <c:v>259420.46408000001</c:v>
                </c:pt>
                <c:pt idx="83">
                  <c:v>260166.76775</c:v>
                </c:pt>
                <c:pt idx="84">
                  <c:v>264285.18239999999</c:v>
                </c:pt>
                <c:pt idx="85">
                  <c:v>256905.75189000001</c:v>
                </c:pt>
                <c:pt idx="86">
                  <c:v>270085.18913999997</c:v>
                </c:pt>
                <c:pt idx="87">
                  <c:v>278136.40278</c:v>
                </c:pt>
                <c:pt idx="88">
                  <c:v>284689.90174</c:v>
                </c:pt>
                <c:pt idx="89">
                  <c:v>283009.15782999998</c:v>
                </c:pt>
                <c:pt idx="90">
                  <c:v>299849.22107999999</c:v>
                </c:pt>
                <c:pt idx="91">
                  <c:v>308188.43369999999</c:v>
                </c:pt>
                <c:pt idx="92">
                  <c:v>318497.20714999997</c:v>
                </c:pt>
                <c:pt idx="93">
                  <c:v>295412.06757000001</c:v>
                </c:pt>
                <c:pt idx="94">
                  <c:v>285340.81309000001</c:v>
                </c:pt>
                <c:pt idx="95">
                  <c:v>275543.24975000002</c:v>
                </c:pt>
                <c:pt idx="96">
                  <c:v>274492.35901999997</c:v>
                </c:pt>
                <c:pt idx="97">
                  <c:v>272802.04193000001</c:v>
                </c:pt>
                <c:pt idx="98">
                  <c:v>261667.01665999999</c:v>
                </c:pt>
                <c:pt idx="99">
                  <c:v>283450.29826000001</c:v>
                </c:pt>
                <c:pt idx="100">
                  <c:v>279811.04223999998</c:v>
                </c:pt>
                <c:pt idx="101">
                  <c:v>267090.35991</c:v>
                </c:pt>
                <c:pt idx="102">
                  <c:v>289135.74755999999</c:v>
                </c:pt>
                <c:pt idx="103">
                  <c:v>287493.70987999998</c:v>
                </c:pt>
                <c:pt idx="104">
                  <c:v>277726.31915</c:v>
                </c:pt>
                <c:pt idx="105">
                  <c:v>305448.09518</c:v>
                </c:pt>
                <c:pt idx="106">
                  <c:v>312549.59097000002</c:v>
                </c:pt>
                <c:pt idx="107">
                  <c:v>310190.37770000001</c:v>
                </c:pt>
                <c:pt idx="108">
                  <c:v>324528.06037000002</c:v>
                </c:pt>
                <c:pt idx="109">
                  <c:v>346860.32195999997</c:v>
                </c:pt>
                <c:pt idx="110">
                  <c:v>350849.03356000001</c:v>
                </c:pt>
                <c:pt idx="111">
                  <c:v>341672.31588000001</c:v>
                </c:pt>
                <c:pt idx="112">
                  <c:v>350923.02587999997</c:v>
                </c:pt>
                <c:pt idx="113">
                  <c:v>339480.25375999999</c:v>
                </c:pt>
                <c:pt idx="114">
                  <c:v>326219.06229999999</c:v>
                </c:pt>
                <c:pt idx="115">
                  <c:v>357924.31299000001</c:v>
                </c:pt>
                <c:pt idx="116">
                  <c:v>365774.57503000001</c:v>
                </c:pt>
                <c:pt idx="117">
                  <c:v>375841.16973000002</c:v>
                </c:pt>
                <c:pt idx="118">
                  <c:v>403354.42356000002</c:v>
                </c:pt>
                <c:pt idx="119">
                  <c:v>406938.31303999998</c:v>
                </c:pt>
                <c:pt idx="120">
                  <c:v>391756.92599999998</c:v>
                </c:pt>
                <c:pt idx="121">
                  <c:v>405509.87972999999</c:v>
                </c:pt>
                <c:pt idx="122">
                  <c:v>403367.17546</c:v>
                </c:pt>
                <c:pt idx="123">
                  <c:v>410174.36086000002</c:v>
                </c:pt>
                <c:pt idx="124">
                  <c:v>411618.95444</c:v>
                </c:pt>
                <c:pt idx="125">
                  <c:v>406831.09273999999</c:v>
                </c:pt>
                <c:pt idx="126">
                  <c:v>407995.27510000003</c:v>
                </c:pt>
                <c:pt idx="127">
                  <c:v>432846.36751000001</c:v>
                </c:pt>
                <c:pt idx="128">
                  <c:v>441412.60005000001</c:v>
                </c:pt>
                <c:pt idx="129">
                  <c:v>450998.84607000003</c:v>
                </c:pt>
                <c:pt idx="130">
                  <c:v>443605.81267000001</c:v>
                </c:pt>
                <c:pt idx="131">
                  <c:v>424605.61332</c:v>
                </c:pt>
                <c:pt idx="132">
                  <c:v>433882.57066999999</c:v>
                </c:pt>
                <c:pt idx="133">
                  <c:v>443748.77227999998</c:v>
                </c:pt>
                <c:pt idx="134">
                  <c:v>457919.73206000001</c:v>
                </c:pt>
                <c:pt idx="135">
                  <c:v>473613.95656000002</c:v>
                </c:pt>
                <c:pt idx="136">
                  <c:v>472307.56553999998</c:v>
                </c:pt>
                <c:pt idx="137">
                  <c:v>479043.78266999999</c:v>
                </c:pt>
                <c:pt idx="138">
                  <c:v>491472.48427000002</c:v>
                </c:pt>
                <c:pt idx="139">
                  <c:v>484915.25621999998</c:v>
                </c:pt>
                <c:pt idx="140">
                  <c:v>473552.96148</c:v>
                </c:pt>
                <c:pt idx="141">
                  <c:v>476017.13968000002</c:v>
                </c:pt>
                <c:pt idx="142">
                  <c:v>475851.22505000001</c:v>
                </c:pt>
                <c:pt idx="143">
                  <c:v>471739.21555000002</c:v>
                </c:pt>
                <c:pt idx="144">
                  <c:v>512623.61349000002</c:v>
                </c:pt>
                <c:pt idx="145">
                  <c:v>521014.52664</c:v>
                </c:pt>
              </c:numCache>
            </c:numRef>
          </c:val>
          <c:smooth val="0"/>
          <c:extLst>
            <c:ext xmlns:c16="http://schemas.microsoft.com/office/drawing/2014/chart" uri="{C3380CC4-5D6E-409C-BE32-E72D297353CC}">
              <c16:uniqueId val="{00000001-4B9A-4863-8816-4BD77D981B5C}"/>
            </c:ext>
          </c:extLst>
        </c:ser>
        <c:ser>
          <c:idx val="5"/>
          <c:order val="2"/>
          <c:tx>
            <c:strRef>
              <c:f>'821_A_PH'!$J$1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'821_A_PH'!$I$2:$I$147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'821_A_PH'!$J$2:$J$147</c:f>
              <c:numCache>
                <c:formatCode>General</c:formatCode>
                <c:ptCount val="146"/>
                <c:pt idx="145">
                  <c:v>294659.00008999999</c:v>
                </c:pt>
              </c:numCache>
            </c:numRef>
          </c:val>
          <c:smooth val="0"/>
          <c:extLst>
            <c:ext xmlns:c16="http://schemas.microsoft.com/office/drawing/2014/chart" uri="{C3380CC4-5D6E-409C-BE32-E72D297353CC}">
              <c16:uniqueId val="{00000002-4B9A-4863-8816-4BD77D981B5C}"/>
            </c:ext>
          </c:extLst>
        </c:ser>
        <c:ser>
          <c:idx val="6"/>
          <c:order val="3"/>
          <c:tx>
            <c:strRef>
              <c:f>'821_A_PH'!$K$1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'821_A_PH'!$I$2:$I$147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'821_A_PH'!$K$2:$K$147</c:f>
              <c:numCache>
                <c:formatCode>General</c:formatCode>
                <c:ptCount val="146"/>
                <c:pt idx="145">
                  <c:v>521014.52664</c:v>
                </c:pt>
              </c:numCache>
            </c:numRef>
          </c:val>
          <c:smooth val="0"/>
          <c:extLst>
            <c:ext xmlns:c16="http://schemas.microsoft.com/office/drawing/2014/chart" uri="{C3380CC4-5D6E-409C-BE32-E72D297353CC}">
              <c16:uniqueId val="{00000003-4B9A-4863-8816-4BD77D981B5C}"/>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53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015032679738561"/>
          <c:h val="0.84162063492063488"/>
        </c:manualLayout>
      </c:layout>
      <c:lineChart>
        <c:grouping val="standard"/>
        <c:varyColors val="0"/>
        <c:ser>
          <c:idx val="0"/>
          <c:order val="0"/>
          <c:tx>
            <c:strRef>
              <c:f>'821_B2_PH'!$G$2</c:f>
              <c:strCache>
                <c:ptCount val="1"/>
                <c:pt idx="0">
                  <c:v>Foord</c:v>
                </c:pt>
              </c:strCache>
            </c:strRef>
          </c:tx>
          <c:spPr>
            <a:ln w="15875" cap="rnd">
              <a:solidFill>
                <a:srgbClr val="D25347"/>
              </a:solidFill>
              <a:round/>
            </a:ln>
            <a:effectLst/>
          </c:spPr>
          <c:marker>
            <c:symbol val="none"/>
          </c:marker>
          <c:dLbls>
            <c:delete val="1"/>
          </c:dLbls>
          <c:cat>
            <c:numRef>
              <c:f>'821_B2_PH'!$I$2:$I$147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'821_B2_PH'!$L$2:$L$147</c:f>
              <c:numCache>
                <c:formatCode>General</c:formatCode>
                <c:ptCount val="146"/>
                <c:pt idx="0">
                  <c:v>100000</c:v>
                </c:pt>
                <c:pt idx="1">
                  <c:v>100980</c:v>
                </c:pt>
                <c:pt idx="2">
                  <c:v>103301</c:v>
                </c:pt>
                <c:pt idx="3">
                  <c:v>104422</c:v>
                </c:pt>
                <c:pt idx="4">
                  <c:v>103804</c:v>
                </c:pt>
                <c:pt idx="5">
                  <c:v>106351</c:v>
                </c:pt>
                <c:pt idx="6">
                  <c:v>102051</c:v>
                </c:pt>
                <c:pt idx="7">
                  <c:v>104425</c:v>
                </c:pt>
                <c:pt idx="8">
                  <c:v>106701</c:v>
                </c:pt>
                <c:pt idx="9">
                  <c:v>105319.00001</c:v>
                </c:pt>
                <c:pt idx="10">
                  <c:v>109769.00001</c:v>
                </c:pt>
                <c:pt idx="11">
                  <c:v>114685.00001</c:v>
                </c:pt>
                <c:pt idx="12">
                  <c:v>116375.00001</c:v>
                </c:pt>
                <c:pt idx="13">
                  <c:v>119183.00001</c:v>
                </c:pt>
                <c:pt idx="14">
                  <c:v>115759.00001</c:v>
                </c:pt>
                <c:pt idx="15">
                  <c:v>119387</c:v>
                </c:pt>
                <c:pt idx="16">
                  <c:v>116794</c:v>
                </c:pt>
                <c:pt idx="17">
                  <c:v>112055</c:v>
                </c:pt>
                <c:pt idx="18">
                  <c:v>125916</c:v>
                </c:pt>
                <c:pt idx="19">
                  <c:v>131645.00000999999</c:v>
                </c:pt>
                <c:pt idx="20">
                  <c:v>140506.00000999999</c:v>
                </c:pt>
                <c:pt idx="21">
                  <c:v>130003.00001</c:v>
                </c:pt>
                <c:pt idx="22">
                  <c:v>131204</c:v>
                </c:pt>
                <c:pt idx="23">
                  <c:v>131155</c:v>
                </c:pt>
                <c:pt idx="24">
                  <c:v>127677</c:v>
                </c:pt>
                <c:pt idx="25">
                  <c:v>141255</c:v>
                </c:pt>
                <c:pt idx="26">
                  <c:v>127477</c:v>
                </c:pt>
                <c:pt idx="27">
                  <c:v>127693</c:v>
                </c:pt>
                <c:pt idx="28">
                  <c:v>136467.00000999999</c:v>
                </c:pt>
                <c:pt idx="29">
                  <c:v>130196.00001</c:v>
                </c:pt>
                <c:pt idx="30">
                  <c:v>123576.00001</c:v>
                </c:pt>
                <c:pt idx="31">
                  <c:v>128822.00001</c:v>
                </c:pt>
                <c:pt idx="32">
                  <c:v>125310.00001</c:v>
                </c:pt>
                <c:pt idx="33">
                  <c:v>127337.00001</c:v>
                </c:pt>
                <c:pt idx="34">
                  <c:v>126368.00001</c:v>
                </c:pt>
                <c:pt idx="35">
                  <c:v>132112.00002000001</c:v>
                </c:pt>
                <c:pt idx="36">
                  <c:v>136451.00002000001</c:v>
                </c:pt>
                <c:pt idx="37">
                  <c:v>137824.00002000001</c:v>
                </c:pt>
                <c:pt idx="38">
                  <c:v>137916.00002000001</c:v>
                </c:pt>
                <c:pt idx="39">
                  <c:v>144064.00002000001</c:v>
                </c:pt>
                <c:pt idx="40">
                  <c:v>141186.00003</c:v>
                </c:pt>
                <c:pt idx="41">
                  <c:v>148732.00003</c:v>
                </c:pt>
                <c:pt idx="42">
                  <c:v>154359.00004000001</c:v>
                </c:pt>
                <c:pt idx="43">
                  <c:v>154398.00005</c:v>
                </c:pt>
                <c:pt idx="44">
                  <c:v>142553.00004000001</c:v>
                </c:pt>
                <c:pt idx="45">
                  <c:v>145776.00003</c:v>
                </c:pt>
                <c:pt idx="46">
                  <c:v>138272.00003</c:v>
                </c:pt>
                <c:pt idx="47">
                  <c:v>133326.00002000001</c:v>
                </c:pt>
                <c:pt idx="48">
                  <c:v>141827.00003</c:v>
                </c:pt>
                <c:pt idx="49">
                  <c:v>142466.00003</c:v>
                </c:pt>
                <c:pt idx="50">
                  <c:v>153051.00003</c:v>
                </c:pt>
                <c:pt idx="51">
                  <c:v>148503.00003</c:v>
                </c:pt>
                <c:pt idx="52">
                  <c:v>166585.00003</c:v>
                </c:pt>
                <c:pt idx="53">
                  <c:v>158439.00003</c:v>
                </c:pt>
                <c:pt idx="54">
                  <c:v>149357.00002000001</c:v>
                </c:pt>
                <c:pt idx="55">
                  <c:v>141135.00002000001</c:v>
                </c:pt>
                <c:pt idx="56">
                  <c:v>138602.00002000001</c:v>
                </c:pt>
                <c:pt idx="57">
                  <c:v>140549.00000999999</c:v>
                </c:pt>
                <c:pt idx="58">
                  <c:v>152272.00000999999</c:v>
                </c:pt>
                <c:pt idx="59">
                  <c:v>157442.00002000001</c:v>
                </c:pt>
                <c:pt idx="60">
                  <c:v>160279.00002000001</c:v>
                </c:pt>
                <c:pt idx="61">
                  <c:v>151224.00002000001</c:v>
                </c:pt>
                <c:pt idx="62">
                  <c:v>155701.00000999999</c:v>
                </c:pt>
                <c:pt idx="63">
                  <c:v>157458</c:v>
                </c:pt>
                <c:pt idx="64">
                  <c:v>165723.00000999999</c:v>
                </c:pt>
                <c:pt idx="65">
                  <c:v>166669.00000999999</c:v>
                </c:pt>
                <c:pt idx="66">
                  <c:v>172463.00000999999</c:v>
                </c:pt>
                <c:pt idx="67">
                  <c:v>173146</c:v>
                </c:pt>
                <c:pt idx="68">
                  <c:v>172280</c:v>
                </c:pt>
                <c:pt idx="69">
                  <c:v>178741.00000999999</c:v>
                </c:pt>
                <c:pt idx="70">
                  <c:v>176445.00000999999</c:v>
                </c:pt>
                <c:pt idx="71">
                  <c:v>175357.00002000001</c:v>
                </c:pt>
                <c:pt idx="72">
                  <c:v>205802.00003</c:v>
                </c:pt>
                <c:pt idx="73">
                  <c:v>204547.00003</c:v>
                </c:pt>
                <c:pt idx="74">
                  <c:v>212632.00003</c:v>
                </c:pt>
                <c:pt idx="75">
                  <c:v>216944.00004000001</c:v>
                </c:pt>
                <c:pt idx="76">
                  <c:v>226198.00003</c:v>
                </c:pt>
                <c:pt idx="77">
                  <c:v>217196.00003</c:v>
                </c:pt>
                <c:pt idx="78">
                  <c:v>211786.00003</c:v>
                </c:pt>
                <c:pt idx="79">
                  <c:v>221357.00003</c:v>
                </c:pt>
                <c:pt idx="80">
                  <c:v>220071.00002000001</c:v>
                </c:pt>
                <c:pt idx="81">
                  <c:v>231100.00002000001</c:v>
                </c:pt>
                <c:pt idx="82">
                  <c:v>237846.00002000001</c:v>
                </c:pt>
                <c:pt idx="83">
                  <c:v>231165.00002000001</c:v>
                </c:pt>
                <c:pt idx="84">
                  <c:v>235170.00000999999</c:v>
                </c:pt>
                <c:pt idx="85">
                  <c:v>227061</c:v>
                </c:pt>
                <c:pt idx="86">
                  <c:v>233563</c:v>
                </c:pt>
                <c:pt idx="87">
                  <c:v>232671.99999000001</c:v>
                </c:pt>
                <c:pt idx="88">
                  <c:v>227654.99999000001</c:v>
                </c:pt>
                <c:pt idx="89">
                  <c:v>224856</c:v>
                </c:pt>
                <c:pt idx="90">
                  <c:v>239703</c:v>
                </c:pt>
                <c:pt idx="91">
                  <c:v>245790</c:v>
                </c:pt>
                <c:pt idx="92">
                  <c:v>243072.00000999999</c:v>
                </c:pt>
                <c:pt idx="93">
                  <c:v>224129</c:v>
                </c:pt>
                <c:pt idx="94">
                  <c:v>225897.99999000001</c:v>
                </c:pt>
                <c:pt idx="95">
                  <c:v>218148</c:v>
                </c:pt>
                <c:pt idx="96">
                  <c:v>215510.99999000001</c:v>
                </c:pt>
                <c:pt idx="97">
                  <c:v>215967.99999000001</c:v>
                </c:pt>
                <c:pt idx="98">
                  <c:v>215314.99999000001</c:v>
                </c:pt>
                <c:pt idx="99">
                  <c:v>218393.99999000001</c:v>
                </c:pt>
                <c:pt idx="100">
                  <c:v>221295</c:v>
                </c:pt>
                <c:pt idx="101">
                  <c:v>211452</c:v>
                </c:pt>
                <c:pt idx="102">
                  <c:v>212980</c:v>
                </c:pt>
                <c:pt idx="103">
                  <c:v>216937</c:v>
                </c:pt>
                <c:pt idx="104">
                  <c:v>222103.00000999999</c:v>
                </c:pt>
                <c:pt idx="105">
                  <c:v>250920.00000999999</c:v>
                </c:pt>
                <c:pt idx="106">
                  <c:v>253524.00002000001</c:v>
                </c:pt>
                <c:pt idx="107">
                  <c:v>250576.00003</c:v>
                </c:pt>
                <c:pt idx="108">
                  <c:v>252327.00004000001</c:v>
                </c:pt>
                <c:pt idx="109">
                  <c:v>264063.00004000001</c:v>
                </c:pt>
                <c:pt idx="110">
                  <c:v>259924.00005</c:v>
                </c:pt>
                <c:pt idx="111">
                  <c:v>256478.00005</c:v>
                </c:pt>
                <c:pt idx="112">
                  <c:v>260185.00005</c:v>
                </c:pt>
                <c:pt idx="113">
                  <c:v>248188.00005</c:v>
                </c:pt>
                <c:pt idx="114">
                  <c:v>237883.00005</c:v>
                </c:pt>
                <c:pt idx="115">
                  <c:v>250934.00005999999</c:v>
                </c:pt>
                <c:pt idx="116">
                  <c:v>258074.00005999999</c:v>
                </c:pt>
                <c:pt idx="117">
                  <c:v>251513.00005999999</c:v>
                </c:pt>
                <c:pt idx="118">
                  <c:v>263774.00005999999</c:v>
                </c:pt>
                <c:pt idx="119">
                  <c:v>271486.00007000001</c:v>
                </c:pt>
                <c:pt idx="120">
                  <c:v>273607.00008000003</c:v>
                </c:pt>
                <c:pt idx="121">
                  <c:v>280895.00008000003</c:v>
                </c:pt>
                <c:pt idx="122">
                  <c:v>269793.00008000003</c:v>
                </c:pt>
                <c:pt idx="123">
                  <c:v>269817.00008000003</c:v>
                </c:pt>
                <c:pt idx="124">
                  <c:v>265905.00008000003</c:v>
                </c:pt>
                <c:pt idx="125">
                  <c:v>276919.00008999999</c:v>
                </c:pt>
                <c:pt idx="126">
                  <c:v>278239.00008000003</c:v>
                </c:pt>
                <c:pt idx="127">
                  <c:v>286112.00008000003</c:v>
                </c:pt>
                <c:pt idx="128">
                  <c:v>291341.00007000001</c:v>
                </c:pt>
                <c:pt idx="129">
                  <c:v>302692.00008000003</c:v>
                </c:pt>
                <c:pt idx="130">
                  <c:v>306029.00007000001</c:v>
                </c:pt>
                <c:pt idx="131">
                  <c:v>300993.00007000001</c:v>
                </c:pt>
                <c:pt idx="132">
                  <c:v>293162.00008000003</c:v>
                </c:pt>
                <c:pt idx="133">
                  <c:v>300600.00007000001</c:v>
                </c:pt>
                <c:pt idx="134">
                  <c:v>311974.00007000001</c:v>
                </c:pt>
                <c:pt idx="135">
                  <c:v>322141.00005999999</c:v>
                </c:pt>
                <c:pt idx="136">
                  <c:v>319297.00004999997</c:v>
                </c:pt>
                <c:pt idx="137">
                  <c:v>330375.00004999997</c:v>
                </c:pt>
                <c:pt idx="138">
                  <c:v>328764.00004000001</c:v>
                </c:pt>
                <c:pt idx="139">
                  <c:v>320297.00004999997</c:v>
                </c:pt>
                <c:pt idx="140">
                  <c:v>312186.00005999999</c:v>
                </c:pt>
                <c:pt idx="141">
                  <c:v>313329.00007000001</c:v>
                </c:pt>
                <c:pt idx="142">
                  <c:v>299169.00004999997</c:v>
                </c:pt>
                <c:pt idx="143">
                  <c:v>298272.00004999997</c:v>
                </c:pt>
                <c:pt idx="144">
                  <c:v>312358.00007000001</c:v>
                </c:pt>
                <c:pt idx="145">
                  <c:v>300670.00007000001</c:v>
                </c:pt>
              </c:numCache>
            </c:numRef>
          </c:val>
          <c:smooth val="0"/>
          <c:extLst>
            <c:ext xmlns:c16="http://schemas.microsoft.com/office/drawing/2014/chart" uri="{C3380CC4-5D6E-409C-BE32-E72D297353CC}">
              <c16:uniqueId val="{00000000-4EA3-4AC5-854C-644FDF8C44BA}"/>
            </c:ext>
          </c:extLst>
        </c:ser>
        <c:ser>
          <c:idx val="1"/>
          <c:order val="1"/>
          <c:tx>
            <c:strRef>
              <c:f>'821_B2_PH'!$G$3</c:f>
              <c:strCache>
                <c:ptCount val="1"/>
                <c:pt idx="0">
                  <c:v>Benchmark</c:v>
                </c:pt>
              </c:strCache>
            </c:strRef>
          </c:tx>
          <c:spPr>
            <a:ln w="15875" cap="rnd">
              <a:solidFill>
                <a:srgbClr val="29363D"/>
              </a:solidFill>
              <a:round/>
            </a:ln>
            <a:effectLst/>
          </c:spPr>
          <c:marker>
            <c:symbol val="none"/>
          </c:marker>
          <c:dLbls>
            <c:delete val="1"/>
          </c:dLbls>
          <c:cat>
            <c:numRef>
              <c:f>'821_B2_PH'!$I$2:$I$147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'821_B2_PH'!$M$2:$M$147</c:f>
              <c:numCache>
                <c:formatCode>General</c:formatCode>
                <c:ptCount val="146"/>
                <c:pt idx="0">
                  <c:v>100000</c:v>
                </c:pt>
                <c:pt idx="1">
                  <c:v>102370.9094</c:v>
                </c:pt>
                <c:pt idx="2">
                  <c:v>104730.41791</c:v>
                </c:pt>
                <c:pt idx="3">
                  <c:v>104483.60285</c:v>
                </c:pt>
                <c:pt idx="4">
                  <c:v>106248.54356999999</c:v>
                </c:pt>
                <c:pt idx="5">
                  <c:v>109056.38627</c:v>
                </c:pt>
                <c:pt idx="6">
                  <c:v>106455.30283</c:v>
                </c:pt>
                <c:pt idx="7">
                  <c:v>109169.43838000001</c:v>
                </c:pt>
                <c:pt idx="8">
                  <c:v>111985.89446</c:v>
                </c:pt>
                <c:pt idx="9">
                  <c:v>110959.03116</c:v>
                </c:pt>
                <c:pt idx="10">
                  <c:v>117245.89274</c:v>
                </c:pt>
                <c:pt idx="11">
                  <c:v>120780.63860000001</c:v>
                </c:pt>
                <c:pt idx="12">
                  <c:v>120754.83255000001</c:v>
                </c:pt>
                <c:pt idx="13">
                  <c:v>123649.72572</c:v>
                </c:pt>
                <c:pt idx="14">
                  <c:v>120996.09643999999</c:v>
                </c:pt>
                <c:pt idx="15">
                  <c:v>126775.00519</c:v>
                </c:pt>
                <c:pt idx="16">
                  <c:v>124481.44345000001</c:v>
                </c:pt>
                <c:pt idx="17">
                  <c:v>124783.7873</c:v>
                </c:pt>
                <c:pt idx="18">
                  <c:v>134111.71771999999</c:v>
                </c:pt>
                <c:pt idx="19">
                  <c:v>138931.66430999999</c:v>
                </c:pt>
                <c:pt idx="20">
                  <c:v>147615.47276999999</c:v>
                </c:pt>
                <c:pt idx="21">
                  <c:v>141093.14902000001</c:v>
                </c:pt>
                <c:pt idx="22">
                  <c:v>141546.68093</c:v>
                </c:pt>
                <c:pt idx="23">
                  <c:v>139425.24677</c:v>
                </c:pt>
                <c:pt idx="24">
                  <c:v>136769.06568999999</c:v>
                </c:pt>
                <c:pt idx="25">
                  <c:v>151692.98410999999</c:v>
                </c:pt>
                <c:pt idx="26">
                  <c:v>140820.37692000001</c:v>
                </c:pt>
                <c:pt idx="27">
                  <c:v>138471.06531000001</c:v>
                </c:pt>
                <c:pt idx="28">
                  <c:v>146934.55882999999</c:v>
                </c:pt>
                <c:pt idx="29">
                  <c:v>139482.97594999999</c:v>
                </c:pt>
                <c:pt idx="30">
                  <c:v>133893.54686999999</c:v>
                </c:pt>
                <c:pt idx="31">
                  <c:v>139764.58309999999</c:v>
                </c:pt>
                <c:pt idx="32">
                  <c:v>140038.13617000001</c:v>
                </c:pt>
                <c:pt idx="33">
                  <c:v>140682.29087</c:v>
                </c:pt>
                <c:pt idx="34">
                  <c:v>140262.85909000001</c:v>
                </c:pt>
                <c:pt idx="35">
                  <c:v>145484.62794000001</c:v>
                </c:pt>
                <c:pt idx="36">
                  <c:v>147951.47453000001</c:v>
                </c:pt>
                <c:pt idx="37">
                  <c:v>148398.95712000001</c:v>
                </c:pt>
                <c:pt idx="38">
                  <c:v>148684.02947000001</c:v>
                </c:pt>
                <c:pt idx="39">
                  <c:v>153748.77897000001</c:v>
                </c:pt>
                <c:pt idx="40">
                  <c:v>153019.02340999999</c:v>
                </c:pt>
                <c:pt idx="41">
                  <c:v>162035.30374999999</c:v>
                </c:pt>
                <c:pt idx="42">
                  <c:v>172253.22137000001</c:v>
                </c:pt>
                <c:pt idx="43">
                  <c:v>169178.97766999999</c:v>
                </c:pt>
                <c:pt idx="44">
                  <c:v>156458.78549000001</c:v>
                </c:pt>
                <c:pt idx="45">
                  <c:v>158325.68908000001</c:v>
                </c:pt>
                <c:pt idx="46">
                  <c:v>150386.2917</c:v>
                </c:pt>
                <c:pt idx="47">
                  <c:v>148172.01894000001</c:v>
                </c:pt>
                <c:pt idx="48">
                  <c:v>156890.05635</c:v>
                </c:pt>
                <c:pt idx="49">
                  <c:v>159075.67361999999</c:v>
                </c:pt>
                <c:pt idx="50">
                  <c:v>172666.63662999999</c:v>
                </c:pt>
                <c:pt idx="51">
                  <c:v>170161.25417999999</c:v>
                </c:pt>
                <c:pt idx="52">
                  <c:v>192609.67175000001</c:v>
                </c:pt>
                <c:pt idx="53">
                  <c:v>185515.20858000001</c:v>
                </c:pt>
                <c:pt idx="54">
                  <c:v>179885.61252</c:v>
                </c:pt>
                <c:pt idx="55">
                  <c:v>169177.92178999999</c:v>
                </c:pt>
                <c:pt idx="56">
                  <c:v>164405.2274</c:v>
                </c:pt>
                <c:pt idx="57">
                  <c:v>163846.70778999999</c:v>
                </c:pt>
                <c:pt idx="58">
                  <c:v>177063.06390000001</c:v>
                </c:pt>
                <c:pt idx="59">
                  <c:v>186183.19271999999</c:v>
                </c:pt>
                <c:pt idx="60">
                  <c:v>189865.64652000001</c:v>
                </c:pt>
                <c:pt idx="61">
                  <c:v>183592.17543</c:v>
                </c:pt>
                <c:pt idx="62">
                  <c:v>187396.51457</c:v>
                </c:pt>
                <c:pt idx="63">
                  <c:v>189758.8051</c:v>
                </c:pt>
                <c:pt idx="64">
                  <c:v>197925.7242</c:v>
                </c:pt>
                <c:pt idx="65">
                  <c:v>202065.16991</c:v>
                </c:pt>
                <c:pt idx="66">
                  <c:v>206878.10730999999</c:v>
                </c:pt>
                <c:pt idx="67">
                  <c:v>205344.10036000001</c:v>
                </c:pt>
                <c:pt idx="68">
                  <c:v>203737.97438999999</c:v>
                </c:pt>
                <c:pt idx="69">
                  <c:v>214159.31471999999</c:v>
                </c:pt>
                <c:pt idx="70">
                  <c:v>206291.52262</c:v>
                </c:pt>
                <c:pt idx="71">
                  <c:v>203300.27358000001</c:v>
                </c:pt>
                <c:pt idx="72">
                  <c:v>229118.05145</c:v>
                </c:pt>
                <c:pt idx="73">
                  <c:v>230970.08240000001</c:v>
                </c:pt>
                <c:pt idx="74">
                  <c:v>235835.85402</c:v>
                </c:pt>
                <c:pt idx="75">
                  <c:v>242204.18955000001</c:v>
                </c:pt>
                <c:pt idx="76">
                  <c:v>254700.06015999999</c:v>
                </c:pt>
                <c:pt idx="77">
                  <c:v>246851.98216000001</c:v>
                </c:pt>
                <c:pt idx="78">
                  <c:v>232795.67569999999</c:v>
                </c:pt>
                <c:pt idx="79">
                  <c:v>247075.26951000001</c:v>
                </c:pt>
                <c:pt idx="80">
                  <c:v>247317.83025</c:v>
                </c:pt>
                <c:pt idx="81">
                  <c:v>254226.85307000001</c:v>
                </c:pt>
                <c:pt idx="82">
                  <c:v>259420.46408000001</c:v>
                </c:pt>
                <c:pt idx="83">
                  <c:v>260166.76775</c:v>
                </c:pt>
                <c:pt idx="84">
                  <c:v>264285.18239999999</c:v>
                </c:pt>
                <c:pt idx="85">
                  <c:v>256905.75189000001</c:v>
                </c:pt>
                <c:pt idx="86">
                  <c:v>270085.18913999997</c:v>
                </c:pt>
                <c:pt idx="87">
                  <c:v>278136.40278</c:v>
                </c:pt>
                <c:pt idx="88">
                  <c:v>284689.90174</c:v>
                </c:pt>
                <c:pt idx="89">
                  <c:v>283009.15782999998</c:v>
                </c:pt>
                <c:pt idx="90">
                  <c:v>299849.22107999999</c:v>
                </c:pt>
                <c:pt idx="91">
                  <c:v>308188.43369999999</c:v>
                </c:pt>
                <c:pt idx="92">
                  <c:v>318497.20714999997</c:v>
                </c:pt>
                <c:pt idx="93">
                  <c:v>295412.06757000001</c:v>
                </c:pt>
                <c:pt idx="94">
                  <c:v>285340.81309000001</c:v>
                </c:pt>
                <c:pt idx="95">
                  <c:v>275543.24975000002</c:v>
                </c:pt>
                <c:pt idx="96">
                  <c:v>274492.35901999997</c:v>
                </c:pt>
                <c:pt idx="97">
                  <c:v>272802.04193000001</c:v>
                </c:pt>
                <c:pt idx="98">
                  <c:v>261667.01665999999</c:v>
                </c:pt>
                <c:pt idx="99">
                  <c:v>283450.29826000001</c:v>
                </c:pt>
                <c:pt idx="100">
                  <c:v>279811.04223999998</c:v>
                </c:pt>
                <c:pt idx="101">
                  <c:v>267090.35991</c:v>
                </c:pt>
                <c:pt idx="102">
                  <c:v>289135.74755999999</c:v>
                </c:pt>
                <c:pt idx="103">
                  <c:v>287493.70987999998</c:v>
                </c:pt>
                <c:pt idx="104">
                  <c:v>277726.31915</c:v>
                </c:pt>
                <c:pt idx="105">
                  <c:v>305448.09518</c:v>
                </c:pt>
                <c:pt idx="106">
                  <c:v>312549.59097000002</c:v>
                </c:pt>
                <c:pt idx="107">
                  <c:v>310190.37770000001</c:v>
                </c:pt>
                <c:pt idx="108">
                  <c:v>324528.06037000002</c:v>
                </c:pt>
                <c:pt idx="109">
                  <c:v>346860.32195999997</c:v>
                </c:pt>
                <c:pt idx="110">
                  <c:v>350849.03356000001</c:v>
                </c:pt>
                <c:pt idx="111">
                  <c:v>341672.31588000001</c:v>
                </c:pt>
                <c:pt idx="112">
                  <c:v>350923.02587999997</c:v>
                </c:pt>
                <c:pt idx="113">
                  <c:v>339480.25375999999</c:v>
                </c:pt>
                <c:pt idx="114">
                  <c:v>326219.06229999999</c:v>
                </c:pt>
                <c:pt idx="115">
                  <c:v>357924.31299000001</c:v>
                </c:pt>
                <c:pt idx="116">
                  <c:v>365774.57503000001</c:v>
                </c:pt>
                <c:pt idx="117">
                  <c:v>375841.16973000002</c:v>
                </c:pt>
                <c:pt idx="118">
                  <c:v>403354.42356000002</c:v>
                </c:pt>
                <c:pt idx="119">
                  <c:v>406938.31303999998</c:v>
                </c:pt>
                <c:pt idx="120">
                  <c:v>391756.92599999998</c:v>
                </c:pt>
                <c:pt idx="121">
                  <c:v>405509.87972999999</c:v>
                </c:pt>
                <c:pt idx="122">
                  <c:v>403367.17546</c:v>
                </c:pt>
                <c:pt idx="123">
                  <c:v>410174.36086000002</c:v>
                </c:pt>
                <c:pt idx="124">
                  <c:v>411618.95444</c:v>
                </c:pt>
                <c:pt idx="125">
                  <c:v>406831.09273999999</c:v>
                </c:pt>
                <c:pt idx="126">
                  <c:v>407995.27510000003</c:v>
                </c:pt>
                <c:pt idx="127">
                  <c:v>432846.36751000001</c:v>
                </c:pt>
                <c:pt idx="128">
                  <c:v>441412.60005000001</c:v>
                </c:pt>
                <c:pt idx="129">
                  <c:v>450998.84607000003</c:v>
                </c:pt>
                <c:pt idx="130">
                  <c:v>443605.81267000001</c:v>
                </c:pt>
                <c:pt idx="131">
                  <c:v>424605.61332</c:v>
                </c:pt>
                <c:pt idx="132">
                  <c:v>433882.57066999999</c:v>
                </c:pt>
                <c:pt idx="133">
                  <c:v>443748.77227999998</c:v>
                </c:pt>
                <c:pt idx="134">
                  <c:v>457919.73206000001</c:v>
                </c:pt>
                <c:pt idx="135">
                  <c:v>473613.95656000002</c:v>
                </c:pt>
                <c:pt idx="136">
                  <c:v>472307.56553999998</c:v>
                </c:pt>
                <c:pt idx="137">
                  <c:v>479043.78266999999</c:v>
                </c:pt>
                <c:pt idx="138">
                  <c:v>491472.48427000002</c:v>
                </c:pt>
                <c:pt idx="139">
                  <c:v>484915.25621999998</c:v>
                </c:pt>
                <c:pt idx="140">
                  <c:v>473552.96148</c:v>
                </c:pt>
                <c:pt idx="141">
                  <c:v>476017.13968000002</c:v>
                </c:pt>
                <c:pt idx="142">
                  <c:v>475851.22505000001</c:v>
                </c:pt>
                <c:pt idx="143">
                  <c:v>471739.21555000002</c:v>
                </c:pt>
                <c:pt idx="144">
                  <c:v>512623.61349000002</c:v>
                </c:pt>
                <c:pt idx="145">
                  <c:v>521014.52664</c:v>
                </c:pt>
              </c:numCache>
            </c:numRef>
          </c:val>
          <c:smooth val="0"/>
          <c:extLst>
            <c:ext xmlns:c16="http://schemas.microsoft.com/office/drawing/2014/chart" uri="{C3380CC4-5D6E-409C-BE32-E72D297353CC}">
              <c16:uniqueId val="{00000001-4EA3-4AC5-854C-644FDF8C44BA}"/>
            </c:ext>
          </c:extLst>
        </c:ser>
        <c:ser>
          <c:idx val="5"/>
          <c:order val="2"/>
          <c:tx>
            <c:strRef>
              <c:f>'821_B2_PH'!$J$1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'821_B2_PH'!$I$2:$I$147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'821_B2_PH'!$J$2:$J$147</c:f>
              <c:numCache>
                <c:formatCode>General</c:formatCode>
                <c:ptCount val="146"/>
                <c:pt idx="145">
                  <c:v>300670.00007000001</c:v>
                </c:pt>
              </c:numCache>
            </c:numRef>
          </c:val>
          <c:smooth val="0"/>
          <c:extLst>
            <c:ext xmlns:c16="http://schemas.microsoft.com/office/drawing/2014/chart" uri="{C3380CC4-5D6E-409C-BE32-E72D297353CC}">
              <c16:uniqueId val="{00000002-4EA3-4AC5-854C-644FDF8C44BA}"/>
            </c:ext>
          </c:extLst>
        </c:ser>
        <c:ser>
          <c:idx val="6"/>
          <c:order val="3"/>
          <c:tx>
            <c:strRef>
              <c:f>'821_B2_PH'!$K$1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'821_B2_PH'!$I$2:$I$147</c:f>
              <c:numCache>
                <c:formatCode>m/d/yyyy</c:formatCode>
                <c:ptCount val="146"/>
                <c:pt idx="0">
                  <c:v>41760</c:v>
                </c:pt>
                <c:pt idx="1">
                  <c:v>41790</c:v>
                </c:pt>
                <c:pt idx="2">
                  <c:v>41820</c:v>
                </c:pt>
                <c:pt idx="3">
                  <c:v>41851</c:v>
                </c:pt>
                <c:pt idx="4">
                  <c:v>41882</c:v>
                </c:pt>
                <c:pt idx="5">
                  <c:v>41912</c:v>
                </c:pt>
                <c:pt idx="6">
                  <c:v>41943</c:v>
                </c:pt>
                <c:pt idx="7">
                  <c:v>41973</c:v>
                </c:pt>
                <c:pt idx="8">
                  <c:v>42004</c:v>
                </c:pt>
                <c:pt idx="9">
                  <c:v>42035</c:v>
                </c:pt>
                <c:pt idx="10">
                  <c:v>42063</c:v>
                </c:pt>
                <c:pt idx="11">
                  <c:v>42094</c:v>
                </c:pt>
                <c:pt idx="12">
                  <c:v>42124</c:v>
                </c:pt>
                <c:pt idx="13">
                  <c:v>42155</c:v>
                </c:pt>
                <c:pt idx="14">
                  <c:v>42185</c:v>
                </c:pt>
                <c:pt idx="15">
                  <c:v>42216</c:v>
                </c:pt>
                <c:pt idx="16">
                  <c:v>42247</c:v>
                </c:pt>
                <c:pt idx="17">
                  <c:v>42277</c:v>
                </c:pt>
                <c:pt idx="18">
                  <c:v>42308</c:v>
                </c:pt>
                <c:pt idx="19">
                  <c:v>42338</c:v>
                </c:pt>
                <c:pt idx="20">
                  <c:v>42369</c:v>
                </c:pt>
                <c:pt idx="21">
                  <c:v>42400</c:v>
                </c:pt>
                <c:pt idx="22">
                  <c:v>42429</c:v>
                </c:pt>
                <c:pt idx="23">
                  <c:v>42460</c:v>
                </c:pt>
                <c:pt idx="24">
                  <c:v>42490</c:v>
                </c:pt>
                <c:pt idx="25">
                  <c:v>42521</c:v>
                </c:pt>
                <c:pt idx="26">
                  <c:v>42551</c:v>
                </c:pt>
                <c:pt idx="27">
                  <c:v>42582</c:v>
                </c:pt>
                <c:pt idx="28">
                  <c:v>42613</c:v>
                </c:pt>
                <c:pt idx="29">
                  <c:v>42643</c:v>
                </c:pt>
                <c:pt idx="30">
                  <c:v>42674</c:v>
                </c:pt>
                <c:pt idx="31">
                  <c:v>42704</c:v>
                </c:pt>
                <c:pt idx="32">
                  <c:v>42735</c:v>
                </c:pt>
                <c:pt idx="33">
                  <c:v>42766</c:v>
                </c:pt>
                <c:pt idx="34">
                  <c:v>42794</c:v>
                </c:pt>
                <c:pt idx="35">
                  <c:v>42825</c:v>
                </c:pt>
                <c:pt idx="36">
                  <c:v>42855</c:v>
                </c:pt>
                <c:pt idx="37">
                  <c:v>42886</c:v>
                </c:pt>
                <c:pt idx="38">
                  <c:v>42916</c:v>
                </c:pt>
                <c:pt idx="39">
                  <c:v>42947</c:v>
                </c:pt>
                <c:pt idx="40">
                  <c:v>42978</c:v>
                </c:pt>
                <c:pt idx="41">
                  <c:v>43008</c:v>
                </c:pt>
                <c:pt idx="42">
                  <c:v>43039</c:v>
                </c:pt>
                <c:pt idx="43">
                  <c:v>43069</c:v>
                </c:pt>
                <c:pt idx="44">
                  <c:v>43100</c:v>
                </c:pt>
                <c:pt idx="45">
                  <c:v>43131</c:v>
                </c:pt>
                <c:pt idx="46">
                  <c:v>43159</c:v>
                </c:pt>
                <c:pt idx="47">
                  <c:v>43190</c:v>
                </c:pt>
                <c:pt idx="48">
                  <c:v>43220</c:v>
                </c:pt>
                <c:pt idx="49">
                  <c:v>43251</c:v>
                </c:pt>
                <c:pt idx="50">
                  <c:v>43281</c:v>
                </c:pt>
                <c:pt idx="51">
                  <c:v>43312</c:v>
                </c:pt>
                <c:pt idx="52">
                  <c:v>43343</c:v>
                </c:pt>
                <c:pt idx="53">
                  <c:v>43373</c:v>
                </c:pt>
                <c:pt idx="54">
                  <c:v>43404</c:v>
                </c:pt>
                <c:pt idx="55">
                  <c:v>43434</c:v>
                </c:pt>
                <c:pt idx="56">
                  <c:v>43465</c:v>
                </c:pt>
                <c:pt idx="57">
                  <c:v>43496</c:v>
                </c:pt>
                <c:pt idx="58">
                  <c:v>43524</c:v>
                </c:pt>
                <c:pt idx="59">
                  <c:v>43555</c:v>
                </c:pt>
                <c:pt idx="60">
                  <c:v>43585</c:v>
                </c:pt>
                <c:pt idx="61">
                  <c:v>43616</c:v>
                </c:pt>
                <c:pt idx="62">
                  <c:v>43646</c:v>
                </c:pt>
                <c:pt idx="63">
                  <c:v>43677</c:v>
                </c:pt>
                <c:pt idx="64">
                  <c:v>43708</c:v>
                </c:pt>
                <c:pt idx="65">
                  <c:v>43738</c:v>
                </c:pt>
                <c:pt idx="66">
                  <c:v>43769</c:v>
                </c:pt>
                <c:pt idx="67">
                  <c:v>43799</c:v>
                </c:pt>
                <c:pt idx="68">
                  <c:v>43830</c:v>
                </c:pt>
                <c:pt idx="69">
                  <c:v>43861</c:v>
                </c:pt>
                <c:pt idx="70">
                  <c:v>43890</c:v>
                </c:pt>
                <c:pt idx="71">
                  <c:v>43921</c:v>
                </c:pt>
                <c:pt idx="72">
                  <c:v>43951</c:v>
                </c:pt>
                <c:pt idx="73">
                  <c:v>43982</c:v>
                </c:pt>
                <c:pt idx="74">
                  <c:v>44012</c:v>
                </c:pt>
                <c:pt idx="75">
                  <c:v>44043</c:v>
                </c:pt>
                <c:pt idx="76">
                  <c:v>44074</c:v>
                </c:pt>
                <c:pt idx="77">
                  <c:v>44104</c:v>
                </c:pt>
                <c:pt idx="78">
                  <c:v>44135</c:v>
                </c:pt>
                <c:pt idx="79">
                  <c:v>44165</c:v>
                </c:pt>
                <c:pt idx="80">
                  <c:v>44196</c:v>
                </c:pt>
                <c:pt idx="81">
                  <c:v>44227</c:v>
                </c:pt>
                <c:pt idx="82">
                  <c:v>44255</c:v>
                </c:pt>
                <c:pt idx="83">
                  <c:v>44286</c:v>
                </c:pt>
                <c:pt idx="84">
                  <c:v>44316</c:v>
                </c:pt>
                <c:pt idx="85">
                  <c:v>44347</c:v>
                </c:pt>
                <c:pt idx="86">
                  <c:v>44377</c:v>
                </c:pt>
                <c:pt idx="87">
                  <c:v>44408</c:v>
                </c:pt>
                <c:pt idx="88">
                  <c:v>44439</c:v>
                </c:pt>
                <c:pt idx="89">
                  <c:v>44469</c:v>
                </c:pt>
                <c:pt idx="90">
                  <c:v>44500</c:v>
                </c:pt>
                <c:pt idx="91">
                  <c:v>44530</c:v>
                </c:pt>
                <c:pt idx="92">
                  <c:v>44561</c:v>
                </c:pt>
                <c:pt idx="93">
                  <c:v>44592</c:v>
                </c:pt>
                <c:pt idx="94">
                  <c:v>44620</c:v>
                </c:pt>
                <c:pt idx="95">
                  <c:v>44651</c:v>
                </c:pt>
                <c:pt idx="96">
                  <c:v>44681</c:v>
                </c:pt>
                <c:pt idx="97">
                  <c:v>44712</c:v>
                </c:pt>
                <c:pt idx="98">
                  <c:v>44742</c:v>
                </c:pt>
                <c:pt idx="99">
                  <c:v>44773</c:v>
                </c:pt>
                <c:pt idx="100">
                  <c:v>44804</c:v>
                </c:pt>
                <c:pt idx="101">
                  <c:v>44834</c:v>
                </c:pt>
                <c:pt idx="102">
                  <c:v>44865</c:v>
                </c:pt>
                <c:pt idx="103">
                  <c:v>44895</c:v>
                </c:pt>
                <c:pt idx="104">
                  <c:v>44926</c:v>
                </c:pt>
                <c:pt idx="105">
                  <c:v>44957</c:v>
                </c:pt>
                <c:pt idx="106">
                  <c:v>44985</c:v>
                </c:pt>
                <c:pt idx="107">
                  <c:v>45016</c:v>
                </c:pt>
                <c:pt idx="108">
                  <c:v>45046</c:v>
                </c:pt>
                <c:pt idx="109">
                  <c:v>45077</c:v>
                </c:pt>
                <c:pt idx="110">
                  <c:v>45107</c:v>
                </c:pt>
                <c:pt idx="111">
                  <c:v>45138</c:v>
                </c:pt>
                <c:pt idx="112">
                  <c:v>45169</c:v>
                </c:pt>
                <c:pt idx="113">
                  <c:v>45199</c:v>
                </c:pt>
                <c:pt idx="114">
                  <c:v>45230</c:v>
                </c:pt>
                <c:pt idx="115">
                  <c:v>45260</c:v>
                </c:pt>
                <c:pt idx="116">
                  <c:v>45291</c:v>
                </c:pt>
                <c:pt idx="117">
                  <c:v>45322</c:v>
                </c:pt>
                <c:pt idx="118">
                  <c:v>45351</c:v>
                </c:pt>
                <c:pt idx="119">
                  <c:v>45382</c:v>
                </c:pt>
                <c:pt idx="120">
                  <c:v>45412</c:v>
                </c:pt>
                <c:pt idx="121">
                  <c:v>45443</c:v>
                </c:pt>
                <c:pt idx="122">
                  <c:v>45473</c:v>
                </c:pt>
                <c:pt idx="123">
                  <c:v>45504</c:v>
                </c:pt>
                <c:pt idx="124">
                  <c:v>45535</c:v>
                </c:pt>
                <c:pt idx="125">
                  <c:v>45565</c:v>
                </c:pt>
                <c:pt idx="126">
                  <c:v>45596</c:v>
                </c:pt>
                <c:pt idx="127">
                  <c:v>45626</c:v>
                </c:pt>
                <c:pt idx="128">
                  <c:v>45657</c:v>
                </c:pt>
                <c:pt idx="129">
                  <c:v>45688</c:v>
                </c:pt>
                <c:pt idx="130">
                  <c:v>45716</c:v>
                </c:pt>
                <c:pt idx="131">
                  <c:v>45747</c:v>
                </c:pt>
                <c:pt idx="132">
                  <c:v>45777</c:v>
                </c:pt>
                <c:pt idx="133">
                  <c:v>45808</c:v>
                </c:pt>
                <c:pt idx="134">
                  <c:v>45838</c:v>
                </c:pt>
                <c:pt idx="135">
                  <c:v>45869</c:v>
                </c:pt>
                <c:pt idx="136">
                  <c:v>45900</c:v>
                </c:pt>
                <c:pt idx="137">
                  <c:v>45930</c:v>
                </c:pt>
                <c:pt idx="138">
                  <c:v>45961</c:v>
                </c:pt>
                <c:pt idx="139">
                  <c:v>45991</c:v>
                </c:pt>
                <c:pt idx="140">
                  <c:v>46022</c:v>
                </c:pt>
                <c:pt idx="141">
                  <c:v>46053</c:v>
                </c:pt>
                <c:pt idx="142">
                  <c:v>46081</c:v>
                </c:pt>
                <c:pt idx="143">
                  <c:v>46112</c:v>
                </c:pt>
                <c:pt idx="144">
                  <c:v>46142</c:v>
                </c:pt>
                <c:pt idx="145">
                  <c:v>46173</c:v>
                </c:pt>
              </c:numCache>
            </c:numRef>
          </c:cat>
          <c:val>
            <c:numRef>
              <c:f>'821_B2_PH'!$K$2:$K$147</c:f>
              <c:numCache>
                <c:formatCode>General</c:formatCode>
                <c:ptCount val="146"/>
                <c:pt idx="145">
                  <c:v>521014.52664</c:v>
                </c:pt>
              </c:numCache>
            </c:numRef>
          </c:val>
          <c:smooth val="0"/>
          <c:extLst>
            <c:ext xmlns:c16="http://schemas.microsoft.com/office/drawing/2014/chart" uri="{C3380CC4-5D6E-409C-BE32-E72D297353CC}">
              <c16:uniqueId val="{00000003-4EA3-4AC5-854C-644FDF8C44B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53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dPt>
            <c:idx val="3"/>
            <c:invertIfNegative val="0"/>
            <c:bubble3D val="0"/>
            <c:spPr>
              <a:solidFill>
                <a:srgbClr val="D25347"/>
              </a:solidFill>
              <a:ln>
                <a:noFill/>
              </a:ln>
              <a:effectLst/>
            </c:spPr>
            <c:extLst>
              <c:ext xmlns:c16="http://schemas.microsoft.com/office/drawing/2014/chart" uri="{C3380CC4-5D6E-409C-BE32-E72D297353CC}">
                <c16:uniqueId val="{00000000-E839-49A4-BD4E-64B11049A040}"/>
              </c:ext>
            </c:extLst>
          </c:dPt>
          <c:dPt>
            <c:idx val="4"/>
            <c:invertIfNegative val="0"/>
            <c:bubble3D val="0"/>
            <c:spPr>
              <a:solidFill>
                <a:srgbClr val="D25347"/>
              </a:solidFill>
              <a:ln>
                <a:noFill/>
              </a:ln>
              <a:effectLst/>
            </c:spPr>
            <c:extLst>
              <c:ext xmlns:c16="http://schemas.microsoft.com/office/drawing/2014/chart" uri="{C3380CC4-5D6E-409C-BE32-E72D297353CC}">
                <c16:uniqueId val="{00000002-81E9-4E5A-920B-8D957942D55B}"/>
              </c:ext>
            </c:extLst>
          </c:dPt>
          <c:dPt>
            <c:idx val="5"/>
            <c:invertIfNegative val="0"/>
            <c:bubble3D val="0"/>
            <c:spPr>
              <a:solidFill>
                <a:srgbClr val="29363D"/>
              </a:solidFill>
              <a:ln>
                <a:noFill/>
              </a:ln>
              <a:effectLst/>
            </c:spPr>
            <c:extLst>
              <c:ext xmlns:c16="http://schemas.microsoft.com/office/drawing/2014/chart" uri="{C3380CC4-5D6E-409C-BE32-E72D297353CC}">
                <c16:uniqueId val="{00000004-5D69-43EB-B164-27AF498A5F82}"/>
              </c:ext>
            </c:extLst>
          </c:dPt>
          <c:dPt>
            <c:idx val="6"/>
            <c:invertIfNegative val="0"/>
            <c:bubble3D val="0"/>
            <c:spPr>
              <a:solidFill>
                <a:srgbClr val="D25347"/>
              </a:solidFill>
              <a:ln>
                <a:noFill/>
              </a:ln>
              <a:effectLst/>
            </c:spPr>
            <c:extLst>
              <c:ext xmlns:c16="http://schemas.microsoft.com/office/drawing/2014/chart" uri="{C3380CC4-5D6E-409C-BE32-E72D297353CC}">
                <c16:uniqueId val="{00000006-73A2-4ECC-A3B3-B1EB9D01EEFA}"/>
              </c:ext>
            </c:extLst>
          </c:dPt>
          <c:dPt>
            <c:idx val="7"/>
            <c:invertIfNegative val="0"/>
            <c:bubble3D val="0"/>
            <c:spPr>
              <a:solidFill>
                <a:srgbClr val="D25347"/>
              </a:solidFill>
              <a:ln>
                <a:noFill/>
              </a:ln>
              <a:effectLst/>
            </c:spPr>
            <c:extLst>
              <c:ext xmlns:c16="http://schemas.microsoft.com/office/drawing/2014/chart" uri="{C3380CC4-5D6E-409C-BE32-E72D297353CC}">
                <c16:uniqueId val="{00000008-FC11-4A8E-99E6-EDD1A131E293}"/>
              </c:ext>
            </c:extLst>
          </c:dPt>
          <c:dPt>
            <c:idx val="8"/>
            <c:invertIfNegative val="0"/>
            <c:bubble3D val="0"/>
            <c:spPr>
              <a:solidFill>
                <a:srgbClr val="D25347"/>
              </a:solidFill>
              <a:ln>
                <a:noFill/>
              </a:ln>
              <a:effectLst/>
            </c:spPr>
            <c:extLst>
              <c:ext xmlns:c16="http://schemas.microsoft.com/office/drawing/2014/chart" uri="{C3380CC4-5D6E-409C-BE32-E72D297353CC}">
                <c16:uniqueId val="{00000010-A983-4B83-91D0-E28FFBA8CCBC}"/>
              </c:ext>
            </c:extLst>
          </c:dPt>
          <c:dPt>
            <c:idx val="9"/>
            <c:invertIfNegative val="0"/>
            <c:bubble3D val="0"/>
            <c:spPr>
              <a:solidFill>
                <a:srgbClr val="D25347"/>
              </a:solidFill>
              <a:ln>
                <a:noFill/>
              </a:ln>
              <a:effectLst/>
            </c:spPr>
            <c:extLst>
              <c:ext xmlns:c16="http://schemas.microsoft.com/office/drawing/2014/chart" uri="{C3380CC4-5D6E-409C-BE32-E72D297353CC}">
                <c16:uniqueId val="{0000000A-76FE-40D1-82A4-EFB0FA7E0EAA}"/>
              </c:ext>
            </c:extLst>
          </c:dPt>
          <c:dPt>
            <c:idx val="10"/>
            <c:invertIfNegative val="0"/>
            <c:bubble3D val="0"/>
            <c:spPr>
              <a:solidFill>
                <a:srgbClr val="D25347"/>
              </a:solidFill>
              <a:ln>
                <a:noFill/>
              </a:ln>
              <a:effectLst/>
            </c:spPr>
            <c:extLst>
              <c:ext xmlns:c16="http://schemas.microsoft.com/office/drawing/2014/chart" uri="{C3380CC4-5D6E-409C-BE32-E72D297353CC}">
                <c16:uniqueId val="{0000000E-AE32-4F0A-BA9B-3F2702120DCE}"/>
              </c:ext>
            </c:extLst>
          </c:dPt>
          <c:dPt>
            <c:idx val="11"/>
            <c:invertIfNegative val="0"/>
            <c:bubble3D val="0"/>
            <c:spPr>
              <a:solidFill>
                <a:srgbClr val="D25347"/>
              </a:solidFill>
              <a:ln>
                <a:noFill/>
              </a:ln>
              <a:effectLst/>
            </c:spPr>
            <c:extLst>
              <c:ext xmlns:c16="http://schemas.microsoft.com/office/drawing/2014/chart" uri="{C3380CC4-5D6E-409C-BE32-E72D297353CC}">
                <c16:uniqueId val="{0000000C-E4A9-4FDC-858E-8FBE8FDF2847}"/>
              </c:ext>
            </c:extLst>
          </c:dPt>
          <c:val>
            <c:numRef>
              <c:f>'821_ESA'!$G$4:$G$15</c:f>
              <c:numCache>
                <c:formatCode>General</c:formatCode>
                <c:ptCount val="12"/>
                <c:pt idx="0">
                  <c:v>19.54712</c:v>
                </c:pt>
                <c:pt idx="1">
                  <c:v>15.95401</c:v>
                </c:pt>
                <c:pt idx="2">
                  <c:v>12.92393</c:v>
                </c:pt>
                <c:pt idx="3">
                  <c:v>10.357676</c:v>
                </c:pt>
                <c:pt idx="4">
                  <c:v>8.3251430000000006</c:v>
                </c:pt>
                <c:pt idx="5">
                  <c:v>7.6775099999999998</c:v>
                </c:pt>
                <c:pt idx="6">
                  <c:v>6.9925560000000004</c:v>
                </c:pt>
                <c:pt idx="7">
                  <c:v>6.6627109999999998</c:v>
                </c:pt>
                <c:pt idx="8">
                  <c:v>6.0245749999999996</c:v>
                </c:pt>
                <c:pt idx="9">
                  <c:v>3.284694</c:v>
                </c:pt>
                <c:pt idx="10">
                  <c:v>1.715778</c:v>
                </c:pt>
                <c:pt idx="11">
                  <c:v>0.53429700000000002</c:v>
                </c:pt>
              </c:numCache>
            </c:numRef>
          </c:val>
          <c:extLst>
            <c:ext xmlns:c16="http://schemas.microsoft.com/office/drawing/2014/chart" uri="{C3380CC4-5D6E-409C-BE32-E72D297353CC}">
              <c16:uniqueId val="{00000000-9588-490F-843A-079E18112833}"/>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General"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'821_GEO_EXP'!$A$2</c:f>
              <c:strCache>
                <c:ptCount val="1"/>
                <c:pt idx="0">
                  <c:v>821</c:v>
                </c:pt>
              </c:strCache>
            </c:strRef>
          </c:tx>
          <c:spPr>
            <a:solidFill>
              <a:srgbClr val="D25347"/>
            </a:solidFill>
            <a:ln>
              <a:noFill/>
            </a:ln>
            <a:effectLst/>
          </c:spPr>
          <c:invertIfNegative val="0"/>
          <c:cat>
            <c:strRef>
              <c:f>'821_GEO_EXP'!$B$1:$E$1</c:f>
              <c:strCache>
                <c:ptCount val="4"/>
                <c:pt idx="0">
                  <c:v>North America</c:v>
                </c:pt>
                <c:pt idx="1">
                  <c:v>EM Asia</c:v>
                </c:pt>
                <c:pt idx="2">
                  <c:v>Europe</c:v>
                </c:pt>
                <c:pt idx="3">
                  <c:v>Pacific</c:v>
                </c:pt>
              </c:strCache>
            </c:strRef>
          </c:cat>
          <c:val>
            <c:numRef>
              <c:f>'821_GEO_EXP'!$B$2:$E$2</c:f>
              <c:numCache>
                <c:formatCode>0.000</c:formatCode>
                <c:ptCount val="4"/>
                <c:pt idx="0">
                  <c:v>0.31100872000000002</c:v>
                </c:pt>
                <c:pt idx="1">
                  <c:v>0.31153332</c:v>
                </c:pt>
                <c:pt idx="2">
                  <c:v>0.30938907999999998</c:v>
                </c:pt>
                <c:pt idx="3">
                  <c:v>6.8068870000000004E-2</c:v>
                </c:pt>
              </c:numCache>
            </c:numRef>
          </c:val>
          <c:extLst>
            <c:ext xmlns:c16="http://schemas.microsoft.com/office/drawing/2014/chart" uri="{C3380CC4-5D6E-409C-BE32-E72D297353CC}">
              <c16:uniqueId val="{00000000-D502-4036-8F0A-BE641E364FDE}"/>
            </c:ext>
          </c:extLst>
        </c:ser>
        <c:ser>
          <c:idx val="1"/>
          <c:order val="1"/>
          <c:tx>
            <c:strRef>
              <c:f>'821_GEO_EXP'!$A$3</c:f>
              <c:strCache>
                <c:ptCount val="1"/>
                <c:pt idx="0">
                  <c:v>MSCI ACWI</c:v>
                </c:pt>
              </c:strCache>
            </c:strRef>
          </c:tx>
          <c:spPr>
            <a:solidFill>
              <a:srgbClr val="29363D"/>
            </a:solidFill>
            <a:ln>
              <a:noFill/>
            </a:ln>
            <a:effectLst/>
          </c:spPr>
          <c:invertIfNegative val="0"/>
          <c:cat>
            <c:strRef>
              <c:f>'821_GEO_EXP'!$B$1:$E$1</c:f>
              <c:strCache>
                <c:ptCount val="4"/>
                <c:pt idx="0">
                  <c:v>North America</c:v>
                </c:pt>
                <c:pt idx="1">
                  <c:v>EM Asia</c:v>
                </c:pt>
                <c:pt idx="2">
                  <c:v>Europe</c:v>
                </c:pt>
                <c:pt idx="3">
                  <c:v>Pacific</c:v>
                </c:pt>
              </c:strCache>
            </c:strRef>
          </c:cat>
          <c:val>
            <c:numRef>
              <c:f>'821_GEO_EXP'!$B$3:$E$3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D502-4036-8F0A-BE641E364FDE}"/>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0"/>
          <c:spPr>
            <a:solidFill>
              <a:srgbClr val="D25347"/>
            </a:solidFill>
            <a:ln>
              <a:noFill/>
            </a:ln>
            <a:effectLst/>
          </c:spPr>
          <c:invertIfNegative val="0"/>
          <c:val>
            <c:numRef>
              <c:f>'822_ESA'!$H$3:$H$12</c:f>
              <c:numCache>
                <c:formatCode>0</c:formatCode>
                <c:ptCount val="10"/>
                <c:pt idx="0">
                  <c:v>17.367754000000001</c:v>
                </c:pt>
                <c:pt idx="1">
                  <c:v>14.570373</c:v>
                </c:pt>
                <c:pt idx="2">
                  <c:v>11.837375</c:v>
                </c:pt>
                <c:pt idx="3">
                  <c:v>9.5598860000000005</c:v>
                </c:pt>
                <c:pt idx="4">
                  <c:v>8.3884349999999994</c:v>
                </c:pt>
                <c:pt idx="5">
                  <c:v>8.2090189999999996</c:v>
                </c:pt>
                <c:pt idx="6">
                  <c:v>8.1540619999999997</c:v>
                </c:pt>
                <c:pt idx="7">
                  <c:v>7.7990490000000001</c:v>
                </c:pt>
                <c:pt idx="8">
                  <c:v>7.1045109999999996</c:v>
                </c:pt>
                <c:pt idx="9">
                  <c:v>7.0095369999999999</c:v>
                </c:pt>
              </c:numCache>
            </c:numRef>
          </c:val>
          <c:extLst>
            <c:ext xmlns:c16="http://schemas.microsoft.com/office/drawing/2014/chart" uri="{C3380CC4-5D6E-409C-BE32-E72D297353CC}">
              <c16:uniqueId val="{00000000-F7CF-4358-A58C-D3F1D1730602}"/>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0"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0"/>
          <c:spPr>
            <a:solidFill>
              <a:srgbClr val="D25347"/>
            </a:solidFill>
            <a:ln>
              <a:noFill/>
            </a:ln>
            <a:effectLst/>
          </c:spPr>
          <c:invertIfNegative val="0"/>
          <c:val>
            <c:numRef>
              <c:f>'822_AAOT'!$H$4:$H$9</c:f>
              <c:numCache>
                <c:formatCode>0</c:formatCode>
                <c:ptCount val="6"/>
                <c:pt idx="0">
                  <c:v>52.053759999999997</c:v>
                </c:pt>
                <c:pt idx="1">
                  <c:v>28.504272</c:v>
                </c:pt>
                <c:pt idx="2">
                  <c:v>7.2831340000000004</c:v>
                </c:pt>
                <c:pt idx="3">
                  <c:v>5.512588</c:v>
                </c:pt>
                <c:pt idx="4">
                  <c:v>4.3274249999999999</c:v>
                </c:pt>
                <c:pt idx="5">
                  <c:v>2.3188209999999998</c:v>
                </c:pt>
              </c:numCache>
            </c:numRef>
          </c:val>
          <c:extLst>
            <c:ext xmlns:c16="http://schemas.microsoft.com/office/drawing/2014/chart" uri="{C3380CC4-5D6E-409C-BE32-E72D297353CC}">
              <c16:uniqueId val="{00000001-6AB9-4D7F-921E-2DE88E4F8451}"/>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0"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948815359477109"/>
          <c:h val="0.80130317460317468"/>
        </c:manualLayout>
      </c:layout>
      <c:lineChart>
        <c:grouping val="standard"/>
        <c:varyColors val="0"/>
        <c:ser>
          <c:idx val="0"/>
          <c:order val="0"/>
          <c:tx>
            <c:strRef>
              <c:f>'822_A_PH'!$G$2</c:f>
              <c:strCache>
                <c:ptCount val="1"/>
                <c:pt idx="0">
                  <c:v>Foord</c:v>
                </c:pt>
              </c:strCache>
            </c:strRef>
          </c:tx>
          <c:spPr>
            <a:ln w="15875" cap="rnd">
              <a:solidFill>
                <a:srgbClr val="D25347"/>
              </a:solidFill>
              <a:round/>
            </a:ln>
            <a:effectLst/>
          </c:spPr>
          <c:marker>
            <c:symbol val="none"/>
          </c:marker>
          <c:dLbls>
            <c:delete val="1"/>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'822_A_PH'!$N$2:$N$54</c:f>
              <c:numCache>
                <c:formatCode>General</c:formatCode>
                <c:ptCount val="53"/>
                <c:pt idx="0">
                  <c:v>100000</c:v>
                </c:pt>
                <c:pt idx="1">
                  <c:v>103213.00146</c:v>
                </c:pt>
                <c:pt idx="2">
                  <c:v>100514.35335</c:v>
                </c:pt>
                <c:pt idx="3">
                  <c:v>105112.80878000001</c:v>
                </c:pt>
                <c:pt idx="4">
                  <c:v>105577.85096</c:v>
                </c:pt>
                <c:pt idx="5">
                  <c:v>106770.42243000001</c:v>
                </c:pt>
                <c:pt idx="6">
                  <c:v>105840.52773</c:v>
                </c:pt>
                <c:pt idx="7">
                  <c:v>108275.74045</c:v>
                </c:pt>
                <c:pt idx="8">
                  <c:v>109239.58399</c:v>
                </c:pt>
                <c:pt idx="9">
                  <c:v>110950.87093999999</c:v>
                </c:pt>
                <c:pt idx="10">
                  <c:v>109464.32909</c:v>
                </c:pt>
                <c:pt idx="11">
                  <c:v>111981.85352</c:v>
                </c:pt>
                <c:pt idx="12">
                  <c:v>120459.76970999999</c:v>
                </c:pt>
                <c:pt idx="13">
                  <c:v>122310.64518000001</c:v>
                </c:pt>
                <c:pt idx="14">
                  <c:v>119750.44763</c:v>
                </c:pt>
                <c:pt idx="15">
                  <c:v>123371.78343</c:v>
                </c:pt>
                <c:pt idx="16">
                  <c:v>127062.15486</c:v>
                </c:pt>
                <c:pt idx="17">
                  <c:v>121769.92933</c:v>
                </c:pt>
                <c:pt idx="18">
                  <c:v>117632.53326</c:v>
                </c:pt>
                <c:pt idx="19">
                  <c:v>119059.71205</c:v>
                </c:pt>
                <c:pt idx="20">
                  <c:v>114694.726</c:v>
                </c:pt>
                <c:pt idx="21">
                  <c:v>113240.61572</c:v>
                </c:pt>
                <c:pt idx="22">
                  <c:v>113570.43153</c:v>
                </c:pt>
                <c:pt idx="23">
                  <c:v>115934.14306</c:v>
                </c:pt>
                <c:pt idx="24">
                  <c:v>112938.30037</c:v>
                </c:pt>
                <c:pt idx="25">
                  <c:v>115051.85258999999</c:v>
                </c:pt>
                <c:pt idx="26">
                  <c:v>117280.52741</c:v>
                </c:pt>
                <c:pt idx="27">
                  <c:v>119693.73977</c:v>
                </c:pt>
                <c:pt idx="28">
                  <c:v>119850.77686</c:v>
                </c:pt>
                <c:pt idx="29">
                  <c:v>114426.16984</c:v>
                </c:pt>
                <c:pt idx="30">
                  <c:v>114640.10442</c:v>
                </c:pt>
                <c:pt idx="31">
                  <c:v>114251.6842</c:v>
                </c:pt>
                <c:pt idx="32">
                  <c:v>116987.69500000001</c:v>
                </c:pt>
                <c:pt idx="33">
                  <c:v>117751.63868</c:v>
                </c:pt>
                <c:pt idx="34">
                  <c:v>115505.89462000001</c:v>
                </c:pt>
                <c:pt idx="35">
                  <c:v>115809.15826</c:v>
                </c:pt>
                <c:pt idx="36">
                  <c:v>117737.22466000001</c:v>
                </c:pt>
                <c:pt idx="37">
                  <c:v>119586.77252</c:v>
                </c:pt>
                <c:pt idx="38">
                  <c:v>123081.22692</c:v>
                </c:pt>
                <c:pt idx="39">
                  <c:v>124058.34654</c:v>
                </c:pt>
                <c:pt idx="40">
                  <c:v>124669.42563</c:v>
                </c:pt>
                <c:pt idx="41">
                  <c:v>127307.38309</c:v>
                </c:pt>
                <c:pt idx="42">
                  <c:v>132735.02466</c:v>
                </c:pt>
                <c:pt idx="43">
                  <c:v>133781.55923000001</c:v>
                </c:pt>
                <c:pt idx="44">
                  <c:v>135209.307</c:v>
                </c:pt>
                <c:pt idx="45">
                  <c:v>134666.12559000001</c:v>
                </c:pt>
                <c:pt idx="46">
                  <c:v>136198.56474999999</c:v>
                </c:pt>
                <c:pt idx="47">
                  <c:v>133020.27077</c:v>
                </c:pt>
                <c:pt idx="48">
                  <c:v>140464.16983999999</c:v>
                </c:pt>
                <c:pt idx="49">
                  <c:v>141487.9454</c:v>
                </c:pt>
                <c:pt idx="50">
                  <c:v>143908.55442999999</c:v>
                </c:pt>
                <c:pt idx="51">
                  <c:v>148040.45040999999</c:v>
                </c:pt>
                <c:pt idx="52">
                  <c:v>139642.00104999999</c:v>
                </c:pt>
              </c:numCache>
            </c:numRef>
          </c:val>
          <c:smooth val="0"/>
          <c:extLst>
            <c:ext xmlns:c16="http://schemas.microsoft.com/office/drawing/2014/chart" uri="{C3380CC4-5D6E-409C-BE32-E72D297353CC}">
              <c16:uniqueId val="{00000000-529A-40EC-848F-DF6C6CB5AE43}"/>
            </c:ext>
          </c:extLst>
        </c:ser>
        <c:ser>
          <c:idx val="1"/>
          <c:order val="1"/>
          <c:tx>
            <c:strRef>
              <c:f>'822_A_PH'!$G$3</c:f>
              <c:strCache>
                <c:ptCount val="1"/>
                <c:pt idx="0">
                  <c:v>US inflation</c:v>
                </c:pt>
              </c:strCache>
            </c:strRef>
          </c:tx>
          <c:spPr>
            <a:ln w="15875" cap="rnd">
              <a:solidFill>
                <a:srgbClr val="29363D"/>
              </a:solidFill>
              <a:round/>
            </a:ln>
            <a:effectLst/>
          </c:spPr>
          <c:marker>
            <c:symbol val="none"/>
          </c:marker>
          <c:dLbls>
            <c:delete val="1"/>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'822_A_PH'!$O$2:$O$54</c:f>
              <c:numCache>
                <c:formatCode>General</c:formatCode>
                <c:ptCount val="53"/>
                <c:pt idx="0">
                  <c:v>100000</c:v>
                </c:pt>
                <c:pt idx="1">
                  <c:v>102297.34444</c:v>
                </c:pt>
                <c:pt idx="2">
                  <c:v>98419.796279999995</c:v>
                </c:pt>
                <c:pt idx="3">
                  <c:v>106705.54003</c:v>
                </c:pt>
                <c:pt idx="4">
                  <c:v>105700.6054</c:v>
                </c:pt>
                <c:pt idx="5">
                  <c:v>112550.31782</c:v>
                </c:pt>
                <c:pt idx="6">
                  <c:v>114916.98125</c:v>
                </c:pt>
                <c:pt idx="7">
                  <c:v>118480.0937</c:v>
                </c:pt>
                <c:pt idx="8">
                  <c:v>125653.05937</c:v>
                </c:pt>
                <c:pt idx="9">
                  <c:v>128081.05342</c:v>
                </c:pt>
                <c:pt idx="10">
                  <c:v>120161.965</c:v>
                </c:pt>
                <c:pt idx="11">
                  <c:v>118910.03290000001</c:v>
                </c:pt>
                <c:pt idx="12">
                  <c:v>122485.19445</c:v>
                </c:pt>
                <c:pt idx="13">
                  <c:v>129639.65882</c:v>
                </c:pt>
                <c:pt idx="14">
                  <c:v>125745.87480000001</c:v>
                </c:pt>
                <c:pt idx="15">
                  <c:v>129711.73144</c:v>
                </c:pt>
                <c:pt idx="16">
                  <c:v>140064.33402000001</c:v>
                </c:pt>
                <c:pt idx="17">
                  <c:v>134078.42261000001</c:v>
                </c:pt>
                <c:pt idx="18">
                  <c:v>127173.95101</c:v>
                </c:pt>
                <c:pt idx="19">
                  <c:v>135345.59602</c:v>
                </c:pt>
                <c:pt idx="20">
                  <c:v>136218.09899999999</c:v>
                </c:pt>
                <c:pt idx="21">
                  <c:v>134247.09525000001</c:v>
                </c:pt>
                <c:pt idx="22">
                  <c:v>135920.32616999999</c:v>
                </c:pt>
                <c:pt idx="23">
                  <c:v>132771.74869000001</c:v>
                </c:pt>
                <c:pt idx="24">
                  <c:v>135471.10381999999</c:v>
                </c:pt>
                <c:pt idx="25">
                  <c:v>139850.23779000001</c:v>
                </c:pt>
                <c:pt idx="26">
                  <c:v>138017.87695000001</c:v>
                </c:pt>
                <c:pt idx="27">
                  <c:v>137724.53969999999</c:v>
                </c:pt>
                <c:pt idx="28">
                  <c:v>137812.38634999999</c:v>
                </c:pt>
                <c:pt idx="29">
                  <c:v>133339.71515999999</c:v>
                </c:pt>
                <c:pt idx="30">
                  <c:v>133618.23149999999</c:v>
                </c:pt>
                <c:pt idx="31">
                  <c:v>131038.51398</c:v>
                </c:pt>
                <c:pt idx="32">
                  <c:v>127225.09629</c:v>
                </c:pt>
                <c:pt idx="33">
                  <c:v>130003.78052</c:v>
                </c:pt>
                <c:pt idx="34">
                  <c:v>133773.98439</c:v>
                </c:pt>
                <c:pt idx="35">
                  <c:v>140148.05936000001</c:v>
                </c:pt>
                <c:pt idx="36">
                  <c:v>139467.76196999999</c:v>
                </c:pt>
                <c:pt idx="37">
                  <c:v>139927.62797</c:v>
                </c:pt>
                <c:pt idx="38">
                  <c:v>137104.70082</c:v>
                </c:pt>
                <c:pt idx="39">
                  <c:v>139529.85631999999</c:v>
                </c:pt>
                <c:pt idx="40">
                  <c:v>135116.93661</c:v>
                </c:pt>
                <c:pt idx="41">
                  <c:v>133315.11699000001</c:v>
                </c:pt>
                <c:pt idx="42">
                  <c:v>137391.02655000001</c:v>
                </c:pt>
                <c:pt idx="43">
                  <c:v>133670.16008</c:v>
                </c:pt>
                <c:pt idx="44">
                  <c:v>131152.36329000001</c:v>
                </c:pt>
                <c:pt idx="45">
                  <c:v>131623.95409000001</c:v>
                </c:pt>
                <c:pt idx="46">
                  <c:v>130222.68802</c:v>
                </c:pt>
                <c:pt idx="47">
                  <c:v>126410.30082999999</c:v>
                </c:pt>
                <c:pt idx="48">
                  <c:v>123459.66669</c:v>
                </c:pt>
                <c:pt idx="49">
                  <c:v>122175.52129</c:v>
                </c:pt>
                <c:pt idx="50">
                  <c:v>131002.40254</c:v>
                </c:pt>
                <c:pt idx="51">
                  <c:v>129741.99119</c:v>
                </c:pt>
                <c:pt idx="52">
                  <c:v>126274.21497</c:v>
                </c:pt>
              </c:numCache>
            </c:numRef>
          </c:val>
          <c:smooth val="0"/>
          <c:extLst>
            <c:ext xmlns:c16="http://schemas.microsoft.com/office/drawing/2014/chart" uri="{C3380CC4-5D6E-409C-BE32-E72D297353CC}">
              <c16:uniqueId val="{00000001-529A-40EC-848F-DF6C6CB5AE43}"/>
            </c:ext>
          </c:extLst>
        </c:ser>
        <c:ser>
          <c:idx val="2"/>
          <c:order val="2"/>
          <c:tx>
            <c:strRef>
              <c:f>'822_A_PH'!$G$4</c:f>
              <c:strCache>
                <c:ptCount val="1"/>
                <c:pt idx="0">
                  <c:v>World equities</c:v>
                </c:pt>
              </c:strCache>
            </c:strRef>
          </c:tx>
          <c:spPr>
            <a:ln w="15875" cap="rnd">
              <a:solidFill>
                <a:srgbClr val="7A9CB4"/>
              </a:solidFill>
              <a:round/>
            </a:ln>
            <a:effectLst/>
          </c:spPr>
          <c:marker>
            <c:symbol val="none"/>
          </c:marker>
          <c:dLbls>
            <c:delete val="1"/>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'822_A_PH'!$P$2:$P$54</c:f>
              <c:numCache>
                <c:formatCode>General</c:formatCode>
                <c:ptCount val="53"/>
                <c:pt idx="0">
                  <c:v>100000</c:v>
                </c:pt>
                <c:pt idx="1">
                  <c:v>96675.999710000004</c:v>
                </c:pt>
                <c:pt idx="2">
                  <c:v>93941.971720000001</c:v>
                </c:pt>
                <c:pt idx="3">
                  <c:v>93316.179220000005</c:v>
                </c:pt>
                <c:pt idx="4">
                  <c:v>92774.289780000006</c:v>
                </c:pt>
                <c:pt idx="5">
                  <c:v>88796.282800000001</c:v>
                </c:pt>
                <c:pt idx="6">
                  <c:v>97074.128899999996</c:v>
                </c:pt>
                <c:pt idx="7">
                  <c:v>95370.016090000005</c:v>
                </c:pt>
                <c:pt idx="8">
                  <c:v>91354.389150000003</c:v>
                </c:pt>
                <c:pt idx="9">
                  <c:v>99989.435270000002</c:v>
                </c:pt>
                <c:pt idx="10">
                  <c:v>98725.931920000003</c:v>
                </c:pt>
                <c:pt idx="11">
                  <c:v>95099.875079999998</c:v>
                </c:pt>
                <c:pt idx="12">
                  <c:v>104529.27668</c:v>
                </c:pt>
                <c:pt idx="13">
                  <c:v>107511.03214</c:v>
                </c:pt>
                <c:pt idx="14">
                  <c:v>106781.70203</c:v>
                </c:pt>
                <c:pt idx="15">
                  <c:v>112121.35444</c:v>
                </c:pt>
                <c:pt idx="16">
                  <c:v>120017.71815</c:v>
                </c:pt>
                <c:pt idx="17">
                  <c:v>121718.68785</c:v>
                </c:pt>
                <c:pt idx="18">
                  <c:v>118219.09637</c:v>
                </c:pt>
                <c:pt idx="19">
                  <c:v>121978.09514999999</c:v>
                </c:pt>
                <c:pt idx="20">
                  <c:v>117823.49894999999</c:v>
                </c:pt>
                <c:pt idx="21">
                  <c:v>113371.39822</c:v>
                </c:pt>
                <c:pt idx="22">
                  <c:v>124614.18837</c:v>
                </c:pt>
                <c:pt idx="23">
                  <c:v>127518.3888</c:v>
                </c:pt>
                <c:pt idx="24">
                  <c:v>131857.62254000001</c:v>
                </c:pt>
                <c:pt idx="25">
                  <c:v>141492.89447999999</c:v>
                </c:pt>
                <c:pt idx="26">
                  <c:v>142930.68867999999</c:v>
                </c:pt>
                <c:pt idx="27">
                  <c:v>137071.93361000001</c:v>
                </c:pt>
                <c:pt idx="28">
                  <c:v>142526.23199</c:v>
                </c:pt>
                <c:pt idx="29">
                  <c:v>141552.11973999999</c:v>
                </c:pt>
                <c:pt idx="30">
                  <c:v>144184.88787000001</c:v>
                </c:pt>
                <c:pt idx="31">
                  <c:v>144886.92379</c:v>
                </c:pt>
                <c:pt idx="32">
                  <c:v>142565.74006000001</c:v>
                </c:pt>
                <c:pt idx="33">
                  <c:v>143388.19375000001</c:v>
                </c:pt>
                <c:pt idx="34">
                  <c:v>153418.07909000001</c:v>
                </c:pt>
                <c:pt idx="35">
                  <c:v>156122.02247</c:v>
                </c:pt>
                <c:pt idx="36">
                  <c:v>159813.28692000001</c:v>
                </c:pt>
                <c:pt idx="37">
                  <c:v>157053.86848999999</c:v>
                </c:pt>
                <c:pt idx="38">
                  <c:v>149629.14666999999</c:v>
                </c:pt>
                <c:pt idx="39">
                  <c:v>152902.40520000001</c:v>
                </c:pt>
                <c:pt idx="40">
                  <c:v>156733.91313999999</c:v>
                </c:pt>
                <c:pt idx="41">
                  <c:v>161520.23387</c:v>
                </c:pt>
                <c:pt idx="42">
                  <c:v>166976.12650000001</c:v>
                </c:pt>
                <c:pt idx="43">
                  <c:v>166789.70686999999</c:v>
                </c:pt>
                <c:pt idx="44">
                  <c:v>168560.96502</c:v>
                </c:pt>
                <c:pt idx="45">
                  <c:v>172572.39132</c:v>
                </c:pt>
                <c:pt idx="46">
                  <c:v>170820.90625</c:v>
                </c:pt>
                <c:pt idx="47">
                  <c:v>166479.26699</c:v>
                </c:pt>
                <c:pt idx="48">
                  <c:v>166198.59890000001</c:v>
                </c:pt>
                <c:pt idx="49">
                  <c:v>165276.77739</c:v>
                </c:pt>
                <c:pt idx="50">
                  <c:v>165373.72102999999</c:v>
                </c:pt>
                <c:pt idx="51">
                  <c:v>178829.26608999999</c:v>
                </c:pt>
                <c:pt idx="52">
                  <c:v>180798.52343999999</c:v>
                </c:pt>
              </c:numCache>
            </c:numRef>
          </c:val>
          <c:smooth val="0"/>
          <c:extLst>
            <c:ext xmlns:c16="http://schemas.microsoft.com/office/drawing/2014/chart" uri="{C3380CC4-5D6E-409C-BE32-E72D297353CC}">
              <c16:uniqueId val="{00000002-529A-40EC-848F-DF6C6CB5AE43}"/>
            </c:ext>
          </c:extLst>
        </c:ser>
        <c:ser>
          <c:idx val="3"/>
          <c:order val="3"/>
          <c:tx>
            <c:strRef>
              <c:f>'822_A_PH'!$G$5</c:f>
              <c:strCache>
                <c:ptCount val="1"/>
                <c:pt idx="0">
                  <c:v>World bonds</c:v>
                </c:pt>
              </c:strCache>
            </c:strRef>
          </c:tx>
          <c:spPr>
            <a:ln w="15875" cap="rnd">
              <a:solidFill>
                <a:srgbClr val="CCCCCC"/>
              </a:solidFill>
              <a:round/>
            </a:ln>
            <a:effectLst/>
          </c:spPr>
          <c:marker>
            <c:symbol val="none"/>
          </c:marker>
          <c:dLbls>
            <c:delete val="1"/>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'822_A_PH'!$Q$2:$Q$54</c:f>
              <c:numCache>
                <c:formatCode>General</c:formatCode>
                <c:ptCount val="53"/>
                <c:pt idx="0">
                  <c:v>100000</c:v>
                </c:pt>
                <c:pt idx="1">
                  <c:v>99714.799880000006</c:v>
                </c:pt>
                <c:pt idx="2">
                  <c:v>91519.159660000005</c:v>
                </c:pt>
                <c:pt idx="3">
                  <c:v>93081.889120000007</c:v>
                </c:pt>
                <c:pt idx="4">
                  <c:v>92142.708199999994</c:v>
                </c:pt>
                <c:pt idx="5">
                  <c:v>92878.883379999999</c:v>
                </c:pt>
                <c:pt idx="6">
                  <c:v>96537.037079999995</c:v>
                </c:pt>
                <c:pt idx="7">
                  <c:v>95086.351330000005</c:v>
                </c:pt>
                <c:pt idx="8">
                  <c:v>95336.833799999993</c:v>
                </c:pt>
                <c:pt idx="9">
                  <c:v>96250.695129999993</c:v>
                </c:pt>
                <c:pt idx="10">
                  <c:v>94312.623529999997</c:v>
                </c:pt>
                <c:pt idx="11">
                  <c:v>93245.927379999994</c:v>
                </c:pt>
                <c:pt idx="12">
                  <c:v>98312.080709999995</c:v>
                </c:pt>
                <c:pt idx="13">
                  <c:v>100213.87982</c:v>
                </c:pt>
                <c:pt idx="14">
                  <c:v>100820.98985</c:v>
                </c:pt>
                <c:pt idx="15">
                  <c:v>104039.57403</c:v>
                </c:pt>
                <c:pt idx="16">
                  <c:v>109764.55892</c:v>
                </c:pt>
                <c:pt idx="17">
                  <c:v>104870.26268</c:v>
                </c:pt>
                <c:pt idx="18">
                  <c:v>99632.261599999998</c:v>
                </c:pt>
                <c:pt idx="19">
                  <c:v>103908.94233999999</c:v>
                </c:pt>
                <c:pt idx="20">
                  <c:v>100786.84886</c:v>
                </c:pt>
                <c:pt idx="21">
                  <c:v>98238.135550000006</c:v>
                </c:pt>
                <c:pt idx="22">
                  <c:v>104169.69121</c:v>
                </c:pt>
                <c:pt idx="23">
                  <c:v>105706.79127</c:v>
                </c:pt>
                <c:pt idx="24">
                  <c:v>105894.69365</c:v>
                </c:pt>
                <c:pt idx="25">
                  <c:v>107420.04555</c:v>
                </c:pt>
                <c:pt idx="26">
                  <c:v>106066.01278999999</c:v>
                </c:pt>
                <c:pt idx="27">
                  <c:v>102771.62102000001</c:v>
                </c:pt>
                <c:pt idx="28">
                  <c:v>103937.26661000001</c:v>
                </c:pt>
                <c:pt idx="29">
                  <c:v>100586.0344</c:v>
                </c:pt>
                <c:pt idx="30">
                  <c:v>103517.99455</c:v>
                </c:pt>
                <c:pt idx="31">
                  <c:v>103662.23475</c:v>
                </c:pt>
                <c:pt idx="32">
                  <c:v>102114.24381</c:v>
                </c:pt>
                <c:pt idx="33">
                  <c:v>100488.76139</c:v>
                </c:pt>
                <c:pt idx="34">
                  <c:v>103336.62548</c:v>
                </c:pt>
                <c:pt idx="35">
                  <c:v>105364.70276</c:v>
                </c:pt>
                <c:pt idx="36">
                  <c:v>105026.09492</c:v>
                </c:pt>
                <c:pt idx="37">
                  <c:v>106470.83250999999</c:v>
                </c:pt>
                <c:pt idx="38">
                  <c:v>105088.75473</c:v>
                </c:pt>
                <c:pt idx="39">
                  <c:v>110272.96231</c:v>
                </c:pt>
                <c:pt idx="40">
                  <c:v>106004.9001</c:v>
                </c:pt>
                <c:pt idx="41">
                  <c:v>106235.61981</c:v>
                </c:pt>
                <c:pt idx="42">
                  <c:v>107314.28342000001</c:v>
                </c:pt>
                <c:pt idx="43">
                  <c:v>105427.09448</c:v>
                </c:pt>
                <c:pt idx="44">
                  <c:v>103749.58054</c:v>
                </c:pt>
                <c:pt idx="45">
                  <c:v>103842.08237</c:v>
                </c:pt>
                <c:pt idx="46">
                  <c:v>102783.58121999999</c:v>
                </c:pt>
                <c:pt idx="47">
                  <c:v>99593.191489999997</c:v>
                </c:pt>
                <c:pt idx="48">
                  <c:v>97986.594549999994</c:v>
                </c:pt>
                <c:pt idx="49">
                  <c:v>97946.368669999996</c:v>
                </c:pt>
                <c:pt idx="50">
                  <c:v>100808.65637</c:v>
                </c:pt>
                <c:pt idx="51">
                  <c:v>100327.32685</c:v>
                </c:pt>
                <c:pt idx="52">
                  <c:v>97943.341090000002</c:v>
                </c:pt>
              </c:numCache>
            </c:numRef>
          </c:val>
          <c:smooth val="0"/>
          <c:extLst>
            <c:ext xmlns:c16="http://schemas.microsoft.com/office/drawing/2014/chart" uri="{C3380CC4-5D6E-409C-BE32-E72D297353CC}">
              <c16:uniqueId val="{00000003-529A-40EC-848F-DF6C6CB5AE43}"/>
            </c:ext>
          </c:extLst>
        </c:ser>
        <c:ser>
          <c:idx val="5"/>
          <c:order val="4"/>
          <c:tx>
            <c:strRef>
              <c:f>'822_A_PH'!$J$1</c:f>
              <c:strCache>
                <c:ptCount val="1"/>
                <c:pt idx="0">
                  <c:v>PH_FOORD_LAST</c:v>
                </c:pt>
              </c:strCache>
            </c:strRef>
          </c:tx>
          <c:spPr>
            <a:ln w="28575" cap="rnd">
              <a:solidFill>
                <a:schemeClr val="accent6"/>
              </a:solidFill>
              <a:round/>
            </a:ln>
            <a:effectLst/>
          </c:spPr>
          <c:marker>
            <c:symbol val="none"/>
          </c:marker>
          <c:dLbls>
            <c:dLbl>
              <c:idx val="17"/>
              <c:layout>
                <c:manualLayout>
                  <c:x val="0"/>
                  <c:y val="-4.70370370370370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85-4B7C-8119-80B94750F972}"/>
                </c:ext>
              </c:extLst>
            </c:dLbl>
            <c:dLbl>
              <c:idx val="20"/>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45-4A5B-BD27-7D4A94A21BEE}"/>
                </c:ext>
              </c:extLst>
            </c:dLbl>
            <c:dLbl>
              <c:idx val="23"/>
              <c:layout>
                <c:manualLayout>
                  <c:x val="-1.903137054456393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81-4791-A09C-FE6E14452608}"/>
                </c:ext>
              </c:extLst>
            </c:dLbl>
            <c:dLbl>
              <c:idx val="52"/>
              <c:layout>
                <c:manualLayout>
                  <c:x val="0"/>
                  <c:y val="-2.3518518518518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18-46F8-AE6E-27E0D3E2ED4D}"/>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'822_A_PH'!$J$2:$J$54</c:f>
              <c:numCache>
                <c:formatCode>General</c:formatCode>
                <c:ptCount val="53"/>
                <c:pt idx="52">
                  <c:v>139642.00104999999</c:v>
                </c:pt>
              </c:numCache>
            </c:numRef>
          </c:val>
          <c:smooth val="0"/>
          <c:extLst>
            <c:ext xmlns:c16="http://schemas.microsoft.com/office/drawing/2014/chart" uri="{C3380CC4-5D6E-409C-BE32-E72D297353CC}">
              <c16:uniqueId val="{00000005-529A-40EC-848F-DF6C6CB5AE43}"/>
            </c:ext>
          </c:extLst>
        </c:ser>
        <c:ser>
          <c:idx val="6"/>
          <c:order val="5"/>
          <c:tx>
            <c:strRef>
              <c:f>'822_A_PH'!$K$1</c:f>
              <c:strCache>
                <c:ptCount val="1"/>
                <c:pt idx="0">
                  <c:v>PH_COMP_1_LAST</c:v>
                </c:pt>
              </c:strCache>
            </c:strRef>
          </c:tx>
          <c:spPr>
            <a:ln w="28575" cap="rnd">
              <a:solidFill>
                <a:schemeClr val="accent1">
                  <a:lumMod val="60000"/>
                </a:schemeClr>
              </a:solidFill>
              <a:round/>
            </a:ln>
            <a:effectLst/>
          </c:spPr>
          <c:marker>
            <c:symbol val="none"/>
          </c:marker>
          <c:dLbls>
            <c:dLbl>
              <c:idx val="2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63-4E97-8868-0F62791BE37A}"/>
                </c:ext>
              </c:extLst>
            </c:dLbl>
            <c:dLbl>
              <c:idx val="27"/>
              <c:layout>
                <c:manualLayout>
                  <c:x val="0"/>
                  <c:y val="-7.05555555555555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BE-44DC-B8F2-8B1DFF6C124F}"/>
                </c:ext>
              </c:extLst>
            </c:dLbl>
            <c:dLbl>
              <c:idx val="3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3B-4BEE-A184-1204EA10EAE5}"/>
                </c:ext>
              </c:extLst>
            </c:dLbl>
            <c:dLbl>
              <c:idx val="35"/>
              <c:layout>
                <c:manualLayout>
                  <c:x val="-1.903137054456393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56-4CA8-ACF4-03ABEB346D81}"/>
                </c:ext>
              </c:extLst>
            </c:dLbl>
            <c:dLbl>
              <c:idx val="3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57-437C-887B-D8CEDA7FDEB8}"/>
                </c:ext>
              </c:extLst>
            </c:dLbl>
            <c:dLbl>
              <c:idx val="52"/>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18-46F8-AE6E-27E0D3E2ED4D}"/>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'822_A_PH'!$K$2:$K$54</c:f>
              <c:numCache>
                <c:formatCode>General</c:formatCode>
                <c:ptCount val="53"/>
                <c:pt idx="52">
                  <c:v>126274.21497</c:v>
                </c:pt>
              </c:numCache>
            </c:numRef>
          </c:val>
          <c:smooth val="0"/>
          <c:extLst>
            <c:ext xmlns:c16="http://schemas.microsoft.com/office/drawing/2014/chart" uri="{C3380CC4-5D6E-409C-BE32-E72D297353CC}">
              <c16:uniqueId val="{00000006-529A-40EC-848F-DF6C6CB5AE43}"/>
            </c:ext>
          </c:extLst>
        </c:ser>
        <c:ser>
          <c:idx val="7"/>
          <c:order val="6"/>
          <c:tx>
            <c:strRef>
              <c:f>'822_A_PH'!$L$1</c:f>
              <c:strCache>
                <c:ptCount val="1"/>
                <c:pt idx="0">
                  <c:v>PH_COMP_2_LAST</c:v>
                </c:pt>
              </c:strCache>
            </c:strRef>
          </c:tx>
          <c:spPr>
            <a:ln w="28575" cap="rnd">
              <a:solidFill>
                <a:schemeClr val="accent2">
                  <a:lumMod val="60000"/>
                </a:schemeClr>
              </a:solidFill>
              <a:round/>
            </a:ln>
            <a:effectLst/>
          </c:spPr>
          <c:marker>
            <c:symbol val="none"/>
          </c:marker>
          <c:dLbls>
            <c:dLbl>
              <c:idx val="17"/>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85-4B7C-8119-80B94750F972}"/>
                </c:ext>
              </c:extLst>
            </c:dLbl>
            <c:dLbl>
              <c:idx val="18"/>
              <c:layout>
                <c:manualLayout>
                  <c:x val="0"/>
                  <c:y val="-3.9197530864197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8C-4D29-9315-FA4B069081B7}"/>
                </c:ext>
              </c:extLst>
            </c:dLbl>
            <c:dLbl>
              <c:idx val="20"/>
              <c:layout>
                <c:manualLayout>
                  <c:x val="0"/>
                  <c:y val="-7.8395061728395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45-4A5B-BD27-7D4A94A21BEE}"/>
                </c:ext>
              </c:extLst>
            </c:dLbl>
            <c:dLbl>
              <c:idx val="21"/>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6B-4D05-AB0A-09A5F3974B13}"/>
                </c:ext>
              </c:extLst>
            </c:dLbl>
            <c:dLbl>
              <c:idx val="26"/>
              <c:layout>
                <c:manualLayout>
                  <c:x val="-1.9031370544563931E-16"/>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63-4E97-8868-0F62791BE37A}"/>
                </c:ext>
              </c:extLst>
            </c:dLbl>
            <c:dLbl>
              <c:idx val="27"/>
              <c:layout>
                <c:manualLayout>
                  <c:x val="0"/>
                  <c:y val="-1.796532744242821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BE-44DC-B8F2-8B1DFF6C124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'822_A_PH'!$L$2:$L$54</c:f>
              <c:numCache>
                <c:formatCode>General</c:formatCode>
                <c:ptCount val="53"/>
                <c:pt idx="52">
                  <c:v>180798.52343999999</c:v>
                </c:pt>
              </c:numCache>
            </c:numRef>
          </c:val>
          <c:smooth val="0"/>
          <c:extLst>
            <c:ext xmlns:c16="http://schemas.microsoft.com/office/drawing/2014/chart" uri="{C3380CC4-5D6E-409C-BE32-E72D297353CC}">
              <c16:uniqueId val="{00000007-529A-40EC-848F-DF6C6CB5AE43}"/>
            </c:ext>
          </c:extLst>
        </c:ser>
        <c:ser>
          <c:idx val="8"/>
          <c:order val="7"/>
          <c:tx>
            <c:strRef>
              <c:f>'822_A_PH'!$M$1</c:f>
              <c:strCache>
                <c:ptCount val="1"/>
                <c:pt idx="0">
                  <c:v>PH_COMP_3_LAST</c:v>
                </c:pt>
              </c:strCache>
            </c:strRef>
          </c:tx>
          <c:spPr>
            <a:ln w="28575" cap="rnd">
              <a:solidFill>
                <a:schemeClr val="accent3">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'822_A_PH'!$M$2:$M$54</c:f>
              <c:numCache>
                <c:formatCode>General</c:formatCode>
                <c:ptCount val="53"/>
                <c:pt idx="52">
                  <c:v>97943.341090000002</c:v>
                </c:pt>
              </c:numCache>
            </c:numRef>
          </c:val>
          <c:smooth val="0"/>
          <c:extLst>
            <c:ext xmlns:c16="http://schemas.microsoft.com/office/drawing/2014/chart" uri="{C3380CC4-5D6E-409C-BE32-E72D297353CC}">
              <c16:uniqueId val="{00000008-529A-40EC-848F-DF6C6CB5AE43}"/>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9"/>
        <c:majorTimeUnit val="months"/>
      </c:dateAx>
      <c:valAx>
        <c:axId val="898856000"/>
        <c:scaling>
          <c:orientation val="minMax"/>
          <c:max val="19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911233660130708"/>
          <c:h val="0.80130317460317468"/>
        </c:manualLayout>
      </c:layout>
      <c:lineChart>
        <c:grouping val="standard"/>
        <c:varyColors val="0"/>
        <c:ser>
          <c:idx val="0"/>
          <c:order val="0"/>
          <c:tx>
            <c:strRef>
              <c:f>'822_B2_PH'!$G$2</c:f>
              <c:strCache>
                <c:ptCount val="1"/>
                <c:pt idx="0">
                  <c:v>Foord</c:v>
                </c:pt>
              </c:strCache>
            </c:strRef>
          </c:tx>
          <c:spPr>
            <a:ln w="15875" cap="rnd">
              <a:solidFill>
                <a:srgbClr val="D25347"/>
              </a:solidFill>
              <a:round/>
            </a:ln>
            <a:effectLst/>
          </c:spPr>
          <c:marker>
            <c:symbol val="none"/>
          </c:marker>
          <c:dLbls>
            <c:delete val="1"/>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'822_B2_PH'!$N$2:$N$54</c:f>
              <c:numCache>
                <c:formatCode>General</c:formatCode>
                <c:ptCount val="53"/>
                <c:pt idx="0">
                  <c:v>100000</c:v>
                </c:pt>
                <c:pt idx="1">
                  <c:v>101827.80912000001</c:v>
                </c:pt>
                <c:pt idx="2">
                  <c:v>99190.405360000004</c:v>
                </c:pt>
                <c:pt idx="3">
                  <c:v>103750.47945</c:v>
                </c:pt>
                <c:pt idx="4">
                  <c:v>104235.82461</c:v>
                </c:pt>
                <c:pt idx="5">
                  <c:v>105436.83869999999</c:v>
                </c:pt>
                <c:pt idx="6">
                  <c:v>104545.29294</c:v>
                </c:pt>
                <c:pt idx="7">
                  <c:v>106976.6963</c:v>
                </c:pt>
                <c:pt idx="8">
                  <c:v>107953.93522</c:v>
                </c:pt>
                <c:pt idx="9">
                  <c:v>109668.92123000001</c:v>
                </c:pt>
                <c:pt idx="10">
                  <c:v>108228.60241000001</c:v>
                </c:pt>
                <c:pt idx="11">
                  <c:v>110738.58903</c:v>
                </c:pt>
                <c:pt idx="12">
                  <c:v>119131.09368000001</c:v>
                </c:pt>
                <c:pt idx="13">
                  <c:v>120983.03908</c:v>
                </c:pt>
                <c:pt idx="14">
                  <c:v>118486.52387</c:v>
                </c:pt>
                <c:pt idx="15">
                  <c:v>122085.8241</c:v>
                </c:pt>
                <c:pt idx="16">
                  <c:v>125758.84291000001</c:v>
                </c:pt>
                <c:pt idx="17">
                  <c:v>120566.17361</c:v>
                </c:pt>
                <c:pt idx="18">
                  <c:v>116513.14862000001</c:v>
                </c:pt>
                <c:pt idx="19">
                  <c:v>117949.91249</c:v>
                </c:pt>
                <c:pt idx="20">
                  <c:v>113670.30579</c:v>
                </c:pt>
                <c:pt idx="21">
                  <c:v>112264.60102</c:v>
                </c:pt>
                <c:pt idx="22">
                  <c:v>112615.79333</c:v>
                </c:pt>
                <c:pt idx="23">
                  <c:v>114973.29102</c:v>
                </c:pt>
                <c:pt idx="24">
                  <c:v>112047.18734999999</c:v>
                </c:pt>
                <c:pt idx="25">
                  <c:v>114157.70909</c:v>
                </c:pt>
                <c:pt idx="26">
                  <c:v>116381.42813</c:v>
                </c:pt>
                <c:pt idx="27">
                  <c:v>118792.25016</c:v>
                </c:pt>
                <c:pt idx="28">
                  <c:v>118975.79819</c:v>
                </c:pt>
                <c:pt idx="29">
                  <c:v>113649.72446</c:v>
                </c:pt>
                <c:pt idx="30">
                  <c:v>113890.52601</c:v>
                </c:pt>
                <c:pt idx="31">
                  <c:v>113533.90771</c:v>
                </c:pt>
                <c:pt idx="32">
                  <c:v>116260.55959999999</c:v>
                </c:pt>
                <c:pt idx="33">
                  <c:v>117042.83719999999</c:v>
                </c:pt>
                <c:pt idx="34">
                  <c:v>114850.55146</c:v>
                </c:pt>
                <c:pt idx="35">
                  <c:v>115173.67833</c:v>
                </c:pt>
                <c:pt idx="36">
                  <c:v>117100.09071999999</c:v>
                </c:pt>
                <c:pt idx="37">
                  <c:v>118946.79724</c:v>
                </c:pt>
                <c:pt idx="38">
                  <c:v>122419.42875000001</c:v>
                </c:pt>
                <c:pt idx="39">
                  <c:v>123408.26806</c:v>
                </c:pt>
                <c:pt idx="40">
                  <c:v>124036.18569</c:v>
                </c:pt>
                <c:pt idx="41">
                  <c:v>126664.98271</c:v>
                </c:pt>
                <c:pt idx="42">
                  <c:v>132046.43893</c:v>
                </c:pt>
                <c:pt idx="43">
                  <c:v>133104.69344999999</c:v>
                </c:pt>
                <c:pt idx="44">
                  <c:v>134542.20572999999</c:v>
                </c:pt>
                <c:pt idx="45">
                  <c:v>134034.59531999999</c:v>
                </c:pt>
                <c:pt idx="46">
                  <c:v>135571.64637999999</c:v>
                </c:pt>
                <c:pt idx="47">
                  <c:v>132465.92383000001</c:v>
                </c:pt>
                <c:pt idx="48">
                  <c:v>139837.03325000001</c:v>
                </c:pt>
                <c:pt idx="49">
                  <c:v>140873.20960999999</c:v>
                </c:pt>
                <c:pt idx="50">
                  <c:v>143292.07707</c:v>
                </c:pt>
                <c:pt idx="51">
                  <c:v>147397.8651</c:v>
                </c:pt>
                <c:pt idx="52">
                  <c:v>139140.63592</c:v>
                </c:pt>
              </c:numCache>
            </c:numRef>
          </c:val>
          <c:smooth val="0"/>
          <c:extLst>
            <c:ext xmlns:c16="http://schemas.microsoft.com/office/drawing/2014/chart" uri="{C3380CC4-5D6E-409C-BE32-E72D297353CC}">
              <c16:uniqueId val="{00000000-F4BB-4AC6-836D-E8A59A05C94F}"/>
            </c:ext>
          </c:extLst>
        </c:ser>
        <c:ser>
          <c:idx val="1"/>
          <c:order val="1"/>
          <c:tx>
            <c:strRef>
              <c:f>'822_B2_PH'!$G$3</c:f>
              <c:strCache>
                <c:ptCount val="1"/>
                <c:pt idx="0">
                  <c:v>US inflation</c:v>
                </c:pt>
              </c:strCache>
            </c:strRef>
          </c:tx>
          <c:spPr>
            <a:ln w="15875" cap="rnd">
              <a:solidFill>
                <a:srgbClr val="29363D"/>
              </a:solidFill>
              <a:round/>
            </a:ln>
            <a:effectLst/>
          </c:spPr>
          <c:marker>
            <c:symbol val="none"/>
          </c:marker>
          <c:dLbls>
            <c:delete val="1"/>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'822_B2_PH'!$O$2:$O$54</c:f>
              <c:numCache>
                <c:formatCode>General</c:formatCode>
                <c:ptCount val="53"/>
                <c:pt idx="0">
                  <c:v>100000</c:v>
                </c:pt>
                <c:pt idx="1">
                  <c:v>102297.34444</c:v>
                </c:pt>
                <c:pt idx="2">
                  <c:v>98419.796279999995</c:v>
                </c:pt>
                <c:pt idx="3">
                  <c:v>106705.54003</c:v>
                </c:pt>
                <c:pt idx="4">
                  <c:v>105700.6054</c:v>
                </c:pt>
                <c:pt idx="5">
                  <c:v>112550.31782</c:v>
                </c:pt>
                <c:pt idx="6">
                  <c:v>114916.98125</c:v>
                </c:pt>
                <c:pt idx="7">
                  <c:v>118480.0937</c:v>
                </c:pt>
                <c:pt idx="8">
                  <c:v>125653.05937</c:v>
                </c:pt>
                <c:pt idx="9">
                  <c:v>128081.05342</c:v>
                </c:pt>
                <c:pt idx="10">
                  <c:v>120161.965</c:v>
                </c:pt>
                <c:pt idx="11">
                  <c:v>118910.03290000001</c:v>
                </c:pt>
                <c:pt idx="12">
                  <c:v>122485.19445</c:v>
                </c:pt>
                <c:pt idx="13">
                  <c:v>129639.65882</c:v>
                </c:pt>
                <c:pt idx="14">
                  <c:v>125745.87480000001</c:v>
                </c:pt>
                <c:pt idx="15">
                  <c:v>129711.73144</c:v>
                </c:pt>
                <c:pt idx="16">
                  <c:v>140064.33402000001</c:v>
                </c:pt>
                <c:pt idx="17">
                  <c:v>134078.42261000001</c:v>
                </c:pt>
                <c:pt idx="18">
                  <c:v>127173.95101</c:v>
                </c:pt>
                <c:pt idx="19">
                  <c:v>135345.59602</c:v>
                </c:pt>
                <c:pt idx="20">
                  <c:v>136218.09899999999</c:v>
                </c:pt>
                <c:pt idx="21">
                  <c:v>134247.09525000001</c:v>
                </c:pt>
                <c:pt idx="22">
                  <c:v>135920.32616999999</c:v>
                </c:pt>
                <c:pt idx="23">
                  <c:v>132771.74869000001</c:v>
                </c:pt>
                <c:pt idx="24">
                  <c:v>135471.10381999999</c:v>
                </c:pt>
                <c:pt idx="25">
                  <c:v>139850.23779000001</c:v>
                </c:pt>
                <c:pt idx="26">
                  <c:v>138017.87695000001</c:v>
                </c:pt>
                <c:pt idx="27">
                  <c:v>137724.53969999999</c:v>
                </c:pt>
                <c:pt idx="28">
                  <c:v>137812.38634999999</c:v>
                </c:pt>
                <c:pt idx="29">
                  <c:v>133339.71515999999</c:v>
                </c:pt>
                <c:pt idx="30">
                  <c:v>133618.23149999999</c:v>
                </c:pt>
                <c:pt idx="31">
                  <c:v>131038.51398</c:v>
                </c:pt>
                <c:pt idx="32">
                  <c:v>127225.09629</c:v>
                </c:pt>
                <c:pt idx="33">
                  <c:v>130003.78052</c:v>
                </c:pt>
                <c:pt idx="34">
                  <c:v>133773.98439</c:v>
                </c:pt>
                <c:pt idx="35">
                  <c:v>140148.05936000001</c:v>
                </c:pt>
                <c:pt idx="36">
                  <c:v>139467.76196999999</c:v>
                </c:pt>
                <c:pt idx="37">
                  <c:v>139927.62797</c:v>
                </c:pt>
                <c:pt idx="38">
                  <c:v>137104.70082</c:v>
                </c:pt>
                <c:pt idx="39">
                  <c:v>139529.85631999999</c:v>
                </c:pt>
                <c:pt idx="40">
                  <c:v>135116.93661</c:v>
                </c:pt>
                <c:pt idx="41">
                  <c:v>133315.11699000001</c:v>
                </c:pt>
                <c:pt idx="42">
                  <c:v>137391.02655000001</c:v>
                </c:pt>
                <c:pt idx="43">
                  <c:v>133670.16008</c:v>
                </c:pt>
                <c:pt idx="44">
                  <c:v>131152.36329000001</c:v>
                </c:pt>
                <c:pt idx="45">
                  <c:v>131623.95409000001</c:v>
                </c:pt>
                <c:pt idx="46">
                  <c:v>130222.68802</c:v>
                </c:pt>
                <c:pt idx="47">
                  <c:v>126410.30082999999</c:v>
                </c:pt>
                <c:pt idx="48">
                  <c:v>123459.66669</c:v>
                </c:pt>
                <c:pt idx="49">
                  <c:v>122175.52129</c:v>
                </c:pt>
                <c:pt idx="50">
                  <c:v>131002.40254</c:v>
                </c:pt>
                <c:pt idx="51">
                  <c:v>129741.99119</c:v>
                </c:pt>
                <c:pt idx="52">
                  <c:v>126274.21497</c:v>
                </c:pt>
              </c:numCache>
            </c:numRef>
          </c:val>
          <c:smooth val="0"/>
          <c:extLst>
            <c:ext xmlns:c16="http://schemas.microsoft.com/office/drawing/2014/chart" uri="{C3380CC4-5D6E-409C-BE32-E72D297353CC}">
              <c16:uniqueId val="{00000001-F4BB-4AC6-836D-E8A59A05C94F}"/>
            </c:ext>
          </c:extLst>
        </c:ser>
        <c:ser>
          <c:idx val="2"/>
          <c:order val="2"/>
          <c:tx>
            <c:strRef>
              <c:f>'822_B2_PH'!$G$4</c:f>
              <c:strCache>
                <c:ptCount val="1"/>
                <c:pt idx="0">
                  <c:v>World equities</c:v>
                </c:pt>
              </c:strCache>
            </c:strRef>
          </c:tx>
          <c:spPr>
            <a:ln w="15875" cap="rnd">
              <a:solidFill>
                <a:srgbClr val="7A9CB4"/>
              </a:solidFill>
              <a:round/>
            </a:ln>
            <a:effectLst/>
          </c:spPr>
          <c:marker>
            <c:symbol val="none"/>
          </c:marker>
          <c:dLbls>
            <c:delete val="1"/>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'822_B2_PH'!$P$2:$P$54</c:f>
              <c:numCache>
                <c:formatCode>General</c:formatCode>
                <c:ptCount val="53"/>
                <c:pt idx="0">
                  <c:v>100000</c:v>
                </c:pt>
                <c:pt idx="1">
                  <c:v>96675.999710000004</c:v>
                </c:pt>
                <c:pt idx="2">
                  <c:v>93941.971720000001</c:v>
                </c:pt>
                <c:pt idx="3">
                  <c:v>93316.179220000005</c:v>
                </c:pt>
                <c:pt idx="4">
                  <c:v>92774.289780000006</c:v>
                </c:pt>
                <c:pt idx="5">
                  <c:v>88796.282800000001</c:v>
                </c:pt>
                <c:pt idx="6">
                  <c:v>97074.128899999996</c:v>
                </c:pt>
                <c:pt idx="7">
                  <c:v>95370.016090000005</c:v>
                </c:pt>
                <c:pt idx="8">
                  <c:v>91354.389150000003</c:v>
                </c:pt>
                <c:pt idx="9">
                  <c:v>99989.435270000002</c:v>
                </c:pt>
                <c:pt idx="10">
                  <c:v>98725.931920000003</c:v>
                </c:pt>
                <c:pt idx="11">
                  <c:v>95099.875079999998</c:v>
                </c:pt>
                <c:pt idx="12">
                  <c:v>104529.27668</c:v>
                </c:pt>
                <c:pt idx="13">
                  <c:v>107511.03214</c:v>
                </c:pt>
                <c:pt idx="14">
                  <c:v>106781.70203</c:v>
                </c:pt>
                <c:pt idx="15">
                  <c:v>112121.35444</c:v>
                </c:pt>
                <c:pt idx="16">
                  <c:v>120017.71815</c:v>
                </c:pt>
                <c:pt idx="17">
                  <c:v>121718.68785</c:v>
                </c:pt>
                <c:pt idx="18">
                  <c:v>118219.09637</c:v>
                </c:pt>
                <c:pt idx="19">
                  <c:v>121978.09514999999</c:v>
                </c:pt>
                <c:pt idx="20">
                  <c:v>117823.49894999999</c:v>
                </c:pt>
                <c:pt idx="21">
                  <c:v>113371.39822</c:v>
                </c:pt>
                <c:pt idx="22">
                  <c:v>124614.18837</c:v>
                </c:pt>
                <c:pt idx="23">
                  <c:v>127518.3888</c:v>
                </c:pt>
                <c:pt idx="24">
                  <c:v>131857.62254000001</c:v>
                </c:pt>
                <c:pt idx="25">
                  <c:v>141492.89447999999</c:v>
                </c:pt>
                <c:pt idx="26">
                  <c:v>142930.68867999999</c:v>
                </c:pt>
                <c:pt idx="27">
                  <c:v>137071.93361000001</c:v>
                </c:pt>
                <c:pt idx="28">
                  <c:v>142526.23199</c:v>
                </c:pt>
                <c:pt idx="29">
                  <c:v>141552.11973999999</c:v>
                </c:pt>
                <c:pt idx="30">
                  <c:v>144184.88787000001</c:v>
                </c:pt>
                <c:pt idx="31">
                  <c:v>144886.92379</c:v>
                </c:pt>
                <c:pt idx="32">
                  <c:v>142565.74006000001</c:v>
                </c:pt>
                <c:pt idx="33">
                  <c:v>143388.19375000001</c:v>
                </c:pt>
                <c:pt idx="34">
                  <c:v>153418.07909000001</c:v>
                </c:pt>
                <c:pt idx="35">
                  <c:v>156122.02247</c:v>
                </c:pt>
                <c:pt idx="36">
                  <c:v>159813.28692000001</c:v>
                </c:pt>
                <c:pt idx="37">
                  <c:v>157053.86848999999</c:v>
                </c:pt>
                <c:pt idx="38">
                  <c:v>149629.14666999999</c:v>
                </c:pt>
                <c:pt idx="39">
                  <c:v>152902.40520000001</c:v>
                </c:pt>
                <c:pt idx="40">
                  <c:v>156733.91313999999</c:v>
                </c:pt>
                <c:pt idx="41">
                  <c:v>161520.23387</c:v>
                </c:pt>
                <c:pt idx="42">
                  <c:v>166976.12650000001</c:v>
                </c:pt>
                <c:pt idx="43">
                  <c:v>166789.70686999999</c:v>
                </c:pt>
                <c:pt idx="44">
                  <c:v>168560.96502</c:v>
                </c:pt>
                <c:pt idx="45">
                  <c:v>172572.39132</c:v>
                </c:pt>
                <c:pt idx="46">
                  <c:v>170820.90625</c:v>
                </c:pt>
                <c:pt idx="47">
                  <c:v>166479.26699</c:v>
                </c:pt>
                <c:pt idx="48">
                  <c:v>166198.59890000001</c:v>
                </c:pt>
                <c:pt idx="49">
                  <c:v>165276.77739</c:v>
                </c:pt>
                <c:pt idx="50">
                  <c:v>165373.72102999999</c:v>
                </c:pt>
                <c:pt idx="51">
                  <c:v>178829.26608999999</c:v>
                </c:pt>
                <c:pt idx="52">
                  <c:v>180798.52343999999</c:v>
                </c:pt>
              </c:numCache>
            </c:numRef>
          </c:val>
          <c:smooth val="0"/>
          <c:extLst>
            <c:ext xmlns:c16="http://schemas.microsoft.com/office/drawing/2014/chart" uri="{C3380CC4-5D6E-409C-BE32-E72D297353CC}">
              <c16:uniqueId val="{00000002-F4BB-4AC6-836D-E8A59A05C94F}"/>
            </c:ext>
          </c:extLst>
        </c:ser>
        <c:ser>
          <c:idx val="3"/>
          <c:order val="3"/>
          <c:tx>
            <c:strRef>
              <c:f>'822_B2_PH'!$G$5</c:f>
              <c:strCache>
                <c:ptCount val="1"/>
                <c:pt idx="0">
                  <c:v>World bonds</c:v>
                </c:pt>
              </c:strCache>
            </c:strRef>
          </c:tx>
          <c:spPr>
            <a:ln w="15875" cap="rnd">
              <a:solidFill>
                <a:srgbClr val="CCCCCC"/>
              </a:solidFill>
              <a:round/>
            </a:ln>
            <a:effectLst/>
          </c:spPr>
          <c:marker>
            <c:symbol val="none"/>
          </c:marker>
          <c:dLbls>
            <c:delete val="1"/>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'822_B2_PH'!$Q$2:$Q$54</c:f>
              <c:numCache>
                <c:formatCode>General</c:formatCode>
                <c:ptCount val="53"/>
                <c:pt idx="0">
                  <c:v>100000</c:v>
                </c:pt>
                <c:pt idx="1">
                  <c:v>99714.799880000006</c:v>
                </c:pt>
                <c:pt idx="2">
                  <c:v>91519.159660000005</c:v>
                </c:pt>
                <c:pt idx="3">
                  <c:v>93081.889120000007</c:v>
                </c:pt>
                <c:pt idx="4">
                  <c:v>92142.708199999994</c:v>
                </c:pt>
                <c:pt idx="5">
                  <c:v>92878.883379999999</c:v>
                </c:pt>
                <c:pt idx="6">
                  <c:v>96537.037079999995</c:v>
                </c:pt>
                <c:pt idx="7">
                  <c:v>95086.351330000005</c:v>
                </c:pt>
                <c:pt idx="8">
                  <c:v>95336.833799999993</c:v>
                </c:pt>
                <c:pt idx="9">
                  <c:v>96250.695129999993</c:v>
                </c:pt>
                <c:pt idx="10">
                  <c:v>94312.623529999997</c:v>
                </c:pt>
                <c:pt idx="11">
                  <c:v>93245.927379999994</c:v>
                </c:pt>
                <c:pt idx="12">
                  <c:v>98312.080709999995</c:v>
                </c:pt>
                <c:pt idx="13">
                  <c:v>100213.87982</c:v>
                </c:pt>
                <c:pt idx="14">
                  <c:v>100820.98985</c:v>
                </c:pt>
                <c:pt idx="15">
                  <c:v>104039.57403</c:v>
                </c:pt>
                <c:pt idx="16">
                  <c:v>109764.55892</c:v>
                </c:pt>
                <c:pt idx="17">
                  <c:v>104870.26268</c:v>
                </c:pt>
                <c:pt idx="18">
                  <c:v>99632.261599999998</c:v>
                </c:pt>
                <c:pt idx="19">
                  <c:v>103908.94233999999</c:v>
                </c:pt>
                <c:pt idx="20">
                  <c:v>100786.84886</c:v>
                </c:pt>
                <c:pt idx="21">
                  <c:v>98238.135550000006</c:v>
                </c:pt>
                <c:pt idx="22">
                  <c:v>104169.69121</c:v>
                </c:pt>
                <c:pt idx="23">
                  <c:v>105706.79127</c:v>
                </c:pt>
                <c:pt idx="24">
                  <c:v>105894.69365</c:v>
                </c:pt>
                <c:pt idx="25">
                  <c:v>107420.04555</c:v>
                </c:pt>
                <c:pt idx="26">
                  <c:v>106066.01278999999</c:v>
                </c:pt>
                <c:pt idx="27">
                  <c:v>102771.62102000001</c:v>
                </c:pt>
                <c:pt idx="28">
                  <c:v>103937.26661000001</c:v>
                </c:pt>
                <c:pt idx="29">
                  <c:v>100586.0344</c:v>
                </c:pt>
                <c:pt idx="30">
                  <c:v>103517.99455</c:v>
                </c:pt>
                <c:pt idx="31">
                  <c:v>103662.23475</c:v>
                </c:pt>
                <c:pt idx="32">
                  <c:v>102114.24381</c:v>
                </c:pt>
                <c:pt idx="33">
                  <c:v>100488.76139</c:v>
                </c:pt>
                <c:pt idx="34">
                  <c:v>103336.62548</c:v>
                </c:pt>
                <c:pt idx="35">
                  <c:v>105364.70276</c:v>
                </c:pt>
                <c:pt idx="36">
                  <c:v>105026.09492</c:v>
                </c:pt>
                <c:pt idx="37">
                  <c:v>106470.83250999999</c:v>
                </c:pt>
                <c:pt idx="38">
                  <c:v>105088.75473</c:v>
                </c:pt>
                <c:pt idx="39">
                  <c:v>110272.96231</c:v>
                </c:pt>
                <c:pt idx="40">
                  <c:v>106004.9001</c:v>
                </c:pt>
                <c:pt idx="41">
                  <c:v>106235.61981</c:v>
                </c:pt>
                <c:pt idx="42">
                  <c:v>107314.28342000001</c:v>
                </c:pt>
                <c:pt idx="43">
                  <c:v>105427.09448</c:v>
                </c:pt>
                <c:pt idx="44">
                  <c:v>103749.58054</c:v>
                </c:pt>
                <c:pt idx="45">
                  <c:v>103842.08237</c:v>
                </c:pt>
                <c:pt idx="46">
                  <c:v>102783.58121999999</c:v>
                </c:pt>
                <c:pt idx="47">
                  <c:v>99593.191489999997</c:v>
                </c:pt>
                <c:pt idx="48">
                  <c:v>97986.594549999994</c:v>
                </c:pt>
                <c:pt idx="49">
                  <c:v>97946.368669999996</c:v>
                </c:pt>
                <c:pt idx="50">
                  <c:v>100808.65637</c:v>
                </c:pt>
                <c:pt idx="51">
                  <c:v>100327.32685</c:v>
                </c:pt>
                <c:pt idx="52">
                  <c:v>97943.341090000002</c:v>
                </c:pt>
              </c:numCache>
            </c:numRef>
          </c:val>
          <c:smooth val="0"/>
          <c:extLst>
            <c:ext xmlns:c16="http://schemas.microsoft.com/office/drawing/2014/chart" uri="{C3380CC4-5D6E-409C-BE32-E72D297353CC}">
              <c16:uniqueId val="{00000003-F4BB-4AC6-836D-E8A59A05C94F}"/>
            </c:ext>
          </c:extLst>
        </c:ser>
        <c:ser>
          <c:idx val="5"/>
          <c:order val="4"/>
          <c:tx>
            <c:strRef>
              <c:f>'822_B2_PH'!$J$1</c:f>
              <c:strCache>
                <c:ptCount val="1"/>
                <c:pt idx="0">
                  <c:v>PH_FOORD_LAST</c:v>
                </c:pt>
              </c:strCache>
            </c:strRef>
          </c:tx>
          <c:spPr>
            <a:ln w="28575" cap="rnd">
              <a:solidFill>
                <a:schemeClr val="accent6"/>
              </a:solidFill>
              <a:round/>
            </a:ln>
            <a:effectLst/>
          </c:spPr>
          <c:marker>
            <c:symbol val="none"/>
          </c:marker>
          <c:dLbls>
            <c:dLbl>
              <c:idx val="17"/>
              <c:layout>
                <c:manualLayout>
                  <c:x val="0"/>
                  <c:y val="2.3518518518518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CB-42E8-B6D1-B4EE601750B8}"/>
                </c:ext>
              </c:extLst>
            </c:dLbl>
            <c:dLbl>
              <c:idx val="20"/>
              <c:layout>
                <c:manualLayout>
                  <c:x val="0"/>
                  <c:y val="2.3518518518518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3B-4BD7-99F3-15AE585ADA54}"/>
                </c:ext>
              </c:extLst>
            </c:dLbl>
            <c:dLbl>
              <c:idx val="21"/>
              <c:layout>
                <c:manualLayout>
                  <c:x val="0"/>
                  <c:y val="-2.3518518518518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DC-4090-8EF5-91BA794A97E2}"/>
                </c:ext>
              </c:extLst>
            </c:dLbl>
            <c:dLbl>
              <c:idx val="2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1C-4B97-9ECA-E363A9A09311}"/>
                </c:ext>
              </c:extLst>
            </c:dLbl>
            <c:dLbl>
              <c:idx val="52"/>
              <c:layout>
                <c:manualLayout>
                  <c:x val="0"/>
                  <c:y val="-2.3518518518518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8D-43A5-9D6D-C4F0F0650CEE}"/>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'822_B2_PH'!$J$2:$J$54</c:f>
              <c:numCache>
                <c:formatCode>General</c:formatCode>
                <c:ptCount val="53"/>
                <c:pt idx="52">
                  <c:v>139140.63592</c:v>
                </c:pt>
              </c:numCache>
            </c:numRef>
          </c:val>
          <c:smooth val="0"/>
          <c:extLst>
            <c:ext xmlns:c16="http://schemas.microsoft.com/office/drawing/2014/chart" uri="{C3380CC4-5D6E-409C-BE32-E72D297353CC}">
              <c16:uniqueId val="{00000005-F4BB-4AC6-836D-E8A59A05C94F}"/>
            </c:ext>
          </c:extLst>
        </c:ser>
        <c:ser>
          <c:idx val="6"/>
          <c:order val="5"/>
          <c:tx>
            <c:strRef>
              <c:f>'822_B2_PH'!$K$1</c:f>
              <c:strCache>
                <c:ptCount val="1"/>
                <c:pt idx="0">
                  <c:v>PH_COMP_1_LAST</c:v>
                </c:pt>
              </c:strCache>
            </c:strRef>
          </c:tx>
          <c:spPr>
            <a:ln w="28575" cap="rnd">
              <a:solidFill>
                <a:schemeClr val="accent1">
                  <a:lumMod val="60000"/>
                </a:schemeClr>
              </a:solidFill>
              <a:round/>
            </a:ln>
            <a:effectLst/>
          </c:spPr>
          <c:marker>
            <c:symbol val="none"/>
          </c:marker>
          <c:dLbls>
            <c:dLbl>
              <c:idx val="26"/>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74-4F82-BE85-028417B7D1F5}"/>
                </c:ext>
              </c:extLst>
            </c:dLbl>
            <c:dLbl>
              <c:idx val="27"/>
              <c:layout>
                <c:manualLayout>
                  <c:x val="0"/>
                  <c:y val="-6.2716049382716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A8-424C-B44A-2FB4EBE5E7E4}"/>
                </c:ext>
              </c:extLst>
            </c:dLbl>
            <c:dLbl>
              <c:idx val="34"/>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A6-438D-8825-E9E49D17A2AF}"/>
                </c:ext>
              </c:extLst>
            </c:dLbl>
            <c:dLbl>
              <c:idx val="35"/>
              <c:layout>
                <c:manualLayout>
                  <c:x val="-1.903137054456393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ED-4D8F-B66F-692C8F0F285A}"/>
                </c:ext>
              </c:extLst>
            </c:dLbl>
            <c:dLbl>
              <c:idx val="36"/>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D5-4C81-A5A1-97C044090364}"/>
                </c:ext>
              </c:extLst>
            </c:dLbl>
            <c:dLbl>
              <c:idx val="52"/>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8D-43A5-9D6D-C4F0F0650CEE}"/>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'822_B2_PH'!$K$2:$K$54</c:f>
              <c:numCache>
                <c:formatCode>General</c:formatCode>
                <c:ptCount val="53"/>
                <c:pt idx="52">
                  <c:v>126274.21497</c:v>
                </c:pt>
              </c:numCache>
            </c:numRef>
          </c:val>
          <c:smooth val="0"/>
          <c:extLst>
            <c:ext xmlns:c16="http://schemas.microsoft.com/office/drawing/2014/chart" uri="{C3380CC4-5D6E-409C-BE32-E72D297353CC}">
              <c16:uniqueId val="{00000006-F4BB-4AC6-836D-E8A59A05C94F}"/>
            </c:ext>
          </c:extLst>
        </c:ser>
        <c:ser>
          <c:idx val="7"/>
          <c:order val="6"/>
          <c:tx>
            <c:strRef>
              <c:f>'822_B2_PH'!$L$1</c:f>
              <c:strCache>
                <c:ptCount val="1"/>
                <c:pt idx="0">
                  <c:v>PH_COMP_2_LAST</c:v>
                </c:pt>
              </c:strCache>
            </c:strRef>
          </c:tx>
          <c:spPr>
            <a:ln w="28575" cap="rnd">
              <a:solidFill>
                <a:schemeClr val="accent2">
                  <a:lumMod val="60000"/>
                </a:schemeClr>
              </a:solidFill>
              <a:round/>
            </a:ln>
            <a:effectLst/>
          </c:spPr>
          <c:marker>
            <c:symbol val="none"/>
          </c:marker>
          <c:dLbls>
            <c:dLbl>
              <c:idx val="17"/>
              <c:layout>
                <c:manualLayout>
                  <c:x val="0"/>
                  <c:y val="-2.3518518518518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CB-42E8-B6D1-B4EE601750B8}"/>
                </c:ext>
              </c:extLst>
            </c:dLbl>
            <c:dLbl>
              <c:idx val="18"/>
              <c:layout>
                <c:manualLayout>
                  <c:x val="0"/>
                  <c:y val="-3.1358024691358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55-4BF9-8BC7-C3EE361E6D81}"/>
                </c:ext>
              </c:extLst>
            </c:dLbl>
            <c:dLbl>
              <c:idx val="20"/>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3B-4BD7-99F3-15AE585ADA54}"/>
                </c:ext>
              </c:extLst>
            </c:dLbl>
            <c:dLbl>
              <c:idx val="21"/>
              <c:layout>
                <c:manualLayout>
                  <c:x val="0"/>
                  <c:y val="-7.83950617283950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DC-4090-8EF5-91BA794A97E2}"/>
                </c:ext>
              </c:extLst>
            </c:dLbl>
            <c:dLbl>
              <c:idx val="2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74-4F82-BE85-028417B7D1F5}"/>
                </c:ext>
              </c:extLst>
            </c:dLbl>
            <c:dLbl>
              <c:idx val="27"/>
              <c:layout>
                <c:manualLayout>
                  <c:x val="0"/>
                  <c:y val="-1.796532744242821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A8-424C-B44A-2FB4EBE5E7E4}"/>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'822_B2_PH'!$L$2:$L$54</c:f>
              <c:numCache>
                <c:formatCode>General</c:formatCode>
                <c:ptCount val="53"/>
                <c:pt idx="52">
                  <c:v>180798.52343999999</c:v>
                </c:pt>
              </c:numCache>
            </c:numRef>
          </c:val>
          <c:smooth val="0"/>
          <c:extLst>
            <c:ext xmlns:c16="http://schemas.microsoft.com/office/drawing/2014/chart" uri="{C3380CC4-5D6E-409C-BE32-E72D297353CC}">
              <c16:uniqueId val="{00000007-F4BB-4AC6-836D-E8A59A05C94F}"/>
            </c:ext>
          </c:extLst>
        </c:ser>
        <c:ser>
          <c:idx val="8"/>
          <c:order val="7"/>
          <c:tx>
            <c:strRef>
              <c:f>'822_B2_PH'!$M$1</c:f>
              <c:strCache>
                <c:ptCount val="1"/>
                <c:pt idx="0">
                  <c:v>PH_COMP_3_LAST</c:v>
                </c:pt>
              </c:strCache>
            </c:strRef>
          </c:tx>
          <c:spPr>
            <a:ln w="28575" cap="rnd">
              <a:solidFill>
                <a:schemeClr val="accent3">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'822_B2_PH'!$I$2:$I$54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'822_B2_PH'!$M$2:$M$54</c:f>
              <c:numCache>
                <c:formatCode>General</c:formatCode>
                <c:ptCount val="53"/>
                <c:pt idx="52">
                  <c:v>97943.341090000002</c:v>
                </c:pt>
              </c:numCache>
            </c:numRef>
          </c:val>
          <c:smooth val="0"/>
          <c:extLst>
            <c:ext xmlns:c16="http://schemas.microsoft.com/office/drawing/2014/chart" uri="{C3380CC4-5D6E-409C-BE32-E72D297353CC}">
              <c16:uniqueId val="{00000008-F4BB-4AC6-836D-E8A59A05C94F}"/>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9"/>
        <c:majorTimeUnit val="months"/>
      </c:dateAx>
      <c:valAx>
        <c:axId val="898856000"/>
        <c:scaling>
          <c:orientation val="minMax"/>
          <c:max val="190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015032679738561"/>
          <c:h val="0.84162063492063488"/>
        </c:manualLayout>
      </c:layout>
      <c:lineChart>
        <c:grouping val="standard"/>
        <c:varyColors val="0"/>
        <c:ser>
          <c:idx val="0"/>
          <c:order val="0"/>
          <c:tx>
            <c:strRef>
              <c:f>'823_A_PH'!$G$2</c:f>
              <c:strCache>
                <c:ptCount val="1"/>
                <c:pt idx="0">
                  <c:v>Foord</c:v>
                </c:pt>
              </c:strCache>
            </c:strRef>
          </c:tx>
          <c:spPr>
            <a:ln w="15875" cap="rnd">
              <a:solidFill>
                <a:srgbClr val="D25347"/>
              </a:solidFill>
              <a:round/>
            </a:ln>
            <a:effectLst/>
          </c:spPr>
          <c:marker>
            <c:symbol val="none"/>
          </c:marker>
          <c:dLbls>
            <c:delete val="1"/>
          </c:dLbls>
          <c:cat>
            <c:numRef>
              <c:f>'823_A_PH'!$I$2:$I$54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'823_A_PH'!$L$2:$L$54</c:f>
              <c:numCache>
                <c:formatCode>General</c:formatCode>
                <c:ptCount val="53"/>
                <c:pt idx="0">
                  <c:v>100000</c:v>
                </c:pt>
                <c:pt idx="1">
                  <c:v>100866.17094</c:v>
                </c:pt>
                <c:pt idx="2">
                  <c:v>97360.327120000002</c:v>
                </c:pt>
                <c:pt idx="3">
                  <c:v>96152.663209999999</c:v>
                </c:pt>
                <c:pt idx="4">
                  <c:v>96569.691720000003</c:v>
                </c:pt>
                <c:pt idx="5">
                  <c:v>96262.574189999999</c:v>
                </c:pt>
                <c:pt idx="6">
                  <c:v>97642.115359999996</c:v>
                </c:pt>
                <c:pt idx="7">
                  <c:v>98944.31177</c:v>
                </c:pt>
                <c:pt idx="8">
                  <c:v>94410.37053</c:v>
                </c:pt>
                <c:pt idx="9">
                  <c:v>95088.381099999999</c:v>
                </c:pt>
                <c:pt idx="10">
                  <c:v>96854.193809999997</c:v>
                </c:pt>
                <c:pt idx="11">
                  <c:v>99161.872210000001</c:v>
                </c:pt>
                <c:pt idx="12">
                  <c:v>112105.58693</c:v>
                </c:pt>
                <c:pt idx="13">
                  <c:v>113258.5215</c:v>
                </c:pt>
                <c:pt idx="14">
                  <c:v>111987.53438</c:v>
                </c:pt>
                <c:pt idx="15">
                  <c:v>112878.12998</c:v>
                </c:pt>
                <c:pt idx="16">
                  <c:v>118400.81778</c:v>
                </c:pt>
                <c:pt idx="17">
                  <c:v>116450.91548</c:v>
                </c:pt>
                <c:pt idx="18">
                  <c:v>114854.26618000001</c:v>
                </c:pt>
                <c:pt idx="19">
                  <c:v>116473.98321999999</c:v>
                </c:pt>
                <c:pt idx="20">
                  <c:v>111034.5202</c:v>
                </c:pt>
                <c:pt idx="21">
                  <c:v>106337.29556</c:v>
                </c:pt>
                <c:pt idx="22">
                  <c:v>112235.85179</c:v>
                </c:pt>
                <c:pt idx="23">
                  <c:v>115474.38124</c:v>
                </c:pt>
                <c:pt idx="24">
                  <c:v>112465.17224</c:v>
                </c:pt>
                <c:pt idx="25">
                  <c:v>118032.18627999999</c:v>
                </c:pt>
                <c:pt idx="26">
                  <c:v>121534.86395</c:v>
                </c:pt>
                <c:pt idx="27">
                  <c:v>122446.71805</c:v>
                </c:pt>
                <c:pt idx="28">
                  <c:v>125735.00145</c:v>
                </c:pt>
                <c:pt idx="29">
                  <c:v>120699.45</c:v>
                </c:pt>
                <c:pt idx="30">
                  <c:v>120703.52078000001</c:v>
                </c:pt>
                <c:pt idx="31">
                  <c:v>118924.13881999999</c:v>
                </c:pt>
                <c:pt idx="32">
                  <c:v>123912.19788000001</c:v>
                </c:pt>
                <c:pt idx="33">
                  <c:v>124486.17747</c:v>
                </c:pt>
                <c:pt idx="34">
                  <c:v>128012.37519000001</c:v>
                </c:pt>
                <c:pt idx="35">
                  <c:v>130599.12798</c:v>
                </c:pt>
                <c:pt idx="36">
                  <c:v>135096.88453000001</c:v>
                </c:pt>
                <c:pt idx="37">
                  <c:v>136348.87468000001</c:v>
                </c:pt>
                <c:pt idx="38">
                  <c:v>134192.71966</c:v>
                </c:pt>
                <c:pt idx="39">
                  <c:v>131518.67131999999</c:v>
                </c:pt>
                <c:pt idx="40">
                  <c:v>134905.10569</c:v>
                </c:pt>
                <c:pt idx="41">
                  <c:v>139036.03998</c:v>
                </c:pt>
                <c:pt idx="42">
                  <c:v>143639.18442999999</c:v>
                </c:pt>
                <c:pt idx="43">
                  <c:v>142342.41571999999</c:v>
                </c:pt>
                <c:pt idx="44">
                  <c:v>147278.45928000001</c:v>
                </c:pt>
                <c:pt idx="45">
                  <c:v>146566.07324999999</c:v>
                </c:pt>
                <c:pt idx="46">
                  <c:v>143208.13432000001</c:v>
                </c:pt>
                <c:pt idx="47">
                  <c:v>139515.93935</c:v>
                </c:pt>
                <c:pt idx="48">
                  <c:v>140022.97727</c:v>
                </c:pt>
                <c:pt idx="49">
                  <c:v>133614.21695</c:v>
                </c:pt>
                <c:pt idx="50">
                  <c:v>133277.69936</c:v>
                </c:pt>
                <c:pt idx="51">
                  <c:v>139609.11491</c:v>
                </c:pt>
                <c:pt idx="52">
                  <c:v>134351.47993999999</c:v>
                </c:pt>
              </c:numCache>
            </c:numRef>
          </c:val>
          <c:smooth val="0"/>
          <c:extLst>
            <c:ext xmlns:c16="http://schemas.microsoft.com/office/drawing/2014/chart" uri="{C3380CC4-5D6E-409C-BE32-E72D297353CC}">
              <c16:uniqueId val="{00000000-2983-4EF0-B5FB-B9BF5BF38C69}"/>
            </c:ext>
          </c:extLst>
        </c:ser>
        <c:ser>
          <c:idx val="1"/>
          <c:order val="1"/>
          <c:tx>
            <c:strRef>
              <c:f>'823_A_PH'!$G$3</c:f>
              <c:strCache>
                <c:ptCount val="1"/>
                <c:pt idx="0">
                  <c:v>Benchmark</c:v>
                </c:pt>
              </c:strCache>
            </c:strRef>
          </c:tx>
          <c:spPr>
            <a:ln w="15875" cap="rnd">
              <a:solidFill>
                <a:srgbClr val="29363D"/>
              </a:solidFill>
              <a:round/>
            </a:ln>
            <a:effectLst/>
          </c:spPr>
          <c:marker>
            <c:symbol val="none"/>
          </c:marker>
          <c:dLbls>
            <c:delete val="1"/>
          </c:dLbls>
          <c:cat>
            <c:numRef>
              <c:f>'823_A_PH'!$I$2:$I$54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'823_A_PH'!$M$2:$M$54</c:f>
              <c:numCache>
                <c:formatCode>General</c:formatCode>
                <c:ptCount val="53"/>
                <c:pt idx="0">
                  <c:v>100000</c:v>
                </c:pt>
                <c:pt idx="1">
                  <c:v>101307.78436000001</c:v>
                </c:pt>
                <c:pt idx="2">
                  <c:v>97829.244349999994</c:v>
                </c:pt>
                <c:pt idx="3">
                  <c:v>97456.134699999995</c:v>
                </c:pt>
                <c:pt idx="4">
                  <c:v>96856.002259999994</c:v>
                </c:pt>
                <c:pt idx="5">
                  <c:v>92902.607969999997</c:v>
                </c:pt>
                <c:pt idx="6">
                  <c:v>100636.57343999999</c:v>
                </c:pt>
                <c:pt idx="7">
                  <c:v>99344.487110000002</c:v>
                </c:pt>
                <c:pt idx="8">
                  <c:v>94828.119030000002</c:v>
                </c:pt>
                <c:pt idx="9">
                  <c:v>102655.14297</c:v>
                </c:pt>
                <c:pt idx="10">
                  <c:v>102072.15171999999</c:v>
                </c:pt>
                <c:pt idx="11">
                  <c:v>98604.324229999998</c:v>
                </c:pt>
                <c:pt idx="12">
                  <c:v>108446.70071999999</c:v>
                </c:pt>
                <c:pt idx="13">
                  <c:v>110968.02529000001</c:v>
                </c:pt>
                <c:pt idx="14">
                  <c:v>110130.40704999999</c:v>
                </c:pt>
                <c:pt idx="15">
                  <c:v>115220.87711</c:v>
                </c:pt>
                <c:pt idx="16">
                  <c:v>123149.75317</c:v>
                </c:pt>
                <c:pt idx="17">
                  <c:v>124565.91067</c:v>
                </c:pt>
                <c:pt idx="18">
                  <c:v>121307.79654</c:v>
                </c:pt>
                <c:pt idx="19">
                  <c:v>124592.181</c:v>
                </c:pt>
                <c:pt idx="20">
                  <c:v>120529.52387</c:v>
                </c:pt>
                <c:pt idx="21">
                  <c:v>115821.25268999999</c:v>
                </c:pt>
                <c:pt idx="22">
                  <c:v>127077.92736</c:v>
                </c:pt>
                <c:pt idx="23">
                  <c:v>129865.0949</c:v>
                </c:pt>
                <c:pt idx="24">
                  <c:v>133439.15216999999</c:v>
                </c:pt>
                <c:pt idx="25">
                  <c:v>143207.49463999999</c:v>
                </c:pt>
                <c:pt idx="26">
                  <c:v>144479.92356</c:v>
                </c:pt>
                <c:pt idx="27">
                  <c:v>139089.90358000001</c:v>
                </c:pt>
                <c:pt idx="28">
                  <c:v>143972.77069</c:v>
                </c:pt>
                <c:pt idx="29">
                  <c:v>143212.02209000001</c:v>
                </c:pt>
                <c:pt idx="30">
                  <c:v>145628.85432000001</c:v>
                </c:pt>
                <c:pt idx="31">
                  <c:v>146141.74475000001</c:v>
                </c:pt>
                <c:pt idx="32">
                  <c:v>144441.85592999999</c:v>
                </c:pt>
                <c:pt idx="33">
                  <c:v>144855.18878999999</c:v>
                </c:pt>
                <c:pt idx="34">
                  <c:v>153678.35391999999</c:v>
                </c:pt>
                <c:pt idx="35">
                  <c:v>156719.72059000001</c:v>
                </c:pt>
                <c:pt idx="36">
                  <c:v>160123.23421</c:v>
                </c:pt>
                <c:pt idx="37">
                  <c:v>157498.40173000001</c:v>
                </c:pt>
                <c:pt idx="38">
                  <c:v>150752.54551</c:v>
                </c:pt>
                <c:pt idx="39">
                  <c:v>154046.24887000001</c:v>
                </c:pt>
                <c:pt idx="40">
                  <c:v>157549.15830000001</c:v>
                </c:pt>
                <c:pt idx="41">
                  <c:v>162580.43484</c:v>
                </c:pt>
                <c:pt idx="42">
                  <c:v>168152.53331999999</c:v>
                </c:pt>
                <c:pt idx="43">
                  <c:v>167688.71049999999</c:v>
                </c:pt>
                <c:pt idx="44">
                  <c:v>170080.34604999999</c:v>
                </c:pt>
                <c:pt idx="45">
                  <c:v>174493.04891000001</c:v>
                </c:pt>
                <c:pt idx="46">
                  <c:v>172164.96187999999</c:v>
                </c:pt>
                <c:pt idx="47">
                  <c:v>168130.87755</c:v>
                </c:pt>
                <c:pt idx="48">
                  <c:v>169005.76267</c:v>
                </c:pt>
                <c:pt idx="49">
                  <c:v>168946.85612000001</c:v>
                </c:pt>
                <c:pt idx="50">
                  <c:v>167486.92275999999</c:v>
                </c:pt>
                <c:pt idx="51">
                  <c:v>182002.57415</c:v>
                </c:pt>
                <c:pt idx="52">
                  <c:v>184981.69519</c:v>
                </c:pt>
              </c:numCache>
            </c:numRef>
          </c:val>
          <c:smooth val="0"/>
          <c:extLst>
            <c:ext xmlns:c16="http://schemas.microsoft.com/office/drawing/2014/chart" uri="{C3380CC4-5D6E-409C-BE32-E72D297353CC}">
              <c16:uniqueId val="{00000001-2983-4EF0-B5FB-B9BF5BF38C69}"/>
            </c:ext>
          </c:extLst>
        </c:ser>
        <c:ser>
          <c:idx val="5"/>
          <c:order val="2"/>
          <c:tx>
            <c:strRef>
              <c:f>'823_A_PH'!$J$1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'823_A_PH'!$I$2:$I$54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'823_A_PH'!$J$2:$J$54</c:f>
              <c:numCache>
                <c:formatCode>General</c:formatCode>
                <c:ptCount val="53"/>
                <c:pt idx="52">
                  <c:v>134351.47993999999</c:v>
                </c:pt>
              </c:numCache>
            </c:numRef>
          </c:val>
          <c:smooth val="0"/>
          <c:extLst>
            <c:ext xmlns:c16="http://schemas.microsoft.com/office/drawing/2014/chart" uri="{C3380CC4-5D6E-409C-BE32-E72D297353CC}">
              <c16:uniqueId val="{00000002-2983-4EF0-B5FB-B9BF5BF38C69}"/>
            </c:ext>
          </c:extLst>
        </c:ser>
        <c:ser>
          <c:idx val="6"/>
          <c:order val="3"/>
          <c:tx>
            <c:strRef>
              <c:f>'823_A_PH'!$K$1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'823_A_PH'!$I$2:$I$54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'823_A_PH'!$K$2:$K$54</c:f>
              <c:numCache>
                <c:formatCode>General</c:formatCode>
                <c:ptCount val="53"/>
                <c:pt idx="52">
                  <c:v>184981.69519</c:v>
                </c:pt>
              </c:numCache>
            </c:numRef>
          </c:val>
          <c:smooth val="0"/>
          <c:extLst>
            <c:ext xmlns:c16="http://schemas.microsoft.com/office/drawing/2014/chart" uri="{C3380CC4-5D6E-409C-BE32-E72D297353CC}">
              <c16:uniqueId val="{00000003-2983-4EF0-B5FB-B9BF5BF38C69}"/>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9"/>
        <c:majorTimeUnit val="months"/>
      </c:dateAx>
      <c:valAx>
        <c:axId val="898856000"/>
        <c:scaling>
          <c:logBase val="2"/>
          <c:orientation val="minMax"/>
          <c:max val="19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015032679738561"/>
          <c:h val="0.84162063492063488"/>
        </c:manualLayout>
      </c:layout>
      <c:lineChart>
        <c:grouping val="standard"/>
        <c:varyColors val="0"/>
        <c:ser>
          <c:idx val="0"/>
          <c:order val="0"/>
          <c:tx>
            <c:strRef>
              <c:f>'823_B2_PH'!$G$2</c:f>
              <c:strCache>
                <c:ptCount val="1"/>
                <c:pt idx="0">
                  <c:v>Foord</c:v>
                </c:pt>
              </c:strCache>
            </c:strRef>
          </c:tx>
          <c:spPr>
            <a:ln w="15875" cap="rnd">
              <a:solidFill>
                <a:srgbClr val="D25347"/>
              </a:solidFill>
              <a:round/>
            </a:ln>
            <a:effectLst/>
          </c:spPr>
          <c:marker>
            <c:symbol val="none"/>
          </c:marker>
          <c:dLbls>
            <c:delete val="1"/>
          </c:dLbls>
          <c:cat>
            <c:numRef>
              <c:f>'823_B2_PH'!$I$2:$I$54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'823_B2_PH'!$M$2:$M$54</c:f>
              <c:numCache>
                <c:formatCode>General</c:formatCode>
                <c:ptCount val="53"/>
                <c:pt idx="0">
                  <c:v>100000</c:v>
                </c:pt>
                <c:pt idx="1">
                  <c:v>99561.601269999999</c:v>
                </c:pt>
                <c:pt idx="2">
                  <c:v>96124.948099999994</c:v>
                </c:pt>
                <c:pt idx="3">
                  <c:v>94954.843150000001</c:v>
                </c:pt>
                <c:pt idx="4">
                  <c:v>95390.116829999999</c:v>
                </c:pt>
                <c:pt idx="5">
                  <c:v>95108.863070000007</c:v>
                </c:pt>
                <c:pt idx="6">
                  <c:v>96492.363740000001</c:v>
                </c:pt>
                <c:pt idx="7">
                  <c:v>97803.095579999994</c:v>
                </c:pt>
                <c:pt idx="8">
                  <c:v>93350.803809999998</c:v>
                </c:pt>
                <c:pt idx="9">
                  <c:v>94042.777359999993</c:v>
                </c:pt>
                <c:pt idx="10">
                  <c:v>95808.426009999996</c:v>
                </c:pt>
                <c:pt idx="11">
                  <c:v>98109.796119999999</c:v>
                </c:pt>
                <c:pt idx="12">
                  <c:v>110911.75328999999</c:v>
                </c:pt>
                <c:pt idx="13">
                  <c:v>112074.7153</c:v>
                </c:pt>
                <c:pt idx="14">
                  <c:v>110847.46672</c:v>
                </c:pt>
                <c:pt idx="15">
                  <c:v>111751.05025</c:v>
                </c:pt>
                <c:pt idx="16">
                  <c:v>117231.92722</c:v>
                </c:pt>
                <c:pt idx="17">
                  <c:v>115334.13395</c:v>
                </c:pt>
                <c:pt idx="18">
                  <c:v>113785.89893</c:v>
                </c:pt>
                <c:pt idx="19">
                  <c:v>115412.26</c:v>
                </c:pt>
                <c:pt idx="20">
                  <c:v>110069.33130000001</c:v>
                </c:pt>
                <c:pt idx="21">
                  <c:v>105460.341</c:v>
                </c:pt>
                <c:pt idx="22">
                  <c:v>111307.74073999999</c:v>
                </c:pt>
                <c:pt idx="23">
                  <c:v>114529.65889000001</c:v>
                </c:pt>
                <c:pt idx="24">
                  <c:v>111588.54807</c:v>
                </c:pt>
                <c:pt idx="25">
                  <c:v>117109.15772</c:v>
                </c:pt>
                <c:pt idx="26">
                  <c:v>120592.24008</c:v>
                </c:pt>
                <c:pt idx="27">
                  <c:v>121523.50255</c:v>
                </c:pt>
                <c:pt idx="28">
                  <c:v>124798.54641</c:v>
                </c:pt>
                <c:pt idx="29">
                  <c:v>119855.17663</c:v>
                </c:pt>
                <c:pt idx="30">
                  <c:v>119890.44495999999</c:v>
                </c:pt>
                <c:pt idx="31">
                  <c:v>118161.85038</c:v>
                </c:pt>
                <c:pt idx="32">
                  <c:v>123113.70241</c:v>
                </c:pt>
                <c:pt idx="33">
                  <c:v>123710.5854</c:v>
                </c:pt>
                <c:pt idx="34">
                  <c:v>127215.98949000001</c:v>
                </c:pt>
                <c:pt idx="35">
                  <c:v>129796.3812</c:v>
                </c:pt>
                <c:pt idx="36">
                  <c:v>134263.40531</c:v>
                </c:pt>
                <c:pt idx="37">
                  <c:v>135525.02935</c:v>
                </c:pt>
                <c:pt idx="38">
                  <c:v>133424.55478000001</c:v>
                </c:pt>
                <c:pt idx="39">
                  <c:v>130811.57335999999</c:v>
                </c:pt>
                <c:pt idx="40">
                  <c:v>134180.81490999999</c:v>
                </c:pt>
                <c:pt idx="41">
                  <c:v>138287.11989999999</c:v>
                </c:pt>
                <c:pt idx="42">
                  <c:v>142859.50257000001</c:v>
                </c:pt>
                <c:pt idx="43">
                  <c:v>141607.70009</c:v>
                </c:pt>
                <c:pt idx="44">
                  <c:v>146510.44432000001</c:v>
                </c:pt>
                <c:pt idx="45">
                  <c:v>145837.66745000001</c:v>
                </c:pt>
                <c:pt idx="46">
                  <c:v>142550.56985999999</c:v>
                </c:pt>
                <c:pt idx="47">
                  <c:v>138938.02147000001</c:v>
                </c:pt>
                <c:pt idx="48">
                  <c:v>139466.59997000001</c:v>
                </c:pt>
                <c:pt idx="49">
                  <c:v>133166.96203</c:v>
                </c:pt>
                <c:pt idx="50">
                  <c:v>132863.83296999999</c:v>
                </c:pt>
                <c:pt idx="51">
                  <c:v>139140.70274000001</c:v>
                </c:pt>
                <c:pt idx="52">
                  <c:v>133978.13360999999</c:v>
                </c:pt>
              </c:numCache>
            </c:numRef>
          </c:val>
          <c:smooth val="0"/>
          <c:extLst>
            <c:ext xmlns:c16="http://schemas.microsoft.com/office/drawing/2014/chart" uri="{C3380CC4-5D6E-409C-BE32-E72D297353CC}">
              <c16:uniqueId val="{00000000-B13D-4BD4-B7C9-7B6CDF2B6C4B}"/>
            </c:ext>
          </c:extLst>
        </c:ser>
        <c:ser>
          <c:idx val="1"/>
          <c:order val="1"/>
          <c:tx>
            <c:strRef>
              <c:f>'823_B2_PH'!$G$3</c:f>
              <c:strCache>
                <c:ptCount val="1"/>
                <c:pt idx="0">
                  <c:v>Benchmark</c:v>
                </c:pt>
              </c:strCache>
            </c:strRef>
          </c:tx>
          <c:spPr>
            <a:ln w="15875" cap="rnd">
              <a:solidFill>
                <a:srgbClr val="29363D"/>
              </a:solidFill>
              <a:round/>
            </a:ln>
            <a:effectLst/>
          </c:spPr>
          <c:marker>
            <c:symbol val="none"/>
          </c:marker>
          <c:dLbls>
            <c:delete val="1"/>
          </c:dLbls>
          <c:cat>
            <c:numRef>
              <c:f>'823_B2_PH'!$I$2:$I$54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'823_B2_PH'!$L$2:$L$54</c:f>
              <c:numCache>
                <c:formatCode>General</c:formatCode>
                <c:ptCount val="53"/>
                <c:pt idx="0">
                  <c:v>100000</c:v>
                </c:pt>
                <c:pt idx="1">
                  <c:v>101307.78436000001</c:v>
                </c:pt>
                <c:pt idx="2">
                  <c:v>97829.244349999994</c:v>
                </c:pt>
                <c:pt idx="3">
                  <c:v>97456.134699999995</c:v>
                </c:pt>
                <c:pt idx="4">
                  <c:v>96856.002259999994</c:v>
                </c:pt>
                <c:pt idx="5">
                  <c:v>92902.607969999997</c:v>
                </c:pt>
                <c:pt idx="6">
                  <c:v>100636.57343999999</c:v>
                </c:pt>
                <c:pt idx="7">
                  <c:v>99344.487110000002</c:v>
                </c:pt>
                <c:pt idx="8">
                  <c:v>94828.119030000002</c:v>
                </c:pt>
                <c:pt idx="9">
                  <c:v>102655.14297</c:v>
                </c:pt>
                <c:pt idx="10">
                  <c:v>102072.15171999999</c:v>
                </c:pt>
                <c:pt idx="11">
                  <c:v>98604.324229999998</c:v>
                </c:pt>
                <c:pt idx="12">
                  <c:v>108446.70071999999</c:v>
                </c:pt>
                <c:pt idx="13">
                  <c:v>110968.02529000001</c:v>
                </c:pt>
                <c:pt idx="14">
                  <c:v>110130.40704999999</c:v>
                </c:pt>
                <c:pt idx="15">
                  <c:v>115220.87711</c:v>
                </c:pt>
                <c:pt idx="16">
                  <c:v>123149.75317</c:v>
                </c:pt>
                <c:pt idx="17">
                  <c:v>124565.91067</c:v>
                </c:pt>
                <c:pt idx="18">
                  <c:v>121307.79654</c:v>
                </c:pt>
                <c:pt idx="19">
                  <c:v>124592.181</c:v>
                </c:pt>
                <c:pt idx="20">
                  <c:v>120529.52387</c:v>
                </c:pt>
                <c:pt idx="21">
                  <c:v>115821.25268999999</c:v>
                </c:pt>
                <c:pt idx="22">
                  <c:v>127077.92736</c:v>
                </c:pt>
                <c:pt idx="23">
                  <c:v>129865.0949</c:v>
                </c:pt>
                <c:pt idx="24">
                  <c:v>133439.15216999999</c:v>
                </c:pt>
                <c:pt idx="25">
                  <c:v>143207.49463999999</c:v>
                </c:pt>
                <c:pt idx="26">
                  <c:v>144479.92356</c:v>
                </c:pt>
                <c:pt idx="27">
                  <c:v>139089.90358000001</c:v>
                </c:pt>
                <c:pt idx="28">
                  <c:v>143972.77069</c:v>
                </c:pt>
                <c:pt idx="29">
                  <c:v>143212.02209000001</c:v>
                </c:pt>
                <c:pt idx="30">
                  <c:v>145628.85432000001</c:v>
                </c:pt>
                <c:pt idx="31">
                  <c:v>146141.74475000001</c:v>
                </c:pt>
                <c:pt idx="32">
                  <c:v>144441.85592999999</c:v>
                </c:pt>
                <c:pt idx="33">
                  <c:v>144855.18878999999</c:v>
                </c:pt>
                <c:pt idx="34">
                  <c:v>153678.35391999999</c:v>
                </c:pt>
                <c:pt idx="35">
                  <c:v>156719.72059000001</c:v>
                </c:pt>
                <c:pt idx="36">
                  <c:v>160123.23421</c:v>
                </c:pt>
                <c:pt idx="37">
                  <c:v>157498.40173000001</c:v>
                </c:pt>
                <c:pt idx="38">
                  <c:v>150752.54551</c:v>
                </c:pt>
                <c:pt idx="39">
                  <c:v>154046.24887000001</c:v>
                </c:pt>
                <c:pt idx="40">
                  <c:v>157549.15830000001</c:v>
                </c:pt>
                <c:pt idx="41">
                  <c:v>162580.43484</c:v>
                </c:pt>
                <c:pt idx="42">
                  <c:v>168152.53331999999</c:v>
                </c:pt>
                <c:pt idx="43">
                  <c:v>167688.71049999999</c:v>
                </c:pt>
                <c:pt idx="44">
                  <c:v>170080.34604999999</c:v>
                </c:pt>
                <c:pt idx="45">
                  <c:v>174493.04891000001</c:v>
                </c:pt>
                <c:pt idx="46">
                  <c:v>172164.96187999999</c:v>
                </c:pt>
                <c:pt idx="47">
                  <c:v>168130.87755</c:v>
                </c:pt>
                <c:pt idx="48">
                  <c:v>169005.76267</c:v>
                </c:pt>
                <c:pt idx="49">
                  <c:v>168946.85612000001</c:v>
                </c:pt>
                <c:pt idx="50">
                  <c:v>167486.92275999999</c:v>
                </c:pt>
                <c:pt idx="51">
                  <c:v>182002.57415</c:v>
                </c:pt>
                <c:pt idx="52">
                  <c:v>184981.69519</c:v>
                </c:pt>
              </c:numCache>
            </c:numRef>
          </c:val>
          <c:smooth val="0"/>
          <c:extLst>
            <c:ext xmlns:c16="http://schemas.microsoft.com/office/drawing/2014/chart" uri="{C3380CC4-5D6E-409C-BE32-E72D297353CC}">
              <c16:uniqueId val="{00000001-B13D-4BD4-B7C9-7B6CDF2B6C4B}"/>
            </c:ext>
          </c:extLst>
        </c:ser>
        <c:ser>
          <c:idx val="5"/>
          <c:order val="2"/>
          <c:tx>
            <c:strRef>
              <c:f>'823_B2_PH'!$K$1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'823_B2_PH'!$I$2:$I$54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'823_B2_PH'!$K$2:$K$54</c:f>
              <c:numCache>
                <c:formatCode>General</c:formatCode>
                <c:ptCount val="53"/>
                <c:pt idx="52">
                  <c:v>133978.13360999999</c:v>
                </c:pt>
              </c:numCache>
            </c:numRef>
          </c:val>
          <c:smooth val="0"/>
          <c:extLst>
            <c:ext xmlns:c16="http://schemas.microsoft.com/office/drawing/2014/chart" uri="{C3380CC4-5D6E-409C-BE32-E72D297353CC}">
              <c16:uniqueId val="{00000002-B13D-4BD4-B7C9-7B6CDF2B6C4B}"/>
            </c:ext>
          </c:extLst>
        </c:ser>
        <c:ser>
          <c:idx val="6"/>
          <c:order val="3"/>
          <c:tx>
            <c:strRef>
              <c:f>'823_B2_PH'!$J$1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'823_B2_PH'!$I$2:$I$54</c:f>
              <c:numCache>
                <c:formatCode>m/d/yyyy</c:formatCode>
                <c:ptCount val="53"/>
                <c:pt idx="0">
                  <c:v>44614</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pt idx="47">
                  <c:v>46022</c:v>
                </c:pt>
                <c:pt idx="48">
                  <c:v>46053</c:v>
                </c:pt>
                <c:pt idx="49">
                  <c:v>46081</c:v>
                </c:pt>
                <c:pt idx="50">
                  <c:v>46112</c:v>
                </c:pt>
                <c:pt idx="51">
                  <c:v>46142</c:v>
                </c:pt>
                <c:pt idx="52">
                  <c:v>46173</c:v>
                </c:pt>
              </c:numCache>
            </c:numRef>
          </c:cat>
          <c:val>
            <c:numRef>
              <c:f>'823_B2_PH'!$J$2:$J$54</c:f>
              <c:numCache>
                <c:formatCode>General</c:formatCode>
                <c:ptCount val="53"/>
                <c:pt idx="52">
                  <c:v>184981.69519</c:v>
                </c:pt>
              </c:numCache>
            </c:numRef>
          </c:val>
          <c:smooth val="0"/>
          <c:extLst>
            <c:ext xmlns:c16="http://schemas.microsoft.com/office/drawing/2014/chart" uri="{C3380CC4-5D6E-409C-BE32-E72D297353CC}">
              <c16:uniqueId val="{00000003-B13D-4BD4-B7C9-7B6CDF2B6C4B}"/>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9"/>
        <c:majorTimeUnit val="months"/>
      </c:dateAx>
      <c:valAx>
        <c:axId val="898856000"/>
        <c:scaling>
          <c:logBase val="2"/>
          <c:orientation val="minMax"/>
          <c:max val="190000"/>
          <c:min val="85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0"/>
          <c:spPr>
            <a:solidFill>
              <a:srgbClr val="D25347"/>
            </a:solidFill>
            <a:ln>
              <a:noFill/>
            </a:ln>
            <a:effectLst/>
          </c:spPr>
          <c:invertIfNegative val="0"/>
          <c:dPt>
            <c:idx val="3"/>
            <c:invertIfNegative val="0"/>
            <c:bubble3D val="0"/>
            <c:spPr>
              <a:solidFill>
                <a:srgbClr val="D25347"/>
              </a:solidFill>
              <a:ln>
                <a:noFill/>
              </a:ln>
              <a:effectLst/>
            </c:spPr>
            <c:extLst>
              <c:ext xmlns:c16="http://schemas.microsoft.com/office/drawing/2014/chart" uri="{C3380CC4-5D6E-409C-BE32-E72D297353CC}">
                <c16:uniqueId val="{0000000D-8B58-4EB6-BC7B-7CED021B4EC8}"/>
              </c:ext>
            </c:extLst>
          </c:dPt>
          <c:dPt>
            <c:idx val="4"/>
            <c:invertIfNegative val="0"/>
            <c:bubble3D val="0"/>
            <c:spPr>
              <a:solidFill>
                <a:srgbClr val="D25347"/>
              </a:solidFill>
              <a:ln>
                <a:noFill/>
              </a:ln>
              <a:effectLst/>
            </c:spPr>
            <c:extLst>
              <c:ext xmlns:c16="http://schemas.microsoft.com/office/drawing/2014/chart" uri="{C3380CC4-5D6E-409C-BE32-E72D297353CC}">
                <c16:uniqueId val="{00000000-A6F9-4792-8068-E258D7A1B19F}"/>
              </c:ext>
            </c:extLst>
          </c:dPt>
          <c:dPt>
            <c:idx val="5"/>
            <c:invertIfNegative val="0"/>
            <c:bubble3D val="0"/>
            <c:spPr>
              <a:solidFill>
                <a:srgbClr val="29363D"/>
              </a:solidFill>
              <a:ln>
                <a:noFill/>
              </a:ln>
              <a:effectLst/>
            </c:spPr>
            <c:extLst>
              <c:ext xmlns:c16="http://schemas.microsoft.com/office/drawing/2014/chart" uri="{C3380CC4-5D6E-409C-BE32-E72D297353CC}">
                <c16:uniqueId val="{00000002-2233-4E9C-9B06-42BB46F9C186}"/>
              </c:ext>
            </c:extLst>
          </c:dPt>
          <c:dPt>
            <c:idx val="6"/>
            <c:invertIfNegative val="0"/>
            <c:bubble3D val="0"/>
            <c:spPr>
              <a:solidFill>
                <a:srgbClr val="D25347"/>
              </a:solidFill>
              <a:ln>
                <a:noFill/>
              </a:ln>
              <a:effectLst/>
            </c:spPr>
            <c:extLst>
              <c:ext xmlns:c16="http://schemas.microsoft.com/office/drawing/2014/chart" uri="{C3380CC4-5D6E-409C-BE32-E72D297353CC}">
                <c16:uniqueId val="{00000004-000D-4197-9F12-351C61C72DE8}"/>
              </c:ext>
            </c:extLst>
          </c:dPt>
          <c:dPt>
            <c:idx val="7"/>
            <c:invertIfNegative val="0"/>
            <c:bubble3D val="0"/>
            <c:spPr>
              <a:solidFill>
                <a:srgbClr val="D25347"/>
              </a:solidFill>
              <a:ln>
                <a:noFill/>
              </a:ln>
              <a:effectLst/>
            </c:spPr>
            <c:extLst>
              <c:ext xmlns:c16="http://schemas.microsoft.com/office/drawing/2014/chart" uri="{C3380CC4-5D6E-409C-BE32-E72D297353CC}">
                <c16:uniqueId val="{00000006-BA9D-4206-8693-AC1730DED539}"/>
              </c:ext>
            </c:extLst>
          </c:dPt>
          <c:dPt>
            <c:idx val="8"/>
            <c:invertIfNegative val="0"/>
            <c:bubble3D val="0"/>
            <c:spPr>
              <a:solidFill>
                <a:srgbClr val="D25347"/>
              </a:solidFill>
              <a:ln>
                <a:noFill/>
              </a:ln>
              <a:effectLst/>
            </c:spPr>
            <c:extLst>
              <c:ext xmlns:c16="http://schemas.microsoft.com/office/drawing/2014/chart" uri="{C3380CC4-5D6E-409C-BE32-E72D297353CC}">
                <c16:uniqueId val="{0000000A-5B02-4C74-B2E0-184763EC650B}"/>
              </c:ext>
            </c:extLst>
          </c:dPt>
          <c:dPt>
            <c:idx val="9"/>
            <c:invertIfNegative val="0"/>
            <c:bubble3D val="0"/>
            <c:spPr>
              <a:solidFill>
                <a:srgbClr val="D25347"/>
              </a:solidFill>
              <a:ln>
                <a:noFill/>
              </a:ln>
              <a:effectLst/>
            </c:spPr>
            <c:extLst>
              <c:ext xmlns:c16="http://schemas.microsoft.com/office/drawing/2014/chart" uri="{C3380CC4-5D6E-409C-BE32-E72D297353CC}">
                <c16:uniqueId val="{00000008-3798-44F9-B5F9-923CD7409DFA}"/>
              </c:ext>
            </c:extLst>
          </c:dPt>
          <c:val>
            <c:numRef>
              <c:f>'823_ESA'!$H$4:$H$15</c:f>
              <c:numCache>
                <c:formatCode>0</c:formatCode>
                <c:ptCount val="12"/>
                <c:pt idx="0">
                  <c:v>19.532264000000001</c:v>
                </c:pt>
                <c:pt idx="1">
                  <c:v>15.941884</c:v>
                </c:pt>
                <c:pt idx="2">
                  <c:v>12.914107</c:v>
                </c:pt>
                <c:pt idx="3">
                  <c:v>10.349804000000001</c:v>
                </c:pt>
                <c:pt idx="4">
                  <c:v>8.318816</c:v>
                </c:pt>
                <c:pt idx="5">
                  <c:v>7.7476760000000002</c:v>
                </c:pt>
                <c:pt idx="6">
                  <c:v>6.9872420000000002</c:v>
                </c:pt>
                <c:pt idx="7">
                  <c:v>6.6576469999999999</c:v>
                </c:pt>
                <c:pt idx="8">
                  <c:v>6.0199959999999999</c:v>
                </c:pt>
                <c:pt idx="9">
                  <c:v>3.2821980000000002</c:v>
                </c:pt>
                <c:pt idx="10">
                  <c:v>1.7144740000000001</c:v>
                </c:pt>
                <c:pt idx="11">
                  <c:v>0.533891</c:v>
                </c:pt>
              </c:numCache>
            </c:numRef>
          </c:val>
          <c:extLst>
            <c:ext xmlns:c16="http://schemas.microsoft.com/office/drawing/2014/chart" uri="{C3380CC4-5D6E-409C-BE32-E72D297353CC}">
              <c16:uniqueId val="{00000000-5AEE-45F4-9ED2-850D6AD574AF}"/>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0"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'823_GEO_EXP'!$A$2</c:f>
              <c:strCache>
                <c:ptCount val="1"/>
                <c:pt idx="0">
                  <c:v>823</c:v>
                </c:pt>
              </c:strCache>
            </c:strRef>
          </c:tx>
          <c:spPr>
            <a:solidFill>
              <a:srgbClr val="D25347"/>
            </a:solidFill>
            <a:ln>
              <a:noFill/>
            </a:ln>
            <a:effectLst/>
          </c:spPr>
          <c:invertIfNegative val="0"/>
          <c:cat>
            <c:strRef>
              <c:f>'823_GEO_EXP'!$B$1:$E$1</c:f>
              <c:strCache>
                <c:ptCount val="4"/>
                <c:pt idx="0">
                  <c:v>North America</c:v>
                </c:pt>
                <c:pt idx="1">
                  <c:v>EM Asia</c:v>
                </c:pt>
                <c:pt idx="2">
                  <c:v>Europe</c:v>
                </c:pt>
                <c:pt idx="3">
                  <c:v>Pacific</c:v>
                </c:pt>
              </c:strCache>
            </c:strRef>
          </c:cat>
          <c:val>
            <c:numRef>
              <c:f>'823_GEO_EXP'!$B$2:$E$2</c:f>
              <c:numCache>
                <c:formatCode>0.000</c:formatCode>
                <c:ptCount val="4"/>
                <c:pt idx="0">
                  <c:v>0.31100872000000002</c:v>
                </c:pt>
                <c:pt idx="1">
                  <c:v>0.31153332</c:v>
                </c:pt>
                <c:pt idx="2">
                  <c:v>0.30938907999999998</c:v>
                </c:pt>
                <c:pt idx="3">
                  <c:v>6.8068870000000004E-2</c:v>
                </c:pt>
              </c:numCache>
            </c:numRef>
          </c:val>
          <c:extLst>
            <c:ext xmlns:c16="http://schemas.microsoft.com/office/drawing/2014/chart" uri="{C3380CC4-5D6E-409C-BE32-E72D297353CC}">
              <c16:uniqueId val="{00000000-B4CD-4DFB-89FE-4BF0D05CF082}"/>
            </c:ext>
          </c:extLst>
        </c:ser>
        <c:ser>
          <c:idx val="1"/>
          <c:order val="1"/>
          <c:tx>
            <c:strRef>
              <c:f>'823_GEO_EXP'!$A$3</c:f>
              <c:strCache>
                <c:ptCount val="1"/>
                <c:pt idx="0">
                  <c:v>MSCI ACWI</c:v>
                </c:pt>
              </c:strCache>
            </c:strRef>
          </c:tx>
          <c:spPr>
            <a:solidFill>
              <a:srgbClr val="29363D"/>
            </a:solidFill>
            <a:ln>
              <a:noFill/>
            </a:ln>
            <a:effectLst/>
          </c:spPr>
          <c:invertIfNegative val="0"/>
          <c:cat>
            <c:strRef>
              <c:f>'823_GEO_EXP'!$B$1:$E$1</c:f>
              <c:strCache>
                <c:ptCount val="4"/>
                <c:pt idx="0">
                  <c:v>North America</c:v>
                </c:pt>
                <c:pt idx="1">
                  <c:v>EM Asia</c:v>
                </c:pt>
                <c:pt idx="2">
                  <c:v>Europe</c:v>
                </c:pt>
                <c:pt idx="3">
                  <c:v>Pacific</c:v>
                </c:pt>
              </c:strCache>
            </c:strRef>
          </c:cat>
          <c:val>
            <c:numRef>
              <c:f>'823_GEO_EXP'!$B$3:$E$3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B4CD-4DFB-89FE-4BF0D05CF082}"/>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'824_A_PH'!$G$2</c:f>
              <c:strCache>
                <c:ptCount val="1"/>
                <c:pt idx="0">
                  <c:v>Foord</c:v>
                </c:pt>
              </c:strCache>
            </c:strRef>
          </c:tx>
          <c:spPr>
            <a:ln w="15875" cap="rnd">
              <a:solidFill>
                <a:srgbClr val="D25347"/>
              </a:solidFill>
              <a:round/>
            </a:ln>
            <a:effectLst/>
          </c:spPr>
          <c:marker>
            <c:symbol val="none"/>
          </c:marker>
          <c:dLbls>
            <c:delete val="1"/>
          </c:dLbls>
          <c:cat>
            <c:numRef>
              <c:f>'824_A_PH'!$I$2:$I$46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'824_A_PH'!$L$2:$L$46</c:f>
              <c:numCache>
                <c:formatCode>General</c:formatCode>
                <c:ptCount val="45"/>
                <c:pt idx="0">
                  <c:v>100000</c:v>
                </c:pt>
                <c:pt idx="1">
                  <c:v>100750.97627</c:v>
                </c:pt>
                <c:pt idx="2">
                  <c:v>101920.49665</c:v>
                </c:pt>
                <c:pt idx="3">
                  <c:v>102274.95745</c:v>
                </c:pt>
                <c:pt idx="4">
                  <c:v>103468.23811999999</c:v>
                </c:pt>
                <c:pt idx="5">
                  <c:v>103550.59462</c:v>
                </c:pt>
                <c:pt idx="6">
                  <c:v>104220.63086999999</c:v>
                </c:pt>
                <c:pt idx="7">
                  <c:v>104899.98497</c:v>
                </c:pt>
                <c:pt idx="8">
                  <c:v>104890.67651999999</c:v>
                </c:pt>
                <c:pt idx="9">
                  <c:v>106013.89572</c:v>
                </c:pt>
                <c:pt idx="10">
                  <c:v>106775.67486</c:v>
                </c:pt>
                <c:pt idx="11">
                  <c:v>107709.05442</c:v>
                </c:pt>
                <c:pt idx="12">
                  <c:v>108611.91761999999</c:v>
                </c:pt>
                <c:pt idx="13">
                  <c:v>108925.62191</c:v>
                </c:pt>
                <c:pt idx="14">
                  <c:v>110131.79667</c:v>
                </c:pt>
                <c:pt idx="15">
                  <c:v>111208.24064</c:v>
                </c:pt>
                <c:pt idx="16">
                  <c:v>111961.45699999999</c:v>
                </c:pt>
                <c:pt idx="17">
                  <c:v>112668.40028</c:v>
                </c:pt>
                <c:pt idx="18">
                  <c:v>113190.68601999999</c:v>
                </c:pt>
                <c:pt idx="19">
                  <c:v>114101.72083000001</c:v>
                </c:pt>
                <c:pt idx="20">
                  <c:v>114714.65568</c:v>
                </c:pt>
                <c:pt idx="21">
                  <c:v>116258.13704</c:v>
                </c:pt>
                <c:pt idx="22">
                  <c:v>117387.84811000001</c:v>
                </c:pt>
                <c:pt idx="23">
                  <c:v>118866.39344</c:v>
                </c:pt>
                <c:pt idx="24">
                  <c:v>120068.35176000001</c:v>
                </c:pt>
                <c:pt idx="25">
                  <c:v>120722.97366</c:v>
                </c:pt>
                <c:pt idx="26">
                  <c:v>121631.36391</c:v>
                </c:pt>
                <c:pt idx="27">
                  <c:v>122657.07822</c:v>
                </c:pt>
                <c:pt idx="28">
                  <c:v>123341.69283</c:v>
                </c:pt>
                <c:pt idx="29">
                  <c:v>124243.04326000001</c:v>
                </c:pt>
                <c:pt idx="30">
                  <c:v>124984.49576999999</c:v>
                </c:pt>
                <c:pt idx="31">
                  <c:v>126159.73183</c:v>
                </c:pt>
                <c:pt idx="32">
                  <c:v>127199.98338999999</c:v>
                </c:pt>
                <c:pt idx="33">
                  <c:v>128246.26188999999</c:v>
                </c:pt>
                <c:pt idx="34">
                  <c:v>129445.32647</c:v>
                </c:pt>
                <c:pt idx="35">
                  <c:v>130466.38052000001</c:v>
                </c:pt>
                <c:pt idx="36">
                  <c:v>131319.10196</c:v>
                </c:pt>
                <c:pt idx="37">
                  <c:v>132708.73856</c:v>
                </c:pt>
                <c:pt idx="38">
                  <c:v>133611.24697000001</c:v>
                </c:pt>
                <c:pt idx="39">
                  <c:v>134303.75344</c:v>
                </c:pt>
                <c:pt idx="40">
                  <c:v>135147.90165000001</c:v>
                </c:pt>
                <c:pt idx="41">
                  <c:v>136190.46427</c:v>
                </c:pt>
                <c:pt idx="42">
                  <c:v>137268.62659</c:v>
                </c:pt>
                <c:pt idx="43">
                  <c:v>138558.89094000001</c:v>
                </c:pt>
                <c:pt idx="44">
                  <c:v>139169.71488000001</c:v>
                </c:pt>
              </c:numCache>
            </c:numRef>
          </c:val>
          <c:smooth val="0"/>
          <c:extLst>
            <c:ext xmlns:c16="http://schemas.microsoft.com/office/drawing/2014/chart" uri="{C3380CC4-5D6E-409C-BE32-E72D297353CC}">
              <c16:uniqueId val="{00000000-B123-4E30-A146-D6995EC55EA5}"/>
            </c:ext>
          </c:extLst>
        </c:ser>
        <c:ser>
          <c:idx val="1"/>
          <c:order val="1"/>
          <c:tx>
            <c:strRef>
              <c:f>'824_A_PH'!$G$3</c:f>
              <c:strCache>
                <c:ptCount val="1"/>
                <c:pt idx="0">
                  <c:v>Benchmark</c:v>
                </c:pt>
              </c:strCache>
            </c:strRef>
          </c:tx>
          <c:spPr>
            <a:ln w="15875" cap="rnd">
              <a:solidFill>
                <a:srgbClr val="29363D"/>
              </a:solidFill>
              <a:round/>
            </a:ln>
            <a:effectLst/>
          </c:spPr>
          <c:marker>
            <c:symbol val="none"/>
          </c:marker>
          <c:dLbls>
            <c:delete val="1"/>
          </c:dLbls>
          <c:cat>
            <c:numRef>
              <c:f>'824_A_PH'!$I$2:$I$46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'824_A_PH'!$M$2:$M$46</c:f>
              <c:numCache>
                <c:formatCode>General</c:formatCode>
                <c:ptCount val="45"/>
                <c:pt idx="0">
                  <c:v>100000</c:v>
                </c:pt>
                <c:pt idx="1">
                  <c:v>100487.98089000001</c:v>
                </c:pt>
                <c:pt idx="2">
                  <c:v>101035.61070999999</c:v>
                </c:pt>
                <c:pt idx="3">
                  <c:v>101625.6078</c:v>
                </c:pt>
                <c:pt idx="4">
                  <c:v>102287.52455</c:v>
                </c:pt>
                <c:pt idx="5">
                  <c:v>102881.1875</c:v>
                </c:pt>
                <c:pt idx="6">
                  <c:v>103551.497</c:v>
                </c:pt>
                <c:pt idx="7">
                  <c:v>104177.63602999999</c:v>
                </c:pt>
                <c:pt idx="8">
                  <c:v>104950.52082000001</c:v>
                </c:pt>
                <c:pt idx="9">
                  <c:v>105684.18004000001</c:v>
                </c:pt>
                <c:pt idx="10">
                  <c:v>106466.30909</c:v>
                </c:pt>
                <c:pt idx="11">
                  <c:v>107252.66555999999</c:v>
                </c:pt>
                <c:pt idx="12">
                  <c:v>107993.02254000001</c:v>
                </c:pt>
                <c:pt idx="13">
                  <c:v>108815.17995000001</c:v>
                </c:pt>
                <c:pt idx="14">
                  <c:v>109591.58792000001</c:v>
                </c:pt>
                <c:pt idx="15">
                  <c:v>110349.99784</c:v>
                </c:pt>
                <c:pt idx="16">
                  <c:v>111218.71101</c:v>
                </c:pt>
                <c:pt idx="17">
                  <c:v>111987.91314999999</c:v>
                </c:pt>
                <c:pt idx="18">
                  <c:v>112735.04371</c:v>
                </c:pt>
                <c:pt idx="19">
                  <c:v>113621.27477</c:v>
                </c:pt>
                <c:pt idx="20">
                  <c:v>114460.94736999999</c:v>
                </c:pt>
                <c:pt idx="21">
                  <c:v>115224.59795</c:v>
                </c:pt>
                <c:pt idx="22">
                  <c:v>116131.80981000001</c:v>
                </c:pt>
                <c:pt idx="23">
                  <c:v>116964.022</c:v>
                </c:pt>
                <c:pt idx="24">
                  <c:v>117828.12409</c:v>
                </c:pt>
                <c:pt idx="25">
                  <c:v>118680.34789</c:v>
                </c:pt>
                <c:pt idx="26">
                  <c:v>119476.61165000001</c:v>
                </c:pt>
                <c:pt idx="27">
                  <c:v>120344.8836</c:v>
                </c:pt>
                <c:pt idx="28">
                  <c:v>121184.6251</c:v>
                </c:pt>
                <c:pt idx="29">
                  <c:v>121937.73853</c:v>
                </c:pt>
                <c:pt idx="30">
                  <c:v>122759.65416999999</c:v>
                </c:pt>
                <c:pt idx="31">
                  <c:v>123559.10606999999</c:v>
                </c:pt>
                <c:pt idx="32">
                  <c:v>124364.72319999999</c:v>
                </c:pt>
                <c:pt idx="33">
                  <c:v>125190.96983</c:v>
                </c:pt>
                <c:pt idx="34">
                  <c:v>126010.64163</c:v>
                </c:pt>
                <c:pt idx="35">
                  <c:v>126772.82792</c:v>
                </c:pt>
                <c:pt idx="36">
                  <c:v>127601.33469</c:v>
                </c:pt>
                <c:pt idx="37">
                  <c:v>128408.83211</c:v>
                </c:pt>
                <c:pt idx="38">
                  <c:v>129141.35327000001</c:v>
                </c:pt>
                <c:pt idx="39">
                  <c:v>129988.92858000001</c:v>
                </c:pt>
                <c:pt idx="40">
                  <c:v>130747.09488999999</c:v>
                </c:pt>
                <c:pt idx="41">
                  <c:v>131462.4687</c:v>
                </c:pt>
                <c:pt idx="42">
                  <c:v>132284.23032999999</c:v>
                </c:pt>
                <c:pt idx="43">
                  <c:v>133058.96437999999</c:v>
                </c:pt>
                <c:pt idx="44">
                  <c:v>133813.35443000001</c:v>
                </c:pt>
              </c:numCache>
            </c:numRef>
          </c:val>
          <c:smooth val="0"/>
          <c:extLst>
            <c:ext xmlns:c16="http://schemas.microsoft.com/office/drawing/2014/chart" uri="{C3380CC4-5D6E-409C-BE32-E72D297353CC}">
              <c16:uniqueId val="{00000001-B123-4E30-A146-D6995EC55EA5}"/>
            </c:ext>
          </c:extLst>
        </c:ser>
        <c:ser>
          <c:idx val="5"/>
          <c:order val="2"/>
          <c:tx>
            <c:strRef>
              <c:f>'824_A_PH'!$J$1</c:f>
              <c:strCache>
                <c:ptCount val="1"/>
                <c:pt idx="0">
                  <c:v>PH_FOORD_LAST</c:v>
                </c:pt>
              </c:strCache>
            </c:strRef>
          </c:tx>
          <c:spPr>
            <a:ln w="28575" cap="rnd">
              <a:solidFill>
                <a:schemeClr val="accent6"/>
              </a:solidFill>
              <a:round/>
            </a:ln>
            <a:effectLst/>
          </c:spPr>
          <c:marker>
            <c:symbol val="none"/>
          </c:marker>
          <c:dLbls>
            <c:dLbl>
              <c:idx val="1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70-4FCE-97E5-C2EDFBABFC2C}"/>
                </c:ext>
              </c:extLst>
            </c:dLbl>
            <c:dLbl>
              <c:idx val="13"/>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0A-4589-AF2B-83C016338EA8}"/>
                </c:ext>
              </c:extLst>
            </c:dLbl>
            <c:dLbl>
              <c:idx val="15"/>
              <c:layout>
                <c:manualLayout>
                  <c:x val="0"/>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3D-4CC0-A729-3E8548F8E220}"/>
                </c:ext>
              </c:extLst>
            </c:dLbl>
            <c:dLbl>
              <c:idx val="30"/>
              <c:tx>
                <c:rich>
                  <a:bodyPr/>
                  <a:lstStyle/>
                  <a:p>
                    <a:r>
                      <a:rPr lang="en-US"/>
                      <a:t>R 125</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D00-4B36-BE6E-84701208041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'824_A_PH'!$J$2:$J$46</c:f>
              <c:numCache>
                <c:formatCode>General</c:formatCode>
                <c:ptCount val="45"/>
                <c:pt idx="44">
                  <c:v>139169.71488000001</c:v>
                </c:pt>
              </c:numCache>
            </c:numRef>
          </c:val>
          <c:smooth val="0"/>
          <c:extLst>
            <c:ext xmlns:c16="http://schemas.microsoft.com/office/drawing/2014/chart" uri="{C3380CC4-5D6E-409C-BE32-E72D297353CC}">
              <c16:uniqueId val="{00000002-B123-4E30-A146-D6995EC55EA5}"/>
            </c:ext>
          </c:extLst>
        </c:ser>
        <c:ser>
          <c:idx val="6"/>
          <c:order val="3"/>
          <c:tx>
            <c:strRef>
              <c:f>'824_A_PH'!$K$1</c:f>
              <c:strCache>
                <c:ptCount val="1"/>
                <c:pt idx="0">
                  <c:v>PH_COMP_1_LAST</c:v>
                </c:pt>
              </c:strCache>
            </c:strRef>
          </c:tx>
          <c:spPr>
            <a:ln w="28575" cap="rnd">
              <a:solidFill>
                <a:schemeClr val="accent1">
                  <a:lumMod val="60000"/>
                </a:schemeClr>
              </a:solidFill>
              <a:round/>
            </a:ln>
            <a:effectLst/>
          </c:spPr>
          <c:marker>
            <c:symbol val="none"/>
          </c:marker>
          <c:dLbls>
            <c:dLbl>
              <c:idx val="9"/>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B4-4C9D-B4EB-0D8167FBEACB}"/>
                </c:ext>
              </c:extLst>
            </c:dLbl>
            <c:dLbl>
              <c:idx val="1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70-4FCE-97E5-C2EDFBABFC2C}"/>
                </c:ext>
              </c:extLst>
            </c:dLbl>
            <c:dLbl>
              <c:idx val="13"/>
              <c:layout>
                <c:manualLayout>
                  <c:x val="0"/>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0A-4589-AF2B-83C016338EA8}"/>
                </c:ext>
              </c:extLst>
            </c:dLbl>
            <c:dLbl>
              <c:idx val="1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2B-44E0-81B9-52E163F9D236}"/>
                </c:ext>
              </c:extLst>
            </c:dLbl>
            <c:dLbl>
              <c:idx val="18"/>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4D-4B0B-B099-36C2EAA04F5B}"/>
                </c:ext>
              </c:extLst>
            </c:dLbl>
            <c:dLbl>
              <c:idx val="19"/>
              <c:layout>
                <c:manualLayout>
                  <c:x val="-1.8983013226342608E-16"/>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0B-4F04-9BD0-A7813B25DF39}"/>
                </c:ext>
              </c:extLst>
            </c:dLbl>
            <c:dLbl>
              <c:idx val="20"/>
              <c:layout>
                <c:manualLayout>
                  <c:x val="-1.8983013226342608E-16"/>
                  <c:y val="3.9197530864197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85-49D9-8B34-408F031648BB}"/>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'824_A_PH'!$K$2:$K$46</c:f>
              <c:numCache>
                <c:formatCode>General</c:formatCode>
                <c:ptCount val="45"/>
                <c:pt idx="44">
                  <c:v>133813.35443000001</c:v>
                </c:pt>
              </c:numCache>
            </c:numRef>
          </c:val>
          <c:smooth val="0"/>
          <c:extLst>
            <c:ext xmlns:c16="http://schemas.microsoft.com/office/drawing/2014/chart" uri="{C3380CC4-5D6E-409C-BE32-E72D297353CC}">
              <c16:uniqueId val="{00000003-B123-4E30-A146-D6995EC55EA5}"/>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40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'824_B2_PH'!$G$2</c:f>
              <c:strCache>
                <c:ptCount val="1"/>
                <c:pt idx="0">
                  <c:v>Foord</c:v>
                </c:pt>
              </c:strCache>
            </c:strRef>
          </c:tx>
          <c:spPr>
            <a:ln w="15875" cap="rnd">
              <a:solidFill>
                <a:srgbClr val="D25347"/>
              </a:solidFill>
              <a:round/>
            </a:ln>
            <a:effectLst/>
          </c:spPr>
          <c:marker>
            <c:symbol val="none"/>
          </c:marker>
          <c:dLbls>
            <c:delete val="1"/>
          </c:dLbls>
          <c:cat>
            <c:numRef>
              <c:f>'824_B2_PH'!$I$2:$I$46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'824_B2_PH'!$M$2:$M$46</c:f>
              <c:numCache>
                <c:formatCode>General</c:formatCode>
                <c:ptCount val="45"/>
                <c:pt idx="0">
                  <c:v>100000</c:v>
                </c:pt>
                <c:pt idx="1">
                  <c:v>100759.98798000001</c:v>
                </c:pt>
                <c:pt idx="2">
                  <c:v>101939.52138000001</c:v>
                </c:pt>
                <c:pt idx="3">
                  <c:v>102302.99389</c:v>
                </c:pt>
                <c:pt idx="4">
                  <c:v>103506.25106</c:v>
                </c:pt>
                <c:pt idx="5">
                  <c:v>103597.78290999999</c:v>
                </c:pt>
                <c:pt idx="6">
                  <c:v>104277.15265</c:v>
                </c:pt>
                <c:pt idx="7">
                  <c:v>104966.64743</c:v>
                </c:pt>
                <c:pt idx="8">
                  <c:v>104968.71709999999</c:v>
                </c:pt>
                <c:pt idx="9">
                  <c:v>106102.89874</c:v>
                </c:pt>
                <c:pt idx="10">
                  <c:v>106874.45978999999</c:v>
                </c:pt>
                <c:pt idx="11">
                  <c:v>107818.09854000001</c:v>
                </c:pt>
                <c:pt idx="12">
                  <c:v>108731.1954</c:v>
                </c:pt>
                <c:pt idx="13">
                  <c:v>109057.26229</c:v>
                </c:pt>
                <c:pt idx="14">
                  <c:v>110274.42402000001</c:v>
                </c:pt>
                <c:pt idx="15">
                  <c:v>111362.78556999999</c:v>
                </c:pt>
                <c:pt idx="16">
                  <c:v>112128.08517000001</c:v>
                </c:pt>
                <c:pt idx="17">
                  <c:v>112845.85197</c:v>
                </c:pt>
                <c:pt idx="18">
                  <c:v>113378.70629</c:v>
                </c:pt>
                <c:pt idx="19">
                  <c:v>114303.35385</c:v>
                </c:pt>
                <c:pt idx="20">
                  <c:v>114928.46863</c:v>
                </c:pt>
                <c:pt idx="21">
                  <c:v>116483.44164999999</c:v>
                </c:pt>
                <c:pt idx="22">
                  <c:v>117627.28296</c:v>
                </c:pt>
                <c:pt idx="23">
                  <c:v>119120.1047</c:v>
                </c:pt>
                <c:pt idx="24">
                  <c:v>120335.80217</c:v>
                </c:pt>
                <c:pt idx="25">
                  <c:v>121005.17219</c:v>
                </c:pt>
                <c:pt idx="26">
                  <c:v>121927.23166999999</c:v>
                </c:pt>
                <c:pt idx="27">
                  <c:v>122968.04123</c:v>
                </c:pt>
                <c:pt idx="28">
                  <c:v>123665.52854</c:v>
                </c:pt>
                <c:pt idx="29">
                  <c:v>124581.03296</c:v>
                </c:pt>
                <c:pt idx="30">
                  <c:v>125335.04762</c:v>
                </c:pt>
                <c:pt idx="31">
                  <c:v>126526.38675000001</c:v>
                </c:pt>
                <c:pt idx="32">
                  <c:v>127581.64967</c:v>
                </c:pt>
                <c:pt idx="33">
                  <c:v>128642.95649</c:v>
                </c:pt>
                <c:pt idx="34">
                  <c:v>129858.38778999999</c:v>
                </c:pt>
                <c:pt idx="35">
                  <c:v>130894.92792</c:v>
                </c:pt>
                <c:pt idx="36">
                  <c:v>131763.84682000001</c:v>
                </c:pt>
                <c:pt idx="37">
                  <c:v>133171.23564</c:v>
                </c:pt>
                <c:pt idx="38">
                  <c:v>134088.08366</c:v>
                </c:pt>
                <c:pt idx="39">
                  <c:v>134796.72816999999</c:v>
                </c:pt>
                <c:pt idx="40">
                  <c:v>135656.65986000001</c:v>
                </c:pt>
                <c:pt idx="41">
                  <c:v>136715.80957000001</c:v>
                </c:pt>
                <c:pt idx="42">
                  <c:v>137810.68963000001</c:v>
                </c:pt>
                <c:pt idx="43">
                  <c:v>139119.74661</c:v>
                </c:pt>
                <c:pt idx="44">
                  <c:v>139745.95078000001</c:v>
                </c:pt>
              </c:numCache>
            </c:numRef>
          </c:val>
          <c:smooth val="0"/>
          <c:extLst>
            <c:ext xmlns:c16="http://schemas.microsoft.com/office/drawing/2014/chart" uri="{C3380CC4-5D6E-409C-BE32-E72D297353CC}">
              <c16:uniqueId val="{00000000-8D26-44DB-963B-6CF8D6CD8A26}"/>
            </c:ext>
          </c:extLst>
        </c:ser>
        <c:ser>
          <c:idx val="1"/>
          <c:order val="1"/>
          <c:tx>
            <c:strRef>
              <c:f>'824_B2_PH'!$G$3</c:f>
              <c:strCache>
                <c:ptCount val="1"/>
                <c:pt idx="0">
                  <c:v>Benchmark</c:v>
                </c:pt>
              </c:strCache>
            </c:strRef>
          </c:tx>
          <c:spPr>
            <a:ln w="15875" cap="rnd">
              <a:solidFill>
                <a:srgbClr val="29363D"/>
              </a:solidFill>
              <a:round/>
            </a:ln>
            <a:effectLst/>
          </c:spPr>
          <c:marker>
            <c:symbol val="none"/>
          </c:marker>
          <c:dLbls>
            <c:delete val="1"/>
          </c:dLbls>
          <c:cat>
            <c:numRef>
              <c:f>'824_B2_PH'!$I$2:$I$46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'824_B2_PH'!$L$2:$L$46</c:f>
              <c:numCache>
                <c:formatCode>General</c:formatCode>
                <c:ptCount val="45"/>
                <c:pt idx="0">
                  <c:v>100000</c:v>
                </c:pt>
                <c:pt idx="1">
                  <c:v>100487.98089000001</c:v>
                </c:pt>
                <c:pt idx="2">
                  <c:v>101035.61070999999</c:v>
                </c:pt>
                <c:pt idx="3">
                  <c:v>101625.6078</c:v>
                </c:pt>
                <c:pt idx="4">
                  <c:v>102287.52455</c:v>
                </c:pt>
                <c:pt idx="5">
                  <c:v>102881.1875</c:v>
                </c:pt>
                <c:pt idx="6">
                  <c:v>103551.497</c:v>
                </c:pt>
                <c:pt idx="7">
                  <c:v>104177.63602999999</c:v>
                </c:pt>
                <c:pt idx="8">
                  <c:v>104950.52082000001</c:v>
                </c:pt>
                <c:pt idx="9">
                  <c:v>105684.18004000001</c:v>
                </c:pt>
                <c:pt idx="10">
                  <c:v>106466.30909</c:v>
                </c:pt>
                <c:pt idx="11">
                  <c:v>107252.66555999999</c:v>
                </c:pt>
                <c:pt idx="12">
                  <c:v>107993.02254000001</c:v>
                </c:pt>
                <c:pt idx="13">
                  <c:v>108815.17995000001</c:v>
                </c:pt>
                <c:pt idx="14">
                  <c:v>109591.58792000001</c:v>
                </c:pt>
                <c:pt idx="15">
                  <c:v>110349.99784</c:v>
                </c:pt>
                <c:pt idx="16">
                  <c:v>111218.71101</c:v>
                </c:pt>
                <c:pt idx="17">
                  <c:v>111987.91314999999</c:v>
                </c:pt>
                <c:pt idx="18">
                  <c:v>112735.04371</c:v>
                </c:pt>
                <c:pt idx="19">
                  <c:v>113621.27477</c:v>
                </c:pt>
                <c:pt idx="20">
                  <c:v>114460.94736999999</c:v>
                </c:pt>
                <c:pt idx="21">
                  <c:v>115224.59795</c:v>
                </c:pt>
                <c:pt idx="22">
                  <c:v>116131.80981000001</c:v>
                </c:pt>
                <c:pt idx="23">
                  <c:v>116964.022</c:v>
                </c:pt>
                <c:pt idx="24">
                  <c:v>117828.12409</c:v>
                </c:pt>
                <c:pt idx="25">
                  <c:v>118680.34789</c:v>
                </c:pt>
                <c:pt idx="26">
                  <c:v>119476.61165000001</c:v>
                </c:pt>
                <c:pt idx="27">
                  <c:v>120344.8836</c:v>
                </c:pt>
                <c:pt idx="28">
                  <c:v>121184.6251</c:v>
                </c:pt>
                <c:pt idx="29">
                  <c:v>121937.73853</c:v>
                </c:pt>
                <c:pt idx="30">
                  <c:v>122759.65416999999</c:v>
                </c:pt>
                <c:pt idx="31">
                  <c:v>123559.10606999999</c:v>
                </c:pt>
                <c:pt idx="32">
                  <c:v>124364.72319999999</c:v>
                </c:pt>
                <c:pt idx="33">
                  <c:v>125190.96983</c:v>
                </c:pt>
                <c:pt idx="34">
                  <c:v>126010.64163</c:v>
                </c:pt>
                <c:pt idx="35">
                  <c:v>126772.82792</c:v>
                </c:pt>
                <c:pt idx="36">
                  <c:v>127601.33469</c:v>
                </c:pt>
                <c:pt idx="37">
                  <c:v>128408.83211</c:v>
                </c:pt>
                <c:pt idx="38">
                  <c:v>129141.35327000001</c:v>
                </c:pt>
                <c:pt idx="39">
                  <c:v>129988.92858000001</c:v>
                </c:pt>
                <c:pt idx="40">
                  <c:v>130747.09488999999</c:v>
                </c:pt>
                <c:pt idx="41">
                  <c:v>131462.4687</c:v>
                </c:pt>
                <c:pt idx="42">
                  <c:v>132284.23032999999</c:v>
                </c:pt>
                <c:pt idx="43">
                  <c:v>133058.96437999999</c:v>
                </c:pt>
                <c:pt idx="44">
                  <c:v>133813.35443000001</c:v>
                </c:pt>
              </c:numCache>
            </c:numRef>
          </c:val>
          <c:smooth val="0"/>
          <c:extLst>
            <c:ext xmlns:c16="http://schemas.microsoft.com/office/drawing/2014/chart" uri="{C3380CC4-5D6E-409C-BE32-E72D297353CC}">
              <c16:uniqueId val="{00000001-8D26-44DB-963B-6CF8D6CD8A26}"/>
            </c:ext>
          </c:extLst>
        </c:ser>
        <c:ser>
          <c:idx val="5"/>
          <c:order val="2"/>
          <c:tx>
            <c:strRef>
              <c:f>'824_B2_PH'!$K$1</c:f>
              <c:strCache>
                <c:ptCount val="1"/>
                <c:pt idx="0">
                  <c:v>PH_FOORD_LAST</c:v>
                </c:pt>
              </c:strCache>
            </c:strRef>
          </c:tx>
          <c:spPr>
            <a:ln w="28575" cap="rnd">
              <a:solidFill>
                <a:schemeClr val="accent6"/>
              </a:solidFill>
              <a:round/>
            </a:ln>
            <a:effectLst/>
          </c:spPr>
          <c:marker>
            <c:symbol val="none"/>
          </c:marker>
          <c:dLbls>
            <c:dLbl>
              <c:idx val="1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1C-401D-B343-B3308DA64444}"/>
                </c:ext>
              </c:extLst>
            </c:dLbl>
            <c:dLbl>
              <c:idx val="1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09-4D0C-AE2E-1D5D54059436}"/>
                </c:ext>
              </c:extLst>
            </c:dLbl>
            <c:dLbl>
              <c:idx val="18"/>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FB-4592-B1AC-ABAEF469ECA0}"/>
                </c:ext>
              </c:extLst>
            </c:dLbl>
            <c:dLbl>
              <c:idx val="19"/>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73-4162-B31B-1C9C1DDA5EE9}"/>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'824_B2_PH'!$K$2:$K$46</c:f>
              <c:numCache>
                <c:formatCode>General</c:formatCode>
                <c:ptCount val="45"/>
                <c:pt idx="44">
                  <c:v>139745.95078000001</c:v>
                </c:pt>
              </c:numCache>
            </c:numRef>
          </c:val>
          <c:smooth val="0"/>
          <c:extLst>
            <c:ext xmlns:c16="http://schemas.microsoft.com/office/drawing/2014/chart" uri="{C3380CC4-5D6E-409C-BE32-E72D297353CC}">
              <c16:uniqueId val="{00000002-8D26-44DB-963B-6CF8D6CD8A26}"/>
            </c:ext>
          </c:extLst>
        </c:ser>
        <c:ser>
          <c:idx val="6"/>
          <c:order val="3"/>
          <c:tx>
            <c:strRef>
              <c:f>'824_B2_PH'!$J$1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6C-4027-9892-D04F85072210}"/>
                </c:ext>
              </c:extLst>
            </c:dLbl>
            <c:dLbl>
              <c:idx val="13"/>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09-4D0C-AE2E-1D5D54059436}"/>
                </c:ext>
              </c:extLst>
            </c:dLbl>
            <c:dLbl>
              <c:idx val="18"/>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CD-46FF-92C2-3B1970C03AC7}"/>
                </c:ext>
              </c:extLst>
            </c:dLbl>
            <c:dLbl>
              <c:idx val="19"/>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73-4162-B31B-1C9C1DDA5EE9}"/>
                </c:ext>
              </c:extLst>
            </c:dLbl>
            <c:dLbl>
              <c:idx val="2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42-45C0-AE3F-7029380165E2}"/>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'824_B2_PH'!$J$2:$J$46</c:f>
              <c:numCache>
                <c:formatCode>General</c:formatCode>
                <c:ptCount val="45"/>
                <c:pt idx="44">
                  <c:v>133813.35443000001</c:v>
                </c:pt>
              </c:numCache>
            </c:numRef>
          </c:val>
          <c:smooth val="0"/>
          <c:extLst>
            <c:ext xmlns:c16="http://schemas.microsoft.com/office/drawing/2014/chart" uri="{C3380CC4-5D6E-409C-BE32-E72D297353CC}">
              <c16:uniqueId val="{00000003-8D26-44DB-963B-6CF8D6CD8A2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40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'824_B3_PH'!$G$2</c:f>
              <c:strCache>
                <c:ptCount val="1"/>
                <c:pt idx="0">
                  <c:v>Foord</c:v>
                </c:pt>
              </c:strCache>
            </c:strRef>
          </c:tx>
          <c:spPr>
            <a:ln w="15875" cap="rnd">
              <a:solidFill>
                <a:srgbClr val="D25347"/>
              </a:solidFill>
              <a:round/>
            </a:ln>
            <a:effectLst/>
          </c:spPr>
          <c:marker>
            <c:symbol val="none"/>
          </c:marker>
          <c:dLbls>
            <c:delete val="1"/>
          </c:dLbls>
          <c:cat>
            <c:numRef>
              <c:f>'824_B3_PH'!$I$2:$I$46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'824_B3_PH'!$M$2:$M$46</c:f>
              <c:numCache>
                <c:formatCode>General</c:formatCode>
                <c:ptCount val="45"/>
                <c:pt idx="0">
                  <c:v>100000</c:v>
                </c:pt>
                <c:pt idx="1">
                  <c:v>100773.00491</c:v>
                </c:pt>
                <c:pt idx="2">
                  <c:v>101966.55653</c:v>
                </c:pt>
                <c:pt idx="3">
                  <c:v>102345.04857</c:v>
                </c:pt>
                <c:pt idx="4">
                  <c:v>103564.62358</c:v>
                </c:pt>
                <c:pt idx="5">
                  <c:v>103670.43777</c:v>
                </c:pt>
                <c:pt idx="6">
                  <c:v>104366.36957</c:v>
                </c:pt>
                <c:pt idx="7">
                  <c:v>105069.29283000001</c:v>
                </c:pt>
                <c:pt idx="8">
                  <c:v>105087.93573</c:v>
                </c:pt>
                <c:pt idx="9">
                  <c:v>106237.58100000001</c:v>
                </c:pt>
                <c:pt idx="10">
                  <c:v>107026.5028</c:v>
                </c:pt>
                <c:pt idx="11">
                  <c:v>107988.21651</c:v>
                </c:pt>
                <c:pt idx="12">
                  <c:v>108918.29489</c:v>
                </c:pt>
                <c:pt idx="13">
                  <c:v>109260.63481</c:v>
                </c:pt>
                <c:pt idx="14">
                  <c:v>110496.01401</c:v>
                </c:pt>
                <c:pt idx="15">
                  <c:v>111601.29670000001</c:v>
                </c:pt>
                <c:pt idx="16">
                  <c:v>112385.75353</c:v>
                </c:pt>
                <c:pt idx="17">
                  <c:v>113120.40843</c:v>
                </c:pt>
                <c:pt idx="18">
                  <c:v>113669.75486</c:v>
                </c:pt>
                <c:pt idx="19">
                  <c:v>114614.24923</c:v>
                </c:pt>
                <c:pt idx="20">
                  <c:v>115257.75341</c:v>
                </c:pt>
                <c:pt idx="21">
                  <c:v>116832.38015</c:v>
                </c:pt>
                <c:pt idx="22">
                  <c:v>117998.10231</c:v>
                </c:pt>
                <c:pt idx="23">
                  <c:v>119511.41176</c:v>
                </c:pt>
                <c:pt idx="24">
                  <c:v>120749.05411</c:v>
                </c:pt>
                <c:pt idx="25">
                  <c:v>121437.12472000001</c:v>
                </c:pt>
                <c:pt idx="26">
                  <c:v>122378.70606</c:v>
                </c:pt>
                <c:pt idx="27">
                  <c:v>123441.78177</c:v>
                </c:pt>
                <c:pt idx="28">
                  <c:v>124159.92466</c:v>
                </c:pt>
                <c:pt idx="29">
                  <c:v>125095.64476</c:v>
                </c:pt>
                <c:pt idx="30">
                  <c:v>125871.63684000001</c:v>
                </c:pt>
                <c:pt idx="31">
                  <c:v>127085.64906</c:v>
                </c:pt>
                <c:pt idx="32">
                  <c:v>128162.41976</c:v>
                </c:pt>
                <c:pt idx="33">
                  <c:v>129248.90203</c:v>
                </c:pt>
                <c:pt idx="34">
                  <c:v>130487.59656000001</c:v>
                </c:pt>
                <c:pt idx="35">
                  <c:v>131547.58538</c:v>
                </c:pt>
                <c:pt idx="36">
                  <c:v>132440.40307999999</c:v>
                </c:pt>
                <c:pt idx="37">
                  <c:v>133873.64160999999</c:v>
                </c:pt>
                <c:pt idx="38">
                  <c:v>134812.84479</c:v>
                </c:pt>
                <c:pt idx="39">
                  <c:v>135546.55786</c:v>
                </c:pt>
                <c:pt idx="40">
                  <c:v>136429.34508</c:v>
                </c:pt>
                <c:pt idx="41">
                  <c:v>137513.63508000001</c:v>
                </c:pt>
                <c:pt idx="42">
                  <c:v>138636.42058000001</c:v>
                </c:pt>
                <c:pt idx="43">
                  <c:v>139971.75002000001</c:v>
                </c:pt>
                <c:pt idx="44">
                  <c:v>140621.26486</c:v>
                </c:pt>
              </c:numCache>
            </c:numRef>
          </c:val>
          <c:smooth val="0"/>
          <c:extLst>
            <c:ext xmlns:c16="http://schemas.microsoft.com/office/drawing/2014/chart" uri="{C3380CC4-5D6E-409C-BE32-E72D297353CC}">
              <c16:uniqueId val="{00000000-D6E3-42CC-95E7-A8354774FD46}"/>
            </c:ext>
          </c:extLst>
        </c:ser>
        <c:ser>
          <c:idx val="1"/>
          <c:order val="1"/>
          <c:tx>
            <c:strRef>
              <c:f>'824_B3_PH'!$G$3</c:f>
              <c:strCache>
                <c:ptCount val="1"/>
                <c:pt idx="0">
                  <c:v>Benchmark</c:v>
                </c:pt>
              </c:strCache>
            </c:strRef>
          </c:tx>
          <c:spPr>
            <a:ln w="15875" cap="rnd">
              <a:solidFill>
                <a:srgbClr val="29363D"/>
              </a:solidFill>
              <a:round/>
            </a:ln>
            <a:effectLst/>
          </c:spPr>
          <c:marker>
            <c:symbol val="none"/>
          </c:marker>
          <c:dLbls>
            <c:delete val="1"/>
          </c:dLbls>
          <c:cat>
            <c:numRef>
              <c:f>'824_B3_PH'!$I$2:$I$46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'824_B3_PH'!$L$2:$L$46</c:f>
              <c:numCache>
                <c:formatCode>General</c:formatCode>
                <c:ptCount val="45"/>
                <c:pt idx="0">
                  <c:v>100000</c:v>
                </c:pt>
                <c:pt idx="1">
                  <c:v>100487.98089000001</c:v>
                </c:pt>
                <c:pt idx="2">
                  <c:v>101035.61070999999</c:v>
                </c:pt>
                <c:pt idx="3">
                  <c:v>101625.6078</c:v>
                </c:pt>
                <c:pt idx="4">
                  <c:v>102287.52455</c:v>
                </c:pt>
                <c:pt idx="5">
                  <c:v>102881.1875</c:v>
                </c:pt>
                <c:pt idx="6">
                  <c:v>103551.497</c:v>
                </c:pt>
                <c:pt idx="7">
                  <c:v>104177.63602999999</c:v>
                </c:pt>
                <c:pt idx="8">
                  <c:v>104950.52082000001</c:v>
                </c:pt>
                <c:pt idx="9">
                  <c:v>105684.18004000001</c:v>
                </c:pt>
                <c:pt idx="10">
                  <c:v>106466.30909</c:v>
                </c:pt>
                <c:pt idx="11">
                  <c:v>107252.66555999999</c:v>
                </c:pt>
                <c:pt idx="12">
                  <c:v>107993.02254000001</c:v>
                </c:pt>
                <c:pt idx="13">
                  <c:v>108815.17995000001</c:v>
                </c:pt>
                <c:pt idx="14">
                  <c:v>109591.58792000001</c:v>
                </c:pt>
                <c:pt idx="15">
                  <c:v>110349.99784</c:v>
                </c:pt>
                <c:pt idx="16">
                  <c:v>111218.71101</c:v>
                </c:pt>
                <c:pt idx="17">
                  <c:v>111987.91314999999</c:v>
                </c:pt>
                <c:pt idx="18">
                  <c:v>112735.04371</c:v>
                </c:pt>
                <c:pt idx="19">
                  <c:v>113621.27477</c:v>
                </c:pt>
                <c:pt idx="20">
                  <c:v>114460.94736999999</c:v>
                </c:pt>
                <c:pt idx="21">
                  <c:v>115224.59795</c:v>
                </c:pt>
                <c:pt idx="22">
                  <c:v>116131.80981000001</c:v>
                </c:pt>
                <c:pt idx="23">
                  <c:v>116964.022</c:v>
                </c:pt>
                <c:pt idx="24">
                  <c:v>117828.12409</c:v>
                </c:pt>
                <c:pt idx="25">
                  <c:v>118680.34789</c:v>
                </c:pt>
                <c:pt idx="26">
                  <c:v>119476.61165000001</c:v>
                </c:pt>
                <c:pt idx="27">
                  <c:v>120344.8836</c:v>
                </c:pt>
                <c:pt idx="28">
                  <c:v>121184.6251</c:v>
                </c:pt>
                <c:pt idx="29">
                  <c:v>121937.73853</c:v>
                </c:pt>
                <c:pt idx="30">
                  <c:v>122759.65416999999</c:v>
                </c:pt>
                <c:pt idx="31">
                  <c:v>123559.10606999999</c:v>
                </c:pt>
                <c:pt idx="32">
                  <c:v>124364.72319999999</c:v>
                </c:pt>
                <c:pt idx="33">
                  <c:v>125190.96983</c:v>
                </c:pt>
                <c:pt idx="34">
                  <c:v>126010.64163</c:v>
                </c:pt>
                <c:pt idx="35">
                  <c:v>126772.82792</c:v>
                </c:pt>
                <c:pt idx="36">
                  <c:v>127601.33469</c:v>
                </c:pt>
                <c:pt idx="37">
                  <c:v>128408.83211</c:v>
                </c:pt>
                <c:pt idx="38">
                  <c:v>129141.35327000001</c:v>
                </c:pt>
                <c:pt idx="39">
                  <c:v>129988.92858000001</c:v>
                </c:pt>
                <c:pt idx="40">
                  <c:v>130747.09488999999</c:v>
                </c:pt>
                <c:pt idx="41">
                  <c:v>131462.4687</c:v>
                </c:pt>
                <c:pt idx="42">
                  <c:v>132284.23032999999</c:v>
                </c:pt>
                <c:pt idx="43">
                  <c:v>133058.96437999999</c:v>
                </c:pt>
                <c:pt idx="44">
                  <c:v>133813.35443000001</c:v>
                </c:pt>
              </c:numCache>
            </c:numRef>
          </c:val>
          <c:smooth val="0"/>
          <c:extLst>
            <c:ext xmlns:c16="http://schemas.microsoft.com/office/drawing/2014/chart" uri="{C3380CC4-5D6E-409C-BE32-E72D297353CC}">
              <c16:uniqueId val="{00000001-D6E3-42CC-95E7-A8354774FD46}"/>
            </c:ext>
          </c:extLst>
        </c:ser>
        <c:ser>
          <c:idx val="5"/>
          <c:order val="2"/>
          <c:tx>
            <c:strRef>
              <c:f>'824_B3_PH'!$J$1</c:f>
              <c:strCache>
                <c:ptCount val="1"/>
                <c:pt idx="0">
                  <c:v>PH_FOORD_LAST</c:v>
                </c:pt>
              </c:strCache>
            </c:strRef>
          </c:tx>
          <c:spPr>
            <a:ln w="28575" cap="rnd">
              <a:solidFill>
                <a:schemeClr val="accent6"/>
              </a:solidFill>
              <a:round/>
            </a:ln>
            <a:effectLst/>
          </c:spPr>
          <c:marker>
            <c:symbol val="none"/>
          </c:marker>
          <c:dLbls>
            <c:dLbl>
              <c:idx val="1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E3-42CC-95E7-A8354774FD46}"/>
                </c:ext>
              </c:extLst>
            </c:dLbl>
            <c:dLbl>
              <c:idx val="1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E3-42CC-95E7-A8354774FD46}"/>
                </c:ext>
              </c:extLst>
            </c:dLbl>
            <c:dLbl>
              <c:idx val="18"/>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E3-42CC-95E7-A8354774FD46}"/>
                </c:ext>
              </c:extLst>
            </c:dLbl>
            <c:dLbl>
              <c:idx val="19"/>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E3-42CC-95E7-A8354774FD4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'824_B3_PH'!$J$2:$J$46</c:f>
              <c:numCache>
                <c:formatCode>General</c:formatCode>
                <c:ptCount val="45"/>
                <c:pt idx="44">
                  <c:v>140621.26486</c:v>
                </c:pt>
              </c:numCache>
            </c:numRef>
          </c:val>
          <c:smooth val="0"/>
          <c:extLst>
            <c:ext xmlns:c16="http://schemas.microsoft.com/office/drawing/2014/chart" uri="{C3380CC4-5D6E-409C-BE32-E72D297353CC}">
              <c16:uniqueId val="{00000006-D6E3-42CC-95E7-A8354774FD46}"/>
            </c:ext>
          </c:extLst>
        </c:ser>
        <c:ser>
          <c:idx val="6"/>
          <c:order val="3"/>
          <c:tx>
            <c:strRef>
              <c:f>'824_B3_PH'!$K$1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E3-42CC-95E7-A8354774FD46}"/>
                </c:ext>
              </c:extLst>
            </c:dLbl>
            <c:dLbl>
              <c:idx val="13"/>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E3-42CC-95E7-A8354774FD46}"/>
                </c:ext>
              </c:extLst>
            </c:dLbl>
            <c:dLbl>
              <c:idx val="18"/>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E3-42CC-95E7-A8354774FD46}"/>
                </c:ext>
              </c:extLst>
            </c:dLbl>
            <c:dLbl>
              <c:idx val="19"/>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6E3-42CC-95E7-A8354774FD46}"/>
                </c:ext>
              </c:extLst>
            </c:dLbl>
            <c:dLbl>
              <c:idx val="2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E3-42CC-95E7-A8354774FD4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'824_B3_PH'!$K$2:$K$46</c:f>
              <c:numCache>
                <c:formatCode>General</c:formatCode>
                <c:ptCount val="45"/>
                <c:pt idx="44">
                  <c:v>133813.35443000001</c:v>
                </c:pt>
              </c:numCache>
            </c:numRef>
          </c:val>
          <c:smooth val="0"/>
          <c:extLst>
            <c:ext xmlns:c16="http://schemas.microsoft.com/office/drawing/2014/chart" uri="{C3380CC4-5D6E-409C-BE32-E72D297353CC}">
              <c16:uniqueId val="{0000000C-D6E3-42CC-95E7-A8354774FD4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4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'824_B4_PH'!$G$2</c:f>
              <c:strCache>
                <c:ptCount val="1"/>
                <c:pt idx="0">
                  <c:v>Foord</c:v>
                </c:pt>
              </c:strCache>
            </c:strRef>
          </c:tx>
          <c:spPr>
            <a:ln w="15875" cap="rnd">
              <a:solidFill>
                <a:srgbClr val="D25347"/>
              </a:solidFill>
              <a:round/>
            </a:ln>
            <a:effectLst/>
          </c:spPr>
          <c:marker>
            <c:symbol val="none"/>
          </c:marker>
          <c:dLbls>
            <c:delete val="1"/>
          </c:dLbls>
          <c:cat>
            <c:numRef>
              <c:f>'824_B4_PH'!$I$2:$I$46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'824_B4_PH'!$M$2:$M$46</c:f>
              <c:numCache>
                <c:formatCode>General</c:formatCode>
                <c:ptCount val="45"/>
                <c:pt idx="0">
                  <c:v>100000</c:v>
                </c:pt>
                <c:pt idx="1">
                  <c:v>100751.97757</c:v>
                </c:pt>
                <c:pt idx="2">
                  <c:v>101922.49924999999</c:v>
                </c:pt>
                <c:pt idx="3">
                  <c:v>102276.96004999999</c:v>
                </c:pt>
                <c:pt idx="4">
                  <c:v>103470.16400999999</c:v>
                </c:pt>
                <c:pt idx="5">
                  <c:v>103551.50528</c:v>
                </c:pt>
                <c:pt idx="6">
                  <c:v>104221.55399</c:v>
                </c:pt>
                <c:pt idx="7">
                  <c:v>104901.37299</c:v>
                </c:pt>
                <c:pt idx="8">
                  <c:v>104893.09871000001</c:v>
                </c:pt>
                <c:pt idx="9">
                  <c:v>106016.33276999999</c:v>
                </c:pt>
                <c:pt idx="10">
                  <c:v>106777.87441999999</c:v>
                </c:pt>
                <c:pt idx="11">
                  <c:v>107711.27321</c:v>
                </c:pt>
                <c:pt idx="12">
                  <c:v>108614.15501</c:v>
                </c:pt>
                <c:pt idx="13">
                  <c:v>108927.9463</c:v>
                </c:pt>
                <c:pt idx="14">
                  <c:v>110134.1468</c:v>
                </c:pt>
                <c:pt idx="15">
                  <c:v>111210.61373</c:v>
                </c:pt>
                <c:pt idx="16">
                  <c:v>111963.82824</c:v>
                </c:pt>
                <c:pt idx="17">
                  <c:v>112670.78649</c:v>
                </c:pt>
                <c:pt idx="18">
                  <c:v>113193.0833</c:v>
                </c:pt>
                <c:pt idx="19">
                  <c:v>114103.98462</c:v>
                </c:pt>
                <c:pt idx="20">
                  <c:v>114716.93162</c:v>
                </c:pt>
                <c:pt idx="21">
                  <c:v>116260.44362000001</c:v>
                </c:pt>
                <c:pt idx="22">
                  <c:v>117390.16825</c:v>
                </c:pt>
                <c:pt idx="23">
                  <c:v>118867.60455</c:v>
                </c:pt>
                <c:pt idx="24">
                  <c:v>120069.58663000001</c:v>
                </c:pt>
                <c:pt idx="25">
                  <c:v>120725.06812</c:v>
                </c:pt>
                <c:pt idx="26">
                  <c:v>121633.47414000001</c:v>
                </c:pt>
                <c:pt idx="27">
                  <c:v>122659.20624</c:v>
                </c:pt>
                <c:pt idx="28">
                  <c:v>123343.72304</c:v>
                </c:pt>
                <c:pt idx="29">
                  <c:v>124245.0883</c:v>
                </c:pt>
                <c:pt idx="30">
                  <c:v>124986.55302000001</c:v>
                </c:pt>
                <c:pt idx="31">
                  <c:v>126161.82073000001</c:v>
                </c:pt>
                <c:pt idx="32">
                  <c:v>127202.08951000001</c:v>
                </c:pt>
                <c:pt idx="33">
                  <c:v>128248.38533</c:v>
                </c:pt>
                <c:pt idx="34">
                  <c:v>129447.7865</c:v>
                </c:pt>
                <c:pt idx="35">
                  <c:v>130468.85996</c:v>
                </c:pt>
                <c:pt idx="36">
                  <c:v>131321.59761</c:v>
                </c:pt>
                <c:pt idx="37">
                  <c:v>132711.21236</c:v>
                </c:pt>
                <c:pt idx="38">
                  <c:v>133613.73759999999</c:v>
                </c:pt>
                <c:pt idx="39">
                  <c:v>134306.25698000001</c:v>
                </c:pt>
                <c:pt idx="40">
                  <c:v>135150.76994999999</c:v>
                </c:pt>
                <c:pt idx="41">
                  <c:v>136194.62614000001</c:v>
                </c:pt>
                <c:pt idx="42">
                  <c:v>137271.5399</c:v>
                </c:pt>
                <c:pt idx="43">
                  <c:v>138562.36074</c:v>
                </c:pt>
                <c:pt idx="44">
                  <c:v>139173.19998</c:v>
                </c:pt>
              </c:numCache>
            </c:numRef>
          </c:val>
          <c:smooth val="0"/>
          <c:extLst>
            <c:ext xmlns:c16="http://schemas.microsoft.com/office/drawing/2014/chart" uri="{C3380CC4-5D6E-409C-BE32-E72D297353CC}">
              <c16:uniqueId val="{00000000-7265-4FD7-8146-73CCCAEEF465}"/>
            </c:ext>
          </c:extLst>
        </c:ser>
        <c:ser>
          <c:idx val="1"/>
          <c:order val="1"/>
          <c:tx>
            <c:strRef>
              <c:f>'824_B4_PH'!$G$3</c:f>
              <c:strCache>
                <c:ptCount val="1"/>
                <c:pt idx="0">
                  <c:v>Benchmark</c:v>
                </c:pt>
              </c:strCache>
            </c:strRef>
          </c:tx>
          <c:spPr>
            <a:ln w="15875" cap="rnd">
              <a:solidFill>
                <a:srgbClr val="29363D"/>
              </a:solidFill>
              <a:round/>
            </a:ln>
            <a:effectLst/>
          </c:spPr>
          <c:marker>
            <c:symbol val="none"/>
          </c:marker>
          <c:dLbls>
            <c:delete val="1"/>
          </c:dLbls>
          <c:cat>
            <c:numRef>
              <c:f>'824_B4_PH'!$I$2:$I$46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'824_B4_PH'!$L$2:$L$46</c:f>
              <c:numCache>
                <c:formatCode>General</c:formatCode>
                <c:ptCount val="45"/>
                <c:pt idx="0">
                  <c:v>100000</c:v>
                </c:pt>
                <c:pt idx="1">
                  <c:v>100487.98089000001</c:v>
                </c:pt>
                <c:pt idx="2">
                  <c:v>101035.61070999999</c:v>
                </c:pt>
                <c:pt idx="3">
                  <c:v>101625.6078</c:v>
                </c:pt>
                <c:pt idx="4">
                  <c:v>102287.52455</c:v>
                </c:pt>
                <c:pt idx="5">
                  <c:v>102881.1875</c:v>
                </c:pt>
                <c:pt idx="6">
                  <c:v>103551.497</c:v>
                </c:pt>
                <c:pt idx="7">
                  <c:v>104177.63602999999</c:v>
                </c:pt>
                <c:pt idx="8">
                  <c:v>104950.52082000001</c:v>
                </c:pt>
                <c:pt idx="9">
                  <c:v>105684.18004000001</c:v>
                </c:pt>
                <c:pt idx="10">
                  <c:v>106466.30909</c:v>
                </c:pt>
                <c:pt idx="11">
                  <c:v>107252.66555999999</c:v>
                </c:pt>
                <c:pt idx="12">
                  <c:v>107993.02254000001</c:v>
                </c:pt>
                <c:pt idx="13">
                  <c:v>108815.17995000001</c:v>
                </c:pt>
                <c:pt idx="14">
                  <c:v>109591.58792000001</c:v>
                </c:pt>
                <c:pt idx="15">
                  <c:v>110349.99784</c:v>
                </c:pt>
                <c:pt idx="16">
                  <c:v>111218.71101</c:v>
                </c:pt>
                <c:pt idx="17">
                  <c:v>111987.91314999999</c:v>
                </c:pt>
                <c:pt idx="18">
                  <c:v>112735.04371</c:v>
                </c:pt>
                <c:pt idx="19">
                  <c:v>113621.27477</c:v>
                </c:pt>
                <c:pt idx="20">
                  <c:v>114460.94736999999</c:v>
                </c:pt>
                <c:pt idx="21">
                  <c:v>115224.59795</c:v>
                </c:pt>
                <c:pt idx="22">
                  <c:v>116131.80981000001</c:v>
                </c:pt>
                <c:pt idx="23">
                  <c:v>116964.022</c:v>
                </c:pt>
                <c:pt idx="24">
                  <c:v>117828.12409</c:v>
                </c:pt>
                <c:pt idx="25">
                  <c:v>118680.34789</c:v>
                </c:pt>
                <c:pt idx="26">
                  <c:v>119476.61165000001</c:v>
                </c:pt>
                <c:pt idx="27">
                  <c:v>120344.8836</c:v>
                </c:pt>
                <c:pt idx="28">
                  <c:v>121184.6251</c:v>
                </c:pt>
                <c:pt idx="29">
                  <c:v>121937.73853</c:v>
                </c:pt>
                <c:pt idx="30">
                  <c:v>122759.65416999999</c:v>
                </c:pt>
                <c:pt idx="31">
                  <c:v>123559.10606999999</c:v>
                </c:pt>
                <c:pt idx="32">
                  <c:v>124364.72319999999</c:v>
                </c:pt>
                <c:pt idx="33">
                  <c:v>125190.96983</c:v>
                </c:pt>
                <c:pt idx="34">
                  <c:v>126010.64163</c:v>
                </c:pt>
                <c:pt idx="35">
                  <c:v>126772.82792</c:v>
                </c:pt>
                <c:pt idx="36">
                  <c:v>127601.33469</c:v>
                </c:pt>
                <c:pt idx="37">
                  <c:v>128408.83211</c:v>
                </c:pt>
                <c:pt idx="38">
                  <c:v>129141.35327000001</c:v>
                </c:pt>
                <c:pt idx="39">
                  <c:v>129988.92858000001</c:v>
                </c:pt>
                <c:pt idx="40">
                  <c:v>130747.09488999999</c:v>
                </c:pt>
                <c:pt idx="41">
                  <c:v>131462.4687</c:v>
                </c:pt>
                <c:pt idx="42">
                  <c:v>132284.23032999999</c:v>
                </c:pt>
                <c:pt idx="43">
                  <c:v>133058.96437999999</c:v>
                </c:pt>
                <c:pt idx="44">
                  <c:v>133813.35443000001</c:v>
                </c:pt>
              </c:numCache>
            </c:numRef>
          </c:val>
          <c:smooth val="0"/>
          <c:extLst>
            <c:ext xmlns:c16="http://schemas.microsoft.com/office/drawing/2014/chart" uri="{C3380CC4-5D6E-409C-BE32-E72D297353CC}">
              <c16:uniqueId val="{00000001-7265-4FD7-8146-73CCCAEEF465}"/>
            </c:ext>
          </c:extLst>
        </c:ser>
        <c:ser>
          <c:idx val="5"/>
          <c:order val="2"/>
          <c:tx>
            <c:strRef>
              <c:f>'824_B4_PH'!$J$1</c:f>
              <c:strCache>
                <c:ptCount val="1"/>
                <c:pt idx="0">
                  <c:v>PH_FOORD_LAST</c:v>
                </c:pt>
              </c:strCache>
            </c:strRef>
          </c:tx>
          <c:spPr>
            <a:ln w="28575" cap="rnd">
              <a:solidFill>
                <a:schemeClr val="accent6"/>
              </a:solidFill>
              <a:round/>
            </a:ln>
            <a:effectLst/>
          </c:spPr>
          <c:marker>
            <c:symbol val="none"/>
          </c:marker>
          <c:dLbls>
            <c:dLbl>
              <c:idx val="1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65-4FD7-8146-73CCCAEEF465}"/>
                </c:ext>
              </c:extLst>
            </c:dLbl>
            <c:dLbl>
              <c:idx val="13"/>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65-4FD7-8146-73CCCAEEF465}"/>
                </c:ext>
              </c:extLst>
            </c:dLbl>
            <c:dLbl>
              <c:idx val="1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86-404F-BD64-7029F92CB45B}"/>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'824_B4_PH'!$I$2:$I$46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'824_B4_PH'!$J$2:$J$46</c:f>
              <c:numCache>
                <c:formatCode>General</c:formatCode>
                <c:ptCount val="45"/>
                <c:pt idx="44">
                  <c:v>139173.19998</c:v>
                </c:pt>
              </c:numCache>
            </c:numRef>
          </c:val>
          <c:smooth val="0"/>
          <c:extLst>
            <c:ext xmlns:c16="http://schemas.microsoft.com/office/drawing/2014/chart" uri="{C3380CC4-5D6E-409C-BE32-E72D297353CC}">
              <c16:uniqueId val="{00000004-7265-4FD7-8146-73CCCAEEF465}"/>
            </c:ext>
          </c:extLst>
        </c:ser>
        <c:ser>
          <c:idx val="6"/>
          <c:order val="3"/>
          <c:tx>
            <c:strRef>
              <c:f>'824_B4_PH'!$K$1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65-4FD7-8146-73CCCAEEF465}"/>
                </c:ext>
              </c:extLst>
            </c:dLbl>
            <c:dLbl>
              <c:idx val="13"/>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65-4FD7-8146-73CCCAEEF465}"/>
                </c:ext>
              </c:extLst>
            </c:dLbl>
            <c:dLbl>
              <c:idx val="19"/>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86-404F-BD64-7029F92CB45B}"/>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'824_B4_PH'!$I$2:$I$46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'824_B4_PH'!$K$2:$K$46</c:f>
              <c:numCache>
                <c:formatCode>General</c:formatCode>
                <c:ptCount val="45"/>
                <c:pt idx="44">
                  <c:v>133813.35443000001</c:v>
                </c:pt>
              </c:numCache>
            </c:numRef>
          </c:val>
          <c:smooth val="0"/>
          <c:extLst>
            <c:ext xmlns:c16="http://schemas.microsoft.com/office/drawing/2014/chart" uri="{C3380CC4-5D6E-409C-BE32-E72D297353CC}">
              <c16:uniqueId val="{00000007-7265-4FD7-8146-73CCCAEEF465}"/>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months"/>
      </c:dateAx>
      <c:valAx>
        <c:axId val="898856000"/>
        <c:scaling>
          <c:orientation val="minMax"/>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'824_MATURITY'!$D$2:$D$7</c:f>
              <c:numCache>
                <c:formatCode>General</c:formatCode>
                <c:ptCount val="6"/>
                <c:pt idx="0">
                  <c:v>0.48457016000000003</c:v>
                </c:pt>
                <c:pt idx="1">
                  <c:v>0.30834034999999999</c:v>
                </c:pt>
                <c:pt idx="2">
                  <c:v>0.18588794</c:v>
                </c:pt>
                <c:pt idx="3">
                  <c:v>1.539913E-2</c:v>
                </c:pt>
                <c:pt idx="4">
                  <c:v>5.6744200000000003E-3</c:v>
                </c:pt>
                <c:pt idx="5">
                  <c:v>1.2799999999999999E-4</c:v>
                </c:pt>
              </c:numCache>
            </c:numRef>
          </c:val>
          <c:extLst>
            <c:ext xmlns:c16="http://schemas.microsoft.com/office/drawing/2014/chart" uri="{C3380CC4-5D6E-409C-BE32-E72D297353CC}">
              <c16:uniqueId val="{00000000-830A-41C7-91D8-195BB661F090}"/>
            </c:ext>
          </c:extLst>
        </c:ser>
        <c:dLbls>
          <c:showLegendKey val="0"/>
          <c:showVal val="0"/>
          <c:showCatName val="0"/>
          <c:showSerName val="0"/>
          <c:showPercent val="0"/>
          <c:showBubbleSize val="0"/>
        </c:dLbls>
        <c:gapWidth val="20"/>
        <c:axId val="1589317424"/>
        <c:axId val="1589313104"/>
      </c:barChart>
      <c:catAx>
        <c:axId val="1589317424"/>
        <c:scaling>
          <c:orientation val="maxMin"/>
        </c:scaling>
        <c:delete val="1"/>
        <c:axPos val="l"/>
        <c:majorTickMark val="out"/>
        <c:minorTickMark val="none"/>
        <c:tickLblPos val="nextTo"/>
        <c:crossAx val="1589313104"/>
        <c:crosses val="autoZero"/>
        <c:auto val="1"/>
        <c:lblAlgn val="ctr"/>
        <c:lblOffset val="100"/>
        <c:noMultiLvlLbl val="0"/>
      </c:catAx>
      <c:valAx>
        <c:axId val="1589313104"/>
        <c:scaling>
          <c:orientation val="minMax"/>
        </c:scaling>
        <c:delete val="1"/>
        <c:axPos val="t"/>
        <c:numFmt formatCode="General" sourceLinked="1"/>
        <c:majorTickMark val="out"/>
        <c:minorTickMark val="none"/>
        <c:tickLblPos val="nextTo"/>
        <c:crossAx val="1589317424"/>
        <c:crosses val="autoZero"/>
        <c:crossBetween val="between"/>
        <c:majorUnit val="1.0000000000000002E-2"/>
        <c:min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'824_MATURITY'!$I$2:$I$7</c:f>
              <c:numCache>
                <c:formatCode>General</c:formatCode>
                <c:ptCount val="6"/>
                <c:pt idx="0">
                  <c:v>0.48457016000000003</c:v>
                </c:pt>
                <c:pt idx="1">
                  <c:v>0.30834034999999999</c:v>
                </c:pt>
                <c:pt idx="2">
                  <c:v>0.20128707000000001</c:v>
                </c:pt>
                <c:pt idx="3">
                  <c:v>5.6744200000000003E-3</c:v>
                </c:pt>
                <c:pt idx="4">
                  <c:v>0</c:v>
                </c:pt>
              </c:numCache>
            </c:numRef>
          </c:val>
          <c:extLst>
            <c:ext xmlns:c16="http://schemas.microsoft.com/office/drawing/2014/chart" uri="{C3380CC4-5D6E-409C-BE32-E72D297353CC}">
              <c16:uniqueId val="{00000000-A70F-442D-991B-C7CEFCC62E34}"/>
            </c:ext>
          </c:extLst>
        </c:ser>
        <c:dLbls>
          <c:showLegendKey val="0"/>
          <c:showVal val="0"/>
          <c:showCatName val="0"/>
          <c:showSerName val="0"/>
          <c:showPercent val="0"/>
          <c:showBubbleSize val="0"/>
        </c:dLbls>
        <c:gapWidth val="20"/>
        <c:axId val="1589317424"/>
        <c:axId val="1589313104"/>
      </c:barChart>
      <c:catAx>
        <c:axId val="1589317424"/>
        <c:scaling>
          <c:orientation val="maxMin"/>
        </c:scaling>
        <c:delete val="1"/>
        <c:axPos val="l"/>
        <c:majorTickMark val="out"/>
        <c:minorTickMark val="none"/>
        <c:tickLblPos val="nextTo"/>
        <c:crossAx val="1589313104"/>
        <c:crosses val="autoZero"/>
        <c:auto val="1"/>
        <c:lblAlgn val="ctr"/>
        <c:lblOffset val="100"/>
        <c:noMultiLvlLbl val="0"/>
      </c:catAx>
      <c:valAx>
        <c:axId val="1589313104"/>
        <c:scaling>
          <c:orientation val="minMax"/>
        </c:scaling>
        <c:delete val="1"/>
        <c:axPos val="t"/>
        <c:numFmt formatCode="General" sourceLinked="1"/>
        <c:majorTickMark val="out"/>
        <c:minorTickMark val="none"/>
        <c:tickLblPos val="nextTo"/>
        <c:crossAx val="1589317424"/>
        <c:crosses val="autoZero"/>
        <c:crossBetween val="between"/>
        <c:majorUnit val="1.0000000000000002E-2"/>
        <c:min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'825_B2_PH'!$G$2</c:f>
              <c:strCache>
                <c:ptCount val="1"/>
                <c:pt idx="0">
                  <c:v>Foord</c:v>
                </c:pt>
              </c:strCache>
            </c:strRef>
          </c:tx>
          <c:spPr>
            <a:ln w="15875" cap="rnd">
              <a:solidFill>
                <a:srgbClr val="D25347"/>
              </a:solidFill>
              <a:round/>
            </a:ln>
            <a:effectLst/>
          </c:spPr>
          <c:marker>
            <c:symbol val="none"/>
          </c:marker>
          <c:dLbls>
            <c:delete val="1"/>
          </c:dLbls>
          <c:cat>
            <c:numRef>
              <c:f>'825_B2_PH'!$I$2:$I$46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'825_B2_PH'!$M$2:$M$46</c:f>
              <c:numCache>
                <c:formatCode>General</c:formatCode>
                <c:ptCount val="45"/>
                <c:pt idx="0">
                  <c:v>100000</c:v>
                </c:pt>
                <c:pt idx="1">
                  <c:v>100671.61047</c:v>
                </c:pt>
                <c:pt idx="2">
                  <c:v>101318.23543</c:v>
                </c:pt>
                <c:pt idx="3">
                  <c:v>102019.82851000001</c:v>
                </c:pt>
                <c:pt idx="4">
                  <c:v>102719.25992</c:v>
                </c:pt>
                <c:pt idx="5">
                  <c:v>103370.36698000001</c:v>
                </c:pt>
                <c:pt idx="6">
                  <c:v>104269.70861</c:v>
                </c:pt>
                <c:pt idx="7">
                  <c:v>104846.64128</c:v>
                </c:pt>
                <c:pt idx="8">
                  <c:v>105209.7124</c:v>
                </c:pt>
                <c:pt idx="9">
                  <c:v>106345.60633</c:v>
                </c:pt>
                <c:pt idx="10">
                  <c:v>107149.40988000001</c:v>
                </c:pt>
                <c:pt idx="11">
                  <c:v>108108.17974000001</c:v>
                </c:pt>
                <c:pt idx="12">
                  <c:v>108822.49502</c:v>
                </c:pt>
                <c:pt idx="13">
                  <c:v>109448.24549</c:v>
                </c:pt>
                <c:pt idx="14">
                  <c:v>110720.38467</c:v>
                </c:pt>
                <c:pt idx="15">
                  <c:v>111929.8888</c:v>
                </c:pt>
                <c:pt idx="16">
                  <c:v>112689.36899</c:v>
                </c:pt>
                <c:pt idx="17">
                  <c:v>113391.01603</c:v>
                </c:pt>
                <c:pt idx="18">
                  <c:v>114041.91501</c:v>
                </c:pt>
                <c:pt idx="19">
                  <c:v>115085.68072</c:v>
                </c:pt>
                <c:pt idx="20">
                  <c:v>115908.02748</c:v>
                </c:pt>
                <c:pt idx="21">
                  <c:v>117235.73961</c:v>
                </c:pt>
                <c:pt idx="22">
                  <c:v>118342.26744</c:v>
                </c:pt>
                <c:pt idx="23">
                  <c:v>119712.9872</c:v>
                </c:pt>
                <c:pt idx="24">
                  <c:v>120720.25854</c:v>
                </c:pt>
                <c:pt idx="25">
                  <c:v>121423.50148000001</c:v>
                </c:pt>
                <c:pt idx="26">
                  <c:v>122344.00232</c:v>
                </c:pt>
                <c:pt idx="27">
                  <c:v>123218.47811</c:v>
                </c:pt>
                <c:pt idx="28">
                  <c:v>124096.36504999999</c:v>
                </c:pt>
                <c:pt idx="29">
                  <c:v>125145.43356</c:v>
                </c:pt>
                <c:pt idx="30">
                  <c:v>126095.62435</c:v>
                </c:pt>
                <c:pt idx="31">
                  <c:v>127084.67587000001</c:v>
                </c:pt>
                <c:pt idx="32">
                  <c:v>127978.64981</c:v>
                </c:pt>
                <c:pt idx="33">
                  <c:v>129049.9409</c:v>
                </c:pt>
                <c:pt idx="34">
                  <c:v>130145.30809999999</c:v>
                </c:pt>
                <c:pt idx="35">
                  <c:v>131226.40581</c:v>
                </c:pt>
                <c:pt idx="36">
                  <c:v>132312.53187999999</c:v>
                </c:pt>
                <c:pt idx="37">
                  <c:v>133453.05687</c:v>
                </c:pt>
                <c:pt idx="38">
                  <c:v>134412.15455000001</c:v>
                </c:pt>
                <c:pt idx="39">
                  <c:v>135386.63883000001</c:v>
                </c:pt>
                <c:pt idx="40">
                  <c:v>136530.14788999999</c:v>
                </c:pt>
                <c:pt idx="41">
                  <c:v>137495.11765999999</c:v>
                </c:pt>
                <c:pt idx="42">
                  <c:v>138345.02327999999</c:v>
                </c:pt>
                <c:pt idx="43">
                  <c:v>139646.27351999999</c:v>
                </c:pt>
                <c:pt idx="44">
                  <c:v>140602.23431999999</c:v>
                </c:pt>
              </c:numCache>
            </c:numRef>
          </c:val>
          <c:smooth val="0"/>
          <c:extLst>
            <c:ext xmlns:c16="http://schemas.microsoft.com/office/drawing/2014/chart" uri="{C3380CC4-5D6E-409C-BE32-E72D297353CC}">
              <c16:uniqueId val="{00000000-B4F5-4504-97B7-7E1FADD4BDB3}"/>
            </c:ext>
          </c:extLst>
        </c:ser>
        <c:ser>
          <c:idx val="1"/>
          <c:order val="1"/>
          <c:tx>
            <c:strRef>
              <c:f>'825_B2_PH'!$G$3</c:f>
              <c:strCache>
                <c:ptCount val="1"/>
                <c:pt idx="0">
                  <c:v>Benchmark</c:v>
                </c:pt>
              </c:strCache>
            </c:strRef>
          </c:tx>
          <c:spPr>
            <a:ln w="15875" cap="rnd">
              <a:solidFill>
                <a:srgbClr val="29363D"/>
              </a:solidFill>
              <a:round/>
            </a:ln>
            <a:effectLst/>
          </c:spPr>
          <c:marker>
            <c:symbol val="none"/>
          </c:marker>
          <c:dLbls>
            <c:delete val="1"/>
          </c:dLbls>
          <c:cat>
            <c:numRef>
              <c:f>'825_B2_PH'!$I$2:$I$46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'825_B2_PH'!$L$2:$L$46</c:f>
              <c:numCache>
                <c:formatCode>General</c:formatCode>
                <c:ptCount val="45"/>
                <c:pt idx="0">
                  <c:v>100000</c:v>
                </c:pt>
                <c:pt idx="1">
                  <c:v>100456.57885000001</c:v>
                </c:pt>
                <c:pt idx="2">
                  <c:v>100971.42125</c:v>
                </c:pt>
                <c:pt idx="3">
                  <c:v>101516.57794</c:v>
                </c:pt>
                <c:pt idx="4">
                  <c:v>102126.56514000001</c:v>
                </c:pt>
                <c:pt idx="5">
                  <c:v>102680.38589999999</c:v>
                </c:pt>
                <c:pt idx="6">
                  <c:v>103311.34298</c:v>
                </c:pt>
                <c:pt idx="7">
                  <c:v>103898.29934</c:v>
                </c:pt>
                <c:pt idx="8">
                  <c:v>104614.71666000001</c:v>
                </c:pt>
                <c:pt idx="9">
                  <c:v>105291.47530000001</c:v>
                </c:pt>
                <c:pt idx="10">
                  <c:v>106012.47478</c:v>
                </c:pt>
                <c:pt idx="11">
                  <c:v>106748.58137</c:v>
                </c:pt>
                <c:pt idx="12">
                  <c:v>107445.78964</c:v>
                </c:pt>
                <c:pt idx="13">
                  <c:v>108221.5549</c:v>
                </c:pt>
                <c:pt idx="14">
                  <c:v>108953.99976000001</c:v>
                </c:pt>
                <c:pt idx="15">
                  <c:v>109666.15506999999</c:v>
                </c:pt>
                <c:pt idx="16">
                  <c:v>110481.69906</c:v>
                </c:pt>
                <c:pt idx="17">
                  <c:v>111203.49890999999</c:v>
                </c:pt>
                <c:pt idx="18">
                  <c:v>111905.16929000001</c:v>
                </c:pt>
                <c:pt idx="19">
                  <c:v>112737.72128</c:v>
                </c:pt>
                <c:pt idx="20">
                  <c:v>113525.01197000001</c:v>
                </c:pt>
                <c:pt idx="21">
                  <c:v>114239.64844999999</c:v>
                </c:pt>
                <c:pt idx="22">
                  <c:v>115085.66679</c:v>
                </c:pt>
                <c:pt idx="23">
                  <c:v>115857.27009000001</c:v>
                </c:pt>
                <c:pt idx="24">
                  <c:v>116655.32584</c:v>
                </c:pt>
                <c:pt idx="25">
                  <c:v>117449.73989</c:v>
                </c:pt>
                <c:pt idx="26">
                  <c:v>118190.24855</c:v>
                </c:pt>
                <c:pt idx="27">
                  <c:v>119001.23039</c:v>
                </c:pt>
                <c:pt idx="28">
                  <c:v>119782.31815000001</c:v>
                </c:pt>
                <c:pt idx="29">
                  <c:v>120483.46828</c:v>
                </c:pt>
                <c:pt idx="30">
                  <c:v>121255.55181</c:v>
                </c:pt>
                <c:pt idx="31">
                  <c:v>122001.08283</c:v>
                </c:pt>
                <c:pt idx="32">
                  <c:v>122745.49333</c:v>
                </c:pt>
                <c:pt idx="33">
                  <c:v>123511.27389</c:v>
                </c:pt>
                <c:pt idx="34">
                  <c:v>124272.47229000001</c:v>
                </c:pt>
                <c:pt idx="35">
                  <c:v>124979.3051</c:v>
                </c:pt>
                <c:pt idx="36">
                  <c:v>125752.44912</c:v>
                </c:pt>
                <c:pt idx="37">
                  <c:v>126498.14022</c:v>
                </c:pt>
                <c:pt idx="38">
                  <c:v>127169.75645</c:v>
                </c:pt>
                <c:pt idx="39">
                  <c:v>127955.76652999999</c:v>
                </c:pt>
                <c:pt idx="40">
                  <c:v>128664.94044000001</c:v>
                </c:pt>
                <c:pt idx="41">
                  <c:v>129324.71107999999</c:v>
                </c:pt>
                <c:pt idx="42">
                  <c:v>130077.36546</c:v>
                </c:pt>
                <c:pt idx="43">
                  <c:v>130785.13871</c:v>
                </c:pt>
                <c:pt idx="44">
                  <c:v>131473.76293999999</c:v>
                </c:pt>
              </c:numCache>
            </c:numRef>
          </c:val>
          <c:smooth val="0"/>
          <c:extLst>
            <c:ext xmlns:c16="http://schemas.microsoft.com/office/drawing/2014/chart" uri="{C3380CC4-5D6E-409C-BE32-E72D297353CC}">
              <c16:uniqueId val="{00000001-B4F5-4504-97B7-7E1FADD4BDB3}"/>
            </c:ext>
          </c:extLst>
        </c:ser>
        <c:ser>
          <c:idx val="5"/>
          <c:order val="2"/>
          <c:tx>
            <c:strRef>
              <c:f>'825_B2_PH'!$J$1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'825_B2_PH'!$I$2:$I$46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'825_B2_PH'!$J$2:$J$46</c:f>
              <c:numCache>
                <c:formatCode>General</c:formatCode>
                <c:ptCount val="45"/>
                <c:pt idx="44">
                  <c:v>140602.23431999999</c:v>
                </c:pt>
              </c:numCache>
            </c:numRef>
          </c:val>
          <c:smooth val="0"/>
          <c:extLst>
            <c:ext xmlns:c16="http://schemas.microsoft.com/office/drawing/2014/chart" uri="{C3380CC4-5D6E-409C-BE32-E72D297353CC}">
              <c16:uniqueId val="{00000002-B4F5-4504-97B7-7E1FADD4BDB3}"/>
            </c:ext>
          </c:extLst>
        </c:ser>
        <c:ser>
          <c:idx val="6"/>
          <c:order val="3"/>
          <c:tx>
            <c:strRef>
              <c:f>'825_B2_PH'!$K$1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'825_B2_PH'!$I$2:$I$46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'825_B2_PH'!$K$2:$K$46</c:f>
              <c:numCache>
                <c:formatCode>General</c:formatCode>
                <c:ptCount val="45"/>
                <c:pt idx="44">
                  <c:v>131473.76293999999</c:v>
                </c:pt>
              </c:numCache>
            </c:numRef>
          </c:val>
          <c:smooth val="0"/>
          <c:extLst>
            <c:ext xmlns:c16="http://schemas.microsoft.com/office/drawing/2014/chart" uri="{C3380CC4-5D6E-409C-BE32-E72D297353CC}">
              <c16:uniqueId val="{00000003-B4F5-4504-97B7-7E1FADD4BDB3}"/>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4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'825_B3_PH'!$G$2</c:f>
              <c:strCache>
                <c:ptCount val="1"/>
                <c:pt idx="0">
                  <c:v>Foord</c:v>
                </c:pt>
              </c:strCache>
            </c:strRef>
          </c:tx>
          <c:spPr>
            <a:ln w="15875" cap="rnd">
              <a:solidFill>
                <a:srgbClr val="D25347"/>
              </a:solidFill>
              <a:round/>
            </a:ln>
            <a:effectLst/>
          </c:spPr>
          <c:marker>
            <c:symbol val="none"/>
          </c:marker>
          <c:dLbls>
            <c:delete val="1"/>
          </c:dLbls>
          <c:cat>
            <c:numRef>
              <c:f>'825_B3_PH'!$I$2:$I$46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'825_B3_PH'!$M$2:$M$46</c:f>
              <c:numCache>
                <c:formatCode>General</c:formatCode>
                <c:ptCount val="45"/>
                <c:pt idx="0">
                  <c:v>100000</c:v>
                </c:pt>
                <c:pt idx="1">
                  <c:v>100680.60524999999</c:v>
                </c:pt>
                <c:pt idx="2">
                  <c:v>101338.22383</c:v>
                </c:pt>
                <c:pt idx="3">
                  <c:v>102050.81053</c:v>
                </c:pt>
                <c:pt idx="4">
                  <c:v>102761.54618</c:v>
                </c:pt>
                <c:pt idx="5">
                  <c:v>103423.02695</c:v>
                </c:pt>
                <c:pt idx="6">
                  <c:v>104331.79975999999</c:v>
                </c:pt>
                <c:pt idx="7">
                  <c:v>104919.03674</c:v>
                </c:pt>
                <c:pt idx="8">
                  <c:v>105293.74387000001</c:v>
                </c:pt>
                <c:pt idx="9">
                  <c:v>106439.66265</c:v>
                </c:pt>
                <c:pt idx="10">
                  <c:v>107254.77799</c:v>
                </c:pt>
                <c:pt idx="11">
                  <c:v>108224.98771</c:v>
                </c:pt>
                <c:pt idx="12">
                  <c:v>108949.46746</c:v>
                </c:pt>
                <c:pt idx="13">
                  <c:v>109588.06084999999</c:v>
                </c:pt>
                <c:pt idx="14">
                  <c:v>110871.41748</c:v>
                </c:pt>
                <c:pt idx="15">
                  <c:v>112093.14705</c:v>
                </c:pt>
                <c:pt idx="16">
                  <c:v>112865.07235</c:v>
                </c:pt>
                <c:pt idx="17">
                  <c:v>113577.6811</c:v>
                </c:pt>
                <c:pt idx="18">
                  <c:v>114238.36332</c:v>
                </c:pt>
                <c:pt idx="19">
                  <c:v>115296.13017</c:v>
                </c:pt>
                <c:pt idx="20">
                  <c:v>116128.93996</c:v>
                </c:pt>
                <c:pt idx="21">
                  <c:v>117470.24961</c:v>
                </c:pt>
                <c:pt idx="22">
                  <c:v>118591.53875000001</c:v>
                </c:pt>
                <c:pt idx="23">
                  <c:v>119975.40343000001</c:v>
                </c:pt>
                <c:pt idx="24">
                  <c:v>120997.40542</c:v>
                </c:pt>
                <c:pt idx="25">
                  <c:v>121713.50272999999</c:v>
                </c:pt>
                <c:pt idx="26">
                  <c:v>122647.94071</c:v>
                </c:pt>
                <c:pt idx="27">
                  <c:v>123536.2482</c:v>
                </c:pt>
                <c:pt idx="28">
                  <c:v>124428.4415</c:v>
                </c:pt>
                <c:pt idx="29">
                  <c:v>125491.09549000001</c:v>
                </c:pt>
                <c:pt idx="30">
                  <c:v>126455.82574</c:v>
                </c:pt>
                <c:pt idx="31">
                  <c:v>127459.27619999999</c:v>
                </c:pt>
                <c:pt idx="32">
                  <c:v>128369.39088000001</c:v>
                </c:pt>
                <c:pt idx="33">
                  <c:v>129456.09497999999</c:v>
                </c:pt>
                <c:pt idx="34">
                  <c:v>130567.33868</c:v>
                </c:pt>
                <c:pt idx="35">
                  <c:v>131663.18679000001</c:v>
                </c:pt>
                <c:pt idx="36">
                  <c:v>132767.86222000001</c:v>
                </c:pt>
                <c:pt idx="37">
                  <c:v>133924.42605000001</c:v>
                </c:pt>
                <c:pt idx="38">
                  <c:v>134898.39848</c:v>
                </c:pt>
                <c:pt idx="39">
                  <c:v>135891.67024000001</c:v>
                </c:pt>
                <c:pt idx="40">
                  <c:v>137050.53735</c:v>
                </c:pt>
                <c:pt idx="41">
                  <c:v>138032.22584</c:v>
                </c:pt>
                <c:pt idx="42">
                  <c:v>138898.42155999999</c:v>
                </c:pt>
                <c:pt idx="43">
                  <c:v>140216.69935000001</c:v>
                </c:pt>
                <c:pt idx="44">
                  <c:v>141189.87796000001</c:v>
                </c:pt>
              </c:numCache>
            </c:numRef>
          </c:val>
          <c:smooth val="0"/>
          <c:extLst>
            <c:ext xmlns:c16="http://schemas.microsoft.com/office/drawing/2014/chart" uri="{C3380CC4-5D6E-409C-BE32-E72D297353CC}">
              <c16:uniqueId val="{00000000-5A38-40EB-AB68-1C82645701E1}"/>
            </c:ext>
          </c:extLst>
        </c:ser>
        <c:ser>
          <c:idx val="1"/>
          <c:order val="1"/>
          <c:tx>
            <c:strRef>
              <c:f>'825_B3_PH'!$G$3</c:f>
              <c:strCache>
                <c:ptCount val="1"/>
                <c:pt idx="0">
                  <c:v>Benchmark</c:v>
                </c:pt>
              </c:strCache>
            </c:strRef>
          </c:tx>
          <c:spPr>
            <a:ln w="15875" cap="rnd">
              <a:solidFill>
                <a:srgbClr val="29363D"/>
              </a:solidFill>
              <a:round/>
            </a:ln>
            <a:effectLst/>
          </c:spPr>
          <c:marker>
            <c:symbol val="none"/>
          </c:marker>
          <c:dLbls>
            <c:delete val="1"/>
          </c:dLbls>
          <c:cat>
            <c:numRef>
              <c:f>'825_B3_PH'!$I$2:$I$46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'825_B3_PH'!$L$2:$L$46</c:f>
              <c:numCache>
                <c:formatCode>General</c:formatCode>
                <c:ptCount val="45"/>
                <c:pt idx="0">
                  <c:v>100000</c:v>
                </c:pt>
                <c:pt idx="1">
                  <c:v>100456.57885000001</c:v>
                </c:pt>
                <c:pt idx="2">
                  <c:v>100971.42125</c:v>
                </c:pt>
                <c:pt idx="3">
                  <c:v>101516.57794</c:v>
                </c:pt>
                <c:pt idx="4">
                  <c:v>102126.56514000001</c:v>
                </c:pt>
                <c:pt idx="5">
                  <c:v>102680.38589999999</c:v>
                </c:pt>
                <c:pt idx="6">
                  <c:v>103311.34298</c:v>
                </c:pt>
                <c:pt idx="7">
                  <c:v>103898.29934</c:v>
                </c:pt>
                <c:pt idx="8">
                  <c:v>104614.71666000001</c:v>
                </c:pt>
                <c:pt idx="9">
                  <c:v>105291.47530000001</c:v>
                </c:pt>
                <c:pt idx="10">
                  <c:v>106012.47478</c:v>
                </c:pt>
                <c:pt idx="11">
                  <c:v>106748.58137</c:v>
                </c:pt>
                <c:pt idx="12">
                  <c:v>107445.78964</c:v>
                </c:pt>
                <c:pt idx="13">
                  <c:v>108221.5549</c:v>
                </c:pt>
                <c:pt idx="14">
                  <c:v>108953.99976000001</c:v>
                </c:pt>
                <c:pt idx="15">
                  <c:v>109666.15506999999</c:v>
                </c:pt>
                <c:pt idx="16">
                  <c:v>110481.69906</c:v>
                </c:pt>
                <c:pt idx="17">
                  <c:v>111203.49890999999</c:v>
                </c:pt>
                <c:pt idx="18">
                  <c:v>111905.16929000001</c:v>
                </c:pt>
                <c:pt idx="19">
                  <c:v>112737.72128</c:v>
                </c:pt>
                <c:pt idx="20">
                  <c:v>113525.01197000001</c:v>
                </c:pt>
                <c:pt idx="21">
                  <c:v>114239.64844999999</c:v>
                </c:pt>
                <c:pt idx="22">
                  <c:v>115085.66679</c:v>
                </c:pt>
                <c:pt idx="23">
                  <c:v>115857.27009000001</c:v>
                </c:pt>
                <c:pt idx="24">
                  <c:v>116655.32584</c:v>
                </c:pt>
                <c:pt idx="25">
                  <c:v>117449.73989</c:v>
                </c:pt>
                <c:pt idx="26">
                  <c:v>118190.24855</c:v>
                </c:pt>
                <c:pt idx="27">
                  <c:v>119001.23039</c:v>
                </c:pt>
                <c:pt idx="28">
                  <c:v>119782.31815000001</c:v>
                </c:pt>
                <c:pt idx="29">
                  <c:v>120483.46828</c:v>
                </c:pt>
                <c:pt idx="30">
                  <c:v>121255.55181</c:v>
                </c:pt>
                <c:pt idx="31">
                  <c:v>122001.08283</c:v>
                </c:pt>
                <c:pt idx="32">
                  <c:v>122745.49333</c:v>
                </c:pt>
                <c:pt idx="33">
                  <c:v>123511.27389</c:v>
                </c:pt>
                <c:pt idx="34">
                  <c:v>124272.47229000001</c:v>
                </c:pt>
                <c:pt idx="35">
                  <c:v>124979.3051</c:v>
                </c:pt>
                <c:pt idx="36">
                  <c:v>125752.44912</c:v>
                </c:pt>
                <c:pt idx="37">
                  <c:v>126498.14022</c:v>
                </c:pt>
                <c:pt idx="38">
                  <c:v>127169.75645</c:v>
                </c:pt>
                <c:pt idx="39">
                  <c:v>127955.76652999999</c:v>
                </c:pt>
                <c:pt idx="40">
                  <c:v>128664.94044000001</c:v>
                </c:pt>
                <c:pt idx="41">
                  <c:v>129324.71107999999</c:v>
                </c:pt>
                <c:pt idx="42">
                  <c:v>130077.36546</c:v>
                </c:pt>
                <c:pt idx="43">
                  <c:v>130785.13871</c:v>
                </c:pt>
                <c:pt idx="44">
                  <c:v>131473.76293999999</c:v>
                </c:pt>
              </c:numCache>
            </c:numRef>
          </c:val>
          <c:smooth val="0"/>
          <c:extLst>
            <c:ext xmlns:c16="http://schemas.microsoft.com/office/drawing/2014/chart" uri="{C3380CC4-5D6E-409C-BE32-E72D297353CC}">
              <c16:uniqueId val="{00000001-5A38-40EB-AB68-1C82645701E1}"/>
            </c:ext>
          </c:extLst>
        </c:ser>
        <c:ser>
          <c:idx val="5"/>
          <c:order val="2"/>
          <c:tx>
            <c:strRef>
              <c:f>'825_B3_PH'!$J$1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'825_B3_PH'!$I$2:$I$46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'825_B3_PH'!$J$2:$J$46</c:f>
              <c:numCache>
                <c:formatCode>General</c:formatCode>
                <c:ptCount val="45"/>
                <c:pt idx="44">
                  <c:v>141189.87796000001</c:v>
                </c:pt>
              </c:numCache>
            </c:numRef>
          </c:val>
          <c:smooth val="0"/>
          <c:extLst>
            <c:ext xmlns:c16="http://schemas.microsoft.com/office/drawing/2014/chart" uri="{C3380CC4-5D6E-409C-BE32-E72D297353CC}">
              <c16:uniqueId val="{00000002-5A38-40EB-AB68-1C82645701E1}"/>
            </c:ext>
          </c:extLst>
        </c:ser>
        <c:ser>
          <c:idx val="6"/>
          <c:order val="3"/>
          <c:tx>
            <c:strRef>
              <c:f>'825_B3_PH'!$K$1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'825_B3_PH'!$I$2:$I$46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'825_B3_PH'!$K$2:$K$46</c:f>
              <c:numCache>
                <c:formatCode>General</c:formatCode>
                <c:ptCount val="45"/>
                <c:pt idx="44">
                  <c:v>131473.76293999999</c:v>
                </c:pt>
              </c:numCache>
            </c:numRef>
          </c:val>
          <c:smooth val="0"/>
          <c:extLst>
            <c:ext xmlns:c16="http://schemas.microsoft.com/office/drawing/2014/chart" uri="{C3380CC4-5D6E-409C-BE32-E72D297353CC}">
              <c16:uniqueId val="{00000003-5A38-40EB-AB68-1C82645701E1}"/>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4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'825_MATURITY'!$D$2:$D$6</c:f>
              <c:numCache>
                <c:formatCode>General</c:formatCode>
                <c:ptCount val="5"/>
                <c:pt idx="0">
                  <c:v>0.19833998</c:v>
                </c:pt>
                <c:pt idx="1">
                  <c:v>0.49749216000000002</c:v>
                </c:pt>
                <c:pt idx="2">
                  <c:v>0.30416787000000001</c:v>
                </c:pt>
                <c:pt idx="3">
                  <c:v>0</c:v>
                </c:pt>
                <c:pt idx="4">
                  <c:v>0</c:v>
                </c:pt>
              </c:numCache>
            </c:numRef>
          </c:val>
          <c:extLst>
            <c:ext xmlns:c16="http://schemas.microsoft.com/office/drawing/2014/chart" uri="{C3380CC4-5D6E-409C-BE32-E72D297353CC}">
              <c16:uniqueId val="{00000000-7292-47F2-9840-42B0F045EFCA}"/>
            </c:ext>
          </c:extLst>
        </c:ser>
        <c:dLbls>
          <c:showLegendKey val="0"/>
          <c:showVal val="0"/>
          <c:showCatName val="0"/>
          <c:showSerName val="0"/>
          <c:showPercent val="0"/>
          <c:showBubbleSize val="0"/>
        </c:dLbls>
        <c:gapWidth val="20"/>
        <c:axId val="1589317904"/>
        <c:axId val="1589318864"/>
      </c:barChart>
      <c:catAx>
        <c:axId val="1589317904"/>
        <c:scaling>
          <c:orientation val="maxMin"/>
        </c:scaling>
        <c:delete val="1"/>
        <c:axPos val="l"/>
        <c:majorTickMark val="out"/>
        <c:minorTickMark val="none"/>
        <c:tickLblPos val="nextTo"/>
        <c:crossAx val="1589318864"/>
        <c:crosses val="autoZero"/>
        <c:auto val="1"/>
        <c:lblAlgn val="ctr"/>
        <c:lblOffset val="100"/>
        <c:noMultiLvlLbl val="0"/>
      </c:catAx>
      <c:valAx>
        <c:axId val="1589318864"/>
        <c:scaling>
          <c:orientation val="minMax"/>
        </c:scaling>
        <c:delete val="1"/>
        <c:axPos val="t"/>
        <c:numFmt formatCode="General" sourceLinked="1"/>
        <c:majorTickMark val="out"/>
        <c:minorTickMark val="none"/>
        <c:tickLblPos val="nextTo"/>
        <c:crossAx val="1589317904"/>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'826_A_PH'!$G$2</c:f>
              <c:strCache>
                <c:ptCount val="1"/>
                <c:pt idx="0">
                  <c:v>Foord</c:v>
                </c:pt>
              </c:strCache>
            </c:strRef>
          </c:tx>
          <c:spPr>
            <a:ln w="15875" cap="rnd">
              <a:solidFill>
                <a:srgbClr val="D25347"/>
              </a:solidFill>
              <a:round/>
            </a:ln>
            <a:effectLst/>
          </c:spPr>
          <c:marker>
            <c:symbol val="none"/>
          </c:marker>
          <c:dLbls>
            <c:delete val="1"/>
          </c:dLbls>
          <c:cat>
            <c:numRef>
              <c:f>'826_A_PH'!$I$2:$I$46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'826_A_PH'!$L$2:$L$46</c:f>
              <c:numCache>
                <c:formatCode>General</c:formatCode>
                <c:ptCount val="45"/>
                <c:pt idx="0">
                  <c:v>100000</c:v>
                </c:pt>
                <c:pt idx="1">
                  <c:v>100259.20901000001</c:v>
                </c:pt>
                <c:pt idx="2">
                  <c:v>103934.71173</c:v>
                </c:pt>
                <c:pt idx="3">
                  <c:v>104404.52806</c:v>
                </c:pt>
                <c:pt idx="4">
                  <c:v>107157.61122000001</c:v>
                </c:pt>
                <c:pt idx="5">
                  <c:v>106507.56363</c:v>
                </c:pt>
                <c:pt idx="6">
                  <c:v>107829.93458</c:v>
                </c:pt>
                <c:pt idx="7">
                  <c:v>107004.55994000001</c:v>
                </c:pt>
                <c:pt idx="8">
                  <c:v>102077.24807</c:v>
                </c:pt>
                <c:pt idx="9">
                  <c:v>106716.40066</c:v>
                </c:pt>
                <c:pt idx="10">
                  <c:v>108716.56510000001</c:v>
                </c:pt>
                <c:pt idx="11">
                  <c:v>108667.83228</c:v>
                </c:pt>
                <c:pt idx="12">
                  <c:v>106027.78472</c:v>
                </c:pt>
                <c:pt idx="13">
                  <c:v>107797.74892</c:v>
                </c:pt>
                <c:pt idx="14">
                  <c:v>112668.69266</c:v>
                </c:pt>
                <c:pt idx="15">
                  <c:v>114421.51969</c:v>
                </c:pt>
                <c:pt idx="16">
                  <c:v>114806.82982</c:v>
                </c:pt>
                <c:pt idx="17">
                  <c:v>114342.45315</c:v>
                </c:pt>
                <c:pt idx="18">
                  <c:v>112413.67524</c:v>
                </c:pt>
                <c:pt idx="19">
                  <c:v>114422.29906</c:v>
                </c:pt>
                <c:pt idx="20">
                  <c:v>115108.00113</c:v>
                </c:pt>
                <c:pt idx="21">
                  <c:v>120703.4235</c:v>
                </c:pt>
                <c:pt idx="22">
                  <c:v>124178.65974</c:v>
                </c:pt>
                <c:pt idx="23">
                  <c:v>127530.07244</c:v>
                </c:pt>
                <c:pt idx="24">
                  <c:v>131590.55014000001</c:v>
                </c:pt>
                <c:pt idx="25">
                  <c:v>129470.41581999999</c:v>
                </c:pt>
                <c:pt idx="26">
                  <c:v>132605.82237000001</c:v>
                </c:pt>
                <c:pt idx="27">
                  <c:v>132475.78807000001</c:v>
                </c:pt>
                <c:pt idx="28">
                  <c:v>133167.2789</c:v>
                </c:pt>
                <c:pt idx="29">
                  <c:v>133483.25010999999</c:v>
                </c:pt>
                <c:pt idx="30">
                  <c:v>133646.09680999999</c:v>
                </c:pt>
                <c:pt idx="31">
                  <c:v>134757.80048999999</c:v>
                </c:pt>
                <c:pt idx="32">
                  <c:v>137937.52588</c:v>
                </c:pt>
                <c:pt idx="33">
                  <c:v>140429.6404</c:v>
                </c:pt>
                <c:pt idx="34">
                  <c:v>141974.54879</c:v>
                </c:pt>
                <c:pt idx="35">
                  <c:v>144196.93750999999</c:v>
                </c:pt>
                <c:pt idx="36">
                  <c:v>148198.50352</c:v>
                </c:pt>
                <c:pt idx="37">
                  <c:v>151176.59098000001</c:v>
                </c:pt>
                <c:pt idx="38">
                  <c:v>155527.70598</c:v>
                </c:pt>
                <c:pt idx="39">
                  <c:v>158757.18268</c:v>
                </c:pt>
                <c:pt idx="40">
                  <c:v>161343.65689000001</c:v>
                </c:pt>
                <c:pt idx="41">
                  <c:v>164646.76988000001</c:v>
                </c:pt>
                <c:pt idx="42">
                  <c:v>155350.18995</c:v>
                </c:pt>
                <c:pt idx="43">
                  <c:v>160440.93969</c:v>
                </c:pt>
                <c:pt idx="44">
                  <c:v>164505.08887000001</c:v>
                </c:pt>
              </c:numCache>
            </c:numRef>
          </c:val>
          <c:smooth val="0"/>
          <c:extLst>
            <c:ext xmlns:c16="http://schemas.microsoft.com/office/drawing/2014/chart" uri="{C3380CC4-5D6E-409C-BE32-E72D297353CC}">
              <c16:uniqueId val="{00000000-5DF5-4B51-8EF0-34FA708A7F2A}"/>
            </c:ext>
          </c:extLst>
        </c:ser>
        <c:ser>
          <c:idx val="1"/>
          <c:order val="1"/>
          <c:tx>
            <c:strRef>
              <c:f>'826_A_PH'!$G$3</c:f>
              <c:strCache>
                <c:ptCount val="1"/>
                <c:pt idx="0">
                  <c:v>Benchmark</c:v>
                </c:pt>
              </c:strCache>
            </c:strRef>
          </c:tx>
          <c:spPr>
            <a:ln w="15875" cap="rnd">
              <a:solidFill>
                <a:srgbClr val="29363D"/>
              </a:solidFill>
              <a:round/>
            </a:ln>
            <a:effectLst/>
          </c:spPr>
          <c:marker>
            <c:symbol val="none"/>
          </c:marker>
          <c:dLbls>
            <c:delete val="1"/>
          </c:dLbls>
          <c:cat>
            <c:numRef>
              <c:f>'826_A_PH'!$I$2:$I$46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'826_A_PH'!$M$2:$M$46</c:f>
              <c:numCache>
                <c:formatCode>General</c:formatCode>
                <c:ptCount val="45"/>
                <c:pt idx="0">
                  <c:v>100000</c:v>
                </c:pt>
                <c:pt idx="1">
                  <c:v>100057.04919000001</c:v>
                </c:pt>
                <c:pt idx="2">
                  <c:v>103972.83100999999</c:v>
                </c:pt>
                <c:pt idx="3">
                  <c:v>104621.91194000001</c:v>
                </c:pt>
                <c:pt idx="4">
                  <c:v>107695.00562</c:v>
                </c:pt>
                <c:pt idx="5">
                  <c:v>106760.41651</c:v>
                </c:pt>
                <c:pt idx="6">
                  <c:v>108172.17303999999</c:v>
                </c:pt>
                <c:pt idx="7">
                  <c:v>106969.12483</c:v>
                </c:pt>
                <c:pt idx="8">
                  <c:v>101847.02237000001</c:v>
                </c:pt>
                <c:pt idx="9">
                  <c:v>106514.79025000001</c:v>
                </c:pt>
                <c:pt idx="10">
                  <c:v>108956.79962000001</c:v>
                </c:pt>
                <c:pt idx="11">
                  <c:v>108708.23024999999</c:v>
                </c:pt>
                <c:pt idx="12">
                  <c:v>106163.26686</c:v>
                </c:pt>
                <c:pt idx="13">
                  <c:v>107973.56389999999</c:v>
                </c:pt>
                <c:pt idx="14">
                  <c:v>113083.4096</c:v>
                </c:pt>
                <c:pt idx="15">
                  <c:v>114769.40542</c:v>
                </c:pt>
                <c:pt idx="16">
                  <c:v>115586.17239000001</c:v>
                </c:pt>
                <c:pt idx="17">
                  <c:v>114917.1688</c:v>
                </c:pt>
                <c:pt idx="18">
                  <c:v>112704.82711</c:v>
                </c:pt>
                <c:pt idx="19">
                  <c:v>114253.51852</c:v>
                </c:pt>
                <c:pt idx="20">
                  <c:v>115113.3691</c:v>
                </c:pt>
                <c:pt idx="21">
                  <c:v>121144.09196999999</c:v>
                </c:pt>
                <c:pt idx="22">
                  <c:v>125935.52069</c:v>
                </c:pt>
                <c:pt idx="23">
                  <c:v>128930.91073</c:v>
                </c:pt>
                <c:pt idx="24">
                  <c:v>133909.13581000001</c:v>
                </c:pt>
                <c:pt idx="25">
                  <c:v>130958.47469</c:v>
                </c:pt>
                <c:pt idx="26">
                  <c:v>134959.68449000001</c:v>
                </c:pt>
                <c:pt idx="27">
                  <c:v>134488.4534</c:v>
                </c:pt>
                <c:pt idx="28">
                  <c:v>135076.92238999999</c:v>
                </c:pt>
                <c:pt idx="29">
                  <c:v>135175.87208</c:v>
                </c:pt>
                <c:pt idx="30">
                  <c:v>135426.24541999999</c:v>
                </c:pt>
                <c:pt idx="31">
                  <c:v>136458.77303000001</c:v>
                </c:pt>
                <c:pt idx="32">
                  <c:v>140187.59020000001</c:v>
                </c:pt>
                <c:pt idx="33">
                  <c:v>143385.97787999999</c:v>
                </c:pt>
                <c:pt idx="34">
                  <c:v>147302.30849</c:v>
                </c:pt>
                <c:pt idx="35">
                  <c:v>148409.60633000001</c:v>
                </c:pt>
                <c:pt idx="36">
                  <c:v>153338.31150000001</c:v>
                </c:pt>
                <c:pt idx="37">
                  <c:v>157264.80836</c:v>
                </c:pt>
                <c:pt idx="38">
                  <c:v>162685.65890000001</c:v>
                </c:pt>
                <c:pt idx="39">
                  <c:v>167084.66028000001</c:v>
                </c:pt>
                <c:pt idx="40">
                  <c:v>170351.03422</c:v>
                </c:pt>
                <c:pt idx="41">
                  <c:v>173314.20451000001</c:v>
                </c:pt>
                <c:pt idx="42">
                  <c:v>161477.69158000001</c:v>
                </c:pt>
                <c:pt idx="43">
                  <c:v>166761.03513999999</c:v>
                </c:pt>
                <c:pt idx="44">
                  <c:v>171531.75208000001</c:v>
                </c:pt>
              </c:numCache>
            </c:numRef>
          </c:val>
          <c:smooth val="0"/>
          <c:extLst>
            <c:ext xmlns:c16="http://schemas.microsoft.com/office/drawing/2014/chart" uri="{C3380CC4-5D6E-409C-BE32-E72D297353CC}">
              <c16:uniqueId val="{00000001-5DF5-4B51-8EF0-34FA708A7F2A}"/>
            </c:ext>
          </c:extLst>
        </c:ser>
        <c:ser>
          <c:idx val="5"/>
          <c:order val="2"/>
          <c:tx>
            <c:strRef>
              <c:f>'826_A_PH'!$J$1</c:f>
              <c:strCache>
                <c:ptCount val="1"/>
                <c:pt idx="0">
                  <c:v>PH_FOORD_LAST</c:v>
                </c:pt>
              </c:strCache>
            </c:strRef>
          </c:tx>
          <c:spPr>
            <a:ln w="28575" cap="rnd">
              <a:solidFill>
                <a:schemeClr val="accent6"/>
              </a:solidFill>
              <a:round/>
            </a:ln>
            <a:effectLst/>
          </c:spPr>
          <c:marker>
            <c:symbol val="none"/>
          </c:marker>
          <c:dLbls>
            <c:dLbl>
              <c:idx val="13"/>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FD-469C-8CBE-F0D01DDB82DC}"/>
                </c:ext>
              </c:extLst>
            </c:dLbl>
            <c:dLbl>
              <c:idx val="14"/>
              <c:layout>
                <c:manualLayout>
                  <c:x val="-1.9012869042734097E-16"/>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0C-432A-B2DC-1C8A30D64560}"/>
                </c:ext>
              </c:extLst>
            </c:dLbl>
            <c:dLbl>
              <c:idx val="15"/>
              <c:layout>
                <c:manualLayout>
                  <c:x val="0"/>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1E-493A-BEA3-FBB9FCBA66FC}"/>
                </c:ext>
              </c:extLst>
            </c:dLbl>
            <c:dLbl>
              <c:idx val="16"/>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42-47F6-9973-31271C8E0289}"/>
                </c:ext>
              </c:extLst>
            </c:dLbl>
            <c:dLbl>
              <c:idx val="18"/>
              <c:layout>
                <c:manualLayout>
                  <c:x val="-1.9012869042734097E-16"/>
                  <c:y val="2.3518518518518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BF-4401-AE2A-F015F917E6A2}"/>
                </c:ext>
              </c:extLst>
            </c:dLbl>
            <c:dLbl>
              <c:idx val="19"/>
              <c:layout>
                <c:manualLayout>
                  <c:x val="-1.9012869042734097E-16"/>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E4-44EA-A772-E4F018CA4BDD}"/>
                </c:ext>
              </c:extLst>
            </c:dLbl>
            <c:dLbl>
              <c:idx val="20"/>
              <c:layout>
                <c:manualLayout>
                  <c:x val="0"/>
                  <c:y val="3.9197530864197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29-45C2-9561-CD8251E5DED9}"/>
                </c:ext>
              </c:extLst>
            </c:dLbl>
            <c:dLbl>
              <c:idx val="23"/>
              <c:layout>
                <c:manualLayout>
                  <c:x val="-1.9012869042734097E-16"/>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C0-44C0-A3A0-1365661FBB5D}"/>
                </c:ext>
              </c:extLst>
            </c:dLbl>
            <c:dLbl>
              <c:idx val="28"/>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23-4E69-AEB2-3502BF594DFC}"/>
                </c:ext>
              </c:extLst>
            </c:dLbl>
            <c:dLbl>
              <c:idx val="30"/>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9A-4DB3-8863-234FB30363EB}"/>
                </c:ext>
              </c:extLst>
            </c:dLbl>
            <c:dLbl>
              <c:idx val="31"/>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1E-4120-97EA-9578562A512D}"/>
                </c:ext>
              </c:extLst>
            </c:dLbl>
            <c:dLbl>
              <c:idx val="32"/>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16-4005-BDA2-FF0D21D31CDD}"/>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'826_A_PH'!$J$2:$J$46</c:f>
              <c:numCache>
                <c:formatCode>General</c:formatCode>
                <c:ptCount val="45"/>
                <c:pt idx="44">
                  <c:v>164505.08887000001</c:v>
                </c:pt>
              </c:numCache>
            </c:numRef>
          </c:val>
          <c:smooth val="0"/>
          <c:extLst>
            <c:ext xmlns:c16="http://schemas.microsoft.com/office/drawing/2014/chart" uri="{C3380CC4-5D6E-409C-BE32-E72D297353CC}">
              <c16:uniqueId val="{00000002-5DF5-4B51-8EF0-34FA708A7F2A}"/>
            </c:ext>
          </c:extLst>
        </c:ser>
        <c:ser>
          <c:idx val="6"/>
          <c:order val="3"/>
          <c:tx>
            <c:strRef>
              <c:f>'826_A_PH'!$K$1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B-4676-B794-E85E9B6C7403}"/>
                </c:ext>
              </c:extLst>
            </c:dLbl>
            <c:dLbl>
              <c:idx val="13"/>
              <c:layout>
                <c:manualLayout>
                  <c:x val="0"/>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FD-469C-8CBE-F0D01DDB82DC}"/>
                </c:ext>
              </c:extLst>
            </c:dLbl>
            <c:dLbl>
              <c:idx val="14"/>
              <c:layout>
                <c:manualLayout>
                  <c:x val="-1.9012869042734097E-16"/>
                  <c:y val="9.40740740740740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0C-432A-B2DC-1C8A30D64560}"/>
                </c:ext>
              </c:extLst>
            </c:dLbl>
            <c:dLbl>
              <c:idx val="15"/>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1E-493A-BEA3-FBB9FCBA66FC}"/>
                </c:ext>
              </c:extLst>
            </c:dLbl>
            <c:dLbl>
              <c:idx val="18"/>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BF-4401-AE2A-F015F917E6A2}"/>
                </c:ext>
              </c:extLst>
            </c:dLbl>
            <c:dLbl>
              <c:idx val="19"/>
              <c:layout>
                <c:manualLayout>
                  <c:x val="-1.9012869042734097E-16"/>
                  <c:y val="5.4876543209876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E4-44EA-A772-E4F018CA4BDD}"/>
                </c:ext>
              </c:extLst>
            </c:dLbl>
            <c:dLbl>
              <c:idx val="2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29-45C2-9561-CD8251E5DED9}"/>
                </c:ext>
              </c:extLst>
            </c:dLbl>
            <c:dLbl>
              <c:idx val="23"/>
              <c:layout>
                <c:manualLayout>
                  <c:x val="-1.9012869042734097E-16"/>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C0-44C0-A3A0-1365661FBB5D}"/>
                </c:ext>
              </c:extLst>
            </c:dLbl>
            <c:dLbl>
              <c:idx val="25"/>
              <c:layout>
                <c:manualLayout>
                  <c:x val="-1.9022111409629871E-16"/>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40-4851-9E0A-8D3205B59403}"/>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'826_A_PH'!$I$2:$I$46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'826_A_PH'!$K$2:$K$46</c:f>
              <c:numCache>
                <c:formatCode>General</c:formatCode>
                <c:ptCount val="45"/>
                <c:pt idx="44">
                  <c:v>171531.75208000001</c:v>
                </c:pt>
              </c:numCache>
            </c:numRef>
          </c:val>
          <c:smooth val="0"/>
          <c:extLst>
            <c:ext xmlns:c16="http://schemas.microsoft.com/office/drawing/2014/chart" uri="{C3380CC4-5D6E-409C-BE32-E72D297353CC}">
              <c16:uniqueId val="{00000003-5DF5-4B51-8EF0-34FA708A7F2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7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'826_B2_PH'!$G$2</c:f>
              <c:strCache>
                <c:ptCount val="1"/>
                <c:pt idx="0">
                  <c:v>Foord</c:v>
                </c:pt>
              </c:strCache>
            </c:strRef>
          </c:tx>
          <c:spPr>
            <a:ln w="15875" cap="rnd">
              <a:solidFill>
                <a:srgbClr val="D25347"/>
              </a:solidFill>
              <a:round/>
            </a:ln>
            <a:effectLst/>
          </c:spPr>
          <c:marker>
            <c:symbol val="none"/>
          </c:marker>
          <c:dLbls>
            <c:delete val="1"/>
          </c:dLbls>
          <c:cat>
            <c:numRef>
              <c:f>'826_B2_PH'!$I$2:$I$46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'826_B2_PH'!$M$2:$M$46</c:f>
              <c:numCache>
                <c:formatCode>General</c:formatCode>
                <c:ptCount val="45"/>
                <c:pt idx="0">
                  <c:v>100000</c:v>
                </c:pt>
                <c:pt idx="1">
                  <c:v>100281.48478</c:v>
                </c:pt>
                <c:pt idx="2">
                  <c:v>103981.28835</c:v>
                </c:pt>
                <c:pt idx="3">
                  <c:v>104478.44312</c:v>
                </c:pt>
                <c:pt idx="4">
                  <c:v>107257.85221</c:v>
                </c:pt>
                <c:pt idx="5">
                  <c:v>106632.10546999999</c:v>
                </c:pt>
                <c:pt idx="6">
                  <c:v>107980.80233999999</c:v>
                </c:pt>
                <c:pt idx="7">
                  <c:v>107178.1211</c:v>
                </c:pt>
                <c:pt idx="8">
                  <c:v>102270.46287</c:v>
                </c:pt>
                <c:pt idx="9">
                  <c:v>106940.48265000001</c:v>
                </c:pt>
                <c:pt idx="10">
                  <c:v>108968.89651999999</c:v>
                </c:pt>
                <c:pt idx="11">
                  <c:v>108947.67879999999</c:v>
                </c:pt>
                <c:pt idx="12">
                  <c:v>106328.35148</c:v>
                </c:pt>
                <c:pt idx="13">
                  <c:v>108128.45365</c:v>
                </c:pt>
                <c:pt idx="14">
                  <c:v>113039.9823</c:v>
                </c:pt>
                <c:pt idx="15">
                  <c:v>114824.57137999999</c:v>
                </c:pt>
                <c:pt idx="16">
                  <c:v>115240.00762999999</c:v>
                </c:pt>
                <c:pt idx="17">
                  <c:v>114801.11932</c:v>
                </c:pt>
                <c:pt idx="18">
                  <c:v>112891.45265000001</c:v>
                </c:pt>
                <c:pt idx="19">
                  <c:v>114938.04826</c:v>
                </c:pt>
                <c:pt idx="20">
                  <c:v>115654.82003</c:v>
                </c:pt>
                <c:pt idx="21">
                  <c:v>121299.83762000001</c:v>
                </c:pt>
                <c:pt idx="22">
                  <c:v>124822.69461000001</c:v>
                </c:pt>
                <c:pt idx="23">
                  <c:v>128218.85544</c:v>
                </c:pt>
                <c:pt idx="24">
                  <c:v>132327.09559000001</c:v>
                </c:pt>
                <c:pt idx="25">
                  <c:v>130227.24656</c:v>
                </c:pt>
                <c:pt idx="26">
                  <c:v>133410.76392</c:v>
                </c:pt>
                <c:pt idx="27">
                  <c:v>133312.99755</c:v>
                </c:pt>
                <c:pt idx="28">
                  <c:v>134041.35699</c:v>
                </c:pt>
                <c:pt idx="29">
                  <c:v>134387.20551</c:v>
                </c:pt>
                <c:pt idx="30">
                  <c:v>134583.96033</c:v>
                </c:pt>
                <c:pt idx="31">
                  <c:v>135735.69495</c:v>
                </c:pt>
                <c:pt idx="32">
                  <c:v>138969.62255999999</c:v>
                </c:pt>
                <c:pt idx="33">
                  <c:v>141512.38740000001</c:v>
                </c:pt>
                <c:pt idx="34">
                  <c:v>143103.84703999999</c:v>
                </c:pt>
                <c:pt idx="35">
                  <c:v>145373.71736000001</c:v>
                </c:pt>
                <c:pt idx="36">
                  <c:v>149440.35582</c:v>
                </c:pt>
                <c:pt idx="37">
                  <c:v>152479.94506</c:v>
                </c:pt>
                <c:pt idx="38">
                  <c:v>156903.34323999999</c:v>
                </c:pt>
                <c:pt idx="39">
                  <c:v>160201.00249000001</c:v>
                </c:pt>
                <c:pt idx="40">
                  <c:v>162846.29006</c:v>
                </c:pt>
                <c:pt idx="41">
                  <c:v>166214.22511999999</c:v>
                </c:pt>
                <c:pt idx="42">
                  <c:v>156879.47597</c:v>
                </c:pt>
                <c:pt idx="43">
                  <c:v>162059.56299999999</c:v>
                </c:pt>
                <c:pt idx="44">
                  <c:v>166200.70603</c:v>
                </c:pt>
              </c:numCache>
            </c:numRef>
          </c:val>
          <c:smooth val="0"/>
          <c:extLst>
            <c:ext xmlns:c16="http://schemas.microsoft.com/office/drawing/2014/chart" uri="{C3380CC4-5D6E-409C-BE32-E72D297353CC}">
              <c16:uniqueId val="{00000000-3FB1-4F83-93C3-72A673CCFD37}"/>
            </c:ext>
          </c:extLst>
        </c:ser>
        <c:ser>
          <c:idx val="1"/>
          <c:order val="1"/>
          <c:tx>
            <c:strRef>
              <c:f>'826_B2_PH'!$G$3</c:f>
              <c:strCache>
                <c:ptCount val="1"/>
                <c:pt idx="0">
                  <c:v>Benchmark</c:v>
                </c:pt>
              </c:strCache>
            </c:strRef>
          </c:tx>
          <c:spPr>
            <a:ln w="15875" cap="rnd">
              <a:solidFill>
                <a:srgbClr val="29363D"/>
              </a:solidFill>
              <a:round/>
            </a:ln>
            <a:effectLst/>
          </c:spPr>
          <c:marker>
            <c:symbol val="none"/>
          </c:marker>
          <c:dLbls>
            <c:delete val="1"/>
          </c:dLbls>
          <c:cat>
            <c:numRef>
              <c:f>'826_B2_PH'!$I$2:$I$46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'826_B2_PH'!$L$2:$L$46</c:f>
              <c:numCache>
                <c:formatCode>General</c:formatCode>
                <c:ptCount val="45"/>
                <c:pt idx="0">
                  <c:v>100000</c:v>
                </c:pt>
                <c:pt idx="1">
                  <c:v>100057.04919000001</c:v>
                </c:pt>
                <c:pt idx="2">
                  <c:v>103972.83100999999</c:v>
                </c:pt>
                <c:pt idx="3">
                  <c:v>104621.91194000001</c:v>
                </c:pt>
                <c:pt idx="4">
                  <c:v>107695.00562</c:v>
                </c:pt>
                <c:pt idx="5">
                  <c:v>106760.41651</c:v>
                </c:pt>
                <c:pt idx="6">
                  <c:v>108172.17303999999</c:v>
                </c:pt>
                <c:pt idx="7">
                  <c:v>106969.12483</c:v>
                </c:pt>
                <c:pt idx="8">
                  <c:v>101847.02237000001</c:v>
                </c:pt>
                <c:pt idx="9">
                  <c:v>106514.79025000001</c:v>
                </c:pt>
                <c:pt idx="10">
                  <c:v>108956.79962000001</c:v>
                </c:pt>
                <c:pt idx="11">
                  <c:v>108708.23024999999</c:v>
                </c:pt>
                <c:pt idx="12">
                  <c:v>106163.26686</c:v>
                </c:pt>
                <c:pt idx="13">
                  <c:v>107973.56389999999</c:v>
                </c:pt>
                <c:pt idx="14">
                  <c:v>113083.4096</c:v>
                </c:pt>
                <c:pt idx="15">
                  <c:v>114769.40542</c:v>
                </c:pt>
                <c:pt idx="16">
                  <c:v>115586.17239000001</c:v>
                </c:pt>
                <c:pt idx="17">
                  <c:v>114917.1688</c:v>
                </c:pt>
                <c:pt idx="18">
                  <c:v>112704.82711</c:v>
                </c:pt>
                <c:pt idx="19">
                  <c:v>114253.51852</c:v>
                </c:pt>
                <c:pt idx="20">
                  <c:v>115113.3691</c:v>
                </c:pt>
                <c:pt idx="21">
                  <c:v>121144.09196999999</c:v>
                </c:pt>
                <c:pt idx="22">
                  <c:v>125935.52069</c:v>
                </c:pt>
                <c:pt idx="23">
                  <c:v>128930.91073</c:v>
                </c:pt>
                <c:pt idx="24">
                  <c:v>133909.13581000001</c:v>
                </c:pt>
                <c:pt idx="25">
                  <c:v>130958.47469</c:v>
                </c:pt>
                <c:pt idx="26">
                  <c:v>134959.68449000001</c:v>
                </c:pt>
                <c:pt idx="27">
                  <c:v>134488.4534</c:v>
                </c:pt>
                <c:pt idx="28">
                  <c:v>135076.92238999999</c:v>
                </c:pt>
                <c:pt idx="29">
                  <c:v>135175.87208</c:v>
                </c:pt>
                <c:pt idx="30">
                  <c:v>135426.24541999999</c:v>
                </c:pt>
                <c:pt idx="31">
                  <c:v>136458.77303000001</c:v>
                </c:pt>
                <c:pt idx="32">
                  <c:v>140187.59020000001</c:v>
                </c:pt>
                <c:pt idx="33">
                  <c:v>143385.97787999999</c:v>
                </c:pt>
                <c:pt idx="34">
                  <c:v>147302.30849</c:v>
                </c:pt>
                <c:pt idx="35">
                  <c:v>148409.60633000001</c:v>
                </c:pt>
                <c:pt idx="36">
                  <c:v>153338.31150000001</c:v>
                </c:pt>
                <c:pt idx="37">
                  <c:v>157264.80836</c:v>
                </c:pt>
                <c:pt idx="38">
                  <c:v>162685.65890000001</c:v>
                </c:pt>
                <c:pt idx="39">
                  <c:v>167084.66028000001</c:v>
                </c:pt>
                <c:pt idx="40">
                  <c:v>170351.03422</c:v>
                </c:pt>
                <c:pt idx="41">
                  <c:v>173314.20451000001</c:v>
                </c:pt>
                <c:pt idx="42">
                  <c:v>161477.69158000001</c:v>
                </c:pt>
                <c:pt idx="43">
                  <c:v>166761.03513999999</c:v>
                </c:pt>
                <c:pt idx="44">
                  <c:v>171531.75208000001</c:v>
                </c:pt>
              </c:numCache>
            </c:numRef>
          </c:val>
          <c:smooth val="0"/>
          <c:extLst>
            <c:ext xmlns:c16="http://schemas.microsoft.com/office/drawing/2014/chart" uri="{C3380CC4-5D6E-409C-BE32-E72D297353CC}">
              <c16:uniqueId val="{00000001-3FB1-4F83-93C3-72A673CCFD37}"/>
            </c:ext>
          </c:extLst>
        </c:ser>
        <c:ser>
          <c:idx val="5"/>
          <c:order val="2"/>
          <c:tx>
            <c:strRef>
              <c:f>'826_B2_PH'!$J$1</c:f>
              <c:strCache>
                <c:ptCount val="1"/>
                <c:pt idx="0">
                  <c:v>PH_FOORD_LAST</c:v>
                </c:pt>
              </c:strCache>
            </c:strRef>
          </c:tx>
          <c:spPr>
            <a:ln w="28575" cap="rnd">
              <a:solidFill>
                <a:schemeClr val="accent6"/>
              </a:solidFill>
              <a:round/>
            </a:ln>
            <a:effectLst/>
          </c:spPr>
          <c:marker>
            <c:symbol val="none"/>
          </c:marker>
          <c:dLbls>
            <c:dLbl>
              <c:idx val="13"/>
              <c:layout>
                <c:manualLayout>
                  <c:x val="0"/>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40-402C-862D-B14A419B44BC}"/>
                </c:ext>
              </c:extLst>
            </c:dLbl>
            <c:dLbl>
              <c:idx val="15"/>
              <c:layout>
                <c:manualLayout>
                  <c:x val="0"/>
                  <c:y val="-1.796532744242821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87-4D2C-A12C-FDC889CD560C}"/>
                </c:ext>
              </c:extLst>
            </c:dLbl>
            <c:dLbl>
              <c:idx val="16"/>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2F-4780-848C-961FEE6D375E}"/>
                </c:ext>
              </c:extLst>
            </c:dLbl>
            <c:dLbl>
              <c:idx val="18"/>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CB-49E4-B02D-02107ED944D9}"/>
                </c:ext>
              </c:extLst>
            </c:dLbl>
            <c:dLbl>
              <c:idx val="19"/>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6E-4B6D-90E0-016565C64FC3}"/>
                </c:ext>
              </c:extLst>
            </c:dLbl>
            <c:dLbl>
              <c:idx val="20"/>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A3-4B00-AE64-5EF6016E4FF2}"/>
                </c:ext>
              </c:extLst>
            </c:dLbl>
            <c:dLbl>
              <c:idx val="23"/>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F1-4B8C-BBE3-721CD8F5691B}"/>
                </c:ext>
              </c:extLst>
            </c:dLbl>
            <c:dLbl>
              <c:idx val="25"/>
              <c:layout>
                <c:manualLayout>
                  <c:x val="0"/>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EA-4ECA-BB17-9784801BAB62}"/>
                </c:ext>
              </c:extLst>
            </c:dLbl>
            <c:dLbl>
              <c:idx val="26"/>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F7-4D39-959A-F622DD5999D4}"/>
                </c:ext>
              </c:extLst>
            </c:dLbl>
            <c:dLbl>
              <c:idx val="27"/>
              <c:layout>
                <c:manualLayout>
                  <c:x val="0"/>
                  <c:y val="3.1358024691358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FF-4631-ACEA-7C4D1572EE2D}"/>
                </c:ext>
              </c:extLst>
            </c:dLbl>
            <c:dLbl>
              <c:idx val="28"/>
              <c:layout>
                <c:manualLayout>
                  <c:x val="-1.9010431797937022E-16"/>
                  <c:y val="3.1358024691358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7B-4E73-9975-CC3642BF1213}"/>
                </c:ext>
              </c:extLst>
            </c:dLbl>
            <c:dLbl>
              <c:idx val="30"/>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19-405B-BA03-80569CE292C4}"/>
                </c:ext>
              </c:extLst>
            </c:dLbl>
            <c:dLbl>
              <c:idx val="31"/>
              <c:layout>
                <c:manualLayout>
                  <c:x val="0"/>
                  <c:y val="7.0555555555555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24-4340-BD63-4BB69DDA1C6A}"/>
                </c:ext>
              </c:extLst>
            </c:dLbl>
            <c:dLbl>
              <c:idx val="32"/>
              <c:layout>
                <c:manualLayout>
                  <c:x val="-1.9016425125646222E-16"/>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8A-4DCB-B6DE-B66621A4AABC}"/>
                </c:ext>
              </c:extLst>
            </c:dLbl>
            <c:dLbl>
              <c:idx val="44"/>
              <c:layout>
                <c:manualLayout>
                  <c:x val="-1.9008662470333051E-16"/>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46-4C0C-8D81-471178F21422}"/>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'826_B2_PH'!$J$2:$J$46</c:f>
              <c:numCache>
                <c:formatCode>General</c:formatCode>
                <c:ptCount val="45"/>
                <c:pt idx="44">
                  <c:v>166200.70603</c:v>
                </c:pt>
              </c:numCache>
            </c:numRef>
          </c:val>
          <c:smooth val="0"/>
          <c:extLst>
            <c:ext xmlns:c16="http://schemas.microsoft.com/office/drawing/2014/chart" uri="{C3380CC4-5D6E-409C-BE32-E72D297353CC}">
              <c16:uniqueId val="{00000002-3FB1-4F83-93C3-72A673CCFD37}"/>
            </c:ext>
          </c:extLst>
        </c:ser>
        <c:ser>
          <c:idx val="6"/>
          <c:order val="3"/>
          <c:tx>
            <c:strRef>
              <c:f>'826_B2_PH'!$K$1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3.91975308641974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34-406C-875F-46FFD26F2F7B}"/>
                </c:ext>
              </c:extLst>
            </c:dLbl>
            <c:dLbl>
              <c:idx val="13"/>
              <c:layout>
                <c:manualLayout>
                  <c:x val="0"/>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40-402C-862D-B14A419B44BC}"/>
                </c:ext>
              </c:extLst>
            </c:dLbl>
            <c:dLbl>
              <c:idx val="14"/>
              <c:layout>
                <c:manualLayout>
                  <c:x val="0"/>
                  <c:y val="7.839506172839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32-4DAA-8A4E-C56AB2852B85}"/>
                </c:ext>
              </c:extLst>
            </c:dLbl>
            <c:dLbl>
              <c:idx val="15"/>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87-4D2C-A12C-FDC889CD560C}"/>
                </c:ext>
              </c:extLst>
            </c:dLbl>
            <c:dLbl>
              <c:idx val="1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2F-4780-848C-961FEE6D375E}"/>
                </c:ext>
              </c:extLst>
            </c:dLbl>
            <c:dLbl>
              <c:idx val="18"/>
              <c:layout>
                <c:manualLayout>
                  <c:x val="0"/>
                  <c:y val="-4.70370370370370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CB-49E4-B02D-02107ED944D9}"/>
                </c:ext>
              </c:extLst>
            </c:dLbl>
            <c:dLbl>
              <c:idx val="19"/>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6E-4B6D-90E0-016565C64FC3}"/>
                </c:ext>
              </c:extLst>
            </c:dLbl>
            <c:dLbl>
              <c:idx val="2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A3-4B00-AE64-5EF6016E4FF2}"/>
                </c:ext>
              </c:extLst>
            </c:dLbl>
            <c:dLbl>
              <c:idx val="23"/>
              <c:layout>
                <c:manualLayout>
                  <c:x val="0"/>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F1-4B8C-BBE3-721CD8F5691B}"/>
                </c:ext>
              </c:extLst>
            </c:dLbl>
            <c:dLbl>
              <c:idx val="25"/>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EA-4ECA-BB17-9784801BAB62}"/>
                </c:ext>
              </c:extLst>
            </c:dLbl>
            <c:dLbl>
              <c:idx val="28"/>
              <c:layout>
                <c:manualLayout>
                  <c:x val="-1.9010431797937022E-16"/>
                  <c:y val="-7.83950617283951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7B-4E73-9975-CC3642BF1213}"/>
                </c:ext>
              </c:extLst>
            </c:dLbl>
            <c:dLbl>
              <c:idx val="3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19-405B-BA03-80569CE292C4}"/>
                </c:ext>
              </c:extLst>
            </c:dLbl>
            <c:dLbl>
              <c:idx val="31"/>
              <c:layout>
                <c:manualLayout>
                  <c:x val="0"/>
                  <c:y val="-7.839506172839511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24-4340-BD63-4BB69DDA1C6A}"/>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'826_B2_PH'!$I$2:$I$46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'826_B2_PH'!$K$2:$K$46</c:f>
              <c:numCache>
                <c:formatCode>General</c:formatCode>
                <c:ptCount val="45"/>
                <c:pt idx="44">
                  <c:v>171531.75208000001</c:v>
                </c:pt>
              </c:numCache>
            </c:numRef>
          </c:val>
          <c:smooth val="0"/>
          <c:extLst>
            <c:ext xmlns:c16="http://schemas.microsoft.com/office/drawing/2014/chart" uri="{C3380CC4-5D6E-409C-BE32-E72D297353CC}">
              <c16:uniqueId val="{00000003-3FB1-4F83-93C3-72A673CCFD37}"/>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7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'826_B3_PH'!$G$2</c:f>
              <c:strCache>
                <c:ptCount val="1"/>
                <c:pt idx="0">
                  <c:v>Foord</c:v>
                </c:pt>
              </c:strCache>
            </c:strRef>
          </c:tx>
          <c:spPr>
            <a:ln w="15875" cap="rnd">
              <a:solidFill>
                <a:srgbClr val="D25347"/>
              </a:solidFill>
              <a:round/>
            </a:ln>
            <a:effectLst/>
          </c:spPr>
          <c:marker>
            <c:symbol val="none"/>
          </c:marker>
          <c:dLbls>
            <c:delete val="1"/>
          </c:dLbls>
          <c:cat>
            <c:numRef>
              <c:f>'826_B3_PH'!$I$2:$I$46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'826_B3_PH'!$M$2:$M$46</c:f>
              <c:numCache>
                <c:formatCode>General</c:formatCode>
                <c:ptCount val="45"/>
                <c:pt idx="0">
                  <c:v>100000</c:v>
                </c:pt>
                <c:pt idx="1">
                  <c:v>100289.58506</c:v>
                </c:pt>
                <c:pt idx="2">
                  <c:v>103995.46384</c:v>
                </c:pt>
                <c:pt idx="3">
                  <c:v>104498.69382</c:v>
                </c:pt>
                <c:pt idx="4">
                  <c:v>107286.20319</c:v>
                </c:pt>
                <c:pt idx="5">
                  <c:v>106667.54419</c:v>
                </c:pt>
                <c:pt idx="6">
                  <c:v>108023.3288</c:v>
                </c:pt>
                <c:pt idx="7">
                  <c:v>107226.82799999999</c:v>
                </c:pt>
                <c:pt idx="8">
                  <c:v>102325.72152000001</c:v>
                </c:pt>
                <c:pt idx="9">
                  <c:v>107003.95396</c:v>
                </c:pt>
                <c:pt idx="10">
                  <c:v>109040.59826</c:v>
                </c:pt>
                <c:pt idx="11">
                  <c:v>109026.80130000001</c:v>
                </c:pt>
                <c:pt idx="12">
                  <c:v>106413.86839</c:v>
                </c:pt>
                <c:pt idx="13">
                  <c:v>108224.47887000001</c:v>
                </c:pt>
                <c:pt idx="14">
                  <c:v>113147.78679</c:v>
                </c:pt>
                <c:pt idx="15">
                  <c:v>114940.51912</c:v>
                </c:pt>
                <c:pt idx="16">
                  <c:v>115366.34892999999</c:v>
                </c:pt>
                <c:pt idx="17">
                  <c:v>114933.81312999999</c:v>
                </c:pt>
                <c:pt idx="18">
                  <c:v>113030.43210999999</c:v>
                </c:pt>
                <c:pt idx="19">
                  <c:v>115089.25897</c:v>
                </c:pt>
                <c:pt idx="20">
                  <c:v>115815.13703</c:v>
                </c:pt>
                <c:pt idx="21">
                  <c:v>121475.34155</c:v>
                </c:pt>
                <c:pt idx="22">
                  <c:v>125010.76707</c:v>
                </c:pt>
                <c:pt idx="23">
                  <c:v>128420.51467</c:v>
                </c:pt>
                <c:pt idx="24">
                  <c:v>132544.39473999999</c:v>
                </c:pt>
                <c:pt idx="25">
                  <c:v>130450.62981</c:v>
                </c:pt>
                <c:pt idx="26">
                  <c:v>133647.93716</c:v>
                </c:pt>
                <c:pt idx="27">
                  <c:v>133559.80311000001</c:v>
                </c:pt>
                <c:pt idx="28">
                  <c:v>134299.14983000001</c:v>
                </c:pt>
                <c:pt idx="29">
                  <c:v>134655.35827</c:v>
                </c:pt>
                <c:pt idx="30">
                  <c:v>134861.00438</c:v>
                </c:pt>
                <c:pt idx="31">
                  <c:v>136024.46096</c:v>
                </c:pt>
                <c:pt idx="32">
                  <c:v>139275.27804999999</c:v>
                </c:pt>
                <c:pt idx="33">
                  <c:v>141834.78537999999</c:v>
                </c:pt>
                <c:pt idx="34">
                  <c:v>143438.47070999999</c:v>
                </c:pt>
                <c:pt idx="35">
                  <c:v>145724.52093999999</c:v>
                </c:pt>
                <c:pt idx="36">
                  <c:v>149811.04337</c:v>
                </c:pt>
                <c:pt idx="37">
                  <c:v>152869.03227</c:v>
                </c:pt>
                <c:pt idx="38">
                  <c:v>157312.67537000001</c:v>
                </c:pt>
                <c:pt idx="39">
                  <c:v>160630.45376</c:v>
                </c:pt>
                <c:pt idx="40">
                  <c:v>163295.57623000001</c:v>
                </c:pt>
                <c:pt idx="41">
                  <c:v>166681.14577</c:v>
                </c:pt>
                <c:pt idx="42">
                  <c:v>157336.60165</c:v>
                </c:pt>
                <c:pt idx="43">
                  <c:v>162540.86550000001</c:v>
                </c:pt>
                <c:pt idx="44">
                  <c:v>166706.43041999999</c:v>
                </c:pt>
              </c:numCache>
            </c:numRef>
          </c:val>
          <c:smooth val="0"/>
          <c:extLst>
            <c:ext xmlns:c16="http://schemas.microsoft.com/office/drawing/2014/chart" uri="{C3380CC4-5D6E-409C-BE32-E72D297353CC}">
              <c16:uniqueId val="{00000000-8923-4A7B-82FC-CEA418CE6292}"/>
            </c:ext>
          </c:extLst>
        </c:ser>
        <c:ser>
          <c:idx val="1"/>
          <c:order val="1"/>
          <c:tx>
            <c:strRef>
              <c:f>'826_B3_PH'!$G$3</c:f>
              <c:strCache>
                <c:ptCount val="1"/>
                <c:pt idx="0">
                  <c:v>Benchmark</c:v>
                </c:pt>
              </c:strCache>
            </c:strRef>
          </c:tx>
          <c:spPr>
            <a:ln w="15875" cap="rnd">
              <a:solidFill>
                <a:srgbClr val="29363D"/>
              </a:solidFill>
              <a:round/>
            </a:ln>
            <a:effectLst/>
          </c:spPr>
          <c:marker>
            <c:symbol val="none"/>
          </c:marker>
          <c:dLbls>
            <c:delete val="1"/>
          </c:dLbls>
          <c:cat>
            <c:numRef>
              <c:f>'826_B3_PH'!$I$2:$I$46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'826_B3_PH'!$L$2:$L$46</c:f>
              <c:numCache>
                <c:formatCode>General</c:formatCode>
                <c:ptCount val="45"/>
                <c:pt idx="0">
                  <c:v>100000</c:v>
                </c:pt>
                <c:pt idx="1">
                  <c:v>100057.04919000001</c:v>
                </c:pt>
                <c:pt idx="2">
                  <c:v>103972.83100999999</c:v>
                </c:pt>
                <c:pt idx="3">
                  <c:v>104621.91194000001</c:v>
                </c:pt>
                <c:pt idx="4">
                  <c:v>107695.00562</c:v>
                </c:pt>
                <c:pt idx="5">
                  <c:v>106760.41651</c:v>
                </c:pt>
                <c:pt idx="6">
                  <c:v>108172.17303999999</c:v>
                </c:pt>
                <c:pt idx="7">
                  <c:v>106969.12483</c:v>
                </c:pt>
                <c:pt idx="8">
                  <c:v>101847.02237000001</c:v>
                </c:pt>
                <c:pt idx="9">
                  <c:v>106514.79025000001</c:v>
                </c:pt>
                <c:pt idx="10">
                  <c:v>108956.79962000001</c:v>
                </c:pt>
                <c:pt idx="11">
                  <c:v>108708.23024999999</c:v>
                </c:pt>
                <c:pt idx="12">
                  <c:v>106163.26686</c:v>
                </c:pt>
                <c:pt idx="13">
                  <c:v>107973.56389999999</c:v>
                </c:pt>
                <c:pt idx="14">
                  <c:v>113083.4096</c:v>
                </c:pt>
                <c:pt idx="15">
                  <c:v>114769.40542</c:v>
                </c:pt>
                <c:pt idx="16">
                  <c:v>115586.17239000001</c:v>
                </c:pt>
                <c:pt idx="17">
                  <c:v>114917.1688</c:v>
                </c:pt>
                <c:pt idx="18">
                  <c:v>112704.82711</c:v>
                </c:pt>
                <c:pt idx="19">
                  <c:v>114253.51852</c:v>
                </c:pt>
                <c:pt idx="20">
                  <c:v>115113.3691</c:v>
                </c:pt>
                <c:pt idx="21">
                  <c:v>121144.09196999999</c:v>
                </c:pt>
                <c:pt idx="22">
                  <c:v>125935.52069</c:v>
                </c:pt>
                <c:pt idx="23">
                  <c:v>128930.91073</c:v>
                </c:pt>
                <c:pt idx="24">
                  <c:v>133909.13581000001</c:v>
                </c:pt>
                <c:pt idx="25">
                  <c:v>130958.47469</c:v>
                </c:pt>
                <c:pt idx="26">
                  <c:v>134959.68449000001</c:v>
                </c:pt>
                <c:pt idx="27">
                  <c:v>134488.4534</c:v>
                </c:pt>
                <c:pt idx="28">
                  <c:v>135076.92238999999</c:v>
                </c:pt>
                <c:pt idx="29">
                  <c:v>135175.87208</c:v>
                </c:pt>
                <c:pt idx="30">
                  <c:v>135426.24541999999</c:v>
                </c:pt>
                <c:pt idx="31">
                  <c:v>136458.77303000001</c:v>
                </c:pt>
                <c:pt idx="32">
                  <c:v>140187.59020000001</c:v>
                </c:pt>
                <c:pt idx="33">
                  <c:v>143385.97787999999</c:v>
                </c:pt>
                <c:pt idx="34">
                  <c:v>147302.30849</c:v>
                </c:pt>
                <c:pt idx="35">
                  <c:v>148409.60633000001</c:v>
                </c:pt>
                <c:pt idx="36">
                  <c:v>153338.31150000001</c:v>
                </c:pt>
                <c:pt idx="37">
                  <c:v>157264.80836</c:v>
                </c:pt>
                <c:pt idx="38">
                  <c:v>162685.65890000001</c:v>
                </c:pt>
                <c:pt idx="39">
                  <c:v>167084.66028000001</c:v>
                </c:pt>
                <c:pt idx="40">
                  <c:v>170351.03422</c:v>
                </c:pt>
                <c:pt idx="41">
                  <c:v>173314.20451000001</c:v>
                </c:pt>
                <c:pt idx="42">
                  <c:v>161477.69158000001</c:v>
                </c:pt>
                <c:pt idx="43">
                  <c:v>166761.03513999999</c:v>
                </c:pt>
                <c:pt idx="44">
                  <c:v>171531.75208000001</c:v>
                </c:pt>
              </c:numCache>
            </c:numRef>
          </c:val>
          <c:smooth val="0"/>
          <c:extLst>
            <c:ext xmlns:c16="http://schemas.microsoft.com/office/drawing/2014/chart" uri="{C3380CC4-5D6E-409C-BE32-E72D297353CC}">
              <c16:uniqueId val="{00000001-8923-4A7B-82FC-CEA418CE6292}"/>
            </c:ext>
          </c:extLst>
        </c:ser>
        <c:ser>
          <c:idx val="5"/>
          <c:order val="2"/>
          <c:tx>
            <c:strRef>
              <c:f>'826_B3_PH'!$J$1</c:f>
              <c:strCache>
                <c:ptCount val="1"/>
                <c:pt idx="0">
                  <c:v>PH_FOORD_LAST</c:v>
                </c:pt>
              </c:strCache>
            </c:strRef>
          </c:tx>
          <c:spPr>
            <a:ln w="28575" cap="rnd">
              <a:solidFill>
                <a:schemeClr val="accent6"/>
              </a:solidFill>
              <a:round/>
            </a:ln>
            <a:effectLst/>
          </c:spPr>
          <c:marker>
            <c:symbol val="none"/>
          </c:marker>
          <c:dLbls>
            <c:dLbl>
              <c:idx val="13"/>
              <c:layout>
                <c:manualLayout>
                  <c:x val="0"/>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23-4A7B-82FC-CEA418CE6292}"/>
                </c:ext>
              </c:extLst>
            </c:dLbl>
            <c:dLbl>
              <c:idx val="15"/>
              <c:layout>
                <c:manualLayout>
                  <c:x val="0"/>
                  <c:y val="-1.796532744242821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23-4A7B-82FC-CEA418CE6292}"/>
                </c:ext>
              </c:extLst>
            </c:dLbl>
            <c:dLbl>
              <c:idx val="16"/>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23-4A7B-82FC-CEA418CE6292}"/>
                </c:ext>
              </c:extLst>
            </c:dLbl>
            <c:dLbl>
              <c:idx val="18"/>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23-4A7B-82FC-CEA418CE6292}"/>
                </c:ext>
              </c:extLst>
            </c:dLbl>
            <c:dLbl>
              <c:idx val="19"/>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23-4A7B-82FC-CEA418CE6292}"/>
                </c:ext>
              </c:extLst>
            </c:dLbl>
            <c:dLbl>
              <c:idx val="20"/>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23-4A7B-82FC-CEA418CE6292}"/>
                </c:ext>
              </c:extLst>
            </c:dLbl>
            <c:dLbl>
              <c:idx val="23"/>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23-4A7B-82FC-CEA418CE6292}"/>
                </c:ext>
              </c:extLst>
            </c:dLbl>
            <c:dLbl>
              <c:idx val="25"/>
              <c:layout>
                <c:manualLayout>
                  <c:x val="0"/>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23-4A7B-82FC-CEA418CE6292}"/>
                </c:ext>
              </c:extLst>
            </c:dLbl>
            <c:dLbl>
              <c:idx val="26"/>
              <c:layout>
                <c:manualLayout>
                  <c:x val="0"/>
                  <c:y val="2.3518518518518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923-4A7B-82FC-CEA418CE6292}"/>
                </c:ext>
              </c:extLst>
            </c:dLbl>
            <c:dLbl>
              <c:idx val="27"/>
              <c:layout>
                <c:manualLayout>
                  <c:x val="0"/>
                  <c:y val="3.1358024691358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923-4A7B-82FC-CEA418CE6292}"/>
                </c:ext>
              </c:extLst>
            </c:dLbl>
            <c:dLbl>
              <c:idx val="28"/>
              <c:layout>
                <c:manualLayout>
                  <c:x val="-1.9010431797937022E-16"/>
                  <c:y val="3.1358024691358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923-4A7B-82FC-CEA418CE6292}"/>
                </c:ext>
              </c:extLst>
            </c:dLbl>
            <c:dLbl>
              <c:idx val="3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AB-420D-AB22-C1BD0B3BEFE7}"/>
                </c:ext>
              </c:extLst>
            </c:dLbl>
            <c:dLbl>
              <c:idx val="31"/>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BF-4795-B754-27353193C374}"/>
                </c:ext>
              </c:extLst>
            </c:dLbl>
            <c:dLbl>
              <c:idx val="32"/>
              <c:layout>
                <c:manualLayout>
                  <c:x val="0"/>
                  <c:y val="7.05555555555555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8D-42B7-927A-CB0D37F515B5}"/>
                </c:ext>
              </c:extLst>
            </c:dLbl>
            <c:dLbl>
              <c:idx val="44"/>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A9-4488-8270-84B6686CC38F}"/>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'826_B3_PH'!$J$2:$J$46</c:f>
              <c:numCache>
                <c:formatCode>General</c:formatCode>
                <c:ptCount val="45"/>
                <c:pt idx="44">
                  <c:v>166706.43041999999</c:v>
                </c:pt>
              </c:numCache>
            </c:numRef>
          </c:val>
          <c:smooth val="0"/>
          <c:extLst>
            <c:ext xmlns:c16="http://schemas.microsoft.com/office/drawing/2014/chart" uri="{C3380CC4-5D6E-409C-BE32-E72D297353CC}">
              <c16:uniqueId val="{0000000D-8923-4A7B-82FC-CEA418CE6292}"/>
            </c:ext>
          </c:extLst>
        </c:ser>
        <c:ser>
          <c:idx val="6"/>
          <c:order val="3"/>
          <c:tx>
            <c:strRef>
              <c:f>'826_B3_PH'!$K$1</c:f>
              <c:strCache>
                <c:ptCount val="1"/>
                <c:pt idx="0">
                  <c:v>PH_COMP_1_LAST</c:v>
                </c:pt>
              </c:strCache>
            </c:strRef>
          </c:tx>
          <c:spPr>
            <a:ln w="28575" cap="rnd">
              <a:solidFill>
                <a:schemeClr val="accent1">
                  <a:lumMod val="60000"/>
                </a:schemeClr>
              </a:solidFill>
              <a:round/>
            </a:ln>
            <a:effectLst/>
          </c:spPr>
          <c:marker>
            <c:symbol val="none"/>
          </c:marker>
          <c:dLbls>
            <c:dLbl>
              <c:idx val="12"/>
              <c:layout>
                <c:manualLayout>
                  <c:x val="0"/>
                  <c:y val="3.91975308641974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923-4A7B-82FC-CEA418CE6292}"/>
                </c:ext>
              </c:extLst>
            </c:dLbl>
            <c:dLbl>
              <c:idx val="13"/>
              <c:layout>
                <c:manualLayout>
                  <c:x val="0"/>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923-4A7B-82FC-CEA418CE6292}"/>
                </c:ext>
              </c:extLst>
            </c:dLbl>
            <c:dLbl>
              <c:idx val="14"/>
              <c:layout>
                <c:manualLayout>
                  <c:x val="0"/>
                  <c:y val="7.839506172839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923-4A7B-82FC-CEA418CE6292}"/>
                </c:ext>
              </c:extLst>
            </c:dLbl>
            <c:dLbl>
              <c:idx val="15"/>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923-4A7B-82FC-CEA418CE6292}"/>
                </c:ext>
              </c:extLst>
            </c:dLbl>
            <c:dLbl>
              <c:idx val="1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923-4A7B-82FC-CEA418CE6292}"/>
                </c:ext>
              </c:extLst>
            </c:dLbl>
            <c:dLbl>
              <c:idx val="18"/>
              <c:layout>
                <c:manualLayout>
                  <c:x val="0"/>
                  <c:y val="-4.70370370370370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923-4A7B-82FC-CEA418CE6292}"/>
                </c:ext>
              </c:extLst>
            </c:dLbl>
            <c:dLbl>
              <c:idx val="19"/>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923-4A7B-82FC-CEA418CE6292}"/>
                </c:ext>
              </c:extLst>
            </c:dLbl>
            <c:dLbl>
              <c:idx val="20"/>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923-4A7B-82FC-CEA418CE6292}"/>
                </c:ext>
              </c:extLst>
            </c:dLbl>
            <c:dLbl>
              <c:idx val="23"/>
              <c:layout>
                <c:manualLayout>
                  <c:x val="0"/>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923-4A7B-82FC-CEA418CE6292}"/>
                </c:ext>
              </c:extLst>
            </c:dLbl>
            <c:dLbl>
              <c:idx val="25"/>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923-4A7B-82FC-CEA418CE6292}"/>
                </c:ext>
              </c:extLst>
            </c:dLbl>
            <c:dLbl>
              <c:idx val="28"/>
              <c:layout>
                <c:manualLayout>
                  <c:x val="-1.9010431797937022E-16"/>
                  <c:y val="-7.83950617283951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923-4A7B-82FC-CEA418CE6292}"/>
                </c:ext>
              </c:extLst>
            </c:dLbl>
            <c:dLbl>
              <c:idx val="3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AB-420D-AB22-C1BD0B3BEFE7}"/>
                </c:ext>
              </c:extLst>
            </c:dLbl>
            <c:dLbl>
              <c:idx val="32"/>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8D-42B7-927A-CB0D37F515B5}"/>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'826_B3_PH'!$I$2:$I$46</c:f>
              <c:numCache>
                <c:formatCode>m/d/yyyy</c:formatCode>
                <c:ptCount val="45"/>
                <c:pt idx="0">
                  <c:v>44838</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pt idx="25">
                  <c:v>45596</c:v>
                </c:pt>
                <c:pt idx="26">
                  <c:v>45626</c:v>
                </c:pt>
                <c:pt idx="27">
                  <c:v>45657</c:v>
                </c:pt>
                <c:pt idx="28">
                  <c:v>45688</c:v>
                </c:pt>
                <c:pt idx="29">
                  <c:v>45716</c:v>
                </c:pt>
                <c:pt idx="30">
                  <c:v>45747</c:v>
                </c:pt>
                <c:pt idx="31">
                  <c:v>45777</c:v>
                </c:pt>
                <c:pt idx="32">
                  <c:v>45808</c:v>
                </c:pt>
                <c:pt idx="33">
                  <c:v>45838</c:v>
                </c:pt>
                <c:pt idx="34">
                  <c:v>45869</c:v>
                </c:pt>
                <c:pt idx="35">
                  <c:v>45900</c:v>
                </c:pt>
                <c:pt idx="36">
                  <c:v>45930</c:v>
                </c:pt>
                <c:pt idx="37">
                  <c:v>45961</c:v>
                </c:pt>
                <c:pt idx="38">
                  <c:v>45991</c:v>
                </c:pt>
                <c:pt idx="39">
                  <c:v>46022</c:v>
                </c:pt>
                <c:pt idx="40">
                  <c:v>46053</c:v>
                </c:pt>
                <c:pt idx="41">
                  <c:v>46081</c:v>
                </c:pt>
                <c:pt idx="42">
                  <c:v>46112</c:v>
                </c:pt>
                <c:pt idx="43">
                  <c:v>46142</c:v>
                </c:pt>
                <c:pt idx="44">
                  <c:v>46173</c:v>
                </c:pt>
              </c:numCache>
            </c:numRef>
          </c:cat>
          <c:val>
            <c:numRef>
              <c:f>'826_B3_PH'!$K$2:$K$46</c:f>
              <c:numCache>
                <c:formatCode>General</c:formatCode>
                <c:ptCount val="45"/>
                <c:pt idx="44">
                  <c:v>171531.75208000001</c:v>
                </c:pt>
              </c:numCache>
            </c:numRef>
          </c:val>
          <c:smooth val="0"/>
          <c:extLst>
            <c:ext xmlns:c16="http://schemas.microsoft.com/office/drawing/2014/chart" uri="{C3380CC4-5D6E-409C-BE32-E72D297353CC}">
              <c16:uniqueId val="{00000019-8923-4A7B-82FC-CEA418CE6292}"/>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7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'826_VS_ALBI'!$D$1</c:f>
              <c:strCache>
                <c:ptCount val="1"/>
                <c:pt idx="0">
                  <c:v>826</c:v>
                </c:pt>
              </c:strCache>
            </c:strRef>
          </c:tx>
          <c:spPr>
            <a:solidFill>
              <a:srgbClr val="D25347"/>
            </a:solidFill>
            <a:ln>
              <a:noFill/>
            </a:ln>
            <a:effectLst/>
          </c:spPr>
          <c:invertIfNegative val="0"/>
          <c:cat>
            <c:strRef>
              <c:f>'826_VS_ALBI'!$B$2:$B$7</c:f>
              <c:strCache>
                <c:ptCount val="6"/>
                <c:pt idx="0">
                  <c:v>0-1 year</c:v>
                </c:pt>
                <c:pt idx="1">
                  <c:v>1-3 years</c:v>
                </c:pt>
                <c:pt idx="2">
                  <c:v>3-7 years</c:v>
                </c:pt>
                <c:pt idx="3">
                  <c:v>7-12 years</c:v>
                </c:pt>
                <c:pt idx="4">
                  <c:v>12-20 years</c:v>
                </c:pt>
                <c:pt idx="5">
                  <c:v>20+ years</c:v>
                </c:pt>
              </c:strCache>
            </c:strRef>
          </c:cat>
          <c:val>
            <c:numRef>
              <c:f>'826_VS_ALBI'!$D$2:$D$7</c:f>
              <c:numCache>
                <c:formatCode>0.00</c:formatCode>
                <c:ptCount val="6"/>
                <c:pt idx="0">
                  <c:v>0.01</c:v>
                </c:pt>
                <c:pt idx="1">
                  <c:v>0.06</c:v>
                </c:pt>
                <c:pt idx="2">
                  <c:v>0.43</c:v>
                </c:pt>
                <c:pt idx="3">
                  <c:v>0.15</c:v>
                </c:pt>
                <c:pt idx="4">
                  <c:v>0.22</c:v>
                </c:pt>
                <c:pt idx="5">
                  <c:v>0.13</c:v>
                </c:pt>
              </c:numCache>
            </c:numRef>
          </c:val>
          <c:extLst>
            <c:ext xmlns:c16="http://schemas.microsoft.com/office/drawing/2014/chart" uri="{C3380CC4-5D6E-409C-BE32-E72D297353CC}">
              <c16:uniqueId val="{00000000-5453-4993-88D2-184B65F57B20}"/>
            </c:ext>
          </c:extLst>
        </c:ser>
        <c:ser>
          <c:idx val="1"/>
          <c:order val="1"/>
          <c:tx>
            <c:strRef>
              <c:f>'826_VS_ALBI'!$E$1</c:f>
              <c:strCache>
                <c:ptCount val="1"/>
                <c:pt idx="0">
                  <c:v>826_BM</c:v>
                </c:pt>
              </c:strCache>
            </c:strRef>
          </c:tx>
          <c:spPr>
            <a:solidFill>
              <a:srgbClr val="29363D"/>
            </a:solidFill>
            <a:ln>
              <a:noFill/>
            </a:ln>
            <a:effectLst/>
          </c:spPr>
          <c:invertIfNegative val="0"/>
          <c:cat>
            <c:strRef>
              <c:f>'826_VS_ALBI'!$B$2:$B$7</c:f>
              <c:strCache>
                <c:ptCount val="6"/>
                <c:pt idx="0">
                  <c:v>0-1 year</c:v>
                </c:pt>
                <c:pt idx="1">
                  <c:v>1-3 years</c:v>
                </c:pt>
                <c:pt idx="2">
                  <c:v>3-7 years</c:v>
                </c:pt>
                <c:pt idx="3">
                  <c:v>7-12 years</c:v>
                </c:pt>
                <c:pt idx="4">
                  <c:v>12-20 years</c:v>
                </c:pt>
                <c:pt idx="5">
                  <c:v>20+ years</c:v>
                </c:pt>
              </c:strCache>
            </c:strRef>
          </c:cat>
          <c:val>
            <c:numRef>
              <c:f>'826_VS_ALBI'!$E$2:$E$7</c:f>
              <c:numCache>
                <c:formatCode>0.00</c:formatCode>
                <c:ptCount val="6"/>
                <c:pt idx="0">
                  <c:v>0</c:v>
                </c:pt>
                <c:pt idx="1">
                  <c:v>3.3333454853157224E-2</c:v>
                </c:pt>
                <c:pt idx="2">
                  <c:v>0.28458183904605761</c:v>
                </c:pt>
                <c:pt idx="3">
                  <c:v>0.28004430282125348</c:v>
                </c:pt>
                <c:pt idx="4">
                  <c:v>0.22019805273708701</c:v>
                </c:pt>
                <c:pt idx="5">
                  <c:v>0.17206934159376208</c:v>
                </c:pt>
              </c:numCache>
            </c:numRef>
          </c:val>
          <c:extLst>
            <c:ext xmlns:c16="http://schemas.microsoft.com/office/drawing/2014/chart" uri="{C3380CC4-5D6E-409C-BE32-E72D297353CC}">
              <c16:uniqueId val="{00000001-5453-4993-88D2-184B65F57B20}"/>
            </c:ext>
          </c:extLst>
        </c:ser>
        <c:dLbls>
          <c:showLegendKey val="0"/>
          <c:showVal val="0"/>
          <c:showCatName val="0"/>
          <c:showSerName val="0"/>
          <c:showPercent val="0"/>
          <c:showBubbleSize val="0"/>
        </c:dLbls>
        <c:gapWidth val="132"/>
        <c:overlap val="-27"/>
        <c:axId val="550293119"/>
        <c:axId val="550294079"/>
      </c:barChart>
      <c:catAx>
        <c:axId val="55029311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94079"/>
        <c:crosses val="autoZero"/>
        <c:auto val="1"/>
        <c:lblAlgn val="ctr"/>
        <c:lblOffset val="100"/>
        <c:noMultiLvlLbl val="0"/>
      </c:catAx>
      <c:valAx>
        <c:axId val="550294079"/>
        <c:scaling>
          <c:orientation val="minMax"/>
          <c:min val="0"/>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55029311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'826_VS_ALBI'!$B$16</c:f>
              <c:strCache>
                <c:ptCount val="1"/>
                <c:pt idx="0">
                  <c:v>Fund</c:v>
                </c:pt>
              </c:strCache>
            </c:strRef>
          </c:tx>
          <c:spPr>
            <a:solidFill>
              <a:srgbClr val="D25347"/>
            </a:solidFill>
          </c:spPr>
          <c:invertIfNegative val="0"/>
          <c:cat>
            <c:strRef>
              <c:f>'826_VS_ALBI'!$F$2:$F$7</c:f>
              <c:strCache>
                <c:ptCount val="6"/>
                <c:pt idx="0">
                  <c:v>0-1
Year</c:v>
                </c:pt>
                <c:pt idx="1">
                  <c:v>1-3
Years</c:v>
                </c:pt>
                <c:pt idx="2">
                  <c:v>3-7
Years</c:v>
                </c:pt>
                <c:pt idx="3">
                  <c:v>7-12
Years</c:v>
                </c:pt>
                <c:pt idx="4">
                  <c:v>12-20
Years</c:v>
                </c:pt>
                <c:pt idx="5">
                  <c:v>20+
Years</c:v>
                </c:pt>
              </c:strCache>
            </c:strRef>
          </c:cat>
          <c:val>
            <c:numRef>
              <c:f>'826_VS_ALBI'!$D$2:$D$7</c:f>
              <c:numCache>
                <c:formatCode>0.00</c:formatCode>
                <c:ptCount val="6"/>
                <c:pt idx="0">
                  <c:v>0.01</c:v>
                </c:pt>
                <c:pt idx="1">
                  <c:v>0.06</c:v>
                </c:pt>
                <c:pt idx="2">
                  <c:v>0.43</c:v>
                </c:pt>
                <c:pt idx="3">
                  <c:v>0.15</c:v>
                </c:pt>
                <c:pt idx="4">
                  <c:v>0.22</c:v>
                </c:pt>
                <c:pt idx="5">
                  <c:v>0.13</c:v>
                </c:pt>
              </c:numCache>
            </c:numRef>
          </c:val>
          <c:extLst>
            <c:ext xmlns:c16="http://schemas.microsoft.com/office/drawing/2014/chart" uri="{C3380CC4-5D6E-409C-BE32-E72D297353CC}">
              <c16:uniqueId val="{00000004-DA1E-4A15-AE9B-7DA72AC98B71}"/>
            </c:ext>
          </c:extLst>
        </c:ser>
        <c:ser>
          <c:idx val="3"/>
          <c:order val="1"/>
          <c:tx>
            <c:strRef>
              <c:f>'826_VS_ALBI'!$D$16</c:f>
              <c:strCache>
                <c:ptCount val="1"/>
                <c:pt idx="0">
                  <c:v>Benchmark</c:v>
                </c:pt>
              </c:strCache>
            </c:strRef>
          </c:tx>
          <c:spPr>
            <a:solidFill>
              <a:srgbClr val="29363D"/>
            </a:solidFill>
          </c:spPr>
          <c:invertIfNegative val="0"/>
          <c:cat>
            <c:strRef>
              <c:f>'826_VS_ALBI'!$F$2:$F$7</c:f>
              <c:strCache>
                <c:ptCount val="6"/>
                <c:pt idx="0">
                  <c:v>0-1
Year</c:v>
                </c:pt>
                <c:pt idx="1">
                  <c:v>1-3
Years</c:v>
                </c:pt>
                <c:pt idx="2">
                  <c:v>3-7
Years</c:v>
                </c:pt>
                <c:pt idx="3">
                  <c:v>7-12
Years</c:v>
                </c:pt>
                <c:pt idx="4">
                  <c:v>12-20
Years</c:v>
                </c:pt>
                <c:pt idx="5">
                  <c:v>20+
Years</c:v>
                </c:pt>
              </c:strCache>
            </c:strRef>
          </c:cat>
          <c:val>
            <c:numRef>
              <c:f>'826_VS_ALBI'!$E$2:$E$7</c:f>
              <c:numCache>
                <c:formatCode>0.00</c:formatCode>
                <c:ptCount val="6"/>
                <c:pt idx="0">
                  <c:v>0</c:v>
                </c:pt>
                <c:pt idx="1">
                  <c:v>3.3333454853157224E-2</c:v>
                </c:pt>
                <c:pt idx="2">
                  <c:v>0.28458183904605761</c:v>
                </c:pt>
                <c:pt idx="3">
                  <c:v>0.28004430282125348</c:v>
                </c:pt>
                <c:pt idx="4">
                  <c:v>0.22019805273708701</c:v>
                </c:pt>
                <c:pt idx="5">
                  <c:v>0.17206934159376208</c:v>
                </c:pt>
              </c:numCache>
            </c:numRef>
          </c:val>
          <c:extLst>
            <c:ext xmlns:c16="http://schemas.microsoft.com/office/drawing/2014/chart" uri="{C3380CC4-5D6E-409C-BE32-E72D297353CC}">
              <c16:uniqueId val="{00000005-DA1E-4A15-AE9B-7DA72AC98B71}"/>
            </c:ext>
          </c:extLst>
        </c:ser>
        <c:dLbls>
          <c:showLegendKey val="0"/>
          <c:showVal val="0"/>
          <c:showCatName val="0"/>
          <c:showSerName val="0"/>
          <c:showPercent val="0"/>
          <c:showBubbleSize val="0"/>
        </c:dLbls>
        <c:gapWidth val="50"/>
        <c:overlap val="-20"/>
        <c:axId val="550293119"/>
        <c:axId val="550294079"/>
        <c:extLst>
          <c:ext xmlns:c15="http://schemas.microsoft.com/office/drawing/2012/chart" uri="{02D57815-91ED-43cb-92C2-25804820EDAC}">
            <c15:filteredBarSeries>
              <c15:ser>
                <c:idx val="0"/>
                <c:order val="2"/>
                <c:tx>
                  <c:strRef>
                    <c:extLst>
                      <c:ext uri="{02D57815-91ED-43cb-92C2-25804820EDAC}">
                        <c15:formulaRef>
                          <c15:sqref>'826_VS_ALBI'!$D$1</c15:sqref>
                        </c15:formulaRef>
                      </c:ext>
                    </c:extLst>
                    <c:strCache>
                      <c:ptCount val="1"/>
                      <c:pt idx="0">
                        <c:v>826</c:v>
                      </c:pt>
                    </c:strCache>
                  </c:strRef>
                </c:tx>
                <c:spPr>
                  <a:solidFill>
                    <a:srgbClr val="D25347"/>
                  </a:solidFill>
                  <a:ln>
                    <a:noFill/>
                  </a:ln>
                  <a:effectLst/>
                </c:spPr>
                <c:invertIfNegative val="0"/>
                <c:cat>
                  <c:strRef>
                    <c:extLst>
                      <c:ext uri="{02D57815-91ED-43cb-92C2-25804820EDAC}">
                        <c15:formulaRef>
                          <c15:sqref>'826_VS_ALBI'!$F$2:$F$7</c15:sqref>
                        </c15:formulaRef>
                      </c:ext>
                    </c:extLst>
                    <c:strCache>
                      <c:ptCount val="6"/>
                      <c:pt idx="0">
                        <c:v>0-1
Year</c:v>
                      </c:pt>
                      <c:pt idx="1">
                        <c:v>1-3
Years</c:v>
                      </c:pt>
                      <c:pt idx="2">
                        <c:v>3-7
Years</c:v>
                      </c:pt>
                      <c:pt idx="3">
                        <c:v>7-12
Years</c:v>
                      </c:pt>
                      <c:pt idx="4">
                        <c:v>12-20
Years</c:v>
                      </c:pt>
                      <c:pt idx="5">
                        <c:v>20+
Years</c:v>
                      </c:pt>
                    </c:strCache>
                  </c:strRef>
                </c:cat>
                <c:val>
                  <c:numRef>
                    <c:extLst>
                      <c:ext uri="{02D57815-91ED-43cb-92C2-25804820EDAC}">
                        <c15:formulaRef>
                          <c15:sqref>'826_VS_ALBI'!$D$2:$D$7</c15:sqref>
                        </c15:formulaRef>
                      </c:ext>
                    </c:extLst>
                    <c:numCache>
                      <c:formatCode>0.00</c:formatCode>
                      <c:ptCount val="6"/>
                      <c:pt idx="0">
                        <c:v>0.01</c:v>
                      </c:pt>
                      <c:pt idx="1">
                        <c:v>0.06</c:v>
                      </c:pt>
                      <c:pt idx="2">
                        <c:v>0.43</c:v>
                      </c:pt>
                      <c:pt idx="3">
                        <c:v>0.15</c:v>
                      </c:pt>
                      <c:pt idx="4">
                        <c:v>0.22</c:v>
                      </c:pt>
                      <c:pt idx="5">
                        <c:v>0.13</c:v>
                      </c:pt>
                    </c:numCache>
                  </c:numRef>
                </c:val>
                <c:extLst>
                  <c:ext xmlns:c16="http://schemas.microsoft.com/office/drawing/2014/chart" uri="{C3380CC4-5D6E-409C-BE32-E72D297353CC}">
                    <c16:uniqueId val="{00000001-DA1E-4A15-AE9B-7DA72AC98B71}"/>
                  </c:ext>
                </c:extLst>
              </c15:ser>
            </c15:filteredBarSeries>
            <c15:filteredBarSeries>
              <c15:ser>
                <c:idx val="1"/>
                <c:order val="3"/>
                <c:tx>
                  <c:strRef>
                    <c:extLst xmlns:c15="http://schemas.microsoft.com/office/drawing/2012/chart">
                      <c:ext xmlns:c15="http://schemas.microsoft.com/office/drawing/2012/chart" uri="{02D57815-91ED-43cb-92C2-25804820EDAC}">
                        <c15:formulaRef>
                          <c15:sqref>'826_VS_ALBI'!$E$1</c15:sqref>
                        </c15:formulaRef>
                      </c:ext>
                    </c:extLst>
                    <c:strCache>
                      <c:ptCount val="1"/>
                      <c:pt idx="0">
                        <c:v>826_BM</c:v>
                      </c:pt>
                    </c:strCache>
                  </c:strRef>
                </c:tx>
                <c:spPr>
                  <a:solidFill>
                    <a:srgbClr val="29363D"/>
                  </a:solidFill>
                  <a:ln>
                    <a:noFill/>
                  </a:ln>
                  <a:effectLst/>
                </c:spPr>
                <c:invertIfNegative val="0"/>
                <c:cat>
                  <c:strRef>
                    <c:extLst xmlns:c15="http://schemas.microsoft.com/office/drawing/2012/chart">
                      <c:ext xmlns:c15="http://schemas.microsoft.com/office/drawing/2012/chart" uri="{02D57815-91ED-43cb-92C2-25804820EDAC}">
                        <c15:formulaRef>
                          <c15:sqref>'826_VS_ALBI'!$F$2:$F$7</c15:sqref>
                        </c15:formulaRef>
                      </c:ext>
                    </c:extLst>
                    <c:strCache>
                      <c:ptCount val="6"/>
                      <c:pt idx="0">
                        <c:v>0-1
Year</c:v>
                      </c:pt>
                      <c:pt idx="1">
                        <c:v>1-3
Years</c:v>
                      </c:pt>
                      <c:pt idx="2">
                        <c:v>3-7
Years</c:v>
                      </c:pt>
                      <c:pt idx="3">
                        <c:v>7-12
Years</c:v>
                      </c:pt>
                      <c:pt idx="4">
                        <c:v>12-20
Years</c:v>
                      </c:pt>
                      <c:pt idx="5">
                        <c:v>20+
Years</c:v>
                      </c:pt>
                    </c:strCache>
                  </c:strRef>
                </c:cat>
                <c:val>
                  <c:numRef>
                    <c:extLst xmlns:c15="http://schemas.microsoft.com/office/drawing/2012/chart">
                      <c:ext xmlns:c15="http://schemas.microsoft.com/office/drawing/2012/chart" uri="{02D57815-91ED-43cb-92C2-25804820EDAC}">
                        <c15:formulaRef>
                          <c15:sqref>'826_VS_ALBI'!$E$2:$E$7</c15:sqref>
                        </c15:formulaRef>
                      </c:ext>
                    </c:extLst>
                    <c:numCache>
                      <c:formatCode>0.00</c:formatCode>
                      <c:ptCount val="6"/>
                      <c:pt idx="0">
                        <c:v>0</c:v>
                      </c:pt>
                      <c:pt idx="1">
                        <c:v>3.3333454853157224E-2</c:v>
                      </c:pt>
                      <c:pt idx="2">
                        <c:v>0.28458183904605761</c:v>
                      </c:pt>
                      <c:pt idx="3">
                        <c:v>0.28004430282125348</c:v>
                      </c:pt>
                      <c:pt idx="4">
                        <c:v>0.22019805273708701</c:v>
                      </c:pt>
                      <c:pt idx="5">
                        <c:v>0.17206934159376208</c:v>
                      </c:pt>
                    </c:numCache>
                  </c:numRef>
                </c:val>
                <c:extLst xmlns:c15="http://schemas.microsoft.com/office/drawing/2012/chart">
                  <c:ext xmlns:c16="http://schemas.microsoft.com/office/drawing/2014/chart" uri="{C3380CC4-5D6E-409C-BE32-E72D297353CC}">
                    <c16:uniqueId val="{00000003-DA1E-4A15-AE9B-7DA72AC98B71}"/>
                  </c:ext>
                </c:extLst>
              </c15:ser>
            </c15:filteredBarSeries>
          </c:ext>
        </c:extLst>
      </c:barChart>
      <c:catAx>
        <c:axId val="550293119"/>
        <c:scaling>
          <c:orientation val="minMax"/>
        </c:scaling>
        <c:delete val="0"/>
        <c:axPos val="b"/>
        <c:numFmt formatCode="General" sourceLinked="1"/>
        <c:majorTickMark val="out"/>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500" b="0" i="0" u="none" strike="noStrike" kern="1200" baseline="0">
                <a:solidFill>
                  <a:schemeClr val="tx1"/>
                </a:solidFill>
                <a:latin typeface="Avenir Next" panose="020B0503020202020204" pitchFamily="34" charset="0"/>
                <a:ea typeface="+mn-ea"/>
                <a:cs typeface="+mn-cs"/>
              </a:defRPr>
            </a:pPr>
            <a:endParaRPr lang="en-US"/>
          </a:p>
        </c:txPr>
        <c:crossAx val="550294079"/>
        <c:crosses val="autoZero"/>
        <c:auto val="1"/>
        <c:lblAlgn val="ctr"/>
        <c:lblOffset val="100"/>
        <c:noMultiLvlLbl val="0"/>
      </c:catAx>
      <c:valAx>
        <c:axId val="550294079"/>
        <c:scaling>
          <c:orientation val="minMax"/>
          <c:max val="0.5"/>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500" b="0" i="0" u="none" strike="noStrike" kern="1200" baseline="0">
                <a:solidFill>
                  <a:schemeClr val="tx1"/>
                </a:solidFill>
                <a:latin typeface="Avenir Next" panose="020B0503020202020204" pitchFamily="34" charset="0"/>
                <a:ea typeface="+mn-ea"/>
                <a:cs typeface="+mn-cs"/>
              </a:defRPr>
            </a:pPr>
            <a:endParaRPr lang="en-US"/>
          </a:p>
        </c:txPr>
        <c:crossAx val="550293119"/>
        <c:crosses val="autoZero"/>
        <c:crossBetween val="between"/>
        <c:majorUnit val="0.1"/>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'826_VS_ALBI'!$D$1</c:f>
              <c:strCache>
                <c:ptCount val="1"/>
                <c:pt idx="0">
                  <c:v>826</c:v>
                </c:pt>
              </c:strCache>
            </c:strRef>
          </c:tx>
          <c:spPr>
            <a:solidFill>
              <a:srgbClr val="D25347"/>
            </a:solidFill>
          </c:spPr>
          <c:invertIfNegative val="0"/>
          <c:cat>
            <c:strRef>
              <c:f>'826_VS_ALBI'!$F$2:$F$7</c:f>
              <c:strCache>
                <c:ptCount val="6"/>
                <c:pt idx="0">
                  <c:v>0-1
Year</c:v>
                </c:pt>
                <c:pt idx="1">
                  <c:v>1-3
Years</c:v>
                </c:pt>
                <c:pt idx="2">
                  <c:v>3-7
Years</c:v>
                </c:pt>
                <c:pt idx="3">
                  <c:v>7-12
Years</c:v>
                </c:pt>
                <c:pt idx="4">
                  <c:v>12-20
Years</c:v>
                </c:pt>
                <c:pt idx="5">
                  <c:v>20+
Years</c:v>
                </c:pt>
              </c:strCache>
            </c:strRef>
          </c:cat>
          <c:val>
            <c:numRef>
              <c:f>'826_VS_ALBI'!$D$2:$D$7</c:f>
              <c:numCache>
                <c:formatCode>0.00</c:formatCode>
                <c:ptCount val="6"/>
                <c:pt idx="0">
                  <c:v>0.01</c:v>
                </c:pt>
                <c:pt idx="1">
                  <c:v>0.06</c:v>
                </c:pt>
                <c:pt idx="2">
                  <c:v>0.43</c:v>
                </c:pt>
                <c:pt idx="3">
                  <c:v>0.15</c:v>
                </c:pt>
                <c:pt idx="4">
                  <c:v>0.22</c:v>
                </c:pt>
                <c:pt idx="5">
                  <c:v>0.13</c:v>
                </c:pt>
              </c:numCache>
            </c:numRef>
          </c:val>
          <c:extLst>
            <c:ext xmlns:c16="http://schemas.microsoft.com/office/drawing/2014/chart" uri="{C3380CC4-5D6E-409C-BE32-E72D297353CC}">
              <c16:uniqueId val="{00000000-FD55-4C73-905F-771B2F2D944B}"/>
            </c:ext>
          </c:extLst>
        </c:ser>
        <c:ser>
          <c:idx val="3"/>
          <c:order val="1"/>
          <c:tx>
            <c:strRef>
              <c:f>'826_VS_ALBI'!$E$1</c:f>
              <c:strCache>
                <c:ptCount val="1"/>
                <c:pt idx="0">
                  <c:v>826_BM</c:v>
                </c:pt>
              </c:strCache>
            </c:strRef>
          </c:tx>
          <c:spPr>
            <a:solidFill>
              <a:srgbClr val="29363D"/>
            </a:solidFill>
          </c:spPr>
          <c:invertIfNegative val="0"/>
          <c:cat>
            <c:strRef>
              <c:f>'826_VS_ALBI'!$F$2:$F$7</c:f>
              <c:strCache>
                <c:ptCount val="6"/>
                <c:pt idx="0">
                  <c:v>0-1
Year</c:v>
                </c:pt>
                <c:pt idx="1">
                  <c:v>1-3
Years</c:v>
                </c:pt>
                <c:pt idx="2">
                  <c:v>3-7
Years</c:v>
                </c:pt>
                <c:pt idx="3">
                  <c:v>7-12
Years</c:v>
                </c:pt>
                <c:pt idx="4">
                  <c:v>12-20
Years</c:v>
                </c:pt>
                <c:pt idx="5">
                  <c:v>20+
Years</c:v>
                </c:pt>
              </c:strCache>
            </c:strRef>
          </c:cat>
          <c:val>
            <c:numRef>
              <c:f>'826_VS_ALBI'!$E$2:$E$7</c:f>
              <c:numCache>
                <c:formatCode>0.00</c:formatCode>
                <c:ptCount val="6"/>
                <c:pt idx="0">
                  <c:v>0</c:v>
                </c:pt>
                <c:pt idx="1">
                  <c:v>3.3333454853157224E-2</c:v>
                </c:pt>
                <c:pt idx="2">
                  <c:v>0.28458183904605761</c:v>
                </c:pt>
                <c:pt idx="3">
                  <c:v>0.28004430282125348</c:v>
                </c:pt>
                <c:pt idx="4">
                  <c:v>0.22019805273708701</c:v>
                </c:pt>
                <c:pt idx="5">
                  <c:v>0.17206934159376208</c:v>
                </c:pt>
              </c:numCache>
            </c:numRef>
          </c:val>
          <c:extLst>
            <c:ext xmlns:c16="http://schemas.microsoft.com/office/drawing/2014/chart" uri="{C3380CC4-5D6E-409C-BE32-E72D297353CC}">
              <c16:uniqueId val="{00000001-FD55-4C73-905F-771B2F2D944B}"/>
            </c:ext>
          </c:extLst>
        </c:ser>
        <c:dLbls>
          <c:showLegendKey val="0"/>
          <c:showVal val="0"/>
          <c:showCatName val="0"/>
          <c:showSerName val="0"/>
          <c:showPercent val="0"/>
          <c:showBubbleSize val="0"/>
        </c:dLbls>
        <c:gapWidth val="180"/>
        <c:overlap val="-100"/>
        <c:axId val="550293119"/>
        <c:axId val="550294079"/>
        <c:extLst>
          <c:ext xmlns:c15="http://schemas.microsoft.com/office/drawing/2012/chart" uri="{02D57815-91ED-43cb-92C2-25804820EDAC}">
            <c15:filteredBarSeries>
              <c15:ser>
                <c:idx val="0"/>
                <c:order val="2"/>
                <c:tx>
                  <c:strRef>
                    <c:extLst>
                      <c:ext uri="{02D57815-91ED-43cb-92C2-25804820EDAC}">
                        <c15:formulaRef>
                          <c15:sqref>'826_VS_ALBI'!$D$1</c15:sqref>
                        </c15:formulaRef>
                      </c:ext>
                    </c:extLst>
                    <c:strCache>
                      <c:ptCount val="1"/>
                      <c:pt idx="0">
                        <c:v>826</c:v>
                      </c:pt>
                    </c:strCache>
                  </c:strRef>
                </c:tx>
                <c:spPr>
                  <a:solidFill>
                    <a:srgbClr val="D25347"/>
                  </a:solidFill>
                  <a:ln>
                    <a:noFill/>
                  </a:ln>
                  <a:effectLst/>
                </c:spPr>
                <c:invertIfNegative val="0"/>
                <c:cat>
                  <c:strRef>
                    <c:extLst>
                      <c:ext uri="{02D57815-91ED-43cb-92C2-25804820EDAC}">
                        <c15:formulaRef>
                          <c15:sqref>'826_VS_ALBI'!$F$2:$F$7</c15:sqref>
                        </c15:formulaRef>
                      </c:ext>
                    </c:extLst>
                    <c:strCache>
                      <c:ptCount val="6"/>
                      <c:pt idx="0">
                        <c:v>0-1
Year</c:v>
                      </c:pt>
                      <c:pt idx="1">
                        <c:v>1-3
Years</c:v>
                      </c:pt>
                      <c:pt idx="2">
                        <c:v>3-7
Years</c:v>
                      </c:pt>
                      <c:pt idx="3">
                        <c:v>7-12
Years</c:v>
                      </c:pt>
                      <c:pt idx="4">
                        <c:v>12-20
Years</c:v>
                      </c:pt>
                      <c:pt idx="5">
                        <c:v>20+
Years</c:v>
                      </c:pt>
                    </c:strCache>
                  </c:strRef>
                </c:cat>
                <c:val>
                  <c:numRef>
                    <c:extLst>
                      <c:ext uri="{02D57815-91ED-43cb-92C2-25804820EDAC}">
                        <c15:formulaRef>
                          <c15:sqref>'826_VS_ALBI'!$D$2:$D$7</c15:sqref>
                        </c15:formulaRef>
                      </c:ext>
                    </c:extLst>
                    <c:numCache>
                      <c:formatCode>0.00</c:formatCode>
                      <c:ptCount val="6"/>
                      <c:pt idx="0">
                        <c:v>0.01</c:v>
                      </c:pt>
                      <c:pt idx="1">
                        <c:v>0.06</c:v>
                      </c:pt>
                      <c:pt idx="2">
                        <c:v>0.43</c:v>
                      </c:pt>
                      <c:pt idx="3">
                        <c:v>0.15</c:v>
                      </c:pt>
                      <c:pt idx="4">
                        <c:v>0.22</c:v>
                      </c:pt>
                      <c:pt idx="5">
                        <c:v>0.13</c:v>
                      </c:pt>
                    </c:numCache>
                  </c:numRef>
                </c:val>
                <c:extLst>
                  <c:ext xmlns:c16="http://schemas.microsoft.com/office/drawing/2014/chart" uri="{C3380CC4-5D6E-409C-BE32-E72D297353CC}">
                    <c16:uniqueId val="{00000002-FD55-4C73-905F-771B2F2D944B}"/>
                  </c:ext>
                </c:extLst>
              </c15:ser>
            </c15:filteredBarSeries>
            <c15:filteredBarSeries>
              <c15:ser>
                <c:idx val="1"/>
                <c:order val="3"/>
                <c:tx>
                  <c:strRef>
                    <c:extLst xmlns:c15="http://schemas.microsoft.com/office/drawing/2012/chart">
                      <c:ext xmlns:c15="http://schemas.microsoft.com/office/drawing/2012/chart" uri="{02D57815-91ED-43cb-92C2-25804820EDAC}">
                        <c15:formulaRef>
                          <c15:sqref>'826_VS_ALBI'!$E$1</c15:sqref>
                        </c15:formulaRef>
                      </c:ext>
                    </c:extLst>
                    <c:strCache>
                      <c:ptCount val="1"/>
                      <c:pt idx="0">
                        <c:v>826_BM</c:v>
                      </c:pt>
                    </c:strCache>
                  </c:strRef>
                </c:tx>
                <c:spPr>
                  <a:solidFill>
                    <a:srgbClr val="29363D"/>
                  </a:solidFill>
                  <a:ln>
                    <a:noFill/>
                  </a:ln>
                  <a:effectLst/>
                </c:spPr>
                <c:invertIfNegative val="0"/>
                <c:cat>
                  <c:strRef>
                    <c:extLst xmlns:c15="http://schemas.microsoft.com/office/drawing/2012/chart">
                      <c:ext xmlns:c15="http://schemas.microsoft.com/office/drawing/2012/chart" uri="{02D57815-91ED-43cb-92C2-25804820EDAC}">
                        <c15:formulaRef>
                          <c15:sqref>'826_VS_ALBI'!$F$2:$F$7</c15:sqref>
                        </c15:formulaRef>
                      </c:ext>
                    </c:extLst>
                    <c:strCache>
                      <c:ptCount val="6"/>
                      <c:pt idx="0">
                        <c:v>0-1
Year</c:v>
                      </c:pt>
                      <c:pt idx="1">
                        <c:v>1-3
Years</c:v>
                      </c:pt>
                      <c:pt idx="2">
                        <c:v>3-7
Years</c:v>
                      </c:pt>
                      <c:pt idx="3">
                        <c:v>7-12
Years</c:v>
                      </c:pt>
                      <c:pt idx="4">
                        <c:v>12-20
Years</c:v>
                      </c:pt>
                      <c:pt idx="5">
                        <c:v>20+
Years</c:v>
                      </c:pt>
                    </c:strCache>
                  </c:strRef>
                </c:cat>
                <c:val>
                  <c:numRef>
                    <c:extLst xmlns:c15="http://schemas.microsoft.com/office/drawing/2012/chart">
                      <c:ext xmlns:c15="http://schemas.microsoft.com/office/drawing/2012/chart" uri="{02D57815-91ED-43cb-92C2-25804820EDAC}">
                        <c15:formulaRef>
                          <c15:sqref>'826_VS_ALBI'!$E$2:$E$7</c15:sqref>
                        </c15:formulaRef>
                      </c:ext>
                    </c:extLst>
                    <c:numCache>
                      <c:formatCode>0.00</c:formatCode>
                      <c:ptCount val="6"/>
                      <c:pt idx="0">
                        <c:v>0</c:v>
                      </c:pt>
                      <c:pt idx="1">
                        <c:v>3.3333454853157224E-2</c:v>
                      </c:pt>
                      <c:pt idx="2">
                        <c:v>0.28458183904605761</c:v>
                      </c:pt>
                      <c:pt idx="3">
                        <c:v>0.28004430282125348</c:v>
                      </c:pt>
                      <c:pt idx="4">
                        <c:v>0.22019805273708701</c:v>
                      </c:pt>
                      <c:pt idx="5">
                        <c:v>0.17206934159376208</c:v>
                      </c:pt>
                    </c:numCache>
                  </c:numRef>
                </c:val>
                <c:extLst xmlns:c15="http://schemas.microsoft.com/office/drawing/2012/chart">
                  <c:ext xmlns:c16="http://schemas.microsoft.com/office/drawing/2014/chart" uri="{C3380CC4-5D6E-409C-BE32-E72D297353CC}">
                    <c16:uniqueId val="{00000003-FD55-4C73-905F-771B2F2D944B}"/>
                  </c:ext>
                </c:extLst>
              </c15:ser>
            </c15:filteredBarSeries>
          </c:ext>
        </c:extLst>
      </c:barChart>
      <c:catAx>
        <c:axId val="550293119"/>
        <c:scaling>
          <c:orientation val="minMax"/>
        </c:scaling>
        <c:delete val="0"/>
        <c:axPos val="b"/>
        <c:numFmt formatCode="General" sourceLinked="1"/>
        <c:majorTickMark val="out"/>
        <c:minorTickMark val="none"/>
        <c:tickLblPos val="none"/>
        <c:crossAx val="550294079"/>
        <c:crosses val="autoZero"/>
        <c:auto val="1"/>
        <c:lblAlgn val="ctr"/>
        <c:lblOffset val="100"/>
        <c:noMultiLvlLbl val="0"/>
      </c:catAx>
      <c:valAx>
        <c:axId val="550294079"/>
        <c:scaling>
          <c:orientation val="minMax"/>
          <c:max val="0.5"/>
        </c:scaling>
        <c:delete val="0"/>
        <c:axPos val="l"/>
        <c:numFmt formatCode="0%" sourceLinked="0"/>
        <c:majorTickMark val="out"/>
        <c:minorTickMark val="none"/>
        <c:tickLblPos val="nextTo"/>
        <c:spPr>
          <a:noFill/>
          <a:ln w="3175">
            <a:solidFill>
              <a:schemeClr val="tx1">
                <a:lumMod val="65000"/>
                <a:lumOff val="35000"/>
              </a:schemeClr>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550293119"/>
        <c:crosses val="autoZero"/>
        <c:crossBetween val="between"/>
        <c:majorUnit val="0.1"/>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'826_VS_ALBI (2)'!$D$1</c:f>
              <c:strCache>
                <c:ptCount val="1"/>
                <c:pt idx="0">
                  <c:v>826</c:v>
                </c:pt>
              </c:strCache>
            </c:strRef>
          </c:tx>
          <c:spPr>
            <a:solidFill>
              <a:srgbClr val="D25347"/>
            </a:solidFill>
            <a:ln>
              <a:noFill/>
            </a:ln>
            <a:effectLst/>
          </c:spPr>
          <c:invertIfNegative val="0"/>
          <c:cat>
            <c:strRef>
              <c:f>'826_VS_ALBI (2)'!$B$2:$B$7</c:f>
              <c:strCache>
                <c:ptCount val="6"/>
                <c:pt idx="0">
                  <c:v>0-1 year</c:v>
                </c:pt>
                <c:pt idx="1">
                  <c:v>1-3 years</c:v>
                </c:pt>
                <c:pt idx="2">
                  <c:v>3-7 years</c:v>
                </c:pt>
                <c:pt idx="3">
                  <c:v>7-12 years</c:v>
                </c:pt>
                <c:pt idx="4">
                  <c:v>12-20 years</c:v>
                </c:pt>
                <c:pt idx="5">
                  <c:v>20+ years</c:v>
                </c:pt>
              </c:strCache>
            </c:strRef>
          </c:cat>
          <c:val>
            <c:numRef>
              <c:f>'826_VS_ALBI (2)'!$D$2:$D$7</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FFE-43EB-8468-2A7A79590E89}"/>
            </c:ext>
          </c:extLst>
        </c:ser>
        <c:ser>
          <c:idx val="1"/>
          <c:order val="1"/>
          <c:tx>
            <c:strRef>
              <c:f>'826_VS_ALBI (2)'!$E$1</c:f>
              <c:strCache>
                <c:ptCount val="1"/>
                <c:pt idx="0">
                  <c:v>826_BM</c:v>
                </c:pt>
              </c:strCache>
            </c:strRef>
          </c:tx>
          <c:spPr>
            <a:solidFill>
              <a:srgbClr val="29363D"/>
            </a:solidFill>
            <a:ln>
              <a:noFill/>
            </a:ln>
            <a:effectLst/>
          </c:spPr>
          <c:invertIfNegative val="0"/>
          <c:cat>
            <c:strRef>
              <c:f>'826_VS_ALBI (2)'!$B$2:$B$7</c:f>
              <c:strCache>
                <c:ptCount val="6"/>
                <c:pt idx="0">
                  <c:v>0-1 year</c:v>
                </c:pt>
                <c:pt idx="1">
                  <c:v>1-3 years</c:v>
                </c:pt>
                <c:pt idx="2">
                  <c:v>3-7 years</c:v>
                </c:pt>
                <c:pt idx="3">
                  <c:v>7-12 years</c:v>
                </c:pt>
                <c:pt idx="4">
                  <c:v>12-20 years</c:v>
                </c:pt>
                <c:pt idx="5">
                  <c:v>20+ years</c:v>
                </c:pt>
              </c:strCache>
            </c:strRef>
          </c:cat>
          <c:val>
            <c:numRef>
              <c:f>'826_VS_ALBI (2)'!$E$2:$E$7</c:f>
              <c:numCache>
                <c:formatCode>0.00</c:formatCode>
                <c:ptCount val="6"/>
                <c:pt idx="0">
                  <c:v>0</c:v>
                </c:pt>
                <c:pt idx="1">
                  <c:v>3.5069673543652653E-2</c:v>
                </c:pt>
                <c:pt idx="2">
                  <c:v>0.27409912352203336</c:v>
                </c:pt>
                <c:pt idx="3">
                  <c:v>0.27737586348617638</c:v>
                </c:pt>
                <c:pt idx="4">
                  <c:v>0.2359815030941691</c:v>
                </c:pt>
                <c:pt idx="5">
                  <c:v>0.16780977538058314</c:v>
                </c:pt>
              </c:numCache>
            </c:numRef>
          </c:val>
          <c:extLst>
            <c:ext xmlns:c16="http://schemas.microsoft.com/office/drawing/2014/chart" uri="{C3380CC4-5D6E-409C-BE32-E72D297353CC}">
              <c16:uniqueId val="{00000001-4FFE-43EB-8468-2A7A79590E89}"/>
            </c:ext>
          </c:extLst>
        </c:ser>
        <c:dLbls>
          <c:showLegendKey val="0"/>
          <c:showVal val="0"/>
          <c:showCatName val="0"/>
          <c:showSerName val="0"/>
          <c:showPercent val="0"/>
          <c:showBubbleSize val="0"/>
        </c:dLbls>
        <c:gapWidth val="132"/>
        <c:overlap val="-27"/>
        <c:axId val="550293119"/>
        <c:axId val="550294079"/>
      </c:barChart>
      <c:catAx>
        <c:axId val="55029311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94079"/>
        <c:crosses val="autoZero"/>
        <c:auto val="1"/>
        <c:lblAlgn val="ctr"/>
        <c:lblOffset val="100"/>
        <c:noMultiLvlLbl val="0"/>
      </c:catAx>
      <c:valAx>
        <c:axId val="550294079"/>
        <c:scaling>
          <c:orientation val="minMax"/>
          <c:max val="0.4"/>
          <c:min val="0"/>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55029311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'826_VS_ALBI (2)'!$D$1</c:f>
              <c:strCache>
                <c:ptCount val="1"/>
                <c:pt idx="0">
                  <c:v>826</c:v>
                </c:pt>
              </c:strCache>
            </c:strRef>
          </c:tx>
          <c:spPr>
            <a:solidFill>
              <a:srgbClr val="D25347"/>
            </a:solidFill>
            <a:ln>
              <a:noFill/>
            </a:ln>
            <a:effectLst/>
          </c:spPr>
          <c:invertIfNegative val="0"/>
          <c:cat>
            <c:strRef>
              <c:f>'826_VS_ALBI (2)'!$F$2:$F$7</c:f>
              <c:strCache>
                <c:ptCount val="6"/>
                <c:pt idx="0">
                  <c:v>0-1
Year</c:v>
                </c:pt>
                <c:pt idx="1">
                  <c:v>1-3
Years</c:v>
                </c:pt>
                <c:pt idx="2">
                  <c:v>3-7
Years</c:v>
                </c:pt>
                <c:pt idx="3">
                  <c:v>7-12
Years</c:v>
                </c:pt>
                <c:pt idx="4">
                  <c:v>12-20
Years</c:v>
                </c:pt>
                <c:pt idx="5">
                  <c:v>20+
Years</c:v>
                </c:pt>
              </c:strCache>
            </c:strRef>
          </c:cat>
          <c:val>
            <c:numRef>
              <c:f>'826_VS_ALBI (2)'!$D$2:$D$7</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1390-4B05-8EFC-8A4B7CD68E6D}"/>
            </c:ext>
          </c:extLst>
        </c:ser>
        <c:ser>
          <c:idx val="1"/>
          <c:order val="1"/>
          <c:tx>
            <c:strRef>
              <c:f>'826_VS_ALBI (2)'!$E$1</c:f>
              <c:strCache>
                <c:ptCount val="1"/>
                <c:pt idx="0">
                  <c:v>826_BM</c:v>
                </c:pt>
              </c:strCache>
            </c:strRef>
          </c:tx>
          <c:spPr>
            <a:solidFill>
              <a:srgbClr val="29363D"/>
            </a:solidFill>
            <a:ln>
              <a:noFill/>
            </a:ln>
            <a:effectLst/>
          </c:spPr>
          <c:invertIfNegative val="0"/>
          <c:cat>
            <c:strRef>
              <c:f>'826_VS_ALBI (2)'!$F$2:$F$7</c:f>
              <c:strCache>
                <c:ptCount val="6"/>
                <c:pt idx="0">
                  <c:v>0-1
Year</c:v>
                </c:pt>
                <c:pt idx="1">
                  <c:v>1-3
Years</c:v>
                </c:pt>
                <c:pt idx="2">
                  <c:v>3-7
Years</c:v>
                </c:pt>
                <c:pt idx="3">
                  <c:v>7-12
Years</c:v>
                </c:pt>
                <c:pt idx="4">
                  <c:v>12-20
Years</c:v>
                </c:pt>
                <c:pt idx="5">
                  <c:v>20+
Years</c:v>
                </c:pt>
              </c:strCache>
            </c:strRef>
          </c:cat>
          <c:val>
            <c:numRef>
              <c:f>'826_VS_ALBI (2)'!$E$2:$E$7</c:f>
              <c:numCache>
                <c:formatCode>0.00</c:formatCode>
                <c:ptCount val="6"/>
                <c:pt idx="0">
                  <c:v>0</c:v>
                </c:pt>
                <c:pt idx="1">
                  <c:v>3.5069673543652653E-2</c:v>
                </c:pt>
                <c:pt idx="2">
                  <c:v>0.27409912352203336</c:v>
                </c:pt>
                <c:pt idx="3">
                  <c:v>0.27737586348617638</c:v>
                </c:pt>
                <c:pt idx="4">
                  <c:v>0.2359815030941691</c:v>
                </c:pt>
                <c:pt idx="5">
                  <c:v>0.16780977538058314</c:v>
                </c:pt>
              </c:numCache>
            </c:numRef>
          </c:val>
          <c:extLst>
            <c:ext xmlns:c16="http://schemas.microsoft.com/office/drawing/2014/chart" uri="{C3380CC4-5D6E-409C-BE32-E72D297353CC}">
              <c16:uniqueId val="{00000001-1390-4B05-8EFC-8A4B7CD68E6D}"/>
            </c:ext>
          </c:extLst>
        </c:ser>
        <c:dLbls>
          <c:showLegendKey val="0"/>
          <c:showVal val="0"/>
          <c:showCatName val="0"/>
          <c:showSerName val="0"/>
          <c:showPercent val="0"/>
          <c:showBubbleSize val="0"/>
        </c:dLbls>
        <c:gapWidth val="50"/>
        <c:overlap val="-20"/>
        <c:axId val="550293119"/>
        <c:axId val="550294079"/>
      </c:barChart>
      <c:catAx>
        <c:axId val="550293119"/>
        <c:scaling>
          <c:orientation val="minMax"/>
        </c:scaling>
        <c:delete val="0"/>
        <c:axPos val="b"/>
        <c:numFmt formatCode="General" sourceLinked="1"/>
        <c:majorTickMark val="out"/>
        <c:minorTickMark val="none"/>
        <c:tickLblPos val="low"/>
        <c:spPr>
          <a:noFill/>
          <a:ln w="3175" cap="flat" cmpd="sng" algn="ctr">
            <a:solidFill>
              <a:schemeClr val="tx1"/>
            </a:solidFill>
            <a:round/>
          </a:ln>
          <a:effectLst/>
        </c:spPr>
        <c:txPr>
          <a:bodyPr rot="-60000000" spcFirstLastPara="1" vertOverflow="ellipsis" vert="horz" wrap="square" anchor="ctr" anchorCtr="1"/>
          <a:lstStyle/>
          <a:p>
            <a:pPr>
              <a:defRPr sz="500" b="0" i="0" u="none" strike="noStrike" kern="1200" baseline="0">
                <a:solidFill>
                  <a:schemeClr val="tx1"/>
                </a:solidFill>
                <a:latin typeface="Avenir Next" panose="020B0503020202020204" pitchFamily="34" charset="0"/>
                <a:ea typeface="+mn-ea"/>
                <a:cs typeface="+mn-cs"/>
              </a:defRPr>
            </a:pPr>
            <a:endParaRPr lang="en-US"/>
          </a:p>
        </c:txPr>
        <c:crossAx val="550294079"/>
        <c:crosses val="autoZero"/>
        <c:auto val="1"/>
        <c:lblAlgn val="ctr"/>
        <c:lblOffset val="100"/>
        <c:noMultiLvlLbl val="0"/>
      </c:catAx>
      <c:valAx>
        <c:axId val="55029407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500" b="0" i="0" u="none" strike="noStrike" kern="1200" baseline="0">
                <a:solidFill>
                  <a:schemeClr val="tx1"/>
                </a:solidFill>
                <a:latin typeface="Avenir Next" panose="020B0503020202020204" pitchFamily="34" charset="0"/>
                <a:ea typeface="+mn-ea"/>
                <a:cs typeface="+mn-cs"/>
              </a:defRPr>
            </a:pPr>
            <a:endParaRPr lang="en-US"/>
          </a:p>
        </c:txPr>
        <c:crossAx val="55029311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'827_B_PH'!$G$2</c:f>
              <c:strCache>
                <c:ptCount val="1"/>
                <c:pt idx="0">
                  <c:v>Foord</c:v>
                </c:pt>
              </c:strCache>
            </c:strRef>
          </c:tx>
          <c:spPr>
            <a:ln w="15875" cap="rnd">
              <a:solidFill>
                <a:srgbClr val="D25347"/>
              </a:solidFill>
              <a:round/>
            </a:ln>
            <a:effectLst/>
          </c:spPr>
          <c:marker>
            <c:symbol val="none"/>
          </c:marker>
          <c:dLbls>
            <c:delete val="1"/>
          </c:dLbls>
          <c:cat>
            <c:numRef>
              <c:f>'827_B_PH'!$I$2:$I$24</c:f>
              <c:numCache>
                <c:formatCode>m/d/yyyy</c:formatCode>
                <c:ptCount val="23"/>
                <c:pt idx="0">
                  <c:v>45534</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numCache>
            </c:numRef>
          </c:cat>
          <c:val>
            <c:numRef>
              <c:f>'827_B_PH'!$L$2:$L$24</c:f>
              <c:numCache>
                <c:formatCode>General</c:formatCode>
                <c:ptCount val="23"/>
                <c:pt idx="0">
                  <c:v>200000</c:v>
                </c:pt>
                <c:pt idx="1">
                  <c:v>191016</c:v>
                </c:pt>
                <c:pt idx="2">
                  <c:v>191724</c:v>
                </c:pt>
                <c:pt idx="3">
                  <c:v>192001.86361999999</c:v>
                </c:pt>
                <c:pt idx="4">
                  <c:v>192318.15002</c:v>
                </c:pt>
                <c:pt idx="5">
                  <c:v>193228.9748</c:v>
                </c:pt>
                <c:pt idx="6">
                  <c:v>193636.77499999999</c:v>
                </c:pt>
                <c:pt idx="7">
                  <c:v>196171.25596000001</c:v>
                </c:pt>
                <c:pt idx="8">
                  <c:v>197908.14465999999</c:v>
                </c:pt>
                <c:pt idx="9">
                  <c:v>199131.04608</c:v>
                </c:pt>
                <c:pt idx="10">
                  <c:v>199159.70301999999</c:v>
                </c:pt>
                <c:pt idx="11">
                  <c:v>201003.98284000001</c:v>
                </c:pt>
                <c:pt idx="12">
                  <c:v>202999.89014</c:v>
                </c:pt>
                <c:pt idx="13">
                  <c:v>204793.80416</c:v>
                </c:pt>
                <c:pt idx="14">
                  <c:v>207214.65700000001</c:v>
                </c:pt>
                <c:pt idx="15">
                  <c:v>209578.02473999999</c:v>
                </c:pt>
                <c:pt idx="16">
                  <c:v>211350.94192000001</c:v>
                </c:pt>
                <c:pt idx="17">
                  <c:v>106339.53182</c:v>
                </c:pt>
                <c:pt idx="18">
                  <c:v>107681.15297</c:v>
                </c:pt>
                <c:pt idx="19">
                  <c:v>108637.28689</c:v>
                </c:pt>
                <c:pt idx="20">
                  <c:v>108638.34222999999</c:v>
                </c:pt>
                <c:pt idx="21">
                  <c:v>110217.98540999999</c:v>
                </c:pt>
                <c:pt idx="22">
                  <c:v>110935.4406</c:v>
                </c:pt>
              </c:numCache>
            </c:numRef>
          </c:val>
          <c:smooth val="0"/>
          <c:extLst>
            <c:ext xmlns:c16="http://schemas.microsoft.com/office/drawing/2014/chart" uri="{C3380CC4-5D6E-409C-BE32-E72D297353CC}">
              <c16:uniqueId val="{00000000-8181-451D-8311-44C7D92B19AB}"/>
            </c:ext>
          </c:extLst>
        </c:ser>
        <c:ser>
          <c:idx val="1"/>
          <c:order val="1"/>
          <c:tx>
            <c:strRef>
              <c:f>'827_B_PH'!$G$3</c:f>
              <c:strCache>
                <c:ptCount val="1"/>
                <c:pt idx="0">
                  <c:v>Benchmark</c:v>
                </c:pt>
              </c:strCache>
            </c:strRef>
          </c:tx>
          <c:spPr>
            <a:ln w="15875" cap="rnd">
              <a:solidFill>
                <a:srgbClr val="29363D"/>
              </a:solidFill>
              <a:round/>
            </a:ln>
            <a:effectLst/>
          </c:spPr>
          <c:marker>
            <c:symbol val="none"/>
          </c:marker>
          <c:dLbls>
            <c:delete val="1"/>
          </c:dLbls>
          <c:cat>
            <c:numRef>
              <c:f>'827_B_PH'!$I$2:$I$24</c:f>
              <c:numCache>
                <c:formatCode>m/d/yyyy</c:formatCode>
                <c:ptCount val="23"/>
                <c:pt idx="0">
                  <c:v>45534</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numCache>
            </c:numRef>
          </c:cat>
          <c:val>
            <c:numRef>
              <c:f>'827_B_PH'!$M$2:$M$24</c:f>
              <c:numCache>
                <c:formatCode>General</c:formatCode>
                <c:ptCount val="23"/>
                <c:pt idx="0">
                  <c:v>200000</c:v>
                </c:pt>
                <c:pt idx="1">
                  <c:v>200011.13278000001</c:v>
                </c:pt>
                <c:pt idx="2">
                  <c:v>200183.49077999999</c:v>
                </c:pt>
                <c:pt idx="3">
                  <c:v>200011.13278000001</c:v>
                </c:pt>
                <c:pt idx="4">
                  <c:v>200011.13278000001</c:v>
                </c:pt>
                <c:pt idx="5">
                  <c:v>200183.49077999999</c:v>
                </c:pt>
                <c:pt idx="6">
                  <c:v>200784.04123999999</c:v>
                </c:pt>
                <c:pt idx="7">
                  <c:v>202585.69266</c:v>
                </c:pt>
                <c:pt idx="8">
                  <c:v>203386.42662000001</c:v>
                </c:pt>
                <c:pt idx="9">
                  <c:v>203986.97709999999</c:v>
                </c:pt>
                <c:pt idx="10">
                  <c:v>204387.34408000001</c:v>
                </c:pt>
                <c:pt idx="11">
                  <c:v>204987.89454000001</c:v>
                </c:pt>
                <c:pt idx="12">
                  <c:v>206789.54595999999</c:v>
                </c:pt>
                <c:pt idx="13">
                  <c:v>206589.36248000001</c:v>
                </c:pt>
                <c:pt idx="14">
                  <c:v>206989.72946</c:v>
                </c:pt>
                <c:pt idx="15">
                  <c:v>207189.91294000001</c:v>
                </c:pt>
                <c:pt idx="16">
                  <c:v>207390.09643999999</c:v>
                </c:pt>
                <c:pt idx="17">
                  <c:v>103695.04822</c:v>
                </c:pt>
                <c:pt idx="18">
                  <c:v>103895.23170999999</c:v>
                </c:pt>
                <c:pt idx="19">
                  <c:v>104295.59869</c:v>
                </c:pt>
                <c:pt idx="20">
                  <c:v>104896.14916</c:v>
                </c:pt>
                <c:pt idx="21">
                  <c:v>106097.25010999999</c:v>
                </c:pt>
                <c:pt idx="22">
                  <c:v>106597.70884000001</c:v>
                </c:pt>
              </c:numCache>
            </c:numRef>
          </c:val>
          <c:smooth val="0"/>
          <c:extLst>
            <c:ext xmlns:c16="http://schemas.microsoft.com/office/drawing/2014/chart" uri="{C3380CC4-5D6E-409C-BE32-E72D297353CC}">
              <c16:uniqueId val="{00000001-8181-451D-8311-44C7D92B19AB}"/>
            </c:ext>
          </c:extLst>
        </c:ser>
        <c:ser>
          <c:idx val="5"/>
          <c:order val="2"/>
          <c:tx>
            <c:strRef>
              <c:f>'827_B_PH'!$J$1</c:f>
              <c:strCache>
                <c:ptCount val="1"/>
                <c:pt idx="0">
                  <c:v>PH_FOORD_LAST</c:v>
                </c:pt>
              </c:strCache>
            </c:strRef>
          </c:tx>
          <c:spPr>
            <a:ln w="28575" cap="rnd">
              <a:solidFill>
                <a:schemeClr val="accent6"/>
              </a:solidFill>
              <a:round/>
            </a:ln>
            <a:effectLst/>
          </c:spPr>
          <c:marker>
            <c:symbol val="none"/>
          </c:marker>
          <c:dLbls>
            <c:dLbl>
              <c:idx val="1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81-451D-8311-44C7D92B19AB}"/>
                </c:ext>
              </c:extLst>
            </c:dLbl>
            <c:dLbl>
              <c:idx val="13"/>
              <c:layout>
                <c:manualLayout>
                  <c:x val="0"/>
                  <c:y val="-1.567901234567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81-451D-8311-44C7D92B19AB}"/>
                </c:ext>
              </c:extLst>
            </c:dLbl>
            <c:dLbl>
              <c:idx val="15"/>
              <c:layout>
                <c:manualLayout>
                  <c:x val="0"/>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81-451D-8311-44C7D92B19AB}"/>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'827_B_PH'!$I$2:$I$24</c:f>
              <c:numCache>
                <c:formatCode>m/d/yyyy</c:formatCode>
                <c:ptCount val="23"/>
                <c:pt idx="0">
                  <c:v>45534</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numCache>
            </c:numRef>
          </c:cat>
          <c:val>
            <c:numRef>
              <c:f>'827_B_PH'!$J$2:$J$24</c:f>
              <c:numCache>
                <c:formatCode>General</c:formatCode>
                <c:ptCount val="23"/>
                <c:pt idx="22">
                  <c:v>110935.4406</c:v>
                </c:pt>
              </c:numCache>
            </c:numRef>
          </c:val>
          <c:smooth val="0"/>
          <c:extLst>
            <c:ext xmlns:c16="http://schemas.microsoft.com/office/drawing/2014/chart" uri="{C3380CC4-5D6E-409C-BE32-E72D297353CC}">
              <c16:uniqueId val="{00000005-8181-451D-8311-44C7D92B19AB}"/>
            </c:ext>
          </c:extLst>
        </c:ser>
        <c:ser>
          <c:idx val="6"/>
          <c:order val="3"/>
          <c:tx>
            <c:strRef>
              <c:f>'827_B_PH'!$K$1</c:f>
              <c:strCache>
                <c:ptCount val="1"/>
                <c:pt idx="0">
                  <c:v>PH_COMP_1_LAST</c:v>
                </c:pt>
              </c:strCache>
            </c:strRef>
          </c:tx>
          <c:spPr>
            <a:ln w="28575" cap="rnd">
              <a:solidFill>
                <a:schemeClr val="accent1">
                  <a:lumMod val="60000"/>
                </a:schemeClr>
              </a:solidFill>
              <a:round/>
            </a:ln>
            <a:effectLst/>
          </c:spPr>
          <c:marker>
            <c:symbol val="none"/>
          </c:marker>
          <c:dLbls>
            <c:dLbl>
              <c:idx val="9"/>
              <c:layout>
                <c:manualLayout>
                  <c:x val="0"/>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81-451D-8311-44C7D92B19AB}"/>
                </c:ext>
              </c:extLst>
            </c:dLbl>
            <c:dLbl>
              <c:idx val="10"/>
              <c:layout>
                <c:manualLayout>
                  <c:x val="0"/>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81-451D-8311-44C7D92B19AB}"/>
                </c:ext>
              </c:extLst>
            </c:dLbl>
            <c:dLbl>
              <c:idx val="13"/>
              <c:layout>
                <c:manualLayout>
                  <c:x val="0"/>
                  <c:y val="3.135802469135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81-451D-8311-44C7D92B19AB}"/>
                </c:ext>
              </c:extLst>
            </c:dLbl>
            <c:dLbl>
              <c:idx val="14"/>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81-451D-8311-44C7D92B19AB}"/>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'827_B_PH'!$I$2:$I$24</c:f>
              <c:numCache>
                <c:formatCode>m/d/yyyy</c:formatCode>
                <c:ptCount val="23"/>
                <c:pt idx="0">
                  <c:v>45534</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numCache>
            </c:numRef>
          </c:cat>
          <c:val>
            <c:numRef>
              <c:f>'827_B_PH'!$K$2:$K$24</c:f>
              <c:numCache>
                <c:formatCode>General</c:formatCode>
                <c:ptCount val="23"/>
                <c:pt idx="22">
                  <c:v>106597.70884000001</c:v>
                </c:pt>
              </c:numCache>
            </c:numRef>
          </c:val>
          <c:smooth val="0"/>
          <c:extLst>
            <c:ext xmlns:c16="http://schemas.microsoft.com/office/drawing/2014/chart" uri="{C3380CC4-5D6E-409C-BE32-E72D297353CC}">
              <c16:uniqueId val="{0000000D-8181-451D-8311-44C7D92B19AB}"/>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6"/>
        <c:majorTimeUnit val="months"/>
      </c:dateAx>
      <c:valAx>
        <c:axId val="898856000"/>
        <c:scaling>
          <c:orientation val="minMax"/>
          <c:max val="135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97745098039217"/>
          <c:h val="0.82146190476190473"/>
        </c:manualLayout>
      </c:layout>
      <c:lineChart>
        <c:grouping val="standard"/>
        <c:varyColors val="0"/>
        <c:ser>
          <c:idx val="0"/>
          <c:order val="0"/>
          <c:tx>
            <c:strRef>
              <c:f>'827_B2_PH'!$G$2</c:f>
              <c:strCache>
                <c:ptCount val="1"/>
                <c:pt idx="0">
                  <c:v>Foord</c:v>
                </c:pt>
              </c:strCache>
            </c:strRef>
          </c:tx>
          <c:spPr>
            <a:ln w="28575" cap="rnd">
              <a:solidFill>
                <a:schemeClr val="accent1"/>
              </a:solidFill>
              <a:round/>
            </a:ln>
            <a:effectLst/>
          </c:spPr>
          <c:marker>
            <c:symbol val="none"/>
          </c:marker>
          <c:dLbls>
            <c:dLbl>
              <c:idx val="19"/>
              <c:layout>
                <c:manualLayout>
                  <c:x val="-2.0163398692810458E-3"/>
                  <c:y val="-3.8611111111111472E-3"/>
                </c:manualLayout>
              </c:layout>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14-4859-8DE8-5189C924D396}"/>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Avenir Next Medium" panose="020B0603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'827_B2_PH'!$I$2:$I$21</c:f>
              <c:numCache>
                <c:formatCode>m/d/yyyy</c:formatCode>
                <c:ptCount val="20"/>
                <c:pt idx="0">
                  <c:v>45615</c:v>
                </c:pt>
                <c:pt idx="1">
                  <c:v>45626</c:v>
                </c:pt>
                <c:pt idx="2">
                  <c:v>45657</c:v>
                </c:pt>
                <c:pt idx="3">
                  <c:v>45688</c:v>
                </c:pt>
                <c:pt idx="4">
                  <c:v>45716</c:v>
                </c:pt>
                <c:pt idx="5">
                  <c:v>45747</c:v>
                </c:pt>
                <c:pt idx="6">
                  <c:v>45777</c:v>
                </c:pt>
                <c:pt idx="7">
                  <c:v>45808</c:v>
                </c:pt>
                <c:pt idx="8">
                  <c:v>45838</c:v>
                </c:pt>
                <c:pt idx="9">
                  <c:v>45869</c:v>
                </c:pt>
                <c:pt idx="10">
                  <c:v>45900</c:v>
                </c:pt>
                <c:pt idx="11">
                  <c:v>45930</c:v>
                </c:pt>
                <c:pt idx="12">
                  <c:v>45961</c:v>
                </c:pt>
                <c:pt idx="13">
                  <c:v>45991</c:v>
                </c:pt>
                <c:pt idx="14">
                  <c:v>46022</c:v>
                </c:pt>
                <c:pt idx="15">
                  <c:v>46053</c:v>
                </c:pt>
                <c:pt idx="16">
                  <c:v>46081</c:v>
                </c:pt>
                <c:pt idx="17">
                  <c:v>46112</c:v>
                </c:pt>
                <c:pt idx="18">
                  <c:v>46142</c:v>
                </c:pt>
                <c:pt idx="19">
                  <c:v>46173</c:v>
                </c:pt>
              </c:numCache>
            </c:numRef>
          </c:cat>
          <c:val>
            <c:numRef>
              <c:f>'827_B2_PH'!$J$2:$J$21</c:f>
              <c:numCache>
                <c:formatCode>General</c:formatCode>
                <c:ptCount val="20"/>
                <c:pt idx="19">
                  <c:v>114966.30869000001</c:v>
                </c:pt>
              </c:numCache>
            </c:numRef>
          </c:val>
          <c:smooth val="0"/>
          <c:extLst>
            <c:ext xmlns:c16="http://schemas.microsoft.com/office/drawing/2014/chart" uri="{C3380CC4-5D6E-409C-BE32-E72D297353CC}">
              <c16:uniqueId val="{00000000-2043-4B18-9729-0AE57F0AC1B6}"/>
            </c:ext>
          </c:extLst>
        </c:ser>
        <c:ser>
          <c:idx val="1"/>
          <c:order val="1"/>
          <c:tx>
            <c:strRef>
              <c:f>'827_B2_PH'!$K$1</c:f>
              <c:strCache>
                <c:ptCount val="1"/>
                <c:pt idx="0">
                  <c:v>PH_COMP_1_LAST</c:v>
                </c:pt>
              </c:strCache>
            </c:strRef>
          </c:tx>
          <c:spPr>
            <a:ln w="28575" cap="rnd">
              <a:solidFill>
                <a:schemeClr val="accent2"/>
              </a:solidFill>
              <a:round/>
            </a:ln>
            <a:effectLst/>
          </c:spPr>
          <c:marker>
            <c:symbol val="none"/>
          </c:marker>
          <c:dLbls>
            <c:dLbl>
              <c:idx val="19"/>
              <c:layout>
                <c:manualLayout>
                  <c:x val="1.1801470588235295E-3"/>
                  <c:y val="1.724691358024691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14-4859-8DE8-5189C924D396}"/>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'827_B2_PH'!$I$2:$I$21</c:f>
              <c:numCache>
                <c:formatCode>m/d/yyyy</c:formatCode>
                <c:ptCount val="20"/>
                <c:pt idx="0">
                  <c:v>45615</c:v>
                </c:pt>
                <c:pt idx="1">
                  <c:v>45626</c:v>
                </c:pt>
                <c:pt idx="2">
                  <c:v>45657</c:v>
                </c:pt>
                <c:pt idx="3">
                  <c:v>45688</c:v>
                </c:pt>
                <c:pt idx="4">
                  <c:v>45716</c:v>
                </c:pt>
                <c:pt idx="5">
                  <c:v>45747</c:v>
                </c:pt>
                <c:pt idx="6">
                  <c:v>45777</c:v>
                </c:pt>
                <c:pt idx="7">
                  <c:v>45808</c:v>
                </c:pt>
                <c:pt idx="8">
                  <c:v>45838</c:v>
                </c:pt>
                <c:pt idx="9">
                  <c:v>45869</c:v>
                </c:pt>
                <c:pt idx="10">
                  <c:v>45900</c:v>
                </c:pt>
                <c:pt idx="11">
                  <c:v>45930</c:v>
                </c:pt>
                <c:pt idx="12">
                  <c:v>45961</c:v>
                </c:pt>
                <c:pt idx="13">
                  <c:v>45991</c:v>
                </c:pt>
                <c:pt idx="14">
                  <c:v>46022</c:v>
                </c:pt>
                <c:pt idx="15">
                  <c:v>46053</c:v>
                </c:pt>
                <c:pt idx="16">
                  <c:v>46081</c:v>
                </c:pt>
                <c:pt idx="17">
                  <c:v>46112</c:v>
                </c:pt>
                <c:pt idx="18">
                  <c:v>46142</c:v>
                </c:pt>
                <c:pt idx="19">
                  <c:v>46173</c:v>
                </c:pt>
              </c:numCache>
            </c:numRef>
          </c:cat>
          <c:val>
            <c:numRef>
              <c:f>'827_B2_PH'!$K$2:$K$21</c:f>
              <c:numCache>
                <c:formatCode>General</c:formatCode>
                <c:ptCount val="20"/>
                <c:pt idx="19">
                  <c:v>106591.77552</c:v>
                </c:pt>
              </c:numCache>
            </c:numRef>
          </c:val>
          <c:smooth val="0"/>
          <c:extLst>
            <c:ext xmlns:c16="http://schemas.microsoft.com/office/drawing/2014/chart" uri="{C3380CC4-5D6E-409C-BE32-E72D297353CC}">
              <c16:uniqueId val="{00000001-2043-4B18-9729-0AE57F0AC1B6}"/>
            </c:ext>
          </c:extLst>
        </c:ser>
        <c:ser>
          <c:idx val="5"/>
          <c:order val="2"/>
          <c:tx>
            <c:strRef>
              <c:f>'827_B2_PH'!$L$1</c:f>
              <c:strCache>
                <c:ptCount val="1"/>
                <c:pt idx="0">
                  <c:v>PH_FOORD</c:v>
                </c:pt>
              </c:strCache>
            </c:strRef>
          </c:tx>
          <c:spPr>
            <a:ln w="15875" cap="rnd">
              <a:solidFill>
                <a:srgbClr val="D25347"/>
              </a:solidFill>
              <a:round/>
            </a:ln>
            <a:effectLst/>
          </c:spPr>
          <c:marker>
            <c:symbol val="none"/>
          </c:marker>
          <c:dLbls>
            <c:delete val="1"/>
          </c:dLbls>
          <c:cat>
            <c:numRef>
              <c:f>'827_B2_PH'!$I$2:$I$21</c:f>
              <c:numCache>
                <c:formatCode>m/d/yyyy</c:formatCode>
                <c:ptCount val="20"/>
                <c:pt idx="0">
                  <c:v>45615</c:v>
                </c:pt>
                <c:pt idx="1">
                  <c:v>45626</c:v>
                </c:pt>
                <c:pt idx="2">
                  <c:v>45657</c:v>
                </c:pt>
                <c:pt idx="3">
                  <c:v>45688</c:v>
                </c:pt>
                <c:pt idx="4">
                  <c:v>45716</c:v>
                </c:pt>
                <c:pt idx="5">
                  <c:v>45747</c:v>
                </c:pt>
                <c:pt idx="6">
                  <c:v>45777</c:v>
                </c:pt>
                <c:pt idx="7">
                  <c:v>45808</c:v>
                </c:pt>
                <c:pt idx="8">
                  <c:v>45838</c:v>
                </c:pt>
                <c:pt idx="9">
                  <c:v>45869</c:v>
                </c:pt>
                <c:pt idx="10">
                  <c:v>45900</c:v>
                </c:pt>
                <c:pt idx="11">
                  <c:v>45930</c:v>
                </c:pt>
                <c:pt idx="12">
                  <c:v>45961</c:v>
                </c:pt>
                <c:pt idx="13">
                  <c:v>45991</c:v>
                </c:pt>
                <c:pt idx="14">
                  <c:v>46022</c:v>
                </c:pt>
                <c:pt idx="15">
                  <c:v>46053</c:v>
                </c:pt>
                <c:pt idx="16">
                  <c:v>46081</c:v>
                </c:pt>
                <c:pt idx="17">
                  <c:v>46112</c:v>
                </c:pt>
                <c:pt idx="18">
                  <c:v>46142</c:v>
                </c:pt>
                <c:pt idx="19">
                  <c:v>46173</c:v>
                </c:pt>
              </c:numCache>
            </c:numRef>
          </c:cat>
          <c:val>
            <c:numRef>
              <c:f>'827_B2_PH'!$L$2:$L$21</c:f>
              <c:numCache>
                <c:formatCode>General</c:formatCode>
                <c:ptCount val="20"/>
                <c:pt idx="0">
                  <c:v>100000</c:v>
                </c:pt>
                <c:pt idx="1">
                  <c:v>100333.07766</c:v>
                </c:pt>
                <c:pt idx="2">
                  <c:v>100770.17642</c:v>
                </c:pt>
                <c:pt idx="3">
                  <c:v>100942.96333</c:v>
                </c:pt>
                <c:pt idx="4">
                  <c:v>102229.87632</c:v>
                </c:pt>
                <c:pt idx="5">
                  <c:v>103095.56020000001</c:v>
                </c:pt>
                <c:pt idx="6">
                  <c:v>103692.79759</c:v>
                </c:pt>
                <c:pt idx="7">
                  <c:v>103668.27283</c:v>
                </c:pt>
                <c:pt idx="8">
                  <c:v>104588.4843</c:v>
                </c:pt>
                <c:pt idx="9">
                  <c:v>105586.66881</c:v>
                </c:pt>
                <c:pt idx="10">
                  <c:v>106480.26673</c:v>
                </c:pt>
                <c:pt idx="11">
                  <c:v>107696.85185000001</c:v>
                </c:pt>
                <c:pt idx="12">
                  <c:v>108882.66045</c:v>
                </c:pt>
                <c:pt idx="13">
                  <c:v>109765.03522999999</c:v>
                </c:pt>
                <c:pt idx="14">
                  <c:v>110408.637</c:v>
                </c:pt>
                <c:pt idx="15">
                  <c:v>111760.98114</c:v>
                </c:pt>
                <c:pt idx="16">
                  <c:v>112713.16886999999</c:v>
                </c:pt>
                <c:pt idx="17">
                  <c:v>112669.33975</c:v>
                </c:pt>
                <c:pt idx="18">
                  <c:v>114264.30888</c:v>
                </c:pt>
                <c:pt idx="19">
                  <c:v>114966.30869000001</c:v>
                </c:pt>
              </c:numCache>
            </c:numRef>
          </c:val>
          <c:smooth val="0"/>
          <c:extLst>
            <c:ext xmlns:c16="http://schemas.microsoft.com/office/drawing/2014/chart" uri="{C3380CC4-5D6E-409C-BE32-E72D297353CC}">
              <c16:uniqueId val="{00000005-2043-4B18-9729-0AE57F0AC1B6}"/>
            </c:ext>
          </c:extLst>
        </c:ser>
        <c:ser>
          <c:idx val="6"/>
          <c:order val="3"/>
          <c:tx>
            <c:strRef>
              <c:f>'827_B2_PH'!$M$1</c:f>
              <c:strCache>
                <c:ptCount val="1"/>
                <c:pt idx="0">
                  <c:v>PH_COMP_1</c:v>
                </c:pt>
              </c:strCache>
            </c:strRef>
          </c:tx>
          <c:spPr>
            <a:ln w="15875" cap="rnd">
              <a:solidFill>
                <a:srgbClr val="29363D"/>
              </a:solidFill>
              <a:round/>
            </a:ln>
            <a:effectLst/>
          </c:spPr>
          <c:marker>
            <c:symbol val="none"/>
          </c:marker>
          <c:dLbls>
            <c:delete val="1"/>
          </c:dLbls>
          <c:cat>
            <c:numRef>
              <c:f>'827_B2_PH'!$I$2:$I$21</c:f>
              <c:numCache>
                <c:formatCode>m/d/yyyy</c:formatCode>
                <c:ptCount val="20"/>
                <c:pt idx="0">
                  <c:v>45615</c:v>
                </c:pt>
                <c:pt idx="1">
                  <c:v>45626</c:v>
                </c:pt>
                <c:pt idx="2">
                  <c:v>45657</c:v>
                </c:pt>
                <c:pt idx="3">
                  <c:v>45688</c:v>
                </c:pt>
                <c:pt idx="4">
                  <c:v>45716</c:v>
                </c:pt>
                <c:pt idx="5">
                  <c:v>45747</c:v>
                </c:pt>
                <c:pt idx="6">
                  <c:v>45777</c:v>
                </c:pt>
                <c:pt idx="7">
                  <c:v>45808</c:v>
                </c:pt>
                <c:pt idx="8">
                  <c:v>45838</c:v>
                </c:pt>
                <c:pt idx="9">
                  <c:v>45869</c:v>
                </c:pt>
                <c:pt idx="10">
                  <c:v>45900</c:v>
                </c:pt>
                <c:pt idx="11">
                  <c:v>45930</c:v>
                </c:pt>
                <c:pt idx="12">
                  <c:v>45961</c:v>
                </c:pt>
                <c:pt idx="13">
                  <c:v>45991</c:v>
                </c:pt>
                <c:pt idx="14">
                  <c:v>46022</c:v>
                </c:pt>
                <c:pt idx="15">
                  <c:v>46053</c:v>
                </c:pt>
                <c:pt idx="16">
                  <c:v>46081</c:v>
                </c:pt>
                <c:pt idx="17">
                  <c:v>46112</c:v>
                </c:pt>
                <c:pt idx="18">
                  <c:v>46142</c:v>
                </c:pt>
                <c:pt idx="19">
                  <c:v>46173</c:v>
                </c:pt>
              </c:numCache>
            </c:numRef>
          </c:cat>
          <c:val>
            <c:numRef>
              <c:f>'827_B2_PH'!$M$2:$M$21</c:f>
              <c:numCache>
                <c:formatCode>General</c:formatCode>
                <c:ptCount val="20"/>
                <c:pt idx="0">
                  <c:v>100000</c:v>
                </c:pt>
                <c:pt idx="1">
                  <c:v>100000</c:v>
                </c:pt>
                <c:pt idx="2">
                  <c:v>100086.17419999999</c:v>
                </c:pt>
                <c:pt idx="3">
                  <c:v>100386.43272</c:v>
                </c:pt>
                <c:pt idx="4">
                  <c:v>101287.20829</c:v>
                </c:pt>
                <c:pt idx="5">
                  <c:v>101687.55297999999</c:v>
                </c:pt>
                <c:pt idx="6">
                  <c:v>101987.81151</c:v>
                </c:pt>
                <c:pt idx="7">
                  <c:v>102187.98385</c:v>
                </c:pt>
                <c:pt idx="8">
                  <c:v>102488.24238</c:v>
                </c:pt>
                <c:pt idx="9">
                  <c:v>103389.01794000001</c:v>
                </c:pt>
                <c:pt idx="10">
                  <c:v>103288.93177</c:v>
                </c:pt>
                <c:pt idx="11">
                  <c:v>103489.10412</c:v>
                </c:pt>
                <c:pt idx="12">
                  <c:v>103589.19029</c:v>
                </c:pt>
                <c:pt idx="13">
                  <c:v>103489.10412</c:v>
                </c:pt>
                <c:pt idx="14">
                  <c:v>103689.27647</c:v>
                </c:pt>
                <c:pt idx="15">
                  <c:v>103889.44882000001</c:v>
                </c:pt>
                <c:pt idx="16">
                  <c:v>104289.79351</c:v>
                </c:pt>
                <c:pt idx="17">
                  <c:v>104890.31056</c:v>
                </c:pt>
                <c:pt idx="18">
                  <c:v>106091.34465</c:v>
                </c:pt>
                <c:pt idx="19">
                  <c:v>106591.77552</c:v>
                </c:pt>
              </c:numCache>
            </c:numRef>
          </c:val>
          <c:smooth val="0"/>
          <c:extLst>
            <c:ext xmlns:c16="http://schemas.microsoft.com/office/drawing/2014/chart" uri="{C3380CC4-5D6E-409C-BE32-E72D297353CC}">
              <c16:uniqueId val="{0000000D-2043-4B18-9729-0AE57F0AC1B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months"/>
      </c:dateAx>
      <c:valAx>
        <c:axId val="898856000"/>
        <c:scaling>
          <c:orientation val="minMax"/>
          <c:max val="115000"/>
          <c:min val="999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'827_MATURITY'!$F$22:$F$27</c:f>
              <c:numCache>
                <c:formatCode>General</c:formatCode>
                <c:ptCount val="6"/>
                <c:pt idx="0">
                  <c:v>9.0334609999999996E-2</c:v>
                </c:pt>
                <c:pt idx="1">
                  <c:v>0.80151165999999996</c:v>
                </c:pt>
                <c:pt idx="2">
                  <c:v>2.9616469999999999E-2</c:v>
                </c:pt>
                <c:pt idx="3">
                  <c:v>7.8537250000000003E-2</c:v>
                </c:pt>
                <c:pt idx="4">
                  <c:v>0</c:v>
                </c:pt>
                <c:pt idx="5">
                  <c:v>0</c:v>
                </c:pt>
              </c:numCache>
            </c:numRef>
          </c:val>
          <c:extLst>
            <c:ext xmlns:c16="http://schemas.microsoft.com/office/drawing/2014/chart" uri="{C3380CC4-5D6E-409C-BE32-E72D297353CC}">
              <c16:uniqueId val="{00000000-3FA9-4796-B8D9-A563C77044C1}"/>
            </c:ext>
          </c:extLst>
        </c:ser>
        <c:dLbls>
          <c:showLegendKey val="0"/>
          <c:showVal val="0"/>
          <c:showCatName val="0"/>
          <c:showSerName val="0"/>
          <c:showPercent val="0"/>
          <c:showBubbleSize val="0"/>
        </c:dLbls>
        <c:gapWidth val="20"/>
        <c:axId val="1589317424"/>
        <c:axId val="1589313104"/>
      </c:barChart>
      <c:catAx>
        <c:axId val="1589317424"/>
        <c:scaling>
          <c:orientation val="maxMin"/>
        </c:scaling>
        <c:delete val="1"/>
        <c:axPos val="l"/>
        <c:majorTickMark val="out"/>
        <c:minorTickMark val="none"/>
        <c:tickLblPos val="nextTo"/>
        <c:crossAx val="1589313104"/>
        <c:crosses val="autoZero"/>
        <c:auto val="1"/>
        <c:lblAlgn val="ctr"/>
        <c:lblOffset val="100"/>
        <c:noMultiLvlLbl val="0"/>
      </c:catAx>
      <c:valAx>
        <c:axId val="1589313104"/>
        <c:scaling>
          <c:orientation val="minMax"/>
        </c:scaling>
        <c:delete val="1"/>
        <c:axPos val="t"/>
        <c:numFmt formatCode="General" sourceLinked="1"/>
        <c:majorTickMark val="out"/>
        <c:minorTickMark val="none"/>
        <c:tickLblPos val="nextTo"/>
        <c:crossAx val="1589317424"/>
        <c:crosses val="autoZero"/>
        <c:crossBetween val="between"/>
        <c:majorUnit val="1.0000000000000002E-2"/>
        <c:min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45194533703"/>
          <c:h val="0.81390231481481479"/>
        </c:manualLayout>
      </c:layout>
      <c:lineChart>
        <c:grouping val="standard"/>
        <c:varyColors val="0"/>
        <c:ser>
          <c:idx val="0"/>
          <c:order val="0"/>
          <c:tx>
            <c:strRef>
              <c:f>'840_B3_PH'!$G$2</c:f>
              <c:strCache>
                <c:ptCount val="1"/>
                <c:pt idx="0">
                  <c:v>Foord</c:v>
                </c:pt>
              </c:strCache>
            </c:strRef>
          </c:tx>
          <c:spPr>
            <a:ln w="15875" cap="rnd">
              <a:solidFill>
                <a:srgbClr val="D25347"/>
              </a:solidFill>
              <a:round/>
            </a:ln>
            <a:effectLst/>
          </c:spPr>
          <c:marker>
            <c:symbol val="none"/>
          </c:marker>
          <c:dLbls>
            <c:delete val="1"/>
          </c:dLbls>
          <c:cat>
            <c:numRef>
              <c:f>'840_B3_PH'!$I$2:$I$23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'840_B3_PH'!$L$2:$L$23</c:f>
              <c:numCache>
                <c:formatCode>General</c:formatCode>
                <c:ptCount val="22"/>
                <c:pt idx="0">
                  <c:v>100000</c:v>
                </c:pt>
                <c:pt idx="1">
                  <c:v>99892</c:v>
                </c:pt>
                <c:pt idx="2">
                  <c:v>100152.60027</c:v>
                </c:pt>
                <c:pt idx="3">
                  <c:v>100302.84119000001</c:v>
                </c:pt>
                <c:pt idx="4">
                  <c:v>101395.99025</c:v>
                </c:pt>
                <c:pt idx="5">
                  <c:v>103448.85232999999</c:v>
                </c:pt>
                <c:pt idx="6">
                  <c:v>101689.54953</c:v>
                </c:pt>
                <c:pt idx="7">
                  <c:v>102259.21876</c:v>
                </c:pt>
                <c:pt idx="8">
                  <c:v>102542.51373000001</c:v>
                </c:pt>
                <c:pt idx="9">
                  <c:v>103458.09022</c:v>
                </c:pt>
                <c:pt idx="10">
                  <c:v>104446.54330999999</c:v>
                </c:pt>
                <c:pt idx="11">
                  <c:v>106590.75775</c:v>
                </c:pt>
                <c:pt idx="12">
                  <c:v>107231.25072</c:v>
                </c:pt>
                <c:pt idx="13">
                  <c:v>109878.41637000001</c:v>
                </c:pt>
                <c:pt idx="14">
                  <c:v>112635.10376</c:v>
                </c:pt>
                <c:pt idx="15">
                  <c:v>113772.71726999999</c:v>
                </c:pt>
                <c:pt idx="16">
                  <c:v>115410.4261</c:v>
                </c:pt>
                <c:pt idx="17">
                  <c:v>118874.92938</c:v>
                </c:pt>
                <c:pt idx="18">
                  <c:v>123467.74688000001</c:v>
                </c:pt>
                <c:pt idx="19">
                  <c:v>119352.29309000001</c:v>
                </c:pt>
                <c:pt idx="20">
                  <c:v>121423.4221</c:v>
                </c:pt>
                <c:pt idx="21">
                  <c:v>120823.32704</c:v>
                </c:pt>
              </c:numCache>
            </c:numRef>
          </c:val>
          <c:smooth val="0"/>
          <c:extLst>
            <c:ext xmlns:c16="http://schemas.microsoft.com/office/drawing/2014/chart" uri="{C3380CC4-5D6E-409C-BE32-E72D297353CC}">
              <c16:uniqueId val="{00000000-792E-4DEF-9DD8-B2463A8872C1}"/>
            </c:ext>
          </c:extLst>
        </c:ser>
        <c:ser>
          <c:idx val="1"/>
          <c:order val="1"/>
          <c:tx>
            <c:strRef>
              <c:f>'840_B3_PH'!$G$3</c:f>
              <c:strCache>
                <c:ptCount val="1"/>
                <c:pt idx="0">
                  <c:v>Benchmark</c:v>
                </c:pt>
              </c:strCache>
            </c:strRef>
          </c:tx>
          <c:spPr>
            <a:ln w="15875" cap="rnd">
              <a:solidFill>
                <a:srgbClr val="29363D"/>
              </a:solidFill>
              <a:round/>
            </a:ln>
            <a:effectLst/>
          </c:spPr>
          <c:marker>
            <c:symbol val="none"/>
          </c:marker>
          <c:dLbls>
            <c:delete val="1"/>
          </c:dLbls>
          <c:cat>
            <c:numRef>
              <c:f>'840_B3_PH'!$I$2:$I$23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'840_B3_PH'!$M$2:$M$23</c:f>
              <c:numCache>
                <c:formatCode>General</c:formatCode>
                <c:ptCount val="22"/>
                <c:pt idx="0">
                  <c:v>100000</c:v>
                </c:pt>
                <c:pt idx="1">
                  <c:v>100162.20396</c:v>
                </c:pt>
                <c:pt idx="2">
                  <c:v>100413.20475</c:v>
                </c:pt>
                <c:pt idx="3">
                  <c:v>100737.41933999999</c:v>
                </c:pt>
                <c:pt idx="4">
                  <c:v>101157.28891</c:v>
                </c:pt>
                <c:pt idx="5">
                  <c:v>101787.62566000001</c:v>
                </c:pt>
                <c:pt idx="6">
                  <c:v>102975.63064</c:v>
                </c:pt>
                <c:pt idx="7">
                  <c:v>103712.16058</c:v>
                </c:pt>
                <c:pt idx="8">
                  <c:v>104342.61902</c:v>
                </c:pt>
                <c:pt idx="9">
                  <c:v>104888.41643</c:v>
                </c:pt>
                <c:pt idx="10">
                  <c:v>105524.56007000001</c:v>
                </c:pt>
                <c:pt idx="11">
                  <c:v>106772.24817000001</c:v>
                </c:pt>
                <c:pt idx="12">
                  <c:v>107028.44478000001</c:v>
                </c:pt>
                <c:pt idx="13">
                  <c:v>107574.17445999999</c:v>
                </c:pt>
                <c:pt idx="14">
                  <c:v>108033.42918000001</c:v>
                </c:pt>
                <c:pt idx="15">
                  <c:v>108281.30394</c:v>
                </c:pt>
                <c:pt idx="16">
                  <c:v>108844.73234</c:v>
                </c:pt>
                <c:pt idx="17">
                  <c:v>109410.70054999999</c:v>
                </c:pt>
                <c:pt idx="18">
                  <c:v>110147.2913</c:v>
                </c:pt>
                <c:pt idx="19">
                  <c:v>111127.17157000001</c:v>
                </c:pt>
                <c:pt idx="20">
                  <c:v>112714.55206</c:v>
                </c:pt>
                <c:pt idx="21">
                  <c:v>113604.0006</c:v>
                </c:pt>
              </c:numCache>
            </c:numRef>
          </c:val>
          <c:smooth val="0"/>
          <c:extLst>
            <c:ext xmlns:c16="http://schemas.microsoft.com/office/drawing/2014/chart" uri="{C3380CC4-5D6E-409C-BE32-E72D297353CC}">
              <c16:uniqueId val="{00000001-792E-4DEF-9DD8-B2463A8872C1}"/>
            </c:ext>
          </c:extLst>
        </c:ser>
        <c:ser>
          <c:idx val="5"/>
          <c:order val="2"/>
          <c:tx>
            <c:strRef>
              <c:f>'840_B3_PH'!$J$1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'840_B3_PH'!$I$2:$I$23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'840_B3_PH'!$J$2:$J$23</c:f>
              <c:numCache>
                <c:formatCode>General</c:formatCode>
                <c:ptCount val="22"/>
                <c:pt idx="21">
                  <c:v>120823.32704</c:v>
                </c:pt>
              </c:numCache>
            </c:numRef>
          </c:val>
          <c:smooth val="0"/>
          <c:extLst>
            <c:ext xmlns:c16="http://schemas.microsoft.com/office/drawing/2014/chart" uri="{C3380CC4-5D6E-409C-BE32-E72D297353CC}">
              <c16:uniqueId val="{00000002-792E-4DEF-9DD8-B2463A8872C1}"/>
            </c:ext>
          </c:extLst>
        </c:ser>
        <c:ser>
          <c:idx val="6"/>
          <c:order val="3"/>
          <c:tx>
            <c:strRef>
              <c:f>'840_B3_PH'!$K$1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'840_B3_PH'!$I$2:$I$23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'840_B3_PH'!$K$2:$K$23</c:f>
              <c:numCache>
                <c:formatCode>General</c:formatCode>
                <c:ptCount val="22"/>
                <c:pt idx="21">
                  <c:v>113604.0006</c:v>
                </c:pt>
              </c:numCache>
            </c:numRef>
          </c:val>
          <c:smooth val="0"/>
          <c:extLst>
            <c:ext xmlns:c16="http://schemas.microsoft.com/office/drawing/2014/chart" uri="{C3380CC4-5D6E-409C-BE32-E72D297353CC}">
              <c16:uniqueId val="{00000003-792E-4DEF-9DD8-B2463A8872C1}"/>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months"/>
      </c:dateAx>
      <c:valAx>
        <c:axId val="898856000"/>
        <c:scaling>
          <c:orientation val="minMax"/>
          <c:max val="126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45194533703"/>
          <c:h val="0.81390231481481479"/>
        </c:manualLayout>
      </c:layout>
      <c:lineChart>
        <c:grouping val="standard"/>
        <c:varyColors val="0"/>
        <c:ser>
          <c:idx val="0"/>
          <c:order val="0"/>
          <c:tx>
            <c:strRef>
              <c:f>'840_B_PH'!$G$2</c:f>
              <c:strCache>
                <c:ptCount val="1"/>
                <c:pt idx="0">
                  <c:v>Foord</c:v>
                </c:pt>
              </c:strCache>
            </c:strRef>
          </c:tx>
          <c:spPr>
            <a:ln w="15875" cap="rnd">
              <a:solidFill>
                <a:srgbClr val="D25347"/>
              </a:solidFill>
              <a:round/>
            </a:ln>
            <a:effectLst/>
          </c:spPr>
          <c:marker>
            <c:symbol val="none"/>
          </c:marker>
          <c:dLbls>
            <c:delete val="1"/>
          </c:dLbls>
          <c:cat>
            <c:numRef>
              <c:f>'840_B_PH'!$I$2:$I$23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'840_B_PH'!$L$2:$L$23</c:f>
              <c:numCache>
                <c:formatCode>General</c:formatCode>
                <c:ptCount val="22"/>
                <c:pt idx="0">
                  <c:v>100000</c:v>
                </c:pt>
                <c:pt idx="1">
                  <c:v>99892</c:v>
                </c:pt>
                <c:pt idx="2">
                  <c:v>100152.60027</c:v>
                </c:pt>
                <c:pt idx="3">
                  <c:v>100302.84165</c:v>
                </c:pt>
                <c:pt idx="4">
                  <c:v>101423.22439</c:v>
                </c:pt>
                <c:pt idx="5">
                  <c:v>103483.44475</c:v>
                </c:pt>
                <c:pt idx="6">
                  <c:v>101815.40849</c:v>
                </c:pt>
                <c:pt idx="7">
                  <c:v>102425.24976999999</c:v>
                </c:pt>
                <c:pt idx="8">
                  <c:v>102757.95225</c:v>
                </c:pt>
                <c:pt idx="9">
                  <c:v>103717.95529</c:v>
                </c:pt>
                <c:pt idx="10">
                  <c:v>104752.19585</c:v>
                </c:pt>
                <c:pt idx="11">
                  <c:v>106929.49088</c:v>
                </c:pt>
                <c:pt idx="12">
                  <c:v>107613.89982000001</c:v>
                </c:pt>
                <c:pt idx="13">
                  <c:v>110293.56932</c:v>
                </c:pt>
                <c:pt idx="14">
                  <c:v>113117.77664</c:v>
                </c:pt>
                <c:pt idx="15">
                  <c:v>114311.54697</c:v>
                </c:pt>
                <c:pt idx="16">
                  <c:v>116019.74830000001</c:v>
                </c:pt>
                <c:pt idx="17">
                  <c:v>119554.38712</c:v>
                </c:pt>
                <c:pt idx="18">
                  <c:v>124221.60388</c:v>
                </c:pt>
                <c:pt idx="19">
                  <c:v>120152.82803999999</c:v>
                </c:pt>
                <c:pt idx="20">
                  <c:v>122298.36410999999</c:v>
                </c:pt>
                <c:pt idx="21">
                  <c:v>121753.28354999999</c:v>
                </c:pt>
              </c:numCache>
            </c:numRef>
          </c:val>
          <c:smooth val="0"/>
          <c:extLst>
            <c:ext xmlns:c16="http://schemas.microsoft.com/office/drawing/2014/chart" uri="{C3380CC4-5D6E-409C-BE32-E72D297353CC}">
              <c16:uniqueId val="{00000000-1698-44FB-B48A-0AB4140D2070}"/>
            </c:ext>
          </c:extLst>
        </c:ser>
        <c:ser>
          <c:idx val="1"/>
          <c:order val="1"/>
          <c:tx>
            <c:strRef>
              <c:f>'840_B_PH'!$G$3</c:f>
              <c:strCache>
                <c:ptCount val="1"/>
                <c:pt idx="0">
                  <c:v>Benchmark</c:v>
                </c:pt>
              </c:strCache>
            </c:strRef>
          </c:tx>
          <c:spPr>
            <a:ln w="15875" cap="rnd">
              <a:solidFill>
                <a:srgbClr val="29363D"/>
              </a:solidFill>
              <a:round/>
            </a:ln>
            <a:effectLst/>
          </c:spPr>
          <c:marker>
            <c:symbol val="none"/>
          </c:marker>
          <c:dLbls>
            <c:delete val="1"/>
          </c:dLbls>
          <c:cat>
            <c:numRef>
              <c:f>'840_B_PH'!$I$2:$I$23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'840_B_PH'!$M$2:$M$23</c:f>
              <c:numCache>
                <c:formatCode>General</c:formatCode>
                <c:ptCount val="22"/>
                <c:pt idx="0">
                  <c:v>100000</c:v>
                </c:pt>
                <c:pt idx="1">
                  <c:v>100162.20396</c:v>
                </c:pt>
                <c:pt idx="2">
                  <c:v>100413.20475</c:v>
                </c:pt>
                <c:pt idx="3">
                  <c:v>100737.41933999999</c:v>
                </c:pt>
                <c:pt idx="4">
                  <c:v>101157.28891</c:v>
                </c:pt>
                <c:pt idx="5">
                  <c:v>101787.62566000001</c:v>
                </c:pt>
                <c:pt idx="6">
                  <c:v>102975.63064</c:v>
                </c:pt>
                <c:pt idx="7">
                  <c:v>103712.16058</c:v>
                </c:pt>
                <c:pt idx="8">
                  <c:v>104342.61902</c:v>
                </c:pt>
                <c:pt idx="9">
                  <c:v>104888.41643</c:v>
                </c:pt>
                <c:pt idx="10">
                  <c:v>105524.56007000001</c:v>
                </c:pt>
                <c:pt idx="11">
                  <c:v>106772.24817000001</c:v>
                </c:pt>
                <c:pt idx="12">
                  <c:v>107028.44478000001</c:v>
                </c:pt>
                <c:pt idx="13">
                  <c:v>107574.17445999999</c:v>
                </c:pt>
                <c:pt idx="14">
                  <c:v>108033.42918000001</c:v>
                </c:pt>
                <c:pt idx="15">
                  <c:v>108281.30394</c:v>
                </c:pt>
                <c:pt idx="16">
                  <c:v>108844.73234</c:v>
                </c:pt>
                <c:pt idx="17">
                  <c:v>109410.70054999999</c:v>
                </c:pt>
                <c:pt idx="18">
                  <c:v>110147.2913</c:v>
                </c:pt>
                <c:pt idx="19">
                  <c:v>111127.17157000001</c:v>
                </c:pt>
                <c:pt idx="20">
                  <c:v>112714.55206</c:v>
                </c:pt>
                <c:pt idx="21">
                  <c:v>113604.0006</c:v>
                </c:pt>
              </c:numCache>
            </c:numRef>
          </c:val>
          <c:smooth val="0"/>
          <c:extLst>
            <c:ext xmlns:c16="http://schemas.microsoft.com/office/drawing/2014/chart" uri="{C3380CC4-5D6E-409C-BE32-E72D297353CC}">
              <c16:uniqueId val="{00000001-1698-44FB-B48A-0AB4140D2070}"/>
            </c:ext>
          </c:extLst>
        </c:ser>
        <c:ser>
          <c:idx val="5"/>
          <c:order val="2"/>
          <c:tx>
            <c:strRef>
              <c:f>'840_B_PH'!$J$1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'840_B_PH'!$I$2:$I$23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'840_B_PH'!$J$2:$J$23</c:f>
              <c:numCache>
                <c:formatCode>General</c:formatCode>
                <c:ptCount val="22"/>
                <c:pt idx="21">
                  <c:v>121753.28354999999</c:v>
                </c:pt>
              </c:numCache>
            </c:numRef>
          </c:val>
          <c:smooth val="0"/>
          <c:extLst>
            <c:ext xmlns:c16="http://schemas.microsoft.com/office/drawing/2014/chart" uri="{C3380CC4-5D6E-409C-BE32-E72D297353CC}">
              <c16:uniqueId val="{00000002-1698-44FB-B48A-0AB4140D2070}"/>
            </c:ext>
          </c:extLst>
        </c:ser>
        <c:ser>
          <c:idx val="6"/>
          <c:order val="3"/>
          <c:tx>
            <c:strRef>
              <c:f>'840_B_PH'!$K$1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'840_B_PH'!$I$2:$I$23</c:f>
              <c:numCache>
                <c:formatCode>m/d/yyyy</c:formatCode>
                <c:ptCount val="22"/>
                <c:pt idx="0">
                  <c:v>45554</c:v>
                </c:pt>
                <c:pt idx="1">
                  <c:v>45565</c:v>
                </c:pt>
                <c:pt idx="2">
                  <c:v>45596</c:v>
                </c:pt>
                <c:pt idx="3">
                  <c:v>45626</c:v>
                </c:pt>
                <c:pt idx="4">
                  <c:v>45657</c:v>
                </c:pt>
                <c:pt idx="5">
                  <c:v>45688</c:v>
                </c:pt>
                <c:pt idx="6">
                  <c:v>45716</c:v>
                </c:pt>
                <c:pt idx="7">
                  <c:v>45747</c:v>
                </c:pt>
                <c:pt idx="8">
                  <c:v>45777</c:v>
                </c:pt>
                <c:pt idx="9">
                  <c:v>45808</c:v>
                </c:pt>
                <c:pt idx="10">
                  <c:v>45838</c:v>
                </c:pt>
                <c:pt idx="11">
                  <c:v>45869</c:v>
                </c:pt>
                <c:pt idx="12">
                  <c:v>45900</c:v>
                </c:pt>
                <c:pt idx="13">
                  <c:v>45930</c:v>
                </c:pt>
                <c:pt idx="14">
                  <c:v>45961</c:v>
                </c:pt>
                <c:pt idx="15">
                  <c:v>45991</c:v>
                </c:pt>
                <c:pt idx="16">
                  <c:v>46022</c:v>
                </c:pt>
                <c:pt idx="17">
                  <c:v>46053</c:v>
                </c:pt>
                <c:pt idx="18">
                  <c:v>46081</c:v>
                </c:pt>
                <c:pt idx="19">
                  <c:v>46112</c:v>
                </c:pt>
                <c:pt idx="20">
                  <c:v>46142</c:v>
                </c:pt>
                <c:pt idx="21">
                  <c:v>46173</c:v>
                </c:pt>
              </c:numCache>
            </c:numRef>
          </c:cat>
          <c:val>
            <c:numRef>
              <c:f>'840_B_PH'!$K$2:$K$23</c:f>
              <c:numCache>
                <c:formatCode>General</c:formatCode>
                <c:ptCount val="22"/>
                <c:pt idx="21">
                  <c:v>113604.0006</c:v>
                </c:pt>
              </c:numCache>
            </c:numRef>
          </c:val>
          <c:smooth val="0"/>
          <c:extLst>
            <c:ext xmlns:c16="http://schemas.microsoft.com/office/drawing/2014/chart" uri="{C3380CC4-5D6E-409C-BE32-E72D297353CC}">
              <c16:uniqueId val="{00000003-1698-44FB-B48A-0AB4140D2070}"/>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months"/>
      </c:dateAx>
      <c:valAx>
        <c:axId val="898856000"/>
        <c:scaling>
          <c:orientation val="minMax"/>
          <c:max val="126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49045194533703"/>
          <c:h val="0.81390231481481479"/>
        </c:manualLayout>
      </c:layout>
      <c:lineChart>
        <c:grouping val="standard"/>
        <c:varyColors val="0"/>
        <c:ser>
          <c:idx val="0"/>
          <c:order val="0"/>
          <c:tx>
            <c:strRef>
              <c:f>'841_B_PH'!$G$2</c:f>
              <c:strCache>
                <c:ptCount val="1"/>
                <c:pt idx="0">
                  <c:v>Foord</c:v>
                </c:pt>
              </c:strCache>
            </c:strRef>
          </c:tx>
          <c:spPr>
            <a:ln w="15875" cap="rnd">
              <a:solidFill>
                <a:srgbClr val="D25347"/>
              </a:solidFill>
              <a:round/>
            </a:ln>
            <a:effectLst/>
          </c:spPr>
          <c:marker>
            <c:symbol val="none"/>
          </c:marker>
          <c:dLbls>
            <c:delete val="1"/>
          </c:dLbls>
          <c:cat>
            <c:numRef>
              <c:f>'841_B_PH'!$I$2:$I$15</c:f>
              <c:numCache>
                <c:formatCode>m/d/yyyy</c:formatCode>
                <c:ptCount val="14"/>
                <c:pt idx="0">
                  <c:v>45783</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'841_B_PH'!$L$2:$L$15</c:f>
              <c:numCache>
                <c:formatCode>General</c:formatCode>
                <c:ptCount val="14"/>
                <c:pt idx="0">
                  <c:v>100000</c:v>
                </c:pt>
                <c:pt idx="1">
                  <c:v>100521</c:v>
                </c:pt>
                <c:pt idx="2">
                  <c:v>101176</c:v>
                </c:pt>
                <c:pt idx="3">
                  <c:v>101790.34474</c:v>
                </c:pt>
                <c:pt idx="4">
                  <c:v>102493.93668</c:v>
                </c:pt>
                <c:pt idx="5">
                  <c:v>103102.50327</c:v>
                </c:pt>
                <c:pt idx="6">
                  <c:v>104040.1488</c:v>
                </c:pt>
                <c:pt idx="7">
                  <c:v>104686.15612</c:v>
                </c:pt>
                <c:pt idx="8">
                  <c:v>105375.43666000001</c:v>
                </c:pt>
                <c:pt idx="9">
                  <c:v>105962.22542</c:v>
                </c:pt>
                <c:pt idx="10">
                  <c:v>106649.45382</c:v>
                </c:pt>
                <c:pt idx="11">
                  <c:v>107264.28716000001</c:v>
                </c:pt>
                <c:pt idx="12">
                  <c:v>108057.86694000001</c:v>
                </c:pt>
                <c:pt idx="13">
                  <c:v>108592.88089</c:v>
                </c:pt>
              </c:numCache>
            </c:numRef>
          </c:val>
          <c:smooth val="0"/>
          <c:extLst>
            <c:ext xmlns:c16="http://schemas.microsoft.com/office/drawing/2014/chart" uri="{C3380CC4-5D6E-409C-BE32-E72D297353CC}">
              <c16:uniqueId val="{00000000-25CE-4651-A407-8D0210FA9B2A}"/>
            </c:ext>
          </c:extLst>
        </c:ser>
        <c:ser>
          <c:idx val="1"/>
          <c:order val="1"/>
          <c:tx>
            <c:strRef>
              <c:f>'841_B_PH'!$G$3</c:f>
              <c:strCache>
                <c:ptCount val="1"/>
                <c:pt idx="0">
                  <c:v>Benchmark</c:v>
                </c:pt>
              </c:strCache>
            </c:strRef>
          </c:tx>
          <c:spPr>
            <a:ln w="15875" cap="rnd">
              <a:solidFill>
                <a:srgbClr val="29363D"/>
              </a:solidFill>
              <a:round/>
            </a:ln>
            <a:effectLst/>
          </c:spPr>
          <c:marker>
            <c:symbol val="none"/>
          </c:marker>
          <c:dLbls>
            <c:delete val="1"/>
          </c:dLbls>
          <c:cat>
            <c:numRef>
              <c:f>'841_B_PH'!$I$2:$I$15</c:f>
              <c:numCache>
                <c:formatCode>m/d/yyyy</c:formatCode>
                <c:ptCount val="14"/>
                <c:pt idx="0">
                  <c:v>45783</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'841_B_PH'!$M$2:$M$15</c:f>
              <c:numCache>
                <c:formatCode>General</c:formatCode>
                <c:ptCount val="14"/>
                <c:pt idx="0">
                  <c:v>100000</c:v>
                </c:pt>
                <c:pt idx="1">
                  <c:v>100511.24993000001</c:v>
                </c:pt>
                <c:pt idx="2">
                  <c:v>101138.31621999999</c:v>
                </c:pt>
                <c:pt idx="3">
                  <c:v>101761.63037</c:v>
                </c:pt>
                <c:pt idx="4">
                  <c:v>102340.42676</c:v>
                </c:pt>
                <c:pt idx="5">
                  <c:v>102973.52269</c:v>
                </c:pt>
                <c:pt idx="6">
                  <c:v>103584.13855</c:v>
                </c:pt>
                <c:pt idx="7">
                  <c:v>104134.09753</c:v>
                </c:pt>
                <c:pt idx="8">
                  <c:v>104777.72895</c:v>
                </c:pt>
                <c:pt idx="9">
                  <c:v>105358.44237</c:v>
                </c:pt>
                <c:pt idx="10">
                  <c:v>105898.70149000001</c:v>
                </c:pt>
                <c:pt idx="11">
                  <c:v>106515.01929</c:v>
                </c:pt>
                <c:pt idx="12">
                  <c:v>107094.58577000001</c:v>
                </c:pt>
                <c:pt idx="13">
                  <c:v>107658.47190999999</c:v>
                </c:pt>
              </c:numCache>
            </c:numRef>
          </c:val>
          <c:smooth val="0"/>
          <c:extLst>
            <c:ext xmlns:c16="http://schemas.microsoft.com/office/drawing/2014/chart" uri="{C3380CC4-5D6E-409C-BE32-E72D297353CC}">
              <c16:uniqueId val="{00000001-25CE-4651-A407-8D0210FA9B2A}"/>
            </c:ext>
          </c:extLst>
        </c:ser>
        <c:ser>
          <c:idx val="5"/>
          <c:order val="2"/>
          <c:tx>
            <c:strRef>
              <c:f>'841_B_PH'!$J$1</c:f>
              <c:strCache>
                <c:ptCount val="1"/>
                <c:pt idx="0">
                  <c:v>PH_FOORD_LAST</c:v>
                </c:pt>
              </c:strCache>
            </c:strRef>
          </c:tx>
          <c:spPr>
            <a:ln w="28575" cap="rnd">
              <a:solidFill>
                <a:schemeClr val="accent6"/>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'841_B_PH'!$I$2:$I$15</c:f>
              <c:numCache>
                <c:formatCode>m/d/yyyy</c:formatCode>
                <c:ptCount val="14"/>
                <c:pt idx="0">
                  <c:v>45783</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'841_B_PH'!$J$2:$J$15</c:f>
              <c:numCache>
                <c:formatCode>General</c:formatCode>
                <c:ptCount val="14"/>
                <c:pt idx="13">
                  <c:v>108592.88089</c:v>
                </c:pt>
              </c:numCache>
            </c:numRef>
          </c:val>
          <c:smooth val="0"/>
          <c:extLst>
            <c:ext xmlns:c16="http://schemas.microsoft.com/office/drawing/2014/chart" uri="{C3380CC4-5D6E-409C-BE32-E72D297353CC}">
              <c16:uniqueId val="{00000002-25CE-4651-A407-8D0210FA9B2A}"/>
            </c:ext>
          </c:extLst>
        </c:ser>
        <c:ser>
          <c:idx val="6"/>
          <c:order val="3"/>
          <c:tx>
            <c:strRef>
              <c:f>'841_B_PH'!$K$1</c:f>
              <c:strCache>
                <c:ptCount val="1"/>
                <c:pt idx="0">
                  <c:v>PH_COMP_1_LAST</c:v>
                </c:pt>
              </c:strCache>
            </c:strRef>
          </c:tx>
          <c:spPr>
            <a:ln w="28575" cap="rnd">
              <a:solidFill>
                <a:schemeClr val="accent1">
                  <a:lumMod val="60000"/>
                </a:schemeClr>
              </a:solidFill>
              <a:round/>
            </a:ln>
            <a:effectLst/>
          </c:spPr>
          <c:marker>
            <c:symbol val="none"/>
          </c:marker>
          <c:dLbls>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'841_B_PH'!$I$2:$I$15</c:f>
              <c:numCache>
                <c:formatCode>m/d/yyyy</c:formatCode>
                <c:ptCount val="14"/>
                <c:pt idx="0">
                  <c:v>45783</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'841_B_PH'!$K$2:$K$15</c:f>
              <c:numCache>
                <c:formatCode>General</c:formatCode>
                <c:ptCount val="14"/>
                <c:pt idx="13">
                  <c:v>107658.47190999999</c:v>
                </c:pt>
              </c:numCache>
            </c:numRef>
          </c:val>
          <c:smooth val="0"/>
          <c:extLst>
            <c:ext xmlns:c16="http://schemas.microsoft.com/office/drawing/2014/chart" uri="{C3380CC4-5D6E-409C-BE32-E72D297353CC}">
              <c16:uniqueId val="{00000003-25CE-4651-A407-8D0210FA9B2A}"/>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months"/>
      </c:dateAx>
      <c:valAx>
        <c:axId val="898856000"/>
        <c:scaling>
          <c:orientation val="minMax"/>
          <c:max val="110000"/>
          <c:min val="99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'841_MATURITY'!$D$2:$D$7</c:f>
              <c:numCache>
                <c:formatCode>General</c:formatCode>
                <c:ptCount val="6"/>
                <c:pt idx="0">
                  <c:v>0.31149378999999999</c:v>
                </c:pt>
                <c:pt idx="1">
                  <c:v>0</c:v>
                </c:pt>
                <c:pt idx="2">
                  <c:v>0.42941422000000001</c:v>
                </c:pt>
                <c:pt idx="3">
                  <c:v>0.23941418</c:v>
                </c:pt>
                <c:pt idx="4">
                  <c:v>0</c:v>
                </c:pt>
                <c:pt idx="5">
                  <c:v>2.1217710000000001E-2</c:v>
                </c:pt>
              </c:numCache>
            </c:numRef>
          </c:val>
          <c:extLst>
            <c:ext xmlns:c16="http://schemas.microsoft.com/office/drawing/2014/chart" uri="{C3380CC4-5D6E-409C-BE32-E72D297353CC}">
              <c16:uniqueId val="{00000000-D176-4D1E-9199-5427BF3A44B7}"/>
            </c:ext>
          </c:extLst>
        </c:ser>
        <c:dLbls>
          <c:showLegendKey val="0"/>
          <c:showVal val="0"/>
          <c:showCatName val="0"/>
          <c:showSerName val="0"/>
          <c:showPercent val="0"/>
          <c:showBubbleSize val="0"/>
        </c:dLbls>
        <c:gapWidth val="20"/>
        <c:axId val="1589317904"/>
        <c:axId val="1589318864"/>
      </c:barChart>
      <c:catAx>
        <c:axId val="1589317904"/>
        <c:scaling>
          <c:orientation val="maxMin"/>
        </c:scaling>
        <c:delete val="1"/>
        <c:axPos val="l"/>
        <c:majorTickMark val="out"/>
        <c:minorTickMark val="none"/>
        <c:tickLblPos val="nextTo"/>
        <c:crossAx val="1589318864"/>
        <c:crosses val="autoZero"/>
        <c:auto val="1"/>
        <c:lblAlgn val="ctr"/>
        <c:lblOffset val="100"/>
        <c:noMultiLvlLbl val="0"/>
      </c:catAx>
      <c:valAx>
        <c:axId val="1589318864"/>
        <c:scaling>
          <c:orientation val="minMax"/>
        </c:scaling>
        <c:delete val="1"/>
        <c:axPos val="t"/>
        <c:numFmt formatCode="General" sourceLinked="1"/>
        <c:majorTickMark val="out"/>
        <c:minorTickMark val="none"/>
        <c:tickLblPos val="nextTo"/>
        <c:crossAx val="1589317904"/>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'842_ESA'!$H$2:$H$11</c:f>
              <c:numCache>
                <c:formatCode>0.0</c:formatCode>
                <c:ptCount val="10"/>
                <c:pt idx="0">
                  <c:v>0</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62B9-4830-BF26-A037D21D1689}"/>
            </c:ext>
          </c:extLst>
        </c:ser>
        <c:dLbls>
          <c:showLegendKey val="0"/>
          <c:showVal val="0"/>
          <c:showCatName val="0"/>
          <c:showSerName val="0"/>
          <c:showPercent val="0"/>
          <c:showBubbleSize val="0"/>
        </c:dLbls>
        <c:gapWidth val="20"/>
        <c:axId val="734464511"/>
        <c:axId val="734463551"/>
      </c:barChart>
      <c:catAx>
        <c:axId val="734464511"/>
        <c:scaling>
          <c:orientation val="maxMin"/>
        </c:scaling>
        <c:delete val="1"/>
        <c:axPos val="l"/>
        <c:majorTickMark val="none"/>
        <c:minorTickMark val="none"/>
        <c:tickLblPos val="nextTo"/>
        <c:crossAx val="734463551"/>
        <c:crosses val="autoZero"/>
        <c:auto val="1"/>
        <c:lblAlgn val="ctr"/>
        <c:lblOffset val="100"/>
        <c:noMultiLvlLbl val="0"/>
      </c:catAx>
      <c:valAx>
        <c:axId val="734463551"/>
        <c:scaling>
          <c:orientation val="minMax"/>
        </c:scaling>
        <c:delete val="1"/>
        <c:axPos val="t"/>
        <c:numFmt formatCode="0.0" sourceLinked="1"/>
        <c:majorTickMark val="out"/>
        <c:minorTickMark val="none"/>
        <c:tickLblPos val="nextTo"/>
        <c:crossAx val="7344645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230833333333333"/>
          <c:h val="0.83658095238095243"/>
        </c:manualLayout>
      </c:layout>
      <c:lineChart>
        <c:grouping val="standard"/>
        <c:varyColors val="0"/>
        <c:ser>
          <c:idx val="0"/>
          <c:order val="0"/>
          <c:tx>
            <c:strRef>
              <c:f>'842_B_PH'!$G$2</c:f>
              <c:strCache>
                <c:ptCount val="1"/>
                <c:pt idx="0">
                  <c:v>Foord</c:v>
                </c:pt>
              </c:strCache>
            </c:strRef>
          </c:tx>
          <c:spPr>
            <a:ln w="15875" cap="rnd">
              <a:solidFill>
                <a:srgbClr val="D25347"/>
              </a:solidFill>
              <a:round/>
            </a:ln>
            <a:effectLst/>
          </c:spPr>
          <c:marker>
            <c:symbol val="none"/>
          </c:marker>
          <c:dLbls>
            <c:delete val="1"/>
          </c:dLbls>
          <c:cat>
            <c:numRef>
              <c:f>'842_B_PH'!$I$2:$I$287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'842_B_PH'!$L$2:$L$287</c:f>
              <c:numCache>
                <c:formatCode>General</c:formatCode>
                <c:ptCount val="286"/>
                <c:pt idx="0">
                  <c:v>100000</c:v>
                </c:pt>
                <c:pt idx="1">
                  <c:v>101856</c:v>
                </c:pt>
                <c:pt idx="2">
                  <c:v>104517.80284999999</c:v>
                </c:pt>
                <c:pt idx="3">
                  <c:v>110600.94800999999</c:v>
                </c:pt>
                <c:pt idx="4">
                  <c:v>107781.84045</c:v>
                </c:pt>
                <c:pt idx="5">
                  <c:v>104441.46565</c:v>
                </c:pt>
                <c:pt idx="6">
                  <c:v>101149.26177</c:v>
                </c:pt>
                <c:pt idx="7">
                  <c:v>95304.149380000003</c:v>
                </c:pt>
                <c:pt idx="8">
                  <c:v>94676.380950000006</c:v>
                </c:pt>
                <c:pt idx="9">
                  <c:v>104010.7147</c:v>
                </c:pt>
                <c:pt idx="10">
                  <c:v>103865.09970000001</c:v>
                </c:pt>
                <c:pt idx="11">
                  <c:v>108497.69087999999</c:v>
                </c:pt>
                <c:pt idx="12">
                  <c:v>112361.40214999999</c:v>
                </c:pt>
                <c:pt idx="13">
                  <c:v>110850.14129</c:v>
                </c:pt>
                <c:pt idx="14">
                  <c:v>118883.67273000001</c:v>
                </c:pt>
                <c:pt idx="15">
                  <c:v>120290.89876</c:v>
                </c:pt>
                <c:pt idx="16">
                  <c:v>128495.33951000001</c:v>
                </c:pt>
                <c:pt idx="17">
                  <c:v>132120.83551</c:v>
                </c:pt>
                <c:pt idx="18">
                  <c:v>132650.50794000001</c:v>
                </c:pt>
                <c:pt idx="19">
                  <c:v>131532.39681000001</c:v>
                </c:pt>
                <c:pt idx="20">
                  <c:v>129859.30472</c:v>
                </c:pt>
                <c:pt idx="21">
                  <c:v>129563.22551</c:v>
                </c:pt>
                <c:pt idx="22">
                  <c:v>129161.9682</c:v>
                </c:pt>
                <c:pt idx="23">
                  <c:v>131209.44372000001</c:v>
                </c:pt>
                <c:pt idx="24">
                  <c:v>142743.27866000001</c:v>
                </c:pt>
                <c:pt idx="25">
                  <c:v>150958.86806000001</c:v>
                </c:pt>
                <c:pt idx="26">
                  <c:v>154441.03627000001</c:v>
                </c:pt>
                <c:pt idx="27">
                  <c:v>164503.48754999999</c:v>
                </c:pt>
                <c:pt idx="28">
                  <c:v>168998.87435</c:v>
                </c:pt>
                <c:pt idx="29">
                  <c:v>169142.18539999999</c:v>
                </c:pt>
                <c:pt idx="30">
                  <c:v>175670.0589</c:v>
                </c:pt>
                <c:pt idx="31">
                  <c:v>172605.14337999999</c:v>
                </c:pt>
                <c:pt idx="32">
                  <c:v>169834.31301000001</c:v>
                </c:pt>
                <c:pt idx="33">
                  <c:v>182070.87526</c:v>
                </c:pt>
                <c:pt idx="34">
                  <c:v>187792.08837000001</c:v>
                </c:pt>
                <c:pt idx="35">
                  <c:v>204867.64738000001</c:v>
                </c:pt>
                <c:pt idx="36">
                  <c:v>210204.44959</c:v>
                </c:pt>
                <c:pt idx="37">
                  <c:v>229288.28094999999</c:v>
                </c:pt>
                <c:pt idx="38">
                  <c:v>223913.59773000001</c:v>
                </c:pt>
                <c:pt idx="39">
                  <c:v>231306.97625000001</c:v>
                </c:pt>
                <c:pt idx="40">
                  <c:v>247977.42371</c:v>
                </c:pt>
                <c:pt idx="41">
                  <c:v>275262.23271000001</c:v>
                </c:pt>
                <c:pt idx="42">
                  <c:v>277915.55735000002</c:v>
                </c:pt>
                <c:pt idx="43">
                  <c:v>292207.57088000001</c:v>
                </c:pt>
                <c:pt idx="44">
                  <c:v>297969.38021999999</c:v>
                </c:pt>
                <c:pt idx="45">
                  <c:v>284623.76955000003</c:v>
                </c:pt>
                <c:pt idx="46">
                  <c:v>282218.65469</c:v>
                </c:pt>
                <c:pt idx="47">
                  <c:v>280309.08747000003</c:v>
                </c:pt>
                <c:pt idx="48">
                  <c:v>296180.49592000002</c:v>
                </c:pt>
                <c:pt idx="49">
                  <c:v>302789.13504000002</c:v>
                </c:pt>
                <c:pt idx="50">
                  <c:v>321142.41151000001</c:v>
                </c:pt>
                <c:pt idx="51">
                  <c:v>333064.27172000002</c:v>
                </c:pt>
                <c:pt idx="52">
                  <c:v>348597.86854</c:v>
                </c:pt>
                <c:pt idx="53">
                  <c:v>360777.63286000001</c:v>
                </c:pt>
                <c:pt idx="54">
                  <c:v>367492.85155999998</c:v>
                </c:pt>
                <c:pt idx="55">
                  <c:v>382146.45916000003</c:v>
                </c:pt>
                <c:pt idx="56">
                  <c:v>398086.28006000002</c:v>
                </c:pt>
                <c:pt idx="57">
                  <c:v>405338.65973999997</c:v>
                </c:pt>
                <c:pt idx="58">
                  <c:v>399244.53315999999</c:v>
                </c:pt>
                <c:pt idx="59">
                  <c:v>398414.10800000001</c:v>
                </c:pt>
                <c:pt idx="60">
                  <c:v>399023.08643000002</c:v>
                </c:pt>
                <c:pt idx="61">
                  <c:v>409100.07040000003</c:v>
                </c:pt>
                <c:pt idx="62">
                  <c:v>425594.26400000002</c:v>
                </c:pt>
                <c:pt idx="63">
                  <c:v>406852.75571</c:v>
                </c:pt>
                <c:pt idx="64">
                  <c:v>393115.63357000001</c:v>
                </c:pt>
                <c:pt idx="65">
                  <c:v>357361.40495</c:v>
                </c:pt>
                <c:pt idx="66">
                  <c:v>392995.04596999998</c:v>
                </c:pt>
                <c:pt idx="67">
                  <c:v>384795.77068000002</c:v>
                </c:pt>
                <c:pt idx="68">
                  <c:v>390623.74242999998</c:v>
                </c:pt>
                <c:pt idx="69">
                  <c:v>396687.80356999999</c:v>
                </c:pt>
                <c:pt idx="70">
                  <c:v>376643.48228</c:v>
                </c:pt>
                <c:pt idx="71">
                  <c:v>374252.66162000003</c:v>
                </c:pt>
                <c:pt idx="72">
                  <c:v>391579.18398999999</c:v>
                </c:pt>
                <c:pt idx="73">
                  <c:v>344621.70490000001</c:v>
                </c:pt>
                <c:pt idx="74">
                  <c:v>310785.82436000003</c:v>
                </c:pt>
                <c:pt idx="75">
                  <c:v>307582.83405</c:v>
                </c:pt>
                <c:pt idx="76">
                  <c:v>314810.12316000002</c:v>
                </c:pt>
                <c:pt idx="77">
                  <c:v>299662.67155000003</c:v>
                </c:pt>
                <c:pt idx="78">
                  <c:v>275570.95679999999</c:v>
                </c:pt>
                <c:pt idx="79">
                  <c:v>296355.56763000001</c:v>
                </c:pt>
                <c:pt idx="80">
                  <c:v>309774.62698</c:v>
                </c:pt>
                <c:pt idx="81">
                  <c:v>322006.43826999998</c:v>
                </c:pt>
                <c:pt idx="82">
                  <c:v>328531.44676999998</c:v>
                </c:pt>
                <c:pt idx="83">
                  <c:v>350568.37316000002</c:v>
                </c:pt>
                <c:pt idx="84">
                  <c:v>369288.77431000001</c:v>
                </c:pt>
                <c:pt idx="85">
                  <c:v>378041.15435000003</c:v>
                </c:pt>
                <c:pt idx="86">
                  <c:v>388067.16266999999</c:v>
                </c:pt>
                <c:pt idx="87">
                  <c:v>386410.30666</c:v>
                </c:pt>
                <c:pt idx="88">
                  <c:v>407906.38338999997</c:v>
                </c:pt>
                <c:pt idx="89">
                  <c:v>401488.06520999997</c:v>
                </c:pt>
                <c:pt idx="90">
                  <c:v>406699.71987999999</c:v>
                </c:pt>
                <c:pt idx="91">
                  <c:v>432875.81488999998</c:v>
                </c:pt>
                <c:pt idx="92">
                  <c:v>439357.18417000002</c:v>
                </c:pt>
                <c:pt idx="93">
                  <c:v>422105.37719999999</c:v>
                </c:pt>
                <c:pt idx="94">
                  <c:v>412643.86836999998</c:v>
                </c:pt>
                <c:pt idx="95">
                  <c:v>439931.62407999998</c:v>
                </c:pt>
                <c:pt idx="96">
                  <c:v>426377.07598000002</c:v>
                </c:pt>
                <c:pt idx="97">
                  <c:v>469516.93634999997</c:v>
                </c:pt>
                <c:pt idx="98">
                  <c:v>484938.93885999999</c:v>
                </c:pt>
                <c:pt idx="99">
                  <c:v>492768.03259999998</c:v>
                </c:pt>
                <c:pt idx="100">
                  <c:v>514264.61202</c:v>
                </c:pt>
                <c:pt idx="101">
                  <c:v>498431.47274</c:v>
                </c:pt>
                <c:pt idx="102">
                  <c:v>506901.63990000001</c:v>
                </c:pt>
                <c:pt idx="103">
                  <c:v>512323.81725999998</c:v>
                </c:pt>
                <c:pt idx="104">
                  <c:v>524408.47524000006</c:v>
                </c:pt>
                <c:pt idx="105">
                  <c:v>525303.44941</c:v>
                </c:pt>
                <c:pt idx="106">
                  <c:v>517732.51958999998</c:v>
                </c:pt>
                <c:pt idx="107">
                  <c:v>517899.23044000001</c:v>
                </c:pt>
                <c:pt idx="108">
                  <c:v>516756.07017000002</c:v>
                </c:pt>
                <c:pt idx="109">
                  <c:v>504319.56724</c:v>
                </c:pt>
                <c:pt idx="110">
                  <c:v>546270.35158999998</c:v>
                </c:pt>
                <c:pt idx="111">
                  <c:v>550412.95036000002</c:v>
                </c:pt>
                <c:pt idx="112">
                  <c:v>554201.88170999999</c:v>
                </c:pt>
                <c:pt idx="113">
                  <c:v>587663.38095000002</c:v>
                </c:pt>
                <c:pt idx="114">
                  <c:v>607511.85444000002</c:v>
                </c:pt>
                <c:pt idx="115">
                  <c:v>614269.27124999999</c:v>
                </c:pt>
                <c:pt idx="116">
                  <c:v>632997.56876000005</c:v>
                </c:pt>
                <c:pt idx="117">
                  <c:v>606793.77612000005</c:v>
                </c:pt>
                <c:pt idx="118">
                  <c:v>616599.46148000006</c:v>
                </c:pt>
                <c:pt idx="119">
                  <c:v>640615.98904999997</c:v>
                </c:pt>
                <c:pt idx="120">
                  <c:v>654098.16830000002</c:v>
                </c:pt>
                <c:pt idx="121">
                  <c:v>659794.89252999995</c:v>
                </c:pt>
                <c:pt idx="122">
                  <c:v>686014.66029999999</c:v>
                </c:pt>
                <c:pt idx="123">
                  <c:v>700073.69923999999</c:v>
                </c:pt>
                <c:pt idx="124">
                  <c:v>720444.61945999996</c:v>
                </c:pt>
                <c:pt idx="125">
                  <c:v>735365.59386999998</c:v>
                </c:pt>
                <c:pt idx="126">
                  <c:v>733345.43273</c:v>
                </c:pt>
                <c:pt idx="127">
                  <c:v>755238.31784999999</c:v>
                </c:pt>
                <c:pt idx="128">
                  <c:v>743882.86959000002</c:v>
                </c:pt>
                <c:pt idx="129">
                  <c:v>795134.86497</c:v>
                </c:pt>
                <c:pt idx="130">
                  <c:v>773533.13520999998</c:v>
                </c:pt>
                <c:pt idx="131">
                  <c:v>795079.53535000002</c:v>
                </c:pt>
                <c:pt idx="132">
                  <c:v>821646.78067000001</c:v>
                </c:pt>
                <c:pt idx="133">
                  <c:v>866255.69554999995</c:v>
                </c:pt>
                <c:pt idx="134">
                  <c:v>913702.42307000002</c:v>
                </c:pt>
                <c:pt idx="135">
                  <c:v>895460.96765000001</c:v>
                </c:pt>
                <c:pt idx="136">
                  <c:v>920481.82455000002</c:v>
                </c:pt>
                <c:pt idx="137">
                  <c:v>885881.57616000006</c:v>
                </c:pt>
                <c:pt idx="138">
                  <c:v>924988.01803000004</c:v>
                </c:pt>
                <c:pt idx="139">
                  <c:v>957061.10288999998</c:v>
                </c:pt>
                <c:pt idx="140">
                  <c:v>987571.85759999999</c:v>
                </c:pt>
                <c:pt idx="141">
                  <c:v>1004258.3833700001</c:v>
                </c:pt>
                <c:pt idx="142">
                  <c:v>1023223.54223</c:v>
                </c:pt>
                <c:pt idx="143">
                  <c:v>1032550.43458</c:v>
                </c:pt>
                <c:pt idx="144">
                  <c:v>1022659.42085</c:v>
                </c:pt>
                <c:pt idx="145">
                  <c:v>1015355.59974</c:v>
                </c:pt>
                <c:pt idx="146">
                  <c:v>1039681.6086</c:v>
                </c:pt>
                <c:pt idx="147">
                  <c:v>1057564.3987400001</c:v>
                </c:pt>
                <c:pt idx="148">
                  <c:v>1054025.42509</c:v>
                </c:pt>
                <c:pt idx="149">
                  <c:v>1069919.92444</c:v>
                </c:pt>
                <c:pt idx="150">
                  <c:v>1117311.68383</c:v>
                </c:pt>
                <c:pt idx="151">
                  <c:v>1111909.9635099999</c:v>
                </c:pt>
                <c:pt idx="152">
                  <c:v>1143204.0651100001</c:v>
                </c:pt>
                <c:pt idx="153">
                  <c:v>1119212.3186300001</c:v>
                </c:pt>
                <c:pt idx="154">
                  <c:v>1111345.9982</c:v>
                </c:pt>
                <c:pt idx="155">
                  <c:v>1114893.0081</c:v>
                </c:pt>
                <c:pt idx="156">
                  <c:v>1073861.5483200001</c:v>
                </c:pt>
                <c:pt idx="157">
                  <c:v>1062977.96206</c:v>
                </c:pt>
                <c:pt idx="158">
                  <c:v>1138009.82568</c:v>
                </c:pt>
                <c:pt idx="159">
                  <c:v>1087844.8466399999</c:v>
                </c:pt>
                <c:pt idx="160">
                  <c:v>1068273.00553</c:v>
                </c:pt>
                <c:pt idx="161">
                  <c:v>1037271.42347</c:v>
                </c:pt>
                <c:pt idx="162">
                  <c:v>1042531.64873</c:v>
                </c:pt>
                <c:pt idx="163">
                  <c:v>1119533.92652</c:v>
                </c:pt>
                <c:pt idx="164">
                  <c:v>1122738.03262</c:v>
                </c:pt>
                <c:pt idx="165">
                  <c:v>1142436.0954</c:v>
                </c:pt>
                <c:pt idx="166">
                  <c:v>1118786.4826100001</c:v>
                </c:pt>
                <c:pt idx="167">
                  <c:v>1135486.63081</c:v>
                </c:pt>
                <c:pt idx="168">
                  <c:v>1147375.1937800001</c:v>
                </c:pt>
                <c:pt idx="169">
                  <c:v>1120047.17664</c:v>
                </c:pt>
                <c:pt idx="170">
                  <c:v>1080817.77618</c:v>
                </c:pt>
                <c:pt idx="171">
                  <c:v>1074574.36302</c:v>
                </c:pt>
                <c:pt idx="172">
                  <c:v>1091733.4489500001</c:v>
                </c:pt>
                <c:pt idx="173">
                  <c:v>1108720.8615900001</c:v>
                </c:pt>
                <c:pt idx="174">
                  <c:v>1100141.31868</c:v>
                </c:pt>
                <c:pt idx="175">
                  <c:v>1111252.3922999999</c:v>
                </c:pt>
                <c:pt idx="176">
                  <c:v>1148172.6208899999</c:v>
                </c:pt>
                <c:pt idx="177">
                  <c:v>1157822.8095799999</c:v>
                </c:pt>
                <c:pt idx="178">
                  <c:v>1108136.9661099999</c:v>
                </c:pt>
                <c:pt idx="179">
                  <c:v>1146168.7565899999</c:v>
                </c:pt>
                <c:pt idx="180">
                  <c:v>1148351.6364800001</c:v>
                </c:pt>
                <c:pt idx="181">
                  <c:v>1147359.0172900001</c:v>
                </c:pt>
                <c:pt idx="182">
                  <c:v>1223418.7635999999</c:v>
                </c:pt>
                <c:pt idx="183">
                  <c:v>1218180.9485500001</c:v>
                </c:pt>
                <c:pt idx="184">
                  <c:v>1142356.6726599999</c:v>
                </c:pt>
                <c:pt idx="185">
                  <c:v>1137921.9798600001</c:v>
                </c:pt>
                <c:pt idx="186">
                  <c:v>1108734.86164</c:v>
                </c:pt>
                <c:pt idx="187">
                  <c:v>1059993.5202500001</c:v>
                </c:pt>
                <c:pt idx="188">
                  <c:v>1088575.2580299999</c:v>
                </c:pt>
                <c:pt idx="189">
                  <c:v>1058798.59837</c:v>
                </c:pt>
                <c:pt idx="190">
                  <c:v>1091815.5800900001</c:v>
                </c:pt>
                <c:pt idx="191">
                  <c:v>1093356.3631200001</c:v>
                </c:pt>
                <c:pt idx="192">
                  <c:v>1142331.1510099999</c:v>
                </c:pt>
                <c:pt idx="193">
                  <c:v>1068213.4320100001</c:v>
                </c:pt>
                <c:pt idx="194">
                  <c:v>1009734.70414</c:v>
                </c:pt>
                <c:pt idx="195">
                  <c:v>979738.34797</c:v>
                </c:pt>
                <c:pt idx="196">
                  <c:v>996658.34204000002</c:v>
                </c:pt>
                <c:pt idx="197">
                  <c:v>1021354.32123</c:v>
                </c:pt>
                <c:pt idx="198">
                  <c:v>1034683.96817</c:v>
                </c:pt>
                <c:pt idx="199">
                  <c:v>1036770.50327</c:v>
                </c:pt>
                <c:pt idx="200">
                  <c:v>1093174.0928700001</c:v>
                </c:pt>
                <c:pt idx="201">
                  <c:v>1027040.01685</c:v>
                </c:pt>
                <c:pt idx="202">
                  <c:v>1046786.66609</c:v>
                </c:pt>
                <c:pt idx="203">
                  <c:v>1015487.61487</c:v>
                </c:pt>
                <c:pt idx="204">
                  <c:v>993876.78165999998</c:v>
                </c:pt>
                <c:pt idx="205">
                  <c:v>1002715.2660600001</c:v>
                </c:pt>
                <c:pt idx="206">
                  <c:v>1039744.52809</c:v>
                </c:pt>
                <c:pt idx="207">
                  <c:v>1031164.16228</c:v>
                </c:pt>
                <c:pt idx="208">
                  <c:v>1049505.0268600001</c:v>
                </c:pt>
                <c:pt idx="209">
                  <c:v>1023250.76402</c:v>
                </c:pt>
                <c:pt idx="210">
                  <c:v>920032.01048000006</c:v>
                </c:pt>
                <c:pt idx="211">
                  <c:v>803479.70293999999</c:v>
                </c:pt>
                <c:pt idx="212">
                  <c:v>884785.81643000001</c:v>
                </c:pt>
                <c:pt idx="213">
                  <c:v>884933.15370999998</c:v>
                </c:pt>
                <c:pt idx="214">
                  <c:v>938135.43623999995</c:v>
                </c:pt>
                <c:pt idx="215">
                  <c:v>942823.16663999995</c:v>
                </c:pt>
                <c:pt idx="216">
                  <c:v>941464.05555000005</c:v>
                </c:pt>
                <c:pt idx="217">
                  <c:v>934424.47950999998</c:v>
                </c:pt>
                <c:pt idx="218">
                  <c:v>918113.77242000005</c:v>
                </c:pt>
                <c:pt idx="219">
                  <c:v>1019426.78144</c:v>
                </c:pt>
                <c:pt idx="220">
                  <c:v>1039536.74535</c:v>
                </c:pt>
                <c:pt idx="221">
                  <c:v>1084910.85666</c:v>
                </c:pt>
                <c:pt idx="222">
                  <c:v>1117841.79501</c:v>
                </c:pt>
                <c:pt idx="223">
                  <c:v>1144012.5625799999</c:v>
                </c:pt>
                <c:pt idx="224">
                  <c:v>1161172.11781</c:v>
                </c:pt>
                <c:pt idx="225">
                  <c:v>1188132.1197299999</c:v>
                </c:pt>
                <c:pt idx="226">
                  <c:v>1178578.8585900001</c:v>
                </c:pt>
                <c:pt idx="227">
                  <c:v>1196002.3835100001</c:v>
                </c:pt>
                <c:pt idx="228">
                  <c:v>1217039.0887800001</c:v>
                </c:pt>
                <c:pt idx="229">
                  <c:v>1252700.93514</c:v>
                </c:pt>
                <c:pt idx="230">
                  <c:v>1266173.81938</c:v>
                </c:pt>
                <c:pt idx="231">
                  <c:v>1257250.6857799999</c:v>
                </c:pt>
                <c:pt idx="232">
                  <c:v>1299157.7960000001</c:v>
                </c:pt>
                <c:pt idx="233">
                  <c:v>1306668.24294</c:v>
                </c:pt>
                <c:pt idx="234">
                  <c:v>1295366.7492200001</c:v>
                </c:pt>
                <c:pt idx="235">
                  <c:v>1324699.8573499999</c:v>
                </c:pt>
                <c:pt idx="236">
                  <c:v>1300303.9693799999</c:v>
                </c:pt>
                <c:pt idx="237">
                  <c:v>1300626.6727100001</c:v>
                </c:pt>
                <c:pt idx="238">
                  <c:v>1260564.2342099999</c:v>
                </c:pt>
                <c:pt idx="239">
                  <c:v>1288063.2808699999</c:v>
                </c:pt>
                <c:pt idx="240">
                  <c:v>1308264.50966</c:v>
                </c:pt>
                <c:pt idx="241">
                  <c:v>1243796.25397</c:v>
                </c:pt>
                <c:pt idx="242">
                  <c:v>1279203.5737000001</c:v>
                </c:pt>
                <c:pt idx="243">
                  <c:v>1384620.03981</c:v>
                </c:pt>
                <c:pt idx="244">
                  <c:v>1376166.36151</c:v>
                </c:pt>
                <c:pt idx="245">
                  <c:v>1475376.2683900001</c:v>
                </c:pt>
                <c:pt idx="246">
                  <c:v>1468148.4379700001</c:v>
                </c:pt>
                <c:pt idx="247">
                  <c:v>1471081.7741799999</c:v>
                </c:pt>
                <c:pt idx="248">
                  <c:v>1484571.86885</c:v>
                </c:pt>
                <c:pt idx="249">
                  <c:v>1422467.3176500001</c:v>
                </c:pt>
                <c:pt idx="250">
                  <c:v>1494264.09265</c:v>
                </c:pt>
                <c:pt idx="251">
                  <c:v>1537902.62888</c:v>
                </c:pt>
                <c:pt idx="252">
                  <c:v>1494291.67811</c:v>
                </c:pt>
                <c:pt idx="253">
                  <c:v>1469112.6662399999</c:v>
                </c:pt>
                <c:pt idx="254">
                  <c:v>1441640.3182900001</c:v>
                </c:pt>
                <c:pt idx="255">
                  <c:v>1559001.2924500001</c:v>
                </c:pt>
                <c:pt idx="256">
                  <c:v>1557150.44783</c:v>
                </c:pt>
                <c:pt idx="257">
                  <c:v>1538651.8637900001</c:v>
                </c:pt>
                <c:pt idx="258">
                  <c:v>1526861.35873</c:v>
                </c:pt>
                <c:pt idx="259">
                  <c:v>1556647.4650900001</c:v>
                </c:pt>
                <c:pt idx="260">
                  <c:v>1589087.7622700001</c:v>
                </c:pt>
                <c:pt idx="261">
                  <c:v>1620264.3924199999</c:v>
                </c:pt>
                <c:pt idx="262">
                  <c:v>1682594.4360100001</c:v>
                </c:pt>
                <c:pt idx="263">
                  <c:v>1754260.88536</c:v>
                </c:pt>
                <c:pt idx="264">
                  <c:v>1813441.75767</c:v>
                </c:pt>
                <c:pt idx="265">
                  <c:v>1917787.2854500001</c:v>
                </c:pt>
                <c:pt idx="266">
                  <c:v>1889107.7773</c:v>
                </c:pt>
                <c:pt idx="267">
                  <c:v>1890594.5687800001</c:v>
                </c:pt>
                <c:pt idx="268">
                  <c:v>1904161.3298299999</c:v>
                </c:pt>
                <c:pt idx="269">
                  <c:v>1864706.5086000001</c:v>
                </c:pt>
                <c:pt idx="270">
                  <c:v>1875694.5895</c:v>
                </c:pt>
                <c:pt idx="271">
                  <c:v>1915956.09213</c:v>
                </c:pt>
                <c:pt idx="272">
                  <c:v>1960406.34397</c:v>
                </c:pt>
                <c:pt idx="273">
                  <c:v>2002362.1230599999</c:v>
                </c:pt>
                <c:pt idx="274">
                  <c:v>2007710.0782699999</c:v>
                </c:pt>
                <c:pt idx="275">
                  <c:v>2018752.7726100001</c:v>
                </c:pt>
                <c:pt idx="276">
                  <c:v>2066384.59182</c:v>
                </c:pt>
                <c:pt idx="277">
                  <c:v>2111702.8169800001</c:v>
                </c:pt>
                <c:pt idx="278">
                  <c:v>2212772.5539500001</c:v>
                </c:pt>
                <c:pt idx="279">
                  <c:v>2228976.5999599998</c:v>
                </c:pt>
                <c:pt idx="280">
                  <c:v>2314031.7955</c:v>
                </c:pt>
                <c:pt idx="281">
                  <c:v>2404357.0790200001</c:v>
                </c:pt>
                <c:pt idx="282">
                  <c:v>2552016.6869299999</c:v>
                </c:pt>
                <c:pt idx="283">
                  <c:v>2300454.1197700002</c:v>
                </c:pt>
                <c:pt idx="284">
                  <c:v>2374529.9156599999</c:v>
                </c:pt>
                <c:pt idx="285">
                  <c:v>2351202.7574499999</c:v>
                </c:pt>
              </c:numCache>
            </c:numRef>
          </c:val>
          <c:smooth val="0"/>
          <c:extLst>
            <c:ext xmlns:c16="http://schemas.microsoft.com/office/drawing/2014/chart" uri="{C3380CC4-5D6E-409C-BE32-E72D297353CC}">
              <c16:uniqueId val="{00000000-01C3-4D5A-B637-B13DF4BE919D}"/>
            </c:ext>
          </c:extLst>
        </c:ser>
        <c:ser>
          <c:idx val="1"/>
          <c:order val="1"/>
          <c:tx>
            <c:strRef>
              <c:f>'842_B_PH'!$G$3</c:f>
              <c:strCache>
                <c:ptCount val="1"/>
                <c:pt idx="0">
                  <c:v>Benchmark</c:v>
                </c:pt>
              </c:strCache>
            </c:strRef>
          </c:tx>
          <c:spPr>
            <a:ln w="15875" cap="rnd">
              <a:solidFill>
                <a:srgbClr val="29363D"/>
              </a:solidFill>
              <a:round/>
            </a:ln>
            <a:effectLst/>
          </c:spPr>
          <c:marker>
            <c:symbol val="none"/>
          </c:marker>
          <c:dLbls>
            <c:delete val="1"/>
          </c:dLbls>
          <c:cat>
            <c:numRef>
              <c:f>'842_B_PH'!$I$2:$I$287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'842_B_PH'!$M$2:$M$287</c:f>
              <c:numCache>
                <c:formatCode>General</c:formatCode>
                <c:ptCount val="286"/>
                <c:pt idx="0">
                  <c:v>100000</c:v>
                </c:pt>
                <c:pt idx="1">
                  <c:v>98457.913440000004</c:v>
                </c:pt>
                <c:pt idx="2">
                  <c:v>97866.836949999997</c:v>
                </c:pt>
                <c:pt idx="3">
                  <c:v>99973.716199999995</c:v>
                </c:pt>
                <c:pt idx="4">
                  <c:v>97128.416519999999</c:v>
                </c:pt>
                <c:pt idx="5">
                  <c:v>92302.013340000005</c:v>
                </c:pt>
                <c:pt idx="6">
                  <c:v>88327.360209999999</c:v>
                </c:pt>
                <c:pt idx="7">
                  <c:v>81321.024269999994</c:v>
                </c:pt>
                <c:pt idx="8">
                  <c:v>79969.804539999997</c:v>
                </c:pt>
                <c:pt idx="9">
                  <c:v>91218.347339999993</c:v>
                </c:pt>
                <c:pt idx="10">
                  <c:v>89196.117419999995</c:v>
                </c:pt>
                <c:pt idx="11">
                  <c:v>94264.795469999997</c:v>
                </c:pt>
                <c:pt idx="12">
                  <c:v>99106.041259999998</c:v>
                </c:pt>
                <c:pt idx="13">
                  <c:v>96271.023190000007</c:v>
                </c:pt>
                <c:pt idx="14">
                  <c:v>105685.96105</c:v>
                </c:pt>
                <c:pt idx="15">
                  <c:v>105447.0876</c:v>
                </c:pt>
                <c:pt idx="16">
                  <c:v>112750.5852</c:v>
                </c:pt>
                <c:pt idx="17">
                  <c:v>117981.68173</c:v>
                </c:pt>
                <c:pt idx="18">
                  <c:v>118546.31981</c:v>
                </c:pt>
                <c:pt idx="19">
                  <c:v>116895.61926000001</c:v>
                </c:pt>
                <c:pt idx="20">
                  <c:v>114131.56748</c:v>
                </c:pt>
                <c:pt idx="21">
                  <c:v>114481.29674999999</c:v>
                </c:pt>
                <c:pt idx="22">
                  <c:v>111374.24125000001</c:v>
                </c:pt>
                <c:pt idx="23">
                  <c:v>113771.47929</c:v>
                </c:pt>
                <c:pt idx="24">
                  <c:v>123722.52956</c:v>
                </c:pt>
                <c:pt idx="25">
                  <c:v>130790.55515</c:v>
                </c:pt>
                <c:pt idx="26">
                  <c:v>129988.12591</c:v>
                </c:pt>
                <c:pt idx="27">
                  <c:v>139422.46739999999</c:v>
                </c:pt>
                <c:pt idx="28">
                  <c:v>141435.49799</c:v>
                </c:pt>
                <c:pt idx="29">
                  <c:v>143351.43309000001</c:v>
                </c:pt>
                <c:pt idx="30">
                  <c:v>151171.71677</c:v>
                </c:pt>
                <c:pt idx="31">
                  <c:v>149850.25959999999</c:v>
                </c:pt>
                <c:pt idx="32">
                  <c:v>142102.02447999999</c:v>
                </c:pt>
                <c:pt idx="33">
                  <c:v>156087.25297999999</c:v>
                </c:pt>
                <c:pt idx="34">
                  <c:v>160704.39064</c:v>
                </c:pt>
                <c:pt idx="35">
                  <c:v>172228.44961000001</c:v>
                </c:pt>
                <c:pt idx="36">
                  <c:v>175765.32269999999</c:v>
                </c:pt>
                <c:pt idx="37">
                  <c:v>193304.58606999999</c:v>
                </c:pt>
                <c:pt idx="38">
                  <c:v>188714.81450000001</c:v>
                </c:pt>
                <c:pt idx="39">
                  <c:v>192755.87289999999</c:v>
                </c:pt>
                <c:pt idx="40">
                  <c:v>208266.02617999999</c:v>
                </c:pt>
                <c:pt idx="41">
                  <c:v>227505.15628</c:v>
                </c:pt>
                <c:pt idx="42">
                  <c:v>220174.21528999999</c:v>
                </c:pt>
                <c:pt idx="43">
                  <c:v>235864.95379</c:v>
                </c:pt>
                <c:pt idx="44">
                  <c:v>245836.64457999999</c:v>
                </c:pt>
                <c:pt idx="45">
                  <c:v>239272.72699</c:v>
                </c:pt>
                <c:pt idx="46">
                  <c:v>247341.00614000001</c:v>
                </c:pt>
                <c:pt idx="47">
                  <c:v>243732.08449000001</c:v>
                </c:pt>
                <c:pt idx="48">
                  <c:v>256998.29618</c:v>
                </c:pt>
                <c:pt idx="49">
                  <c:v>263006.62040999997</c:v>
                </c:pt>
                <c:pt idx="50">
                  <c:v>275032.54551999999</c:v>
                </c:pt>
                <c:pt idx="51">
                  <c:v>282389.77033000003</c:v>
                </c:pt>
                <c:pt idx="52">
                  <c:v>294131.05725000001</c:v>
                </c:pt>
                <c:pt idx="53">
                  <c:v>300697.29401000001</c:v>
                </c:pt>
                <c:pt idx="54">
                  <c:v>305211.53829</c:v>
                </c:pt>
                <c:pt idx="55">
                  <c:v>324665.5772</c:v>
                </c:pt>
                <c:pt idx="56">
                  <c:v>335959.80742999999</c:v>
                </c:pt>
                <c:pt idx="57">
                  <c:v>341835.63033000001</c:v>
                </c:pt>
                <c:pt idx="58">
                  <c:v>338587.95646000002</c:v>
                </c:pt>
                <c:pt idx="59">
                  <c:v>341830.99203000002</c:v>
                </c:pt>
                <c:pt idx="60">
                  <c:v>344129.89770999999</c:v>
                </c:pt>
                <c:pt idx="61">
                  <c:v>361315.95306999999</c:v>
                </c:pt>
                <c:pt idx="62">
                  <c:v>378636.82890999998</c:v>
                </c:pt>
                <c:pt idx="63">
                  <c:v>366556.09431000001</c:v>
                </c:pt>
                <c:pt idx="64">
                  <c:v>350587.52046000003</c:v>
                </c:pt>
                <c:pt idx="65">
                  <c:v>330923.13377999997</c:v>
                </c:pt>
                <c:pt idx="66">
                  <c:v>372131.19952000002</c:v>
                </c:pt>
                <c:pt idx="67">
                  <c:v>360817.48835</c:v>
                </c:pt>
                <c:pt idx="68">
                  <c:v>375947.06754000002</c:v>
                </c:pt>
                <c:pt idx="69">
                  <c:v>389948.29823000001</c:v>
                </c:pt>
                <c:pt idx="70">
                  <c:v>372945.14724999998</c:v>
                </c:pt>
                <c:pt idx="71">
                  <c:v>340435.24442</c:v>
                </c:pt>
                <c:pt idx="72">
                  <c:v>341498.34720000002</c:v>
                </c:pt>
                <c:pt idx="73">
                  <c:v>296285.86577999999</c:v>
                </c:pt>
                <c:pt idx="74">
                  <c:v>261778.93458999999</c:v>
                </c:pt>
                <c:pt idx="75">
                  <c:v>265103.21805000002</c:v>
                </c:pt>
                <c:pt idx="76">
                  <c:v>269129.35652999999</c:v>
                </c:pt>
                <c:pt idx="77">
                  <c:v>257692.18874000001</c:v>
                </c:pt>
                <c:pt idx="78">
                  <c:v>232249.22925999999</c:v>
                </c:pt>
                <c:pt idx="79">
                  <c:v>257840.76957</c:v>
                </c:pt>
                <c:pt idx="80">
                  <c:v>261912.67279000001</c:v>
                </c:pt>
                <c:pt idx="81">
                  <c:v>288972.00926999998</c:v>
                </c:pt>
                <c:pt idx="82">
                  <c:v>280143.58688999998</c:v>
                </c:pt>
                <c:pt idx="83">
                  <c:v>308438.64892000001</c:v>
                </c:pt>
                <c:pt idx="84">
                  <c:v>318308.60590000002</c:v>
                </c:pt>
                <c:pt idx="85">
                  <c:v>319099.59396000003</c:v>
                </c:pt>
                <c:pt idx="86">
                  <c:v>338298.75722000003</c:v>
                </c:pt>
                <c:pt idx="87">
                  <c:v>345507.40119</c:v>
                </c:pt>
                <c:pt idx="88">
                  <c:v>355608.26919000002</c:v>
                </c:pt>
                <c:pt idx="89">
                  <c:v>343147.96545999998</c:v>
                </c:pt>
                <c:pt idx="90">
                  <c:v>344428.29619000002</c:v>
                </c:pt>
                <c:pt idx="91">
                  <c:v>371534.55700999999</c:v>
                </c:pt>
                <c:pt idx="92">
                  <c:v>371312.76804</c:v>
                </c:pt>
                <c:pt idx="93">
                  <c:v>352331.99235000001</c:v>
                </c:pt>
                <c:pt idx="94">
                  <c:v>341169.18115000002</c:v>
                </c:pt>
                <c:pt idx="95">
                  <c:v>368618.36835</c:v>
                </c:pt>
                <c:pt idx="96">
                  <c:v>355434.48684000003</c:v>
                </c:pt>
                <c:pt idx="97">
                  <c:v>386513.15892999998</c:v>
                </c:pt>
                <c:pt idx="98">
                  <c:v>400235.47203</c:v>
                </c:pt>
                <c:pt idx="99">
                  <c:v>398428.15091999999</c:v>
                </c:pt>
                <c:pt idx="100">
                  <c:v>423115.45091000001</c:v>
                </c:pt>
                <c:pt idx="101">
                  <c:v>414003.47261</c:v>
                </c:pt>
                <c:pt idx="102">
                  <c:v>425615.58231999999</c:v>
                </c:pt>
                <c:pt idx="103">
                  <c:v>427838.96067</c:v>
                </c:pt>
                <c:pt idx="104">
                  <c:v>437431.08231000003</c:v>
                </c:pt>
                <c:pt idx="105">
                  <c:v>434050.82981999998</c:v>
                </c:pt>
                <c:pt idx="106">
                  <c:v>425239.41459</c:v>
                </c:pt>
                <c:pt idx="107">
                  <c:v>416771.00309999997</c:v>
                </c:pt>
                <c:pt idx="108">
                  <c:v>415428.98272000003</c:v>
                </c:pt>
                <c:pt idx="109">
                  <c:v>400424.09701999999</c:v>
                </c:pt>
                <c:pt idx="110">
                  <c:v>437862.05949999997</c:v>
                </c:pt>
                <c:pt idx="111">
                  <c:v>444856.95423999999</c:v>
                </c:pt>
                <c:pt idx="112">
                  <c:v>433977.62167000002</c:v>
                </c:pt>
                <c:pt idx="113">
                  <c:v>458839.86359000002</c:v>
                </c:pt>
                <c:pt idx="114">
                  <c:v>466623.58182999998</c:v>
                </c:pt>
                <c:pt idx="115">
                  <c:v>460037.94147000002</c:v>
                </c:pt>
                <c:pt idx="116">
                  <c:v>473072.00527000002</c:v>
                </c:pt>
                <c:pt idx="117">
                  <c:v>456094.05583000003</c:v>
                </c:pt>
                <c:pt idx="118">
                  <c:v>464543.06371000002</c:v>
                </c:pt>
                <c:pt idx="119">
                  <c:v>477111.90408000001</c:v>
                </c:pt>
                <c:pt idx="120">
                  <c:v>490194.05180000002</c:v>
                </c:pt>
                <c:pt idx="121">
                  <c:v>498256.68767999997</c:v>
                </c:pt>
                <c:pt idx="122">
                  <c:v>519268.81534999999</c:v>
                </c:pt>
                <c:pt idx="123">
                  <c:v>532954.48572</c:v>
                </c:pt>
                <c:pt idx="124">
                  <c:v>549767.92945000005</c:v>
                </c:pt>
                <c:pt idx="125">
                  <c:v>567510.66041999997</c:v>
                </c:pt>
                <c:pt idx="126">
                  <c:v>556762.82420000003</c:v>
                </c:pt>
                <c:pt idx="127">
                  <c:v>563413.63295999996</c:v>
                </c:pt>
                <c:pt idx="128">
                  <c:v>549360.91694000002</c:v>
                </c:pt>
                <c:pt idx="129">
                  <c:v>596118.96366000001</c:v>
                </c:pt>
                <c:pt idx="130">
                  <c:v>562153.86545000004</c:v>
                </c:pt>
                <c:pt idx="131">
                  <c:v>586929.21617999999</c:v>
                </c:pt>
                <c:pt idx="132">
                  <c:v>602055.31665000005</c:v>
                </c:pt>
                <c:pt idx="133">
                  <c:v>632616.12037999998</c:v>
                </c:pt>
                <c:pt idx="134">
                  <c:v>655476.77289000002</c:v>
                </c:pt>
                <c:pt idx="135">
                  <c:v>648264.18637000001</c:v>
                </c:pt>
                <c:pt idx="136">
                  <c:v>667607.06022999994</c:v>
                </c:pt>
                <c:pt idx="137">
                  <c:v>651855.55974000006</c:v>
                </c:pt>
                <c:pt idx="138">
                  <c:v>683692.59705999994</c:v>
                </c:pt>
                <c:pt idx="139">
                  <c:v>696224.17628999997</c:v>
                </c:pt>
                <c:pt idx="140">
                  <c:v>714681.59496999998</c:v>
                </c:pt>
                <c:pt idx="141">
                  <c:v>726105.31165000005</c:v>
                </c:pt>
                <c:pt idx="142">
                  <c:v>746191.01234999998</c:v>
                </c:pt>
                <c:pt idx="143">
                  <c:v>753094.53222000005</c:v>
                </c:pt>
                <c:pt idx="144">
                  <c:v>749640.83964000002</c:v>
                </c:pt>
                <c:pt idx="145">
                  <c:v>730308.24737999996</c:v>
                </c:pt>
                <c:pt idx="146">
                  <c:v>737649.23803999997</c:v>
                </c:pt>
                <c:pt idx="147">
                  <c:v>741654.89064</c:v>
                </c:pt>
                <c:pt idx="148">
                  <c:v>740225.59253999998</c:v>
                </c:pt>
                <c:pt idx="149">
                  <c:v>763031.66752999998</c:v>
                </c:pt>
                <c:pt idx="150">
                  <c:v>794073.38768000004</c:v>
                </c:pt>
                <c:pt idx="151">
                  <c:v>783494.30900000001</c:v>
                </c:pt>
                <c:pt idx="152">
                  <c:v>820306.25297000003</c:v>
                </c:pt>
                <c:pt idx="153">
                  <c:v>787873.26890000002</c:v>
                </c:pt>
                <c:pt idx="154">
                  <c:v>781913.10586999997</c:v>
                </c:pt>
                <c:pt idx="155">
                  <c:v>785998.38291000004</c:v>
                </c:pt>
                <c:pt idx="156">
                  <c:v>758063.33172999998</c:v>
                </c:pt>
                <c:pt idx="157">
                  <c:v>765290.83822999999</c:v>
                </c:pt>
                <c:pt idx="158">
                  <c:v>823541.86719999998</c:v>
                </c:pt>
                <c:pt idx="159">
                  <c:v>791765.90112000005</c:v>
                </c:pt>
                <c:pt idx="160">
                  <c:v>778182.35106999998</c:v>
                </c:pt>
                <c:pt idx="161">
                  <c:v>754944.91240000003</c:v>
                </c:pt>
                <c:pt idx="162">
                  <c:v>759409.68130000005</c:v>
                </c:pt>
                <c:pt idx="163">
                  <c:v>808308.38971000002</c:v>
                </c:pt>
                <c:pt idx="164">
                  <c:v>822022.35386000003</c:v>
                </c:pt>
                <c:pt idx="165">
                  <c:v>837119.15558999998</c:v>
                </c:pt>
                <c:pt idx="166">
                  <c:v>811831.88899000001</c:v>
                </c:pt>
                <c:pt idx="167">
                  <c:v>821263.06100999995</c:v>
                </c:pt>
                <c:pt idx="168">
                  <c:v>823461.46979</c:v>
                </c:pt>
                <c:pt idx="169">
                  <c:v>815711.76586000004</c:v>
                </c:pt>
                <c:pt idx="170">
                  <c:v>795393.06689000002</c:v>
                </c:pt>
                <c:pt idx="171">
                  <c:v>790979.01032</c:v>
                </c:pt>
                <c:pt idx="172">
                  <c:v>798638.34435999999</c:v>
                </c:pt>
                <c:pt idx="173">
                  <c:v>833047.71623999998</c:v>
                </c:pt>
                <c:pt idx="174">
                  <c:v>807134.19923000003</c:v>
                </c:pt>
                <c:pt idx="175">
                  <c:v>828788.96602000005</c:v>
                </c:pt>
                <c:pt idx="176">
                  <c:v>858996.94828999997</c:v>
                </c:pt>
                <c:pt idx="177">
                  <c:v>855354.32148000004</c:v>
                </c:pt>
                <c:pt idx="178">
                  <c:v>825535.49424000003</c:v>
                </c:pt>
                <c:pt idx="179">
                  <c:v>883598.20741000003</c:v>
                </c:pt>
                <c:pt idx="180">
                  <c:v>906975.10491999995</c:v>
                </c:pt>
                <c:pt idx="181">
                  <c:v>899070.86766999995</c:v>
                </c:pt>
                <c:pt idx="182">
                  <c:v>955371.86984000006</c:v>
                </c:pt>
                <c:pt idx="183">
                  <c:v>969278.40150000004</c:v>
                </c:pt>
                <c:pt idx="184">
                  <c:v>965989.67845999997</c:v>
                </c:pt>
                <c:pt idx="185">
                  <c:v>966953.98508999997</c:v>
                </c:pt>
                <c:pt idx="186">
                  <c:v>947911.13320000004</c:v>
                </c:pt>
                <c:pt idx="187">
                  <c:v>908323.30972000002</c:v>
                </c:pt>
                <c:pt idx="188">
                  <c:v>957078.92594999995</c:v>
                </c:pt>
                <c:pt idx="189">
                  <c:v>923808.33875999996</c:v>
                </c:pt>
                <c:pt idx="190">
                  <c:v>949535.08614000003</c:v>
                </c:pt>
                <c:pt idx="191">
                  <c:v>954771.44787000003</c:v>
                </c:pt>
                <c:pt idx="192">
                  <c:v>978824.00474</c:v>
                </c:pt>
                <c:pt idx="193">
                  <c:v>940243.98263999994</c:v>
                </c:pt>
                <c:pt idx="194">
                  <c:v>895174.16115000006</c:v>
                </c:pt>
                <c:pt idx="195">
                  <c:v>858606.27367000002</c:v>
                </c:pt>
                <c:pt idx="196">
                  <c:v>894624.23270000005</c:v>
                </c:pt>
                <c:pt idx="197">
                  <c:v>917675.09034999995</c:v>
                </c:pt>
                <c:pt idx="198">
                  <c:v>948720.71920000005</c:v>
                </c:pt>
                <c:pt idx="199">
                  <c:v>955225.78532999998</c:v>
                </c:pt>
                <c:pt idx="200">
                  <c:v>990061.62390999997</c:v>
                </c:pt>
                <c:pt idx="201">
                  <c:v>948530.01566999999</c:v>
                </c:pt>
                <c:pt idx="202">
                  <c:v>993837.98262999998</c:v>
                </c:pt>
                <c:pt idx="203">
                  <c:v>964654.67573999998</c:v>
                </c:pt>
                <c:pt idx="204">
                  <c:v>940324.42041000002</c:v>
                </c:pt>
                <c:pt idx="205">
                  <c:v>942754.48219000001</c:v>
                </c:pt>
                <c:pt idx="206">
                  <c:v>977647.42429999996</c:v>
                </c:pt>
                <c:pt idx="207">
                  <c:v>960305.81201999995</c:v>
                </c:pt>
                <c:pt idx="208">
                  <c:v>988751.23473999999</c:v>
                </c:pt>
                <c:pt idx="209">
                  <c:v>968698.73293000006</c:v>
                </c:pt>
                <c:pt idx="210">
                  <c:v>879540.26309999998</c:v>
                </c:pt>
                <c:pt idx="211">
                  <c:v>762760.30989999999</c:v>
                </c:pt>
                <c:pt idx="212">
                  <c:v>869750.72172000003</c:v>
                </c:pt>
                <c:pt idx="213">
                  <c:v>876187.64948999998</c:v>
                </c:pt>
                <c:pt idx="214">
                  <c:v>937757.59972000006</c:v>
                </c:pt>
                <c:pt idx="215">
                  <c:v>964888.64468000003</c:v>
                </c:pt>
                <c:pt idx="216">
                  <c:v>963188.53838000004</c:v>
                </c:pt>
                <c:pt idx="217">
                  <c:v>951677.21172000002</c:v>
                </c:pt>
                <c:pt idx="218">
                  <c:v>897076.16824999999</c:v>
                </c:pt>
                <c:pt idx="219">
                  <c:v>1003026.5695700001</c:v>
                </c:pt>
                <c:pt idx="220">
                  <c:v>1052608.4583999999</c:v>
                </c:pt>
                <c:pt idx="221">
                  <c:v>1095985.8299400001</c:v>
                </c:pt>
                <c:pt idx="222">
                  <c:v>1163428.0750899999</c:v>
                </c:pt>
                <c:pt idx="223">
                  <c:v>1186895.42026</c:v>
                </c:pt>
                <c:pt idx="224">
                  <c:v>1206034.83256</c:v>
                </c:pt>
                <c:pt idx="225">
                  <c:v>1237541.3751699999</c:v>
                </c:pt>
                <c:pt idx="226">
                  <c:v>1206104.19985</c:v>
                </c:pt>
                <c:pt idx="227">
                  <c:v>1261671.85836</c:v>
                </c:pt>
                <c:pt idx="228">
                  <c:v>1250908.65496</c:v>
                </c:pt>
                <c:pt idx="229">
                  <c:v>1212123.1901100001</c:v>
                </c:pt>
                <c:pt idx="230">
                  <c:v>1272072.0822399999</c:v>
                </c:pt>
                <c:pt idx="231">
                  <c:v>1324139.92802</c:v>
                </c:pt>
                <c:pt idx="232">
                  <c:v>1386398.89916</c:v>
                </c:pt>
                <c:pt idx="233">
                  <c:v>1405491.2489199999</c:v>
                </c:pt>
                <c:pt idx="234">
                  <c:v>1450622.7834699999</c:v>
                </c:pt>
                <c:pt idx="235">
                  <c:v>1454261.3962699999</c:v>
                </c:pt>
                <c:pt idx="236">
                  <c:v>1401162.59589</c:v>
                </c:pt>
                <c:pt idx="237">
                  <c:v>1396400.0006500001</c:v>
                </c:pt>
                <c:pt idx="238">
                  <c:v>1287903.8458499999</c:v>
                </c:pt>
                <c:pt idx="239">
                  <c:v>1338965.7288200001</c:v>
                </c:pt>
                <c:pt idx="240">
                  <c:v>1315434.5504099999</c:v>
                </c:pt>
                <c:pt idx="241">
                  <c:v>1261846.223</c:v>
                </c:pt>
                <c:pt idx="242">
                  <c:v>1323512.17145</c:v>
                </c:pt>
                <c:pt idx="243">
                  <c:v>1484403.2789499999</c:v>
                </c:pt>
                <c:pt idx="244">
                  <c:v>1449832.0032200001</c:v>
                </c:pt>
                <c:pt idx="245">
                  <c:v>1574064.19144</c:v>
                </c:pt>
                <c:pt idx="246">
                  <c:v>1535016.3586899999</c:v>
                </c:pt>
                <c:pt idx="247">
                  <c:v>1512205.0130799999</c:v>
                </c:pt>
                <c:pt idx="248">
                  <c:v>1559730.36207</c:v>
                </c:pt>
                <c:pt idx="249">
                  <c:v>1488922.25184</c:v>
                </c:pt>
                <c:pt idx="250">
                  <c:v>1520866.8719500001</c:v>
                </c:pt>
                <c:pt idx="251">
                  <c:v>1581923.09241</c:v>
                </c:pt>
                <c:pt idx="252">
                  <c:v>1506642.93019</c:v>
                </c:pt>
                <c:pt idx="253">
                  <c:v>1468862.8971800001</c:v>
                </c:pt>
                <c:pt idx="254">
                  <c:v>1418505.6419200001</c:v>
                </c:pt>
                <c:pt idx="255">
                  <c:v>1538283.2606899999</c:v>
                </c:pt>
                <c:pt idx="256">
                  <c:v>1571866.4416700001</c:v>
                </c:pt>
                <c:pt idx="257">
                  <c:v>1525018.3968700001</c:v>
                </c:pt>
                <c:pt idx="258">
                  <c:v>1487049.6270900001</c:v>
                </c:pt>
                <c:pt idx="259">
                  <c:v>1535021.3931799999</c:v>
                </c:pt>
                <c:pt idx="260">
                  <c:v>1579799.1838700001</c:v>
                </c:pt>
                <c:pt idx="261">
                  <c:v>1594550.55006</c:v>
                </c:pt>
                <c:pt idx="262">
                  <c:v>1661079.0635599999</c:v>
                </c:pt>
                <c:pt idx="263">
                  <c:v>1729083.12533</c:v>
                </c:pt>
                <c:pt idx="264">
                  <c:v>1751314.8088400001</c:v>
                </c:pt>
                <c:pt idx="265">
                  <c:v>1820879.5574</c:v>
                </c:pt>
                <c:pt idx="266">
                  <c:v>1804251.6968</c:v>
                </c:pt>
                <c:pt idx="267">
                  <c:v>1787378.2501300001</c:v>
                </c:pt>
                <c:pt idx="268">
                  <c:v>1781835.40447</c:v>
                </c:pt>
                <c:pt idx="269">
                  <c:v>1827428.77003</c:v>
                </c:pt>
                <c:pt idx="270">
                  <c:v>1820500.1619299999</c:v>
                </c:pt>
                <c:pt idx="271">
                  <c:v>1886009.3605299999</c:v>
                </c:pt>
                <c:pt idx="272">
                  <c:v>1965825.29119</c:v>
                </c:pt>
                <c:pt idx="273">
                  <c:v>2025372.3150299999</c:v>
                </c:pt>
                <c:pt idx="274">
                  <c:v>2068972.69524</c:v>
                </c:pt>
                <c:pt idx="275">
                  <c:v>2115244.7903999998</c:v>
                </c:pt>
                <c:pt idx="276">
                  <c:v>2190148.8676</c:v>
                </c:pt>
                <c:pt idx="277">
                  <c:v>2333087.6333699999</c:v>
                </c:pt>
                <c:pt idx="278">
                  <c:v>2375312.8878500001</c:v>
                </c:pt>
                <c:pt idx="279">
                  <c:v>2429975.7129799998</c:v>
                </c:pt>
                <c:pt idx="280">
                  <c:v>2541142.00667</c:v>
                </c:pt>
                <c:pt idx="281">
                  <c:v>2639016.1549800001</c:v>
                </c:pt>
                <c:pt idx="282">
                  <c:v>2827944.8782700002</c:v>
                </c:pt>
                <c:pt idx="283">
                  <c:v>2529585.3592099999</c:v>
                </c:pt>
                <c:pt idx="284">
                  <c:v>2571239.9150899998</c:v>
                </c:pt>
                <c:pt idx="285">
                  <c:v>2564411.2582899998</c:v>
                </c:pt>
              </c:numCache>
            </c:numRef>
          </c:val>
          <c:smooth val="0"/>
          <c:extLst>
            <c:ext xmlns:c16="http://schemas.microsoft.com/office/drawing/2014/chart" uri="{C3380CC4-5D6E-409C-BE32-E72D297353CC}">
              <c16:uniqueId val="{00000001-01C3-4D5A-B637-B13DF4BE919D}"/>
            </c:ext>
          </c:extLst>
        </c:ser>
        <c:ser>
          <c:idx val="5"/>
          <c:order val="2"/>
          <c:tx>
            <c:strRef>
              <c:f>'842_B_PH'!$J$1</c:f>
              <c:strCache>
                <c:ptCount val="1"/>
                <c:pt idx="0">
                  <c:v>PH_FOORD_LAST</c:v>
                </c:pt>
              </c:strCache>
            </c:strRef>
          </c:tx>
          <c:spPr>
            <a:ln w="28575" cap="rnd">
              <a:solidFill>
                <a:schemeClr val="accent6"/>
              </a:solidFill>
              <a:round/>
            </a:ln>
            <a:effectLst/>
          </c:spPr>
          <c:marker>
            <c:symbol val="none"/>
          </c:marker>
          <c:dLbls>
            <c:dLbl>
              <c:idx val="250"/>
              <c:layout>
                <c:manualLayout>
                  <c:x val="-1.2936523458746069E-16"/>
                  <c:y val="4.115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C3-4D5A-B637-B13DF4BE919D}"/>
                </c:ext>
              </c:extLst>
            </c:dLbl>
            <c:dLbl>
              <c:idx val="251"/>
              <c:layout>
                <c:manualLayout>
                  <c:x val="1.5563725490195983E-2"/>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C3-4D5A-B637-B13DF4BE919D}"/>
                </c:ext>
              </c:extLst>
            </c:dLbl>
            <c:dLbl>
              <c:idx val="252"/>
              <c:layout>
                <c:manualLayout>
                  <c:x val="1.5563725490195888E-2"/>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C3-4D5A-B637-B13DF4BE919D}"/>
                </c:ext>
              </c:extLst>
            </c:dLbl>
            <c:dLbl>
              <c:idx val="256"/>
              <c:layout>
                <c:manualLayout>
                  <c:x val="0"/>
                  <c:y val="6.2716049382716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C3-4D5A-B637-B13DF4BE919D}"/>
                </c:ext>
              </c:extLst>
            </c:dLbl>
            <c:dLbl>
              <c:idx val="260"/>
              <c:layout>
                <c:manualLayout>
                  <c:x val="1.5556163466288854E-2"/>
                  <c:y val="-1.56790123456790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C3-4D5A-B637-B13DF4BE919D}"/>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'842_B_PH'!$I$2:$I$287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'842_B_PH'!$J$2:$J$287</c:f>
              <c:numCache>
                <c:formatCode>General</c:formatCode>
                <c:ptCount val="286"/>
                <c:pt idx="285">
                  <c:v>2351202.7574499999</c:v>
                </c:pt>
              </c:numCache>
            </c:numRef>
          </c:val>
          <c:smooth val="0"/>
          <c:extLst>
            <c:ext xmlns:c16="http://schemas.microsoft.com/office/drawing/2014/chart" uri="{C3380CC4-5D6E-409C-BE32-E72D297353CC}">
              <c16:uniqueId val="{00000007-01C3-4D5A-B637-B13DF4BE919D}"/>
            </c:ext>
          </c:extLst>
        </c:ser>
        <c:ser>
          <c:idx val="6"/>
          <c:order val="3"/>
          <c:tx>
            <c:strRef>
              <c:f>'842_B_PH'!$K$1</c:f>
              <c:strCache>
                <c:ptCount val="1"/>
                <c:pt idx="0">
                  <c:v>PH_COMP_1_LAST</c:v>
                </c:pt>
              </c:strCache>
            </c:strRef>
          </c:tx>
          <c:spPr>
            <a:ln w="28575" cap="rnd">
              <a:solidFill>
                <a:schemeClr val="accent1">
                  <a:lumMod val="60000"/>
                </a:schemeClr>
              </a:solidFill>
              <a:round/>
            </a:ln>
            <a:effectLst/>
          </c:spPr>
          <c:marker>
            <c:symbol val="none"/>
          </c:marker>
          <c:dLbls>
            <c:dLbl>
              <c:idx val="250"/>
              <c:layout>
                <c:manualLayout>
                  <c:x val="0"/>
                  <c:y val="-1.763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C3-4D5A-B637-B13DF4BE919D}"/>
                </c:ext>
              </c:extLst>
            </c:dLbl>
            <c:dLbl>
              <c:idx val="251"/>
              <c:layout>
                <c:manualLayout>
                  <c:x val="1.5563725490195983E-2"/>
                  <c:y val="-2.3518518518518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C3-4D5A-B637-B13DF4BE919D}"/>
                </c:ext>
              </c:extLst>
            </c:dLbl>
            <c:dLbl>
              <c:idx val="252"/>
              <c:layout>
                <c:manualLayout>
                  <c:x val="1.5563725490195888E-2"/>
                  <c:y val="-7.83950617283951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C3-4D5A-B637-B13DF4BE919D}"/>
                </c:ext>
              </c:extLst>
            </c:dLbl>
            <c:dLbl>
              <c:idx val="253"/>
              <c:layout>
                <c:manualLayout>
                  <c:x val="-9.5110557048149353E-17"/>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C3-4D5A-B637-B13DF4BE919D}"/>
                </c:ext>
              </c:extLst>
            </c:dLbl>
            <c:dLbl>
              <c:idx val="255"/>
              <c:layout>
                <c:manualLayout>
                  <c:x val="-9.5064345213670487E-1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1C3-4D5A-B637-B13DF4BE919D}"/>
                </c:ext>
              </c:extLst>
            </c:dLbl>
            <c:dLbl>
              <c:idx val="256"/>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1C3-4D5A-B637-B13DF4BE919D}"/>
                </c:ext>
              </c:extLst>
            </c:dLbl>
            <c:dLbl>
              <c:idx val="257"/>
              <c:layout>
                <c:manualLayout>
                  <c:x val="-9.5064345213670487E-17"/>
                  <c:y val="6.27160493827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1C3-4D5A-B637-B13DF4BE919D}"/>
                </c:ext>
              </c:extLst>
            </c:dLbl>
            <c:dLbl>
              <c:idx val="259"/>
              <c:layout>
                <c:manualLayout>
                  <c:x val="-9.5064345213670487E-17"/>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1C3-4D5A-B637-B13DF4BE919D}"/>
                </c:ext>
              </c:extLst>
            </c:dLbl>
            <c:dLbl>
              <c:idx val="260"/>
              <c:layout>
                <c:manualLayout>
                  <c:x val="1.5556163466288854E-2"/>
                  <c:y val="4.7037037037037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1C3-4D5A-B637-B13DF4BE919D}"/>
                </c:ext>
              </c:extLst>
            </c:dLbl>
            <c:dLbl>
              <c:idx val="261"/>
              <c:layout>
                <c:manualLayout>
                  <c:x val="0"/>
                  <c:y val="5.4876543209876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1C3-4D5A-B637-B13DF4BE919D}"/>
                </c:ext>
              </c:extLst>
            </c:dLbl>
            <c:dLbl>
              <c:idx val="264"/>
              <c:layout>
                <c:manualLayout>
                  <c:x val="0"/>
                  <c:y val="7.0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1C3-4D5A-B637-B13DF4BE919D}"/>
                </c:ext>
              </c:extLst>
            </c:dLbl>
            <c:dLbl>
              <c:idx val="266"/>
              <c:layout>
                <c:manualLayout>
                  <c:x val="0"/>
                  <c:y val="4.70370370370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5E-4699-A940-B726A2F03EC4}"/>
                </c:ext>
              </c:extLst>
            </c:dLbl>
            <c:numFmt formatCode="&quot;R&quot;\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'842_B_PH'!$I$2:$I$287</c:f>
              <c:numCache>
                <c:formatCode>m/d/yyyy</c:formatCode>
                <c:ptCount val="286"/>
                <c:pt idx="0">
                  <c:v>37500</c:v>
                </c:pt>
                <c:pt idx="1">
                  <c:v>37529</c:v>
                </c:pt>
                <c:pt idx="2">
                  <c:v>37560</c:v>
                </c:pt>
                <c:pt idx="3">
                  <c:v>37590</c:v>
                </c:pt>
                <c:pt idx="4">
                  <c:v>37621</c:v>
                </c:pt>
                <c:pt idx="5">
                  <c:v>37652</c:v>
                </c:pt>
                <c:pt idx="6">
                  <c:v>37680</c:v>
                </c:pt>
                <c:pt idx="7">
                  <c:v>37711</c:v>
                </c:pt>
                <c:pt idx="8">
                  <c:v>37741</c:v>
                </c:pt>
                <c:pt idx="9">
                  <c:v>37772</c:v>
                </c:pt>
                <c:pt idx="10">
                  <c:v>37802</c:v>
                </c:pt>
                <c:pt idx="11">
                  <c:v>37833</c:v>
                </c:pt>
                <c:pt idx="12">
                  <c:v>37864</c:v>
                </c:pt>
                <c:pt idx="13">
                  <c:v>37894</c:v>
                </c:pt>
                <c:pt idx="14">
                  <c:v>37925</c:v>
                </c:pt>
                <c:pt idx="15">
                  <c:v>37955</c:v>
                </c:pt>
                <c:pt idx="16">
                  <c:v>37986</c:v>
                </c:pt>
                <c:pt idx="17">
                  <c:v>38017</c:v>
                </c:pt>
                <c:pt idx="18">
                  <c:v>38046</c:v>
                </c:pt>
                <c:pt idx="19">
                  <c:v>38077</c:v>
                </c:pt>
                <c:pt idx="20">
                  <c:v>38107</c:v>
                </c:pt>
                <c:pt idx="21">
                  <c:v>38138</c:v>
                </c:pt>
                <c:pt idx="22">
                  <c:v>38168</c:v>
                </c:pt>
                <c:pt idx="23">
                  <c:v>38199</c:v>
                </c:pt>
                <c:pt idx="24">
                  <c:v>38230</c:v>
                </c:pt>
                <c:pt idx="25">
                  <c:v>38260</c:v>
                </c:pt>
                <c:pt idx="26">
                  <c:v>38291</c:v>
                </c:pt>
                <c:pt idx="27">
                  <c:v>38321</c:v>
                </c:pt>
                <c:pt idx="28">
                  <c:v>38352</c:v>
                </c:pt>
                <c:pt idx="29">
                  <c:v>38383</c:v>
                </c:pt>
                <c:pt idx="30">
                  <c:v>38411</c:v>
                </c:pt>
                <c:pt idx="31">
                  <c:v>38442</c:v>
                </c:pt>
                <c:pt idx="32">
                  <c:v>38472</c:v>
                </c:pt>
                <c:pt idx="33">
                  <c:v>38503</c:v>
                </c:pt>
                <c:pt idx="34">
                  <c:v>38533</c:v>
                </c:pt>
                <c:pt idx="35">
                  <c:v>38564</c:v>
                </c:pt>
                <c:pt idx="36">
                  <c:v>38595</c:v>
                </c:pt>
                <c:pt idx="37">
                  <c:v>38625</c:v>
                </c:pt>
                <c:pt idx="38">
                  <c:v>38656</c:v>
                </c:pt>
                <c:pt idx="39">
                  <c:v>38686</c:v>
                </c:pt>
                <c:pt idx="40">
                  <c:v>38717</c:v>
                </c:pt>
                <c:pt idx="41">
                  <c:v>38748</c:v>
                </c:pt>
                <c:pt idx="42">
                  <c:v>38776</c:v>
                </c:pt>
                <c:pt idx="43">
                  <c:v>38807</c:v>
                </c:pt>
                <c:pt idx="44">
                  <c:v>38837</c:v>
                </c:pt>
                <c:pt idx="45">
                  <c:v>38868</c:v>
                </c:pt>
                <c:pt idx="46">
                  <c:v>38898</c:v>
                </c:pt>
                <c:pt idx="47">
                  <c:v>38929</c:v>
                </c:pt>
                <c:pt idx="48">
                  <c:v>38960</c:v>
                </c:pt>
                <c:pt idx="49">
                  <c:v>38990</c:v>
                </c:pt>
                <c:pt idx="50">
                  <c:v>39021</c:v>
                </c:pt>
                <c:pt idx="51">
                  <c:v>39051</c:v>
                </c:pt>
                <c:pt idx="52">
                  <c:v>39082</c:v>
                </c:pt>
                <c:pt idx="53">
                  <c:v>39113</c:v>
                </c:pt>
                <c:pt idx="54">
                  <c:v>39141</c:v>
                </c:pt>
                <c:pt idx="55">
                  <c:v>39172</c:v>
                </c:pt>
                <c:pt idx="56">
                  <c:v>39202</c:v>
                </c:pt>
                <c:pt idx="57">
                  <c:v>39233</c:v>
                </c:pt>
                <c:pt idx="58">
                  <c:v>39263</c:v>
                </c:pt>
                <c:pt idx="59">
                  <c:v>39294</c:v>
                </c:pt>
                <c:pt idx="60">
                  <c:v>39325</c:v>
                </c:pt>
                <c:pt idx="61">
                  <c:v>39355</c:v>
                </c:pt>
                <c:pt idx="62">
                  <c:v>39386</c:v>
                </c:pt>
                <c:pt idx="63">
                  <c:v>39416</c:v>
                </c:pt>
                <c:pt idx="64">
                  <c:v>39447</c:v>
                </c:pt>
                <c:pt idx="65">
                  <c:v>39478</c:v>
                </c:pt>
                <c:pt idx="66">
                  <c:v>39507</c:v>
                </c:pt>
                <c:pt idx="67">
                  <c:v>39538</c:v>
                </c:pt>
                <c:pt idx="68">
                  <c:v>39568</c:v>
                </c:pt>
                <c:pt idx="69">
                  <c:v>39599</c:v>
                </c:pt>
                <c:pt idx="70">
                  <c:v>39629</c:v>
                </c:pt>
                <c:pt idx="71">
                  <c:v>39660</c:v>
                </c:pt>
                <c:pt idx="72">
                  <c:v>39691</c:v>
                </c:pt>
                <c:pt idx="73">
                  <c:v>39721</c:v>
                </c:pt>
                <c:pt idx="74">
                  <c:v>39752</c:v>
                </c:pt>
                <c:pt idx="75">
                  <c:v>39782</c:v>
                </c:pt>
                <c:pt idx="76">
                  <c:v>39813</c:v>
                </c:pt>
                <c:pt idx="77">
                  <c:v>39844</c:v>
                </c:pt>
                <c:pt idx="78">
                  <c:v>39872</c:v>
                </c:pt>
                <c:pt idx="79">
                  <c:v>39903</c:v>
                </c:pt>
                <c:pt idx="80">
                  <c:v>39933</c:v>
                </c:pt>
                <c:pt idx="81">
                  <c:v>39964</c:v>
                </c:pt>
                <c:pt idx="82">
                  <c:v>39994</c:v>
                </c:pt>
                <c:pt idx="83">
                  <c:v>40025</c:v>
                </c:pt>
                <c:pt idx="84">
                  <c:v>40056</c:v>
                </c:pt>
                <c:pt idx="85">
                  <c:v>40086</c:v>
                </c:pt>
                <c:pt idx="86">
                  <c:v>40117</c:v>
                </c:pt>
                <c:pt idx="87">
                  <c:v>40147</c:v>
                </c:pt>
                <c:pt idx="88">
                  <c:v>40178</c:v>
                </c:pt>
                <c:pt idx="89">
                  <c:v>40209</c:v>
                </c:pt>
                <c:pt idx="90">
                  <c:v>40237</c:v>
                </c:pt>
                <c:pt idx="91">
                  <c:v>40268</c:v>
                </c:pt>
                <c:pt idx="92">
                  <c:v>40298</c:v>
                </c:pt>
                <c:pt idx="93">
                  <c:v>40329</c:v>
                </c:pt>
                <c:pt idx="94">
                  <c:v>40359</c:v>
                </c:pt>
                <c:pt idx="95">
                  <c:v>40390</c:v>
                </c:pt>
                <c:pt idx="96">
                  <c:v>40421</c:v>
                </c:pt>
                <c:pt idx="97">
                  <c:v>40451</c:v>
                </c:pt>
                <c:pt idx="98">
                  <c:v>40482</c:v>
                </c:pt>
                <c:pt idx="99">
                  <c:v>40512</c:v>
                </c:pt>
                <c:pt idx="100">
                  <c:v>40543</c:v>
                </c:pt>
                <c:pt idx="101">
                  <c:v>40574</c:v>
                </c:pt>
                <c:pt idx="102">
                  <c:v>40602</c:v>
                </c:pt>
                <c:pt idx="103">
                  <c:v>40633</c:v>
                </c:pt>
                <c:pt idx="104">
                  <c:v>40663</c:v>
                </c:pt>
                <c:pt idx="105">
                  <c:v>40694</c:v>
                </c:pt>
                <c:pt idx="106">
                  <c:v>40724</c:v>
                </c:pt>
                <c:pt idx="107">
                  <c:v>40755</c:v>
                </c:pt>
                <c:pt idx="108">
                  <c:v>40786</c:v>
                </c:pt>
                <c:pt idx="109">
                  <c:v>40816</c:v>
                </c:pt>
                <c:pt idx="110">
                  <c:v>40847</c:v>
                </c:pt>
                <c:pt idx="111">
                  <c:v>40877</c:v>
                </c:pt>
                <c:pt idx="112">
                  <c:v>40908</c:v>
                </c:pt>
                <c:pt idx="113">
                  <c:v>40939</c:v>
                </c:pt>
                <c:pt idx="114">
                  <c:v>40968</c:v>
                </c:pt>
                <c:pt idx="115">
                  <c:v>40999</c:v>
                </c:pt>
                <c:pt idx="116">
                  <c:v>41029</c:v>
                </c:pt>
                <c:pt idx="117">
                  <c:v>41060</c:v>
                </c:pt>
                <c:pt idx="118">
                  <c:v>41090</c:v>
                </c:pt>
                <c:pt idx="119">
                  <c:v>41121</c:v>
                </c:pt>
                <c:pt idx="120">
                  <c:v>41152</c:v>
                </c:pt>
                <c:pt idx="121">
                  <c:v>41182</c:v>
                </c:pt>
                <c:pt idx="122">
                  <c:v>41213</c:v>
                </c:pt>
                <c:pt idx="123">
                  <c:v>41243</c:v>
                </c:pt>
                <c:pt idx="124">
                  <c:v>41274</c:v>
                </c:pt>
                <c:pt idx="125">
                  <c:v>41305</c:v>
                </c:pt>
                <c:pt idx="126">
                  <c:v>41333</c:v>
                </c:pt>
                <c:pt idx="127">
                  <c:v>41364</c:v>
                </c:pt>
                <c:pt idx="128">
                  <c:v>41394</c:v>
                </c:pt>
                <c:pt idx="129">
                  <c:v>41425</c:v>
                </c:pt>
                <c:pt idx="130">
                  <c:v>41455</c:v>
                </c:pt>
                <c:pt idx="131">
                  <c:v>41486</c:v>
                </c:pt>
                <c:pt idx="132">
                  <c:v>41517</c:v>
                </c:pt>
                <c:pt idx="133">
                  <c:v>41547</c:v>
                </c:pt>
                <c:pt idx="134">
                  <c:v>41578</c:v>
                </c:pt>
                <c:pt idx="135">
                  <c:v>41608</c:v>
                </c:pt>
                <c:pt idx="136">
                  <c:v>41639</c:v>
                </c:pt>
                <c:pt idx="137">
                  <c:v>41670</c:v>
                </c:pt>
                <c:pt idx="138">
                  <c:v>41698</c:v>
                </c:pt>
                <c:pt idx="139">
                  <c:v>41729</c:v>
                </c:pt>
                <c:pt idx="140">
                  <c:v>41759</c:v>
                </c:pt>
                <c:pt idx="141">
                  <c:v>41790</c:v>
                </c:pt>
                <c:pt idx="142">
                  <c:v>41820</c:v>
                </c:pt>
                <c:pt idx="143">
                  <c:v>41851</c:v>
                </c:pt>
                <c:pt idx="144">
                  <c:v>41882</c:v>
                </c:pt>
                <c:pt idx="145">
                  <c:v>41912</c:v>
                </c:pt>
                <c:pt idx="146">
                  <c:v>41943</c:v>
                </c:pt>
                <c:pt idx="147">
                  <c:v>41973</c:v>
                </c:pt>
                <c:pt idx="148">
                  <c:v>42004</c:v>
                </c:pt>
                <c:pt idx="149">
                  <c:v>42035</c:v>
                </c:pt>
                <c:pt idx="150">
                  <c:v>42063</c:v>
                </c:pt>
                <c:pt idx="151">
                  <c:v>42094</c:v>
                </c:pt>
                <c:pt idx="152">
                  <c:v>42124</c:v>
                </c:pt>
                <c:pt idx="153">
                  <c:v>42155</c:v>
                </c:pt>
                <c:pt idx="154">
                  <c:v>42185</c:v>
                </c:pt>
                <c:pt idx="155">
                  <c:v>42216</c:v>
                </c:pt>
                <c:pt idx="156">
                  <c:v>42247</c:v>
                </c:pt>
                <c:pt idx="157">
                  <c:v>42277</c:v>
                </c:pt>
                <c:pt idx="158">
                  <c:v>42308</c:v>
                </c:pt>
                <c:pt idx="159">
                  <c:v>42338</c:v>
                </c:pt>
                <c:pt idx="160">
                  <c:v>42369</c:v>
                </c:pt>
                <c:pt idx="161">
                  <c:v>42400</c:v>
                </c:pt>
                <c:pt idx="162">
                  <c:v>42429</c:v>
                </c:pt>
                <c:pt idx="163">
                  <c:v>42460</c:v>
                </c:pt>
                <c:pt idx="164">
                  <c:v>42490</c:v>
                </c:pt>
                <c:pt idx="165">
                  <c:v>42521</c:v>
                </c:pt>
                <c:pt idx="166">
                  <c:v>42551</c:v>
                </c:pt>
                <c:pt idx="167">
                  <c:v>42582</c:v>
                </c:pt>
                <c:pt idx="168">
                  <c:v>42613</c:v>
                </c:pt>
                <c:pt idx="169">
                  <c:v>42643</c:v>
                </c:pt>
                <c:pt idx="170">
                  <c:v>42674</c:v>
                </c:pt>
                <c:pt idx="171">
                  <c:v>42704</c:v>
                </c:pt>
                <c:pt idx="172">
                  <c:v>42735</c:v>
                </c:pt>
                <c:pt idx="173">
                  <c:v>42766</c:v>
                </c:pt>
                <c:pt idx="174">
                  <c:v>42794</c:v>
                </c:pt>
                <c:pt idx="175">
                  <c:v>42825</c:v>
                </c:pt>
                <c:pt idx="176">
                  <c:v>42855</c:v>
                </c:pt>
                <c:pt idx="177">
                  <c:v>42886</c:v>
                </c:pt>
                <c:pt idx="178">
                  <c:v>42916</c:v>
                </c:pt>
                <c:pt idx="179">
                  <c:v>42947</c:v>
                </c:pt>
                <c:pt idx="180">
                  <c:v>42978</c:v>
                </c:pt>
                <c:pt idx="181">
                  <c:v>43008</c:v>
                </c:pt>
                <c:pt idx="182">
                  <c:v>43039</c:v>
                </c:pt>
                <c:pt idx="183">
                  <c:v>43069</c:v>
                </c:pt>
                <c:pt idx="184">
                  <c:v>43100</c:v>
                </c:pt>
                <c:pt idx="185">
                  <c:v>43131</c:v>
                </c:pt>
                <c:pt idx="186">
                  <c:v>43159</c:v>
                </c:pt>
                <c:pt idx="187">
                  <c:v>43190</c:v>
                </c:pt>
                <c:pt idx="188">
                  <c:v>43220</c:v>
                </c:pt>
                <c:pt idx="189">
                  <c:v>43251</c:v>
                </c:pt>
                <c:pt idx="190">
                  <c:v>43281</c:v>
                </c:pt>
                <c:pt idx="191">
                  <c:v>43312</c:v>
                </c:pt>
                <c:pt idx="192">
                  <c:v>43343</c:v>
                </c:pt>
                <c:pt idx="193">
                  <c:v>43373</c:v>
                </c:pt>
                <c:pt idx="194">
                  <c:v>43404</c:v>
                </c:pt>
                <c:pt idx="195">
                  <c:v>43434</c:v>
                </c:pt>
                <c:pt idx="196">
                  <c:v>43465</c:v>
                </c:pt>
                <c:pt idx="197">
                  <c:v>43496</c:v>
                </c:pt>
                <c:pt idx="198">
                  <c:v>43524</c:v>
                </c:pt>
                <c:pt idx="199">
                  <c:v>43555</c:v>
                </c:pt>
                <c:pt idx="200">
                  <c:v>43585</c:v>
                </c:pt>
                <c:pt idx="201">
                  <c:v>43616</c:v>
                </c:pt>
                <c:pt idx="202">
                  <c:v>43646</c:v>
                </c:pt>
                <c:pt idx="203">
                  <c:v>43677</c:v>
                </c:pt>
                <c:pt idx="204">
                  <c:v>43708</c:v>
                </c:pt>
                <c:pt idx="205">
                  <c:v>43738</c:v>
                </c:pt>
                <c:pt idx="206">
                  <c:v>43769</c:v>
                </c:pt>
                <c:pt idx="207">
                  <c:v>43799</c:v>
                </c:pt>
                <c:pt idx="208">
                  <c:v>43830</c:v>
                </c:pt>
                <c:pt idx="209">
                  <c:v>43861</c:v>
                </c:pt>
                <c:pt idx="210">
                  <c:v>43890</c:v>
                </c:pt>
                <c:pt idx="211">
                  <c:v>43921</c:v>
                </c:pt>
                <c:pt idx="212">
                  <c:v>43951</c:v>
                </c:pt>
                <c:pt idx="213">
                  <c:v>43982</c:v>
                </c:pt>
                <c:pt idx="214">
                  <c:v>44012</c:v>
                </c:pt>
                <c:pt idx="215">
                  <c:v>44043</c:v>
                </c:pt>
                <c:pt idx="216">
                  <c:v>44074</c:v>
                </c:pt>
                <c:pt idx="217">
                  <c:v>44104</c:v>
                </c:pt>
                <c:pt idx="218">
                  <c:v>44135</c:v>
                </c:pt>
                <c:pt idx="219">
                  <c:v>44165</c:v>
                </c:pt>
                <c:pt idx="220">
                  <c:v>44196</c:v>
                </c:pt>
                <c:pt idx="221">
                  <c:v>44227</c:v>
                </c:pt>
                <c:pt idx="222">
                  <c:v>44255</c:v>
                </c:pt>
                <c:pt idx="223">
                  <c:v>44286</c:v>
                </c:pt>
                <c:pt idx="224">
                  <c:v>44316</c:v>
                </c:pt>
                <c:pt idx="225">
                  <c:v>44347</c:v>
                </c:pt>
                <c:pt idx="226">
                  <c:v>44377</c:v>
                </c:pt>
                <c:pt idx="227">
                  <c:v>44408</c:v>
                </c:pt>
                <c:pt idx="228">
                  <c:v>44439</c:v>
                </c:pt>
                <c:pt idx="229">
                  <c:v>44469</c:v>
                </c:pt>
                <c:pt idx="230">
                  <c:v>44500</c:v>
                </c:pt>
                <c:pt idx="231">
                  <c:v>44530</c:v>
                </c:pt>
                <c:pt idx="232">
                  <c:v>44561</c:v>
                </c:pt>
                <c:pt idx="233">
                  <c:v>44592</c:v>
                </c:pt>
                <c:pt idx="234">
                  <c:v>44620</c:v>
                </c:pt>
                <c:pt idx="235">
                  <c:v>44651</c:v>
                </c:pt>
                <c:pt idx="236">
                  <c:v>44681</c:v>
                </c:pt>
                <c:pt idx="237">
                  <c:v>44712</c:v>
                </c:pt>
                <c:pt idx="238">
                  <c:v>44742</c:v>
                </c:pt>
                <c:pt idx="239">
                  <c:v>44773</c:v>
                </c:pt>
                <c:pt idx="240">
                  <c:v>44804</c:v>
                </c:pt>
                <c:pt idx="241">
                  <c:v>44834</c:v>
                </c:pt>
                <c:pt idx="242">
                  <c:v>44865</c:v>
                </c:pt>
                <c:pt idx="243">
                  <c:v>44895</c:v>
                </c:pt>
                <c:pt idx="244">
                  <c:v>44926</c:v>
                </c:pt>
                <c:pt idx="245">
                  <c:v>44957</c:v>
                </c:pt>
                <c:pt idx="246">
                  <c:v>44985</c:v>
                </c:pt>
                <c:pt idx="247">
                  <c:v>45016</c:v>
                </c:pt>
                <c:pt idx="248">
                  <c:v>45046</c:v>
                </c:pt>
                <c:pt idx="249">
                  <c:v>45077</c:v>
                </c:pt>
                <c:pt idx="250">
                  <c:v>45107</c:v>
                </c:pt>
                <c:pt idx="251">
                  <c:v>45138</c:v>
                </c:pt>
                <c:pt idx="252">
                  <c:v>45169</c:v>
                </c:pt>
                <c:pt idx="253">
                  <c:v>45199</c:v>
                </c:pt>
                <c:pt idx="254">
                  <c:v>45230</c:v>
                </c:pt>
                <c:pt idx="255">
                  <c:v>45260</c:v>
                </c:pt>
                <c:pt idx="256">
                  <c:v>45291</c:v>
                </c:pt>
                <c:pt idx="257">
                  <c:v>45322</c:v>
                </c:pt>
                <c:pt idx="258">
                  <c:v>45351</c:v>
                </c:pt>
                <c:pt idx="259">
                  <c:v>45382</c:v>
                </c:pt>
                <c:pt idx="260">
                  <c:v>45412</c:v>
                </c:pt>
                <c:pt idx="261">
                  <c:v>45443</c:v>
                </c:pt>
                <c:pt idx="262">
                  <c:v>45473</c:v>
                </c:pt>
                <c:pt idx="263">
                  <c:v>45504</c:v>
                </c:pt>
                <c:pt idx="264">
                  <c:v>45535</c:v>
                </c:pt>
                <c:pt idx="265">
                  <c:v>45565</c:v>
                </c:pt>
                <c:pt idx="266">
                  <c:v>45596</c:v>
                </c:pt>
                <c:pt idx="267">
                  <c:v>45626</c:v>
                </c:pt>
                <c:pt idx="268">
                  <c:v>45657</c:v>
                </c:pt>
                <c:pt idx="269">
                  <c:v>45688</c:v>
                </c:pt>
                <c:pt idx="270">
                  <c:v>45716</c:v>
                </c:pt>
                <c:pt idx="271">
                  <c:v>45747</c:v>
                </c:pt>
                <c:pt idx="272">
                  <c:v>45777</c:v>
                </c:pt>
                <c:pt idx="273">
                  <c:v>45808</c:v>
                </c:pt>
                <c:pt idx="274">
                  <c:v>45838</c:v>
                </c:pt>
                <c:pt idx="275">
                  <c:v>45869</c:v>
                </c:pt>
                <c:pt idx="276">
                  <c:v>45900</c:v>
                </c:pt>
                <c:pt idx="277">
                  <c:v>45930</c:v>
                </c:pt>
                <c:pt idx="278">
                  <c:v>45961</c:v>
                </c:pt>
                <c:pt idx="279">
                  <c:v>45991</c:v>
                </c:pt>
                <c:pt idx="280">
                  <c:v>46022</c:v>
                </c:pt>
                <c:pt idx="281">
                  <c:v>46053</c:v>
                </c:pt>
                <c:pt idx="282">
                  <c:v>46081</c:v>
                </c:pt>
                <c:pt idx="283">
                  <c:v>46112</c:v>
                </c:pt>
                <c:pt idx="284">
                  <c:v>46142</c:v>
                </c:pt>
                <c:pt idx="285">
                  <c:v>46173</c:v>
                </c:pt>
              </c:numCache>
            </c:numRef>
          </c:cat>
          <c:val>
            <c:numRef>
              <c:f>'842_B_PH'!$K$2:$K$287</c:f>
              <c:numCache>
                <c:formatCode>General</c:formatCode>
                <c:ptCount val="286"/>
                <c:pt idx="285">
                  <c:v>2564411.2582899998</c:v>
                </c:pt>
              </c:numCache>
            </c:numRef>
          </c:val>
          <c:smooth val="0"/>
          <c:extLst>
            <c:ext xmlns:c16="http://schemas.microsoft.com/office/drawing/2014/chart" uri="{C3380CC4-5D6E-409C-BE32-E72D297353CC}">
              <c16:uniqueId val="{00000013-01C3-4D5A-B637-B13DF4BE919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2"/>
          <c:orientation val="minMax"/>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0"/>
          <c:spPr>
            <a:solidFill>
              <a:srgbClr val="D25347"/>
            </a:solidFill>
            <a:ln>
              <a:noFill/>
            </a:ln>
            <a:effectLst/>
          </c:spPr>
          <c:invertIfNegative val="0"/>
          <c:val>
            <c:numRef>
              <c:f>'823_ESA'!$H$4:$H$15</c:f>
              <c:numCache>
                <c:formatCode>0</c:formatCode>
                <c:ptCount val="12"/>
                <c:pt idx="0">
                  <c:v>19.532264000000001</c:v>
                </c:pt>
                <c:pt idx="1">
                  <c:v>15.941884</c:v>
                </c:pt>
                <c:pt idx="2">
                  <c:v>12.914107</c:v>
                </c:pt>
                <c:pt idx="3">
                  <c:v>10.349804000000001</c:v>
                </c:pt>
                <c:pt idx="4">
                  <c:v>8.318816</c:v>
                </c:pt>
                <c:pt idx="5">
                  <c:v>7.7476760000000002</c:v>
                </c:pt>
                <c:pt idx="6">
                  <c:v>6.9872420000000002</c:v>
                </c:pt>
                <c:pt idx="7">
                  <c:v>6.6576469999999999</c:v>
                </c:pt>
                <c:pt idx="8">
                  <c:v>6.0199959999999999</c:v>
                </c:pt>
                <c:pt idx="9">
                  <c:v>3.2821980000000002</c:v>
                </c:pt>
                <c:pt idx="10">
                  <c:v>1.7144740000000001</c:v>
                </c:pt>
                <c:pt idx="11">
                  <c:v>0.533891</c:v>
                </c:pt>
              </c:numCache>
            </c:numRef>
          </c:val>
          <c:extLst>
            <c:ext xmlns:c16="http://schemas.microsoft.com/office/drawing/2014/chart" uri="{C3380CC4-5D6E-409C-BE32-E72D297353CC}">
              <c16:uniqueId val="{00000000-E0BB-47F2-A345-0462238EB5E5}"/>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0"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'874_AAOT'!$H$4:$H$9</c:f>
              <c:numCache>
                <c:formatCode>0</c:formatCode>
                <c:ptCount val="6"/>
                <c:pt idx="0">
                  <c:v>52.053759999999997</c:v>
                </c:pt>
                <c:pt idx="1">
                  <c:v>28.504272</c:v>
                </c:pt>
                <c:pt idx="2">
                  <c:v>7.2831340000000004</c:v>
                </c:pt>
                <c:pt idx="3">
                  <c:v>5.512588</c:v>
                </c:pt>
                <c:pt idx="4">
                  <c:v>4.3274249999999999</c:v>
                </c:pt>
                <c:pt idx="5">
                  <c:v>2.3188209999999998</c:v>
                </c:pt>
              </c:numCache>
            </c:numRef>
          </c:val>
          <c:extLst>
            <c:ext xmlns:c16="http://schemas.microsoft.com/office/drawing/2014/chart" uri="{C3380CC4-5D6E-409C-BE32-E72D297353CC}">
              <c16:uniqueId val="{00000000-043A-4EE0-AAEB-8BFCB1E94839}"/>
            </c:ext>
          </c:extLst>
        </c:ser>
        <c:dLbls>
          <c:showLegendKey val="0"/>
          <c:showVal val="0"/>
          <c:showCatName val="0"/>
          <c:showSerName val="0"/>
          <c:showPercent val="0"/>
          <c:showBubbleSize val="0"/>
        </c:dLbls>
        <c:gapWidth val="20"/>
        <c:axId val="1730838656"/>
        <c:axId val="1730860736"/>
      </c:barChart>
      <c:catAx>
        <c:axId val="1730838656"/>
        <c:scaling>
          <c:orientation val="maxMin"/>
        </c:scaling>
        <c:delete val="1"/>
        <c:axPos val="l"/>
        <c:majorTickMark val="none"/>
        <c:minorTickMark val="none"/>
        <c:tickLblPos val="nextTo"/>
        <c:crossAx val="1730860736"/>
        <c:crosses val="autoZero"/>
        <c:auto val="1"/>
        <c:lblAlgn val="ctr"/>
        <c:lblOffset val="100"/>
        <c:noMultiLvlLbl val="0"/>
      </c:catAx>
      <c:valAx>
        <c:axId val="1730860736"/>
        <c:scaling>
          <c:orientation val="minMax"/>
        </c:scaling>
        <c:delete val="1"/>
        <c:axPos val="t"/>
        <c:numFmt formatCode="0" sourceLinked="1"/>
        <c:majorTickMark val="none"/>
        <c:minorTickMark val="none"/>
        <c:tickLblPos val="nextTo"/>
        <c:crossAx val="173083865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'874_ESA'!$H$4:$H$13</c:f>
              <c:numCache>
                <c:formatCode>0</c:formatCode>
                <c:ptCount val="10"/>
                <c:pt idx="0">
                  <c:v>17.367754000000001</c:v>
                </c:pt>
                <c:pt idx="1">
                  <c:v>14.570373</c:v>
                </c:pt>
                <c:pt idx="2">
                  <c:v>11.837375</c:v>
                </c:pt>
                <c:pt idx="3">
                  <c:v>9.5598860000000005</c:v>
                </c:pt>
                <c:pt idx="4">
                  <c:v>8.3884349999999994</c:v>
                </c:pt>
                <c:pt idx="5">
                  <c:v>8.2090189999999996</c:v>
                </c:pt>
                <c:pt idx="6">
                  <c:v>8.1540619999999997</c:v>
                </c:pt>
                <c:pt idx="7">
                  <c:v>7.7990490000000001</c:v>
                </c:pt>
                <c:pt idx="8">
                  <c:v>7.1045109999999996</c:v>
                </c:pt>
                <c:pt idx="9">
                  <c:v>7.0095369999999999</c:v>
                </c:pt>
              </c:numCache>
            </c:numRef>
          </c:val>
          <c:extLst>
            <c:ext xmlns:c16="http://schemas.microsoft.com/office/drawing/2014/chart" uri="{C3380CC4-5D6E-409C-BE32-E72D297353CC}">
              <c16:uniqueId val="{00000000-D6A9-459C-80D7-4387C0B8A793}"/>
            </c:ext>
          </c:extLst>
        </c:ser>
        <c:dLbls>
          <c:showLegendKey val="0"/>
          <c:showVal val="0"/>
          <c:showCatName val="0"/>
          <c:showSerName val="0"/>
          <c:showPercent val="0"/>
          <c:showBubbleSize val="0"/>
        </c:dLbls>
        <c:gapWidth val="20"/>
        <c:axId val="55091216"/>
        <c:axId val="55106576"/>
      </c:barChart>
      <c:catAx>
        <c:axId val="55091216"/>
        <c:scaling>
          <c:orientation val="maxMin"/>
        </c:scaling>
        <c:delete val="1"/>
        <c:axPos val="l"/>
        <c:majorTickMark val="none"/>
        <c:minorTickMark val="none"/>
        <c:tickLblPos val="nextTo"/>
        <c:crossAx val="55106576"/>
        <c:crosses val="autoZero"/>
        <c:auto val="1"/>
        <c:lblAlgn val="ctr"/>
        <c:lblOffset val="100"/>
        <c:noMultiLvlLbl val="0"/>
      </c:catAx>
      <c:valAx>
        <c:axId val="55106576"/>
        <c:scaling>
          <c:orientation val="minMax"/>
        </c:scaling>
        <c:delete val="1"/>
        <c:axPos val="t"/>
        <c:numFmt formatCode="0" sourceLinked="1"/>
        <c:majorTickMark val="none"/>
        <c:minorTickMark val="none"/>
        <c:tickLblPos val="nextTo"/>
        <c:crossAx val="5509121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948815359477109"/>
          <c:h val="0.83154126984126986"/>
        </c:manualLayout>
      </c:layout>
      <c:lineChart>
        <c:grouping val="standard"/>
        <c:varyColors val="0"/>
        <c:ser>
          <c:idx val="0"/>
          <c:order val="0"/>
          <c:tx>
            <c:strRef>
              <c:f>'874_A_PH'!$G$2</c:f>
              <c:strCache>
                <c:ptCount val="1"/>
                <c:pt idx="0">
                  <c:v>Foord</c:v>
                </c:pt>
              </c:strCache>
            </c:strRef>
          </c:tx>
          <c:spPr>
            <a:ln w="15875" cap="rnd">
              <a:solidFill>
                <a:srgbClr val="D25347"/>
              </a:solidFill>
              <a:round/>
            </a:ln>
            <a:effectLst/>
          </c:spPr>
          <c:marker>
            <c:symbol val="none"/>
          </c:marker>
          <c:dLbls>
            <c:delete val="1"/>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'874_A_PH'!$P$2:$P$353</c:f>
              <c:numCache>
                <c:formatCode>General</c:formatCode>
                <c:ptCount val="352"/>
                <c:pt idx="0">
                  <c:v>100000</c:v>
                </c:pt>
                <c:pt idx="1">
                  <c:v>99400</c:v>
                </c:pt>
                <c:pt idx="2">
                  <c:v>100000</c:v>
                </c:pt>
                <c:pt idx="3">
                  <c:v>102000</c:v>
                </c:pt>
                <c:pt idx="4">
                  <c:v>104200</c:v>
                </c:pt>
                <c:pt idx="5">
                  <c:v>107800</c:v>
                </c:pt>
                <c:pt idx="6">
                  <c:v>105500</c:v>
                </c:pt>
                <c:pt idx="7">
                  <c:v>109400</c:v>
                </c:pt>
                <c:pt idx="8">
                  <c:v>106175</c:v>
                </c:pt>
                <c:pt idx="9">
                  <c:v>107084</c:v>
                </c:pt>
                <c:pt idx="10">
                  <c:v>109131</c:v>
                </c:pt>
                <c:pt idx="11">
                  <c:v>109451</c:v>
                </c:pt>
                <c:pt idx="12">
                  <c:v>113076</c:v>
                </c:pt>
                <c:pt idx="13">
                  <c:v>117740</c:v>
                </c:pt>
                <c:pt idx="14">
                  <c:v>116195</c:v>
                </c:pt>
                <c:pt idx="15">
                  <c:v>120713</c:v>
                </c:pt>
                <c:pt idx="16">
                  <c:v>121681</c:v>
                </c:pt>
                <c:pt idx="17">
                  <c:v>120198</c:v>
                </c:pt>
                <c:pt idx="18">
                  <c:v>114945</c:v>
                </c:pt>
                <c:pt idx="19">
                  <c:v>117293</c:v>
                </c:pt>
                <c:pt idx="20">
                  <c:v>120503</c:v>
                </c:pt>
                <c:pt idx="21">
                  <c:v>123372</c:v>
                </c:pt>
                <c:pt idx="22">
                  <c:v>124298</c:v>
                </c:pt>
                <c:pt idx="23">
                  <c:v>126434</c:v>
                </c:pt>
                <c:pt idx="24">
                  <c:v>122987</c:v>
                </c:pt>
                <c:pt idx="25">
                  <c:v>119565</c:v>
                </c:pt>
                <c:pt idx="26">
                  <c:v>121644</c:v>
                </c:pt>
                <c:pt idx="27">
                  <c:v>115684</c:v>
                </c:pt>
                <c:pt idx="28">
                  <c:v>114819</c:v>
                </c:pt>
                <c:pt idx="29">
                  <c:v>113627</c:v>
                </c:pt>
                <c:pt idx="30">
                  <c:v>112443</c:v>
                </c:pt>
                <c:pt idx="31">
                  <c:v>109862</c:v>
                </c:pt>
                <c:pt idx="32">
                  <c:v>106693</c:v>
                </c:pt>
                <c:pt idx="33">
                  <c:v>110712</c:v>
                </c:pt>
                <c:pt idx="34">
                  <c:v>109745</c:v>
                </c:pt>
                <c:pt idx="35">
                  <c:v>111313</c:v>
                </c:pt>
                <c:pt idx="36">
                  <c:v>113922</c:v>
                </c:pt>
                <c:pt idx="37">
                  <c:v>119527</c:v>
                </c:pt>
                <c:pt idx="38">
                  <c:v>119293</c:v>
                </c:pt>
                <c:pt idx="39">
                  <c:v>117580</c:v>
                </c:pt>
                <c:pt idx="40">
                  <c:v>119744</c:v>
                </c:pt>
                <c:pt idx="41">
                  <c:v>121474</c:v>
                </c:pt>
                <c:pt idx="42">
                  <c:v>123716</c:v>
                </c:pt>
                <c:pt idx="43">
                  <c:v>121808</c:v>
                </c:pt>
                <c:pt idx="44">
                  <c:v>126897</c:v>
                </c:pt>
                <c:pt idx="45">
                  <c:v>129955</c:v>
                </c:pt>
                <c:pt idx="46">
                  <c:v>135703</c:v>
                </c:pt>
                <c:pt idx="47">
                  <c:v>135528</c:v>
                </c:pt>
                <c:pt idx="48">
                  <c:v>131923</c:v>
                </c:pt>
                <c:pt idx="49">
                  <c:v>130298</c:v>
                </c:pt>
                <c:pt idx="50">
                  <c:v>132444</c:v>
                </c:pt>
                <c:pt idx="51">
                  <c:v>133505</c:v>
                </c:pt>
                <c:pt idx="52">
                  <c:v>132941</c:v>
                </c:pt>
                <c:pt idx="53">
                  <c:v>133508</c:v>
                </c:pt>
                <c:pt idx="54">
                  <c:v>134831</c:v>
                </c:pt>
                <c:pt idx="55">
                  <c:v>124835</c:v>
                </c:pt>
                <c:pt idx="56">
                  <c:v>131111</c:v>
                </c:pt>
                <c:pt idx="57">
                  <c:v>130473</c:v>
                </c:pt>
                <c:pt idx="58">
                  <c:v>130316</c:v>
                </c:pt>
                <c:pt idx="59">
                  <c:v>132594</c:v>
                </c:pt>
                <c:pt idx="60">
                  <c:v>133901</c:v>
                </c:pt>
                <c:pt idx="61">
                  <c:v>131954</c:v>
                </c:pt>
                <c:pt idx="62">
                  <c:v>132282</c:v>
                </c:pt>
                <c:pt idx="63">
                  <c:v>135411</c:v>
                </c:pt>
                <c:pt idx="64">
                  <c:v>132357</c:v>
                </c:pt>
                <c:pt idx="65">
                  <c:v>129372</c:v>
                </c:pt>
                <c:pt idx="66">
                  <c:v>136271</c:v>
                </c:pt>
                <c:pt idx="67">
                  <c:v>131279</c:v>
                </c:pt>
                <c:pt idx="68">
                  <c:v>132098</c:v>
                </c:pt>
                <c:pt idx="69">
                  <c:v>133594</c:v>
                </c:pt>
                <c:pt idx="70">
                  <c:v>134446</c:v>
                </c:pt>
                <c:pt idx="71">
                  <c:v>128934</c:v>
                </c:pt>
                <c:pt idx="72">
                  <c:v>129710</c:v>
                </c:pt>
                <c:pt idx="73">
                  <c:v>129032</c:v>
                </c:pt>
                <c:pt idx="74">
                  <c:v>136583</c:v>
                </c:pt>
                <c:pt idx="75">
                  <c:v>147332</c:v>
                </c:pt>
                <c:pt idx="76">
                  <c:v>149306</c:v>
                </c:pt>
                <c:pt idx="77">
                  <c:v>145189</c:v>
                </c:pt>
                <c:pt idx="78">
                  <c:v>142854</c:v>
                </c:pt>
                <c:pt idx="79">
                  <c:v>149201</c:v>
                </c:pt>
                <c:pt idx="80">
                  <c:v>151016</c:v>
                </c:pt>
                <c:pt idx="81">
                  <c:v>154888</c:v>
                </c:pt>
                <c:pt idx="82">
                  <c:v>162813</c:v>
                </c:pt>
                <c:pt idx="83">
                  <c:v>169471</c:v>
                </c:pt>
                <c:pt idx="84">
                  <c:v>172330</c:v>
                </c:pt>
                <c:pt idx="85">
                  <c:v>168765</c:v>
                </c:pt>
                <c:pt idx="86">
                  <c:v>169513</c:v>
                </c:pt>
                <c:pt idx="87">
                  <c:v>166316</c:v>
                </c:pt>
                <c:pt idx="88">
                  <c:v>168422</c:v>
                </c:pt>
                <c:pt idx="89">
                  <c:v>163943</c:v>
                </c:pt>
                <c:pt idx="90">
                  <c:v>166448</c:v>
                </c:pt>
                <c:pt idx="91">
                  <c:v>167880</c:v>
                </c:pt>
                <c:pt idx="92">
                  <c:v>169855</c:v>
                </c:pt>
                <c:pt idx="93">
                  <c:v>179368</c:v>
                </c:pt>
                <c:pt idx="94">
                  <c:v>183921</c:v>
                </c:pt>
                <c:pt idx="95">
                  <c:v>180744</c:v>
                </c:pt>
                <c:pt idx="96">
                  <c:v>187982</c:v>
                </c:pt>
                <c:pt idx="97">
                  <c:v>182264</c:v>
                </c:pt>
                <c:pt idx="98">
                  <c:v>186252</c:v>
                </c:pt>
                <c:pt idx="99">
                  <c:v>182602</c:v>
                </c:pt>
                <c:pt idx="100">
                  <c:v>184414</c:v>
                </c:pt>
                <c:pt idx="101">
                  <c:v>182623</c:v>
                </c:pt>
                <c:pt idx="102">
                  <c:v>186610</c:v>
                </c:pt>
                <c:pt idx="103">
                  <c:v>191896</c:v>
                </c:pt>
                <c:pt idx="104">
                  <c:v>187706</c:v>
                </c:pt>
                <c:pt idx="105">
                  <c:v>190988</c:v>
                </c:pt>
                <c:pt idx="106">
                  <c:v>194538</c:v>
                </c:pt>
                <c:pt idx="107">
                  <c:v>203206</c:v>
                </c:pt>
                <c:pt idx="108">
                  <c:v>201954</c:v>
                </c:pt>
                <c:pt idx="109">
                  <c:v>204820</c:v>
                </c:pt>
                <c:pt idx="110">
                  <c:v>211146</c:v>
                </c:pt>
                <c:pt idx="111">
                  <c:v>179531</c:v>
                </c:pt>
                <c:pt idx="112">
                  <c:v>205868</c:v>
                </c:pt>
                <c:pt idx="113">
                  <c:v>213503</c:v>
                </c:pt>
                <c:pt idx="114">
                  <c:v>217351</c:v>
                </c:pt>
                <c:pt idx="115">
                  <c:v>214992</c:v>
                </c:pt>
                <c:pt idx="116">
                  <c:v>222629</c:v>
                </c:pt>
                <c:pt idx="117">
                  <c:v>226020</c:v>
                </c:pt>
                <c:pt idx="118">
                  <c:v>230414</c:v>
                </c:pt>
                <c:pt idx="119">
                  <c:v>229301</c:v>
                </c:pt>
                <c:pt idx="120">
                  <c:v>236350</c:v>
                </c:pt>
                <c:pt idx="121">
                  <c:v>234403</c:v>
                </c:pt>
                <c:pt idx="122">
                  <c:v>239019</c:v>
                </c:pt>
                <c:pt idx="123">
                  <c:v>241011</c:v>
                </c:pt>
                <c:pt idx="124">
                  <c:v>242416</c:v>
                </c:pt>
                <c:pt idx="125">
                  <c:v>241286</c:v>
                </c:pt>
                <c:pt idx="126">
                  <c:v>242933</c:v>
                </c:pt>
                <c:pt idx="127">
                  <c:v>254687</c:v>
                </c:pt>
                <c:pt idx="128">
                  <c:v>263718</c:v>
                </c:pt>
                <c:pt idx="129">
                  <c:v>259112</c:v>
                </c:pt>
                <c:pt idx="130">
                  <c:v>259618</c:v>
                </c:pt>
                <c:pt idx="131">
                  <c:v>249979</c:v>
                </c:pt>
                <c:pt idx="132">
                  <c:v>259316</c:v>
                </c:pt>
                <c:pt idx="133">
                  <c:v>263621</c:v>
                </c:pt>
                <c:pt idx="134">
                  <c:v>269509</c:v>
                </c:pt>
                <c:pt idx="135">
                  <c:v>268561</c:v>
                </c:pt>
                <c:pt idx="136">
                  <c:v>263840</c:v>
                </c:pt>
                <c:pt idx="137">
                  <c:v>256190</c:v>
                </c:pt>
                <c:pt idx="138">
                  <c:v>250020</c:v>
                </c:pt>
                <c:pt idx="139">
                  <c:v>232156</c:v>
                </c:pt>
                <c:pt idx="140">
                  <c:v>194743</c:v>
                </c:pt>
                <c:pt idx="141">
                  <c:v>197108</c:v>
                </c:pt>
                <c:pt idx="142">
                  <c:v>211727.66</c:v>
                </c:pt>
                <c:pt idx="143">
                  <c:v>201374</c:v>
                </c:pt>
                <c:pt idx="144">
                  <c:v>189217</c:v>
                </c:pt>
                <c:pt idx="145">
                  <c:v>194914</c:v>
                </c:pt>
                <c:pt idx="146">
                  <c:v>207420</c:v>
                </c:pt>
                <c:pt idx="147">
                  <c:v>223134</c:v>
                </c:pt>
                <c:pt idx="148">
                  <c:v>218406</c:v>
                </c:pt>
                <c:pt idx="149">
                  <c:v>228963</c:v>
                </c:pt>
                <c:pt idx="150">
                  <c:v>232677</c:v>
                </c:pt>
                <c:pt idx="151">
                  <c:v>240015</c:v>
                </c:pt>
                <c:pt idx="152">
                  <c:v>241690</c:v>
                </c:pt>
                <c:pt idx="153">
                  <c:v>250711</c:v>
                </c:pt>
                <c:pt idx="154">
                  <c:v>251522</c:v>
                </c:pt>
                <c:pt idx="155">
                  <c:v>245937.87</c:v>
                </c:pt>
                <c:pt idx="156">
                  <c:v>247926</c:v>
                </c:pt>
                <c:pt idx="157">
                  <c:v>254760</c:v>
                </c:pt>
                <c:pt idx="158">
                  <c:v>253763</c:v>
                </c:pt>
                <c:pt idx="159">
                  <c:v>235528</c:v>
                </c:pt>
                <c:pt idx="160">
                  <c:v>234911</c:v>
                </c:pt>
                <c:pt idx="161">
                  <c:v>247273</c:v>
                </c:pt>
                <c:pt idx="162">
                  <c:v>245481</c:v>
                </c:pt>
                <c:pt idx="163">
                  <c:v>261532</c:v>
                </c:pt>
                <c:pt idx="164">
                  <c:v>270518</c:v>
                </c:pt>
                <c:pt idx="165">
                  <c:v>263449.57</c:v>
                </c:pt>
                <c:pt idx="166">
                  <c:v>277053</c:v>
                </c:pt>
                <c:pt idx="167">
                  <c:v>281341.86</c:v>
                </c:pt>
                <c:pt idx="168">
                  <c:v>284265</c:v>
                </c:pt>
                <c:pt idx="169">
                  <c:v>283441</c:v>
                </c:pt>
                <c:pt idx="170">
                  <c:v>296333</c:v>
                </c:pt>
                <c:pt idx="171">
                  <c:v>294108</c:v>
                </c:pt>
                <c:pt idx="172">
                  <c:v>288219.26</c:v>
                </c:pt>
                <c:pt idx="173">
                  <c:v>288315.21999999997</c:v>
                </c:pt>
                <c:pt idx="174">
                  <c:v>281616.88</c:v>
                </c:pt>
                <c:pt idx="175">
                  <c:v>258798</c:v>
                </c:pt>
                <c:pt idx="176">
                  <c:v>281452</c:v>
                </c:pt>
                <c:pt idx="177">
                  <c:v>275024</c:v>
                </c:pt>
                <c:pt idx="178">
                  <c:v>273942</c:v>
                </c:pt>
                <c:pt idx="179">
                  <c:v>280255</c:v>
                </c:pt>
                <c:pt idx="180">
                  <c:v>286635</c:v>
                </c:pt>
                <c:pt idx="181">
                  <c:v>291577</c:v>
                </c:pt>
                <c:pt idx="182">
                  <c:v>291015</c:v>
                </c:pt>
                <c:pt idx="183">
                  <c:v>272726</c:v>
                </c:pt>
                <c:pt idx="184">
                  <c:v>287103</c:v>
                </c:pt>
                <c:pt idx="185">
                  <c:v>290440</c:v>
                </c:pt>
                <c:pt idx="186">
                  <c:v>293100</c:v>
                </c:pt>
                <c:pt idx="187">
                  <c:v>299748</c:v>
                </c:pt>
                <c:pt idx="188">
                  <c:v>300226</c:v>
                </c:pt>
                <c:pt idx="189">
                  <c:v>302783</c:v>
                </c:pt>
                <c:pt idx="190">
                  <c:v>304572.28999999998</c:v>
                </c:pt>
                <c:pt idx="191">
                  <c:v>318084</c:v>
                </c:pt>
                <c:pt idx="192">
                  <c:v>315864</c:v>
                </c:pt>
                <c:pt idx="193">
                  <c:v>319325.46999999997</c:v>
                </c:pt>
                <c:pt idx="194">
                  <c:v>324714</c:v>
                </c:pt>
                <c:pt idx="195">
                  <c:v>324691.09000000003</c:v>
                </c:pt>
                <c:pt idx="196">
                  <c:v>316247</c:v>
                </c:pt>
                <c:pt idx="197">
                  <c:v>329282</c:v>
                </c:pt>
                <c:pt idx="198">
                  <c:v>326848</c:v>
                </c:pt>
                <c:pt idx="199">
                  <c:v>337687</c:v>
                </c:pt>
                <c:pt idx="200">
                  <c:v>344062</c:v>
                </c:pt>
                <c:pt idx="201">
                  <c:v>349467</c:v>
                </c:pt>
                <c:pt idx="202">
                  <c:v>348169</c:v>
                </c:pt>
                <c:pt idx="203">
                  <c:v>326346</c:v>
                </c:pt>
                <c:pt idx="204">
                  <c:v>340883</c:v>
                </c:pt>
                <c:pt idx="205">
                  <c:v>341937</c:v>
                </c:pt>
                <c:pt idx="206">
                  <c:v>344541</c:v>
                </c:pt>
                <c:pt idx="207">
                  <c:v>348275</c:v>
                </c:pt>
                <c:pt idx="208">
                  <c:v>350088</c:v>
                </c:pt>
                <c:pt idx="209">
                  <c:v>346238</c:v>
                </c:pt>
                <c:pt idx="210">
                  <c:v>348632</c:v>
                </c:pt>
                <c:pt idx="211">
                  <c:v>339358</c:v>
                </c:pt>
                <c:pt idx="212">
                  <c:v>342400</c:v>
                </c:pt>
                <c:pt idx="213">
                  <c:v>345000</c:v>
                </c:pt>
                <c:pt idx="214">
                  <c:v>341000</c:v>
                </c:pt>
                <c:pt idx="215">
                  <c:v>340900</c:v>
                </c:pt>
                <c:pt idx="216">
                  <c:v>353500</c:v>
                </c:pt>
                <c:pt idx="217">
                  <c:v>346500</c:v>
                </c:pt>
                <c:pt idx="218">
                  <c:v>361900</c:v>
                </c:pt>
                <c:pt idx="219">
                  <c:v>364900</c:v>
                </c:pt>
                <c:pt idx="220">
                  <c:v>358200</c:v>
                </c:pt>
                <c:pt idx="221">
                  <c:v>357200</c:v>
                </c:pt>
                <c:pt idx="222">
                  <c:v>341200</c:v>
                </c:pt>
                <c:pt idx="223">
                  <c:v>331500</c:v>
                </c:pt>
                <c:pt idx="224">
                  <c:v>350400</c:v>
                </c:pt>
                <c:pt idx="225">
                  <c:v>348700</c:v>
                </c:pt>
                <c:pt idx="226">
                  <c:v>347300</c:v>
                </c:pt>
                <c:pt idx="227">
                  <c:v>329400</c:v>
                </c:pt>
                <c:pt idx="228">
                  <c:v>327800</c:v>
                </c:pt>
                <c:pt idx="229">
                  <c:v>346000</c:v>
                </c:pt>
                <c:pt idx="230">
                  <c:v>347200</c:v>
                </c:pt>
                <c:pt idx="231">
                  <c:v>348300</c:v>
                </c:pt>
                <c:pt idx="232">
                  <c:v>344200</c:v>
                </c:pt>
                <c:pt idx="233">
                  <c:v>353600</c:v>
                </c:pt>
                <c:pt idx="234">
                  <c:v>355000</c:v>
                </c:pt>
                <c:pt idx="235">
                  <c:v>355900</c:v>
                </c:pt>
                <c:pt idx="236">
                  <c:v>346800</c:v>
                </c:pt>
                <c:pt idx="237">
                  <c:v>350600</c:v>
                </c:pt>
                <c:pt idx="238">
                  <c:v>351100</c:v>
                </c:pt>
                <c:pt idx="239">
                  <c:v>356300</c:v>
                </c:pt>
                <c:pt idx="240">
                  <c:v>362300</c:v>
                </c:pt>
                <c:pt idx="241">
                  <c:v>369500</c:v>
                </c:pt>
                <c:pt idx="242">
                  <c:v>375300</c:v>
                </c:pt>
                <c:pt idx="243">
                  <c:v>382700</c:v>
                </c:pt>
                <c:pt idx="244">
                  <c:v>380600</c:v>
                </c:pt>
                <c:pt idx="245">
                  <c:v>390580</c:v>
                </c:pt>
                <c:pt idx="246">
                  <c:v>396880</c:v>
                </c:pt>
                <c:pt idx="247">
                  <c:v>398260</c:v>
                </c:pt>
                <c:pt idx="248">
                  <c:v>397290</c:v>
                </c:pt>
                <c:pt idx="249">
                  <c:v>402350</c:v>
                </c:pt>
                <c:pt idx="250">
                  <c:v>405550</c:v>
                </c:pt>
                <c:pt idx="251">
                  <c:v>424250</c:v>
                </c:pt>
                <c:pt idx="252">
                  <c:v>401010</c:v>
                </c:pt>
                <c:pt idx="253">
                  <c:v>390890</c:v>
                </c:pt>
                <c:pt idx="254">
                  <c:v>401780</c:v>
                </c:pt>
                <c:pt idx="255">
                  <c:v>395980</c:v>
                </c:pt>
                <c:pt idx="256">
                  <c:v>391170</c:v>
                </c:pt>
                <c:pt idx="257">
                  <c:v>399310</c:v>
                </c:pt>
                <c:pt idx="258">
                  <c:v>395220</c:v>
                </c:pt>
                <c:pt idx="259">
                  <c:v>393580</c:v>
                </c:pt>
                <c:pt idx="260">
                  <c:v>372760</c:v>
                </c:pt>
                <c:pt idx="261">
                  <c:v>382910</c:v>
                </c:pt>
                <c:pt idx="262">
                  <c:v>366700</c:v>
                </c:pt>
                <c:pt idx="263">
                  <c:v>385580</c:v>
                </c:pt>
                <c:pt idx="264">
                  <c:v>393420</c:v>
                </c:pt>
                <c:pt idx="265">
                  <c:v>392560</c:v>
                </c:pt>
                <c:pt idx="266">
                  <c:v>395340</c:v>
                </c:pt>
                <c:pt idx="267">
                  <c:v>371970</c:v>
                </c:pt>
                <c:pt idx="268">
                  <c:v>391130</c:v>
                </c:pt>
                <c:pt idx="269">
                  <c:v>391970</c:v>
                </c:pt>
                <c:pt idx="270">
                  <c:v>393020</c:v>
                </c:pt>
                <c:pt idx="271">
                  <c:v>395120</c:v>
                </c:pt>
                <c:pt idx="272">
                  <c:v>407680</c:v>
                </c:pt>
                <c:pt idx="273">
                  <c:v>413440</c:v>
                </c:pt>
                <c:pt idx="274">
                  <c:v>429110</c:v>
                </c:pt>
                <c:pt idx="275">
                  <c:v>419950</c:v>
                </c:pt>
                <c:pt idx="276">
                  <c:v>407690</c:v>
                </c:pt>
                <c:pt idx="277">
                  <c:v>387970</c:v>
                </c:pt>
                <c:pt idx="278">
                  <c:v>410760</c:v>
                </c:pt>
                <c:pt idx="279">
                  <c:v>414890</c:v>
                </c:pt>
                <c:pt idx="280">
                  <c:v>426410</c:v>
                </c:pt>
                <c:pt idx="281">
                  <c:v>431600</c:v>
                </c:pt>
                <c:pt idx="282">
                  <c:v>440290</c:v>
                </c:pt>
                <c:pt idx="283">
                  <c:v>421700</c:v>
                </c:pt>
                <c:pt idx="284">
                  <c:v>414060</c:v>
                </c:pt>
                <c:pt idx="285">
                  <c:v>441930</c:v>
                </c:pt>
                <c:pt idx="286">
                  <c:v>459620</c:v>
                </c:pt>
                <c:pt idx="287">
                  <c:v>458690</c:v>
                </c:pt>
                <c:pt idx="288">
                  <c:v>455250</c:v>
                </c:pt>
                <c:pt idx="289">
                  <c:v>468570</c:v>
                </c:pt>
                <c:pt idx="290">
                  <c:v>486230</c:v>
                </c:pt>
                <c:pt idx="291">
                  <c:v>501840</c:v>
                </c:pt>
                <c:pt idx="292">
                  <c:v>487150</c:v>
                </c:pt>
                <c:pt idx="293">
                  <c:v>483110</c:v>
                </c:pt>
                <c:pt idx="294">
                  <c:v>479450</c:v>
                </c:pt>
                <c:pt idx="295">
                  <c:v>462620</c:v>
                </c:pt>
                <c:pt idx="296">
                  <c:v>471530</c:v>
                </c:pt>
                <c:pt idx="297">
                  <c:v>459390</c:v>
                </c:pt>
                <c:pt idx="298">
                  <c:v>474180</c:v>
                </c:pt>
                <c:pt idx="299">
                  <c:v>477570</c:v>
                </c:pt>
                <c:pt idx="300">
                  <c:v>489630</c:v>
                </c:pt>
                <c:pt idx="301">
                  <c:v>500170</c:v>
                </c:pt>
                <c:pt idx="302">
                  <c:v>489980</c:v>
                </c:pt>
                <c:pt idx="303">
                  <c:v>489190</c:v>
                </c:pt>
                <c:pt idx="304">
                  <c:v>472900</c:v>
                </c:pt>
                <c:pt idx="305">
                  <c:v>469020</c:v>
                </c:pt>
                <c:pt idx="306">
                  <c:v>463170</c:v>
                </c:pt>
                <c:pt idx="307">
                  <c:v>446800</c:v>
                </c:pt>
                <c:pt idx="308">
                  <c:v>441900</c:v>
                </c:pt>
                <c:pt idx="309">
                  <c:v>477300</c:v>
                </c:pt>
                <c:pt idx="310">
                  <c:v>483620</c:v>
                </c:pt>
                <c:pt idx="311">
                  <c:v>507830</c:v>
                </c:pt>
                <c:pt idx="312">
                  <c:v>488840</c:v>
                </c:pt>
                <c:pt idx="313">
                  <c:v>500250</c:v>
                </c:pt>
                <c:pt idx="314">
                  <c:v>499090</c:v>
                </c:pt>
                <c:pt idx="315">
                  <c:v>473420</c:v>
                </c:pt>
                <c:pt idx="316">
                  <c:v>478890</c:v>
                </c:pt>
                <c:pt idx="317">
                  <c:v>491870</c:v>
                </c:pt>
                <c:pt idx="318">
                  <c:v>467770</c:v>
                </c:pt>
                <c:pt idx="319">
                  <c:v>453730</c:v>
                </c:pt>
                <c:pt idx="320">
                  <c:v>442700</c:v>
                </c:pt>
                <c:pt idx="321">
                  <c:v>447190</c:v>
                </c:pt>
                <c:pt idx="322">
                  <c:v>465070</c:v>
                </c:pt>
                <c:pt idx="323">
                  <c:v>444640</c:v>
                </c:pt>
                <c:pt idx="324">
                  <c:v>444550</c:v>
                </c:pt>
                <c:pt idx="325">
                  <c:v>460950</c:v>
                </c:pt>
                <c:pt idx="326">
                  <c:v>467220</c:v>
                </c:pt>
                <c:pt idx="327">
                  <c:v>476130</c:v>
                </c:pt>
                <c:pt idx="328">
                  <c:v>465880</c:v>
                </c:pt>
                <c:pt idx="329">
                  <c:v>469050</c:v>
                </c:pt>
                <c:pt idx="330">
                  <c:v>480340</c:v>
                </c:pt>
                <c:pt idx="331">
                  <c:v>507260</c:v>
                </c:pt>
                <c:pt idx="332">
                  <c:v>489680</c:v>
                </c:pt>
                <c:pt idx="333">
                  <c:v>475570</c:v>
                </c:pt>
                <c:pt idx="334">
                  <c:v>457010</c:v>
                </c:pt>
                <c:pt idx="335">
                  <c:v>468380</c:v>
                </c:pt>
                <c:pt idx="336">
                  <c:v>478110</c:v>
                </c:pt>
                <c:pt idx="337">
                  <c:v>493580</c:v>
                </c:pt>
                <c:pt idx="338">
                  <c:v>498780</c:v>
                </c:pt>
                <c:pt idx="339">
                  <c:v>518810</c:v>
                </c:pt>
                <c:pt idx="340">
                  <c:v>535070</c:v>
                </c:pt>
                <c:pt idx="341">
                  <c:v>545640</c:v>
                </c:pt>
                <c:pt idx="342">
                  <c:v>566350</c:v>
                </c:pt>
                <c:pt idx="343">
                  <c:v>588350</c:v>
                </c:pt>
                <c:pt idx="344">
                  <c:v>577960</c:v>
                </c:pt>
                <c:pt idx="345">
                  <c:v>595420</c:v>
                </c:pt>
                <c:pt idx="346">
                  <c:v>598610</c:v>
                </c:pt>
                <c:pt idx="347">
                  <c:v>644350</c:v>
                </c:pt>
                <c:pt idx="348">
                  <c:v>668000</c:v>
                </c:pt>
                <c:pt idx="349">
                  <c:v>637220</c:v>
                </c:pt>
                <c:pt idx="350">
                  <c:v>663190</c:v>
                </c:pt>
                <c:pt idx="351">
                  <c:v>646370</c:v>
                </c:pt>
              </c:numCache>
            </c:numRef>
          </c:val>
          <c:smooth val="0"/>
          <c:extLst>
            <c:ext xmlns:c16="http://schemas.microsoft.com/office/drawing/2014/chart" uri="{C3380CC4-5D6E-409C-BE32-E72D297353CC}">
              <c16:uniqueId val="{00000000-394C-448C-8DA1-932E6B1E67CD}"/>
            </c:ext>
          </c:extLst>
        </c:ser>
        <c:ser>
          <c:idx val="1"/>
          <c:order val="1"/>
          <c:tx>
            <c:strRef>
              <c:f>'874_A_PH'!$G$3</c:f>
              <c:strCache>
                <c:ptCount val="1"/>
                <c:pt idx="0">
                  <c:v>US inflation</c:v>
                </c:pt>
              </c:strCache>
            </c:strRef>
          </c:tx>
          <c:spPr>
            <a:ln w="15875" cap="rnd">
              <a:solidFill>
                <a:srgbClr val="29363D"/>
              </a:solidFill>
              <a:round/>
            </a:ln>
            <a:effectLst/>
          </c:spPr>
          <c:marker>
            <c:symbol val="none"/>
          </c:marker>
          <c:dLbls>
            <c:delete val="1"/>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'874_A_PH'!$R$2:$R$353</c:f>
              <c:numCache>
                <c:formatCode>General</c:formatCode>
                <c:ptCount val="352"/>
                <c:pt idx="0">
                  <c:v>100000</c:v>
                </c:pt>
                <c:pt idx="1">
                  <c:v>100000</c:v>
                </c:pt>
                <c:pt idx="2">
                  <c:v>100062.57822</c:v>
                </c:pt>
                <c:pt idx="3">
                  <c:v>100062.57822</c:v>
                </c:pt>
                <c:pt idx="4">
                  <c:v>100250.31289</c:v>
                </c:pt>
                <c:pt idx="5">
                  <c:v>100375.46934</c:v>
                </c:pt>
                <c:pt idx="6">
                  <c:v>100625.78223</c:v>
                </c:pt>
                <c:pt idx="7">
                  <c:v>100876.09512</c:v>
                </c:pt>
                <c:pt idx="8">
                  <c:v>101063.82979</c:v>
                </c:pt>
                <c:pt idx="9">
                  <c:v>101188.98622999999</c:v>
                </c:pt>
                <c:pt idx="10">
                  <c:v>101251.56445999999</c:v>
                </c:pt>
                <c:pt idx="11">
                  <c:v>101376.7209</c:v>
                </c:pt>
                <c:pt idx="12">
                  <c:v>101376.7209</c:v>
                </c:pt>
                <c:pt idx="13">
                  <c:v>101376.7209</c:v>
                </c:pt>
                <c:pt idx="14">
                  <c:v>101501.87735</c:v>
                </c:pt>
                <c:pt idx="15">
                  <c:v>101752.19024</c:v>
                </c:pt>
                <c:pt idx="16">
                  <c:v>101877.34668</c:v>
                </c:pt>
                <c:pt idx="17">
                  <c:v>102127.65957</c:v>
                </c:pt>
                <c:pt idx="18">
                  <c:v>102252.81602</c:v>
                </c:pt>
                <c:pt idx="19">
                  <c:v>102315.39423999999</c:v>
                </c:pt>
                <c:pt idx="20">
                  <c:v>102565.70713</c:v>
                </c:pt>
                <c:pt idx="21">
                  <c:v>102690.86358</c:v>
                </c:pt>
                <c:pt idx="22">
                  <c:v>102878.59825</c:v>
                </c:pt>
                <c:pt idx="23">
                  <c:v>103066.33292</c:v>
                </c:pt>
                <c:pt idx="24">
                  <c:v>103066.33292</c:v>
                </c:pt>
                <c:pt idx="25">
                  <c:v>103128.91114</c:v>
                </c:pt>
                <c:pt idx="26">
                  <c:v>103817.27159</c:v>
                </c:pt>
                <c:pt idx="27">
                  <c:v>103879.84981</c:v>
                </c:pt>
                <c:pt idx="28">
                  <c:v>103879.84981</c:v>
                </c:pt>
                <c:pt idx="29">
                  <c:v>104317.89737000001</c:v>
                </c:pt>
                <c:pt idx="30">
                  <c:v>104568.21026000001</c:v>
                </c:pt>
                <c:pt idx="31">
                  <c:v>105006.25782</c:v>
                </c:pt>
                <c:pt idx="32">
                  <c:v>105193.99249</c:v>
                </c:pt>
                <c:pt idx="33">
                  <c:v>105381.72715999999</c:v>
                </c:pt>
                <c:pt idx="34">
                  <c:v>105632.04005</c:v>
                </c:pt>
                <c:pt idx="35">
                  <c:v>105944.93115999999</c:v>
                </c:pt>
                <c:pt idx="36">
                  <c:v>106382.97872</c:v>
                </c:pt>
                <c:pt idx="37">
                  <c:v>107008.76095</c:v>
                </c:pt>
                <c:pt idx="38">
                  <c:v>106946.18273</c:v>
                </c:pt>
                <c:pt idx="39">
                  <c:v>107133.91740000001</c:v>
                </c:pt>
                <c:pt idx="40">
                  <c:v>107759.69962</c:v>
                </c:pt>
                <c:pt idx="41">
                  <c:v>108072.59074</c:v>
                </c:pt>
                <c:pt idx="42">
                  <c:v>108072.59074</c:v>
                </c:pt>
                <c:pt idx="43">
                  <c:v>108635.79474</c:v>
                </c:pt>
                <c:pt idx="44">
                  <c:v>108823.52941</c:v>
                </c:pt>
                <c:pt idx="45">
                  <c:v>109011.26407999999</c:v>
                </c:pt>
                <c:pt idx="46">
                  <c:v>109261.57696999999</c:v>
                </c:pt>
                <c:pt idx="47">
                  <c:v>109887.35920000001</c:v>
                </c:pt>
                <c:pt idx="48">
                  <c:v>110137.67208999999</c:v>
                </c:pt>
                <c:pt idx="49">
                  <c:v>110200.25031</c:v>
                </c:pt>
                <c:pt idx="50">
                  <c:v>110387.98497999999</c:v>
                </c:pt>
                <c:pt idx="51">
                  <c:v>110951.18899</c:v>
                </c:pt>
                <c:pt idx="52">
                  <c:v>111201.50188</c:v>
                </c:pt>
                <c:pt idx="53">
                  <c:v>111013.76721000001</c:v>
                </c:pt>
                <c:pt idx="54">
                  <c:v>111013.76721000001</c:v>
                </c:pt>
                <c:pt idx="55">
                  <c:v>111451.81477</c:v>
                </c:pt>
                <c:pt idx="56">
                  <c:v>111138.92365</c:v>
                </c:pt>
                <c:pt idx="57">
                  <c:v>111076.34543</c:v>
                </c:pt>
                <c:pt idx="58">
                  <c:v>111013.76721000001</c:v>
                </c:pt>
                <c:pt idx="59">
                  <c:v>111201.50188</c:v>
                </c:pt>
                <c:pt idx="60">
                  <c:v>111389.23655</c:v>
                </c:pt>
                <c:pt idx="61">
                  <c:v>111702.12766</c:v>
                </c:pt>
                <c:pt idx="62">
                  <c:v>112202.75344</c:v>
                </c:pt>
                <c:pt idx="63">
                  <c:v>112327.90989</c:v>
                </c:pt>
                <c:pt idx="64">
                  <c:v>112390.48811000001</c:v>
                </c:pt>
                <c:pt idx="65">
                  <c:v>112640.80100000001</c:v>
                </c:pt>
                <c:pt idx="66">
                  <c:v>112953.69212000001</c:v>
                </c:pt>
                <c:pt idx="67">
                  <c:v>113141.42677999999</c:v>
                </c:pt>
                <c:pt idx="68">
                  <c:v>113391.73967</c:v>
                </c:pt>
                <c:pt idx="69">
                  <c:v>113579.47434</c:v>
                </c:pt>
                <c:pt idx="70">
                  <c:v>113767.20901000001</c:v>
                </c:pt>
                <c:pt idx="71">
                  <c:v>114267.83478999999</c:v>
                </c:pt>
                <c:pt idx="72">
                  <c:v>114893.61702000001</c:v>
                </c:pt>
                <c:pt idx="73">
                  <c:v>115081.35169</c:v>
                </c:pt>
                <c:pt idx="74">
                  <c:v>114643.30413</c:v>
                </c:pt>
                <c:pt idx="75">
                  <c:v>114455.56946</c:v>
                </c:pt>
                <c:pt idx="76">
                  <c:v>114580.72590999999</c:v>
                </c:pt>
                <c:pt idx="77">
                  <c:v>114956.19524</c:v>
                </c:pt>
                <c:pt idx="78">
                  <c:v>115456.82103000001</c:v>
                </c:pt>
                <c:pt idx="79">
                  <c:v>115832.29036</c:v>
                </c:pt>
                <c:pt idx="80">
                  <c:v>115707.13391999999</c:v>
                </c:pt>
                <c:pt idx="81">
                  <c:v>115769.71214</c:v>
                </c:pt>
                <c:pt idx="82">
                  <c:v>116082.60325</c:v>
                </c:pt>
                <c:pt idx="83">
                  <c:v>116583.22904000001</c:v>
                </c:pt>
                <c:pt idx="84">
                  <c:v>116833.54193000001</c:v>
                </c:pt>
                <c:pt idx="85">
                  <c:v>117083.85481999999</c:v>
                </c:pt>
                <c:pt idx="86">
                  <c:v>117271.58949</c:v>
                </c:pt>
                <c:pt idx="87">
                  <c:v>117772.21527</c:v>
                </c:pt>
                <c:pt idx="88">
                  <c:v>118210.26283000001</c:v>
                </c:pt>
                <c:pt idx="89">
                  <c:v>118335.41927</c:v>
                </c:pt>
                <c:pt idx="90">
                  <c:v>118397.9975</c:v>
                </c:pt>
                <c:pt idx="91">
                  <c:v>118773.46683</c:v>
                </c:pt>
                <c:pt idx="92">
                  <c:v>119399.24906</c:v>
                </c:pt>
                <c:pt idx="93">
                  <c:v>119962.45307</c:v>
                </c:pt>
                <c:pt idx="94">
                  <c:v>119962.45307</c:v>
                </c:pt>
                <c:pt idx="95">
                  <c:v>119899.87484</c:v>
                </c:pt>
                <c:pt idx="96">
                  <c:v>120400.50062999999</c:v>
                </c:pt>
                <c:pt idx="97">
                  <c:v>120838.54819</c:v>
                </c:pt>
                <c:pt idx="98">
                  <c:v>121214.01751999999</c:v>
                </c:pt>
                <c:pt idx="99">
                  <c:v>121151.4393</c:v>
                </c:pt>
                <c:pt idx="100">
                  <c:v>121214.01751999999</c:v>
                </c:pt>
                <c:pt idx="101">
                  <c:v>121964.9562</c:v>
                </c:pt>
                <c:pt idx="102">
                  <c:v>122715.89487</c:v>
                </c:pt>
                <c:pt idx="103">
                  <c:v>124405.50688</c:v>
                </c:pt>
                <c:pt idx="104">
                  <c:v>124593.24155000001</c:v>
                </c:pt>
                <c:pt idx="105">
                  <c:v>123967.45931999999</c:v>
                </c:pt>
                <c:pt idx="106">
                  <c:v>123967.45931999999</c:v>
                </c:pt>
                <c:pt idx="107">
                  <c:v>124718.398</c:v>
                </c:pt>
                <c:pt idx="108">
                  <c:v>124780.97622</c:v>
                </c:pt>
                <c:pt idx="109">
                  <c:v>124968.71089</c:v>
                </c:pt>
                <c:pt idx="110">
                  <c:v>125594.49312</c:v>
                </c:pt>
                <c:pt idx="111">
                  <c:v>125969.96245000001</c:v>
                </c:pt>
                <c:pt idx="112">
                  <c:v>126282.85357000001</c:v>
                </c:pt>
                <c:pt idx="113">
                  <c:v>126971.21402</c:v>
                </c:pt>
                <c:pt idx="114">
                  <c:v>127534.41802</c:v>
                </c:pt>
                <c:pt idx="115">
                  <c:v>126908.63579</c:v>
                </c:pt>
                <c:pt idx="116">
                  <c:v>126345.43179</c:v>
                </c:pt>
                <c:pt idx="117">
                  <c:v>126408.01001</c:v>
                </c:pt>
                <c:pt idx="118">
                  <c:v>127096.37046000001</c:v>
                </c:pt>
                <c:pt idx="119">
                  <c:v>127307.25907</c:v>
                </c:pt>
                <c:pt idx="120">
                  <c:v>127801.00125</c:v>
                </c:pt>
                <c:pt idx="121">
                  <c:v>128465.58198</c:v>
                </c:pt>
                <c:pt idx="122">
                  <c:v>128851.06383</c:v>
                </c:pt>
                <c:pt idx="123">
                  <c:v>129383.60451</c:v>
                </c:pt>
                <c:pt idx="124">
                  <c:v>129683.35419</c:v>
                </c:pt>
                <c:pt idx="125">
                  <c:v>129914.26783</c:v>
                </c:pt>
                <c:pt idx="126">
                  <c:v>129954.31789999999</c:v>
                </c:pt>
                <c:pt idx="127">
                  <c:v>130505.00625999999</c:v>
                </c:pt>
                <c:pt idx="128">
                  <c:v>130907.38423</c:v>
                </c:pt>
                <c:pt idx="129">
                  <c:v>131936.17021000001</c:v>
                </c:pt>
                <c:pt idx="130">
                  <c:v>132318.52314999999</c:v>
                </c:pt>
                <c:pt idx="131">
                  <c:v>132774.71840000001</c:v>
                </c:pt>
                <c:pt idx="132">
                  <c:v>133095.74468</c:v>
                </c:pt>
                <c:pt idx="133">
                  <c:v>133571.96496000001</c:v>
                </c:pt>
                <c:pt idx="134">
                  <c:v>133881.10138000001</c:v>
                </c:pt>
                <c:pt idx="135">
                  <c:v>134673.34168000001</c:v>
                </c:pt>
                <c:pt idx="136">
                  <c:v>136084.48060000001</c:v>
                </c:pt>
                <c:pt idx="137">
                  <c:v>137056.3204</c:v>
                </c:pt>
                <c:pt idx="138">
                  <c:v>136852.31539</c:v>
                </c:pt>
                <c:pt idx="139">
                  <c:v>136969.33666999999</c:v>
                </c:pt>
                <c:pt idx="140">
                  <c:v>135791.61452</c:v>
                </c:pt>
                <c:pt idx="141">
                  <c:v>133387.35920000001</c:v>
                </c:pt>
                <c:pt idx="142">
                  <c:v>132289.11139000001</c:v>
                </c:pt>
                <c:pt idx="143">
                  <c:v>132623.90487999999</c:v>
                </c:pt>
                <c:pt idx="144">
                  <c:v>133107.00876</c:v>
                </c:pt>
                <c:pt idx="145">
                  <c:v>132975.59448999999</c:v>
                </c:pt>
                <c:pt idx="146">
                  <c:v>133109.51188999999</c:v>
                </c:pt>
                <c:pt idx="147">
                  <c:v>133305.38172999999</c:v>
                </c:pt>
                <c:pt idx="148">
                  <c:v>134411.76470999999</c:v>
                </c:pt>
                <c:pt idx="149">
                  <c:v>134371.71463999999</c:v>
                </c:pt>
                <c:pt idx="150">
                  <c:v>134821.65207000001</c:v>
                </c:pt>
                <c:pt idx="151">
                  <c:v>135081.97747000001</c:v>
                </c:pt>
                <c:pt idx="152">
                  <c:v>135487.48436</c:v>
                </c:pt>
                <c:pt idx="153">
                  <c:v>135941.17647000001</c:v>
                </c:pt>
                <c:pt idx="154">
                  <c:v>136011.88986</c:v>
                </c:pt>
                <c:pt idx="155">
                  <c:v>136100.12516</c:v>
                </c:pt>
                <c:pt idx="156">
                  <c:v>135970.58824000001</c:v>
                </c:pt>
                <c:pt idx="157">
                  <c:v>136015.64455999999</c:v>
                </c:pt>
                <c:pt idx="158">
                  <c:v>136046.93367</c:v>
                </c:pt>
                <c:pt idx="159">
                  <c:v>135976.22028000001</c:v>
                </c:pt>
                <c:pt idx="160">
                  <c:v>135919.27408999999</c:v>
                </c:pt>
                <c:pt idx="161">
                  <c:v>136173.34168000001</c:v>
                </c:pt>
                <c:pt idx="162">
                  <c:v>136372.34043000001</c:v>
                </c:pt>
                <c:pt idx="163">
                  <c:v>136592.61577</c:v>
                </c:pt>
                <c:pt idx="164">
                  <c:v>137068.21025999999</c:v>
                </c:pt>
                <c:pt idx="165">
                  <c:v>137415.51939999999</c:v>
                </c:pt>
                <c:pt idx="166">
                  <c:v>137967.45931999999</c:v>
                </c:pt>
                <c:pt idx="167">
                  <c:v>138390.48811000001</c:v>
                </c:pt>
                <c:pt idx="168">
                  <c:v>138863.57947</c:v>
                </c:pt>
                <c:pt idx="169">
                  <c:v>139576.97120999999</c:v>
                </c:pt>
                <c:pt idx="170">
                  <c:v>140212.76595999999</c:v>
                </c:pt>
                <c:pt idx="171">
                  <c:v>140719.02377999999</c:v>
                </c:pt>
                <c:pt idx="172">
                  <c:v>140701.50188</c:v>
                </c:pt>
                <c:pt idx="173">
                  <c:v>141063.20400999999</c:v>
                </c:pt>
                <c:pt idx="174">
                  <c:v>141478.09761999999</c:v>
                </c:pt>
                <c:pt idx="175">
                  <c:v>141849.81226999999</c:v>
                </c:pt>
                <c:pt idx="176">
                  <c:v>141934.29287</c:v>
                </c:pt>
                <c:pt idx="177">
                  <c:v>142150.81352</c:v>
                </c:pt>
                <c:pt idx="178">
                  <c:v>142143.30413</c:v>
                </c:pt>
                <c:pt idx="179">
                  <c:v>142527.53442000001</c:v>
                </c:pt>
                <c:pt idx="180">
                  <c:v>142856.69587</c:v>
                </c:pt>
                <c:pt idx="181">
                  <c:v>143220.27533999999</c:v>
                </c:pt>
                <c:pt idx="182">
                  <c:v>143411.76470999999</c:v>
                </c:pt>
                <c:pt idx="183">
                  <c:v>143169.58697999999</c:v>
                </c:pt>
                <c:pt idx="184">
                  <c:v>143070.08760999999</c:v>
                </c:pt>
                <c:pt idx="185">
                  <c:v>143043.80476</c:v>
                </c:pt>
                <c:pt idx="186">
                  <c:v>143874.21776999999</c:v>
                </c:pt>
                <c:pt idx="187">
                  <c:v>144620.77596999999</c:v>
                </c:pt>
                <c:pt idx="188">
                  <c:v>145019.39924999999</c:v>
                </c:pt>
                <c:pt idx="189">
                  <c:v>144682.10263000001</c:v>
                </c:pt>
                <c:pt idx="190">
                  <c:v>144658.94868999999</c:v>
                </c:pt>
                <c:pt idx="191">
                  <c:v>144833.54193000001</c:v>
                </c:pt>
                <c:pt idx="192">
                  <c:v>145683.97996999999</c:v>
                </c:pt>
                <c:pt idx="193">
                  <c:v>145334.79349000001</c:v>
                </c:pt>
                <c:pt idx="194">
                  <c:v>144976.22028000001</c:v>
                </c:pt>
                <c:pt idx="195">
                  <c:v>145175.21901999999</c:v>
                </c:pt>
                <c:pt idx="196">
                  <c:v>145546.30788000001</c:v>
                </c:pt>
                <c:pt idx="197">
                  <c:v>145794.74343</c:v>
                </c:pt>
                <c:pt idx="198">
                  <c:v>146065.70713</c:v>
                </c:pt>
                <c:pt idx="199">
                  <c:v>146290.98874</c:v>
                </c:pt>
                <c:pt idx="200">
                  <c:v>146372.34043000001</c:v>
                </c:pt>
                <c:pt idx="201">
                  <c:v>146456.82102999999</c:v>
                </c:pt>
                <c:pt idx="202">
                  <c:v>146869.21150999999</c:v>
                </c:pt>
                <c:pt idx="203">
                  <c:v>147138.92365000001</c:v>
                </c:pt>
                <c:pt idx="204">
                  <c:v>147281.60200000001</c:v>
                </c:pt>
                <c:pt idx="205">
                  <c:v>147553.19149</c:v>
                </c:pt>
                <c:pt idx="206">
                  <c:v>147834.79349000001</c:v>
                </c:pt>
                <c:pt idx="207">
                  <c:v>148279.09886999999</c:v>
                </c:pt>
                <c:pt idx="208">
                  <c:v>148528.16020000001</c:v>
                </c:pt>
                <c:pt idx="209">
                  <c:v>148683.35419000001</c:v>
                </c:pt>
                <c:pt idx="210">
                  <c:v>148566.33291999999</c:v>
                </c:pt>
                <c:pt idx="211">
                  <c:v>148702.12766</c:v>
                </c:pt>
                <c:pt idx="212">
                  <c:v>148781.60200000001</c:v>
                </c:pt>
                <c:pt idx="213">
                  <c:v>148352.31539</c:v>
                </c:pt>
                <c:pt idx="214">
                  <c:v>147862.32790999999</c:v>
                </c:pt>
                <c:pt idx="215">
                  <c:v>146856.69587</c:v>
                </c:pt>
                <c:pt idx="216">
                  <c:v>147175.21901999999</c:v>
                </c:pt>
                <c:pt idx="217">
                  <c:v>147521.90238000001</c:v>
                </c:pt>
                <c:pt idx="218">
                  <c:v>147673.34168000001</c:v>
                </c:pt>
                <c:pt idx="219">
                  <c:v>148329.78722999999</c:v>
                </c:pt>
                <c:pt idx="220">
                  <c:v>148802.25281999999</c:v>
                </c:pt>
                <c:pt idx="221">
                  <c:v>148998.12265</c:v>
                </c:pt>
                <c:pt idx="222">
                  <c:v>148892.99124</c:v>
                </c:pt>
                <c:pt idx="223">
                  <c:v>148664.58072999999</c:v>
                </c:pt>
                <c:pt idx="224">
                  <c:v>148962.45306999999</c:v>
                </c:pt>
                <c:pt idx="225">
                  <c:v>149005.63204</c:v>
                </c:pt>
                <c:pt idx="226">
                  <c:v>148840.42553000001</c:v>
                </c:pt>
                <c:pt idx="227">
                  <c:v>149003.12891</c:v>
                </c:pt>
                <c:pt idx="228">
                  <c:v>148752.81602</c:v>
                </c:pt>
                <c:pt idx="229">
                  <c:v>148886.10763000001</c:v>
                </c:pt>
                <c:pt idx="230">
                  <c:v>149493.1164</c:v>
                </c:pt>
                <c:pt idx="231">
                  <c:v>149818.52314999999</c:v>
                </c:pt>
                <c:pt idx="232">
                  <c:v>150142.05257</c:v>
                </c:pt>
                <c:pt idx="233">
                  <c:v>150080.10013000001</c:v>
                </c:pt>
                <c:pt idx="234">
                  <c:v>150378.59825000001</c:v>
                </c:pt>
                <c:pt idx="235">
                  <c:v>150814.76845999999</c:v>
                </c:pt>
                <c:pt idx="236">
                  <c:v>151353.56696</c:v>
                </c:pt>
                <c:pt idx="237">
                  <c:v>151657.07133999999</c:v>
                </c:pt>
                <c:pt idx="238">
                  <c:v>152085.10638000001</c:v>
                </c:pt>
                <c:pt idx="239">
                  <c:v>152789.73717000001</c:v>
                </c:pt>
                <c:pt idx="240">
                  <c:v>152976.22028000001</c:v>
                </c:pt>
                <c:pt idx="241">
                  <c:v>152535.66959</c:v>
                </c:pt>
                <c:pt idx="242">
                  <c:v>152789.73717000001</c:v>
                </c:pt>
                <c:pt idx="243">
                  <c:v>152594.49312</c:v>
                </c:pt>
                <c:pt idx="244">
                  <c:v>152559.44931</c:v>
                </c:pt>
                <c:pt idx="245">
                  <c:v>152720.90113000001</c:v>
                </c:pt>
                <c:pt idx="246">
                  <c:v>153335.41927000001</c:v>
                </c:pt>
                <c:pt idx="247">
                  <c:v>154175.84481000001</c:v>
                </c:pt>
                <c:pt idx="248">
                  <c:v>154342.30288</c:v>
                </c:pt>
                <c:pt idx="249">
                  <c:v>154938.67334000001</c:v>
                </c:pt>
                <c:pt idx="250">
                  <c:v>155170.83854999999</c:v>
                </c:pt>
                <c:pt idx="251">
                  <c:v>155973.09135999999</c:v>
                </c:pt>
                <c:pt idx="252">
                  <c:v>156207.13391999999</c:v>
                </c:pt>
                <c:pt idx="253">
                  <c:v>156108.88610999999</c:v>
                </c:pt>
                <c:pt idx="254">
                  <c:v>156453.69211999999</c:v>
                </c:pt>
                <c:pt idx="255">
                  <c:v>156780.35044000001</c:v>
                </c:pt>
                <c:pt idx="256">
                  <c:v>156981.85232000001</c:v>
                </c:pt>
                <c:pt idx="257">
                  <c:v>157250.31289</c:v>
                </c:pt>
                <c:pt idx="258">
                  <c:v>157600.75094</c:v>
                </c:pt>
                <c:pt idx="259">
                  <c:v>157693.36671</c:v>
                </c:pt>
                <c:pt idx="260">
                  <c:v>158214.6433</c:v>
                </c:pt>
                <c:pt idx="261">
                  <c:v>158245.30663000001</c:v>
                </c:pt>
                <c:pt idx="262">
                  <c:v>158155.81977</c:v>
                </c:pt>
                <c:pt idx="263">
                  <c:v>158118.27283999999</c:v>
                </c:pt>
                <c:pt idx="264">
                  <c:v>158393.61702000001</c:v>
                </c:pt>
                <c:pt idx="265">
                  <c:v>159041.30163</c:v>
                </c:pt>
                <c:pt idx="266">
                  <c:v>159548.18523</c:v>
                </c:pt>
                <c:pt idx="267">
                  <c:v>159671.46432999999</c:v>
                </c:pt>
                <c:pt idx="268">
                  <c:v>159765.33166</c:v>
                </c:pt>
                <c:pt idx="269">
                  <c:v>160301.00125</c:v>
                </c:pt>
                <c:pt idx="270">
                  <c:v>160387.98498000001</c:v>
                </c:pt>
                <c:pt idx="271">
                  <c:v>160424.28034999999</c:v>
                </c:pt>
                <c:pt idx="272">
                  <c:v>160995.61952000001</c:v>
                </c:pt>
                <c:pt idx="273">
                  <c:v>161411.76470999999</c:v>
                </c:pt>
                <c:pt idx="274">
                  <c:v>161765.33166</c:v>
                </c:pt>
                <c:pt idx="275">
                  <c:v>161964.95619999999</c:v>
                </c:pt>
                <c:pt idx="276">
                  <c:v>162108.88610999999</c:v>
                </c:pt>
                <c:pt idx="277">
                  <c:v>161422.40299999999</c:v>
                </c:pt>
                <c:pt idx="278">
                  <c:v>160138.92365000001</c:v>
                </c:pt>
                <c:pt idx="279">
                  <c:v>160055.06883999999</c:v>
                </c:pt>
                <c:pt idx="280">
                  <c:v>160959.94993999999</c:v>
                </c:pt>
                <c:pt idx="281">
                  <c:v>161904.25532</c:v>
                </c:pt>
                <c:pt idx="282">
                  <c:v>162503.75469</c:v>
                </c:pt>
                <c:pt idx="283">
                  <c:v>162834.16771000001</c:v>
                </c:pt>
                <c:pt idx="284">
                  <c:v>162906.75844999999</c:v>
                </c:pt>
                <c:pt idx="285">
                  <c:v>163214.6433</c:v>
                </c:pt>
                <c:pt idx="286">
                  <c:v>163814.14267999999</c:v>
                </c:pt>
                <c:pt idx="287">
                  <c:v>164099.49937000001</c:v>
                </c:pt>
                <c:pt idx="288">
                  <c:v>164681.47685000001</c:v>
                </c:pt>
                <c:pt idx="289">
                  <c:v>165702.75344</c:v>
                </c:pt>
                <c:pt idx="290">
                  <c:v>166978.72339999999</c:v>
                </c:pt>
                <c:pt idx="291">
                  <c:v>168054.44305</c:v>
                </c:pt>
                <c:pt idx="292">
                  <c:v>169575.09387000001</c:v>
                </c:pt>
                <c:pt idx="293">
                  <c:v>170378.59825000001</c:v>
                </c:pt>
                <c:pt idx="294">
                  <c:v>170846.05757</c:v>
                </c:pt>
                <c:pt idx="295">
                  <c:v>171550.68836</c:v>
                </c:pt>
                <c:pt idx="296">
                  <c:v>173168.96119999999</c:v>
                </c:pt>
                <c:pt idx="297">
                  <c:v>174518.14767999999</c:v>
                </c:pt>
                <c:pt idx="298">
                  <c:v>175339.17397</c:v>
                </c:pt>
                <c:pt idx="299">
                  <c:v>176428.66083000001</c:v>
                </c:pt>
                <c:pt idx="300">
                  <c:v>177836.04506</c:v>
                </c:pt>
                <c:pt idx="301">
                  <c:v>180042.55319000001</c:v>
                </c:pt>
                <c:pt idx="302">
                  <c:v>180640.17522</c:v>
                </c:pt>
                <c:pt idx="303">
                  <c:v>180640.17522</c:v>
                </c:pt>
                <c:pt idx="304">
                  <c:v>184811.01376999999</c:v>
                </c:pt>
                <c:pt idx="305">
                  <c:v>184775.34417999999</c:v>
                </c:pt>
                <c:pt idx="306">
                  <c:v>184993.74218</c:v>
                </c:pt>
                <c:pt idx="307">
                  <c:v>185707.7597</c:v>
                </c:pt>
                <c:pt idx="308">
                  <c:v>186521.90238000001</c:v>
                </c:pt>
                <c:pt idx="309">
                  <c:v>186701.50188</c:v>
                </c:pt>
                <c:pt idx="310">
                  <c:v>186553.19149</c:v>
                </c:pt>
                <c:pt idx="311">
                  <c:v>188070.08760999999</c:v>
                </c:pt>
                <c:pt idx="312">
                  <c:v>188765.95744999999</c:v>
                </c:pt>
                <c:pt idx="313">
                  <c:v>188866.08259999999</c:v>
                </c:pt>
                <c:pt idx="314">
                  <c:v>189560.70087999999</c:v>
                </c:pt>
                <c:pt idx="315">
                  <c:v>189795.99499000001</c:v>
                </c:pt>
                <c:pt idx="316">
                  <c:v>190138.29787000001</c:v>
                </c:pt>
                <c:pt idx="317">
                  <c:v>190455.56946</c:v>
                </c:pt>
                <c:pt idx="318">
                  <c:v>191657.69712</c:v>
                </c:pt>
                <c:pt idx="319">
                  <c:v>192416.14517999999</c:v>
                </c:pt>
                <c:pt idx="320">
                  <c:v>192416.14517999999</c:v>
                </c:pt>
                <c:pt idx="321">
                  <c:v>192688.98623000001</c:v>
                </c:pt>
                <c:pt idx="322">
                  <c:v>193272.84104999999</c:v>
                </c:pt>
                <c:pt idx="323">
                  <c:v>193795.36921</c:v>
                </c:pt>
                <c:pt idx="324">
                  <c:v>194652.06508</c:v>
                </c:pt>
                <c:pt idx="325">
                  <c:v>195387.98498000001</c:v>
                </c:pt>
                <c:pt idx="326">
                  <c:v>195999.37422</c:v>
                </c:pt>
                <c:pt idx="327">
                  <c:v>196010.63829999999</c:v>
                </c:pt>
                <c:pt idx="328">
                  <c:v>195900.50062999999</c:v>
                </c:pt>
                <c:pt idx="329">
                  <c:v>196204.00500999999</c:v>
                </c:pt>
                <c:pt idx="330">
                  <c:v>196571.33916999999</c:v>
                </c:pt>
                <c:pt idx="331">
                  <c:v>196924.90612999999</c:v>
                </c:pt>
                <c:pt idx="332">
                  <c:v>197405.50688</c:v>
                </c:pt>
                <c:pt idx="333">
                  <c:v>198023.15393999999</c:v>
                </c:pt>
                <c:pt idx="334">
                  <c:v>198801.62703</c:v>
                </c:pt>
                <c:pt idx="335">
                  <c:v>199678.34792999999</c:v>
                </c:pt>
                <c:pt idx="336">
                  <c:v>200109.51188999999</c:v>
                </c:pt>
                <c:pt idx="337">
                  <c:v>200009.38673</c:v>
                </c:pt>
                <c:pt idx="338">
                  <c:v>200451.18899</c:v>
                </c:pt>
                <c:pt idx="339">
                  <c:v>200613.26658</c:v>
                </c:pt>
                <c:pt idx="340">
                  <c:v>201188.98623000001</c:v>
                </c:pt>
                <c:pt idx="341">
                  <c:v>201584.48060000001</c:v>
                </c:pt>
                <c:pt idx="342">
                  <c:v>202355.44430999999</c:v>
                </c:pt>
                <c:pt idx="343">
                  <c:v>202983.72966000001</c:v>
                </c:pt>
                <c:pt idx="344">
                  <c:v>202983.72966000001</c:v>
                </c:pt>
                <c:pt idx="345">
                  <c:v>203398.62328</c:v>
                </c:pt>
                <c:pt idx="346">
                  <c:v>204023.77971999999</c:v>
                </c:pt>
                <c:pt idx="347">
                  <c:v>204372.96621000001</c:v>
                </c:pt>
                <c:pt idx="348">
                  <c:v>204918.64830999999</c:v>
                </c:pt>
                <c:pt idx="349">
                  <c:v>206691.48936000001</c:v>
                </c:pt>
                <c:pt idx="350">
                  <c:v>208014.39298999999</c:v>
                </c:pt>
                <c:pt idx="351">
                  <c:v>208014.39298999999</c:v>
                </c:pt>
              </c:numCache>
            </c:numRef>
          </c:val>
          <c:smooth val="0"/>
          <c:extLst>
            <c:ext xmlns:c16="http://schemas.microsoft.com/office/drawing/2014/chart" uri="{C3380CC4-5D6E-409C-BE32-E72D297353CC}">
              <c16:uniqueId val="{00000001-394C-448C-8DA1-932E6B1E67CD}"/>
            </c:ext>
          </c:extLst>
        </c:ser>
        <c:ser>
          <c:idx val="2"/>
          <c:order val="2"/>
          <c:tx>
            <c:strRef>
              <c:f>'874_A_PH'!$G$4</c:f>
              <c:strCache>
                <c:ptCount val="1"/>
                <c:pt idx="0">
                  <c:v>World equities</c:v>
                </c:pt>
              </c:strCache>
            </c:strRef>
          </c:tx>
          <c:spPr>
            <a:ln w="15875" cap="rnd">
              <a:solidFill>
                <a:srgbClr val="7A9CB4"/>
              </a:solidFill>
              <a:round/>
            </a:ln>
            <a:effectLst/>
          </c:spPr>
          <c:marker>
            <c:symbol val="none"/>
          </c:marker>
          <c:dLbls>
            <c:delete val="1"/>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'874_A_PH'!$O$2:$O$353</c:f>
              <c:numCache>
                <c:formatCode>General</c:formatCode>
                <c:ptCount val="352"/>
                <c:pt idx="0">
                  <c:v>100000</c:v>
                </c:pt>
                <c:pt idx="1">
                  <c:v>98003.297269999995</c:v>
                </c:pt>
                <c:pt idx="2">
                  <c:v>101188.08566</c:v>
                </c:pt>
                <c:pt idx="3">
                  <c:v>107415.30803</c:v>
                </c:pt>
                <c:pt idx="4">
                  <c:v>112754.2415</c:v>
                </c:pt>
                <c:pt idx="5">
                  <c:v>117928.92462000001</c:v>
                </c:pt>
                <c:pt idx="6">
                  <c:v>110021.47889</c:v>
                </c:pt>
                <c:pt idx="7">
                  <c:v>115980.0618</c:v>
                </c:pt>
                <c:pt idx="8">
                  <c:v>109857.16722</c:v>
                </c:pt>
                <c:pt idx="9">
                  <c:v>111782.47808</c:v>
                </c:pt>
                <c:pt idx="10">
                  <c:v>113126.10476</c:v>
                </c:pt>
                <c:pt idx="11">
                  <c:v>116259.92525</c:v>
                </c:pt>
                <c:pt idx="12">
                  <c:v>124105.42443</c:v>
                </c:pt>
                <c:pt idx="13">
                  <c:v>129326.90479</c:v>
                </c:pt>
                <c:pt idx="14">
                  <c:v>130571.29433999999</c:v>
                </c:pt>
                <c:pt idx="15">
                  <c:v>128915.42027</c:v>
                </c:pt>
                <c:pt idx="16">
                  <c:v>131955.33961</c:v>
                </c:pt>
                <c:pt idx="17">
                  <c:v>131724.05205999999</c:v>
                </c:pt>
                <c:pt idx="18">
                  <c:v>114138.5321</c:v>
                </c:pt>
                <c:pt idx="19">
                  <c:v>116137.56548999999</c:v>
                </c:pt>
                <c:pt idx="20">
                  <c:v>126616.46748000001</c:v>
                </c:pt>
                <c:pt idx="21">
                  <c:v>134126.41266</c:v>
                </c:pt>
                <c:pt idx="22">
                  <c:v>140658.76777000001</c:v>
                </c:pt>
                <c:pt idx="23">
                  <c:v>143718.31372999999</c:v>
                </c:pt>
                <c:pt idx="24">
                  <c:v>139874.80665000001</c:v>
                </c:pt>
                <c:pt idx="25">
                  <c:v>145678.21653000001</c:v>
                </c:pt>
                <c:pt idx="26">
                  <c:v>151400.60524</c:v>
                </c:pt>
                <c:pt idx="27">
                  <c:v>145847.86418999999</c:v>
                </c:pt>
                <c:pt idx="28">
                  <c:v>152629.96814000001</c:v>
                </c:pt>
                <c:pt idx="29">
                  <c:v>152151.50774999999</c:v>
                </c:pt>
                <c:pt idx="30">
                  <c:v>151860.359</c:v>
                </c:pt>
                <c:pt idx="31">
                  <c:v>150367.20194</c:v>
                </c:pt>
                <c:pt idx="32">
                  <c:v>158162.65323</c:v>
                </c:pt>
                <c:pt idx="33">
                  <c:v>162591.64715</c:v>
                </c:pt>
                <c:pt idx="34">
                  <c:v>175731.85855999999</c:v>
                </c:pt>
                <c:pt idx="35">
                  <c:v>165648.12645000001</c:v>
                </c:pt>
                <c:pt idx="36">
                  <c:v>166075.00560999999</c:v>
                </c:pt>
                <c:pt idx="37">
                  <c:v>177533.27632999999</c:v>
                </c:pt>
                <c:pt idx="38">
                  <c:v>170006.40319000001</c:v>
                </c:pt>
                <c:pt idx="39">
                  <c:v>165682.10505000001</c:v>
                </c:pt>
                <c:pt idx="40">
                  <c:v>171240.42741999999</c:v>
                </c:pt>
                <c:pt idx="41">
                  <c:v>166399.33564</c:v>
                </c:pt>
                <c:pt idx="42">
                  <c:v>171791.44500000001</c:v>
                </c:pt>
                <c:pt idx="43">
                  <c:v>162636.66573000001</c:v>
                </c:pt>
                <c:pt idx="44">
                  <c:v>159891.75915</c:v>
                </c:pt>
                <c:pt idx="45">
                  <c:v>150164.18901</c:v>
                </c:pt>
                <c:pt idx="46">
                  <c:v>152573.29626</c:v>
                </c:pt>
                <c:pt idx="47">
                  <c:v>155511.34112</c:v>
                </c:pt>
                <c:pt idx="48">
                  <c:v>142351.56443</c:v>
                </c:pt>
                <c:pt idx="49">
                  <c:v>132977.58025999999</c:v>
                </c:pt>
                <c:pt idx="50">
                  <c:v>142779.91558</c:v>
                </c:pt>
                <c:pt idx="51">
                  <c:v>140919.37259000001</c:v>
                </c:pt>
                <c:pt idx="52">
                  <c:v>136484.36799999999</c:v>
                </c:pt>
                <c:pt idx="53">
                  <c:v>134660.07294000001</c:v>
                </c:pt>
                <c:pt idx="54">
                  <c:v>128176.66173000001</c:v>
                </c:pt>
                <c:pt idx="55">
                  <c:v>116865.16138999999</c:v>
                </c:pt>
                <c:pt idx="56">
                  <c:v>119096.70898</c:v>
                </c:pt>
                <c:pt idx="57">
                  <c:v>126124.39111</c:v>
                </c:pt>
                <c:pt idx="58">
                  <c:v>126904.48824000001</c:v>
                </c:pt>
                <c:pt idx="59">
                  <c:v>123046.93584999999</c:v>
                </c:pt>
                <c:pt idx="60">
                  <c:v>121964.71132</c:v>
                </c:pt>
                <c:pt idx="61">
                  <c:v>127337.25539000001</c:v>
                </c:pt>
                <c:pt idx="62">
                  <c:v>123009.09325999999</c:v>
                </c:pt>
                <c:pt idx="63">
                  <c:v>123214.19151999999</c:v>
                </c:pt>
                <c:pt idx="64">
                  <c:v>115717.00365</c:v>
                </c:pt>
                <c:pt idx="65">
                  <c:v>105953.06292</c:v>
                </c:pt>
                <c:pt idx="66">
                  <c:v>106133.99589999999</c:v>
                </c:pt>
                <c:pt idx="67">
                  <c:v>94448.608290000004</c:v>
                </c:pt>
                <c:pt idx="68">
                  <c:v>101407.96522</c:v>
                </c:pt>
                <c:pt idx="69">
                  <c:v>106860.05846</c:v>
                </c:pt>
                <c:pt idx="70">
                  <c:v>101668.14071000001</c:v>
                </c:pt>
                <c:pt idx="71">
                  <c:v>98569.893490000002</c:v>
                </c:pt>
                <c:pt idx="72">
                  <c:v>96844.774229999995</c:v>
                </c:pt>
                <c:pt idx="73">
                  <c:v>96525.105519999997</c:v>
                </c:pt>
                <c:pt idx="74">
                  <c:v>105079.00331</c:v>
                </c:pt>
                <c:pt idx="75">
                  <c:v>111061.56750999999</c:v>
                </c:pt>
                <c:pt idx="76">
                  <c:v>112969.70507</c:v>
                </c:pt>
                <c:pt idx="77">
                  <c:v>115250.56457</c:v>
                </c:pt>
                <c:pt idx="78">
                  <c:v>117726.40235</c:v>
                </c:pt>
                <c:pt idx="79">
                  <c:v>118434.92362</c:v>
                </c:pt>
                <c:pt idx="80">
                  <c:v>125451.25911</c:v>
                </c:pt>
                <c:pt idx="81">
                  <c:v>127347.37536999999</c:v>
                </c:pt>
                <c:pt idx="82">
                  <c:v>135327.01029000001</c:v>
                </c:pt>
                <c:pt idx="83">
                  <c:v>137498.45134</c:v>
                </c:pt>
                <c:pt idx="84">
                  <c:v>139800.90012999999</c:v>
                </c:pt>
                <c:pt idx="85">
                  <c:v>138873.23529000001</c:v>
                </c:pt>
                <c:pt idx="86">
                  <c:v>136028.90757000001</c:v>
                </c:pt>
                <c:pt idx="87">
                  <c:v>137268.26779000001</c:v>
                </c:pt>
                <c:pt idx="88">
                  <c:v>140086.22223000001</c:v>
                </c:pt>
                <c:pt idx="89">
                  <c:v>135512.42058999999</c:v>
                </c:pt>
                <c:pt idx="90">
                  <c:v>136108.02741000001</c:v>
                </c:pt>
                <c:pt idx="91">
                  <c:v>138682.85699999999</c:v>
                </c:pt>
                <c:pt idx="92">
                  <c:v>142076.48496999999</c:v>
                </c:pt>
                <c:pt idx="93">
                  <c:v>149539.93956999999</c:v>
                </c:pt>
                <c:pt idx="94">
                  <c:v>155248.34430999999</c:v>
                </c:pt>
                <c:pt idx="95">
                  <c:v>151753.02587000001</c:v>
                </c:pt>
                <c:pt idx="96">
                  <c:v>156560.26172000001</c:v>
                </c:pt>
                <c:pt idx="97">
                  <c:v>153521.20105</c:v>
                </c:pt>
                <c:pt idx="98">
                  <c:v>150176.08765</c:v>
                </c:pt>
                <c:pt idx="99">
                  <c:v>152844.32772</c:v>
                </c:pt>
                <c:pt idx="100">
                  <c:v>154166.85578000001</c:v>
                </c:pt>
                <c:pt idx="101">
                  <c:v>159552.15715000001</c:v>
                </c:pt>
                <c:pt idx="102">
                  <c:v>160754.41078000001</c:v>
                </c:pt>
                <c:pt idx="103">
                  <c:v>164929.79186999999</c:v>
                </c:pt>
                <c:pt idx="104">
                  <c:v>160928.41310000001</c:v>
                </c:pt>
                <c:pt idx="105">
                  <c:v>166290.46919</c:v>
                </c:pt>
                <c:pt idx="106">
                  <c:v>169974.57125000001</c:v>
                </c:pt>
                <c:pt idx="107">
                  <c:v>177564.49494</c:v>
                </c:pt>
                <c:pt idx="108">
                  <c:v>177300.14879000001</c:v>
                </c:pt>
                <c:pt idx="109">
                  <c:v>181198.79443000001</c:v>
                </c:pt>
                <c:pt idx="110">
                  <c:v>186700.13824999999</c:v>
                </c:pt>
                <c:pt idx="111">
                  <c:v>180322.6495</c:v>
                </c:pt>
                <c:pt idx="112">
                  <c:v>180269.78026999999</c:v>
                </c:pt>
                <c:pt idx="113">
                  <c:v>181394.81537999999</c:v>
                </c:pt>
                <c:pt idx="114">
                  <c:v>186103.30476</c:v>
                </c:pt>
                <c:pt idx="115">
                  <c:v>188322.34038000001</c:v>
                </c:pt>
                <c:pt idx="116">
                  <c:v>195234.28674000001</c:v>
                </c:pt>
                <c:pt idx="117">
                  <c:v>200015.21064</c:v>
                </c:pt>
                <c:pt idx="118">
                  <c:v>204081.72528000001</c:v>
                </c:pt>
                <c:pt idx="119">
                  <c:v>206490.95519000001</c:v>
                </c:pt>
                <c:pt idx="120">
                  <c:v>205416.45864</c:v>
                </c:pt>
                <c:pt idx="121">
                  <c:v>209176.67522</c:v>
                </c:pt>
                <c:pt idx="122">
                  <c:v>218404.01168</c:v>
                </c:pt>
                <c:pt idx="123">
                  <c:v>224521.26360999999</c:v>
                </c:pt>
                <c:pt idx="124">
                  <c:v>222789.45903</c:v>
                </c:pt>
                <c:pt idx="125">
                  <c:v>217855.50876999999</c:v>
                </c:pt>
                <c:pt idx="126">
                  <c:v>217690.21575999999</c:v>
                </c:pt>
                <c:pt idx="127">
                  <c:v>228042.58733000001</c:v>
                </c:pt>
                <c:pt idx="128">
                  <c:v>235037.02686000001</c:v>
                </c:pt>
                <c:pt idx="129">
                  <c:v>225429.66982000001</c:v>
                </c:pt>
                <c:pt idx="130">
                  <c:v>222521.37156</c:v>
                </c:pt>
                <c:pt idx="131">
                  <c:v>205516.37044999999</c:v>
                </c:pt>
                <c:pt idx="132">
                  <c:v>204326.87413000001</c:v>
                </c:pt>
                <c:pt idx="133">
                  <c:v>202368.38198999999</c:v>
                </c:pt>
                <c:pt idx="134">
                  <c:v>213004.481</c:v>
                </c:pt>
                <c:pt idx="135">
                  <c:v>216252.50393000001</c:v>
                </c:pt>
                <c:pt idx="136">
                  <c:v>199004.74596</c:v>
                </c:pt>
                <c:pt idx="137">
                  <c:v>194142.18755999999</c:v>
                </c:pt>
                <c:pt idx="138">
                  <c:v>191414.69961000001</c:v>
                </c:pt>
                <c:pt idx="139">
                  <c:v>168648.60853</c:v>
                </c:pt>
                <c:pt idx="140">
                  <c:v>136672.66097</c:v>
                </c:pt>
                <c:pt idx="141">
                  <c:v>127826.01976</c:v>
                </c:pt>
                <c:pt idx="142">
                  <c:v>131927.12633</c:v>
                </c:pt>
                <c:pt idx="143">
                  <c:v>120369.55714</c:v>
                </c:pt>
                <c:pt idx="144">
                  <c:v>108048.63477999999</c:v>
                </c:pt>
                <c:pt idx="145">
                  <c:v>116196.44537</c:v>
                </c:pt>
                <c:pt idx="146">
                  <c:v>129231.28632</c:v>
                </c:pt>
                <c:pt idx="147">
                  <c:v>140940.40987999999</c:v>
                </c:pt>
                <c:pt idx="148">
                  <c:v>140304.56847</c:v>
                </c:pt>
                <c:pt idx="149">
                  <c:v>152187.93968000001</c:v>
                </c:pt>
                <c:pt idx="150">
                  <c:v>158466.43663000001</c:v>
                </c:pt>
                <c:pt idx="151">
                  <c:v>164782.65349999999</c:v>
                </c:pt>
                <c:pt idx="152">
                  <c:v>161850.98728</c:v>
                </c:pt>
                <c:pt idx="153">
                  <c:v>168464.67022999999</c:v>
                </c:pt>
                <c:pt idx="154">
                  <c:v>171489.80825999999</c:v>
                </c:pt>
                <c:pt idx="155">
                  <c:v>164401.95825</c:v>
                </c:pt>
                <c:pt idx="156">
                  <c:v>166719.49501000001</c:v>
                </c:pt>
                <c:pt idx="157">
                  <c:v>177044.51196999999</c:v>
                </c:pt>
                <c:pt idx="158">
                  <c:v>177069.35191999999</c:v>
                </c:pt>
                <c:pt idx="159">
                  <c:v>160108.20405</c:v>
                </c:pt>
                <c:pt idx="160">
                  <c:v>154618.69755000001</c:v>
                </c:pt>
                <c:pt idx="161">
                  <c:v>167154.10214999999</c:v>
                </c:pt>
                <c:pt idx="162">
                  <c:v>160913.38646000001</c:v>
                </c:pt>
                <c:pt idx="163">
                  <c:v>175917.88219</c:v>
                </c:pt>
                <c:pt idx="164">
                  <c:v>182475.32258000001</c:v>
                </c:pt>
                <c:pt idx="165">
                  <c:v>178535.76769000001</c:v>
                </c:pt>
                <c:pt idx="166">
                  <c:v>191662.66979000001</c:v>
                </c:pt>
                <c:pt idx="167">
                  <c:v>195992.67191</c:v>
                </c:pt>
                <c:pt idx="168">
                  <c:v>202854.93836999999</c:v>
                </c:pt>
                <c:pt idx="169">
                  <c:v>200854.43298000001</c:v>
                </c:pt>
                <c:pt idx="170">
                  <c:v>209387.23214000001</c:v>
                </c:pt>
                <c:pt idx="171">
                  <c:v>205043.43005</c:v>
                </c:pt>
                <c:pt idx="172">
                  <c:v>201799.70045</c:v>
                </c:pt>
                <c:pt idx="173">
                  <c:v>198140.62234</c:v>
                </c:pt>
                <c:pt idx="174">
                  <c:v>184180.20188000001</c:v>
                </c:pt>
                <c:pt idx="175">
                  <c:v>168272.45194</c:v>
                </c:pt>
                <c:pt idx="176">
                  <c:v>185678.02025999999</c:v>
                </c:pt>
                <c:pt idx="177">
                  <c:v>181144.57587</c:v>
                </c:pt>
                <c:pt idx="178">
                  <c:v>181043.92806999999</c:v>
                </c:pt>
                <c:pt idx="179">
                  <c:v>190129.27814000001</c:v>
                </c:pt>
                <c:pt idx="180">
                  <c:v>199416.84382000001</c:v>
                </c:pt>
                <c:pt idx="181">
                  <c:v>201980.63342</c:v>
                </c:pt>
                <c:pt idx="182">
                  <c:v>199686.95527999999</c:v>
                </c:pt>
                <c:pt idx="183">
                  <c:v>182449.19463000001</c:v>
                </c:pt>
                <c:pt idx="184">
                  <c:v>191745.96028999999</c:v>
                </c:pt>
                <c:pt idx="185">
                  <c:v>194210.94209</c:v>
                </c:pt>
                <c:pt idx="186">
                  <c:v>199134.52703999999</c:v>
                </c:pt>
                <c:pt idx="187">
                  <c:v>204605.44957999999</c:v>
                </c:pt>
                <c:pt idx="188">
                  <c:v>203222.81497000001</c:v>
                </c:pt>
                <c:pt idx="189">
                  <c:v>205825.06051000001</c:v>
                </c:pt>
                <c:pt idx="190">
                  <c:v>209695.86087</c:v>
                </c:pt>
                <c:pt idx="191">
                  <c:v>220377.65312</c:v>
                </c:pt>
                <c:pt idx="192">
                  <c:v>220741.54307000001</c:v>
                </c:pt>
                <c:pt idx="193">
                  <c:v>225912.05553000001</c:v>
                </c:pt>
                <c:pt idx="194">
                  <c:v>233026.21749000001</c:v>
                </c:pt>
                <c:pt idx="195">
                  <c:v>233114.23065000001</c:v>
                </c:pt>
                <c:pt idx="196">
                  <c:v>227370.19132000001</c:v>
                </c:pt>
                <c:pt idx="197">
                  <c:v>239340.28769999999</c:v>
                </c:pt>
                <c:pt idx="198">
                  <c:v>234245.95108999999</c:v>
                </c:pt>
                <c:pt idx="199">
                  <c:v>245961.20796999999</c:v>
                </c:pt>
                <c:pt idx="200">
                  <c:v>255588.98897000001</c:v>
                </c:pt>
                <c:pt idx="201">
                  <c:v>260131.20400999999</c:v>
                </c:pt>
                <c:pt idx="202">
                  <c:v>265635.49180999998</c:v>
                </c:pt>
                <c:pt idx="203">
                  <c:v>255796.78589</c:v>
                </c:pt>
                <c:pt idx="204">
                  <c:v>268602.24062</c:v>
                </c:pt>
                <c:pt idx="205">
                  <c:v>268990.97051999997</c:v>
                </c:pt>
                <c:pt idx="206">
                  <c:v>271747.28509000002</c:v>
                </c:pt>
                <c:pt idx="207">
                  <c:v>277093.88520000002</c:v>
                </c:pt>
                <c:pt idx="208">
                  <c:v>282050.83542000002</c:v>
                </c:pt>
                <c:pt idx="209">
                  <c:v>277549.52964000002</c:v>
                </c:pt>
                <c:pt idx="210">
                  <c:v>283665.37089999998</c:v>
                </c:pt>
                <c:pt idx="211">
                  <c:v>275966.39675999997</c:v>
                </c:pt>
                <c:pt idx="212">
                  <c:v>277751.62257000001</c:v>
                </c:pt>
                <c:pt idx="213">
                  <c:v>283317.97959</c:v>
                </c:pt>
                <c:pt idx="214">
                  <c:v>278749.45260000002</c:v>
                </c:pt>
                <c:pt idx="215">
                  <c:v>273698.60122999997</c:v>
                </c:pt>
                <c:pt idx="216">
                  <c:v>289734.23092</c:v>
                </c:pt>
                <c:pt idx="217">
                  <c:v>285198.88520999998</c:v>
                </c:pt>
                <c:pt idx="218">
                  <c:v>291887.51734000002</c:v>
                </c:pt>
                <c:pt idx="219">
                  <c:v>292893.01402</c:v>
                </c:pt>
                <c:pt idx="220">
                  <c:v>286082.57413000002</c:v>
                </c:pt>
                <c:pt idx="221">
                  <c:v>291217.75865999999</c:v>
                </c:pt>
                <c:pt idx="222">
                  <c:v>271946.55669</c:v>
                </c:pt>
                <c:pt idx="223">
                  <c:v>261915.93914999999</c:v>
                </c:pt>
                <c:pt idx="224">
                  <c:v>282671.28220000002</c:v>
                </c:pt>
                <c:pt idx="225">
                  <c:v>281264.78896999999</c:v>
                </c:pt>
                <c:pt idx="226">
                  <c:v>276320.90272999997</c:v>
                </c:pt>
                <c:pt idx="227">
                  <c:v>259790.19135000001</c:v>
                </c:pt>
                <c:pt idx="228">
                  <c:v>257856.72315999999</c:v>
                </c:pt>
                <c:pt idx="229">
                  <c:v>275354.59797</c:v>
                </c:pt>
                <c:pt idx="230">
                  <c:v>279711.70937</c:v>
                </c:pt>
                <c:pt idx="231">
                  <c:v>281282.69826999999</c:v>
                </c:pt>
                <c:pt idx="232">
                  <c:v>278130.84581999999</c:v>
                </c:pt>
                <c:pt idx="233">
                  <c:v>289881.43063000002</c:v>
                </c:pt>
                <c:pt idx="234">
                  <c:v>290122.34749000001</c:v>
                </c:pt>
                <c:pt idx="235">
                  <c:v>291663.46711999999</c:v>
                </c:pt>
                <c:pt idx="236">
                  <c:v>286018.91025999998</c:v>
                </c:pt>
                <c:pt idx="237">
                  <c:v>290131.60881000001</c:v>
                </c:pt>
                <c:pt idx="238">
                  <c:v>297073.97644</c:v>
                </c:pt>
                <c:pt idx="239">
                  <c:v>304243.89029000001</c:v>
                </c:pt>
                <c:pt idx="240">
                  <c:v>312684.68964</c:v>
                </c:pt>
                <c:pt idx="241">
                  <c:v>316015.38973</c:v>
                </c:pt>
                <c:pt idx="242">
                  <c:v>320694.56183000002</c:v>
                </c:pt>
                <c:pt idx="243">
                  <c:v>327478.68978000002</c:v>
                </c:pt>
                <c:pt idx="244">
                  <c:v>328738.65795999998</c:v>
                </c:pt>
                <c:pt idx="245">
                  <c:v>336606.17576000001</c:v>
                </c:pt>
                <c:pt idx="246">
                  <c:v>337080.15882999997</c:v>
                </c:pt>
                <c:pt idx="247">
                  <c:v>344645.67190000002</c:v>
                </c:pt>
                <c:pt idx="248">
                  <c:v>351158.95237999997</c:v>
                </c:pt>
                <c:pt idx="249">
                  <c:v>358767.70536999998</c:v>
                </c:pt>
                <c:pt idx="250">
                  <c:v>363619.53045999998</c:v>
                </c:pt>
                <c:pt idx="251">
                  <c:v>382818.66590000002</c:v>
                </c:pt>
                <c:pt idx="252">
                  <c:v>366959.49187000003</c:v>
                </c:pt>
                <c:pt idx="253">
                  <c:v>358961.08898</c:v>
                </c:pt>
                <c:pt idx="254">
                  <c:v>363085.93151000002</c:v>
                </c:pt>
                <c:pt idx="255">
                  <c:v>365361.20968999999</c:v>
                </c:pt>
                <c:pt idx="256">
                  <c:v>365186.9007</c:v>
                </c:pt>
                <c:pt idx="257">
                  <c:v>376592.97686</c:v>
                </c:pt>
                <c:pt idx="258">
                  <c:v>381252.52233000001</c:v>
                </c:pt>
                <c:pt idx="259">
                  <c:v>383375.38747000002</c:v>
                </c:pt>
                <c:pt idx="260">
                  <c:v>355224.97635999997</c:v>
                </c:pt>
                <c:pt idx="261">
                  <c:v>359260.27239</c:v>
                </c:pt>
                <c:pt idx="262">
                  <c:v>331942.82763000001</c:v>
                </c:pt>
                <c:pt idx="263">
                  <c:v>357769.93667000002</c:v>
                </c:pt>
                <c:pt idx="264">
                  <c:v>368528.02743999998</c:v>
                </c:pt>
                <c:pt idx="265">
                  <c:v>373368.44455000001</c:v>
                </c:pt>
                <c:pt idx="266">
                  <c:v>386607.83175999997</c:v>
                </c:pt>
                <c:pt idx="267">
                  <c:v>364300.20645</c:v>
                </c:pt>
                <c:pt idx="268">
                  <c:v>388305.71908000001</c:v>
                </c:pt>
                <c:pt idx="269">
                  <c:v>390229.12861000001</c:v>
                </c:pt>
                <c:pt idx="270">
                  <c:v>382247.16303</c:v>
                </c:pt>
                <c:pt idx="271">
                  <c:v>390381.78697999998</c:v>
                </c:pt>
                <c:pt idx="272">
                  <c:v>400315.98871000001</c:v>
                </c:pt>
                <c:pt idx="273">
                  <c:v>411464.89471000002</c:v>
                </c:pt>
                <c:pt idx="274">
                  <c:v>423791.64371999999</c:v>
                </c:pt>
                <c:pt idx="275">
                  <c:v>421212.15281</c:v>
                </c:pt>
                <c:pt idx="276">
                  <c:v>385609.08172999998</c:v>
                </c:pt>
                <c:pt idx="277">
                  <c:v>334576.53710000002</c:v>
                </c:pt>
                <c:pt idx="278">
                  <c:v>371127.08364000003</c:v>
                </c:pt>
                <c:pt idx="279">
                  <c:v>389055.57893000002</c:v>
                </c:pt>
                <c:pt idx="280">
                  <c:v>399346.49462000001</c:v>
                </c:pt>
                <c:pt idx="281">
                  <c:v>418451.79025999998</c:v>
                </c:pt>
                <c:pt idx="282">
                  <c:v>446410.35107999999</c:v>
                </c:pt>
                <c:pt idx="283">
                  <c:v>431009.58146999998</c:v>
                </c:pt>
                <c:pt idx="284">
                  <c:v>417788.34889999998</c:v>
                </c:pt>
                <c:pt idx="285">
                  <c:v>471207.43014999997</c:v>
                </c:pt>
                <c:pt idx="286">
                  <c:v>491185.06806000002</c:v>
                </c:pt>
                <c:pt idx="287">
                  <c:v>486303.37368999998</c:v>
                </c:pt>
                <c:pt idx="288">
                  <c:v>498764.56510000001</c:v>
                </c:pt>
                <c:pt idx="289">
                  <c:v>515359.49235999997</c:v>
                </c:pt>
                <c:pt idx="290">
                  <c:v>539344.39702999999</c:v>
                </c:pt>
                <c:pt idx="291">
                  <c:v>547113.90436000004</c:v>
                </c:pt>
                <c:pt idx="292">
                  <c:v>555269.62693000003</c:v>
                </c:pt>
                <c:pt idx="293">
                  <c:v>565214.99130999995</c:v>
                </c:pt>
                <c:pt idx="294">
                  <c:v>579282.25422</c:v>
                </c:pt>
                <c:pt idx="295">
                  <c:v>555230.12835000001</c:v>
                </c:pt>
                <c:pt idx="296">
                  <c:v>586678.67162000004</c:v>
                </c:pt>
                <c:pt idx="297">
                  <c:v>573822.80099000002</c:v>
                </c:pt>
                <c:pt idx="298">
                  <c:v>598348.05125999998</c:v>
                </c:pt>
                <c:pt idx="299">
                  <c:v>566688.95106999995</c:v>
                </c:pt>
                <c:pt idx="300">
                  <c:v>552356.66735</c:v>
                </c:pt>
                <c:pt idx="301">
                  <c:v>567515.23210000002</c:v>
                </c:pt>
                <c:pt idx="302">
                  <c:v>520369.80247</c:v>
                </c:pt>
                <c:pt idx="303">
                  <c:v>520763.92969000002</c:v>
                </c:pt>
                <c:pt idx="304">
                  <c:v>475654.33338000003</c:v>
                </c:pt>
                <c:pt idx="305">
                  <c:v>513419.52285000001</c:v>
                </c:pt>
                <c:pt idx="306">
                  <c:v>491954.55453999998</c:v>
                </c:pt>
                <c:pt idx="307">
                  <c:v>446222.54878999997</c:v>
                </c:pt>
                <c:pt idx="308">
                  <c:v>478267.06689000002</c:v>
                </c:pt>
                <c:pt idx="309">
                  <c:v>511521.1986</c:v>
                </c:pt>
                <c:pt idx="310">
                  <c:v>489798.26280000003</c:v>
                </c:pt>
                <c:pt idx="311">
                  <c:v>524454.47173999995</c:v>
                </c:pt>
                <c:pt idx="312">
                  <c:v>511847.36862000002</c:v>
                </c:pt>
                <c:pt idx="313">
                  <c:v>527663.30273999996</c:v>
                </c:pt>
                <c:pt idx="314">
                  <c:v>536912.96449000004</c:v>
                </c:pt>
                <c:pt idx="315">
                  <c:v>531552.74840000004</c:v>
                </c:pt>
                <c:pt idx="316">
                  <c:v>563699.87696999998</c:v>
                </c:pt>
                <c:pt idx="317">
                  <c:v>582636.13826000004</c:v>
                </c:pt>
                <c:pt idx="318">
                  <c:v>568719.44839000003</c:v>
                </c:pt>
                <c:pt idx="319">
                  <c:v>544185.79547000001</c:v>
                </c:pt>
                <c:pt idx="320">
                  <c:v>528395.80530000001</c:v>
                </c:pt>
                <c:pt idx="321">
                  <c:v>577934.02754000004</c:v>
                </c:pt>
                <c:pt idx="322">
                  <c:v>606307.26222000003</c:v>
                </c:pt>
                <c:pt idx="323">
                  <c:v>613583.22120000003</c:v>
                </c:pt>
                <c:pt idx="324">
                  <c:v>639597.70319000003</c:v>
                </c:pt>
                <c:pt idx="325">
                  <c:v>660151.07597000001</c:v>
                </c:pt>
                <c:pt idx="326">
                  <c:v>635629.93501999998</c:v>
                </c:pt>
                <c:pt idx="327">
                  <c:v>664012.12435000006</c:v>
                </c:pt>
                <c:pt idx="328">
                  <c:v>677523.34034999995</c:v>
                </c:pt>
                <c:pt idx="329">
                  <c:v>689462.95412999997</c:v>
                </c:pt>
                <c:pt idx="330">
                  <c:v>707685.78749999998</c:v>
                </c:pt>
                <c:pt idx="331">
                  <c:v>720646.29258999997</c:v>
                </c:pt>
                <c:pt idx="332">
                  <c:v>706350.93146999995</c:v>
                </c:pt>
                <c:pt idx="333">
                  <c:v>738762.95817</c:v>
                </c:pt>
                <c:pt idx="334">
                  <c:v>719510.34016999998</c:v>
                </c:pt>
                <c:pt idx="335">
                  <c:v>744900.87939999998</c:v>
                </c:pt>
                <c:pt idx="336">
                  <c:v>739539.68197999999</c:v>
                </c:pt>
                <c:pt idx="337">
                  <c:v>706614.97094999999</c:v>
                </c:pt>
                <c:pt idx="338">
                  <c:v>712894.69455000001</c:v>
                </c:pt>
                <c:pt idx="339">
                  <c:v>755092.25127999997</c:v>
                </c:pt>
                <c:pt idx="340">
                  <c:v>787676.74698000005</c:v>
                </c:pt>
                <c:pt idx="341">
                  <c:v>797816.23097999999</c:v>
                </c:pt>
                <c:pt idx="342">
                  <c:v>818627.63257000002</c:v>
                </c:pt>
                <c:pt idx="343">
                  <c:v>844943.13798</c:v>
                </c:pt>
                <c:pt idx="344">
                  <c:v>861863.37659</c:v>
                </c:pt>
                <c:pt idx="345">
                  <c:v>864297.93712000002</c:v>
                </c:pt>
                <c:pt idx="346">
                  <c:v>871284.40333</c:v>
                </c:pt>
                <c:pt idx="347">
                  <c:v>890782.90619000001</c:v>
                </c:pt>
                <c:pt idx="348">
                  <c:v>897307.96265</c:v>
                </c:pt>
                <c:pt idx="349">
                  <c:v>840153.93409999995</c:v>
                </c:pt>
                <c:pt idx="350">
                  <c:v>920740.19374000002</c:v>
                </c:pt>
                <c:pt idx="351">
                  <c:v>962653.28703000001</c:v>
                </c:pt>
              </c:numCache>
            </c:numRef>
          </c:val>
          <c:smooth val="0"/>
          <c:extLst>
            <c:ext xmlns:c16="http://schemas.microsoft.com/office/drawing/2014/chart" uri="{C3380CC4-5D6E-409C-BE32-E72D297353CC}">
              <c16:uniqueId val="{00000002-394C-448C-8DA1-932E6B1E67CD}"/>
            </c:ext>
          </c:extLst>
        </c:ser>
        <c:ser>
          <c:idx val="3"/>
          <c:order val="3"/>
          <c:tx>
            <c:strRef>
              <c:f>'874_A_PH'!$G$5</c:f>
              <c:strCache>
                <c:ptCount val="1"/>
                <c:pt idx="0">
                  <c:v>World bonds</c:v>
                </c:pt>
              </c:strCache>
            </c:strRef>
          </c:tx>
          <c:spPr>
            <a:ln w="15875" cap="rnd">
              <a:solidFill>
                <a:srgbClr val="CCCCCC"/>
              </a:solidFill>
              <a:round/>
            </a:ln>
            <a:effectLst/>
          </c:spPr>
          <c:marker>
            <c:symbol val="none"/>
          </c:marker>
          <c:dLbls>
            <c:delete val="1"/>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'874_A_PH'!$Q$2:$Q$353</c:f>
              <c:numCache>
                <c:formatCode>General</c:formatCode>
                <c:ptCount val="352"/>
                <c:pt idx="0">
                  <c:v>100000</c:v>
                </c:pt>
                <c:pt idx="1">
                  <c:v>100000</c:v>
                </c:pt>
                <c:pt idx="2">
                  <c:v>99121.267609999995</c:v>
                </c:pt>
                <c:pt idx="3">
                  <c:v>101814.65976</c:v>
                </c:pt>
                <c:pt idx="4">
                  <c:v>103030.33024</c:v>
                </c:pt>
                <c:pt idx="5">
                  <c:v>102226.82798</c:v>
                </c:pt>
                <c:pt idx="6">
                  <c:v>102166.04182</c:v>
                </c:pt>
                <c:pt idx="7">
                  <c:v>104341.69534999999</c:v>
                </c:pt>
                <c:pt idx="8">
                  <c:v>106507.63154</c:v>
                </c:pt>
                <c:pt idx="9">
                  <c:v>104874.40607</c:v>
                </c:pt>
                <c:pt idx="10">
                  <c:v>104557.56281</c:v>
                </c:pt>
                <c:pt idx="11">
                  <c:v>105574.31835</c:v>
                </c:pt>
                <c:pt idx="12">
                  <c:v>106431.02830000001</c:v>
                </c:pt>
                <c:pt idx="13">
                  <c:v>105376.6973</c:v>
                </c:pt>
                <c:pt idx="14">
                  <c:v>107062.39111</c:v>
                </c:pt>
                <c:pt idx="15">
                  <c:v>107313.93281</c:v>
                </c:pt>
                <c:pt idx="16">
                  <c:v>107472.68451000001</c:v>
                </c:pt>
                <c:pt idx="17">
                  <c:v>107613.32183</c:v>
                </c:pt>
                <c:pt idx="18">
                  <c:v>110544.84155</c:v>
                </c:pt>
                <c:pt idx="19">
                  <c:v>116424.33179</c:v>
                </c:pt>
                <c:pt idx="20">
                  <c:v>119872.26983999999</c:v>
                </c:pt>
                <c:pt idx="21">
                  <c:v>118179.76333</c:v>
                </c:pt>
                <c:pt idx="22">
                  <c:v>120559.26968</c:v>
                </c:pt>
                <c:pt idx="23">
                  <c:v>119452.36472</c:v>
                </c:pt>
                <c:pt idx="24">
                  <c:v>115613.22466000001</c:v>
                </c:pt>
                <c:pt idx="25">
                  <c:v>115904.90319</c:v>
                </c:pt>
                <c:pt idx="26">
                  <c:v>115858.66662</c:v>
                </c:pt>
                <c:pt idx="27">
                  <c:v>113906.59105</c:v>
                </c:pt>
                <c:pt idx="28">
                  <c:v>111910.94589</c:v>
                </c:pt>
                <c:pt idx="29">
                  <c:v>114652.95114</c:v>
                </c:pt>
                <c:pt idx="30">
                  <c:v>115185.26577</c:v>
                </c:pt>
                <c:pt idx="31">
                  <c:v>116981.33585</c:v>
                </c:pt>
                <c:pt idx="32">
                  <c:v>116923.92963</c:v>
                </c:pt>
                <c:pt idx="33">
                  <c:v>115698.85868999999</c:v>
                </c:pt>
                <c:pt idx="34">
                  <c:v>115415.94689000001</c:v>
                </c:pt>
                <c:pt idx="35">
                  <c:v>112955.61237</c:v>
                </c:pt>
                <c:pt idx="36">
                  <c:v>112145.05976</c:v>
                </c:pt>
                <c:pt idx="37">
                  <c:v>115617.37037</c:v>
                </c:pt>
                <c:pt idx="38">
                  <c:v>111842.13236</c:v>
                </c:pt>
                <c:pt idx="39">
                  <c:v>112713.39191999999</c:v>
                </c:pt>
                <c:pt idx="40">
                  <c:v>115447.26416999999</c:v>
                </c:pt>
                <c:pt idx="41">
                  <c:v>113493.41941</c:v>
                </c:pt>
                <c:pt idx="42">
                  <c:v>112639.42925</c:v>
                </c:pt>
                <c:pt idx="43">
                  <c:v>112417.35643</c:v>
                </c:pt>
                <c:pt idx="44">
                  <c:v>110989.70015</c:v>
                </c:pt>
                <c:pt idx="45">
                  <c:v>113193.47586000001</c:v>
                </c:pt>
                <c:pt idx="46">
                  <c:v>117250.04132999999</c:v>
                </c:pt>
                <c:pt idx="47">
                  <c:v>117100.58447</c:v>
                </c:pt>
                <c:pt idx="48">
                  <c:v>117056.40755</c:v>
                </c:pt>
                <c:pt idx="49">
                  <c:v>113679.8444</c:v>
                </c:pt>
                <c:pt idx="50">
                  <c:v>113276.09963</c:v>
                </c:pt>
                <c:pt idx="51">
                  <c:v>112933.53711999999</c:v>
                </c:pt>
                <c:pt idx="52">
                  <c:v>111900.04029999999</c:v>
                </c:pt>
                <c:pt idx="53">
                  <c:v>114722.68887</c:v>
                </c:pt>
                <c:pt idx="54">
                  <c:v>119036.49969</c:v>
                </c:pt>
                <c:pt idx="55">
                  <c:v>119907.31034</c:v>
                </c:pt>
                <c:pt idx="56">
                  <c:v>120855.33156999999</c:v>
                </c:pt>
                <c:pt idx="57">
                  <c:v>119157.33265</c:v>
                </c:pt>
                <c:pt idx="58">
                  <c:v>116089.29493</c:v>
                </c:pt>
                <c:pt idx="59">
                  <c:v>113942.42372999999</c:v>
                </c:pt>
                <c:pt idx="60">
                  <c:v>114532.75191000001</c:v>
                </c:pt>
                <c:pt idx="61">
                  <c:v>114217.54581</c:v>
                </c:pt>
                <c:pt idx="62">
                  <c:v>118305.34934</c:v>
                </c:pt>
                <c:pt idx="63">
                  <c:v>121651.30817</c:v>
                </c:pt>
                <c:pt idx="64">
                  <c:v>127524.72508</c:v>
                </c:pt>
                <c:pt idx="65">
                  <c:v>128778.41991</c:v>
                </c:pt>
                <c:pt idx="66">
                  <c:v>131025.81801</c:v>
                </c:pt>
                <c:pt idx="67">
                  <c:v>132456.80142</c:v>
                </c:pt>
                <c:pt idx="68">
                  <c:v>131913.71322000001</c:v>
                </c:pt>
                <c:pt idx="69">
                  <c:v>132079.22481000001</c:v>
                </c:pt>
                <c:pt idx="70">
                  <c:v>138720.60175999999</c:v>
                </c:pt>
                <c:pt idx="71">
                  <c:v>140620.12977999999</c:v>
                </c:pt>
                <c:pt idx="72">
                  <c:v>142592.06252000001</c:v>
                </c:pt>
                <c:pt idx="73">
                  <c:v>143028.68251000001</c:v>
                </c:pt>
                <c:pt idx="74">
                  <c:v>144743.87161</c:v>
                </c:pt>
                <c:pt idx="75">
                  <c:v>151020.76921999999</c:v>
                </c:pt>
                <c:pt idx="76">
                  <c:v>148580.71436000001</c:v>
                </c:pt>
                <c:pt idx="77">
                  <c:v>144164.31698999999</c:v>
                </c:pt>
                <c:pt idx="78">
                  <c:v>143383.47091999999</c:v>
                </c:pt>
                <c:pt idx="79">
                  <c:v>151512.70937999999</c:v>
                </c:pt>
                <c:pt idx="80">
                  <c:v>150752.19576999999</c:v>
                </c:pt>
                <c:pt idx="81">
                  <c:v>153294.46750999999</c:v>
                </c:pt>
                <c:pt idx="82">
                  <c:v>159404.87651999999</c:v>
                </c:pt>
                <c:pt idx="83">
                  <c:v>159829.71952000001</c:v>
                </c:pt>
                <c:pt idx="84">
                  <c:v>160075.24069999999</c:v>
                </c:pt>
                <c:pt idx="85">
                  <c:v>162375.15995</c:v>
                </c:pt>
                <c:pt idx="86">
                  <c:v>155418.78815000001</c:v>
                </c:pt>
                <c:pt idx="87">
                  <c:v>156634.11535000001</c:v>
                </c:pt>
                <c:pt idx="88">
                  <c:v>156973.61478999999</c:v>
                </c:pt>
                <c:pt idx="89">
                  <c:v>156172.83233</c:v>
                </c:pt>
                <c:pt idx="90">
                  <c:v>159868.16638000001</c:v>
                </c:pt>
                <c:pt idx="91">
                  <c:v>162121.1361</c:v>
                </c:pt>
                <c:pt idx="92">
                  <c:v>166911.04358999999</c:v>
                </c:pt>
                <c:pt idx="93">
                  <c:v>172932.86113</c:v>
                </c:pt>
                <c:pt idx="94">
                  <c:v>175901.79787000001</c:v>
                </c:pt>
                <c:pt idx="95">
                  <c:v>173432.19490999999</c:v>
                </c:pt>
                <c:pt idx="96">
                  <c:v>173686.95812</c:v>
                </c:pt>
                <c:pt idx="97">
                  <c:v>171364.85798999999</c:v>
                </c:pt>
                <c:pt idx="98">
                  <c:v>173913.3879</c:v>
                </c:pt>
                <c:pt idx="99">
                  <c:v>170398.85441</c:v>
                </c:pt>
                <c:pt idx="100">
                  <c:v>168917.11903999999</c:v>
                </c:pt>
                <c:pt idx="101">
                  <c:v>167266.94104000001</c:v>
                </c:pt>
                <c:pt idx="102">
                  <c:v>170276.78036999999</c:v>
                </c:pt>
                <c:pt idx="103">
                  <c:v>167019.49223999999</c:v>
                </c:pt>
                <c:pt idx="104">
                  <c:v>163980.28964999999</c:v>
                </c:pt>
                <c:pt idx="105">
                  <c:v>161979.44255000001</c:v>
                </c:pt>
                <c:pt idx="106">
                  <c:v>163808.41425999999</c:v>
                </c:pt>
                <c:pt idx="107">
                  <c:v>165924.54910999999</c:v>
                </c:pt>
                <c:pt idx="108">
                  <c:v>165069.08022999999</c:v>
                </c:pt>
                <c:pt idx="109">
                  <c:v>163143.78013999999</c:v>
                </c:pt>
                <c:pt idx="110">
                  <c:v>167039.40221</c:v>
                </c:pt>
                <c:pt idx="111">
                  <c:v>170099.86147999999</c:v>
                </c:pt>
                <c:pt idx="112">
                  <c:v>168315.25151999999</c:v>
                </c:pt>
                <c:pt idx="113">
                  <c:v>169664.53537</c:v>
                </c:pt>
                <c:pt idx="114">
                  <c:v>171235.09985999999</c:v>
                </c:pt>
                <c:pt idx="115">
                  <c:v>170746.83012</c:v>
                </c:pt>
                <c:pt idx="116">
                  <c:v>172377.41501</c:v>
                </c:pt>
                <c:pt idx="117">
                  <c:v>177120.84828000001</c:v>
                </c:pt>
                <c:pt idx="118">
                  <c:v>173828.41402</c:v>
                </c:pt>
                <c:pt idx="119">
                  <c:v>171471.40542</c:v>
                </c:pt>
                <c:pt idx="120">
                  <c:v>175443.78917</c:v>
                </c:pt>
                <c:pt idx="121">
                  <c:v>175830.58141000001</c:v>
                </c:pt>
                <c:pt idx="122">
                  <c:v>177763.90886</c:v>
                </c:pt>
                <c:pt idx="123">
                  <c:v>174154.71056000001</c:v>
                </c:pt>
                <c:pt idx="124">
                  <c:v>173120.23671999999</c:v>
                </c:pt>
                <c:pt idx="125">
                  <c:v>178253.02359999999</c:v>
                </c:pt>
                <c:pt idx="126">
                  <c:v>181144.77617</c:v>
                </c:pt>
                <c:pt idx="127">
                  <c:v>185592.80768999999</c:v>
                </c:pt>
                <c:pt idx="128">
                  <c:v>188613.57902999999</c:v>
                </c:pt>
                <c:pt idx="129">
                  <c:v>193842.90552999999</c:v>
                </c:pt>
                <c:pt idx="130">
                  <c:v>192862.59</c:v>
                </c:pt>
                <c:pt idx="131">
                  <c:v>200012.22589</c:v>
                </c:pt>
                <c:pt idx="132">
                  <c:v>204900.23095</c:v>
                </c:pt>
                <c:pt idx="133">
                  <c:v>211498.98892</c:v>
                </c:pt>
                <c:pt idx="134">
                  <c:v>204651.69949999999</c:v>
                </c:pt>
                <c:pt idx="135">
                  <c:v>201651.52470000001</c:v>
                </c:pt>
                <c:pt idx="136">
                  <c:v>202552.83405999999</c:v>
                </c:pt>
                <c:pt idx="137">
                  <c:v>202980.81935000001</c:v>
                </c:pt>
                <c:pt idx="138">
                  <c:v>198908.41041000001</c:v>
                </c:pt>
                <c:pt idx="139">
                  <c:v>196545.56612</c:v>
                </c:pt>
                <c:pt idx="140">
                  <c:v>192539.69980999999</c:v>
                </c:pt>
                <c:pt idx="141">
                  <c:v>199664.17097000001</c:v>
                </c:pt>
                <c:pt idx="142">
                  <c:v>213865.47721000001</c:v>
                </c:pt>
                <c:pt idx="143">
                  <c:v>204579.00432000001</c:v>
                </c:pt>
                <c:pt idx="144">
                  <c:v>198522.30471999999</c:v>
                </c:pt>
                <c:pt idx="145">
                  <c:v>203571.20035</c:v>
                </c:pt>
                <c:pt idx="146">
                  <c:v>203644.39723999999</c:v>
                </c:pt>
                <c:pt idx="147">
                  <c:v>210419.12351</c:v>
                </c:pt>
                <c:pt idx="148">
                  <c:v>210654.29360999999</c:v>
                </c:pt>
                <c:pt idx="149">
                  <c:v>214395.01923000001</c:v>
                </c:pt>
                <c:pt idx="150">
                  <c:v>218640.06933</c:v>
                </c:pt>
                <c:pt idx="151">
                  <c:v>223636.89270999999</c:v>
                </c:pt>
                <c:pt idx="152">
                  <c:v>223853.60516000001</c:v>
                </c:pt>
                <c:pt idx="153">
                  <c:v>230933.76736999999</c:v>
                </c:pt>
                <c:pt idx="154">
                  <c:v>219323.95329</c:v>
                </c:pt>
                <c:pt idx="155">
                  <c:v>219603.24749000001</c:v>
                </c:pt>
                <c:pt idx="156">
                  <c:v>220158.11267999999</c:v>
                </c:pt>
                <c:pt idx="157">
                  <c:v>216412.89807</c:v>
                </c:pt>
                <c:pt idx="158">
                  <c:v>215628.48722000001</c:v>
                </c:pt>
                <c:pt idx="159">
                  <c:v>213373.98595</c:v>
                </c:pt>
                <c:pt idx="160">
                  <c:v>217034.27948999999</c:v>
                </c:pt>
                <c:pt idx="161">
                  <c:v>224942.39574000001</c:v>
                </c:pt>
                <c:pt idx="162">
                  <c:v>229333.94524</c:v>
                </c:pt>
                <c:pt idx="163">
                  <c:v>234788.53967</c:v>
                </c:pt>
                <c:pt idx="164">
                  <c:v>238057.97446999999</c:v>
                </c:pt>
                <c:pt idx="165">
                  <c:v>226677.81168000001</c:v>
                </c:pt>
                <c:pt idx="166">
                  <c:v>230663.76801</c:v>
                </c:pt>
                <c:pt idx="167">
                  <c:v>230625.32115999999</c:v>
                </c:pt>
                <c:pt idx="168">
                  <c:v>231508.22567000001</c:v>
                </c:pt>
                <c:pt idx="169">
                  <c:v>232182.18105000001</c:v>
                </c:pt>
                <c:pt idx="170">
                  <c:v>239698.51436</c:v>
                </c:pt>
                <c:pt idx="171">
                  <c:v>239401.60748000001</c:v>
                </c:pt>
                <c:pt idx="172">
                  <c:v>239899.753</c:v>
                </c:pt>
                <c:pt idx="173">
                  <c:v>245412.78346999999</c:v>
                </c:pt>
                <c:pt idx="174">
                  <c:v>250483.62233000001</c:v>
                </c:pt>
                <c:pt idx="175">
                  <c:v>245607.52629000001</c:v>
                </c:pt>
                <c:pt idx="176">
                  <c:v>246945.21799</c:v>
                </c:pt>
                <c:pt idx="177">
                  <c:v>243222.47472</c:v>
                </c:pt>
                <c:pt idx="178">
                  <c:v>245316.50790999999</c:v>
                </c:pt>
                <c:pt idx="179">
                  <c:v>248926.73603999999</c:v>
                </c:pt>
                <c:pt idx="180">
                  <c:v>246571.33819000001</c:v>
                </c:pt>
                <c:pt idx="181">
                  <c:v>244072.00229</c:v>
                </c:pt>
                <c:pt idx="182">
                  <c:v>247689.06953000001</c:v>
                </c:pt>
                <c:pt idx="183">
                  <c:v>246170.92055000001</c:v>
                </c:pt>
                <c:pt idx="184">
                  <c:v>246327.00526999999</c:v>
                </c:pt>
                <c:pt idx="185">
                  <c:v>248686.78648000001</c:v>
                </c:pt>
                <c:pt idx="186">
                  <c:v>250546.54736</c:v>
                </c:pt>
                <c:pt idx="187">
                  <c:v>253689.49836</c:v>
                </c:pt>
                <c:pt idx="188">
                  <c:v>252082.62588000001</c:v>
                </c:pt>
                <c:pt idx="189">
                  <c:v>251700.74512000001</c:v>
                </c:pt>
                <c:pt idx="190">
                  <c:v>249356.41130000001</c:v>
                </c:pt>
                <c:pt idx="191">
                  <c:v>246205.11606999999</c:v>
                </c:pt>
                <c:pt idx="192">
                  <c:v>243207.00091999999</c:v>
                </c:pt>
                <c:pt idx="193">
                  <c:v>242445.16701999999</c:v>
                </c:pt>
                <c:pt idx="194">
                  <c:v>245029.31836999999</c:v>
                </c:pt>
                <c:pt idx="195">
                  <c:v>236607.00187000001</c:v>
                </c:pt>
                <c:pt idx="196">
                  <c:v>235236.11807</c:v>
                </c:pt>
                <c:pt idx="197">
                  <c:v>238400.35214999999</c:v>
                </c:pt>
                <c:pt idx="198">
                  <c:v>237337.51848</c:v>
                </c:pt>
                <c:pt idx="199">
                  <c:v>242021.51228</c:v>
                </c:pt>
                <c:pt idx="200">
                  <c:v>244364.65784</c:v>
                </c:pt>
                <c:pt idx="201">
                  <c:v>241623.92006999999</c:v>
                </c:pt>
                <c:pt idx="202">
                  <c:v>239388.43098</c:v>
                </c:pt>
                <c:pt idx="203">
                  <c:v>242531.0387</c:v>
                </c:pt>
                <c:pt idx="204">
                  <c:v>245997.35519</c:v>
                </c:pt>
                <c:pt idx="205">
                  <c:v>245768.09998999999</c:v>
                </c:pt>
                <c:pt idx="206">
                  <c:v>248462.68041</c:v>
                </c:pt>
                <c:pt idx="207">
                  <c:v>249350.39077999999</c:v>
                </c:pt>
                <c:pt idx="208">
                  <c:v>251348.30682999999</c:v>
                </c:pt>
                <c:pt idx="209">
                  <c:v>248981.15839999999</c:v>
                </c:pt>
                <c:pt idx="210">
                  <c:v>250114.31073</c:v>
                </c:pt>
                <c:pt idx="211">
                  <c:v>241849.90095000001</c:v>
                </c:pt>
                <c:pt idx="212">
                  <c:v>241247.10922000001</c:v>
                </c:pt>
                <c:pt idx="213">
                  <c:v>239827.87640000001</c:v>
                </c:pt>
                <c:pt idx="214">
                  <c:v>238249.36374999999</c:v>
                </c:pt>
                <c:pt idx="215">
                  <c:v>237567.03774</c:v>
                </c:pt>
                <c:pt idx="216">
                  <c:v>234863.84903000001</c:v>
                </c:pt>
                <c:pt idx="217">
                  <c:v>232260.26301</c:v>
                </c:pt>
                <c:pt idx="218">
                  <c:v>234806.41639999999</c:v>
                </c:pt>
                <c:pt idx="219">
                  <c:v>229301.78297</c:v>
                </c:pt>
                <c:pt idx="220">
                  <c:v>228668.36051</c:v>
                </c:pt>
                <c:pt idx="221">
                  <c:v>229757.28312000001</c:v>
                </c:pt>
                <c:pt idx="222">
                  <c:v>230840.05317</c:v>
                </c:pt>
                <c:pt idx="223">
                  <c:v>232584.31505999999</c:v>
                </c:pt>
                <c:pt idx="224">
                  <c:v>232491.44584</c:v>
                </c:pt>
                <c:pt idx="225">
                  <c:v>227654.77367</c:v>
                </c:pt>
                <c:pt idx="226">
                  <c:v>229732.09198</c:v>
                </c:pt>
                <c:pt idx="227">
                  <c:v>232864.69190000001</c:v>
                </c:pt>
                <c:pt idx="228">
                  <c:v>239651.80249</c:v>
                </c:pt>
                <c:pt idx="229">
                  <c:v>246018.58546</c:v>
                </c:pt>
                <c:pt idx="230">
                  <c:v>249110.25638000001</c:v>
                </c:pt>
                <c:pt idx="231">
                  <c:v>245349.14548000001</c:v>
                </c:pt>
                <c:pt idx="232">
                  <c:v>254414.07365999999</c:v>
                </c:pt>
                <c:pt idx="233">
                  <c:v>255757.20496</c:v>
                </c:pt>
                <c:pt idx="234">
                  <c:v>253523.03615999999</c:v>
                </c:pt>
                <c:pt idx="235">
                  <c:v>255171.15450999999</c:v>
                </c:pt>
                <c:pt idx="236">
                  <c:v>246424.23144999999</c:v>
                </c:pt>
                <c:pt idx="237">
                  <c:v>234991.96999000001</c:v>
                </c:pt>
                <c:pt idx="238">
                  <c:v>233408.83632999999</c:v>
                </c:pt>
                <c:pt idx="239">
                  <c:v>235770.43955000001</c:v>
                </c:pt>
                <c:pt idx="240">
                  <c:v>236681.49265</c:v>
                </c:pt>
                <c:pt idx="241">
                  <c:v>237033.11235000001</c:v>
                </c:pt>
                <c:pt idx="242">
                  <c:v>240105.3222</c:v>
                </c:pt>
                <c:pt idx="243">
                  <c:v>244217.31344</c:v>
                </c:pt>
                <c:pt idx="244">
                  <c:v>243882.91032</c:v>
                </c:pt>
                <c:pt idx="245">
                  <c:v>248407.46587000001</c:v>
                </c:pt>
                <c:pt idx="246">
                  <c:v>251328.63451</c:v>
                </c:pt>
                <c:pt idx="247">
                  <c:v>248308.31207000001</c:v>
                </c:pt>
                <c:pt idx="248">
                  <c:v>246978.9382</c:v>
                </c:pt>
                <c:pt idx="249">
                  <c:v>250485.25949</c:v>
                </c:pt>
                <c:pt idx="250">
                  <c:v>250889.13628000001</c:v>
                </c:pt>
                <c:pt idx="251">
                  <c:v>255005.29965</c:v>
                </c:pt>
                <c:pt idx="252">
                  <c:v>253259.71747</c:v>
                </c:pt>
                <c:pt idx="253">
                  <c:v>257150.85055999999</c:v>
                </c:pt>
                <c:pt idx="254">
                  <c:v>252300.05128000001</c:v>
                </c:pt>
                <c:pt idx="255">
                  <c:v>249236.55535000001</c:v>
                </c:pt>
                <c:pt idx="256">
                  <c:v>248526.21278</c:v>
                </c:pt>
                <c:pt idx="257">
                  <c:v>247502.43328999999</c:v>
                </c:pt>
                <c:pt idx="258">
                  <c:v>247011.17968999999</c:v>
                </c:pt>
                <c:pt idx="259">
                  <c:v>244495.81547</c:v>
                </c:pt>
                <c:pt idx="260">
                  <c:v>241811.21645000001</c:v>
                </c:pt>
                <c:pt idx="261">
                  <c:v>242975.71247</c:v>
                </c:pt>
                <c:pt idx="262">
                  <c:v>248779.76131999999</c:v>
                </c:pt>
                <c:pt idx="263">
                  <c:v>252277.63274999999</c:v>
                </c:pt>
                <c:pt idx="264">
                  <c:v>249953.47297</c:v>
                </c:pt>
                <c:pt idx="265">
                  <c:v>253117.81267000001</c:v>
                </c:pt>
                <c:pt idx="266">
                  <c:v>251855.80001000001</c:v>
                </c:pt>
                <c:pt idx="267">
                  <c:v>256182.52325999999</c:v>
                </c:pt>
                <c:pt idx="268">
                  <c:v>262154.11696000001</c:v>
                </c:pt>
                <c:pt idx="269">
                  <c:v>260919.75117</c:v>
                </c:pt>
                <c:pt idx="270">
                  <c:v>267868.09561000002</c:v>
                </c:pt>
                <c:pt idx="271">
                  <c:v>264381.26181</c:v>
                </c:pt>
                <c:pt idx="272">
                  <c:v>265797.40515000001</c:v>
                </c:pt>
                <c:pt idx="273">
                  <c:v>262721.92099000001</c:v>
                </c:pt>
                <c:pt idx="274">
                  <c:v>263452.25276</c:v>
                </c:pt>
                <c:pt idx="275">
                  <c:v>267714.99475000001</c:v>
                </c:pt>
                <c:pt idx="276">
                  <c:v>270376.01338999998</c:v>
                </c:pt>
                <c:pt idx="277">
                  <c:v>268725.80897999997</c:v>
                </c:pt>
                <c:pt idx="278">
                  <c:v>271923.02390999999</c:v>
                </c:pt>
                <c:pt idx="279">
                  <c:v>272464.07886000001</c:v>
                </c:pt>
                <c:pt idx="280">
                  <c:v>274209.76666000002</c:v>
                </c:pt>
                <c:pt idx="281">
                  <c:v>284167.65996999998</c:v>
                </c:pt>
                <c:pt idx="282">
                  <c:v>282885.47327000002</c:v>
                </c:pt>
                <c:pt idx="283">
                  <c:v>282267.81507000001</c:v>
                </c:pt>
                <c:pt idx="284">
                  <c:v>281753.37716999999</c:v>
                </c:pt>
                <c:pt idx="285">
                  <c:v>286188.49625999999</c:v>
                </c:pt>
                <c:pt idx="286">
                  <c:v>290082.29632999998</c:v>
                </c:pt>
                <c:pt idx="287">
                  <c:v>286368.58385</c:v>
                </c:pt>
                <c:pt idx="288">
                  <c:v>279449.73469999997</c:v>
                </c:pt>
                <c:pt idx="289">
                  <c:v>273612.73139999999</c:v>
                </c:pt>
                <c:pt idx="290">
                  <c:v>276767.69704</c:v>
                </c:pt>
                <c:pt idx="291">
                  <c:v>279241.39289999998</c:v>
                </c:pt>
                <c:pt idx="292">
                  <c:v>276291.86442</c:v>
                </c:pt>
                <c:pt idx="293">
                  <c:v>280787.45280999999</c:v>
                </c:pt>
                <c:pt idx="294">
                  <c:v>279175.90649999998</c:v>
                </c:pt>
                <c:pt idx="295">
                  <c:v>272870.99232000002</c:v>
                </c:pt>
                <c:pt idx="296">
                  <c:v>271740.29573000001</c:v>
                </c:pt>
                <c:pt idx="297">
                  <c:v>271547.26929999999</c:v>
                </c:pt>
                <c:pt idx="298">
                  <c:v>269858.35398000001</c:v>
                </c:pt>
                <c:pt idx="299">
                  <c:v>264171.86377</c:v>
                </c:pt>
                <c:pt idx="300">
                  <c:v>261369.12517000001</c:v>
                </c:pt>
                <c:pt idx="301">
                  <c:v>252431.73702999999</c:v>
                </c:pt>
                <c:pt idx="302">
                  <c:v>237591.99122</c:v>
                </c:pt>
                <c:pt idx="303">
                  <c:v>237430.81018999999</c:v>
                </c:pt>
                <c:pt idx="304">
                  <c:v>229952.07874</c:v>
                </c:pt>
                <c:pt idx="305">
                  <c:v>234041.57224000001</c:v>
                </c:pt>
                <c:pt idx="306">
                  <c:v>223856.16652</c:v>
                </c:pt>
                <c:pt idx="307">
                  <c:v>225117.83590999999</c:v>
                </c:pt>
                <c:pt idx="308">
                  <c:v>211343.08905000001</c:v>
                </c:pt>
                <c:pt idx="309">
                  <c:v>220947.88391999999</c:v>
                </c:pt>
                <c:pt idx="310">
                  <c:v>220573.476</c:v>
                </c:pt>
                <c:pt idx="311">
                  <c:v>227605.23637999999</c:v>
                </c:pt>
                <c:pt idx="312">
                  <c:v>220015.31009000001</c:v>
                </c:pt>
                <c:pt idx="313">
                  <c:v>228323.39507</c:v>
                </c:pt>
                <c:pt idx="314">
                  <c:v>229248.68090000001</c:v>
                </c:pt>
                <c:pt idx="315">
                  <c:v>224264.66433</c:v>
                </c:pt>
                <c:pt idx="316">
                  <c:v>224234.42968</c:v>
                </c:pt>
                <c:pt idx="317">
                  <c:v>224975.24455999999</c:v>
                </c:pt>
                <c:pt idx="318">
                  <c:v>221857.59031999999</c:v>
                </c:pt>
                <c:pt idx="319">
                  <c:v>214659.34134000001</c:v>
                </c:pt>
                <c:pt idx="320">
                  <c:v>212302.91367000001</c:v>
                </c:pt>
                <c:pt idx="321">
                  <c:v>222665.58155999999</c:v>
                </c:pt>
                <c:pt idx="322">
                  <c:v>232010.30566000001</c:v>
                </c:pt>
                <c:pt idx="323">
                  <c:v>228407.39194</c:v>
                </c:pt>
                <c:pt idx="324">
                  <c:v>225434.49432999999</c:v>
                </c:pt>
                <c:pt idx="325">
                  <c:v>226400.81477999999</c:v>
                </c:pt>
                <c:pt idx="326">
                  <c:v>220523.96512000001</c:v>
                </c:pt>
                <c:pt idx="327">
                  <c:v>222895.81378</c:v>
                </c:pt>
                <c:pt idx="328">
                  <c:v>222819.36898</c:v>
                </c:pt>
                <c:pt idx="329">
                  <c:v>229190.82578000001</c:v>
                </c:pt>
                <c:pt idx="330">
                  <c:v>234466.62649</c:v>
                </c:pt>
                <c:pt idx="331">
                  <c:v>238316.11762999999</c:v>
                </c:pt>
                <c:pt idx="332">
                  <c:v>230070.00706999999</c:v>
                </c:pt>
                <c:pt idx="333">
                  <c:v>230641.69276000001</c:v>
                </c:pt>
                <c:pt idx="334">
                  <c:v>225355.01285</c:v>
                </c:pt>
                <c:pt idx="335">
                  <c:v>226721.96218</c:v>
                </c:pt>
                <c:pt idx="336">
                  <c:v>229580.04735000001</c:v>
                </c:pt>
                <c:pt idx="337">
                  <c:v>231149.79326999999</c:v>
                </c:pt>
                <c:pt idx="338">
                  <c:v>238863.48357000001</c:v>
                </c:pt>
                <c:pt idx="339">
                  <c:v>237309.44910999999</c:v>
                </c:pt>
                <c:pt idx="340">
                  <c:v>241732.02544</c:v>
                </c:pt>
                <c:pt idx="341">
                  <c:v>237408.07479000001</c:v>
                </c:pt>
                <c:pt idx="342">
                  <c:v>240642.25784000001</c:v>
                </c:pt>
                <c:pt idx="343">
                  <c:v>242108.86269000001</c:v>
                </c:pt>
                <c:pt idx="344">
                  <c:v>241456.50726000001</c:v>
                </c:pt>
                <c:pt idx="345">
                  <c:v>242060.7249</c:v>
                </c:pt>
                <c:pt idx="346">
                  <c:v>242363.49387000001</c:v>
                </c:pt>
                <c:pt idx="347">
                  <c:v>244570.59671000001</c:v>
                </c:pt>
                <c:pt idx="348">
                  <c:v>247699.34138999999</c:v>
                </c:pt>
                <c:pt idx="349">
                  <c:v>239817.23486</c:v>
                </c:pt>
                <c:pt idx="350">
                  <c:v>242533.25679000001</c:v>
                </c:pt>
                <c:pt idx="351">
                  <c:v>243272.4081</c:v>
                </c:pt>
              </c:numCache>
            </c:numRef>
          </c:val>
          <c:smooth val="0"/>
          <c:extLst>
            <c:ext xmlns:c16="http://schemas.microsoft.com/office/drawing/2014/chart" uri="{C3380CC4-5D6E-409C-BE32-E72D297353CC}">
              <c16:uniqueId val="{00000003-394C-448C-8DA1-932E6B1E67CD}"/>
            </c:ext>
          </c:extLst>
        </c:ser>
        <c:ser>
          <c:idx val="5"/>
          <c:order val="4"/>
          <c:tx>
            <c:strRef>
              <c:f>'874_A_PH'!$J$1</c:f>
              <c:strCache>
                <c:ptCount val="1"/>
                <c:pt idx="0">
                  <c:v>PH_FOORD_LAST</c:v>
                </c:pt>
              </c:strCache>
            </c:strRef>
          </c:tx>
          <c:spPr>
            <a:ln w="28575" cap="rnd">
              <a:solidFill>
                <a:schemeClr val="accent6"/>
              </a:solidFill>
              <a:round/>
            </a:ln>
            <a:effectLst/>
          </c:spPr>
          <c:marker>
            <c:symbol val="none"/>
          </c:marker>
          <c:dLbls>
            <c:dLbl>
              <c:idx val="351"/>
              <c:layout>
                <c:manualLayout>
                  <c:x val="0"/>
                  <c:y val="1.5679012345678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D7-4471-8F22-EDF9E897F92E}"/>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'874_A_PH'!$J$2:$J$353</c:f>
              <c:numCache>
                <c:formatCode>General</c:formatCode>
                <c:ptCount val="352"/>
                <c:pt idx="351">
                  <c:v>646370</c:v>
                </c:pt>
              </c:numCache>
            </c:numRef>
          </c:val>
          <c:smooth val="0"/>
          <c:extLst>
            <c:ext xmlns:c16="http://schemas.microsoft.com/office/drawing/2014/chart" uri="{C3380CC4-5D6E-409C-BE32-E72D297353CC}">
              <c16:uniqueId val="{00000005-394C-448C-8DA1-932E6B1E67CD}"/>
            </c:ext>
          </c:extLst>
        </c:ser>
        <c:ser>
          <c:idx val="6"/>
          <c:order val="5"/>
          <c:tx>
            <c:strRef>
              <c:f>'874_A_PH'!$K$1</c:f>
              <c:strCache>
                <c:ptCount val="1"/>
                <c:pt idx="0">
                  <c:v>PH_COMP_1_LAST</c:v>
                </c:pt>
              </c:strCache>
            </c:strRef>
          </c:tx>
          <c:spPr>
            <a:ln w="28575" cap="rnd">
              <a:solidFill>
                <a:schemeClr val="accent1">
                  <a:lumMod val="60000"/>
                </a:schemeClr>
              </a:solidFill>
              <a:round/>
            </a:ln>
            <a:effectLst/>
          </c:spPr>
          <c:marker>
            <c:symbol val="none"/>
          </c:marker>
          <c:dLbls>
            <c:dLbl>
              <c:idx val="319"/>
              <c:layout>
                <c:manualLayout>
                  <c:x val="-1.902211140962987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68-41DB-8332-68A1079A6818}"/>
                </c:ext>
              </c:extLst>
            </c:dLbl>
            <c:dLbl>
              <c:idx val="320"/>
              <c:layout>
                <c:manualLayout>
                  <c:x val="0"/>
                  <c:y val="1.5679012345679012E-2"/>
                </c:manualLayout>
              </c:layout>
              <c:tx>
                <c:rich>
                  <a:bodyPr/>
                  <a:lstStyle/>
                  <a:p>
                    <a:r>
                      <a:rPr lang="en-US"/>
                      <a:t>$</a:t>
                    </a:r>
                    <a:r>
                      <a:rPr lang="en-US" baseline="0"/>
                      <a:t> 193</a:t>
                    </a:r>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46F-449C-B10C-A4A355B57E56}"/>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'874_A_PH'!$K$2:$K$353</c:f>
              <c:numCache>
                <c:formatCode>General</c:formatCode>
                <c:ptCount val="352"/>
                <c:pt idx="351">
                  <c:v>208014.39298999999</c:v>
                </c:pt>
              </c:numCache>
            </c:numRef>
          </c:val>
          <c:smooth val="0"/>
          <c:extLst>
            <c:ext xmlns:c16="http://schemas.microsoft.com/office/drawing/2014/chart" uri="{C3380CC4-5D6E-409C-BE32-E72D297353CC}">
              <c16:uniqueId val="{00000006-394C-448C-8DA1-932E6B1E67CD}"/>
            </c:ext>
          </c:extLst>
        </c:ser>
        <c:ser>
          <c:idx val="7"/>
          <c:order val="6"/>
          <c:tx>
            <c:strRef>
              <c:f>'874_A_PH'!$L$1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'874_A_PH'!$L$2:$L$353</c:f>
              <c:numCache>
                <c:formatCode>General</c:formatCode>
                <c:ptCount val="352"/>
                <c:pt idx="351">
                  <c:v>962653.28703000001</c:v>
                </c:pt>
              </c:numCache>
            </c:numRef>
          </c:val>
          <c:smooth val="0"/>
          <c:extLst>
            <c:ext xmlns:c16="http://schemas.microsoft.com/office/drawing/2014/chart" uri="{C3380CC4-5D6E-409C-BE32-E72D297353CC}">
              <c16:uniqueId val="{00000007-394C-448C-8DA1-932E6B1E67CD}"/>
            </c:ext>
          </c:extLst>
        </c:ser>
        <c:ser>
          <c:idx val="8"/>
          <c:order val="7"/>
          <c:tx>
            <c:strRef>
              <c:f>'874_A_PH'!$M$1</c:f>
              <c:strCache>
                <c:ptCount val="1"/>
                <c:pt idx="0">
                  <c:v>PH_COMP_3_LAST</c:v>
                </c:pt>
              </c:strCache>
            </c:strRef>
          </c:tx>
          <c:spPr>
            <a:ln w="28575" cap="rnd">
              <a:solidFill>
                <a:schemeClr val="accent3">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'874_A_PH'!$M$2:$M$353</c:f>
              <c:numCache>
                <c:formatCode>General</c:formatCode>
                <c:ptCount val="352"/>
                <c:pt idx="351">
                  <c:v>243272.4081</c:v>
                </c:pt>
              </c:numCache>
            </c:numRef>
          </c:val>
          <c:smooth val="0"/>
          <c:extLst>
            <c:ext xmlns:c16="http://schemas.microsoft.com/office/drawing/2014/chart" uri="{C3380CC4-5D6E-409C-BE32-E72D297353CC}">
              <c16:uniqueId val="{00000008-394C-448C-8DA1-932E6B1E67CD}"/>
            </c:ext>
          </c:extLst>
        </c:ser>
        <c:ser>
          <c:idx val="9"/>
          <c:order val="8"/>
          <c:tx>
            <c:strRef>
              <c:f>'874_A_PH'!$N$1</c:f>
              <c:strCache>
                <c:ptCount val="1"/>
                <c:pt idx="0">
                  <c:v>PH_COMP_4_LAST</c:v>
                </c:pt>
              </c:strCache>
            </c:strRef>
          </c:tx>
          <c:spPr>
            <a:ln w="28575" cap="rnd">
              <a:solidFill>
                <a:schemeClr val="accent4">
                  <a:lumMod val="60000"/>
                </a:schemeClr>
              </a:solidFill>
              <a:round/>
            </a:ln>
            <a:effectLst/>
          </c:spPr>
          <c:marker>
            <c:symbol val="none"/>
          </c:marker>
          <c:dLbls>
            <c:dLbl>
              <c:idx val="320"/>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6F-449C-B10C-A4A355B57E56}"/>
                </c:ext>
              </c:extLst>
            </c:dLbl>
            <c:dLbl>
              <c:idx val="351"/>
              <c:delete val="1"/>
              <c:extLst>
                <c:ext xmlns:c15="http://schemas.microsoft.com/office/drawing/2012/chart" uri="{CE6537A1-D6FC-4f65-9D91-7224C49458BB}"/>
                <c:ext xmlns:c16="http://schemas.microsoft.com/office/drawing/2014/chart" uri="{C3380CC4-5D6E-409C-BE32-E72D297353CC}">
                  <c16:uniqueId val="{00000001-80D7-4471-8F22-EDF9E897F92E}"/>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2CEA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'874_A_PH'!$I$2:$I$353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'874_A_PH'!$N$2:$N$353</c:f>
              <c:numCache>
                <c:formatCode>General</c:formatCode>
                <c:ptCount val="352"/>
                <c:pt idx="351">
                  <c:v>648232.00133999996</c:v>
                </c:pt>
              </c:numCache>
            </c:numRef>
          </c:val>
          <c:smooth val="0"/>
          <c:extLst>
            <c:ext xmlns:c16="http://schemas.microsoft.com/office/drawing/2014/chart" uri="{C3380CC4-5D6E-409C-BE32-E72D297353CC}">
              <c16:uniqueId val="{00000009-394C-448C-8DA1-932E6B1E67C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10"/>
          <c:orientation val="minMax"/>
          <c:max val="10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'875_GEO_EXP'!$A$2</c:f>
              <c:strCache>
                <c:ptCount val="1"/>
                <c:pt idx="0">
                  <c:v>875</c:v>
                </c:pt>
              </c:strCache>
            </c:strRef>
          </c:tx>
          <c:spPr>
            <a:solidFill>
              <a:srgbClr val="D25347"/>
            </a:solidFill>
            <a:ln>
              <a:noFill/>
            </a:ln>
            <a:effectLst/>
          </c:spPr>
          <c:invertIfNegative val="0"/>
          <c:cat>
            <c:strRef>
              <c:f>'875_GEO_EXP'!$B$1:$E$1</c:f>
              <c:strCache>
                <c:ptCount val="4"/>
                <c:pt idx="0">
                  <c:v>North America</c:v>
                </c:pt>
                <c:pt idx="1">
                  <c:v>EM Asia</c:v>
                </c:pt>
                <c:pt idx="2">
                  <c:v>Europe</c:v>
                </c:pt>
                <c:pt idx="3">
                  <c:v>Pacific</c:v>
                </c:pt>
              </c:strCache>
            </c:strRef>
          </c:cat>
          <c:val>
            <c:numRef>
              <c:f>'875_GEO_EXP'!$B$2:$E$2</c:f>
              <c:numCache>
                <c:formatCode>0.000</c:formatCode>
                <c:ptCount val="4"/>
                <c:pt idx="0">
                  <c:v>0.35536054</c:v>
                </c:pt>
                <c:pt idx="1">
                  <c:v>0.23028468999999999</c:v>
                </c:pt>
                <c:pt idx="2">
                  <c:v>0.29838576999999999</c:v>
                </c:pt>
                <c:pt idx="3">
                  <c:v>0.10123896</c:v>
                </c:pt>
              </c:numCache>
            </c:numRef>
          </c:val>
          <c:extLst>
            <c:ext xmlns:c16="http://schemas.microsoft.com/office/drawing/2014/chart" uri="{C3380CC4-5D6E-409C-BE32-E72D297353CC}">
              <c16:uniqueId val="{00000000-AAEF-4482-A640-AF48C7C0CF08}"/>
            </c:ext>
          </c:extLst>
        </c:ser>
        <c:ser>
          <c:idx val="1"/>
          <c:order val="1"/>
          <c:tx>
            <c:strRef>
              <c:f>'875_GEO_EXP'!$A$3</c:f>
              <c:strCache>
                <c:ptCount val="1"/>
                <c:pt idx="0">
                  <c:v>MSCI ACWI</c:v>
                </c:pt>
              </c:strCache>
            </c:strRef>
          </c:tx>
          <c:spPr>
            <a:solidFill>
              <a:srgbClr val="29363D"/>
            </a:solidFill>
            <a:ln>
              <a:noFill/>
            </a:ln>
            <a:effectLst/>
          </c:spPr>
          <c:invertIfNegative val="0"/>
          <c:cat>
            <c:strRef>
              <c:f>'875_GEO_EXP'!$B$1:$E$1</c:f>
              <c:strCache>
                <c:ptCount val="4"/>
                <c:pt idx="0">
                  <c:v>North America</c:v>
                </c:pt>
                <c:pt idx="1">
                  <c:v>EM Asia</c:v>
                </c:pt>
                <c:pt idx="2">
                  <c:v>Europe</c:v>
                </c:pt>
                <c:pt idx="3">
                  <c:v>Pacific</c:v>
                </c:pt>
              </c:strCache>
            </c:strRef>
          </c:cat>
          <c:val>
            <c:numRef>
              <c:f>'875_GEO_EXP'!$B$3:$E$3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AAEF-4482-A640-AF48C7C0CF08}"/>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35221687893039"/>
          <c:y val="8.1355932203389825E-2"/>
          <c:w val="0.83333333333333337"/>
          <c:h val="0.84180790960451979"/>
        </c:manualLayout>
      </c:layout>
      <c:pieChart>
        <c:varyColors val="1"/>
        <c:ser>
          <c:idx val="0"/>
          <c:order val="0"/>
          <c:tx>
            <c:strRef>
              <c:f>'875_GEO_EXP'!$G$14</c:f>
              <c:strCache>
                <c:ptCount val="1"/>
                <c:pt idx="0">
                  <c:v>EXPOSURE_VALUE_PERCENTAGE</c:v>
                </c:pt>
              </c:strCache>
            </c:strRef>
          </c:tx>
          <c:dPt>
            <c:idx val="0"/>
            <c:bubble3D val="0"/>
            <c:spPr>
              <a:solidFill>
                <a:srgbClr val="D25347"/>
              </a:solidFill>
              <a:ln w="19050">
                <a:solidFill>
                  <a:schemeClr val="lt1"/>
                </a:solidFill>
              </a:ln>
              <a:effectLst/>
            </c:spPr>
            <c:extLst>
              <c:ext xmlns:c16="http://schemas.microsoft.com/office/drawing/2014/chart" uri="{C3380CC4-5D6E-409C-BE32-E72D297353CC}">
                <c16:uniqueId val="{00000001-CDFE-49DF-B26E-C78F0CD0F7CA}"/>
              </c:ext>
            </c:extLst>
          </c:dPt>
          <c:dPt>
            <c:idx val="1"/>
            <c:bubble3D val="0"/>
            <c:spPr>
              <a:solidFill>
                <a:srgbClr val="29363D"/>
              </a:solidFill>
              <a:ln w="19050">
                <a:solidFill>
                  <a:schemeClr val="lt1"/>
                </a:solidFill>
              </a:ln>
              <a:effectLst/>
            </c:spPr>
            <c:extLst>
              <c:ext xmlns:c16="http://schemas.microsoft.com/office/drawing/2014/chart" uri="{C3380CC4-5D6E-409C-BE32-E72D297353CC}">
                <c16:uniqueId val="{00000003-CDFE-49DF-B26E-C78F0CD0F7CA}"/>
              </c:ext>
            </c:extLst>
          </c:dPt>
          <c:dPt>
            <c:idx val="2"/>
            <c:bubble3D val="0"/>
            <c:spPr>
              <a:solidFill>
                <a:srgbClr val="CCCCCC"/>
              </a:solidFill>
              <a:ln w="19050">
                <a:solidFill>
                  <a:schemeClr val="lt1"/>
                </a:solidFill>
              </a:ln>
              <a:effectLst/>
            </c:spPr>
            <c:extLst>
              <c:ext xmlns:c16="http://schemas.microsoft.com/office/drawing/2014/chart" uri="{C3380CC4-5D6E-409C-BE32-E72D297353CC}">
                <c16:uniqueId val="{00000005-CDFE-49DF-B26E-C78F0CD0F7CA}"/>
              </c:ext>
            </c:extLst>
          </c:dPt>
          <c:dPt>
            <c:idx val="3"/>
            <c:bubble3D val="0"/>
            <c:spPr>
              <a:solidFill>
                <a:srgbClr val="7A9CB4"/>
              </a:solidFill>
              <a:ln w="19050">
                <a:solidFill>
                  <a:schemeClr val="lt1"/>
                </a:solidFill>
              </a:ln>
              <a:effectLst/>
            </c:spPr>
            <c:extLst>
              <c:ext xmlns:c16="http://schemas.microsoft.com/office/drawing/2014/chart" uri="{C3380CC4-5D6E-409C-BE32-E72D297353CC}">
                <c16:uniqueId val="{00000007-CDFE-49DF-B26E-C78F0CD0F7CA}"/>
              </c:ext>
            </c:extLst>
          </c:dPt>
          <c:dPt>
            <c:idx val="4"/>
            <c:bubble3D val="0"/>
            <c:spPr>
              <a:solidFill>
                <a:srgbClr val="E2CEA4"/>
              </a:solidFill>
              <a:ln w="19050">
                <a:solidFill>
                  <a:schemeClr val="lt1"/>
                </a:solidFill>
              </a:ln>
              <a:effectLst/>
            </c:spPr>
            <c:extLst>
              <c:ext xmlns:c16="http://schemas.microsoft.com/office/drawing/2014/chart" uri="{C3380CC4-5D6E-409C-BE32-E72D297353CC}">
                <c16:uniqueId val="{00000009-CDFE-49DF-B26E-C78F0CD0F7CA}"/>
              </c:ext>
            </c:extLst>
          </c:dPt>
          <c:dPt>
            <c:idx val="5"/>
            <c:bubble3D val="0"/>
            <c:spPr>
              <a:solidFill>
                <a:srgbClr val="F0F0F0"/>
              </a:solidFill>
              <a:ln w="19050">
                <a:solidFill>
                  <a:schemeClr val="lt1"/>
                </a:solidFill>
              </a:ln>
              <a:effectLst/>
            </c:spPr>
            <c:extLst>
              <c:ext xmlns:c16="http://schemas.microsoft.com/office/drawing/2014/chart" uri="{C3380CC4-5D6E-409C-BE32-E72D297353CC}">
                <c16:uniqueId val="{0000000B-8445-4416-8948-7E895E950302}"/>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venir Next Medium" panose="020B0603020202020204" pitchFamily="34" charset="0"/>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CDFE-49DF-B26E-C78F0CD0F7CA}"/>
                </c:ext>
              </c:extLst>
            </c:dLbl>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venir Next Medium" panose="020B0603020202020204" pitchFamily="34" charset="0"/>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CDFE-49DF-B26E-C78F0CD0F7CA}"/>
                </c:ext>
              </c:extLst>
            </c:dLbl>
            <c:dLbl>
              <c:idx val="5"/>
              <c:layout>
                <c:manualLayout>
                  <c:x val="3.4515844915358737E-2"/>
                  <c:y val="1.129943502824858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45-4416-8948-7E895E95030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venir Next Medium" panose="020B0603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'875_GEO_EXP'!$A$20:$F$20</c:f>
              <c:strCache>
                <c:ptCount val="6"/>
                <c:pt idx="0">
                  <c:v>875</c:v>
                </c:pt>
                <c:pt idx="1">
                  <c:v>2026/05/31</c:v>
                </c:pt>
                <c:pt idx="2">
                  <c:v>02/06/2026 10:39</c:v>
                </c:pt>
                <c:pt idx="3">
                  <c:v>31/05/2026 00:00</c:v>
                </c:pt>
                <c:pt idx="4">
                  <c:v>AFRME</c:v>
                </c:pt>
                <c:pt idx="5">
                  <c:v>Africa + Middle East</c:v>
                </c:pt>
              </c:strCache>
            </c:strRef>
          </c:cat>
          <c:val>
            <c:numRef>
              <c:f>'875_GEO_EXP'!$G$15:$G$20</c:f>
              <c:numCache>
                <c:formatCode>General</c:formatCode>
                <c:ptCount val="6"/>
                <c:pt idx="0">
                  <c:v>0.35536054</c:v>
                </c:pt>
                <c:pt idx="1">
                  <c:v>0.29838576999999999</c:v>
                </c:pt>
                <c:pt idx="2">
                  <c:v>0.23028468999999999</c:v>
                </c:pt>
                <c:pt idx="3">
                  <c:v>0.10123896</c:v>
                </c:pt>
                <c:pt idx="4">
                  <c:v>7.4313299999999999E-3</c:v>
                </c:pt>
                <c:pt idx="5">
                  <c:v>7.2987099999999999E-3</c:v>
                </c:pt>
              </c:numCache>
            </c:numRef>
          </c:val>
          <c:extLst>
            <c:ext xmlns:c16="http://schemas.microsoft.com/office/drawing/2014/chart" uri="{C3380CC4-5D6E-409C-BE32-E72D297353CC}">
              <c16:uniqueId val="{00000008-CDFE-49DF-B26E-C78F0CD0F7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0"/>
          <c:spPr>
            <a:solidFill>
              <a:srgbClr val="D25347"/>
            </a:solidFill>
            <a:ln>
              <a:noFill/>
            </a:ln>
            <a:effectLst/>
          </c:spPr>
          <c:invertIfNegative val="0"/>
          <c:val>
            <c:numRef>
              <c:f>'823_ESA'!$H$4:$H$15</c:f>
              <c:numCache>
                <c:formatCode>0</c:formatCode>
                <c:ptCount val="12"/>
                <c:pt idx="0">
                  <c:v>19.532264000000001</c:v>
                </c:pt>
                <c:pt idx="1">
                  <c:v>15.941884</c:v>
                </c:pt>
                <c:pt idx="2">
                  <c:v>12.914107</c:v>
                </c:pt>
                <c:pt idx="3">
                  <c:v>10.349804000000001</c:v>
                </c:pt>
                <c:pt idx="4">
                  <c:v>8.318816</c:v>
                </c:pt>
                <c:pt idx="5">
                  <c:v>7.7476760000000002</c:v>
                </c:pt>
                <c:pt idx="6">
                  <c:v>6.9872420000000002</c:v>
                </c:pt>
                <c:pt idx="7">
                  <c:v>6.6576469999999999</c:v>
                </c:pt>
                <c:pt idx="8">
                  <c:v>6.0199959999999999</c:v>
                </c:pt>
                <c:pt idx="9">
                  <c:v>3.2821980000000002</c:v>
                </c:pt>
                <c:pt idx="10">
                  <c:v>1.7144740000000001</c:v>
                </c:pt>
                <c:pt idx="11">
                  <c:v>0.533891</c:v>
                </c:pt>
              </c:numCache>
            </c:numRef>
          </c:val>
          <c:extLst>
            <c:ext xmlns:c16="http://schemas.microsoft.com/office/drawing/2014/chart" uri="{C3380CC4-5D6E-409C-BE32-E72D297353CC}">
              <c16:uniqueId val="{00000000-921A-484A-BEF2-565468786A89}"/>
            </c:ext>
          </c:extLst>
        </c:ser>
        <c:dLbls>
          <c:showLegendKey val="0"/>
          <c:showVal val="0"/>
          <c:showCatName val="0"/>
          <c:showSerName val="0"/>
          <c:showPercent val="0"/>
          <c:showBubbleSize val="0"/>
        </c:dLbls>
        <c:gapWidth val="20"/>
        <c:axId val="1074261215"/>
        <c:axId val="1074262175"/>
      </c:barChart>
      <c:catAx>
        <c:axId val="1074261215"/>
        <c:scaling>
          <c:orientation val="maxMin"/>
        </c:scaling>
        <c:delete val="1"/>
        <c:axPos val="l"/>
        <c:majorTickMark val="none"/>
        <c:minorTickMark val="none"/>
        <c:tickLblPos val="nextTo"/>
        <c:crossAx val="1074262175"/>
        <c:crosses val="autoZero"/>
        <c:auto val="1"/>
        <c:lblAlgn val="ctr"/>
        <c:lblOffset val="100"/>
        <c:noMultiLvlLbl val="0"/>
      </c:catAx>
      <c:valAx>
        <c:axId val="1074262175"/>
        <c:scaling>
          <c:orientation val="minMax"/>
        </c:scaling>
        <c:delete val="1"/>
        <c:axPos val="t"/>
        <c:numFmt formatCode="0" sourceLinked="1"/>
        <c:majorTickMark val="out"/>
        <c:minorTickMark val="none"/>
        <c:tickLblPos val="nextTo"/>
        <c:crossAx val="10742612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'875_AAOT'!$H$3:$H$8</c:f>
              <c:numCache>
                <c:formatCode>0</c:formatCode>
                <c:ptCount val="6"/>
                <c:pt idx="0">
                  <c:v>52.053759999999997</c:v>
                </c:pt>
                <c:pt idx="1">
                  <c:v>28.504272</c:v>
                </c:pt>
                <c:pt idx="2">
                  <c:v>7.2831340000000004</c:v>
                </c:pt>
                <c:pt idx="3">
                  <c:v>5.512588</c:v>
                </c:pt>
                <c:pt idx="4">
                  <c:v>4.3274249999999999</c:v>
                </c:pt>
                <c:pt idx="5">
                  <c:v>2.3188209999999998</c:v>
                </c:pt>
              </c:numCache>
            </c:numRef>
          </c:val>
          <c:extLst>
            <c:ext xmlns:c16="http://schemas.microsoft.com/office/drawing/2014/chart" uri="{C3380CC4-5D6E-409C-BE32-E72D297353CC}">
              <c16:uniqueId val="{00000000-6521-437D-83D4-5971F9047A24}"/>
            </c:ext>
          </c:extLst>
        </c:ser>
        <c:dLbls>
          <c:showLegendKey val="0"/>
          <c:showVal val="0"/>
          <c:showCatName val="0"/>
          <c:showSerName val="0"/>
          <c:showPercent val="0"/>
          <c:showBubbleSize val="0"/>
        </c:dLbls>
        <c:gapWidth val="20"/>
        <c:axId val="1730838656"/>
        <c:axId val="1730860736"/>
      </c:barChart>
      <c:catAx>
        <c:axId val="1730838656"/>
        <c:scaling>
          <c:orientation val="maxMin"/>
        </c:scaling>
        <c:delete val="1"/>
        <c:axPos val="l"/>
        <c:majorTickMark val="none"/>
        <c:minorTickMark val="none"/>
        <c:tickLblPos val="nextTo"/>
        <c:crossAx val="1730860736"/>
        <c:crosses val="autoZero"/>
        <c:auto val="1"/>
        <c:lblAlgn val="ctr"/>
        <c:lblOffset val="100"/>
        <c:noMultiLvlLbl val="0"/>
      </c:catAx>
      <c:valAx>
        <c:axId val="1730860736"/>
        <c:scaling>
          <c:orientation val="minMax"/>
        </c:scaling>
        <c:delete val="1"/>
        <c:axPos val="t"/>
        <c:numFmt formatCode="0" sourceLinked="1"/>
        <c:majorTickMark val="none"/>
        <c:minorTickMark val="none"/>
        <c:tickLblPos val="nextTo"/>
        <c:crossAx val="173083865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'875_AAOT'!$H$3:$H$9</c:f>
              <c:numCache>
                <c:formatCode>0</c:formatCode>
                <c:ptCount val="7"/>
                <c:pt idx="0">
                  <c:v>52.053759999999997</c:v>
                </c:pt>
                <c:pt idx="1">
                  <c:v>28.504272</c:v>
                </c:pt>
                <c:pt idx="2">
                  <c:v>7.2831340000000004</c:v>
                </c:pt>
                <c:pt idx="3">
                  <c:v>5.512588</c:v>
                </c:pt>
                <c:pt idx="4">
                  <c:v>4.3274249999999999</c:v>
                </c:pt>
                <c:pt idx="5">
                  <c:v>2.3188209999999998</c:v>
                </c:pt>
                <c:pt idx="6">
                  <c:v>#N/A</c:v>
                </c:pt>
              </c:numCache>
            </c:numRef>
          </c:val>
          <c:extLst>
            <c:ext xmlns:c16="http://schemas.microsoft.com/office/drawing/2014/chart" uri="{C3380CC4-5D6E-409C-BE32-E72D297353CC}">
              <c16:uniqueId val="{00000000-612D-43B2-BC63-DE570BCEC499}"/>
            </c:ext>
          </c:extLst>
        </c:ser>
        <c:dLbls>
          <c:showLegendKey val="0"/>
          <c:showVal val="0"/>
          <c:showCatName val="0"/>
          <c:showSerName val="0"/>
          <c:showPercent val="0"/>
          <c:showBubbleSize val="0"/>
        </c:dLbls>
        <c:gapWidth val="20"/>
        <c:axId val="1730838656"/>
        <c:axId val="1730860736"/>
      </c:barChart>
      <c:catAx>
        <c:axId val="1730838656"/>
        <c:scaling>
          <c:orientation val="maxMin"/>
        </c:scaling>
        <c:delete val="1"/>
        <c:axPos val="l"/>
        <c:majorTickMark val="none"/>
        <c:minorTickMark val="none"/>
        <c:tickLblPos val="nextTo"/>
        <c:crossAx val="1730860736"/>
        <c:crosses val="autoZero"/>
        <c:auto val="1"/>
        <c:lblAlgn val="ctr"/>
        <c:lblOffset val="100"/>
        <c:noMultiLvlLbl val="0"/>
      </c:catAx>
      <c:valAx>
        <c:axId val="1730860736"/>
        <c:scaling>
          <c:orientation val="minMax"/>
        </c:scaling>
        <c:delete val="1"/>
        <c:axPos val="t"/>
        <c:numFmt formatCode="0" sourceLinked="1"/>
        <c:majorTickMark val="none"/>
        <c:minorTickMark val="none"/>
        <c:tickLblPos val="nextTo"/>
        <c:crossAx val="173083865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'875_ESA'!$H$4:$H$13</c:f>
              <c:numCache>
                <c:formatCode>0</c:formatCode>
                <c:ptCount val="10"/>
                <c:pt idx="0">
                  <c:v>17.367754000000001</c:v>
                </c:pt>
                <c:pt idx="1">
                  <c:v>14.570373</c:v>
                </c:pt>
                <c:pt idx="2">
                  <c:v>11.837375</c:v>
                </c:pt>
                <c:pt idx="3">
                  <c:v>9.5598860000000005</c:v>
                </c:pt>
                <c:pt idx="4">
                  <c:v>8.3884349999999994</c:v>
                </c:pt>
                <c:pt idx="5">
                  <c:v>8.2090189999999996</c:v>
                </c:pt>
                <c:pt idx="6">
                  <c:v>8.1540619999999997</c:v>
                </c:pt>
                <c:pt idx="7">
                  <c:v>7.7990490000000001</c:v>
                </c:pt>
                <c:pt idx="8">
                  <c:v>7.1045109999999996</c:v>
                </c:pt>
                <c:pt idx="9">
                  <c:v>7.0095369999999999</c:v>
                </c:pt>
              </c:numCache>
            </c:numRef>
          </c:val>
          <c:extLst>
            <c:ext xmlns:c16="http://schemas.microsoft.com/office/drawing/2014/chart" uri="{C3380CC4-5D6E-409C-BE32-E72D297353CC}">
              <c16:uniqueId val="{00000000-F860-4EEE-AC23-FA01CBE2D4C3}"/>
            </c:ext>
          </c:extLst>
        </c:ser>
        <c:dLbls>
          <c:showLegendKey val="0"/>
          <c:showVal val="0"/>
          <c:showCatName val="0"/>
          <c:showSerName val="0"/>
          <c:showPercent val="0"/>
          <c:showBubbleSize val="0"/>
        </c:dLbls>
        <c:gapWidth val="20"/>
        <c:axId val="55091216"/>
        <c:axId val="55106576"/>
      </c:barChart>
      <c:catAx>
        <c:axId val="55091216"/>
        <c:scaling>
          <c:orientation val="maxMin"/>
        </c:scaling>
        <c:delete val="1"/>
        <c:axPos val="l"/>
        <c:majorTickMark val="none"/>
        <c:minorTickMark val="none"/>
        <c:tickLblPos val="nextTo"/>
        <c:crossAx val="55106576"/>
        <c:crosses val="autoZero"/>
        <c:auto val="1"/>
        <c:lblAlgn val="ctr"/>
        <c:lblOffset val="100"/>
        <c:noMultiLvlLbl val="0"/>
      </c:catAx>
      <c:valAx>
        <c:axId val="55106576"/>
        <c:scaling>
          <c:orientation val="minMax"/>
        </c:scaling>
        <c:delete val="1"/>
        <c:axPos val="t"/>
        <c:numFmt formatCode="0" sourceLinked="1"/>
        <c:majorTickMark val="none"/>
        <c:minorTickMark val="none"/>
        <c:tickLblPos val="nextTo"/>
        <c:crossAx val="5509121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950527602672449"/>
          <c:h val="0.85673968253968258"/>
        </c:manualLayout>
      </c:layout>
      <c:lineChart>
        <c:grouping val="standard"/>
        <c:varyColors val="0"/>
        <c:ser>
          <c:idx val="0"/>
          <c:order val="0"/>
          <c:tx>
            <c:strRef>
              <c:f>'875_R_PH'!$G$2</c:f>
              <c:strCache>
                <c:ptCount val="1"/>
                <c:pt idx="0">
                  <c:v>Foord</c:v>
                </c:pt>
              </c:strCache>
            </c:strRef>
          </c:tx>
          <c:spPr>
            <a:ln w="15875" cap="rnd">
              <a:solidFill>
                <a:srgbClr val="D25347"/>
              </a:solidFill>
              <a:round/>
            </a:ln>
            <a:effectLst/>
          </c:spPr>
          <c:marker>
            <c:symbol val="none"/>
          </c:marker>
          <c:dLbls>
            <c:delete val="1"/>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'875_R_PH'!$P$2:$P$353</c:f>
              <c:numCache>
                <c:formatCode>General</c:formatCode>
                <c:ptCount val="352"/>
                <c:pt idx="0">
                  <c:v>100000</c:v>
                </c:pt>
                <c:pt idx="1">
                  <c:v>99400</c:v>
                </c:pt>
                <c:pt idx="2">
                  <c:v>100000</c:v>
                </c:pt>
                <c:pt idx="3">
                  <c:v>102000</c:v>
                </c:pt>
                <c:pt idx="4">
                  <c:v>104200</c:v>
                </c:pt>
                <c:pt idx="5">
                  <c:v>107800</c:v>
                </c:pt>
                <c:pt idx="6">
                  <c:v>105500</c:v>
                </c:pt>
                <c:pt idx="7">
                  <c:v>109400</c:v>
                </c:pt>
                <c:pt idx="8">
                  <c:v>106175</c:v>
                </c:pt>
                <c:pt idx="9">
                  <c:v>107084</c:v>
                </c:pt>
                <c:pt idx="10">
                  <c:v>109131</c:v>
                </c:pt>
                <c:pt idx="11">
                  <c:v>109451</c:v>
                </c:pt>
                <c:pt idx="12">
                  <c:v>113076</c:v>
                </c:pt>
                <c:pt idx="13">
                  <c:v>117740</c:v>
                </c:pt>
                <c:pt idx="14">
                  <c:v>116195</c:v>
                </c:pt>
                <c:pt idx="15">
                  <c:v>120713</c:v>
                </c:pt>
                <c:pt idx="16">
                  <c:v>121681</c:v>
                </c:pt>
                <c:pt idx="17">
                  <c:v>120198</c:v>
                </c:pt>
                <c:pt idx="18">
                  <c:v>114945</c:v>
                </c:pt>
                <c:pt idx="19">
                  <c:v>117293</c:v>
                </c:pt>
                <c:pt idx="20">
                  <c:v>120503</c:v>
                </c:pt>
                <c:pt idx="21">
                  <c:v>123372</c:v>
                </c:pt>
                <c:pt idx="22">
                  <c:v>124298</c:v>
                </c:pt>
                <c:pt idx="23">
                  <c:v>126434</c:v>
                </c:pt>
                <c:pt idx="24">
                  <c:v>122987</c:v>
                </c:pt>
                <c:pt idx="25">
                  <c:v>119565</c:v>
                </c:pt>
                <c:pt idx="26">
                  <c:v>121644</c:v>
                </c:pt>
                <c:pt idx="27">
                  <c:v>115684</c:v>
                </c:pt>
                <c:pt idx="28">
                  <c:v>114819</c:v>
                </c:pt>
                <c:pt idx="29">
                  <c:v>113627</c:v>
                </c:pt>
                <c:pt idx="30">
                  <c:v>112443</c:v>
                </c:pt>
                <c:pt idx="31">
                  <c:v>109862</c:v>
                </c:pt>
                <c:pt idx="32">
                  <c:v>106693</c:v>
                </c:pt>
                <c:pt idx="33">
                  <c:v>110712</c:v>
                </c:pt>
                <c:pt idx="34">
                  <c:v>109745</c:v>
                </c:pt>
                <c:pt idx="35">
                  <c:v>111313</c:v>
                </c:pt>
                <c:pt idx="36">
                  <c:v>113922</c:v>
                </c:pt>
                <c:pt idx="37">
                  <c:v>119527</c:v>
                </c:pt>
                <c:pt idx="38">
                  <c:v>119293</c:v>
                </c:pt>
                <c:pt idx="39">
                  <c:v>117580</c:v>
                </c:pt>
                <c:pt idx="40">
                  <c:v>119744</c:v>
                </c:pt>
                <c:pt idx="41">
                  <c:v>121474</c:v>
                </c:pt>
                <c:pt idx="42">
                  <c:v>123716</c:v>
                </c:pt>
                <c:pt idx="43">
                  <c:v>121808</c:v>
                </c:pt>
                <c:pt idx="44">
                  <c:v>126897</c:v>
                </c:pt>
                <c:pt idx="45">
                  <c:v>129955</c:v>
                </c:pt>
                <c:pt idx="46">
                  <c:v>135703</c:v>
                </c:pt>
                <c:pt idx="47">
                  <c:v>135528</c:v>
                </c:pt>
                <c:pt idx="48">
                  <c:v>131923</c:v>
                </c:pt>
                <c:pt idx="49">
                  <c:v>130298</c:v>
                </c:pt>
                <c:pt idx="50">
                  <c:v>132444</c:v>
                </c:pt>
                <c:pt idx="51">
                  <c:v>133505</c:v>
                </c:pt>
                <c:pt idx="52">
                  <c:v>132941</c:v>
                </c:pt>
                <c:pt idx="53">
                  <c:v>133508</c:v>
                </c:pt>
                <c:pt idx="54">
                  <c:v>134831</c:v>
                </c:pt>
                <c:pt idx="55">
                  <c:v>124835</c:v>
                </c:pt>
                <c:pt idx="56">
                  <c:v>131111</c:v>
                </c:pt>
                <c:pt idx="57">
                  <c:v>130473</c:v>
                </c:pt>
                <c:pt idx="58">
                  <c:v>130316</c:v>
                </c:pt>
                <c:pt idx="59">
                  <c:v>132594</c:v>
                </c:pt>
                <c:pt idx="60">
                  <c:v>133901</c:v>
                </c:pt>
                <c:pt idx="61">
                  <c:v>131954</c:v>
                </c:pt>
                <c:pt idx="62">
                  <c:v>132282</c:v>
                </c:pt>
                <c:pt idx="63">
                  <c:v>135411</c:v>
                </c:pt>
                <c:pt idx="64">
                  <c:v>132357</c:v>
                </c:pt>
                <c:pt idx="65">
                  <c:v>129372</c:v>
                </c:pt>
                <c:pt idx="66">
                  <c:v>136271</c:v>
                </c:pt>
                <c:pt idx="67">
                  <c:v>131279</c:v>
                </c:pt>
                <c:pt idx="68">
                  <c:v>132098</c:v>
                </c:pt>
                <c:pt idx="69">
                  <c:v>133594</c:v>
                </c:pt>
                <c:pt idx="70">
                  <c:v>134446</c:v>
                </c:pt>
                <c:pt idx="71">
                  <c:v>128934</c:v>
                </c:pt>
                <c:pt idx="72">
                  <c:v>129710</c:v>
                </c:pt>
                <c:pt idx="73">
                  <c:v>129032</c:v>
                </c:pt>
                <c:pt idx="74">
                  <c:v>136583</c:v>
                </c:pt>
                <c:pt idx="75">
                  <c:v>147332</c:v>
                </c:pt>
                <c:pt idx="76">
                  <c:v>149306</c:v>
                </c:pt>
                <c:pt idx="77">
                  <c:v>145189</c:v>
                </c:pt>
                <c:pt idx="78">
                  <c:v>142854</c:v>
                </c:pt>
                <c:pt idx="79">
                  <c:v>149201</c:v>
                </c:pt>
                <c:pt idx="80">
                  <c:v>151016</c:v>
                </c:pt>
                <c:pt idx="81">
                  <c:v>154888</c:v>
                </c:pt>
                <c:pt idx="82">
                  <c:v>162813</c:v>
                </c:pt>
                <c:pt idx="83">
                  <c:v>169471</c:v>
                </c:pt>
                <c:pt idx="84">
                  <c:v>172330</c:v>
                </c:pt>
                <c:pt idx="85">
                  <c:v>168765</c:v>
                </c:pt>
                <c:pt idx="86">
                  <c:v>169513</c:v>
                </c:pt>
                <c:pt idx="87">
                  <c:v>166316</c:v>
                </c:pt>
                <c:pt idx="88">
                  <c:v>168422</c:v>
                </c:pt>
                <c:pt idx="89">
                  <c:v>163943</c:v>
                </c:pt>
                <c:pt idx="90">
                  <c:v>166448</c:v>
                </c:pt>
                <c:pt idx="91">
                  <c:v>167880</c:v>
                </c:pt>
                <c:pt idx="92">
                  <c:v>169855</c:v>
                </c:pt>
                <c:pt idx="93">
                  <c:v>179368</c:v>
                </c:pt>
                <c:pt idx="94">
                  <c:v>183921</c:v>
                </c:pt>
                <c:pt idx="95">
                  <c:v>180744</c:v>
                </c:pt>
                <c:pt idx="96">
                  <c:v>187982</c:v>
                </c:pt>
                <c:pt idx="97">
                  <c:v>182264</c:v>
                </c:pt>
                <c:pt idx="98">
                  <c:v>186252</c:v>
                </c:pt>
                <c:pt idx="99">
                  <c:v>182602</c:v>
                </c:pt>
                <c:pt idx="100">
                  <c:v>184414</c:v>
                </c:pt>
                <c:pt idx="101">
                  <c:v>182623</c:v>
                </c:pt>
                <c:pt idx="102">
                  <c:v>186610</c:v>
                </c:pt>
                <c:pt idx="103">
                  <c:v>191896</c:v>
                </c:pt>
                <c:pt idx="104">
                  <c:v>187706</c:v>
                </c:pt>
                <c:pt idx="105">
                  <c:v>190988</c:v>
                </c:pt>
                <c:pt idx="106">
                  <c:v>194538</c:v>
                </c:pt>
                <c:pt idx="107">
                  <c:v>203206</c:v>
                </c:pt>
                <c:pt idx="108">
                  <c:v>201954</c:v>
                </c:pt>
                <c:pt idx="109">
                  <c:v>204820</c:v>
                </c:pt>
                <c:pt idx="110">
                  <c:v>211146</c:v>
                </c:pt>
                <c:pt idx="111">
                  <c:v>179531</c:v>
                </c:pt>
                <c:pt idx="112">
                  <c:v>205868</c:v>
                </c:pt>
                <c:pt idx="113">
                  <c:v>213503</c:v>
                </c:pt>
                <c:pt idx="114">
                  <c:v>217351</c:v>
                </c:pt>
                <c:pt idx="115">
                  <c:v>214992</c:v>
                </c:pt>
                <c:pt idx="116">
                  <c:v>222629</c:v>
                </c:pt>
                <c:pt idx="117">
                  <c:v>226020</c:v>
                </c:pt>
                <c:pt idx="118">
                  <c:v>230414</c:v>
                </c:pt>
                <c:pt idx="119">
                  <c:v>229301</c:v>
                </c:pt>
                <c:pt idx="120">
                  <c:v>236350</c:v>
                </c:pt>
                <c:pt idx="121">
                  <c:v>234403</c:v>
                </c:pt>
                <c:pt idx="122">
                  <c:v>239019</c:v>
                </c:pt>
                <c:pt idx="123">
                  <c:v>241011</c:v>
                </c:pt>
                <c:pt idx="124">
                  <c:v>242416</c:v>
                </c:pt>
                <c:pt idx="125">
                  <c:v>241286</c:v>
                </c:pt>
                <c:pt idx="126">
                  <c:v>242933</c:v>
                </c:pt>
                <c:pt idx="127">
                  <c:v>254687</c:v>
                </c:pt>
                <c:pt idx="128">
                  <c:v>263718</c:v>
                </c:pt>
                <c:pt idx="129">
                  <c:v>259112</c:v>
                </c:pt>
                <c:pt idx="130">
                  <c:v>259618</c:v>
                </c:pt>
                <c:pt idx="131">
                  <c:v>249979</c:v>
                </c:pt>
                <c:pt idx="132">
                  <c:v>259316</c:v>
                </c:pt>
                <c:pt idx="133">
                  <c:v>263621</c:v>
                </c:pt>
                <c:pt idx="134">
                  <c:v>269509</c:v>
                </c:pt>
                <c:pt idx="135">
                  <c:v>268561</c:v>
                </c:pt>
                <c:pt idx="136">
                  <c:v>263840</c:v>
                </c:pt>
                <c:pt idx="137">
                  <c:v>256190</c:v>
                </c:pt>
                <c:pt idx="138">
                  <c:v>250020</c:v>
                </c:pt>
                <c:pt idx="139">
                  <c:v>232156</c:v>
                </c:pt>
                <c:pt idx="140">
                  <c:v>194743</c:v>
                </c:pt>
                <c:pt idx="141">
                  <c:v>197108</c:v>
                </c:pt>
                <c:pt idx="142">
                  <c:v>211727.66</c:v>
                </c:pt>
                <c:pt idx="143">
                  <c:v>201374</c:v>
                </c:pt>
                <c:pt idx="144">
                  <c:v>189217</c:v>
                </c:pt>
                <c:pt idx="145">
                  <c:v>194914</c:v>
                </c:pt>
                <c:pt idx="146">
                  <c:v>207420</c:v>
                </c:pt>
                <c:pt idx="147">
                  <c:v>223134</c:v>
                </c:pt>
                <c:pt idx="148">
                  <c:v>218406</c:v>
                </c:pt>
                <c:pt idx="149">
                  <c:v>228963</c:v>
                </c:pt>
                <c:pt idx="150">
                  <c:v>232677</c:v>
                </c:pt>
                <c:pt idx="151">
                  <c:v>240015</c:v>
                </c:pt>
                <c:pt idx="152">
                  <c:v>241690</c:v>
                </c:pt>
                <c:pt idx="153">
                  <c:v>250711</c:v>
                </c:pt>
                <c:pt idx="154">
                  <c:v>251522</c:v>
                </c:pt>
                <c:pt idx="155">
                  <c:v>245937.87</c:v>
                </c:pt>
                <c:pt idx="156">
                  <c:v>247926</c:v>
                </c:pt>
                <c:pt idx="157">
                  <c:v>254760</c:v>
                </c:pt>
                <c:pt idx="158">
                  <c:v>253763</c:v>
                </c:pt>
                <c:pt idx="159">
                  <c:v>235528</c:v>
                </c:pt>
                <c:pt idx="160">
                  <c:v>234911</c:v>
                </c:pt>
                <c:pt idx="161">
                  <c:v>247273</c:v>
                </c:pt>
                <c:pt idx="162">
                  <c:v>245481</c:v>
                </c:pt>
                <c:pt idx="163">
                  <c:v>261532</c:v>
                </c:pt>
                <c:pt idx="164">
                  <c:v>270518</c:v>
                </c:pt>
                <c:pt idx="165">
                  <c:v>263449.57</c:v>
                </c:pt>
                <c:pt idx="166">
                  <c:v>277053</c:v>
                </c:pt>
                <c:pt idx="167">
                  <c:v>281341.86</c:v>
                </c:pt>
                <c:pt idx="168">
                  <c:v>284265</c:v>
                </c:pt>
                <c:pt idx="169">
                  <c:v>283441</c:v>
                </c:pt>
                <c:pt idx="170">
                  <c:v>296333</c:v>
                </c:pt>
                <c:pt idx="171">
                  <c:v>294108</c:v>
                </c:pt>
                <c:pt idx="172">
                  <c:v>288219.26</c:v>
                </c:pt>
                <c:pt idx="173">
                  <c:v>288315.21999999997</c:v>
                </c:pt>
                <c:pt idx="174">
                  <c:v>281616.88</c:v>
                </c:pt>
                <c:pt idx="175">
                  <c:v>258798</c:v>
                </c:pt>
                <c:pt idx="176">
                  <c:v>281452</c:v>
                </c:pt>
                <c:pt idx="177">
                  <c:v>275024</c:v>
                </c:pt>
                <c:pt idx="178">
                  <c:v>273942</c:v>
                </c:pt>
                <c:pt idx="179">
                  <c:v>280255</c:v>
                </c:pt>
                <c:pt idx="180">
                  <c:v>286635</c:v>
                </c:pt>
                <c:pt idx="181">
                  <c:v>291577</c:v>
                </c:pt>
                <c:pt idx="182">
                  <c:v>291015</c:v>
                </c:pt>
                <c:pt idx="183">
                  <c:v>272726</c:v>
                </c:pt>
                <c:pt idx="184">
                  <c:v>287103</c:v>
                </c:pt>
                <c:pt idx="185">
                  <c:v>290440</c:v>
                </c:pt>
                <c:pt idx="186">
                  <c:v>293100</c:v>
                </c:pt>
                <c:pt idx="187">
                  <c:v>299748</c:v>
                </c:pt>
                <c:pt idx="188">
                  <c:v>300226</c:v>
                </c:pt>
                <c:pt idx="189">
                  <c:v>302783</c:v>
                </c:pt>
                <c:pt idx="190">
                  <c:v>304572.28999999998</c:v>
                </c:pt>
                <c:pt idx="191">
                  <c:v>318084</c:v>
                </c:pt>
                <c:pt idx="192">
                  <c:v>315864</c:v>
                </c:pt>
                <c:pt idx="193">
                  <c:v>319325.46999999997</c:v>
                </c:pt>
                <c:pt idx="194">
                  <c:v>325000</c:v>
                </c:pt>
                <c:pt idx="195">
                  <c:v>325000</c:v>
                </c:pt>
                <c:pt idx="196">
                  <c:v>316500</c:v>
                </c:pt>
                <c:pt idx="197">
                  <c:v>329700</c:v>
                </c:pt>
                <c:pt idx="198">
                  <c:v>327200</c:v>
                </c:pt>
                <c:pt idx="199">
                  <c:v>338200</c:v>
                </c:pt>
                <c:pt idx="200">
                  <c:v>344600</c:v>
                </c:pt>
                <c:pt idx="201">
                  <c:v>350000</c:v>
                </c:pt>
                <c:pt idx="202">
                  <c:v>350600</c:v>
                </c:pt>
                <c:pt idx="203">
                  <c:v>328400</c:v>
                </c:pt>
                <c:pt idx="204">
                  <c:v>343400</c:v>
                </c:pt>
                <c:pt idx="205">
                  <c:v>344400</c:v>
                </c:pt>
                <c:pt idx="206">
                  <c:v>348100</c:v>
                </c:pt>
                <c:pt idx="207">
                  <c:v>351000</c:v>
                </c:pt>
                <c:pt idx="208">
                  <c:v>352800</c:v>
                </c:pt>
                <c:pt idx="209">
                  <c:v>349000</c:v>
                </c:pt>
                <c:pt idx="210">
                  <c:v>351500</c:v>
                </c:pt>
                <c:pt idx="211">
                  <c:v>342300</c:v>
                </c:pt>
                <c:pt idx="212">
                  <c:v>345400</c:v>
                </c:pt>
                <c:pt idx="213">
                  <c:v>347500</c:v>
                </c:pt>
                <c:pt idx="214">
                  <c:v>344200</c:v>
                </c:pt>
                <c:pt idx="215">
                  <c:v>344100</c:v>
                </c:pt>
                <c:pt idx="216">
                  <c:v>357100</c:v>
                </c:pt>
                <c:pt idx="217">
                  <c:v>350000</c:v>
                </c:pt>
                <c:pt idx="218">
                  <c:v>365800</c:v>
                </c:pt>
                <c:pt idx="219">
                  <c:v>368900</c:v>
                </c:pt>
                <c:pt idx="220">
                  <c:v>362100</c:v>
                </c:pt>
                <c:pt idx="221">
                  <c:v>361200</c:v>
                </c:pt>
                <c:pt idx="222">
                  <c:v>343800</c:v>
                </c:pt>
                <c:pt idx="223">
                  <c:v>335300</c:v>
                </c:pt>
                <c:pt idx="224">
                  <c:v>354600</c:v>
                </c:pt>
                <c:pt idx="225">
                  <c:v>353000</c:v>
                </c:pt>
                <c:pt idx="226">
                  <c:v>351600</c:v>
                </c:pt>
                <c:pt idx="227">
                  <c:v>333600</c:v>
                </c:pt>
                <c:pt idx="228">
                  <c:v>331900</c:v>
                </c:pt>
                <c:pt idx="229">
                  <c:v>350600</c:v>
                </c:pt>
                <c:pt idx="230">
                  <c:v>351900</c:v>
                </c:pt>
                <c:pt idx="231">
                  <c:v>353100</c:v>
                </c:pt>
                <c:pt idx="232">
                  <c:v>349200</c:v>
                </c:pt>
                <c:pt idx="233">
                  <c:v>358900</c:v>
                </c:pt>
                <c:pt idx="234">
                  <c:v>360300</c:v>
                </c:pt>
                <c:pt idx="235">
                  <c:v>361400</c:v>
                </c:pt>
                <c:pt idx="236">
                  <c:v>352200</c:v>
                </c:pt>
                <c:pt idx="237">
                  <c:v>356200</c:v>
                </c:pt>
                <c:pt idx="238">
                  <c:v>356800</c:v>
                </c:pt>
                <c:pt idx="239">
                  <c:v>362300</c:v>
                </c:pt>
                <c:pt idx="240">
                  <c:v>368500</c:v>
                </c:pt>
                <c:pt idx="241">
                  <c:v>375900</c:v>
                </c:pt>
                <c:pt idx="242">
                  <c:v>381900</c:v>
                </c:pt>
                <c:pt idx="243">
                  <c:v>389500</c:v>
                </c:pt>
                <c:pt idx="244">
                  <c:v>387500</c:v>
                </c:pt>
                <c:pt idx="245">
                  <c:v>397630</c:v>
                </c:pt>
                <c:pt idx="246">
                  <c:v>404070</c:v>
                </c:pt>
                <c:pt idx="247">
                  <c:v>405580</c:v>
                </c:pt>
                <c:pt idx="248">
                  <c:v>404710</c:v>
                </c:pt>
                <c:pt idx="249">
                  <c:v>409970</c:v>
                </c:pt>
                <c:pt idx="250">
                  <c:v>413350</c:v>
                </c:pt>
                <c:pt idx="251">
                  <c:v>432570</c:v>
                </c:pt>
                <c:pt idx="252">
                  <c:v>408930</c:v>
                </c:pt>
                <c:pt idx="253">
                  <c:v>398710</c:v>
                </c:pt>
                <c:pt idx="254">
                  <c:v>409890</c:v>
                </c:pt>
                <c:pt idx="255">
                  <c:v>404130</c:v>
                </c:pt>
                <c:pt idx="256">
                  <c:v>399310</c:v>
                </c:pt>
                <c:pt idx="257">
                  <c:v>407750</c:v>
                </c:pt>
                <c:pt idx="258">
                  <c:v>403730</c:v>
                </c:pt>
                <c:pt idx="259">
                  <c:v>402150</c:v>
                </c:pt>
                <c:pt idx="260">
                  <c:v>380990</c:v>
                </c:pt>
                <c:pt idx="261">
                  <c:v>391510</c:v>
                </c:pt>
                <c:pt idx="262">
                  <c:v>375000</c:v>
                </c:pt>
                <c:pt idx="263">
                  <c:v>394470</c:v>
                </c:pt>
                <c:pt idx="264">
                  <c:v>402600</c:v>
                </c:pt>
                <c:pt idx="265">
                  <c:v>401830</c:v>
                </c:pt>
                <c:pt idx="266">
                  <c:v>404800</c:v>
                </c:pt>
                <c:pt idx="267">
                  <c:v>380920</c:v>
                </c:pt>
                <c:pt idx="268">
                  <c:v>400680</c:v>
                </c:pt>
                <c:pt idx="269">
                  <c:v>401630</c:v>
                </c:pt>
                <c:pt idx="270">
                  <c:v>402820</c:v>
                </c:pt>
                <c:pt idx="271">
                  <c:v>405080</c:v>
                </c:pt>
                <c:pt idx="272">
                  <c:v>418020</c:v>
                </c:pt>
                <c:pt idx="273">
                  <c:v>424040</c:v>
                </c:pt>
                <c:pt idx="274">
                  <c:v>440280</c:v>
                </c:pt>
                <c:pt idx="275">
                  <c:v>430960</c:v>
                </c:pt>
                <c:pt idx="276">
                  <c:v>418460</c:v>
                </c:pt>
                <c:pt idx="277">
                  <c:v>398280</c:v>
                </c:pt>
                <c:pt idx="278">
                  <c:v>421660</c:v>
                </c:pt>
                <c:pt idx="279">
                  <c:v>425900</c:v>
                </c:pt>
                <c:pt idx="280">
                  <c:v>437750</c:v>
                </c:pt>
                <c:pt idx="281">
                  <c:v>443080</c:v>
                </c:pt>
                <c:pt idx="282">
                  <c:v>452010</c:v>
                </c:pt>
                <c:pt idx="283">
                  <c:v>432870</c:v>
                </c:pt>
                <c:pt idx="284">
                  <c:v>425000</c:v>
                </c:pt>
                <c:pt idx="285">
                  <c:v>453570</c:v>
                </c:pt>
                <c:pt idx="286">
                  <c:v>471750</c:v>
                </c:pt>
                <c:pt idx="287">
                  <c:v>470880</c:v>
                </c:pt>
                <c:pt idx="288">
                  <c:v>467320</c:v>
                </c:pt>
                <c:pt idx="289">
                  <c:v>480990</c:v>
                </c:pt>
                <c:pt idx="290">
                  <c:v>499150</c:v>
                </c:pt>
                <c:pt idx="291">
                  <c:v>515170</c:v>
                </c:pt>
                <c:pt idx="292">
                  <c:v>500070</c:v>
                </c:pt>
                <c:pt idx="293">
                  <c:v>495910</c:v>
                </c:pt>
                <c:pt idx="294">
                  <c:v>492120</c:v>
                </c:pt>
                <c:pt idx="295">
                  <c:v>474810</c:v>
                </c:pt>
                <c:pt idx="296">
                  <c:v>483970</c:v>
                </c:pt>
                <c:pt idx="297">
                  <c:v>471480</c:v>
                </c:pt>
                <c:pt idx="298">
                  <c:v>486690</c:v>
                </c:pt>
                <c:pt idx="299">
                  <c:v>490160</c:v>
                </c:pt>
                <c:pt idx="300">
                  <c:v>502530</c:v>
                </c:pt>
                <c:pt idx="301">
                  <c:v>513340</c:v>
                </c:pt>
                <c:pt idx="302">
                  <c:v>502840</c:v>
                </c:pt>
                <c:pt idx="303">
                  <c:v>502020</c:v>
                </c:pt>
                <c:pt idx="304">
                  <c:v>485260</c:v>
                </c:pt>
                <c:pt idx="305">
                  <c:v>481250</c:v>
                </c:pt>
                <c:pt idx="306">
                  <c:v>475230</c:v>
                </c:pt>
                <c:pt idx="307">
                  <c:v>458390</c:v>
                </c:pt>
                <c:pt idx="308">
                  <c:v>453350</c:v>
                </c:pt>
                <c:pt idx="309">
                  <c:v>489720</c:v>
                </c:pt>
                <c:pt idx="310">
                  <c:v>496210</c:v>
                </c:pt>
                <c:pt idx="311">
                  <c:v>521090</c:v>
                </c:pt>
                <c:pt idx="312">
                  <c:v>501550</c:v>
                </c:pt>
                <c:pt idx="313">
                  <c:v>513260</c:v>
                </c:pt>
                <c:pt idx="314">
                  <c:v>512070</c:v>
                </c:pt>
                <c:pt idx="315">
                  <c:v>485670</c:v>
                </c:pt>
                <c:pt idx="316">
                  <c:v>491280</c:v>
                </c:pt>
                <c:pt idx="317">
                  <c:v>504620</c:v>
                </c:pt>
                <c:pt idx="318">
                  <c:v>479840</c:v>
                </c:pt>
                <c:pt idx="319">
                  <c:v>465410</c:v>
                </c:pt>
                <c:pt idx="320">
                  <c:v>454060</c:v>
                </c:pt>
                <c:pt idx="321">
                  <c:v>458650</c:v>
                </c:pt>
                <c:pt idx="322">
                  <c:v>477020</c:v>
                </c:pt>
                <c:pt idx="323">
                  <c:v>456010</c:v>
                </c:pt>
                <c:pt idx="324">
                  <c:v>455930</c:v>
                </c:pt>
                <c:pt idx="325">
                  <c:v>472760</c:v>
                </c:pt>
                <c:pt idx="326">
                  <c:v>479190</c:v>
                </c:pt>
                <c:pt idx="327">
                  <c:v>488350</c:v>
                </c:pt>
                <c:pt idx="328">
                  <c:v>477830</c:v>
                </c:pt>
                <c:pt idx="329">
                  <c:v>481090</c:v>
                </c:pt>
                <c:pt idx="330">
                  <c:v>492670</c:v>
                </c:pt>
                <c:pt idx="331">
                  <c:v>520310</c:v>
                </c:pt>
                <c:pt idx="332">
                  <c:v>502240</c:v>
                </c:pt>
                <c:pt idx="333">
                  <c:v>487750</c:v>
                </c:pt>
                <c:pt idx="334">
                  <c:v>468690</c:v>
                </c:pt>
                <c:pt idx="335">
                  <c:v>480360</c:v>
                </c:pt>
                <c:pt idx="336">
                  <c:v>490350</c:v>
                </c:pt>
                <c:pt idx="337">
                  <c:v>506230</c:v>
                </c:pt>
                <c:pt idx="338">
                  <c:v>511570</c:v>
                </c:pt>
                <c:pt idx="339">
                  <c:v>532130</c:v>
                </c:pt>
                <c:pt idx="340">
                  <c:v>548790</c:v>
                </c:pt>
                <c:pt idx="341">
                  <c:v>559630</c:v>
                </c:pt>
                <c:pt idx="342">
                  <c:v>580870</c:v>
                </c:pt>
                <c:pt idx="343">
                  <c:v>603440</c:v>
                </c:pt>
                <c:pt idx="344">
                  <c:v>592770</c:v>
                </c:pt>
                <c:pt idx="345">
                  <c:v>610680</c:v>
                </c:pt>
                <c:pt idx="346">
                  <c:v>613920</c:v>
                </c:pt>
                <c:pt idx="347">
                  <c:v>660910</c:v>
                </c:pt>
                <c:pt idx="348">
                  <c:v>685200</c:v>
                </c:pt>
                <c:pt idx="349">
                  <c:v>653590</c:v>
                </c:pt>
                <c:pt idx="350">
                  <c:v>680220</c:v>
                </c:pt>
                <c:pt idx="351">
                  <c:v>662960</c:v>
                </c:pt>
              </c:numCache>
            </c:numRef>
          </c:val>
          <c:smooth val="0"/>
          <c:extLst>
            <c:ext xmlns:c16="http://schemas.microsoft.com/office/drawing/2014/chart" uri="{C3380CC4-5D6E-409C-BE32-E72D297353CC}">
              <c16:uniqueId val="{00000000-BE99-4C02-A456-7C9E69474A6E}"/>
            </c:ext>
          </c:extLst>
        </c:ser>
        <c:ser>
          <c:idx val="1"/>
          <c:order val="1"/>
          <c:tx>
            <c:strRef>
              <c:f>'875_R_PH'!$G$3</c:f>
              <c:strCache>
                <c:ptCount val="1"/>
                <c:pt idx="0">
                  <c:v>US inflation</c:v>
                </c:pt>
              </c:strCache>
            </c:strRef>
          </c:tx>
          <c:spPr>
            <a:ln w="15875" cap="rnd">
              <a:solidFill>
                <a:srgbClr val="29363D"/>
              </a:solidFill>
              <a:round/>
            </a:ln>
            <a:effectLst/>
          </c:spPr>
          <c:marker>
            <c:symbol val="none"/>
          </c:marker>
          <c:dLbls>
            <c:delete val="1"/>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'875_R_PH'!$R$2:$R$353</c:f>
              <c:numCache>
                <c:formatCode>General</c:formatCode>
                <c:ptCount val="352"/>
                <c:pt idx="0">
                  <c:v>100000</c:v>
                </c:pt>
                <c:pt idx="1">
                  <c:v>100000</c:v>
                </c:pt>
                <c:pt idx="2">
                  <c:v>100062.57822</c:v>
                </c:pt>
                <c:pt idx="3">
                  <c:v>100062.57822</c:v>
                </c:pt>
                <c:pt idx="4">
                  <c:v>100250.31289</c:v>
                </c:pt>
                <c:pt idx="5">
                  <c:v>100375.46934</c:v>
                </c:pt>
                <c:pt idx="6">
                  <c:v>100625.78223</c:v>
                </c:pt>
                <c:pt idx="7">
                  <c:v>100876.09512</c:v>
                </c:pt>
                <c:pt idx="8">
                  <c:v>101063.82979</c:v>
                </c:pt>
                <c:pt idx="9">
                  <c:v>101188.98622999999</c:v>
                </c:pt>
                <c:pt idx="10">
                  <c:v>101251.56445999999</c:v>
                </c:pt>
                <c:pt idx="11">
                  <c:v>101376.7209</c:v>
                </c:pt>
                <c:pt idx="12">
                  <c:v>101376.7209</c:v>
                </c:pt>
                <c:pt idx="13">
                  <c:v>101376.7209</c:v>
                </c:pt>
                <c:pt idx="14">
                  <c:v>101501.87735</c:v>
                </c:pt>
                <c:pt idx="15">
                  <c:v>101752.19024</c:v>
                </c:pt>
                <c:pt idx="16">
                  <c:v>101877.34668</c:v>
                </c:pt>
                <c:pt idx="17">
                  <c:v>102127.65957</c:v>
                </c:pt>
                <c:pt idx="18">
                  <c:v>102252.81602</c:v>
                </c:pt>
                <c:pt idx="19">
                  <c:v>102315.39423999999</c:v>
                </c:pt>
                <c:pt idx="20">
                  <c:v>102565.70713</c:v>
                </c:pt>
                <c:pt idx="21">
                  <c:v>102690.86358</c:v>
                </c:pt>
                <c:pt idx="22">
                  <c:v>102878.59825</c:v>
                </c:pt>
                <c:pt idx="23">
                  <c:v>103066.33292</c:v>
                </c:pt>
                <c:pt idx="24">
                  <c:v>103066.33292</c:v>
                </c:pt>
                <c:pt idx="25">
                  <c:v>103128.91114</c:v>
                </c:pt>
                <c:pt idx="26">
                  <c:v>103817.27159</c:v>
                </c:pt>
                <c:pt idx="27">
                  <c:v>103879.84981</c:v>
                </c:pt>
                <c:pt idx="28">
                  <c:v>103879.84981</c:v>
                </c:pt>
                <c:pt idx="29">
                  <c:v>104317.89737000001</c:v>
                </c:pt>
                <c:pt idx="30">
                  <c:v>104568.21026000001</c:v>
                </c:pt>
                <c:pt idx="31">
                  <c:v>105006.25782</c:v>
                </c:pt>
                <c:pt idx="32">
                  <c:v>105193.99249</c:v>
                </c:pt>
                <c:pt idx="33">
                  <c:v>105381.72715999999</c:v>
                </c:pt>
                <c:pt idx="34">
                  <c:v>105632.04005</c:v>
                </c:pt>
                <c:pt idx="35">
                  <c:v>105944.93115999999</c:v>
                </c:pt>
                <c:pt idx="36">
                  <c:v>106382.97872</c:v>
                </c:pt>
                <c:pt idx="37">
                  <c:v>107008.76095</c:v>
                </c:pt>
                <c:pt idx="38">
                  <c:v>106946.18273</c:v>
                </c:pt>
                <c:pt idx="39">
                  <c:v>107133.91740000001</c:v>
                </c:pt>
                <c:pt idx="40">
                  <c:v>107759.69962</c:v>
                </c:pt>
                <c:pt idx="41">
                  <c:v>108072.59074</c:v>
                </c:pt>
                <c:pt idx="42">
                  <c:v>108072.59074</c:v>
                </c:pt>
                <c:pt idx="43">
                  <c:v>108635.79474</c:v>
                </c:pt>
                <c:pt idx="44">
                  <c:v>108823.52941</c:v>
                </c:pt>
                <c:pt idx="45">
                  <c:v>109011.26407999999</c:v>
                </c:pt>
                <c:pt idx="46">
                  <c:v>109261.57696999999</c:v>
                </c:pt>
                <c:pt idx="47">
                  <c:v>109887.35920000001</c:v>
                </c:pt>
                <c:pt idx="48">
                  <c:v>110137.67208999999</c:v>
                </c:pt>
                <c:pt idx="49">
                  <c:v>110200.25031</c:v>
                </c:pt>
                <c:pt idx="50">
                  <c:v>110387.98497999999</c:v>
                </c:pt>
                <c:pt idx="51">
                  <c:v>110951.18899</c:v>
                </c:pt>
                <c:pt idx="52">
                  <c:v>111201.50188</c:v>
                </c:pt>
                <c:pt idx="53">
                  <c:v>111013.76721000001</c:v>
                </c:pt>
                <c:pt idx="54">
                  <c:v>111013.76721000001</c:v>
                </c:pt>
                <c:pt idx="55">
                  <c:v>111451.81477</c:v>
                </c:pt>
                <c:pt idx="56">
                  <c:v>111138.92365</c:v>
                </c:pt>
                <c:pt idx="57">
                  <c:v>111076.34543</c:v>
                </c:pt>
                <c:pt idx="58">
                  <c:v>111013.76721000001</c:v>
                </c:pt>
                <c:pt idx="59">
                  <c:v>111201.50188</c:v>
                </c:pt>
                <c:pt idx="60">
                  <c:v>111389.23655</c:v>
                </c:pt>
                <c:pt idx="61">
                  <c:v>111702.12766</c:v>
                </c:pt>
                <c:pt idx="62">
                  <c:v>112202.75344</c:v>
                </c:pt>
                <c:pt idx="63">
                  <c:v>112327.90989</c:v>
                </c:pt>
                <c:pt idx="64">
                  <c:v>112390.48811000001</c:v>
                </c:pt>
                <c:pt idx="65">
                  <c:v>112640.80100000001</c:v>
                </c:pt>
                <c:pt idx="66">
                  <c:v>112953.69212000001</c:v>
                </c:pt>
                <c:pt idx="67">
                  <c:v>113141.42677999999</c:v>
                </c:pt>
                <c:pt idx="68">
                  <c:v>113391.73967</c:v>
                </c:pt>
                <c:pt idx="69">
                  <c:v>113579.47434</c:v>
                </c:pt>
                <c:pt idx="70">
                  <c:v>113767.20901000001</c:v>
                </c:pt>
                <c:pt idx="71">
                  <c:v>114267.83478999999</c:v>
                </c:pt>
                <c:pt idx="72">
                  <c:v>114893.61702000001</c:v>
                </c:pt>
                <c:pt idx="73">
                  <c:v>115081.35169</c:v>
                </c:pt>
                <c:pt idx="74">
                  <c:v>114643.30413</c:v>
                </c:pt>
                <c:pt idx="75">
                  <c:v>114455.56946</c:v>
                </c:pt>
                <c:pt idx="76">
                  <c:v>114580.72590999999</c:v>
                </c:pt>
                <c:pt idx="77">
                  <c:v>114956.19524</c:v>
                </c:pt>
                <c:pt idx="78">
                  <c:v>115456.82103000001</c:v>
                </c:pt>
                <c:pt idx="79">
                  <c:v>115832.29036</c:v>
                </c:pt>
                <c:pt idx="80">
                  <c:v>115707.13391999999</c:v>
                </c:pt>
                <c:pt idx="81">
                  <c:v>115769.71214</c:v>
                </c:pt>
                <c:pt idx="82">
                  <c:v>116082.60325</c:v>
                </c:pt>
                <c:pt idx="83">
                  <c:v>116583.22904000001</c:v>
                </c:pt>
                <c:pt idx="84">
                  <c:v>116833.54193000001</c:v>
                </c:pt>
                <c:pt idx="85">
                  <c:v>117083.85481999999</c:v>
                </c:pt>
                <c:pt idx="86">
                  <c:v>117271.58949</c:v>
                </c:pt>
                <c:pt idx="87">
                  <c:v>117772.21527</c:v>
                </c:pt>
                <c:pt idx="88">
                  <c:v>118210.26283000001</c:v>
                </c:pt>
                <c:pt idx="89">
                  <c:v>118335.41927</c:v>
                </c:pt>
                <c:pt idx="90">
                  <c:v>118397.9975</c:v>
                </c:pt>
                <c:pt idx="91">
                  <c:v>118773.46683</c:v>
                </c:pt>
                <c:pt idx="92">
                  <c:v>119399.24906</c:v>
                </c:pt>
                <c:pt idx="93">
                  <c:v>119962.45307</c:v>
                </c:pt>
                <c:pt idx="94">
                  <c:v>119962.45307</c:v>
                </c:pt>
                <c:pt idx="95">
                  <c:v>119899.87484</c:v>
                </c:pt>
                <c:pt idx="96">
                  <c:v>120400.50062999999</c:v>
                </c:pt>
                <c:pt idx="97">
                  <c:v>120838.54819</c:v>
                </c:pt>
                <c:pt idx="98">
                  <c:v>121214.01751999999</c:v>
                </c:pt>
                <c:pt idx="99">
                  <c:v>121151.4393</c:v>
                </c:pt>
                <c:pt idx="100">
                  <c:v>121214.01751999999</c:v>
                </c:pt>
                <c:pt idx="101">
                  <c:v>121964.9562</c:v>
                </c:pt>
                <c:pt idx="102">
                  <c:v>122715.89487</c:v>
                </c:pt>
                <c:pt idx="103">
                  <c:v>124405.50688</c:v>
                </c:pt>
                <c:pt idx="104">
                  <c:v>124593.24155000001</c:v>
                </c:pt>
                <c:pt idx="105">
                  <c:v>123967.45931999999</c:v>
                </c:pt>
                <c:pt idx="106">
                  <c:v>123967.45931999999</c:v>
                </c:pt>
                <c:pt idx="107">
                  <c:v>124718.398</c:v>
                </c:pt>
                <c:pt idx="108">
                  <c:v>124780.97622</c:v>
                </c:pt>
                <c:pt idx="109">
                  <c:v>124968.71089</c:v>
                </c:pt>
                <c:pt idx="110">
                  <c:v>125594.49312</c:v>
                </c:pt>
                <c:pt idx="111">
                  <c:v>125969.96245000001</c:v>
                </c:pt>
                <c:pt idx="112">
                  <c:v>126282.85357000001</c:v>
                </c:pt>
                <c:pt idx="113">
                  <c:v>126971.21402</c:v>
                </c:pt>
                <c:pt idx="114">
                  <c:v>127534.41802</c:v>
                </c:pt>
                <c:pt idx="115">
                  <c:v>126908.63579</c:v>
                </c:pt>
                <c:pt idx="116">
                  <c:v>126345.43179</c:v>
                </c:pt>
                <c:pt idx="117">
                  <c:v>126408.01001</c:v>
                </c:pt>
                <c:pt idx="118">
                  <c:v>127096.37046000001</c:v>
                </c:pt>
                <c:pt idx="119">
                  <c:v>127307.25907</c:v>
                </c:pt>
                <c:pt idx="120">
                  <c:v>127801.00125</c:v>
                </c:pt>
                <c:pt idx="121">
                  <c:v>128465.58198</c:v>
                </c:pt>
                <c:pt idx="122">
                  <c:v>128851.06383</c:v>
                </c:pt>
                <c:pt idx="123">
                  <c:v>129383.60451</c:v>
                </c:pt>
                <c:pt idx="124">
                  <c:v>129683.35419</c:v>
                </c:pt>
                <c:pt idx="125">
                  <c:v>129914.26783</c:v>
                </c:pt>
                <c:pt idx="126">
                  <c:v>129954.31789999999</c:v>
                </c:pt>
                <c:pt idx="127">
                  <c:v>130505.00625999999</c:v>
                </c:pt>
                <c:pt idx="128">
                  <c:v>130907.38423</c:v>
                </c:pt>
                <c:pt idx="129">
                  <c:v>131936.17021000001</c:v>
                </c:pt>
                <c:pt idx="130">
                  <c:v>132318.52314999999</c:v>
                </c:pt>
                <c:pt idx="131">
                  <c:v>132774.71840000001</c:v>
                </c:pt>
                <c:pt idx="132">
                  <c:v>133095.74468</c:v>
                </c:pt>
                <c:pt idx="133">
                  <c:v>133571.96496000001</c:v>
                </c:pt>
                <c:pt idx="134">
                  <c:v>133881.10138000001</c:v>
                </c:pt>
                <c:pt idx="135">
                  <c:v>134673.34168000001</c:v>
                </c:pt>
                <c:pt idx="136">
                  <c:v>136084.48060000001</c:v>
                </c:pt>
                <c:pt idx="137">
                  <c:v>137056.3204</c:v>
                </c:pt>
                <c:pt idx="138">
                  <c:v>136852.31539</c:v>
                </c:pt>
                <c:pt idx="139">
                  <c:v>136969.33666999999</c:v>
                </c:pt>
                <c:pt idx="140">
                  <c:v>135791.61452</c:v>
                </c:pt>
                <c:pt idx="141">
                  <c:v>133387.35920000001</c:v>
                </c:pt>
                <c:pt idx="142">
                  <c:v>132289.11139000001</c:v>
                </c:pt>
                <c:pt idx="143">
                  <c:v>132623.90487999999</c:v>
                </c:pt>
                <c:pt idx="144">
                  <c:v>133107.00876</c:v>
                </c:pt>
                <c:pt idx="145">
                  <c:v>132975.59448999999</c:v>
                </c:pt>
                <c:pt idx="146">
                  <c:v>133109.51188999999</c:v>
                </c:pt>
                <c:pt idx="147">
                  <c:v>133305.38172999999</c:v>
                </c:pt>
                <c:pt idx="148">
                  <c:v>134411.76470999999</c:v>
                </c:pt>
                <c:pt idx="149">
                  <c:v>134371.71463999999</c:v>
                </c:pt>
                <c:pt idx="150">
                  <c:v>134821.65207000001</c:v>
                </c:pt>
                <c:pt idx="151">
                  <c:v>135081.97747000001</c:v>
                </c:pt>
                <c:pt idx="152">
                  <c:v>135487.48436</c:v>
                </c:pt>
                <c:pt idx="153">
                  <c:v>135941.17647000001</c:v>
                </c:pt>
                <c:pt idx="154">
                  <c:v>136011.88986</c:v>
                </c:pt>
                <c:pt idx="155">
                  <c:v>136100.12516</c:v>
                </c:pt>
                <c:pt idx="156">
                  <c:v>135970.58824000001</c:v>
                </c:pt>
                <c:pt idx="157">
                  <c:v>136015.64455999999</c:v>
                </c:pt>
                <c:pt idx="158">
                  <c:v>136046.93367</c:v>
                </c:pt>
                <c:pt idx="159">
                  <c:v>135976.22028000001</c:v>
                </c:pt>
                <c:pt idx="160">
                  <c:v>135919.27408999999</c:v>
                </c:pt>
                <c:pt idx="161">
                  <c:v>136173.34168000001</c:v>
                </c:pt>
                <c:pt idx="162">
                  <c:v>136372.34043000001</c:v>
                </c:pt>
                <c:pt idx="163">
                  <c:v>136592.61577</c:v>
                </c:pt>
                <c:pt idx="164">
                  <c:v>137068.21025999999</c:v>
                </c:pt>
                <c:pt idx="165">
                  <c:v>137415.51939999999</c:v>
                </c:pt>
                <c:pt idx="166">
                  <c:v>137967.45931999999</c:v>
                </c:pt>
                <c:pt idx="167">
                  <c:v>138390.48811000001</c:v>
                </c:pt>
                <c:pt idx="168">
                  <c:v>138863.57947</c:v>
                </c:pt>
                <c:pt idx="169">
                  <c:v>139576.97120999999</c:v>
                </c:pt>
                <c:pt idx="170">
                  <c:v>140212.76595999999</c:v>
                </c:pt>
                <c:pt idx="171">
                  <c:v>140719.02377999999</c:v>
                </c:pt>
                <c:pt idx="172">
                  <c:v>140701.50188</c:v>
                </c:pt>
                <c:pt idx="173">
                  <c:v>141063.20400999999</c:v>
                </c:pt>
                <c:pt idx="174">
                  <c:v>141478.09761999999</c:v>
                </c:pt>
                <c:pt idx="175">
                  <c:v>141849.81226999999</c:v>
                </c:pt>
                <c:pt idx="176">
                  <c:v>141934.29287</c:v>
                </c:pt>
                <c:pt idx="177">
                  <c:v>142150.81352</c:v>
                </c:pt>
                <c:pt idx="178">
                  <c:v>142143.30413</c:v>
                </c:pt>
                <c:pt idx="179">
                  <c:v>142527.53442000001</c:v>
                </c:pt>
                <c:pt idx="180">
                  <c:v>142856.69587</c:v>
                </c:pt>
                <c:pt idx="181">
                  <c:v>143220.27533999999</c:v>
                </c:pt>
                <c:pt idx="182">
                  <c:v>143411.76470999999</c:v>
                </c:pt>
                <c:pt idx="183">
                  <c:v>143169.58697999999</c:v>
                </c:pt>
                <c:pt idx="184">
                  <c:v>143070.08760999999</c:v>
                </c:pt>
                <c:pt idx="185">
                  <c:v>143043.80476</c:v>
                </c:pt>
                <c:pt idx="186">
                  <c:v>143874.21776999999</c:v>
                </c:pt>
                <c:pt idx="187">
                  <c:v>144620.77596999999</c:v>
                </c:pt>
                <c:pt idx="188">
                  <c:v>145019.39924999999</c:v>
                </c:pt>
                <c:pt idx="189">
                  <c:v>144682.10263000001</c:v>
                </c:pt>
                <c:pt idx="190">
                  <c:v>144658.94868999999</c:v>
                </c:pt>
                <c:pt idx="191">
                  <c:v>144833.54193000001</c:v>
                </c:pt>
                <c:pt idx="192">
                  <c:v>145683.97996999999</c:v>
                </c:pt>
                <c:pt idx="193">
                  <c:v>145334.79349000001</c:v>
                </c:pt>
                <c:pt idx="194">
                  <c:v>144976.22028000001</c:v>
                </c:pt>
                <c:pt idx="195">
                  <c:v>145175.21901999999</c:v>
                </c:pt>
                <c:pt idx="196">
                  <c:v>145546.30788000001</c:v>
                </c:pt>
                <c:pt idx="197">
                  <c:v>145794.74343</c:v>
                </c:pt>
                <c:pt idx="198">
                  <c:v>146065.70713</c:v>
                </c:pt>
                <c:pt idx="199">
                  <c:v>146290.98874</c:v>
                </c:pt>
                <c:pt idx="200">
                  <c:v>146372.34043000001</c:v>
                </c:pt>
                <c:pt idx="201">
                  <c:v>146456.82102999999</c:v>
                </c:pt>
                <c:pt idx="202">
                  <c:v>146869.21150999999</c:v>
                </c:pt>
                <c:pt idx="203">
                  <c:v>147138.92365000001</c:v>
                </c:pt>
                <c:pt idx="204">
                  <c:v>147281.60200000001</c:v>
                </c:pt>
                <c:pt idx="205">
                  <c:v>147553.19149</c:v>
                </c:pt>
                <c:pt idx="206">
                  <c:v>147834.79349000001</c:v>
                </c:pt>
                <c:pt idx="207">
                  <c:v>148279.09886999999</c:v>
                </c:pt>
                <c:pt idx="208">
                  <c:v>148528.16020000001</c:v>
                </c:pt>
                <c:pt idx="209">
                  <c:v>148683.35419000001</c:v>
                </c:pt>
                <c:pt idx="210">
                  <c:v>148566.33291999999</c:v>
                </c:pt>
                <c:pt idx="211">
                  <c:v>148702.12766</c:v>
                </c:pt>
                <c:pt idx="212">
                  <c:v>148781.60200000001</c:v>
                </c:pt>
                <c:pt idx="213">
                  <c:v>148352.31539</c:v>
                </c:pt>
                <c:pt idx="214">
                  <c:v>147862.32790999999</c:v>
                </c:pt>
                <c:pt idx="215">
                  <c:v>146856.69587</c:v>
                </c:pt>
                <c:pt idx="216">
                  <c:v>147175.21901999999</c:v>
                </c:pt>
                <c:pt idx="217">
                  <c:v>147521.90238000001</c:v>
                </c:pt>
                <c:pt idx="218">
                  <c:v>147673.34168000001</c:v>
                </c:pt>
                <c:pt idx="219">
                  <c:v>148329.78722999999</c:v>
                </c:pt>
                <c:pt idx="220">
                  <c:v>148802.25281999999</c:v>
                </c:pt>
                <c:pt idx="221">
                  <c:v>148998.12265</c:v>
                </c:pt>
                <c:pt idx="222">
                  <c:v>148892.99124</c:v>
                </c:pt>
                <c:pt idx="223">
                  <c:v>148664.58072999999</c:v>
                </c:pt>
                <c:pt idx="224">
                  <c:v>148962.45306999999</c:v>
                </c:pt>
                <c:pt idx="225">
                  <c:v>149005.63204</c:v>
                </c:pt>
                <c:pt idx="226">
                  <c:v>148840.42553000001</c:v>
                </c:pt>
                <c:pt idx="227">
                  <c:v>149003.12891</c:v>
                </c:pt>
                <c:pt idx="228">
                  <c:v>148752.81602</c:v>
                </c:pt>
                <c:pt idx="229">
                  <c:v>148886.10763000001</c:v>
                </c:pt>
                <c:pt idx="230">
                  <c:v>149493.1164</c:v>
                </c:pt>
                <c:pt idx="231">
                  <c:v>149818.52314999999</c:v>
                </c:pt>
                <c:pt idx="232">
                  <c:v>150142.05257</c:v>
                </c:pt>
                <c:pt idx="233">
                  <c:v>150080.10013000001</c:v>
                </c:pt>
                <c:pt idx="234">
                  <c:v>150378.59825000001</c:v>
                </c:pt>
                <c:pt idx="235">
                  <c:v>150814.76845999999</c:v>
                </c:pt>
                <c:pt idx="236">
                  <c:v>151353.56696</c:v>
                </c:pt>
                <c:pt idx="237">
                  <c:v>151657.07133999999</c:v>
                </c:pt>
                <c:pt idx="238">
                  <c:v>152085.10638000001</c:v>
                </c:pt>
                <c:pt idx="239">
                  <c:v>152789.73717000001</c:v>
                </c:pt>
                <c:pt idx="240">
                  <c:v>152976.22028000001</c:v>
                </c:pt>
                <c:pt idx="241">
                  <c:v>152535.66959</c:v>
                </c:pt>
                <c:pt idx="242">
                  <c:v>152789.73717000001</c:v>
                </c:pt>
                <c:pt idx="243">
                  <c:v>152594.49312</c:v>
                </c:pt>
                <c:pt idx="244">
                  <c:v>152559.44931</c:v>
                </c:pt>
                <c:pt idx="245">
                  <c:v>152720.90113000001</c:v>
                </c:pt>
                <c:pt idx="246">
                  <c:v>153335.41927000001</c:v>
                </c:pt>
                <c:pt idx="247">
                  <c:v>154175.84481000001</c:v>
                </c:pt>
                <c:pt idx="248">
                  <c:v>154342.30288</c:v>
                </c:pt>
                <c:pt idx="249">
                  <c:v>154938.67334000001</c:v>
                </c:pt>
                <c:pt idx="250">
                  <c:v>155170.83854999999</c:v>
                </c:pt>
                <c:pt idx="251">
                  <c:v>155973.09135999999</c:v>
                </c:pt>
                <c:pt idx="252">
                  <c:v>156207.13391999999</c:v>
                </c:pt>
                <c:pt idx="253">
                  <c:v>156108.88610999999</c:v>
                </c:pt>
                <c:pt idx="254">
                  <c:v>156453.69211999999</c:v>
                </c:pt>
                <c:pt idx="255">
                  <c:v>156780.35044000001</c:v>
                </c:pt>
                <c:pt idx="256">
                  <c:v>156981.85232000001</c:v>
                </c:pt>
                <c:pt idx="257">
                  <c:v>157250.31289</c:v>
                </c:pt>
                <c:pt idx="258">
                  <c:v>157600.75094</c:v>
                </c:pt>
                <c:pt idx="259">
                  <c:v>157693.36671</c:v>
                </c:pt>
                <c:pt idx="260">
                  <c:v>158214.6433</c:v>
                </c:pt>
                <c:pt idx="261">
                  <c:v>158245.30663000001</c:v>
                </c:pt>
                <c:pt idx="262">
                  <c:v>158155.81977</c:v>
                </c:pt>
                <c:pt idx="263">
                  <c:v>158118.27283999999</c:v>
                </c:pt>
                <c:pt idx="264">
                  <c:v>158393.61702000001</c:v>
                </c:pt>
                <c:pt idx="265">
                  <c:v>159041.30163</c:v>
                </c:pt>
                <c:pt idx="266">
                  <c:v>159548.18523</c:v>
                </c:pt>
                <c:pt idx="267">
                  <c:v>159671.46432999999</c:v>
                </c:pt>
                <c:pt idx="268">
                  <c:v>159765.33166</c:v>
                </c:pt>
                <c:pt idx="269">
                  <c:v>160301.00125</c:v>
                </c:pt>
                <c:pt idx="270">
                  <c:v>160387.98498000001</c:v>
                </c:pt>
                <c:pt idx="271">
                  <c:v>160424.28034999999</c:v>
                </c:pt>
                <c:pt idx="272">
                  <c:v>160995.61952000001</c:v>
                </c:pt>
                <c:pt idx="273">
                  <c:v>161411.76470999999</c:v>
                </c:pt>
                <c:pt idx="274">
                  <c:v>161765.33166</c:v>
                </c:pt>
                <c:pt idx="275">
                  <c:v>161964.95619999999</c:v>
                </c:pt>
                <c:pt idx="276">
                  <c:v>162108.88610999999</c:v>
                </c:pt>
                <c:pt idx="277">
                  <c:v>161422.40299999999</c:v>
                </c:pt>
                <c:pt idx="278">
                  <c:v>160138.92365000001</c:v>
                </c:pt>
                <c:pt idx="279">
                  <c:v>160055.06883999999</c:v>
                </c:pt>
                <c:pt idx="280">
                  <c:v>160959.94993999999</c:v>
                </c:pt>
                <c:pt idx="281">
                  <c:v>161904.25532</c:v>
                </c:pt>
                <c:pt idx="282">
                  <c:v>162503.75469</c:v>
                </c:pt>
                <c:pt idx="283">
                  <c:v>162834.16771000001</c:v>
                </c:pt>
                <c:pt idx="284">
                  <c:v>162906.75844999999</c:v>
                </c:pt>
                <c:pt idx="285">
                  <c:v>163214.6433</c:v>
                </c:pt>
                <c:pt idx="286">
                  <c:v>163814.14267999999</c:v>
                </c:pt>
                <c:pt idx="287">
                  <c:v>164099.49937000001</c:v>
                </c:pt>
                <c:pt idx="288">
                  <c:v>164681.47685000001</c:v>
                </c:pt>
                <c:pt idx="289">
                  <c:v>165702.75344</c:v>
                </c:pt>
                <c:pt idx="290">
                  <c:v>166978.72339999999</c:v>
                </c:pt>
                <c:pt idx="291">
                  <c:v>168054.44305</c:v>
                </c:pt>
                <c:pt idx="292">
                  <c:v>169575.09387000001</c:v>
                </c:pt>
                <c:pt idx="293">
                  <c:v>170378.59825000001</c:v>
                </c:pt>
                <c:pt idx="294">
                  <c:v>170846.05757</c:v>
                </c:pt>
                <c:pt idx="295">
                  <c:v>171550.68836</c:v>
                </c:pt>
                <c:pt idx="296">
                  <c:v>173168.96119999999</c:v>
                </c:pt>
                <c:pt idx="297">
                  <c:v>174518.14767999999</c:v>
                </c:pt>
                <c:pt idx="298">
                  <c:v>175339.17397</c:v>
                </c:pt>
                <c:pt idx="299">
                  <c:v>176428.66083000001</c:v>
                </c:pt>
                <c:pt idx="300">
                  <c:v>177836.04506</c:v>
                </c:pt>
                <c:pt idx="301">
                  <c:v>180042.55319000001</c:v>
                </c:pt>
                <c:pt idx="302">
                  <c:v>180640.17522</c:v>
                </c:pt>
                <c:pt idx="303">
                  <c:v>180640.17522</c:v>
                </c:pt>
                <c:pt idx="304">
                  <c:v>184811.01376999999</c:v>
                </c:pt>
                <c:pt idx="305">
                  <c:v>184775.34417999999</c:v>
                </c:pt>
                <c:pt idx="306">
                  <c:v>184993.74218</c:v>
                </c:pt>
                <c:pt idx="307">
                  <c:v>185707.7597</c:v>
                </c:pt>
                <c:pt idx="308">
                  <c:v>186521.90238000001</c:v>
                </c:pt>
                <c:pt idx="309">
                  <c:v>186701.50188</c:v>
                </c:pt>
                <c:pt idx="310">
                  <c:v>186553.19149</c:v>
                </c:pt>
                <c:pt idx="311">
                  <c:v>188070.08760999999</c:v>
                </c:pt>
                <c:pt idx="312">
                  <c:v>188765.95744999999</c:v>
                </c:pt>
                <c:pt idx="313">
                  <c:v>188866.08259999999</c:v>
                </c:pt>
                <c:pt idx="314">
                  <c:v>189560.70087999999</c:v>
                </c:pt>
                <c:pt idx="315">
                  <c:v>189795.99499000001</c:v>
                </c:pt>
                <c:pt idx="316">
                  <c:v>190138.29787000001</c:v>
                </c:pt>
                <c:pt idx="317">
                  <c:v>190455.56946</c:v>
                </c:pt>
                <c:pt idx="318">
                  <c:v>191657.69712</c:v>
                </c:pt>
                <c:pt idx="319">
                  <c:v>192416.14517999999</c:v>
                </c:pt>
                <c:pt idx="320">
                  <c:v>192416.14517999999</c:v>
                </c:pt>
                <c:pt idx="321">
                  <c:v>192688.98623000001</c:v>
                </c:pt>
                <c:pt idx="322">
                  <c:v>193272.84104999999</c:v>
                </c:pt>
                <c:pt idx="323">
                  <c:v>193795.36921</c:v>
                </c:pt>
                <c:pt idx="324">
                  <c:v>194652.06508</c:v>
                </c:pt>
                <c:pt idx="325">
                  <c:v>195387.98498000001</c:v>
                </c:pt>
                <c:pt idx="326">
                  <c:v>195999.37422</c:v>
                </c:pt>
                <c:pt idx="327">
                  <c:v>196010.63829999999</c:v>
                </c:pt>
                <c:pt idx="328">
                  <c:v>195900.50062999999</c:v>
                </c:pt>
                <c:pt idx="329">
                  <c:v>196204.00500999999</c:v>
                </c:pt>
                <c:pt idx="330">
                  <c:v>196571.33916999999</c:v>
                </c:pt>
                <c:pt idx="331">
                  <c:v>196924.90612999999</c:v>
                </c:pt>
                <c:pt idx="332">
                  <c:v>197405.50688</c:v>
                </c:pt>
                <c:pt idx="333">
                  <c:v>198023.15393999999</c:v>
                </c:pt>
                <c:pt idx="334">
                  <c:v>198801.62703</c:v>
                </c:pt>
                <c:pt idx="335">
                  <c:v>199678.34792999999</c:v>
                </c:pt>
                <c:pt idx="336">
                  <c:v>200109.51188999999</c:v>
                </c:pt>
                <c:pt idx="337">
                  <c:v>200009.38673</c:v>
                </c:pt>
                <c:pt idx="338">
                  <c:v>200451.18899</c:v>
                </c:pt>
                <c:pt idx="339">
                  <c:v>200613.26658</c:v>
                </c:pt>
                <c:pt idx="340">
                  <c:v>201188.98623000001</c:v>
                </c:pt>
                <c:pt idx="341">
                  <c:v>201584.48060000001</c:v>
                </c:pt>
                <c:pt idx="342">
                  <c:v>202355.44430999999</c:v>
                </c:pt>
                <c:pt idx="343">
                  <c:v>202983.72966000001</c:v>
                </c:pt>
                <c:pt idx="344">
                  <c:v>202983.72966000001</c:v>
                </c:pt>
                <c:pt idx="345">
                  <c:v>203398.62328</c:v>
                </c:pt>
                <c:pt idx="346">
                  <c:v>204023.77971999999</c:v>
                </c:pt>
                <c:pt idx="347">
                  <c:v>204372.96621000001</c:v>
                </c:pt>
                <c:pt idx="348">
                  <c:v>204918.64830999999</c:v>
                </c:pt>
                <c:pt idx="349">
                  <c:v>206691.48936000001</c:v>
                </c:pt>
                <c:pt idx="350">
                  <c:v>208014.39298999999</c:v>
                </c:pt>
                <c:pt idx="351">
                  <c:v>208014.39298999999</c:v>
                </c:pt>
              </c:numCache>
            </c:numRef>
          </c:val>
          <c:smooth val="0"/>
          <c:extLst>
            <c:ext xmlns:c16="http://schemas.microsoft.com/office/drawing/2014/chart" uri="{C3380CC4-5D6E-409C-BE32-E72D297353CC}">
              <c16:uniqueId val="{00000001-BE99-4C02-A456-7C9E69474A6E}"/>
            </c:ext>
          </c:extLst>
        </c:ser>
        <c:ser>
          <c:idx val="2"/>
          <c:order val="2"/>
          <c:tx>
            <c:strRef>
              <c:f>'875_R_PH'!$G$4</c:f>
              <c:strCache>
                <c:ptCount val="1"/>
                <c:pt idx="0">
                  <c:v>World equities</c:v>
                </c:pt>
              </c:strCache>
            </c:strRef>
          </c:tx>
          <c:spPr>
            <a:ln w="15875" cap="rnd">
              <a:solidFill>
                <a:srgbClr val="7A9CB4"/>
              </a:solidFill>
              <a:round/>
            </a:ln>
            <a:effectLst/>
          </c:spPr>
          <c:marker>
            <c:symbol val="none"/>
          </c:marker>
          <c:dLbls>
            <c:delete val="1"/>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'875_R_PH'!$O$2:$O$353</c:f>
              <c:numCache>
                <c:formatCode>General</c:formatCode>
                <c:ptCount val="352"/>
                <c:pt idx="0">
                  <c:v>100000</c:v>
                </c:pt>
                <c:pt idx="1">
                  <c:v>98003.297269999995</c:v>
                </c:pt>
                <c:pt idx="2">
                  <c:v>101188.08566</c:v>
                </c:pt>
                <c:pt idx="3">
                  <c:v>107415.30803</c:v>
                </c:pt>
                <c:pt idx="4">
                  <c:v>112754.2415</c:v>
                </c:pt>
                <c:pt idx="5">
                  <c:v>117928.92462000001</c:v>
                </c:pt>
                <c:pt idx="6">
                  <c:v>110021.47889</c:v>
                </c:pt>
                <c:pt idx="7">
                  <c:v>115980.0618</c:v>
                </c:pt>
                <c:pt idx="8">
                  <c:v>109857.16722</c:v>
                </c:pt>
                <c:pt idx="9">
                  <c:v>111782.47808</c:v>
                </c:pt>
                <c:pt idx="10">
                  <c:v>113126.10476</c:v>
                </c:pt>
                <c:pt idx="11">
                  <c:v>116259.92525</c:v>
                </c:pt>
                <c:pt idx="12">
                  <c:v>124105.42443</c:v>
                </c:pt>
                <c:pt idx="13">
                  <c:v>129326.90479</c:v>
                </c:pt>
                <c:pt idx="14">
                  <c:v>130571.29433999999</c:v>
                </c:pt>
                <c:pt idx="15">
                  <c:v>128915.42027</c:v>
                </c:pt>
                <c:pt idx="16">
                  <c:v>131955.33961</c:v>
                </c:pt>
                <c:pt idx="17">
                  <c:v>131724.05205999999</c:v>
                </c:pt>
                <c:pt idx="18">
                  <c:v>114138.5321</c:v>
                </c:pt>
                <c:pt idx="19">
                  <c:v>116137.56548999999</c:v>
                </c:pt>
                <c:pt idx="20">
                  <c:v>126616.46748000001</c:v>
                </c:pt>
                <c:pt idx="21">
                  <c:v>134126.41266</c:v>
                </c:pt>
                <c:pt idx="22">
                  <c:v>140658.76777000001</c:v>
                </c:pt>
                <c:pt idx="23">
                  <c:v>143718.31372999999</c:v>
                </c:pt>
                <c:pt idx="24">
                  <c:v>139874.80665000001</c:v>
                </c:pt>
                <c:pt idx="25">
                  <c:v>145678.21653000001</c:v>
                </c:pt>
                <c:pt idx="26">
                  <c:v>151400.60524</c:v>
                </c:pt>
                <c:pt idx="27">
                  <c:v>145847.86418999999</c:v>
                </c:pt>
                <c:pt idx="28">
                  <c:v>152629.96814000001</c:v>
                </c:pt>
                <c:pt idx="29">
                  <c:v>152151.50774999999</c:v>
                </c:pt>
                <c:pt idx="30">
                  <c:v>151860.359</c:v>
                </c:pt>
                <c:pt idx="31">
                  <c:v>150367.20194</c:v>
                </c:pt>
                <c:pt idx="32">
                  <c:v>158162.65323</c:v>
                </c:pt>
                <c:pt idx="33">
                  <c:v>162591.64715</c:v>
                </c:pt>
                <c:pt idx="34">
                  <c:v>175731.85855999999</c:v>
                </c:pt>
                <c:pt idx="35">
                  <c:v>165648.12645000001</c:v>
                </c:pt>
                <c:pt idx="36">
                  <c:v>166075.00560999999</c:v>
                </c:pt>
                <c:pt idx="37">
                  <c:v>177533.27632999999</c:v>
                </c:pt>
                <c:pt idx="38">
                  <c:v>170006.40319000001</c:v>
                </c:pt>
                <c:pt idx="39">
                  <c:v>165682.10505000001</c:v>
                </c:pt>
                <c:pt idx="40">
                  <c:v>171240.42741999999</c:v>
                </c:pt>
                <c:pt idx="41">
                  <c:v>166399.33564</c:v>
                </c:pt>
                <c:pt idx="42">
                  <c:v>171791.44500000001</c:v>
                </c:pt>
                <c:pt idx="43">
                  <c:v>162636.66573000001</c:v>
                </c:pt>
                <c:pt idx="44">
                  <c:v>159891.75915</c:v>
                </c:pt>
                <c:pt idx="45">
                  <c:v>150164.18901</c:v>
                </c:pt>
                <c:pt idx="46">
                  <c:v>152573.29626</c:v>
                </c:pt>
                <c:pt idx="47">
                  <c:v>155511.34112</c:v>
                </c:pt>
                <c:pt idx="48">
                  <c:v>142351.56443</c:v>
                </c:pt>
                <c:pt idx="49">
                  <c:v>132977.58025999999</c:v>
                </c:pt>
                <c:pt idx="50">
                  <c:v>142779.91558</c:v>
                </c:pt>
                <c:pt idx="51">
                  <c:v>140919.37259000001</c:v>
                </c:pt>
                <c:pt idx="52">
                  <c:v>136484.36799999999</c:v>
                </c:pt>
                <c:pt idx="53">
                  <c:v>134660.07294000001</c:v>
                </c:pt>
                <c:pt idx="54">
                  <c:v>128176.66173000001</c:v>
                </c:pt>
                <c:pt idx="55">
                  <c:v>116865.16138999999</c:v>
                </c:pt>
                <c:pt idx="56">
                  <c:v>119096.70898</c:v>
                </c:pt>
                <c:pt idx="57">
                  <c:v>126124.39111</c:v>
                </c:pt>
                <c:pt idx="58">
                  <c:v>126904.48824000001</c:v>
                </c:pt>
                <c:pt idx="59">
                  <c:v>123046.93584999999</c:v>
                </c:pt>
                <c:pt idx="60">
                  <c:v>121964.71132</c:v>
                </c:pt>
                <c:pt idx="61">
                  <c:v>127337.25539000001</c:v>
                </c:pt>
                <c:pt idx="62">
                  <c:v>123009.09325999999</c:v>
                </c:pt>
                <c:pt idx="63">
                  <c:v>123214.19151999999</c:v>
                </c:pt>
                <c:pt idx="64">
                  <c:v>115717.00365</c:v>
                </c:pt>
                <c:pt idx="65">
                  <c:v>105953.06292</c:v>
                </c:pt>
                <c:pt idx="66">
                  <c:v>106133.99589999999</c:v>
                </c:pt>
                <c:pt idx="67">
                  <c:v>94448.608290000004</c:v>
                </c:pt>
                <c:pt idx="68">
                  <c:v>101407.96522</c:v>
                </c:pt>
                <c:pt idx="69">
                  <c:v>106860.05846</c:v>
                </c:pt>
                <c:pt idx="70">
                  <c:v>101668.14071000001</c:v>
                </c:pt>
                <c:pt idx="71">
                  <c:v>98569.893490000002</c:v>
                </c:pt>
                <c:pt idx="72">
                  <c:v>96844.774229999995</c:v>
                </c:pt>
                <c:pt idx="73">
                  <c:v>96525.105519999997</c:v>
                </c:pt>
                <c:pt idx="74">
                  <c:v>105079.00331</c:v>
                </c:pt>
                <c:pt idx="75">
                  <c:v>111061.56750999999</c:v>
                </c:pt>
                <c:pt idx="76">
                  <c:v>112969.70507</c:v>
                </c:pt>
                <c:pt idx="77">
                  <c:v>115250.56457</c:v>
                </c:pt>
                <c:pt idx="78">
                  <c:v>117726.40235</c:v>
                </c:pt>
                <c:pt idx="79">
                  <c:v>118434.92362</c:v>
                </c:pt>
                <c:pt idx="80">
                  <c:v>125451.25911</c:v>
                </c:pt>
                <c:pt idx="81">
                  <c:v>127347.37536999999</c:v>
                </c:pt>
                <c:pt idx="82">
                  <c:v>135327.01029000001</c:v>
                </c:pt>
                <c:pt idx="83">
                  <c:v>137498.45134</c:v>
                </c:pt>
                <c:pt idx="84">
                  <c:v>139800.90012999999</c:v>
                </c:pt>
                <c:pt idx="85">
                  <c:v>138873.23529000001</c:v>
                </c:pt>
                <c:pt idx="86">
                  <c:v>136028.90757000001</c:v>
                </c:pt>
                <c:pt idx="87">
                  <c:v>137268.26779000001</c:v>
                </c:pt>
                <c:pt idx="88">
                  <c:v>140086.22223000001</c:v>
                </c:pt>
                <c:pt idx="89">
                  <c:v>135512.42058999999</c:v>
                </c:pt>
                <c:pt idx="90">
                  <c:v>136108.02741000001</c:v>
                </c:pt>
                <c:pt idx="91">
                  <c:v>138682.85699999999</c:v>
                </c:pt>
                <c:pt idx="92">
                  <c:v>142076.48496999999</c:v>
                </c:pt>
                <c:pt idx="93">
                  <c:v>149539.93956999999</c:v>
                </c:pt>
                <c:pt idx="94">
                  <c:v>155248.34430999999</c:v>
                </c:pt>
                <c:pt idx="95">
                  <c:v>151753.02587000001</c:v>
                </c:pt>
                <c:pt idx="96">
                  <c:v>156560.26172000001</c:v>
                </c:pt>
                <c:pt idx="97">
                  <c:v>153521.20105</c:v>
                </c:pt>
                <c:pt idx="98">
                  <c:v>150176.08765</c:v>
                </c:pt>
                <c:pt idx="99">
                  <c:v>152844.32772</c:v>
                </c:pt>
                <c:pt idx="100">
                  <c:v>154166.85578000001</c:v>
                </c:pt>
                <c:pt idx="101">
                  <c:v>159552.15715000001</c:v>
                </c:pt>
                <c:pt idx="102">
                  <c:v>160754.41078000001</c:v>
                </c:pt>
                <c:pt idx="103">
                  <c:v>164929.79186999999</c:v>
                </c:pt>
                <c:pt idx="104">
                  <c:v>160928.41310000001</c:v>
                </c:pt>
                <c:pt idx="105">
                  <c:v>166290.46919</c:v>
                </c:pt>
                <c:pt idx="106">
                  <c:v>169974.57125000001</c:v>
                </c:pt>
                <c:pt idx="107">
                  <c:v>177564.49494</c:v>
                </c:pt>
                <c:pt idx="108">
                  <c:v>177300.14879000001</c:v>
                </c:pt>
                <c:pt idx="109">
                  <c:v>181198.79443000001</c:v>
                </c:pt>
                <c:pt idx="110">
                  <c:v>186700.13824999999</c:v>
                </c:pt>
                <c:pt idx="111">
                  <c:v>180322.6495</c:v>
                </c:pt>
                <c:pt idx="112">
                  <c:v>180269.78026999999</c:v>
                </c:pt>
                <c:pt idx="113">
                  <c:v>181394.81537999999</c:v>
                </c:pt>
                <c:pt idx="114">
                  <c:v>186103.30476</c:v>
                </c:pt>
                <c:pt idx="115">
                  <c:v>188322.34038000001</c:v>
                </c:pt>
                <c:pt idx="116">
                  <c:v>195234.28674000001</c:v>
                </c:pt>
                <c:pt idx="117">
                  <c:v>200015.21064</c:v>
                </c:pt>
                <c:pt idx="118">
                  <c:v>204081.72528000001</c:v>
                </c:pt>
                <c:pt idx="119">
                  <c:v>206490.95519000001</c:v>
                </c:pt>
                <c:pt idx="120">
                  <c:v>205416.45864</c:v>
                </c:pt>
                <c:pt idx="121">
                  <c:v>209176.67522</c:v>
                </c:pt>
                <c:pt idx="122">
                  <c:v>218404.01168</c:v>
                </c:pt>
                <c:pt idx="123">
                  <c:v>224521.26360999999</c:v>
                </c:pt>
                <c:pt idx="124">
                  <c:v>222789.45903</c:v>
                </c:pt>
                <c:pt idx="125">
                  <c:v>217855.50876999999</c:v>
                </c:pt>
                <c:pt idx="126">
                  <c:v>217690.21575999999</c:v>
                </c:pt>
                <c:pt idx="127">
                  <c:v>228042.58733000001</c:v>
                </c:pt>
                <c:pt idx="128">
                  <c:v>235037.02686000001</c:v>
                </c:pt>
                <c:pt idx="129">
                  <c:v>225429.66982000001</c:v>
                </c:pt>
                <c:pt idx="130">
                  <c:v>222521.37156</c:v>
                </c:pt>
                <c:pt idx="131">
                  <c:v>205516.37044999999</c:v>
                </c:pt>
                <c:pt idx="132">
                  <c:v>204326.87413000001</c:v>
                </c:pt>
                <c:pt idx="133">
                  <c:v>202368.38198999999</c:v>
                </c:pt>
                <c:pt idx="134">
                  <c:v>213004.481</c:v>
                </c:pt>
                <c:pt idx="135">
                  <c:v>216252.50393000001</c:v>
                </c:pt>
                <c:pt idx="136">
                  <c:v>199004.74596</c:v>
                </c:pt>
                <c:pt idx="137">
                  <c:v>194142.18755999999</c:v>
                </c:pt>
                <c:pt idx="138">
                  <c:v>191414.69961000001</c:v>
                </c:pt>
                <c:pt idx="139">
                  <c:v>168648.60853</c:v>
                </c:pt>
                <c:pt idx="140">
                  <c:v>136672.66097</c:v>
                </c:pt>
                <c:pt idx="141">
                  <c:v>127826.01976</c:v>
                </c:pt>
                <c:pt idx="142">
                  <c:v>131927.12633</c:v>
                </c:pt>
                <c:pt idx="143">
                  <c:v>120369.55714</c:v>
                </c:pt>
                <c:pt idx="144">
                  <c:v>108048.63477999999</c:v>
                </c:pt>
                <c:pt idx="145">
                  <c:v>116196.44537</c:v>
                </c:pt>
                <c:pt idx="146">
                  <c:v>129231.28632</c:v>
                </c:pt>
                <c:pt idx="147">
                  <c:v>140940.40987999999</c:v>
                </c:pt>
                <c:pt idx="148">
                  <c:v>140304.56847</c:v>
                </c:pt>
                <c:pt idx="149">
                  <c:v>152187.93968000001</c:v>
                </c:pt>
                <c:pt idx="150">
                  <c:v>158466.43663000001</c:v>
                </c:pt>
                <c:pt idx="151">
                  <c:v>164782.65349999999</c:v>
                </c:pt>
                <c:pt idx="152">
                  <c:v>161850.98728</c:v>
                </c:pt>
                <c:pt idx="153">
                  <c:v>168464.67022999999</c:v>
                </c:pt>
                <c:pt idx="154">
                  <c:v>171489.80825999999</c:v>
                </c:pt>
                <c:pt idx="155">
                  <c:v>164401.95825</c:v>
                </c:pt>
                <c:pt idx="156">
                  <c:v>166719.49501000001</c:v>
                </c:pt>
                <c:pt idx="157">
                  <c:v>177044.51196999999</c:v>
                </c:pt>
                <c:pt idx="158">
                  <c:v>177069.35191999999</c:v>
                </c:pt>
                <c:pt idx="159">
                  <c:v>160108.20405</c:v>
                </c:pt>
                <c:pt idx="160">
                  <c:v>154618.69755000001</c:v>
                </c:pt>
                <c:pt idx="161">
                  <c:v>167154.10214999999</c:v>
                </c:pt>
                <c:pt idx="162">
                  <c:v>160913.38646000001</c:v>
                </c:pt>
                <c:pt idx="163">
                  <c:v>175917.88219</c:v>
                </c:pt>
                <c:pt idx="164">
                  <c:v>182475.32258000001</c:v>
                </c:pt>
                <c:pt idx="165">
                  <c:v>178535.76769000001</c:v>
                </c:pt>
                <c:pt idx="166">
                  <c:v>191662.66979000001</c:v>
                </c:pt>
                <c:pt idx="167">
                  <c:v>195992.67191</c:v>
                </c:pt>
                <c:pt idx="168">
                  <c:v>202854.93836999999</c:v>
                </c:pt>
                <c:pt idx="169">
                  <c:v>200854.43298000001</c:v>
                </c:pt>
                <c:pt idx="170">
                  <c:v>209387.23214000001</c:v>
                </c:pt>
                <c:pt idx="171">
                  <c:v>205043.43005</c:v>
                </c:pt>
                <c:pt idx="172">
                  <c:v>201799.70045</c:v>
                </c:pt>
                <c:pt idx="173">
                  <c:v>198140.62234</c:v>
                </c:pt>
                <c:pt idx="174">
                  <c:v>184180.20188000001</c:v>
                </c:pt>
                <c:pt idx="175">
                  <c:v>168272.45194</c:v>
                </c:pt>
                <c:pt idx="176">
                  <c:v>185678.02025999999</c:v>
                </c:pt>
                <c:pt idx="177">
                  <c:v>181144.57587</c:v>
                </c:pt>
                <c:pt idx="178">
                  <c:v>181043.92806999999</c:v>
                </c:pt>
                <c:pt idx="179">
                  <c:v>190129.27814000001</c:v>
                </c:pt>
                <c:pt idx="180">
                  <c:v>199416.84382000001</c:v>
                </c:pt>
                <c:pt idx="181">
                  <c:v>201980.63342</c:v>
                </c:pt>
                <c:pt idx="182">
                  <c:v>199686.95527999999</c:v>
                </c:pt>
                <c:pt idx="183">
                  <c:v>182449.19463000001</c:v>
                </c:pt>
                <c:pt idx="184">
                  <c:v>191745.96028999999</c:v>
                </c:pt>
                <c:pt idx="185">
                  <c:v>194210.94209</c:v>
                </c:pt>
                <c:pt idx="186">
                  <c:v>199134.52703999999</c:v>
                </c:pt>
                <c:pt idx="187">
                  <c:v>204605.44957999999</c:v>
                </c:pt>
                <c:pt idx="188">
                  <c:v>203222.81497000001</c:v>
                </c:pt>
                <c:pt idx="189">
                  <c:v>205825.06051000001</c:v>
                </c:pt>
                <c:pt idx="190">
                  <c:v>209695.86087</c:v>
                </c:pt>
                <c:pt idx="191">
                  <c:v>220377.65312</c:v>
                </c:pt>
                <c:pt idx="192">
                  <c:v>220741.54307000001</c:v>
                </c:pt>
                <c:pt idx="193">
                  <c:v>225912.05553000001</c:v>
                </c:pt>
                <c:pt idx="194">
                  <c:v>233026.21749000001</c:v>
                </c:pt>
                <c:pt idx="195">
                  <c:v>233114.23065000001</c:v>
                </c:pt>
                <c:pt idx="196">
                  <c:v>227370.19132000001</c:v>
                </c:pt>
                <c:pt idx="197">
                  <c:v>239340.28769999999</c:v>
                </c:pt>
                <c:pt idx="198">
                  <c:v>234245.95108999999</c:v>
                </c:pt>
                <c:pt idx="199">
                  <c:v>245961.20796999999</c:v>
                </c:pt>
                <c:pt idx="200">
                  <c:v>255588.98897000001</c:v>
                </c:pt>
                <c:pt idx="201">
                  <c:v>260131.20400999999</c:v>
                </c:pt>
                <c:pt idx="202">
                  <c:v>265635.49180999998</c:v>
                </c:pt>
                <c:pt idx="203">
                  <c:v>255796.78589</c:v>
                </c:pt>
                <c:pt idx="204">
                  <c:v>268602.24062</c:v>
                </c:pt>
                <c:pt idx="205">
                  <c:v>268990.97051999997</c:v>
                </c:pt>
                <c:pt idx="206">
                  <c:v>271747.28509000002</c:v>
                </c:pt>
                <c:pt idx="207">
                  <c:v>277093.88520000002</c:v>
                </c:pt>
                <c:pt idx="208">
                  <c:v>282050.83542000002</c:v>
                </c:pt>
                <c:pt idx="209">
                  <c:v>277549.52964000002</c:v>
                </c:pt>
                <c:pt idx="210">
                  <c:v>283665.37089999998</c:v>
                </c:pt>
                <c:pt idx="211">
                  <c:v>275966.39675999997</c:v>
                </c:pt>
                <c:pt idx="212">
                  <c:v>277751.62257000001</c:v>
                </c:pt>
                <c:pt idx="213">
                  <c:v>283317.97959</c:v>
                </c:pt>
                <c:pt idx="214">
                  <c:v>278749.45260000002</c:v>
                </c:pt>
                <c:pt idx="215">
                  <c:v>273698.60122999997</c:v>
                </c:pt>
                <c:pt idx="216">
                  <c:v>289734.23092</c:v>
                </c:pt>
                <c:pt idx="217">
                  <c:v>285198.88520999998</c:v>
                </c:pt>
                <c:pt idx="218">
                  <c:v>291887.51734000002</c:v>
                </c:pt>
                <c:pt idx="219">
                  <c:v>292893.01402</c:v>
                </c:pt>
                <c:pt idx="220">
                  <c:v>286082.57413000002</c:v>
                </c:pt>
                <c:pt idx="221">
                  <c:v>291217.75865999999</c:v>
                </c:pt>
                <c:pt idx="222">
                  <c:v>271946.55669</c:v>
                </c:pt>
                <c:pt idx="223">
                  <c:v>261915.93914999999</c:v>
                </c:pt>
                <c:pt idx="224">
                  <c:v>282671.28220000002</c:v>
                </c:pt>
                <c:pt idx="225">
                  <c:v>281264.78896999999</c:v>
                </c:pt>
                <c:pt idx="226">
                  <c:v>276320.90272999997</c:v>
                </c:pt>
                <c:pt idx="227">
                  <c:v>259790.19135000001</c:v>
                </c:pt>
                <c:pt idx="228">
                  <c:v>257856.72315999999</c:v>
                </c:pt>
                <c:pt idx="229">
                  <c:v>275354.59797</c:v>
                </c:pt>
                <c:pt idx="230">
                  <c:v>279711.70937</c:v>
                </c:pt>
                <c:pt idx="231">
                  <c:v>281282.69826999999</c:v>
                </c:pt>
                <c:pt idx="232">
                  <c:v>278130.84581999999</c:v>
                </c:pt>
                <c:pt idx="233">
                  <c:v>289881.43063000002</c:v>
                </c:pt>
                <c:pt idx="234">
                  <c:v>290122.34749000001</c:v>
                </c:pt>
                <c:pt idx="235">
                  <c:v>291663.46711999999</c:v>
                </c:pt>
                <c:pt idx="236">
                  <c:v>286018.91025999998</c:v>
                </c:pt>
                <c:pt idx="237">
                  <c:v>290131.60881000001</c:v>
                </c:pt>
                <c:pt idx="238">
                  <c:v>297073.97644</c:v>
                </c:pt>
                <c:pt idx="239">
                  <c:v>304243.89029000001</c:v>
                </c:pt>
                <c:pt idx="240">
                  <c:v>312684.68964</c:v>
                </c:pt>
                <c:pt idx="241">
                  <c:v>316015.38973</c:v>
                </c:pt>
                <c:pt idx="242">
                  <c:v>320694.56183000002</c:v>
                </c:pt>
                <c:pt idx="243">
                  <c:v>327478.68978000002</c:v>
                </c:pt>
                <c:pt idx="244">
                  <c:v>328738.65795999998</c:v>
                </c:pt>
                <c:pt idx="245">
                  <c:v>336606.17576000001</c:v>
                </c:pt>
                <c:pt idx="246">
                  <c:v>337080.15882999997</c:v>
                </c:pt>
                <c:pt idx="247">
                  <c:v>344645.67190000002</c:v>
                </c:pt>
                <c:pt idx="248">
                  <c:v>351158.95237999997</c:v>
                </c:pt>
                <c:pt idx="249">
                  <c:v>358767.70536999998</c:v>
                </c:pt>
                <c:pt idx="250">
                  <c:v>363619.53045999998</c:v>
                </c:pt>
                <c:pt idx="251">
                  <c:v>382818.66590000002</c:v>
                </c:pt>
                <c:pt idx="252">
                  <c:v>366959.49187000003</c:v>
                </c:pt>
                <c:pt idx="253">
                  <c:v>358961.08898</c:v>
                </c:pt>
                <c:pt idx="254">
                  <c:v>363085.93151000002</c:v>
                </c:pt>
                <c:pt idx="255">
                  <c:v>365361.20968999999</c:v>
                </c:pt>
                <c:pt idx="256">
                  <c:v>365186.9007</c:v>
                </c:pt>
                <c:pt idx="257">
                  <c:v>376592.97686</c:v>
                </c:pt>
                <c:pt idx="258">
                  <c:v>381252.52233000001</c:v>
                </c:pt>
                <c:pt idx="259">
                  <c:v>383375.38747000002</c:v>
                </c:pt>
                <c:pt idx="260">
                  <c:v>355224.97635999997</c:v>
                </c:pt>
                <c:pt idx="261">
                  <c:v>359260.27239</c:v>
                </c:pt>
                <c:pt idx="262">
                  <c:v>331942.82763000001</c:v>
                </c:pt>
                <c:pt idx="263">
                  <c:v>357769.93667000002</c:v>
                </c:pt>
                <c:pt idx="264">
                  <c:v>368528.02743999998</c:v>
                </c:pt>
                <c:pt idx="265">
                  <c:v>373368.44455000001</c:v>
                </c:pt>
                <c:pt idx="266">
                  <c:v>386607.83175999997</c:v>
                </c:pt>
                <c:pt idx="267">
                  <c:v>364300.20645</c:v>
                </c:pt>
                <c:pt idx="268">
                  <c:v>388305.71908000001</c:v>
                </c:pt>
                <c:pt idx="269">
                  <c:v>390229.12861000001</c:v>
                </c:pt>
                <c:pt idx="270">
                  <c:v>382247.16303</c:v>
                </c:pt>
                <c:pt idx="271">
                  <c:v>390381.78697999998</c:v>
                </c:pt>
                <c:pt idx="272">
                  <c:v>400315.98871000001</c:v>
                </c:pt>
                <c:pt idx="273">
                  <c:v>411464.89471000002</c:v>
                </c:pt>
                <c:pt idx="274">
                  <c:v>423791.64371999999</c:v>
                </c:pt>
                <c:pt idx="275">
                  <c:v>421212.15281</c:v>
                </c:pt>
                <c:pt idx="276">
                  <c:v>385609.08172999998</c:v>
                </c:pt>
                <c:pt idx="277">
                  <c:v>334576.53710000002</c:v>
                </c:pt>
                <c:pt idx="278">
                  <c:v>371127.08364000003</c:v>
                </c:pt>
                <c:pt idx="279">
                  <c:v>389055.57893000002</c:v>
                </c:pt>
                <c:pt idx="280">
                  <c:v>399346.49462000001</c:v>
                </c:pt>
                <c:pt idx="281">
                  <c:v>418451.79025999998</c:v>
                </c:pt>
                <c:pt idx="282">
                  <c:v>446410.35107999999</c:v>
                </c:pt>
                <c:pt idx="283">
                  <c:v>431009.58146999998</c:v>
                </c:pt>
                <c:pt idx="284">
                  <c:v>417788.34889999998</c:v>
                </c:pt>
                <c:pt idx="285">
                  <c:v>471207.43014999997</c:v>
                </c:pt>
                <c:pt idx="286">
                  <c:v>491185.06806000002</c:v>
                </c:pt>
                <c:pt idx="287">
                  <c:v>486303.37368999998</c:v>
                </c:pt>
                <c:pt idx="288">
                  <c:v>498764.56510000001</c:v>
                </c:pt>
                <c:pt idx="289">
                  <c:v>515359.49235999997</c:v>
                </c:pt>
                <c:pt idx="290">
                  <c:v>539344.39702999999</c:v>
                </c:pt>
                <c:pt idx="291">
                  <c:v>547113.90436000004</c:v>
                </c:pt>
                <c:pt idx="292">
                  <c:v>555269.62693000003</c:v>
                </c:pt>
                <c:pt idx="293">
                  <c:v>565214.99130999995</c:v>
                </c:pt>
                <c:pt idx="294">
                  <c:v>579282.25422</c:v>
                </c:pt>
                <c:pt idx="295">
                  <c:v>555230.12835000001</c:v>
                </c:pt>
                <c:pt idx="296">
                  <c:v>586678.67162000004</c:v>
                </c:pt>
                <c:pt idx="297">
                  <c:v>573822.80099000002</c:v>
                </c:pt>
                <c:pt idx="298">
                  <c:v>598348.05125999998</c:v>
                </c:pt>
                <c:pt idx="299">
                  <c:v>566688.95106999995</c:v>
                </c:pt>
                <c:pt idx="300">
                  <c:v>552356.66735</c:v>
                </c:pt>
                <c:pt idx="301">
                  <c:v>567515.23210000002</c:v>
                </c:pt>
                <c:pt idx="302">
                  <c:v>520369.80247</c:v>
                </c:pt>
                <c:pt idx="303">
                  <c:v>520763.92969000002</c:v>
                </c:pt>
                <c:pt idx="304">
                  <c:v>475654.33338000003</c:v>
                </c:pt>
                <c:pt idx="305">
                  <c:v>513419.52285000001</c:v>
                </c:pt>
                <c:pt idx="306">
                  <c:v>491954.55453999998</c:v>
                </c:pt>
                <c:pt idx="307">
                  <c:v>446222.54878999997</c:v>
                </c:pt>
                <c:pt idx="308">
                  <c:v>478267.06689000002</c:v>
                </c:pt>
                <c:pt idx="309">
                  <c:v>511521.1986</c:v>
                </c:pt>
                <c:pt idx="310">
                  <c:v>489798.26280000003</c:v>
                </c:pt>
                <c:pt idx="311">
                  <c:v>524454.47173999995</c:v>
                </c:pt>
                <c:pt idx="312">
                  <c:v>511847.36862000002</c:v>
                </c:pt>
                <c:pt idx="313">
                  <c:v>527663.30273999996</c:v>
                </c:pt>
                <c:pt idx="314">
                  <c:v>536912.96449000004</c:v>
                </c:pt>
                <c:pt idx="315">
                  <c:v>531552.74840000004</c:v>
                </c:pt>
                <c:pt idx="316">
                  <c:v>563699.87696999998</c:v>
                </c:pt>
                <c:pt idx="317">
                  <c:v>582636.13826000004</c:v>
                </c:pt>
                <c:pt idx="318">
                  <c:v>568719.44839000003</c:v>
                </c:pt>
                <c:pt idx="319">
                  <c:v>544185.79547000001</c:v>
                </c:pt>
                <c:pt idx="320">
                  <c:v>528395.80530000001</c:v>
                </c:pt>
                <c:pt idx="321">
                  <c:v>577934.02754000004</c:v>
                </c:pt>
                <c:pt idx="322">
                  <c:v>606307.26222000003</c:v>
                </c:pt>
                <c:pt idx="323">
                  <c:v>613583.22120000003</c:v>
                </c:pt>
                <c:pt idx="324">
                  <c:v>639597.70319000003</c:v>
                </c:pt>
                <c:pt idx="325">
                  <c:v>660151.07597000001</c:v>
                </c:pt>
                <c:pt idx="326">
                  <c:v>635629.93501999998</c:v>
                </c:pt>
                <c:pt idx="327">
                  <c:v>664012.12435000006</c:v>
                </c:pt>
                <c:pt idx="328">
                  <c:v>677523.34034999995</c:v>
                </c:pt>
                <c:pt idx="329">
                  <c:v>689462.95412999997</c:v>
                </c:pt>
                <c:pt idx="330">
                  <c:v>707685.78749999998</c:v>
                </c:pt>
                <c:pt idx="331">
                  <c:v>720646.29258999997</c:v>
                </c:pt>
                <c:pt idx="332">
                  <c:v>706350.93146999995</c:v>
                </c:pt>
                <c:pt idx="333">
                  <c:v>738762.95817</c:v>
                </c:pt>
                <c:pt idx="334">
                  <c:v>719510.34016999998</c:v>
                </c:pt>
                <c:pt idx="335">
                  <c:v>744900.87939999998</c:v>
                </c:pt>
                <c:pt idx="336">
                  <c:v>739539.68197999999</c:v>
                </c:pt>
                <c:pt idx="337">
                  <c:v>706614.97094999999</c:v>
                </c:pt>
                <c:pt idx="338">
                  <c:v>712894.69455000001</c:v>
                </c:pt>
                <c:pt idx="339">
                  <c:v>755092.25127999997</c:v>
                </c:pt>
                <c:pt idx="340">
                  <c:v>787676.74698000005</c:v>
                </c:pt>
                <c:pt idx="341">
                  <c:v>797816.23097999999</c:v>
                </c:pt>
                <c:pt idx="342">
                  <c:v>818627.63257000002</c:v>
                </c:pt>
                <c:pt idx="343">
                  <c:v>844943.13798</c:v>
                </c:pt>
                <c:pt idx="344">
                  <c:v>861863.37659</c:v>
                </c:pt>
                <c:pt idx="345">
                  <c:v>864297.93712000002</c:v>
                </c:pt>
                <c:pt idx="346">
                  <c:v>871284.40333</c:v>
                </c:pt>
                <c:pt idx="347">
                  <c:v>890782.90619000001</c:v>
                </c:pt>
                <c:pt idx="348">
                  <c:v>897307.96265</c:v>
                </c:pt>
                <c:pt idx="349">
                  <c:v>840153.93409999995</c:v>
                </c:pt>
                <c:pt idx="350">
                  <c:v>920740.19374000002</c:v>
                </c:pt>
                <c:pt idx="351">
                  <c:v>962653.28703000001</c:v>
                </c:pt>
              </c:numCache>
            </c:numRef>
          </c:val>
          <c:smooth val="0"/>
          <c:extLst>
            <c:ext xmlns:c16="http://schemas.microsoft.com/office/drawing/2014/chart" uri="{C3380CC4-5D6E-409C-BE32-E72D297353CC}">
              <c16:uniqueId val="{00000002-BE99-4C02-A456-7C9E69474A6E}"/>
            </c:ext>
          </c:extLst>
        </c:ser>
        <c:ser>
          <c:idx val="3"/>
          <c:order val="3"/>
          <c:tx>
            <c:strRef>
              <c:f>'875_R_PH'!$G$5</c:f>
              <c:strCache>
                <c:ptCount val="1"/>
                <c:pt idx="0">
                  <c:v>World bonds</c:v>
                </c:pt>
              </c:strCache>
            </c:strRef>
          </c:tx>
          <c:spPr>
            <a:ln w="15875" cap="rnd">
              <a:solidFill>
                <a:srgbClr val="CCCCCC"/>
              </a:solidFill>
              <a:round/>
            </a:ln>
            <a:effectLst/>
          </c:spPr>
          <c:marker>
            <c:symbol val="none"/>
          </c:marker>
          <c:dLbls>
            <c:delete val="1"/>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'875_R_PH'!$Q$2:$Q$353</c:f>
              <c:numCache>
                <c:formatCode>General</c:formatCode>
                <c:ptCount val="352"/>
                <c:pt idx="0">
                  <c:v>100000</c:v>
                </c:pt>
                <c:pt idx="1">
                  <c:v>100000</c:v>
                </c:pt>
                <c:pt idx="2">
                  <c:v>99121.267609999995</c:v>
                </c:pt>
                <c:pt idx="3">
                  <c:v>101814.65976</c:v>
                </c:pt>
                <c:pt idx="4">
                  <c:v>103030.33024</c:v>
                </c:pt>
                <c:pt idx="5">
                  <c:v>102226.82798</c:v>
                </c:pt>
                <c:pt idx="6">
                  <c:v>102166.04182</c:v>
                </c:pt>
                <c:pt idx="7">
                  <c:v>104341.69534999999</c:v>
                </c:pt>
                <c:pt idx="8">
                  <c:v>106507.63154</c:v>
                </c:pt>
                <c:pt idx="9">
                  <c:v>104874.40607</c:v>
                </c:pt>
                <c:pt idx="10">
                  <c:v>104557.56281</c:v>
                </c:pt>
                <c:pt idx="11">
                  <c:v>105574.31835</c:v>
                </c:pt>
                <c:pt idx="12">
                  <c:v>106431.02830000001</c:v>
                </c:pt>
                <c:pt idx="13">
                  <c:v>105376.6973</c:v>
                </c:pt>
                <c:pt idx="14">
                  <c:v>107062.39111</c:v>
                </c:pt>
                <c:pt idx="15">
                  <c:v>107313.93281</c:v>
                </c:pt>
                <c:pt idx="16">
                  <c:v>107472.68451000001</c:v>
                </c:pt>
                <c:pt idx="17">
                  <c:v>107613.32183</c:v>
                </c:pt>
                <c:pt idx="18">
                  <c:v>110544.84155</c:v>
                </c:pt>
                <c:pt idx="19">
                  <c:v>116424.33179</c:v>
                </c:pt>
                <c:pt idx="20">
                  <c:v>119872.26983999999</c:v>
                </c:pt>
                <c:pt idx="21">
                  <c:v>118179.76333</c:v>
                </c:pt>
                <c:pt idx="22">
                  <c:v>120559.26968</c:v>
                </c:pt>
                <c:pt idx="23">
                  <c:v>119452.36472</c:v>
                </c:pt>
                <c:pt idx="24">
                  <c:v>115613.22466000001</c:v>
                </c:pt>
                <c:pt idx="25">
                  <c:v>115904.90319</c:v>
                </c:pt>
                <c:pt idx="26">
                  <c:v>115858.66662</c:v>
                </c:pt>
                <c:pt idx="27">
                  <c:v>113906.59105</c:v>
                </c:pt>
                <c:pt idx="28">
                  <c:v>111910.94589</c:v>
                </c:pt>
                <c:pt idx="29">
                  <c:v>114652.95114</c:v>
                </c:pt>
                <c:pt idx="30">
                  <c:v>115185.26577</c:v>
                </c:pt>
                <c:pt idx="31">
                  <c:v>116981.33585</c:v>
                </c:pt>
                <c:pt idx="32">
                  <c:v>116923.92963</c:v>
                </c:pt>
                <c:pt idx="33">
                  <c:v>115698.85868999999</c:v>
                </c:pt>
                <c:pt idx="34">
                  <c:v>115415.94689000001</c:v>
                </c:pt>
                <c:pt idx="35">
                  <c:v>112955.61237</c:v>
                </c:pt>
                <c:pt idx="36">
                  <c:v>112145.05976</c:v>
                </c:pt>
                <c:pt idx="37">
                  <c:v>115617.37037</c:v>
                </c:pt>
                <c:pt idx="38">
                  <c:v>111842.13236</c:v>
                </c:pt>
                <c:pt idx="39">
                  <c:v>112713.39191999999</c:v>
                </c:pt>
                <c:pt idx="40">
                  <c:v>115447.26416999999</c:v>
                </c:pt>
                <c:pt idx="41">
                  <c:v>113493.41941</c:v>
                </c:pt>
                <c:pt idx="42">
                  <c:v>112639.42925</c:v>
                </c:pt>
                <c:pt idx="43">
                  <c:v>112417.35643</c:v>
                </c:pt>
                <c:pt idx="44">
                  <c:v>110989.70015</c:v>
                </c:pt>
                <c:pt idx="45">
                  <c:v>113193.47586000001</c:v>
                </c:pt>
                <c:pt idx="46">
                  <c:v>117250.04132999999</c:v>
                </c:pt>
                <c:pt idx="47">
                  <c:v>117100.58447</c:v>
                </c:pt>
                <c:pt idx="48">
                  <c:v>117056.40755</c:v>
                </c:pt>
                <c:pt idx="49">
                  <c:v>113679.8444</c:v>
                </c:pt>
                <c:pt idx="50">
                  <c:v>113276.09963</c:v>
                </c:pt>
                <c:pt idx="51">
                  <c:v>112933.53711999999</c:v>
                </c:pt>
                <c:pt idx="52">
                  <c:v>111900.04029999999</c:v>
                </c:pt>
                <c:pt idx="53">
                  <c:v>114722.68887</c:v>
                </c:pt>
                <c:pt idx="54">
                  <c:v>119036.49969</c:v>
                </c:pt>
                <c:pt idx="55">
                  <c:v>119907.31034</c:v>
                </c:pt>
                <c:pt idx="56">
                  <c:v>120855.33156999999</c:v>
                </c:pt>
                <c:pt idx="57">
                  <c:v>119157.33265</c:v>
                </c:pt>
                <c:pt idx="58">
                  <c:v>116089.29493</c:v>
                </c:pt>
                <c:pt idx="59">
                  <c:v>113942.42372999999</c:v>
                </c:pt>
                <c:pt idx="60">
                  <c:v>114532.75191000001</c:v>
                </c:pt>
                <c:pt idx="61">
                  <c:v>114217.54581</c:v>
                </c:pt>
                <c:pt idx="62">
                  <c:v>118305.34934</c:v>
                </c:pt>
                <c:pt idx="63">
                  <c:v>121651.30817</c:v>
                </c:pt>
                <c:pt idx="64">
                  <c:v>127524.72508</c:v>
                </c:pt>
                <c:pt idx="65">
                  <c:v>128778.41991</c:v>
                </c:pt>
                <c:pt idx="66">
                  <c:v>131025.81801</c:v>
                </c:pt>
                <c:pt idx="67">
                  <c:v>132456.80142</c:v>
                </c:pt>
                <c:pt idx="68">
                  <c:v>131913.71322000001</c:v>
                </c:pt>
                <c:pt idx="69">
                  <c:v>132079.22481000001</c:v>
                </c:pt>
                <c:pt idx="70">
                  <c:v>138720.60175999999</c:v>
                </c:pt>
                <c:pt idx="71">
                  <c:v>140620.12977999999</c:v>
                </c:pt>
                <c:pt idx="72">
                  <c:v>142592.06252000001</c:v>
                </c:pt>
                <c:pt idx="73">
                  <c:v>143028.68251000001</c:v>
                </c:pt>
                <c:pt idx="74">
                  <c:v>144743.87161</c:v>
                </c:pt>
                <c:pt idx="75">
                  <c:v>151020.76921999999</c:v>
                </c:pt>
                <c:pt idx="76">
                  <c:v>148580.71436000001</c:v>
                </c:pt>
                <c:pt idx="77">
                  <c:v>144164.31698999999</c:v>
                </c:pt>
                <c:pt idx="78">
                  <c:v>143383.47091999999</c:v>
                </c:pt>
                <c:pt idx="79">
                  <c:v>151512.70937999999</c:v>
                </c:pt>
                <c:pt idx="80">
                  <c:v>150752.19576999999</c:v>
                </c:pt>
                <c:pt idx="81">
                  <c:v>153294.46750999999</c:v>
                </c:pt>
                <c:pt idx="82">
                  <c:v>159404.87651999999</c:v>
                </c:pt>
                <c:pt idx="83">
                  <c:v>159829.71952000001</c:v>
                </c:pt>
                <c:pt idx="84">
                  <c:v>160075.24069999999</c:v>
                </c:pt>
                <c:pt idx="85">
                  <c:v>162375.15995</c:v>
                </c:pt>
                <c:pt idx="86">
                  <c:v>155418.78815000001</c:v>
                </c:pt>
                <c:pt idx="87">
                  <c:v>156634.11535000001</c:v>
                </c:pt>
                <c:pt idx="88">
                  <c:v>156973.61478999999</c:v>
                </c:pt>
                <c:pt idx="89">
                  <c:v>156172.83233</c:v>
                </c:pt>
                <c:pt idx="90">
                  <c:v>159868.16638000001</c:v>
                </c:pt>
                <c:pt idx="91">
                  <c:v>162121.1361</c:v>
                </c:pt>
                <c:pt idx="92">
                  <c:v>166911.04358999999</c:v>
                </c:pt>
                <c:pt idx="93">
                  <c:v>172932.86113</c:v>
                </c:pt>
                <c:pt idx="94">
                  <c:v>175901.79787000001</c:v>
                </c:pt>
                <c:pt idx="95">
                  <c:v>173432.19490999999</c:v>
                </c:pt>
                <c:pt idx="96">
                  <c:v>173686.95812</c:v>
                </c:pt>
                <c:pt idx="97">
                  <c:v>171364.85798999999</c:v>
                </c:pt>
                <c:pt idx="98">
                  <c:v>173913.3879</c:v>
                </c:pt>
                <c:pt idx="99">
                  <c:v>170398.85441</c:v>
                </c:pt>
                <c:pt idx="100">
                  <c:v>168917.11903999999</c:v>
                </c:pt>
                <c:pt idx="101">
                  <c:v>167266.94104000001</c:v>
                </c:pt>
                <c:pt idx="102">
                  <c:v>170276.78036999999</c:v>
                </c:pt>
                <c:pt idx="103">
                  <c:v>167019.49223999999</c:v>
                </c:pt>
                <c:pt idx="104">
                  <c:v>163980.28964999999</c:v>
                </c:pt>
                <c:pt idx="105">
                  <c:v>161979.44255000001</c:v>
                </c:pt>
                <c:pt idx="106">
                  <c:v>163808.41425999999</c:v>
                </c:pt>
                <c:pt idx="107">
                  <c:v>165924.54910999999</c:v>
                </c:pt>
                <c:pt idx="108">
                  <c:v>165069.08022999999</c:v>
                </c:pt>
                <c:pt idx="109">
                  <c:v>163143.78013999999</c:v>
                </c:pt>
                <c:pt idx="110">
                  <c:v>167039.40221</c:v>
                </c:pt>
                <c:pt idx="111">
                  <c:v>170099.86147999999</c:v>
                </c:pt>
                <c:pt idx="112">
                  <c:v>168315.25151999999</c:v>
                </c:pt>
                <c:pt idx="113">
                  <c:v>169664.53537</c:v>
                </c:pt>
                <c:pt idx="114">
                  <c:v>171235.09985999999</c:v>
                </c:pt>
                <c:pt idx="115">
                  <c:v>170746.83012</c:v>
                </c:pt>
                <c:pt idx="116">
                  <c:v>172377.41501</c:v>
                </c:pt>
                <c:pt idx="117">
                  <c:v>177120.84828000001</c:v>
                </c:pt>
                <c:pt idx="118">
                  <c:v>173828.41402</c:v>
                </c:pt>
                <c:pt idx="119">
                  <c:v>171471.40542</c:v>
                </c:pt>
                <c:pt idx="120">
                  <c:v>175443.78917</c:v>
                </c:pt>
                <c:pt idx="121">
                  <c:v>175830.58141000001</c:v>
                </c:pt>
                <c:pt idx="122">
                  <c:v>177763.90886</c:v>
                </c:pt>
                <c:pt idx="123">
                  <c:v>174154.71056000001</c:v>
                </c:pt>
                <c:pt idx="124">
                  <c:v>173120.23671999999</c:v>
                </c:pt>
                <c:pt idx="125">
                  <c:v>178253.02359999999</c:v>
                </c:pt>
                <c:pt idx="126">
                  <c:v>181144.77617</c:v>
                </c:pt>
                <c:pt idx="127">
                  <c:v>185592.80768999999</c:v>
                </c:pt>
                <c:pt idx="128">
                  <c:v>188613.57902999999</c:v>
                </c:pt>
                <c:pt idx="129">
                  <c:v>193842.90552999999</c:v>
                </c:pt>
                <c:pt idx="130">
                  <c:v>192862.59</c:v>
                </c:pt>
                <c:pt idx="131">
                  <c:v>200012.22589</c:v>
                </c:pt>
                <c:pt idx="132">
                  <c:v>204900.23095</c:v>
                </c:pt>
                <c:pt idx="133">
                  <c:v>211498.98892</c:v>
                </c:pt>
                <c:pt idx="134">
                  <c:v>204651.69949999999</c:v>
                </c:pt>
                <c:pt idx="135">
                  <c:v>201651.52470000001</c:v>
                </c:pt>
                <c:pt idx="136">
                  <c:v>202552.83405999999</c:v>
                </c:pt>
                <c:pt idx="137">
                  <c:v>202980.81935000001</c:v>
                </c:pt>
                <c:pt idx="138">
                  <c:v>198908.41041000001</c:v>
                </c:pt>
                <c:pt idx="139">
                  <c:v>196545.56612</c:v>
                </c:pt>
                <c:pt idx="140">
                  <c:v>192539.69980999999</c:v>
                </c:pt>
                <c:pt idx="141">
                  <c:v>199664.17097000001</c:v>
                </c:pt>
                <c:pt idx="142">
                  <c:v>213865.47721000001</c:v>
                </c:pt>
                <c:pt idx="143">
                  <c:v>204579.00432000001</c:v>
                </c:pt>
                <c:pt idx="144">
                  <c:v>198522.30471999999</c:v>
                </c:pt>
                <c:pt idx="145">
                  <c:v>203571.20035</c:v>
                </c:pt>
                <c:pt idx="146">
                  <c:v>203644.39723999999</c:v>
                </c:pt>
                <c:pt idx="147">
                  <c:v>210419.12351</c:v>
                </c:pt>
                <c:pt idx="148">
                  <c:v>210654.29360999999</c:v>
                </c:pt>
                <c:pt idx="149">
                  <c:v>214395.01923000001</c:v>
                </c:pt>
                <c:pt idx="150">
                  <c:v>218640.06933</c:v>
                </c:pt>
                <c:pt idx="151">
                  <c:v>223636.89270999999</c:v>
                </c:pt>
                <c:pt idx="152">
                  <c:v>223853.60516000001</c:v>
                </c:pt>
                <c:pt idx="153">
                  <c:v>230933.76736999999</c:v>
                </c:pt>
                <c:pt idx="154">
                  <c:v>219323.95329</c:v>
                </c:pt>
                <c:pt idx="155">
                  <c:v>219603.24749000001</c:v>
                </c:pt>
                <c:pt idx="156">
                  <c:v>220158.11267999999</c:v>
                </c:pt>
                <c:pt idx="157">
                  <c:v>216412.89807</c:v>
                </c:pt>
                <c:pt idx="158">
                  <c:v>215628.48722000001</c:v>
                </c:pt>
                <c:pt idx="159">
                  <c:v>213373.98595</c:v>
                </c:pt>
                <c:pt idx="160">
                  <c:v>217034.27948999999</c:v>
                </c:pt>
                <c:pt idx="161">
                  <c:v>224942.39574000001</c:v>
                </c:pt>
                <c:pt idx="162">
                  <c:v>229333.94524</c:v>
                </c:pt>
                <c:pt idx="163">
                  <c:v>234788.53967</c:v>
                </c:pt>
                <c:pt idx="164">
                  <c:v>238057.97446999999</c:v>
                </c:pt>
                <c:pt idx="165">
                  <c:v>226677.81168000001</c:v>
                </c:pt>
                <c:pt idx="166">
                  <c:v>230663.76801</c:v>
                </c:pt>
                <c:pt idx="167">
                  <c:v>230625.32115999999</c:v>
                </c:pt>
                <c:pt idx="168">
                  <c:v>231508.22567000001</c:v>
                </c:pt>
                <c:pt idx="169">
                  <c:v>232182.18105000001</c:v>
                </c:pt>
                <c:pt idx="170">
                  <c:v>239698.51436</c:v>
                </c:pt>
                <c:pt idx="171">
                  <c:v>239401.60748000001</c:v>
                </c:pt>
                <c:pt idx="172">
                  <c:v>239899.753</c:v>
                </c:pt>
                <c:pt idx="173">
                  <c:v>245412.78346999999</c:v>
                </c:pt>
                <c:pt idx="174">
                  <c:v>250483.62233000001</c:v>
                </c:pt>
                <c:pt idx="175">
                  <c:v>245607.52629000001</c:v>
                </c:pt>
                <c:pt idx="176">
                  <c:v>246945.21799</c:v>
                </c:pt>
                <c:pt idx="177">
                  <c:v>243222.47472</c:v>
                </c:pt>
                <c:pt idx="178">
                  <c:v>245316.50790999999</c:v>
                </c:pt>
                <c:pt idx="179">
                  <c:v>248926.73603999999</c:v>
                </c:pt>
                <c:pt idx="180">
                  <c:v>246571.33819000001</c:v>
                </c:pt>
                <c:pt idx="181">
                  <c:v>244072.00229</c:v>
                </c:pt>
                <c:pt idx="182">
                  <c:v>247689.06953000001</c:v>
                </c:pt>
                <c:pt idx="183">
                  <c:v>246170.92055000001</c:v>
                </c:pt>
                <c:pt idx="184">
                  <c:v>246327.00526999999</c:v>
                </c:pt>
                <c:pt idx="185">
                  <c:v>248686.78648000001</c:v>
                </c:pt>
                <c:pt idx="186">
                  <c:v>250546.54736</c:v>
                </c:pt>
                <c:pt idx="187">
                  <c:v>253689.49836</c:v>
                </c:pt>
                <c:pt idx="188">
                  <c:v>252082.62588000001</c:v>
                </c:pt>
                <c:pt idx="189">
                  <c:v>251700.74512000001</c:v>
                </c:pt>
                <c:pt idx="190">
                  <c:v>249356.41130000001</c:v>
                </c:pt>
                <c:pt idx="191">
                  <c:v>246205.11606999999</c:v>
                </c:pt>
                <c:pt idx="192">
                  <c:v>243207.00091999999</c:v>
                </c:pt>
                <c:pt idx="193">
                  <c:v>242445.16701999999</c:v>
                </c:pt>
                <c:pt idx="194">
                  <c:v>245029.31836999999</c:v>
                </c:pt>
                <c:pt idx="195">
                  <c:v>236607.00187000001</c:v>
                </c:pt>
                <c:pt idx="196">
                  <c:v>235236.11807</c:v>
                </c:pt>
                <c:pt idx="197">
                  <c:v>238400.35214999999</c:v>
                </c:pt>
                <c:pt idx="198">
                  <c:v>237337.51848</c:v>
                </c:pt>
                <c:pt idx="199">
                  <c:v>242021.51228</c:v>
                </c:pt>
                <c:pt idx="200">
                  <c:v>244364.65784</c:v>
                </c:pt>
                <c:pt idx="201">
                  <c:v>241623.92006999999</c:v>
                </c:pt>
                <c:pt idx="202">
                  <c:v>239388.43098</c:v>
                </c:pt>
                <c:pt idx="203">
                  <c:v>242531.0387</c:v>
                </c:pt>
                <c:pt idx="204">
                  <c:v>245997.35519</c:v>
                </c:pt>
                <c:pt idx="205">
                  <c:v>245768.09998999999</c:v>
                </c:pt>
                <c:pt idx="206">
                  <c:v>248462.68041</c:v>
                </c:pt>
                <c:pt idx="207">
                  <c:v>249350.39077999999</c:v>
                </c:pt>
                <c:pt idx="208">
                  <c:v>251348.30682999999</c:v>
                </c:pt>
                <c:pt idx="209">
                  <c:v>248981.15839999999</c:v>
                </c:pt>
                <c:pt idx="210">
                  <c:v>250114.31073</c:v>
                </c:pt>
                <c:pt idx="211">
                  <c:v>241849.90095000001</c:v>
                </c:pt>
                <c:pt idx="212">
                  <c:v>241247.10922000001</c:v>
                </c:pt>
                <c:pt idx="213">
                  <c:v>239827.87640000001</c:v>
                </c:pt>
                <c:pt idx="214">
                  <c:v>238249.36374999999</c:v>
                </c:pt>
                <c:pt idx="215">
                  <c:v>237567.03774</c:v>
                </c:pt>
                <c:pt idx="216">
                  <c:v>234863.84903000001</c:v>
                </c:pt>
                <c:pt idx="217">
                  <c:v>232260.26301</c:v>
                </c:pt>
                <c:pt idx="218">
                  <c:v>234806.41639999999</c:v>
                </c:pt>
                <c:pt idx="219">
                  <c:v>229301.78297</c:v>
                </c:pt>
                <c:pt idx="220">
                  <c:v>228668.36051</c:v>
                </c:pt>
                <c:pt idx="221">
                  <c:v>229757.28312000001</c:v>
                </c:pt>
                <c:pt idx="222">
                  <c:v>230840.05317</c:v>
                </c:pt>
                <c:pt idx="223">
                  <c:v>232584.31505999999</c:v>
                </c:pt>
                <c:pt idx="224">
                  <c:v>232491.44584</c:v>
                </c:pt>
                <c:pt idx="225">
                  <c:v>227654.77367</c:v>
                </c:pt>
                <c:pt idx="226">
                  <c:v>229732.09198</c:v>
                </c:pt>
                <c:pt idx="227">
                  <c:v>232864.69190000001</c:v>
                </c:pt>
                <c:pt idx="228">
                  <c:v>239651.80249</c:v>
                </c:pt>
                <c:pt idx="229">
                  <c:v>246018.58546</c:v>
                </c:pt>
                <c:pt idx="230">
                  <c:v>249110.25638000001</c:v>
                </c:pt>
                <c:pt idx="231">
                  <c:v>245349.14548000001</c:v>
                </c:pt>
                <c:pt idx="232">
                  <c:v>254414.07365999999</c:v>
                </c:pt>
                <c:pt idx="233">
                  <c:v>255757.20496</c:v>
                </c:pt>
                <c:pt idx="234">
                  <c:v>253523.03615999999</c:v>
                </c:pt>
                <c:pt idx="235">
                  <c:v>255171.15450999999</c:v>
                </c:pt>
                <c:pt idx="236">
                  <c:v>246424.23144999999</c:v>
                </c:pt>
                <c:pt idx="237">
                  <c:v>234991.96999000001</c:v>
                </c:pt>
                <c:pt idx="238">
                  <c:v>233408.83632999999</c:v>
                </c:pt>
                <c:pt idx="239">
                  <c:v>235770.43955000001</c:v>
                </c:pt>
                <c:pt idx="240">
                  <c:v>236681.49265</c:v>
                </c:pt>
                <c:pt idx="241">
                  <c:v>237033.11235000001</c:v>
                </c:pt>
                <c:pt idx="242">
                  <c:v>240105.3222</c:v>
                </c:pt>
                <c:pt idx="243">
                  <c:v>244217.31344</c:v>
                </c:pt>
                <c:pt idx="244">
                  <c:v>243882.91032</c:v>
                </c:pt>
                <c:pt idx="245">
                  <c:v>248407.46587000001</c:v>
                </c:pt>
                <c:pt idx="246">
                  <c:v>251328.63451</c:v>
                </c:pt>
                <c:pt idx="247">
                  <c:v>248308.31207000001</c:v>
                </c:pt>
                <c:pt idx="248">
                  <c:v>246978.9382</c:v>
                </c:pt>
                <c:pt idx="249">
                  <c:v>250485.25949</c:v>
                </c:pt>
                <c:pt idx="250">
                  <c:v>250889.13628000001</c:v>
                </c:pt>
                <c:pt idx="251">
                  <c:v>255005.29965</c:v>
                </c:pt>
                <c:pt idx="252">
                  <c:v>253259.71747</c:v>
                </c:pt>
                <c:pt idx="253">
                  <c:v>257150.85055999999</c:v>
                </c:pt>
                <c:pt idx="254">
                  <c:v>252300.05128000001</c:v>
                </c:pt>
                <c:pt idx="255">
                  <c:v>249236.55535000001</c:v>
                </c:pt>
                <c:pt idx="256">
                  <c:v>248526.21278</c:v>
                </c:pt>
                <c:pt idx="257">
                  <c:v>247502.43328999999</c:v>
                </c:pt>
                <c:pt idx="258">
                  <c:v>247011.17968999999</c:v>
                </c:pt>
                <c:pt idx="259">
                  <c:v>244495.81547</c:v>
                </c:pt>
                <c:pt idx="260">
                  <c:v>241811.21645000001</c:v>
                </c:pt>
                <c:pt idx="261">
                  <c:v>242975.71247</c:v>
                </c:pt>
                <c:pt idx="262">
                  <c:v>248779.76131999999</c:v>
                </c:pt>
                <c:pt idx="263">
                  <c:v>252277.63274999999</c:v>
                </c:pt>
                <c:pt idx="264">
                  <c:v>249953.47297</c:v>
                </c:pt>
                <c:pt idx="265">
                  <c:v>253117.81267000001</c:v>
                </c:pt>
                <c:pt idx="266">
                  <c:v>251855.80001000001</c:v>
                </c:pt>
                <c:pt idx="267">
                  <c:v>256182.52325999999</c:v>
                </c:pt>
                <c:pt idx="268">
                  <c:v>262154.11696000001</c:v>
                </c:pt>
                <c:pt idx="269">
                  <c:v>260919.75117</c:v>
                </c:pt>
                <c:pt idx="270">
                  <c:v>267868.09561000002</c:v>
                </c:pt>
                <c:pt idx="271">
                  <c:v>264381.26181</c:v>
                </c:pt>
                <c:pt idx="272">
                  <c:v>265797.40515000001</c:v>
                </c:pt>
                <c:pt idx="273">
                  <c:v>262721.92099000001</c:v>
                </c:pt>
                <c:pt idx="274">
                  <c:v>263452.25276</c:v>
                </c:pt>
                <c:pt idx="275">
                  <c:v>267714.99475000001</c:v>
                </c:pt>
                <c:pt idx="276">
                  <c:v>270376.01338999998</c:v>
                </c:pt>
                <c:pt idx="277">
                  <c:v>268725.80897999997</c:v>
                </c:pt>
                <c:pt idx="278">
                  <c:v>271923.02390999999</c:v>
                </c:pt>
                <c:pt idx="279">
                  <c:v>272464.07886000001</c:v>
                </c:pt>
                <c:pt idx="280">
                  <c:v>274209.76666000002</c:v>
                </c:pt>
                <c:pt idx="281">
                  <c:v>284167.65996999998</c:v>
                </c:pt>
                <c:pt idx="282">
                  <c:v>282885.47327000002</c:v>
                </c:pt>
                <c:pt idx="283">
                  <c:v>282267.81507000001</c:v>
                </c:pt>
                <c:pt idx="284">
                  <c:v>281753.37716999999</c:v>
                </c:pt>
                <c:pt idx="285">
                  <c:v>286188.49625999999</c:v>
                </c:pt>
                <c:pt idx="286">
                  <c:v>290082.29632999998</c:v>
                </c:pt>
                <c:pt idx="287">
                  <c:v>286368.58385</c:v>
                </c:pt>
                <c:pt idx="288">
                  <c:v>279449.73469999997</c:v>
                </c:pt>
                <c:pt idx="289">
                  <c:v>273612.73139999999</c:v>
                </c:pt>
                <c:pt idx="290">
                  <c:v>276767.69704</c:v>
                </c:pt>
                <c:pt idx="291">
                  <c:v>279241.39289999998</c:v>
                </c:pt>
                <c:pt idx="292">
                  <c:v>276291.86442</c:v>
                </c:pt>
                <c:pt idx="293">
                  <c:v>280787.45280999999</c:v>
                </c:pt>
                <c:pt idx="294">
                  <c:v>279175.90649999998</c:v>
                </c:pt>
                <c:pt idx="295">
                  <c:v>272870.99232000002</c:v>
                </c:pt>
                <c:pt idx="296">
                  <c:v>271740.29573000001</c:v>
                </c:pt>
                <c:pt idx="297">
                  <c:v>271547.26929999999</c:v>
                </c:pt>
                <c:pt idx="298">
                  <c:v>269858.35398000001</c:v>
                </c:pt>
                <c:pt idx="299">
                  <c:v>264171.86377</c:v>
                </c:pt>
                <c:pt idx="300">
                  <c:v>261369.12517000001</c:v>
                </c:pt>
                <c:pt idx="301">
                  <c:v>252431.73702999999</c:v>
                </c:pt>
                <c:pt idx="302">
                  <c:v>237591.99122</c:v>
                </c:pt>
                <c:pt idx="303">
                  <c:v>237430.81018999999</c:v>
                </c:pt>
                <c:pt idx="304">
                  <c:v>229952.07874</c:v>
                </c:pt>
                <c:pt idx="305">
                  <c:v>234041.57224000001</c:v>
                </c:pt>
                <c:pt idx="306">
                  <c:v>223856.16652</c:v>
                </c:pt>
                <c:pt idx="307">
                  <c:v>225117.83590999999</c:v>
                </c:pt>
                <c:pt idx="308">
                  <c:v>211343.08905000001</c:v>
                </c:pt>
                <c:pt idx="309">
                  <c:v>220947.88391999999</c:v>
                </c:pt>
                <c:pt idx="310">
                  <c:v>220573.476</c:v>
                </c:pt>
                <c:pt idx="311">
                  <c:v>227605.23637999999</c:v>
                </c:pt>
                <c:pt idx="312">
                  <c:v>220015.31009000001</c:v>
                </c:pt>
                <c:pt idx="313">
                  <c:v>228323.39507</c:v>
                </c:pt>
                <c:pt idx="314">
                  <c:v>229248.68090000001</c:v>
                </c:pt>
                <c:pt idx="315">
                  <c:v>224264.66433</c:v>
                </c:pt>
                <c:pt idx="316">
                  <c:v>224234.42968</c:v>
                </c:pt>
                <c:pt idx="317">
                  <c:v>224975.24455999999</c:v>
                </c:pt>
                <c:pt idx="318">
                  <c:v>221857.59031999999</c:v>
                </c:pt>
                <c:pt idx="319">
                  <c:v>214659.34134000001</c:v>
                </c:pt>
                <c:pt idx="320">
                  <c:v>212302.91367000001</c:v>
                </c:pt>
                <c:pt idx="321">
                  <c:v>222665.58155999999</c:v>
                </c:pt>
                <c:pt idx="322">
                  <c:v>232010.30566000001</c:v>
                </c:pt>
                <c:pt idx="323">
                  <c:v>228407.39194</c:v>
                </c:pt>
                <c:pt idx="324">
                  <c:v>225434.49432999999</c:v>
                </c:pt>
                <c:pt idx="325">
                  <c:v>226400.81477999999</c:v>
                </c:pt>
                <c:pt idx="326">
                  <c:v>220523.96512000001</c:v>
                </c:pt>
                <c:pt idx="327">
                  <c:v>222895.81378</c:v>
                </c:pt>
                <c:pt idx="328">
                  <c:v>222819.36898</c:v>
                </c:pt>
                <c:pt idx="329">
                  <c:v>229190.82578000001</c:v>
                </c:pt>
                <c:pt idx="330">
                  <c:v>234466.62649</c:v>
                </c:pt>
                <c:pt idx="331">
                  <c:v>238316.11762999999</c:v>
                </c:pt>
                <c:pt idx="332">
                  <c:v>230070.00706999999</c:v>
                </c:pt>
                <c:pt idx="333">
                  <c:v>230641.69276000001</c:v>
                </c:pt>
                <c:pt idx="334">
                  <c:v>225355.01285</c:v>
                </c:pt>
                <c:pt idx="335">
                  <c:v>226721.96218</c:v>
                </c:pt>
                <c:pt idx="336">
                  <c:v>229580.04735000001</c:v>
                </c:pt>
                <c:pt idx="337">
                  <c:v>231149.79326999999</c:v>
                </c:pt>
                <c:pt idx="338">
                  <c:v>238863.48357000001</c:v>
                </c:pt>
                <c:pt idx="339">
                  <c:v>237309.44910999999</c:v>
                </c:pt>
                <c:pt idx="340">
                  <c:v>241732.02544</c:v>
                </c:pt>
                <c:pt idx="341">
                  <c:v>237408.07479000001</c:v>
                </c:pt>
                <c:pt idx="342">
                  <c:v>240642.25784000001</c:v>
                </c:pt>
                <c:pt idx="343">
                  <c:v>242108.86269000001</c:v>
                </c:pt>
                <c:pt idx="344">
                  <c:v>241456.50726000001</c:v>
                </c:pt>
                <c:pt idx="345">
                  <c:v>242060.7249</c:v>
                </c:pt>
                <c:pt idx="346">
                  <c:v>242363.49387000001</c:v>
                </c:pt>
                <c:pt idx="347">
                  <c:v>244570.59671000001</c:v>
                </c:pt>
                <c:pt idx="348">
                  <c:v>247699.34138999999</c:v>
                </c:pt>
                <c:pt idx="349">
                  <c:v>239817.23486</c:v>
                </c:pt>
                <c:pt idx="350">
                  <c:v>242533.25679000001</c:v>
                </c:pt>
                <c:pt idx="351">
                  <c:v>243272.4081</c:v>
                </c:pt>
              </c:numCache>
            </c:numRef>
          </c:val>
          <c:smooth val="0"/>
          <c:extLst>
            <c:ext xmlns:c16="http://schemas.microsoft.com/office/drawing/2014/chart" uri="{C3380CC4-5D6E-409C-BE32-E72D297353CC}">
              <c16:uniqueId val="{00000003-BE99-4C02-A456-7C9E69474A6E}"/>
            </c:ext>
          </c:extLst>
        </c:ser>
        <c:ser>
          <c:idx val="5"/>
          <c:order val="4"/>
          <c:tx>
            <c:strRef>
              <c:f>'875_R_PH'!$J$1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'875_R_PH'!$J$2:$J$353</c:f>
              <c:numCache>
                <c:formatCode>General</c:formatCode>
                <c:ptCount val="352"/>
                <c:pt idx="351">
                  <c:v>662960</c:v>
                </c:pt>
              </c:numCache>
            </c:numRef>
          </c:val>
          <c:smooth val="0"/>
          <c:extLst>
            <c:ext xmlns:c16="http://schemas.microsoft.com/office/drawing/2014/chart" uri="{C3380CC4-5D6E-409C-BE32-E72D297353CC}">
              <c16:uniqueId val="{00000005-BE99-4C02-A456-7C9E69474A6E}"/>
            </c:ext>
          </c:extLst>
        </c:ser>
        <c:ser>
          <c:idx val="6"/>
          <c:order val="5"/>
          <c:tx>
            <c:strRef>
              <c:f>'875_R_PH'!$K$1</c:f>
              <c:strCache>
                <c:ptCount val="1"/>
                <c:pt idx="0">
                  <c:v>PH_COMP_1_LAST</c:v>
                </c:pt>
              </c:strCache>
            </c:strRef>
          </c:tx>
          <c:spPr>
            <a:ln w="28575" cap="rnd">
              <a:solidFill>
                <a:schemeClr val="accent1">
                  <a:lumMod val="60000"/>
                </a:schemeClr>
              </a:solidFill>
              <a:round/>
            </a:ln>
            <a:effectLst/>
          </c:spPr>
          <c:marker>
            <c:symbol val="none"/>
          </c:marker>
          <c:dLbls>
            <c:dLbl>
              <c:idx val="320"/>
              <c:layout>
                <c:manualLayout>
                  <c:x val="0"/>
                  <c:y val="2.3518518518518446E-2"/>
                </c:manualLayout>
              </c:layout>
              <c:tx>
                <c:rich>
                  <a:bodyPr/>
                  <a:lstStyle/>
                  <a:p>
                    <a:r>
                      <a:rPr lang="en-US"/>
                      <a:t>$</a:t>
                    </a:r>
                    <a:r>
                      <a:rPr lang="en-US" baseline="0"/>
                      <a:t> 193</a:t>
                    </a:r>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E33-40D8-AA48-5202E28C4F38}"/>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'875_R_PH'!$K$2:$K$353</c:f>
              <c:numCache>
                <c:formatCode>General</c:formatCode>
                <c:ptCount val="352"/>
                <c:pt idx="351">
                  <c:v>208014.39298999999</c:v>
                </c:pt>
              </c:numCache>
            </c:numRef>
          </c:val>
          <c:smooth val="0"/>
          <c:extLst>
            <c:ext xmlns:c16="http://schemas.microsoft.com/office/drawing/2014/chart" uri="{C3380CC4-5D6E-409C-BE32-E72D297353CC}">
              <c16:uniqueId val="{00000006-BE99-4C02-A456-7C9E69474A6E}"/>
            </c:ext>
          </c:extLst>
        </c:ser>
        <c:ser>
          <c:idx val="7"/>
          <c:order val="6"/>
          <c:tx>
            <c:strRef>
              <c:f>'875_R_PH'!$L$1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'875_R_PH'!$L$2:$L$353</c:f>
              <c:numCache>
                <c:formatCode>General</c:formatCode>
                <c:ptCount val="352"/>
                <c:pt idx="351">
                  <c:v>962653.28703000001</c:v>
                </c:pt>
              </c:numCache>
            </c:numRef>
          </c:val>
          <c:smooth val="0"/>
          <c:extLst>
            <c:ext xmlns:c16="http://schemas.microsoft.com/office/drawing/2014/chart" uri="{C3380CC4-5D6E-409C-BE32-E72D297353CC}">
              <c16:uniqueId val="{00000007-BE99-4C02-A456-7C9E69474A6E}"/>
            </c:ext>
          </c:extLst>
        </c:ser>
        <c:ser>
          <c:idx val="8"/>
          <c:order val="7"/>
          <c:tx>
            <c:strRef>
              <c:f>'875_R_PH'!$M$1</c:f>
              <c:strCache>
                <c:ptCount val="1"/>
                <c:pt idx="0">
                  <c:v>PH_COMP_3_LAST</c:v>
                </c:pt>
              </c:strCache>
            </c:strRef>
          </c:tx>
          <c:spPr>
            <a:ln w="28575" cap="rnd">
              <a:solidFill>
                <a:schemeClr val="accent3">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'875_R_PH'!$M$2:$M$353</c:f>
              <c:numCache>
                <c:formatCode>General</c:formatCode>
                <c:ptCount val="352"/>
                <c:pt idx="351">
                  <c:v>243272.4081</c:v>
                </c:pt>
              </c:numCache>
            </c:numRef>
          </c:val>
          <c:smooth val="0"/>
          <c:extLst>
            <c:ext xmlns:c16="http://schemas.microsoft.com/office/drawing/2014/chart" uri="{C3380CC4-5D6E-409C-BE32-E72D297353CC}">
              <c16:uniqueId val="{00000008-BE99-4C02-A456-7C9E69474A6E}"/>
            </c:ext>
          </c:extLst>
        </c:ser>
        <c:ser>
          <c:idx val="9"/>
          <c:order val="8"/>
          <c:tx>
            <c:strRef>
              <c:f>'875_R_PH'!$N$1</c:f>
              <c:strCache>
                <c:ptCount val="1"/>
                <c:pt idx="0">
                  <c:v>PH_COMP_4_LAST</c:v>
                </c:pt>
              </c:strCache>
            </c:strRef>
          </c:tx>
          <c:spPr>
            <a:ln w="28575" cap="rnd">
              <a:solidFill>
                <a:schemeClr val="accent4">
                  <a:lumMod val="60000"/>
                </a:schemeClr>
              </a:solidFill>
              <a:round/>
            </a:ln>
            <a:effectLst/>
          </c:spPr>
          <c:marker>
            <c:symbol val="none"/>
          </c:marker>
          <c:dLbls>
            <c:dLbl>
              <c:idx val="320"/>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33-40D8-AA48-5202E28C4F38}"/>
                </c:ext>
              </c:extLst>
            </c:dLbl>
            <c:dLbl>
              <c:idx val="351"/>
              <c:delete val="1"/>
              <c:extLst>
                <c:ext xmlns:c15="http://schemas.microsoft.com/office/drawing/2012/chart" uri="{CE6537A1-D6FC-4f65-9D91-7224C49458BB}"/>
                <c:ext xmlns:c16="http://schemas.microsoft.com/office/drawing/2014/chart" uri="{C3380CC4-5D6E-409C-BE32-E72D297353CC}">
                  <c16:uniqueId val="{00000000-EDDF-4C72-BAE1-9FCF937B1832}"/>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2CEA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'875_R_PH'!$I$2:$I$353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'875_R_PH'!$N$2:$N$353</c:f>
              <c:numCache>
                <c:formatCode>General</c:formatCode>
                <c:ptCount val="352"/>
                <c:pt idx="351">
                  <c:v>648232.00133999996</c:v>
                </c:pt>
              </c:numCache>
            </c:numRef>
          </c:val>
          <c:smooth val="0"/>
          <c:extLst>
            <c:ext xmlns:c16="http://schemas.microsoft.com/office/drawing/2014/chart" uri="{C3380CC4-5D6E-409C-BE32-E72D297353CC}">
              <c16:uniqueId val="{00000009-BE99-4C02-A456-7C9E69474A6E}"/>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10"/>
          <c:orientation val="minMax"/>
          <c:max val="10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25000368042153"/>
          <c:h val="0.85673968253968258"/>
        </c:manualLayout>
      </c:layout>
      <c:lineChart>
        <c:grouping val="standard"/>
        <c:varyColors val="0"/>
        <c:ser>
          <c:idx val="0"/>
          <c:order val="0"/>
          <c:tx>
            <c:strRef>
              <c:f>'875_B_PH'!$G$2</c:f>
              <c:strCache>
                <c:ptCount val="1"/>
                <c:pt idx="0">
                  <c:v>Foord</c:v>
                </c:pt>
              </c:strCache>
            </c:strRef>
          </c:tx>
          <c:spPr>
            <a:ln w="15875" cap="rnd">
              <a:solidFill>
                <a:srgbClr val="D25347"/>
              </a:solidFill>
              <a:round/>
            </a:ln>
            <a:effectLst/>
          </c:spPr>
          <c:marker>
            <c:symbol val="none"/>
          </c:marker>
          <c:dLbls>
            <c:delete val="1"/>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'875_B_PH'!$P$2:$P$353</c:f>
              <c:numCache>
                <c:formatCode>General</c:formatCode>
                <c:ptCount val="352"/>
                <c:pt idx="0">
                  <c:v>100000</c:v>
                </c:pt>
                <c:pt idx="1">
                  <c:v>99400</c:v>
                </c:pt>
                <c:pt idx="2">
                  <c:v>100000</c:v>
                </c:pt>
                <c:pt idx="3">
                  <c:v>102000</c:v>
                </c:pt>
                <c:pt idx="4">
                  <c:v>104200</c:v>
                </c:pt>
                <c:pt idx="5">
                  <c:v>107800</c:v>
                </c:pt>
                <c:pt idx="6">
                  <c:v>105500</c:v>
                </c:pt>
                <c:pt idx="7">
                  <c:v>109400</c:v>
                </c:pt>
                <c:pt idx="8">
                  <c:v>106175</c:v>
                </c:pt>
                <c:pt idx="9">
                  <c:v>107084</c:v>
                </c:pt>
                <c:pt idx="10">
                  <c:v>109131</c:v>
                </c:pt>
                <c:pt idx="11">
                  <c:v>109451</c:v>
                </c:pt>
                <c:pt idx="12">
                  <c:v>113076</c:v>
                </c:pt>
                <c:pt idx="13">
                  <c:v>117740</c:v>
                </c:pt>
                <c:pt idx="14">
                  <c:v>116195</c:v>
                </c:pt>
                <c:pt idx="15">
                  <c:v>120713</c:v>
                </c:pt>
                <c:pt idx="16">
                  <c:v>121681</c:v>
                </c:pt>
                <c:pt idx="17">
                  <c:v>120198</c:v>
                </c:pt>
                <c:pt idx="18">
                  <c:v>114945</c:v>
                </c:pt>
                <c:pt idx="19">
                  <c:v>117293</c:v>
                </c:pt>
                <c:pt idx="20">
                  <c:v>120503</c:v>
                </c:pt>
                <c:pt idx="21">
                  <c:v>123372</c:v>
                </c:pt>
                <c:pt idx="22">
                  <c:v>124298</c:v>
                </c:pt>
                <c:pt idx="23">
                  <c:v>126434</c:v>
                </c:pt>
                <c:pt idx="24">
                  <c:v>122987</c:v>
                </c:pt>
                <c:pt idx="25">
                  <c:v>119565</c:v>
                </c:pt>
                <c:pt idx="26">
                  <c:v>121644</c:v>
                </c:pt>
                <c:pt idx="27">
                  <c:v>115684</c:v>
                </c:pt>
                <c:pt idx="28">
                  <c:v>114819</c:v>
                </c:pt>
                <c:pt idx="29">
                  <c:v>113627</c:v>
                </c:pt>
                <c:pt idx="30">
                  <c:v>112443</c:v>
                </c:pt>
                <c:pt idx="31">
                  <c:v>109862</c:v>
                </c:pt>
                <c:pt idx="32">
                  <c:v>106693</c:v>
                </c:pt>
                <c:pt idx="33">
                  <c:v>110712</c:v>
                </c:pt>
                <c:pt idx="34">
                  <c:v>109745</c:v>
                </c:pt>
                <c:pt idx="35">
                  <c:v>111313</c:v>
                </c:pt>
                <c:pt idx="36">
                  <c:v>113922</c:v>
                </c:pt>
                <c:pt idx="37">
                  <c:v>119527</c:v>
                </c:pt>
                <c:pt idx="38">
                  <c:v>119293</c:v>
                </c:pt>
                <c:pt idx="39">
                  <c:v>117580</c:v>
                </c:pt>
                <c:pt idx="40">
                  <c:v>119744</c:v>
                </c:pt>
                <c:pt idx="41">
                  <c:v>121474</c:v>
                </c:pt>
                <c:pt idx="42">
                  <c:v>123716</c:v>
                </c:pt>
                <c:pt idx="43">
                  <c:v>121808</c:v>
                </c:pt>
                <c:pt idx="44">
                  <c:v>126897</c:v>
                </c:pt>
                <c:pt idx="45">
                  <c:v>129955</c:v>
                </c:pt>
                <c:pt idx="46">
                  <c:v>135703</c:v>
                </c:pt>
                <c:pt idx="47">
                  <c:v>135528</c:v>
                </c:pt>
                <c:pt idx="48">
                  <c:v>131923</c:v>
                </c:pt>
                <c:pt idx="49">
                  <c:v>130298</c:v>
                </c:pt>
                <c:pt idx="50">
                  <c:v>132444</c:v>
                </c:pt>
                <c:pt idx="51">
                  <c:v>133505</c:v>
                </c:pt>
                <c:pt idx="52">
                  <c:v>132941</c:v>
                </c:pt>
                <c:pt idx="53">
                  <c:v>133508</c:v>
                </c:pt>
                <c:pt idx="54">
                  <c:v>134831</c:v>
                </c:pt>
                <c:pt idx="55">
                  <c:v>124835</c:v>
                </c:pt>
                <c:pt idx="56">
                  <c:v>131111</c:v>
                </c:pt>
                <c:pt idx="57">
                  <c:v>130473</c:v>
                </c:pt>
                <c:pt idx="58">
                  <c:v>130316</c:v>
                </c:pt>
                <c:pt idx="59">
                  <c:v>132594</c:v>
                </c:pt>
                <c:pt idx="60">
                  <c:v>133901</c:v>
                </c:pt>
                <c:pt idx="61">
                  <c:v>131954</c:v>
                </c:pt>
                <c:pt idx="62">
                  <c:v>132282</c:v>
                </c:pt>
                <c:pt idx="63">
                  <c:v>135411</c:v>
                </c:pt>
                <c:pt idx="64">
                  <c:v>132357</c:v>
                </c:pt>
                <c:pt idx="65">
                  <c:v>129372</c:v>
                </c:pt>
                <c:pt idx="66">
                  <c:v>136271</c:v>
                </c:pt>
                <c:pt idx="67">
                  <c:v>131279</c:v>
                </c:pt>
                <c:pt idx="68">
                  <c:v>132098</c:v>
                </c:pt>
                <c:pt idx="69">
                  <c:v>133594</c:v>
                </c:pt>
                <c:pt idx="70">
                  <c:v>134446</c:v>
                </c:pt>
                <c:pt idx="71">
                  <c:v>128934</c:v>
                </c:pt>
                <c:pt idx="72">
                  <c:v>129710</c:v>
                </c:pt>
                <c:pt idx="73">
                  <c:v>129032</c:v>
                </c:pt>
                <c:pt idx="74">
                  <c:v>136583</c:v>
                </c:pt>
                <c:pt idx="75">
                  <c:v>147332</c:v>
                </c:pt>
                <c:pt idx="76">
                  <c:v>149306</c:v>
                </c:pt>
                <c:pt idx="77">
                  <c:v>145189</c:v>
                </c:pt>
                <c:pt idx="78">
                  <c:v>142854</c:v>
                </c:pt>
                <c:pt idx="79">
                  <c:v>149201</c:v>
                </c:pt>
                <c:pt idx="80">
                  <c:v>151016</c:v>
                </c:pt>
                <c:pt idx="81">
                  <c:v>154888</c:v>
                </c:pt>
                <c:pt idx="82">
                  <c:v>162813</c:v>
                </c:pt>
                <c:pt idx="83">
                  <c:v>169471</c:v>
                </c:pt>
                <c:pt idx="84">
                  <c:v>172330</c:v>
                </c:pt>
                <c:pt idx="85">
                  <c:v>168765</c:v>
                </c:pt>
                <c:pt idx="86">
                  <c:v>169513</c:v>
                </c:pt>
                <c:pt idx="87">
                  <c:v>166316</c:v>
                </c:pt>
                <c:pt idx="88">
                  <c:v>168422</c:v>
                </c:pt>
                <c:pt idx="89">
                  <c:v>163943</c:v>
                </c:pt>
                <c:pt idx="90">
                  <c:v>166448</c:v>
                </c:pt>
                <c:pt idx="91">
                  <c:v>167880</c:v>
                </c:pt>
                <c:pt idx="92">
                  <c:v>169855</c:v>
                </c:pt>
                <c:pt idx="93">
                  <c:v>179368</c:v>
                </c:pt>
                <c:pt idx="94">
                  <c:v>183921</c:v>
                </c:pt>
                <c:pt idx="95">
                  <c:v>180744</c:v>
                </c:pt>
                <c:pt idx="96">
                  <c:v>187982</c:v>
                </c:pt>
                <c:pt idx="97">
                  <c:v>182264</c:v>
                </c:pt>
                <c:pt idx="98">
                  <c:v>186252</c:v>
                </c:pt>
                <c:pt idx="99">
                  <c:v>182602</c:v>
                </c:pt>
                <c:pt idx="100">
                  <c:v>184414</c:v>
                </c:pt>
                <c:pt idx="101">
                  <c:v>182623</c:v>
                </c:pt>
                <c:pt idx="102">
                  <c:v>186610</c:v>
                </c:pt>
                <c:pt idx="103">
                  <c:v>191896</c:v>
                </c:pt>
                <c:pt idx="104">
                  <c:v>187706</c:v>
                </c:pt>
                <c:pt idx="105">
                  <c:v>190988</c:v>
                </c:pt>
                <c:pt idx="106">
                  <c:v>194538</c:v>
                </c:pt>
                <c:pt idx="107">
                  <c:v>203206</c:v>
                </c:pt>
                <c:pt idx="108">
                  <c:v>201954</c:v>
                </c:pt>
                <c:pt idx="109">
                  <c:v>204820</c:v>
                </c:pt>
                <c:pt idx="110">
                  <c:v>211146</c:v>
                </c:pt>
                <c:pt idx="111">
                  <c:v>179531</c:v>
                </c:pt>
                <c:pt idx="112">
                  <c:v>205868</c:v>
                </c:pt>
                <c:pt idx="113">
                  <c:v>213503</c:v>
                </c:pt>
                <c:pt idx="114">
                  <c:v>217351</c:v>
                </c:pt>
                <c:pt idx="115">
                  <c:v>214992</c:v>
                </c:pt>
                <c:pt idx="116">
                  <c:v>222629</c:v>
                </c:pt>
                <c:pt idx="117">
                  <c:v>226020</c:v>
                </c:pt>
                <c:pt idx="118">
                  <c:v>230414</c:v>
                </c:pt>
                <c:pt idx="119">
                  <c:v>229301</c:v>
                </c:pt>
                <c:pt idx="120">
                  <c:v>236350</c:v>
                </c:pt>
                <c:pt idx="121">
                  <c:v>234403</c:v>
                </c:pt>
                <c:pt idx="122">
                  <c:v>239019</c:v>
                </c:pt>
                <c:pt idx="123">
                  <c:v>241011</c:v>
                </c:pt>
                <c:pt idx="124">
                  <c:v>242416</c:v>
                </c:pt>
                <c:pt idx="125">
                  <c:v>241286</c:v>
                </c:pt>
                <c:pt idx="126">
                  <c:v>242933</c:v>
                </c:pt>
                <c:pt idx="127">
                  <c:v>254687</c:v>
                </c:pt>
                <c:pt idx="128">
                  <c:v>263718</c:v>
                </c:pt>
                <c:pt idx="129">
                  <c:v>259112</c:v>
                </c:pt>
                <c:pt idx="130">
                  <c:v>259618</c:v>
                </c:pt>
                <c:pt idx="131">
                  <c:v>249979</c:v>
                </c:pt>
                <c:pt idx="132">
                  <c:v>259316</c:v>
                </c:pt>
                <c:pt idx="133">
                  <c:v>263621</c:v>
                </c:pt>
                <c:pt idx="134">
                  <c:v>269509</c:v>
                </c:pt>
                <c:pt idx="135">
                  <c:v>268561</c:v>
                </c:pt>
                <c:pt idx="136">
                  <c:v>263840</c:v>
                </c:pt>
                <c:pt idx="137">
                  <c:v>256190</c:v>
                </c:pt>
                <c:pt idx="138">
                  <c:v>250020</c:v>
                </c:pt>
                <c:pt idx="139">
                  <c:v>232156</c:v>
                </c:pt>
                <c:pt idx="140">
                  <c:v>194743</c:v>
                </c:pt>
                <c:pt idx="141">
                  <c:v>197108</c:v>
                </c:pt>
                <c:pt idx="142">
                  <c:v>211727.66</c:v>
                </c:pt>
                <c:pt idx="143">
                  <c:v>201374</c:v>
                </c:pt>
                <c:pt idx="144">
                  <c:v>189217</c:v>
                </c:pt>
                <c:pt idx="145">
                  <c:v>194914</c:v>
                </c:pt>
                <c:pt idx="146">
                  <c:v>207420</c:v>
                </c:pt>
                <c:pt idx="147">
                  <c:v>223134</c:v>
                </c:pt>
                <c:pt idx="148">
                  <c:v>218406</c:v>
                </c:pt>
                <c:pt idx="149">
                  <c:v>228963</c:v>
                </c:pt>
                <c:pt idx="150">
                  <c:v>232677</c:v>
                </c:pt>
                <c:pt idx="151">
                  <c:v>240015</c:v>
                </c:pt>
                <c:pt idx="152">
                  <c:v>241690</c:v>
                </c:pt>
                <c:pt idx="153">
                  <c:v>250711</c:v>
                </c:pt>
                <c:pt idx="154">
                  <c:v>251522</c:v>
                </c:pt>
                <c:pt idx="155">
                  <c:v>245937.87</c:v>
                </c:pt>
                <c:pt idx="156">
                  <c:v>247926</c:v>
                </c:pt>
                <c:pt idx="157">
                  <c:v>254760</c:v>
                </c:pt>
                <c:pt idx="158">
                  <c:v>253763</c:v>
                </c:pt>
                <c:pt idx="159">
                  <c:v>235528</c:v>
                </c:pt>
                <c:pt idx="160">
                  <c:v>234911</c:v>
                </c:pt>
                <c:pt idx="161">
                  <c:v>247273</c:v>
                </c:pt>
                <c:pt idx="162">
                  <c:v>245481</c:v>
                </c:pt>
                <c:pt idx="163">
                  <c:v>261532</c:v>
                </c:pt>
                <c:pt idx="164">
                  <c:v>270518</c:v>
                </c:pt>
                <c:pt idx="165">
                  <c:v>263449.57</c:v>
                </c:pt>
                <c:pt idx="166">
                  <c:v>277053</c:v>
                </c:pt>
                <c:pt idx="167">
                  <c:v>281341.86</c:v>
                </c:pt>
                <c:pt idx="168">
                  <c:v>284265</c:v>
                </c:pt>
                <c:pt idx="169">
                  <c:v>283441</c:v>
                </c:pt>
                <c:pt idx="170">
                  <c:v>296333</c:v>
                </c:pt>
                <c:pt idx="171">
                  <c:v>294108</c:v>
                </c:pt>
                <c:pt idx="172">
                  <c:v>288219.26</c:v>
                </c:pt>
                <c:pt idx="173">
                  <c:v>288315.21999999997</c:v>
                </c:pt>
                <c:pt idx="174">
                  <c:v>281616.88</c:v>
                </c:pt>
                <c:pt idx="175">
                  <c:v>258798</c:v>
                </c:pt>
                <c:pt idx="176">
                  <c:v>281452</c:v>
                </c:pt>
                <c:pt idx="177">
                  <c:v>275024</c:v>
                </c:pt>
                <c:pt idx="178">
                  <c:v>273942</c:v>
                </c:pt>
                <c:pt idx="179">
                  <c:v>280255</c:v>
                </c:pt>
                <c:pt idx="180">
                  <c:v>286635</c:v>
                </c:pt>
                <c:pt idx="181">
                  <c:v>291577</c:v>
                </c:pt>
                <c:pt idx="182">
                  <c:v>291015</c:v>
                </c:pt>
                <c:pt idx="183">
                  <c:v>272726</c:v>
                </c:pt>
                <c:pt idx="184">
                  <c:v>287103</c:v>
                </c:pt>
                <c:pt idx="185">
                  <c:v>290440</c:v>
                </c:pt>
                <c:pt idx="186">
                  <c:v>293100</c:v>
                </c:pt>
                <c:pt idx="187">
                  <c:v>299748</c:v>
                </c:pt>
                <c:pt idx="188">
                  <c:v>300226</c:v>
                </c:pt>
                <c:pt idx="189">
                  <c:v>302783</c:v>
                </c:pt>
                <c:pt idx="190">
                  <c:v>304572.28999999998</c:v>
                </c:pt>
                <c:pt idx="191">
                  <c:v>318084</c:v>
                </c:pt>
                <c:pt idx="192">
                  <c:v>315864</c:v>
                </c:pt>
                <c:pt idx="193">
                  <c:v>319325.46999999997</c:v>
                </c:pt>
                <c:pt idx="194">
                  <c:v>325100</c:v>
                </c:pt>
                <c:pt idx="195">
                  <c:v>325200</c:v>
                </c:pt>
                <c:pt idx="196">
                  <c:v>316800</c:v>
                </c:pt>
                <c:pt idx="197">
                  <c:v>330100</c:v>
                </c:pt>
                <c:pt idx="198">
                  <c:v>327700</c:v>
                </c:pt>
                <c:pt idx="199">
                  <c:v>338800</c:v>
                </c:pt>
                <c:pt idx="200">
                  <c:v>345300</c:v>
                </c:pt>
                <c:pt idx="201">
                  <c:v>350900</c:v>
                </c:pt>
                <c:pt idx="202">
                  <c:v>351600</c:v>
                </c:pt>
                <c:pt idx="203">
                  <c:v>329400</c:v>
                </c:pt>
                <c:pt idx="204">
                  <c:v>344500</c:v>
                </c:pt>
                <c:pt idx="205">
                  <c:v>345700</c:v>
                </c:pt>
                <c:pt idx="206">
                  <c:v>349500</c:v>
                </c:pt>
                <c:pt idx="207">
                  <c:v>352500</c:v>
                </c:pt>
                <c:pt idx="208">
                  <c:v>354500</c:v>
                </c:pt>
                <c:pt idx="209">
                  <c:v>350700</c:v>
                </c:pt>
                <c:pt idx="210">
                  <c:v>353300</c:v>
                </c:pt>
                <c:pt idx="211">
                  <c:v>343900</c:v>
                </c:pt>
                <c:pt idx="212">
                  <c:v>347200</c:v>
                </c:pt>
                <c:pt idx="213">
                  <c:v>349200</c:v>
                </c:pt>
                <c:pt idx="214">
                  <c:v>346000</c:v>
                </c:pt>
                <c:pt idx="215">
                  <c:v>345900</c:v>
                </c:pt>
                <c:pt idx="216">
                  <c:v>358900</c:v>
                </c:pt>
                <c:pt idx="217">
                  <c:v>351900</c:v>
                </c:pt>
                <c:pt idx="218">
                  <c:v>367800</c:v>
                </c:pt>
                <c:pt idx="219">
                  <c:v>370900</c:v>
                </c:pt>
                <c:pt idx="220">
                  <c:v>364100</c:v>
                </c:pt>
                <c:pt idx="221">
                  <c:v>363200</c:v>
                </c:pt>
                <c:pt idx="222">
                  <c:v>345800</c:v>
                </c:pt>
                <c:pt idx="223">
                  <c:v>337200</c:v>
                </c:pt>
                <c:pt idx="224">
                  <c:v>356600</c:v>
                </c:pt>
                <c:pt idx="225">
                  <c:v>355000</c:v>
                </c:pt>
                <c:pt idx="226">
                  <c:v>353600</c:v>
                </c:pt>
                <c:pt idx="227">
                  <c:v>335500</c:v>
                </c:pt>
                <c:pt idx="228">
                  <c:v>333800</c:v>
                </c:pt>
                <c:pt idx="229">
                  <c:v>352600</c:v>
                </c:pt>
                <c:pt idx="230">
                  <c:v>354000</c:v>
                </c:pt>
                <c:pt idx="231">
                  <c:v>355200</c:v>
                </c:pt>
                <c:pt idx="232">
                  <c:v>351300</c:v>
                </c:pt>
                <c:pt idx="233">
                  <c:v>361000</c:v>
                </c:pt>
                <c:pt idx="234">
                  <c:v>362500</c:v>
                </c:pt>
                <c:pt idx="235">
                  <c:v>363600</c:v>
                </c:pt>
                <c:pt idx="236">
                  <c:v>354400</c:v>
                </c:pt>
                <c:pt idx="237">
                  <c:v>358400</c:v>
                </c:pt>
                <c:pt idx="238">
                  <c:v>359000</c:v>
                </c:pt>
                <c:pt idx="239">
                  <c:v>364500</c:v>
                </c:pt>
                <c:pt idx="240">
                  <c:v>370800</c:v>
                </c:pt>
                <c:pt idx="241">
                  <c:v>378300</c:v>
                </c:pt>
                <c:pt idx="242">
                  <c:v>384300</c:v>
                </c:pt>
                <c:pt idx="243">
                  <c:v>392000</c:v>
                </c:pt>
                <c:pt idx="244">
                  <c:v>389900</c:v>
                </c:pt>
                <c:pt idx="245">
                  <c:v>400270</c:v>
                </c:pt>
                <c:pt idx="246">
                  <c:v>406760</c:v>
                </c:pt>
                <c:pt idx="247">
                  <c:v>408300</c:v>
                </c:pt>
                <c:pt idx="248">
                  <c:v>407430</c:v>
                </c:pt>
                <c:pt idx="249">
                  <c:v>412750</c:v>
                </c:pt>
                <c:pt idx="250">
                  <c:v>416160</c:v>
                </c:pt>
                <c:pt idx="251">
                  <c:v>435530</c:v>
                </c:pt>
                <c:pt idx="252">
                  <c:v>411730</c:v>
                </c:pt>
                <c:pt idx="253">
                  <c:v>401460</c:v>
                </c:pt>
                <c:pt idx="254">
                  <c:v>412730</c:v>
                </c:pt>
                <c:pt idx="255">
                  <c:v>406970</c:v>
                </c:pt>
                <c:pt idx="256">
                  <c:v>402140</c:v>
                </c:pt>
                <c:pt idx="257">
                  <c:v>410610</c:v>
                </c:pt>
                <c:pt idx="258">
                  <c:v>406580</c:v>
                </c:pt>
                <c:pt idx="259">
                  <c:v>405000</c:v>
                </c:pt>
                <c:pt idx="260">
                  <c:v>383690</c:v>
                </c:pt>
                <c:pt idx="261">
                  <c:v>394310</c:v>
                </c:pt>
                <c:pt idx="262">
                  <c:v>377690</c:v>
                </c:pt>
                <c:pt idx="263">
                  <c:v>397310</c:v>
                </c:pt>
                <c:pt idx="264">
                  <c:v>405510</c:v>
                </c:pt>
                <c:pt idx="265">
                  <c:v>404750</c:v>
                </c:pt>
                <c:pt idx="266">
                  <c:v>407760</c:v>
                </c:pt>
                <c:pt idx="267">
                  <c:v>383710</c:v>
                </c:pt>
                <c:pt idx="268">
                  <c:v>403630</c:v>
                </c:pt>
                <c:pt idx="269">
                  <c:v>404630</c:v>
                </c:pt>
                <c:pt idx="270">
                  <c:v>405840</c:v>
                </c:pt>
                <c:pt idx="271">
                  <c:v>408130</c:v>
                </c:pt>
                <c:pt idx="272">
                  <c:v>421180</c:v>
                </c:pt>
                <c:pt idx="273">
                  <c:v>427260</c:v>
                </c:pt>
                <c:pt idx="274">
                  <c:v>443640</c:v>
                </c:pt>
                <c:pt idx="275">
                  <c:v>434290</c:v>
                </c:pt>
                <c:pt idx="276">
                  <c:v>421700</c:v>
                </c:pt>
                <c:pt idx="277">
                  <c:v>401380</c:v>
                </c:pt>
                <c:pt idx="278">
                  <c:v>424920</c:v>
                </c:pt>
                <c:pt idx="279">
                  <c:v>429210</c:v>
                </c:pt>
                <c:pt idx="280">
                  <c:v>441170</c:v>
                </c:pt>
                <c:pt idx="281">
                  <c:v>446560</c:v>
                </c:pt>
                <c:pt idx="282">
                  <c:v>455580</c:v>
                </c:pt>
                <c:pt idx="283">
                  <c:v>436300</c:v>
                </c:pt>
                <c:pt idx="284">
                  <c:v>428380</c:v>
                </c:pt>
                <c:pt idx="285">
                  <c:v>457190</c:v>
                </c:pt>
                <c:pt idx="286">
                  <c:v>475540</c:v>
                </c:pt>
                <c:pt idx="287">
                  <c:v>474670</c:v>
                </c:pt>
                <c:pt idx="288">
                  <c:v>471100</c:v>
                </c:pt>
                <c:pt idx="289">
                  <c:v>484900</c:v>
                </c:pt>
                <c:pt idx="290">
                  <c:v>503220</c:v>
                </c:pt>
                <c:pt idx="291">
                  <c:v>519400</c:v>
                </c:pt>
                <c:pt idx="292">
                  <c:v>504180</c:v>
                </c:pt>
                <c:pt idx="293">
                  <c:v>500000</c:v>
                </c:pt>
                <c:pt idx="294">
                  <c:v>496200</c:v>
                </c:pt>
                <c:pt idx="295">
                  <c:v>478760</c:v>
                </c:pt>
                <c:pt idx="296">
                  <c:v>488010</c:v>
                </c:pt>
                <c:pt idx="297">
                  <c:v>475440</c:v>
                </c:pt>
                <c:pt idx="298">
                  <c:v>490790</c:v>
                </c:pt>
                <c:pt idx="299">
                  <c:v>494300</c:v>
                </c:pt>
                <c:pt idx="300">
                  <c:v>506800</c:v>
                </c:pt>
                <c:pt idx="301">
                  <c:v>517720</c:v>
                </c:pt>
                <c:pt idx="302">
                  <c:v>507140</c:v>
                </c:pt>
                <c:pt idx="303">
                  <c:v>506340</c:v>
                </c:pt>
                <c:pt idx="304">
                  <c:v>489450</c:v>
                </c:pt>
                <c:pt idx="305">
                  <c:v>485420</c:v>
                </c:pt>
                <c:pt idx="306">
                  <c:v>479370</c:v>
                </c:pt>
                <c:pt idx="307">
                  <c:v>462390</c:v>
                </c:pt>
                <c:pt idx="308">
                  <c:v>457320</c:v>
                </c:pt>
                <c:pt idx="309">
                  <c:v>494030</c:v>
                </c:pt>
                <c:pt idx="310">
                  <c:v>500590</c:v>
                </c:pt>
                <c:pt idx="311">
                  <c:v>525710</c:v>
                </c:pt>
                <c:pt idx="312">
                  <c:v>506010</c:v>
                </c:pt>
                <c:pt idx="313">
                  <c:v>517850</c:v>
                </c:pt>
                <c:pt idx="314">
                  <c:v>516660</c:v>
                </c:pt>
                <c:pt idx="315">
                  <c:v>490040</c:v>
                </c:pt>
                <c:pt idx="316">
                  <c:v>495720</c:v>
                </c:pt>
                <c:pt idx="317">
                  <c:v>509200</c:v>
                </c:pt>
                <c:pt idx="318">
                  <c:v>484210</c:v>
                </c:pt>
                <c:pt idx="319">
                  <c:v>469660</c:v>
                </c:pt>
                <c:pt idx="320">
                  <c:v>458220</c:v>
                </c:pt>
                <c:pt idx="321">
                  <c:v>462870</c:v>
                </c:pt>
                <c:pt idx="322">
                  <c:v>481420</c:v>
                </c:pt>
                <c:pt idx="323">
                  <c:v>460240</c:v>
                </c:pt>
                <c:pt idx="324">
                  <c:v>460170</c:v>
                </c:pt>
                <c:pt idx="325">
                  <c:v>477170</c:v>
                </c:pt>
                <c:pt idx="326">
                  <c:v>483670</c:v>
                </c:pt>
                <c:pt idx="327">
                  <c:v>492930</c:v>
                </c:pt>
                <c:pt idx="328">
                  <c:v>482330</c:v>
                </c:pt>
                <c:pt idx="329">
                  <c:v>485630</c:v>
                </c:pt>
                <c:pt idx="330">
                  <c:v>497340</c:v>
                </c:pt>
                <c:pt idx="331">
                  <c:v>525260</c:v>
                </c:pt>
                <c:pt idx="332">
                  <c:v>507030</c:v>
                </c:pt>
                <c:pt idx="333">
                  <c:v>492420</c:v>
                </c:pt>
                <c:pt idx="334">
                  <c:v>473190</c:v>
                </c:pt>
                <c:pt idx="335">
                  <c:v>484990</c:v>
                </c:pt>
                <c:pt idx="336">
                  <c:v>495090</c:v>
                </c:pt>
                <c:pt idx="337">
                  <c:v>511140</c:v>
                </c:pt>
                <c:pt idx="338">
                  <c:v>516540</c:v>
                </c:pt>
                <c:pt idx="339">
                  <c:v>537320</c:v>
                </c:pt>
                <c:pt idx="340">
                  <c:v>554170</c:v>
                </c:pt>
                <c:pt idx="341">
                  <c:v>565130</c:v>
                </c:pt>
                <c:pt idx="342">
                  <c:v>586600</c:v>
                </c:pt>
                <c:pt idx="343">
                  <c:v>609420</c:v>
                </c:pt>
                <c:pt idx="344">
                  <c:v>598660</c:v>
                </c:pt>
                <c:pt idx="345">
                  <c:v>616760</c:v>
                </c:pt>
                <c:pt idx="346">
                  <c:v>620060</c:v>
                </c:pt>
                <c:pt idx="347">
                  <c:v>667530</c:v>
                </c:pt>
                <c:pt idx="348">
                  <c:v>692090</c:v>
                </c:pt>
                <c:pt idx="349">
                  <c:v>660180</c:v>
                </c:pt>
                <c:pt idx="350">
                  <c:v>687110</c:v>
                </c:pt>
                <c:pt idx="351">
                  <c:v>669680</c:v>
                </c:pt>
              </c:numCache>
            </c:numRef>
          </c:val>
          <c:smooth val="0"/>
          <c:extLst>
            <c:ext xmlns:c16="http://schemas.microsoft.com/office/drawing/2014/chart" uri="{C3380CC4-5D6E-409C-BE32-E72D297353CC}">
              <c16:uniqueId val="{00000000-8519-4FCD-8DE2-38F6573D0E7D}"/>
            </c:ext>
          </c:extLst>
        </c:ser>
        <c:ser>
          <c:idx val="1"/>
          <c:order val="1"/>
          <c:tx>
            <c:strRef>
              <c:f>'875_B_PH'!$G$3</c:f>
              <c:strCache>
                <c:ptCount val="1"/>
                <c:pt idx="0">
                  <c:v>US inflation</c:v>
                </c:pt>
              </c:strCache>
            </c:strRef>
          </c:tx>
          <c:spPr>
            <a:ln w="15875" cap="rnd">
              <a:solidFill>
                <a:srgbClr val="29363D"/>
              </a:solidFill>
              <a:round/>
            </a:ln>
            <a:effectLst/>
          </c:spPr>
          <c:marker>
            <c:symbol val="none"/>
          </c:marker>
          <c:dLbls>
            <c:delete val="1"/>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'875_B_PH'!$R$2:$R$353</c:f>
              <c:numCache>
                <c:formatCode>General</c:formatCode>
                <c:ptCount val="352"/>
                <c:pt idx="0">
                  <c:v>100000</c:v>
                </c:pt>
                <c:pt idx="1">
                  <c:v>100000</c:v>
                </c:pt>
                <c:pt idx="2">
                  <c:v>100062.57822</c:v>
                </c:pt>
                <c:pt idx="3">
                  <c:v>100062.57822</c:v>
                </c:pt>
                <c:pt idx="4">
                  <c:v>100250.31289</c:v>
                </c:pt>
                <c:pt idx="5">
                  <c:v>100375.46934</c:v>
                </c:pt>
                <c:pt idx="6">
                  <c:v>100625.78223</c:v>
                </c:pt>
                <c:pt idx="7">
                  <c:v>100876.09512</c:v>
                </c:pt>
                <c:pt idx="8">
                  <c:v>101063.82979</c:v>
                </c:pt>
                <c:pt idx="9">
                  <c:v>101188.98622999999</c:v>
                </c:pt>
                <c:pt idx="10">
                  <c:v>101251.56445999999</c:v>
                </c:pt>
                <c:pt idx="11">
                  <c:v>101376.7209</c:v>
                </c:pt>
                <c:pt idx="12">
                  <c:v>101376.7209</c:v>
                </c:pt>
                <c:pt idx="13">
                  <c:v>101376.7209</c:v>
                </c:pt>
                <c:pt idx="14">
                  <c:v>101501.87735</c:v>
                </c:pt>
                <c:pt idx="15">
                  <c:v>101752.19024</c:v>
                </c:pt>
                <c:pt idx="16">
                  <c:v>101877.34668</c:v>
                </c:pt>
                <c:pt idx="17">
                  <c:v>102127.65957</c:v>
                </c:pt>
                <c:pt idx="18">
                  <c:v>102252.81602</c:v>
                </c:pt>
                <c:pt idx="19">
                  <c:v>102315.39423999999</c:v>
                </c:pt>
                <c:pt idx="20">
                  <c:v>102565.70713</c:v>
                </c:pt>
                <c:pt idx="21">
                  <c:v>102690.86358</c:v>
                </c:pt>
                <c:pt idx="22">
                  <c:v>102878.59825</c:v>
                </c:pt>
                <c:pt idx="23">
                  <c:v>103066.33292</c:v>
                </c:pt>
                <c:pt idx="24">
                  <c:v>103066.33292</c:v>
                </c:pt>
                <c:pt idx="25">
                  <c:v>103128.91114</c:v>
                </c:pt>
                <c:pt idx="26">
                  <c:v>103817.27159</c:v>
                </c:pt>
                <c:pt idx="27">
                  <c:v>103879.84981</c:v>
                </c:pt>
                <c:pt idx="28">
                  <c:v>103879.84981</c:v>
                </c:pt>
                <c:pt idx="29">
                  <c:v>104317.89737000001</c:v>
                </c:pt>
                <c:pt idx="30">
                  <c:v>104568.21026000001</c:v>
                </c:pt>
                <c:pt idx="31">
                  <c:v>105006.25782</c:v>
                </c:pt>
                <c:pt idx="32">
                  <c:v>105193.99249</c:v>
                </c:pt>
                <c:pt idx="33">
                  <c:v>105381.72715999999</c:v>
                </c:pt>
                <c:pt idx="34">
                  <c:v>105632.04005</c:v>
                </c:pt>
                <c:pt idx="35">
                  <c:v>105944.93115999999</c:v>
                </c:pt>
                <c:pt idx="36">
                  <c:v>106382.97872</c:v>
                </c:pt>
                <c:pt idx="37">
                  <c:v>107008.76095</c:v>
                </c:pt>
                <c:pt idx="38">
                  <c:v>106946.18273</c:v>
                </c:pt>
                <c:pt idx="39">
                  <c:v>107133.91740000001</c:v>
                </c:pt>
                <c:pt idx="40">
                  <c:v>107759.69962</c:v>
                </c:pt>
                <c:pt idx="41">
                  <c:v>108072.59074</c:v>
                </c:pt>
                <c:pt idx="42">
                  <c:v>108072.59074</c:v>
                </c:pt>
                <c:pt idx="43">
                  <c:v>108635.79474</c:v>
                </c:pt>
                <c:pt idx="44">
                  <c:v>108823.52941</c:v>
                </c:pt>
                <c:pt idx="45">
                  <c:v>109011.26407999999</c:v>
                </c:pt>
                <c:pt idx="46">
                  <c:v>109261.57696999999</c:v>
                </c:pt>
                <c:pt idx="47">
                  <c:v>109887.35920000001</c:v>
                </c:pt>
                <c:pt idx="48">
                  <c:v>110137.67208999999</c:v>
                </c:pt>
                <c:pt idx="49">
                  <c:v>110200.25031</c:v>
                </c:pt>
                <c:pt idx="50">
                  <c:v>110387.98497999999</c:v>
                </c:pt>
                <c:pt idx="51">
                  <c:v>110951.18899</c:v>
                </c:pt>
                <c:pt idx="52">
                  <c:v>111201.50188</c:v>
                </c:pt>
                <c:pt idx="53">
                  <c:v>111013.76721000001</c:v>
                </c:pt>
                <c:pt idx="54">
                  <c:v>111013.76721000001</c:v>
                </c:pt>
                <c:pt idx="55">
                  <c:v>111451.81477</c:v>
                </c:pt>
                <c:pt idx="56">
                  <c:v>111138.92365</c:v>
                </c:pt>
                <c:pt idx="57">
                  <c:v>111076.34543</c:v>
                </c:pt>
                <c:pt idx="58">
                  <c:v>111013.76721000001</c:v>
                </c:pt>
                <c:pt idx="59">
                  <c:v>111201.50188</c:v>
                </c:pt>
                <c:pt idx="60">
                  <c:v>111389.23655</c:v>
                </c:pt>
                <c:pt idx="61">
                  <c:v>111702.12766</c:v>
                </c:pt>
                <c:pt idx="62">
                  <c:v>112202.75344</c:v>
                </c:pt>
                <c:pt idx="63">
                  <c:v>112327.90989</c:v>
                </c:pt>
                <c:pt idx="64">
                  <c:v>112390.48811000001</c:v>
                </c:pt>
                <c:pt idx="65">
                  <c:v>112640.80100000001</c:v>
                </c:pt>
                <c:pt idx="66">
                  <c:v>112953.69212000001</c:v>
                </c:pt>
                <c:pt idx="67">
                  <c:v>113141.42677999999</c:v>
                </c:pt>
                <c:pt idx="68">
                  <c:v>113391.73967</c:v>
                </c:pt>
                <c:pt idx="69">
                  <c:v>113579.47434</c:v>
                </c:pt>
                <c:pt idx="70">
                  <c:v>113767.20901000001</c:v>
                </c:pt>
                <c:pt idx="71">
                  <c:v>114267.83478999999</c:v>
                </c:pt>
                <c:pt idx="72">
                  <c:v>114893.61702000001</c:v>
                </c:pt>
                <c:pt idx="73">
                  <c:v>115081.35169</c:v>
                </c:pt>
                <c:pt idx="74">
                  <c:v>114643.30413</c:v>
                </c:pt>
                <c:pt idx="75">
                  <c:v>114455.56946</c:v>
                </c:pt>
                <c:pt idx="76">
                  <c:v>114580.72590999999</c:v>
                </c:pt>
                <c:pt idx="77">
                  <c:v>114956.19524</c:v>
                </c:pt>
                <c:pt idx="78">
                  <c:v>115456.82103000001</c:v>
                </c:pt>
                <c:pt idx="79">
                  <c:v>115832.29036</c:v>
                </c:pt>
                <c:pt idx="80">
                  <c:v>115707.13391999999</c:v>
                </c:pt>
                <c:pt idx="81">
                  <c:v>115769.71214</c:v>
                </c:pt>
                <c:pt idx="82">
                  <c:v>116082.60325</c:v>
                </c:pt>
                <c:pt idx="83">
                  <c:v>116583.22904000001</c:v>
                </c:pt>
                <c:pt idx="84">
                  <c:v>116833.54193000001</c:v>
                </c:pt>
                <c:pt idx="85">
                  <c:v>117083.85481999999</c:v>
                </c:pt>
                <c:pt idx="86">
                  <c:v>117271.58949</c:v>
                </c:pt>
                <c:pt idx="87">
                  <c:v>117772.21527</c:v>
                </c:pt>
                <c:pt idx="88">
                  <c:v>118210.26283000001</c:v>
                </c:pt>
                <c:pt idx="89">
                  <c:v>118335.41927</c:v>
                </c:pt>
                <c:pt idx="90">
                  <c:v>118397.9975</c:v>
                </c:pt>
                <c:pt idx="91">
                  <c:v>118773.46683</c:v>
                </c:pt>
                <c:pt idx="92">
                  <c:v>119399.24906</c:v>
                </c:pt>
                <c:pt idx="93">
                  <c:v>119962.45307</c:v>
                </c:pt>
                <c:pt idx="94">
                  <c:v>119962.45307</c:v>
                </c:pt>
                <c:pt idx="95">
                  <c:v>119899.87484</c:v>
                </c:pt>
                <c:pt idx="96">
                  <c:v>120400.50062999999</c:v>
                </c:pt>
                <c:pt idx="97">
                  <c:v>120838.54819</c:v>
                </c:pt>
                <c:pt idx="98">
                  <c:v>121214.01751999999</c:v>
                </c:pt>
                <c:pt idx="99">
                  <c:v>121151.4393</c:v>
                </c:pt>
                <c:pt idx="100">
                  <c:v>121214.01751999999</c:v>
                </c:pt>
                <c:pt idx="101">
                  <c:v>121964.9562</c:v>
                </c:pt>
                <c:pt idx="102">
                  <c:v>122715.89487</c:v>
                </c:pt>
                <c:pt idx="103">
                  <c:v>124405.50688</c:v>
                </c:pt>
                <c:pt idx="104">
                  <c:v>124593.24155000001</c:v>
                </c:pt>
                <c:pt idx="105">
                  <c:v>123967.45931999999</c:v>
                </c:pt>
                <c:pt idx="106">
                  <c:v>123967.45931999999</c:v>
                </c:pt>
                <c:pt idx="107">
                  <c:v>124718.398</c:v>
                </c:pt>
                <c:pt idx="108">
                  <c:v>124780.97622</c:v>
                </c:pt>
                <c:pt idx="109">
                  <c:v>124968.71089</c:v>
                </c:pt>
                <c:pt idx="110">
                  <c:v>125594.49312</c:v>
                </c:pt>
                <c:pt idx="111">
                  <c:v>125969.96245000001</c:v>
                </c:pt>
                <c:pt idx="112">
                  <c:v>126282.85357000001</c:v>
                </c:pt>
                <c:pt idx="113">
                  <c:v>126971.21402</c:v>
                </c:pt>
                <c:pt idx="114">
                  <c:v>127534.41802</c:v>
                </c:pt>
                <c:pt idx="115">
                  <c:v>126908.63579</c:v>
                </c:pt>
                <c:pt idx="116">
                  <c:v>126345.43179</c:v>
                </c:pt>
                <c:pt idx="117">
                  <c:v>126408.01001</c:v>
                </c:pt>
                <c:pt idx="118">
                  <c:v>127096.37046000001</c:v>
                </c:pt>
                <c:pt idx="119">
                  <c:v>127307.25907</c:v>
                </c:pt>
                <c:pt idx="120">
                  <c:v>127801.00125</c:v>
                </c:pt>
                <c:pt idx="121">
                  <c:v>128465.58198</c:v>
                </c:pt>
                <c:pt idx="122">
                  <c:v>128851.06383</c:v>
                </c:pt>
                <c:pt idx="123">
                  <c:v>129383.60451</c:v>
                </c:pt>
                <c:pt idx="124">
                  <c:v>129683.35419</c:v>
                </c:pt>
                <c:pt idx="125">
                  <c:v>129914.26783</c:v>
                </c:pt>
                <c:pt idx="126">
                  <c:v>129954.31789999999</c:v>
                </c:pt>
                <c:pt idx="127">
                  <c:v>130505.00625999999</c:v>
                </c:pt>
                <c:pt idx="128">
                  <c:v>130907.38423</c:v>
                </c:pt>
                <c:pt idx="129">
                  <c:v>131936.17021000001</c:v>
                </c:pt>
                <c:pt idx="130">
                  <c:v>132318.52314999999</c:v>
                </c:pt>
                <c:pt idx="131">
                  <c:v>132774.71840000001</c:v>
                </c:pt>
                <c:pt idx="132">
                  <c:v>133095.74468</c:v>
                </c:pt>
                <c:pt idx="133">
                  <c:v>133571.96496000001</c:v>
                </c:pt>
                <c:pt idx="134">
                  <c:v>133881.10138000001</c:v>
                </c:pt>
                <c:pt idx="135">
                  <c:v>134673.34168000001</c:v>
                </c:pt>
                <c:pt idx="136">
                  <c:v>136084.48060000001</c:v>
                </c:pt>
                <c:pt idx="137">
                  <c:v>137056.3204</c:v>
                </c:pt>
                <c:pt idx="138">
                  <c:v>136852.31539</c:v>
                </c:pt>
                <c:pt idx="139">
                  <c:v>136969.33666999999</c:v>
                </c:pt>
                <c:pt idx="140">
                  <c:v>135791.61452</c:v>
                </c:pt>
                <c:pt idx="141">
                  <c:v>133387.35920000001</c:v>
                </c:pt>
                <c:pt idx="142">
                  <c:v>132289.11139000001</c:v>
                </c:pt>
                <c:pt idx="143">
                  <c:v>132623.90487999999</c:v>
                </c:pt>
                <c:pt idx="144">
                  <c:v>133107.00876</c:v>
                </c:pt>
                <c:pt idx="145">
                  <c:v>132975.59448999999</c:v>
                </c:pt>
                <c:pt idx="146">
                  <c:v>133109.51188999999</c:v>
                </c:pt>
                <c:pt idx="147">
                  <c:v>133305.38172999999</c:v>
                </c:pt>
                <c:pt idx="148">
                  <c:v>134411.76470999999</c:v>
                </c:pt>
                <c:pt idx="149">
                  <c:v>134371.71463999999</c:v>
                </c:pt>
                <c:pt idx="150">
                  <c:v>134821.65207000001</c:v>
                </c:pt>
                <c:pt idx="151">
                  <c:v>135081.97747000001</c:v>
                </c:pt>
                <c:pt idx="152">
                  <c:v>135487.48436</c:v>
                </c:pt>
                <c:pt idx="153">
                  <c:v>135941.17647000001</c:v>
                </c:pt>
                <c:pt idx="154">
                  <c:v>136011.88986</c:v>
                </c:pt>
                <c:pt idx="155">
                  <c:v>136100.12516</c:v>
                </c:pt>
                <c:pt idx="156">
                  <c:v>135970.58824000001</c:v>
                </c:pt>
                <c:pt idx="157">
                  <c:v>136015.64455999999</c:v>
                </c:pt>
                <c:pt idx="158">
                  <c:v>136046.93367</c:v>
                </c:pt>
                <c:pt idx="159">
                  <c:v>135976.22028000001</c:v>
                </c:pt>
                <c:pt idx="160">
                  <c:v>135919.27408999999</c:v>
                </c:pt>
                <c:pt idx="161">
                  <c:v>136173.34168000001</c:v>
                </c:pt>
                <c:pt idx="162">
                  <c:v>136372.34043000001</c:v>
                </c:pt>
                <c:pt idx="163">
                  <c:v>136592.61577</c:v>
                </c:pt>
                <c:pt idx="164">
                  <c:v>137068.21025999999</c:v>
                </c:pt>
                <c:pt idx="165">
                  <c:v>137415.51939999999</c:v>
                </c:pt>
                <c:pt idx="166">
                  <c:v>137967.45931999999</c:v>
                </c:pt>
                <c:pt idx="167">
                  <c:v>138390.48811000001</c:v>
                </c:pt>
                <c:pt idx="168">
                  <c:v>138863.57947</c:v>
                </c:pt>
                <c:pt idx="169">
                  <c:v>139576.97120999999</c:v>
                </c:pt>
                <c:pt idx="170">
                  <c:v>140212.76595999999</c:v>
                </c:pt>
                <c:pt idx="171">
                  <c:v>140719.02377999999</c:v>
                </c:pt>
                <c:pt idx="172">
                  <c:v>140701.50188</c:v>
                </c:pt>
                <c:pt idx="173">
                  <c:v>141063.20400999999</c:v>
                </c:pt>
                <c:pt idx="174">
                  <c:v>141478.09761999999</c:v>
                </c:pt>
                <c:pt idx="175">
                  <c:v>141849.81226999999</c:v>
                </c:pt>
                <c:pt idx="176">
                  <c:v>141934.29287</c:v>
                </c:pt>
                <c:pt idx="177">
                  <c:v>142150.81352</c:v>
                </c:pt>
                <c:pt idx="178">
                  <c:v>142143.30413</c:v>
                </c:pt>
                <c:pt idx="179">
                  <c:v>142527.53442000001</c:v>
                </c:pt>
                <c:pt idx="180">
                  <c:v>142856.69587</c:v>
                </c:pt>
                <c:pt idx="181">
                  <c:v>143220.27533999999</c:v>
                </c:pt>
                <c:pt idx="182">
                  <c:v>143411.76470999999</c:v>
                </c:pt>
                <c:pt idx="183">
                  <c:v>143169.58697999999</c:v>
                </c:pt>
                <c:pt idx="184">
                  <c:v>143070.08760999999</c:v>
                </c:pt>
                <c:pt idx="185">
                  <c:v>143043.80476</c:v>
                </c:pt>
                <c:pt idx="186">
                  <c:v>143874.21776999999</c:v>
                </c:pt>
                <c:pt idx="187">
                  <c:v>144620.77596999999</c:v>
                </c:pt>
                <c:pt idx="188">
                  <c:v>145019.39924999999</c:v>
                </c:pt>
                <c:pt idx="189">
                  <c:v>144682.10263000001</c:v>
                </c:pt>
                <c:pt idx="190">
                  <c:v>144658.94868999999</c:v>
                </c:pt>
                <c:pt idx="191">
                  <c:v>144833.54193000001</c:v>
                </c:pt>
                <c:pt idx="192">
                  <c:v>145683.97996999999</c:v>
                </c:pt>
                <c:pt idx="193">
                  <c:v>145334.79349000001</c:v>
                </c:pt>
                <c:pt idx="194">
                  <c:v>144976.22028000001</c:v>
                </c:pt>
                <c:pt idx="195">
                  <c:v>145175.21901999999</c:v>
                </c:pt>
                <c:pt idx="196">
                  <c:v>145546.30788000001</c:v>
                </c:pt>
                <c:pt idx="197">
                  <c:v>145794.74343</c:v>
                </c:pt>
                <c:pt idx="198">
                  <c:v>146065.70713</c:v>
                </c:pt>
                <c:pt idx="199">
                  <c:v>146290.98874</c:v>
                </c:pt>
                <c:pt idx="200">
                  <c:v>146372.34043000001</c:v>
                </c:pt>
                <c:pt idx="201">
                  <c:v>146456.82102999999</c:v>
                </c:pt>
                <c:pt idx="202">
                  <c:v>146869.21150999999</c:v>
                </c:pt>
                <c:pt idx="203">
                  <c:v>147138.92365000001</c:v>
                </c:pt>
                <c:pt idx="204">
                  <c:v>147281.60200000001</c:v>
                </c:pt>
                <c:pt idx="205">
                  <c:v>147553.19149</c:v>
                </c:pt>
                <c:pt idx="206">
                  <c:v>147834.79349000001</c:v>
                </c:pt>
                <c:pt idx="207">
                  <c:v>148279.09886999999</c:v>
                </c:pt>
                <c:pt idx="208">
                  <c:v>148528.16020000001</c:v>
                </c:pt>
                <c:pt idx="209">
                  <c:v>148683.35419000001</c:v>
                </c:pt>
                <c:pt idx="210">
                  <c:v>148566.33291999999</c:v>
                </c:pt>
                <c:pt idx="211">
                  <c:v>148702.12766</c:v>
                </c:pt>
                <c:pt idx="212">
                  <c:v>148781.60200000001</c:v>
                </c:pt>
                <c:pt idx="213">
                  <c:v>148352.31539</c:v>
                </c:pt>
                <c:pt idx="214">
                  <c:v>147862.32790999999</c:v>
                </c:pt>
                <c:pt idx="215">
                  <c:v>146856.69587</c:v>
                </c:pt>
                <c:pt idx="216">
                  <c:v>147175.21901999999</c:v>
                </c:pt>
                <c:pt idx="217">
                  <c:v>147521.90238000001</c:v>
                </c:pt>
                <c:pt idx="218">
                  <c:v>147673.34168000001</c:v>
                </c:pt>
                <c:pt idx="219">
                  <c:v>148329.78722999999</c:v>
                </c:pt>
                <c:pt idx="220">
                  <c:v>148802.25281999999</c:v>
                </c:pt>
                <c:pt idx="221">
                  <c:v>148998.12265</c:v>
                </c:pt>
                <c:pt idx="222">
                  <c:v>148892.99124</c:v>
                </c:pt>
                <c:pt idx="223">
                  <c:v>148664.58072999999</c:v>
                </c:pt>
                <c:pt idx="224">
                  <c:v>148962.45306999999</c:v>
                </c:pt>
                <c:pt idx="225">
                  <c:v>149005.63204</c:v>
                </c:pt>
                <c:pt idx="226">
                  <c:v>148840.42553000001</c:v>
                </c:pt>
                <c:pt idx="227">
                  <c:v>149003.12891</c:v>
                </c:pt>
                <c:pt idx="228">
                  <c:v>148752.81602</c:v>
                </c:pt>
                <c:pt idx="229">
                  <c:v>148886.10763000001</c:v>
                </c:pt>
                <c:pt idx="230">
                  <c:v>149493.1164</c:v>
                </c:pt>
                <c:pt idx="231">
                  <c:v>149818.52314999999</c:v>
                </c:pt>
                <c:pt idx="232">
                  <c:v>150142.05257</c:v>
                </c:pt>
                <c:pt idx="233">
                  <c:v>150080.10013000001</c:v>
                </c:pt>
                <c:pt idx="234">
                  <c:v>150378.59825000001</c:v>
                </c:pt>
                <c:pt idx="235">
                  <c:v>150814.76845999999</c:v>
                </c:pt>
                <c:pt idx="236">
                  <c:v>151353.56696</c:v>
                </c:pt>
                <c:pt idx="237">
                  <c:v>151657.07133999999</c:v>
                </c:pt>
                <c:pt idx="238">
                  <c:v>152085.10638000001</c:v>
                </c:pt>
                <c:pt idx="239">
                  <c:v>152789.73717000001</c:v>
                </c:pt>
                <c:pt idx="240">
                  <c:v>152976.22028000001</c:v>
                </c:pt>
                <c:pt idx="241">
                  <c:v>152535.66959</c:v>
                </c:pt>
                <c:pt idx="242">
                  <c:v>152789.73717000001</c:v>
                </c:pt>
                <c:pt idx="243">
                  <c:v>152594.49312</c:v>
                </c:pt>
                <c:pt idx="244">
                  <c:v>152559.44931</c:v>
                </c:pt>
                <c:pt idx="245">
                  <c:v>152720.90113000001</c:v>
                </c:pt>
                <c:pt idx="246">
                  <c:v>153335.41927000001</c:v>
                </c:pt>
                <c:pt idx="247">
                  <c:v>154175.84481000001</c:v>
                </c:pt>
                <c:pt idx="248">
                  <c:v>154342.30288</c:v>
                </c:pt>
                <c:pt idx="249">
                  <c:v>154938.67334000001</c:v>
                </c:pt>
                <c:pt idx="250">
                  <c:v>155170.83854999999</c:v>
                </c:pt>
                <c:pt idx="251">
                  <c:v>155973.09135999999</c:v>
                </c:pt>
                <c:pt idx="252">
                  <c:v>156207.13391999999</c:v>
                </c:pt>
                <c:pt idx="253">
                  <c:v>156108.88610999999</c:v>
                </c:pt>
                <c:pt idx="254">
                  <c:v>156453.69211999999</c:v>
                </c:pt>
                <c:pt idx="255">
                  <c:v>156780.35044000001</c:v>
                </c:pt>
                <c:pt idx="256">
                  <c:v>156981.85232000001</c:v>
                </c:pt>
                <c:pt idx="257">
                  <c:v>157250.31289</c:v>
                </c:pt>
                <c:pt idx="258">
                  <c:v>157600.75094</c:v>
                </c:pt>
                <c:pt idx="259">
                  <c:v>157693.36671</c:v>
                </c:pt>
                <c:pt idx="260">
                  <c:v>158214.6433</c:v>
                </c:pt>
                <c:pt idx="261">
                  <c:v>158245.30663000001</c:v>
                </c:pt>
                <c:pt idx="262">
                  <c:v>158155.81977</c:v>
                </c:pt>
                <c:pt idx="263">
                  <c:v>158118.27283999999</c:v>
                </c:pt>
                <c:pt idx="264">
                  <c:v>158393.61702000001</c:v>
                </c:pt>
                <c:pt idx="265">
                  <c:v>159041.30163</c:v>
                </c:pt>
                <c:pt idx="266">
                  <c:v>159548.18523</c:v>
                </c:pt>
                <c:pt idx="267">
                  <c:v>159671.46432999999</c:v>
                </c:pt>
                <c:pt idx="268">
                  <c:v>159765.33166</c:v>
                </c:pt>
                <c:pt idx="269">
                  <c:v>160301.00125</c:v>
                </c:pt>
                <c:pt idx="270">
                  <c:v>160387.98498000001</c:v>
                </c:pt>
                <c:pt idx="271">
                  <c:v>160424.28034999999</c:v>
                </c:pt>
                <c:pt idx="272">
                  <c:v>160995.61952000001</c:v>
                </c:pt>
                <c:pt idx="273">
                  <c:v>161411.76470999999</c:v>
                </c:pt>
                <c:pt idx="274">
                  <c:v>161765.33166</c:v>
                </c:pt>
                <c:pt idx="275">
                  <c:v>161964.95619999999</c:v>
                </c:pt>
                <c:pt idx="276">
                  <c:v>162108.88610999999</c:v>
                </c:pt>
                <c:pt idx="277">
                  <c:v>161422.40299999999</c:v>
                </c:pt>
                <c:pt idx="278">
                  <c:v>160138.92365000001</c:v>
                </c:pt>
                <c:pt idx="279">
                  <c:v>160055.06883999999</c:v>
                </c:pt>
                <c:pt idx="280">
                  <c:v>160959.94993999999</c:v>
                </c:pt>
                <c:pt idx="281">
                  <c:v>161904.25532</c:v>
                </c:pt>
                <c:pt idx="282">
                  <c:v>162503.75469</c:v>
                </c:pt>
                <c:pt idx="283">
                  <c:v>162834.16771000001</c:v>
                </c:pt>
                <c:pt idx="284">
                  <c:v>162906.75844999999</c:v>
                </c:pt>
                <c:pt idx="285">
                  <c:v>163214.6433</c:v>
                </c:pt>
                <c:pt idx="286">
                  <c:v>163814.14267999999</c:v>
                </c:pt>
                <c:pt idx="287">
                  <c:v>164099.49937000001</c:v>
                </c:pt>
                <c:pt idx="288">
                  <c:v>164681.47685000001</c:v>
                </c:pt>
                <c:pt idx="289">
                  <c:v>165702.75344</c:v>
                </c:pt>
                <c:pt idx="290">
                  <c:v>166978.72339999999</c:v>
                </c:pt>
                <c:pt idx="291">
                  <c:v>168054.44305</c:v>
                </c:pt>
                <c:pt idx="292">
                  <c:v>169575.09387000001</c:v>
                </c:pt>
                <c:pt idx="293">
                  <c:v>170378.59825000001</c:v>
                </c:pt>
                <c:pt idx="294">
                  <c:v>170846.05757</c:v>
                </c:pt>
                <c:pt idx="295">
                  <c:v>171550.68836</c:v>
                </c:pt>
                <c:pt idx="296">
                  <c:v>173168.96119999999</c:v>
                </c:pt>
                <c:pt idx="297">
                  <c:v>174518.14767999999</c:v>
                </c:pt>
                <c:pt idx="298">
                  <c:v>175339.17397</c:v>
                </c:pt>
                <c:pt idx="299">
                  <c:v>176428.66083000001</c:v>
                </c:pt>
                <c:pt idx="300">
                  <c:v>177836.04506</c:v>
                </c:pt>
                <c:pt idx="301">
                  <c:v>180042.55319000001</c:v>
                </c:pt>
                <c:pt idx="302">
                  <c:v>180640.17522</c:v>
                </c:pt>
                <c:pt idx="303">
                  <c:v>180640.17522</c:v>
                </c:pt>
                <c:pt idx="304">
                  <c:v>184811.01376999999</c:v>
                </c:pt>
                <c:pt idx="305">
                  <c:v>184775.34417999999</c:v>
                </c:pt>
                <c:pt idx="306">
                  <c:v>184993.74218</c:v>
                </c:pt>
                <c:pt idx="307">
                  <c:v>185707.7597</c:v>
                </c:pt>
                <c:pt idx="308">
                  <c:v>186521.90238000001</c:v>
                </c:pt>
                <c:pt idx="309">
                  <c:v>186701.50188</c:v>
                </c:pt>
                <c:pt idx="310">
                  <c:v>186553.19149</c:v>
                </c:pt>
                <c:pt idx="311">
                  <c:v>188070.08760999999</c:v>
                </c:pt>
                <c:pt idx="312">
                  <c:v>188765.95744999999</c:v>
                </c:pt>
                <c:pt idx="313">
                  <c:v>188866.08259999999</c:v>
                </c:pt>
                <c:pt idx="314">
                  <c:v>189560.70087999999</c:v>
                </c:pt>
                <c:pt idx="315">
                  <c:v>189795.99499000001</c:v>
                </c:pt>
                <c:pt idx="316">
                  <c:v>190138.29787000001</c:v>
                </c:pt>
                <c:pt idx="317">
                  <c:v>190455.56946</c:v>
                </c:pt>
                <c:pt idx="318">
                  <c:v>191657.69712</c:v>
                </c:pt>
                <c:pt idx="319">
                  <c:v>192416.14517999999</c:v>
                </c:pt>
                <c:pt idx="320">
                  <c:v>192416.14517999999</c:v>
                </c:pt>
                <c:pt idx="321">
                  <c:v>192688.98623000001</c:v>
                </c:pt>
                <c:pt idx="322">
                  <c:v>193272.84104999999</c:v>
                </c:pt>
                <c:pt idx="323">
                  <c:v>193795.36921</c:v>
                </c:pt>
                <c:pt idx="324">
                  <c:v>194652.06508</c:v>
                </c:pt>
                <c:pt idx="325">
                  <c:v>195387.98498000001</c:v>
                </c:pt>
                <c:pt idx="326">
                  <c:v>195999.37422</c:v>
                </c:pt>
                <c:pt idx="327">
                  <c:v>196010.63829999999</c:v>
                </c:pt>
                <c:pt idx="328">
                  <c:v>195900.50062999999</c:v>
                </c:pt>
                <c:pt idx="329">
                  <c:v>196204.00500999999</c:v>
                </c:pt>
                <c:pt idx="330">
                  <c:v>196571.33916999999</c:v>
                </c:pt>
                <c:pt idx="331">
                  <c:v>196924.90612999999</c:v>
                </c:pt>
                <c:pt idx="332">
                  <c:v>197405.50688</c:v>
                </c:pt>
                <c:pt idx="333">
                  <c:v>198023.15393999999</c:v>
                </c:pt>
                <c:pt idx="334">
                  <c:v>198801.62703</c:v>
                </c:pt>
                <c:pt idx="335">
                  <c:v>199678.34792999999</c:v>
                </c:pt>
                <c:pt idx="336">
                  <c:v>200109.51188999999</c:v>
                </c:pt>
                <c:pt idx="337">
                  <c:v>200009.38673</c:v>
                </c:pt>
                <c:pt idx="338">
                  <c:v>200451.18899</c:v>
                </c:pt>
                <c:pt idx="339">
                  <c:v>200613.26658</c:v>
                </c:pt>
                <c:pt idx="340">
                  <c:v>201188.98623000001</c:v>
                </c:pt>
                <c:pt idx="341">
                  <c:v>201584.48060000001</c:v>
                </c:pt>
                <c:pt idx="342">
                  <c:v>202355.44430999999</c:v>
                </c:pt>
                <c:pt idx="343">
                  <c:v>202983.72966000001</c:v>
                </c:pt>
                <c:pt idx="344">
                  <c:v>202983.72966000001</c:v>
                </c:pt>
                <c:pt idx="345">
                  <c:v>203398.62328</c:v>
                </c:pt>
                <c:pt idx="346">
                  <c:v>204023.77971999999</c:v>
                </c:pt>
                <c:pt idx="347">
                  <c:v>204372.96621000001</c:v>
                </c:pt>
                <c:pt idx="348">
                  <c:v>204918.64830999999</c:v>
                </c:pt>
                <c:pt idx="349">
                  <c:v>206691.48936000001</c:v>
                </c:pt>
                <c:pt idx="350">
                  <c:v>208014.39298999999</c:v>
                </c:pt>
                <c:pt idx="351">
                  <c:v>208014.39298999999</c:v>
                </c:pt>
              </c:numCache>
            </c:numRef>
          </c:val>
          <c:smooth val="0"/>
          <c:extLst>
            <c:ext xmlns:c16="http://schemas.microsoft.com/office/drawing/2014/chart" uri="{C3380CC4-5D6E-409C-BE32-E72D297353CC}">
              <c16:uniqueId val="{00000001-8519-4FCD-8DE2-38F6573D0E7D}"/>
            </c:ext>
          </c:extLst>
        </c:ser>
        <c:ser>
          <c:idx val="2"/>
          <c:order val="2"/>
          <c:tx>
            <c:strRef>
              <c:f>'875_B_PH'!$G$4</c:f>
              <c:strCache>
                <c:ptCount val="1"/>
                <c:pt idx="0">
                  <c:v>World equities</c:v>
                </c:pt>
              </c:strCache>
            </c:strRef>
          </c:tx>
          <c:spPr>
            <a:ln w="15875" cap="rnd">
              <a:solidFill>
                <a:srgbClr val="7A9CB4"/>
              </a:solidFill>
              <a:round/>
            </a:ln>
            <a:effectLst/>
          </c:spPr>
          <c:marker>
            <c:symbol val="none"/>
          </c:marker>
          <c:dLbls>
            <c:delete val="1"/>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'875_B_PH'!$O$2:$O$353</c:f>
              <c:numCache>
                <c:formatCode>General</c:formatCode>
                <c:ptCount val="352"/>
                <c:pt idx="0">
                  <c:v>100000</c:v>
                </c:pt>
                <c:pt idx="1">
                  <c:v>98003.297269999995</c:v>
                </c:pt>
                <c:pt idx="2">
                  <c:v>101188.08566</c:v>
                </c:pt>
                <c:pt idx="3">
                  <c:v>107415.30803</c:v>
                </c:pt>
                <c:pt idx="4">
                  <c:v>112754.2415</c:v>
                </c:pt>
                <c:pt idx="5">
                  <c:v>117928.92462000001</c:v>
                </c:pt>
                <c:pt idx="6">
                  <c:v>110021.47889</c:v>
                </c:pt>
                <c:pt idx="7">
                  <c:v>115980.0618</c:v>
                </c:pt>
                <c:pt idx="8">
                  <c:v>109857.16722</c:v>
                </c:pt>
                <c:pt idx="9">
                  <c:v>111782.47808</c:v>
                </c:pt>
                <c:pt idx="10">
                  <c:v>113126.10476</c:v>
                </c:pt>
                <c:pt idx="11">
                  <c:v>116259.92525</c:v>
                </c:pt>
                <c:pt idx="12">
                  <c:v>124105.42443</c:v>
                </c:pt>
                <c:pt idx="13">
                  <c:v>129326.90479</c:v>
                </c:pt>
                <c:pt idx="14">
                  <c:v>130571.29433999999</c:v>
                </c:pt>
                <c:pt idx="15">
                  <c:v>128915.42027</c:v>
                </c:pt>
                <c:pt idx="16">
                  <c:v>131955.33961</c:v>
                </c:pt>
                <c:pt idx="17">
                  <c:v>131724.05205999999</c:v>
                </c:pt>
                <c:pt idx="18">
                  <c:v>114138.5321</c:v>
                </c:pt>
                <c:pt idx="19">
                  <c:v>116137.56548999999</c:v>
                </c:pt>
                <c:pt idx="20">
                  <c:v>126616.46748000001</c:v>
                </c:pt>
                <c:pt idx="21">
                  <c:v>134126.41266</c:v>
                </c:pt>
                <c:pt idx="22">
                  <c:v>140658.76777000001</c:v>
                </c:pt>
                <c:pt idx="23">
                  <c:v>143718.31372999999</c:v>
                </c:pt>
                <c:pt idx="24">
                  <c:v>139874.80665000001</c:v>
                </c:pt>
                <c:pt idx="25">
                  <c:v>145678.21653000001</c:v>
                </c:pt>
                <c:pt idx="26">
                  <c:v>151400.60524</c:v>
                </c:pt>
                <c:pt idx="27">
                  <c:v>145847.86418999999</c:v>
                </c:pt>
                <c:pt idx="28">
                  <c:v>152629.96814000001</c:v>
                </c:pt>
                <c:pt idx="29">
                  <c:v>152151.50774999999</c:v>
                </c:pt>
                <c:pt idx="30">
                  <c:v>151860.359</c:v>
                </c:pt>
                <c:pt idx="31">
                  <c:v>150367.20194</c:v>
                </c:pt>
                <c:pt idx="32">
                  <c:v>158162.65323</c:v>
                </c:pt>
                <c:pt idx="33">
                  <c:v>162591.64715</c:v>
                </c:pt>
                <c:pt idx="34">
                  <c:v>175731.85855999999</c:v>
                </c:pt>
                <c:pt idx="35">
                  <c:v>165648.12645000001</c:v>
                </c:pt>
                <c:pt idx="36">
                  <c:v>166075.00560999999</c:v>
                </c:pt>
                <c:pt idx="37">
                  <c:v>177533.27632999999</c:v>
                </c:pt>
                <c:pt idx="38">
                  <c:v>170006.40319000001</c:v>
                </c:pt>
                <c:pt idx="39">
                  <c:v>165682.10505000001</c:v>
                </c:pt>
                <c:pt idx="40">
                  <c:v>171240.42741999999</c:v>
                </c:pt>
                <c:pt idx="41">
                  <c:v>166399.33564</c:v>
                </c:pt>
                <c:pt idx="42">
                  <c:v>171791.44500000001</c:v>
                </c:pt>
                <c:pt idx="43">
                  <c:v>162636.66573000001</c:v>
                </c:pt>
                <c:pt idx="44">
                  <c:v>159891.75915</c:v>
                </c:pt>
                <c:pt idx="45">
                  <c:v>150164.18901</c:v>
                </c:pt>
                <c:pt idx="46">
                  <c:v>152573.29626</c:v>
                </c:pt>
                <c:pt idx="47">
                  <c:v>155511.34112</c:v>
                </c:pt>
                <c:pt idx="48">
                  <c:v>142351.56443</c:v>
                </c:pt>
                <c:pt idx="49">
                  <c:v>132977.58025999999</c:v>
                </c:pt>
                <c:pt idx="50">
                  <c:v>142779.91558</c:v>
                </c:pt>
                <c:pt idx="51">
                  <c:v>140919.37259000001</c:v>
                </c:pt>
                <c:pt idx="52">
                  <c:v>136484.36799999999</c:v>
                </c:pt>
                <c:pt idx="53">
                  <c:v>134660.07294000001</c:v>
                </c:pt>
                <c:pt idx="54">
                  <c:v>128176.66173000001</c:v>
                </c:pt>
                <c:pt idx="55">
                  <c:v>116865.16138999999</c:v>
                </c:pt>
                <c:pt idx="56">
                  <c:v>119096.70898</c:v>
                </c:pt>
                <c:pt idx="57">
                  <c:v>126124.39111</c:v>
                </c:pt>
                <c:pt idx="58">
                  <c:v>126904.48824000001</c:v>
                </c:pt>
                <c:pt idx="59">
                  <c:v>123046.93584999999</c:v>
                </c:pt>
                <c:pt idx="60">
                  <c:v>121964.71132</c:v>
                </c:pt>
                <c:pt idx="61">
                  <c:v>127337.25539000001</c:v>
                </c:pt>
                <c:pt idx="62">
                  <c:v>123009.09325999999</c:v>
                </c:pt>
                <c:pt idx="63">
                  <c:v>123214.19151999999</c:v>
                </c:pt>
                <c:pt idx="64">
                  <c:v>115717.00365</c:v>
                </c:pt>
                <c:pt idx="65">
                  <c:v>105953.06292</c:v>
                </c:pt>
                <c:pt idx="66">
                  <c:v>106133.99589999999</c:v>
                </c:pt>
                <c:pt idx="67">
                  <c:v>94448.608290000004</c:v>
                </c:pt>
                <c:pt idx="68">
                  <c:v>101407.96522</c:v>
                </c:pt>
                <c:pt idx="69">
                  <c:v>106860.05846</c:v>
                </c:pt>
                <c:pt idx="70">
                  <c:v>101668.14071000001</c:v>
                </c:pt>
                <c:pt idx="71">
                  <c:v>98569.893490000002</c:v>
                </c:pt>
                <c:pt idx="72">
                  <c:v>96844.774229999995</c:v>
                </c:pt>
                <c:pt idx="73">
                  <c:v>96525.105519999997</c:v>
                </c:pt>
                <c:pt idx="74">
                  <c:v>105079.00331</c:v>
                </c:pt>
                <c:pt idx="75">
                  <c:v>111061.56750999999</c:v>
                </c:pt>
                <c:pt idx="76">
                  <c:v>112969.70507</c:v>
                </c:pt>
                <c:pt idx="77">
                  <c:v>115250.56457</c:v>
                </c:pt>
                <c:pt idx="78">
                  <c:v>117726.40235</c:v>
                </c:pt>
                <c:pt idx="79">
                  <c:v>118434.92362</c:v>
                </c:pt>
                <c:pt idx="80">
                  <c:v>125451.25911</c:v>
                </c:pt>
                <c:pt idx="81">
                  <c:v>127347.37536999999</c:v>
                </c:pt>
                <c:pt idx="82">
                  <c:v>135327.01029000001</c:v>
                </c:pt>
                <c:pt idx="83">
                  <c:v>137498.45134</c:v>
                </c:pt>
                <c:pt idx="84">
                  <c:v>139800.90012999999</c:v>
                </c:pt>
                <c:pt idx="85">
                  <c:v>138873.23529000001</c:v>
                </c:pt>
                <c:pt idx="86">
                  <c:v>136028.90757000001</c:v>
                </c:pt>
                <c:pt idx="87">
                  <c:v>137268.26779000001</c:v>
                </c:pt>
                <c:pt idx="88">
                  <c:v>140086.22223000001</c:v>
                </c:pt>
                <c:pt idx="89">
                  <c:v>135512.42058999999</c:v>
                </c:pt>
                <c:pt idx="90">
                  <c:v>136108.02741000001</c:v>
                </c:pt>
                <c:pt idx="91">
                  <c:v>138682.85699999999</c:v>
                </c:pt>
                <c:pt idx="92">
                  <c:v>142076.48496999999</c:v>
                </c:pt>
                <c:pt idx="93">
                  <c:v>149539.93956999999</c:v>
                </c:pt>
                <c:pt idx="94">
                  <c:v>155248.34430999999</c:v>
                </c:pt>
                <c:pt idx="95">
                  <c:v>151753.02587000001</c:v>
                </c:pt>
                <c:pt idx="96">
                  <c:v>156560.26172000001</c:v>
                </c:pt>
                <c:pt idx="97">
                  <c:v>153521.20105</c:v>
                </c:pt>
                <c:pt idx="98">
                  <c:v>150176.08765</c:v>
                </c:pt>
                <c:pt idx="99">
                  <c:v>152844.32772</c:v>
                </c:pt>
                <c:pt idx="100">
                  <c:v>154166.85578000001</c:v>
                </c:pt>
                <c:pt idx="101">
                  <c:v>159552.15715000001</c:v>
                </c:pt>
                <c:pt idx="102">
                  <c:v>160754.41078000001</c:v>
                </c:pt>
                <c:pt idx="103">
                  <c:v>164929.79186999999</c:v>
                </c:pt>
                <c:pt idx="104">
                  <c:v>160928.41310000001</c:v>
                </c:pt>
                <c:pt idx="105">
                  <c:v>166290.46919</c:v>
                </c:pt>
                <c:pt idx="106">
                  <c:v>169974.57125000001</c:v>
                </c:pt>
                <c:pt idx="107">
                  <c:v>177564.49494</c:v>
                </c:pt>
                <c:pt idx="108">
                  <c:v>177300.14879000001</c:v>
                </c:pt>
                <c:pt idx="109">
                  <c:v>181198.79443000001</c:v>
                </c:pt>
                <c:pt idx="110">
                  <c:v>186700.13824999999</c:v>
                </c:pt>
                <c:pt idx="111">
                  <c:v>180322.6495</c:v>
                </c:pt>
                <c:pt idx="112">
                  <c:v>180269.78026999999</c:v>
                </c:pt>
                <c:pt idx="113">
                  <c:v>181394.81537999999</c:v>
                </c:pt>
                <c:pt idx="114">
                  <c:v>186103.30476</c:v>
                </c:pt>
                <c:pt idx="115">
                  <c:v>188322.34038000001</c:v>
                </c:pt>
                <c:pt idx="116">
                  <c:v>195234.28674000001</c:v>
                </c:pt>
                <c:pt idx="117">
                  <c:v>200015.21064</c:v>
                </c:pt>
                <c:pt idx="118">
                  <c:v>204081.72528000001</c:v>
                </c:pt>
                <c:pt idx="119">
                  <c:v>206490.95519000001</c:v>
                </c:pt>
                <c:pt idx="120">
                  <c:v>205416.45864</c:v>
                </c:pt>
                <c:pt idx="121">
                  <c:v>209176.67522</c:v>
                </c:pt>
                <c:pt idx="122">
                  <c:v>218404.01168</c:v>
                </c:pt>
                <c:pt idx="123">
                  <c:v>224521.26360999999</c:v>
                </c:pt>
                <c:pt idx="124">
                  <c:v>222789.45903</c:v>
                </c:pt>
                <c:pt idx="125">
                  <c:v>217855.50876999999</c:v>
                </c:pt>
                <c:pt idx="126">
                  <c:v>217690.21575999999</c:v>
                </c:pt>
                <c:pt idx="127">
                  <c:v>228042.58733000001</c:v>
                </c:pt>
                <c:pt idx="128">
                  <c:v>235037.02686000001</c:v>
                </c:pt>
                <c:pt idx="129">
                  <c:v>225429.66982000001</c:v>
                </c:pt>
                <c:pt idx="130">
                  <c:v>222521.37156</c:v>
                </c:pt>
                <c:pt idx="131">
                  <c:v>205516.37044999999</c:v>
                </c:pt>
                <c:pt idx="132">
                  <c:v>204326.87413000001</c:v>
                </c:pt>
                <c:pt idx="133">
                  <c:v>202368.38198999999</c:v>
                </c:pt>
                <c:pt idx="134">
                  <c:v>213004.481</c:v>
                </c:pt>
                <c:pt idx="135">
                  <c:v>216252.50393000001</c:v>
                </c:pt>
                <c:pt idx="136">
                  <c:v>199004.74596</c:v>
                </c:pt>
                <c:pt idx="137">
                  <c:v>194142.18755999999</c:v>
                </c:pt>
                <c:pt idx="138">
                  <c:v>191414.69961000001</c:v>
                </c:pt>
                <c:pt idx="139">
                  <c:v>168648.60853</c:v>
                </c:pt>
                <c:pt idx="140">
                  <c:v>136672.66097</c:v>
                </c:pt>
                <c:pt idx="141">
                  <c:v>127826.01976</c:v>
                </c:pt>
                <c:pt idx="142">
                  <c:v>131927.12633</c:v>
                </c:pt>
                <c:pt idx="143">
                  <c:v>120369.55714</c:v>
                </c:pt>
                <c:pt idx="144">
                  <c:v>108048.63477999999</c:v>
                </c:pt>
                <c:pt idx="145">
                  <c:v>116196.44537</c:v>
                </c:pt>
                <c:pt idx="146">
                  <c:v>129231.28632</c:v>
                </c:pt>
                <c:pt idx="147">
                  <c:v>140940.40987999999</c:v>
                </c:pt>
                <c:pt idx="148">
                  <c:v>140304.56847</c:v>
                </c:pt>
                <c:pt idx="149">
                  <c:v>152187.93968000001</c:v>
                </c:pt>
                <c:pt idx="150">
                  <c:v>158466.43663000001</c:v>
                </c:pt>
                <c:pt idx="151">
                  <c:v>164782.65349999999</c:v>
                </c:pt>
                <c:pt idx="152">
                  <c:v>161850.98728</c:v>
                </c:pt>
                <c:pt idx="153">
                  <c:v>168464.67022999999</c:v>
                </c:pt>
                <c:pt idx="154">
                  <c:v>171489.80825999999</c:v>
                </c:pt>
                <c:pt idx="155">
                  <c:v>164401.95825</c:v>
                </c:pt>
                <c:pt idx="156">
                  <c:v>166719.49501000001</c:v>
                </c:pt>
                <c:pt idx="157">
                  <c:v>177044.51196999999</c:v>
                </c:pt>
                <c:pt idx="158">
                  <c:v>177069.35191999999</c:v>
                </c:pt>
                <c:pt idx="159">
                  <c:v>160108.20405</c:v>
                </c:pt>
                <c:pt idx="160">
                  <c:v>154618.69755000001</c:v>
                </c:pt>
                <c:pt idx="161">
                  <c:v>167154.10214999999</c:v>
                </c:pt>
                <c:pt idx="162">
                  <c:v>160913.38646000001</c:v>
                </c:pt>
                <c:pt idx="163">
                  <c:v>175917.88219</c:v>
                </c:pt>
                <c:pt idx="164">
                  <c:v>182475.32258000001</c:v>
                </c:pt>
                <c:pt idx="165">
                  <c:v>178535.76769000001</c:v>
                </c:pt>
                <c:pt idx="166">
                  <c:v>191662.66979000001</c:v>
                </c:pt>
                <c:pt idx="167">
                  <c:v>195992.67191</c:v>
                </c:pt>
                <c:pt idx="168">
                  <c:v>202854.93836999999</c:v>
                </c:pt>
                <c:pt idx="169">
                  <c:v>200854.43298000001</c:v>
                </c:pt>
                <c:pt idx="170">
                  <c:v>209387.23214000001</c:v>
                </c:pt>
                <c:pt idx="171">
                  <c:v>205043.43005</c:v>
                </c:pt>
                <c:pt idx="172">
                  <c:v>201799.70045</c:v>
                </c:pt>
                <c:pt idx="173">
                  <c:v>198140.62234</c:v>
                </c:pt>
                <c:pt idx="174">
                  <c:v>184180.20188000001</c:v>
                </c:pt>
                <c:pt idx="175">
                  <c:v>168272.45194</c:v>
                </c:pt>
                <c:pt idx="176">
                  <c:v>185678.02025999999</c:v>
                </c:pt>
                <c:pt idx="177">
                  <c:v>181144.57587</c:v>
                </c:pt>
                <c:pt idx="178">
                  <c:v>181043.92806999999</c:v>
                </c:pt>
                <c:pt idx="179">
                  <c:v>190129.27814000001</c:v>
                </c:pt>
                <c:pt idx="180">
                  <c:v>199416.84382000001</c:v>
                </c:pt>
                <c:pt idx="181">
                  <c:v>201980.63342</c:v>
                </c:pt>
                <c:pt idx="182">
                  <c:v>199686.95527999999</c:v>
                </c:pt>
                <c:pt idx="183">
                  <c:v>182449.19463000001</c:v>
                </c:pt>
                <c:pt idx="184">
                  <c:v>191745.96028999999</c:v>
                </c:pt>
                <c:pt idx="185">
                  <c:v>194210.94209</c:v>
                </c:pt>
                <c:pt idx="186">
                  <c:v>199134.52703999999</c:v>
                </c:pt>
                <c:pt idx="187">
                  <c:v>204605.44957999999</c:v>
                </c:pt>
                <c:pt idx="188">
                  <c:v>203222.81497000001</c:v>
                </c:pt>
                <c:pt idx="189">
                  <c:v>205825.06051000001</c:v>
                </c:pt>
                <c:pt idx="190">
                  <c:v>209695.86087</c:v>
                </c:pt>
                <c:pt idx="191">
                  <c:v>220377.65312</c:v>
                </c:pt>
                <c:pt idx="192">
                  <c:v>220741.54307000001</c:v>
                </c:pt>
                <c:pt idx="193">
                  <c:v>225912.05553000001</c:v>
                </c:pt>
                <c:pt idx="194">
                  <c:v>233026.21749000001</c:v>
                </c:pt>
                <c:pt idx="195">
                  <c:v>233114.23065000001</c:v>
                </c:pt>
                <c:pt idx="196">
                  <c:v>227370.19132000001</c:v>
                </c:pt>
                <c:pt idx="197">
                  <c:v>239340.28769999999</c:v>
                </c:pt>
                <c:pt idx="198">
                  <c:v>234245.95108999999</c:v>
                </c:pt>
                <c:pt idx="199">
                  <c:v>245961.20796999999</c:v>
                </c:pt>
                <c:pt idx="200">
                  <c:v>255588.98897000001</c:v>
                </c:pt>
                <c:pt idx="201">
                  <c:v>260131.20400999999</c:v>
                </c:pt>
                <c:pt idx="202">
                  <c:v>265635.49180999998</c:v>
                </c:pt>
                <c:pt idx="203">
                  <c:v>255796.78589</c:v>
                </c:pt>
                <c:pt idx="204">
                  <c:v>268602.24062</c:v>
                </c:pt>
                <c:pt idx="205">
                  <c:v>268990.97051999997</c:v>
                </c:pt>
                <c:pt idx="206">
                  <c:v>271747.28509000002</c:v>
                </c:pt>
                <c:pt idx="207">
                  <c:v>277093.88520000002</c:v>
                </c:pt>
                <c:pt idx="208">
                  <c:v>282050.83542000002</c:v>
                </c:pt>
                <c:pt idx="209">
                  <c:v>277549.52964000002</c:v>
                </c:pt>
                <c:pt idx="210">
                  <c:v>283665.37089999998</c:v>
                </c:pt>
                <c:pt idx="211">
                  <c:v>275966.39675999997</c:v>
                </c:pt>
                <c:pt idx="212">
                  <c:v>277751.62257000001</c:v>
                </c:pt>
                <c:pt idx="213">
                  <c:v>283317.97959</c:v>
                </c:pt>
                <c:pt idx="214">
                  <c:v>278749.45260000002</c:v>
                </c:pt>
                <c:pt idx="215">
                  <c:v>273698.60122999997</c:v>
                </c:pt>
                <c:pt idx="216">
                  <c:v>289734.23092</c:v>
                </c:pt>
                <c:pt idx="217">
                  <c:v>285198.88520999998</c:v>
                </c:pt>
                <c:pt idx="218">
                  <c:v>291887.51734000002</c:v>
                </c:pt>
                <c:pt idx="219">
                  <c:v>292893.01402</c:v>
                </c:pt>
                <c:pt idx="220">
                  <c:v>286082.57413000002</c:v>
                </c:pt>
                <c:pt idx="221">
                  <c:v>291217.75865999999</c:v>
                </c:pt>
                <c:pt idx="222">
                  <c:v>271946.55669</c:v>
                </c:pt>
                <c:pt idx="223">
                  <c:v>261915.93914999999</c:v>
                </c:pt>
                <c:pt idx="224">
                  <c:v>282671.28220000002</c:v>
                </c:pt>
                <c:pt idx="225">
                  <c:v>281264.78896999999</c:v>
                </c:pt>
                <c:pt idx="226">
                  <c:v>276320.90272999997</c:v>
                </c:pt>
                <c:pt idx="227">
                  <c:v>259790.19135000001</c:v>
                </c:pt>
                <c:pt idx="228">
                  <c:v>257856.72315999999</c:v>
                </c:pt>
                <c:pt idx="229">
                  <c:v>275354.59797</c:v>
                </c:pt>
                <c:pt idx="230">
                  <c:v>279711.70937</c:v>
                </c:pt>
                <c:pt idx="231">
                  <c:v>281282.69826999999</c:v>
                </c:pt>
                <c:pt idx="232">
                  <c:v>278130.84581999999</c:v>
                </c:pt>
                <c:pt idx="233">
                  <c:v>289881.43063000002</c:v>
                </c:pt>
                <c:pt idx="234">
                  <c:v>290122.34749000001</c:v>
                </c:pt>
                <c:pt idx="235">
                  <c:v>291663.46711999999</c:v>
                </c:pt>
                <c:pt idx="236">
                  <c:v>286018.91025999998</c:v>
                </c:pt>
                <c:pt idx="237">
                  <c:v>290131.60881000001</c:v>
                </c:pt>
                <c:pt idx="238">
                  <c:v>297073.97644</c:v>
                </c:pt>
                <c:pt idx="239">
                  <c:v>304243.89029000001</c:v>
                </c:pt>
                <c:pt idx="240">
                  <c:v>312684.68964</c:v>
                </c:pt>
                <c:pt idx="241">
                  <c:v>316015.38973</c:v>
                </c:pt>
                <c:pt idx="242">
                  <c:v>320694.56183000002</c:v>
                </c:pt>
                <c:pt idx="243">
                  <c:v>327478.68978000002</c:v>
                </c:pt>
                <c:pt idx="244">
                  <c:v>328738.65795999998</c:v>
                </c:pt>
                <c:pt idx="245">
                  <c:v>336606.17576000001</c:v>
                </c:pt>
                <c:pt idx="246">
                  <c:v>337080.15882999997</c:v>
                </c:pt>
                <c:pt idx="247">
                  <c:v>344645.67190000002</c:v>
                </c:pt>
                <c:pt idx="248">
                  <c:v>351158.95237999997</c:v>
                </c:pt>
                <c:pt idx="249">
                  <c:v>358767.70536999998</c:v>
                </c:pt>
                <c:pt idx="250">
                  <c:v>363619.53045999998</c:v>
                </c:pt>
                <c:pt idx="251">
                  <c:v>382818.66590000002</c:v>
                </c:pt>
                <c:pt idx="252">
                  <c:v>366959.49187000003</c:v>
                </c:pt>
                <c:pt idx="253">
                  <c:v>358961.08898</c:v>
                </c:pt>
                <c:pt idx="254">
                  <c:v>363085.93151000002</c:v>
                </c:pt>
                <c:pt idx="255">
                  <c:v>365361.20968999999</c:v>
                </c:pt>
                <c:pt idx="256">
                  <c:v>365186.9007</c:v>
                </c:pt>
                <c:pt idx="257">
                  <c:v>376592.97686</c:v>
                </c:pt>
                <c:pt idx="258">
                  <c:v>381252.52233000001</c:v>
                </c:pt>
                <c:pt idx="259">
                  <c:v>383375.38747000002</c:v>
                </c:pt>
                <c:pt idx="260">
                  <c:v>355224.97635999997</c:v>
                </c:pt>
                <c:pt idx="261">
                  <c:v>359260.27239</c:v>
                </c:pt>
                <c:pt idx="262">
                  <c:v>331942.82763000001</c:v>
                </c:pt>
                <c:pt idx="263">
                  <c:v>357769.93667000002</c:v>
                </c:pt>
                <c:pt idx="264">
                  <c:v>368528.02743999998</c:v>
                </c:pt>
                <c:pt idx="265">
                  <c:v>373368.44455000001</c:v>
                </c:pt>
                <c:pt idx="266">
                  <c:v>386607.83175999997</c:v>
                </c:pt>
                <c:pt idx="267">
                  <c:v>364300.20645</c:v>
                </c:pt>
                <c:pt idx="268">
                  <c:v>388305.71908000001</c:v>
                </c:pt>
                <c:pt idx="269">
                  <c:v>390229.12861000001</c:v>
                </c:pt>
                <c:pt idx="270">
                  <c:v>382247.16303</c:v>
                </c:pt>
                <c:pt idx="271">
                  <c:v>390381.78697999998</c:v>
                </c:pt>
                <c:pt idx="272">
                  <c:v>400315.98871000001</c:v>
                </c:pt>
                <c:pt idx="273">
                  <c:v>411464.89471000002</c:v>
                </c:pt>
                <c:pt idx="274">
                  <c:v>423791.64371999999</c:v>
                </c:pt>
                <c:pt idx="275">
                  <c:v>421212.15281</c:v>
                </c:pt>
                <c:pt idx="276">
                  <c:v>385609.08172999998</c:v>
                </c:pt>
                <c:pt idx="277">
                  <c:v>334576.53710000002</c:v>
                </c:pt>
                <c:pt idx="278">
                  <c:v>371127.08364000003</c:v>
                </c:pt>
                <c:pt idx="279">
                  <c:v>389055.57893000002</c:v>
                </c:pt>
                <c:pt idx="280">
                  <c:v>399346.49462000001</c:v>
                </c:pt>
                <c:pt idx="281">
                  <c:v>418451.79025999998</c:v>
                </c:pt>
                <c:pt idx="282">
                  <c:v>446410.35107999999</c:v>
                </c:pt>
                <c:pt idx="283">
                  <c:v>431009.58146999998</c:v>
                </c:pt>
                <c:pt idx="284">
                  <c:v>417788.34889999998</c:v>
                </c:pt>
                <c:pt idx="285">
                  <c:v>471207.43014999997</c:v>
                </c:pt>
                <c:pt idx="286">
                  <c:v>491185.06806000002</c:v>
                </c:pt>
                <c:pt idx="287">
                  <c:v>486303.37368999998</c:v>
                </c:pt>
                <c:pt idx="288">
                  <c:v>498764.56510000001</c:v>
                </c:pt>
                <c:pt idx="289">
                  <c:v>515359.49235999997</c:v>
                </c:pt>
                <c:pt idx="290">
                  <c:v>539344.39702999999</c:v>
                </c:pt>
                <c:pt idx="291">
                  <c:v>547113.90436000004</c:v>
                </c:pt>
                <c:pt idx="292">
                  <c:v>555269.62693000003</c:v>
                </c:pt>
                <c:pt idx="293">
                  <c:v>565214.99130999995</c:v>
                </c:pt>
                <c:pt idx="294">
                  <c:v>579282.25422</c:v>
                </c:pt>
                <c:pt idx="295">
                  <c:v>555230.12835000001</c:v>
                </c:pt>
                <c:pt idx="296">
                  <c:v>586678.67162000004</c:v>
                </c:pt>
                <c:pt idx="297">
                  <c:v>573822.80099000002</c:v>
                </c:pt>
                <c:pt idx="298">
                  <c:v>598348.05125999998</c:v>
                </c:pt>
                <c:pt idx="299">
                  <c:v>566688.95106999995</c:v>
                </c:pt>
                <c:pt idx="300">
                  <c:v>552356.66735</c:v>
                </c:pt>
                <c:pt idx="301">
                  <c:v>567515.23210000002</c:v>
                </c:pt>
                <c:pt idx="302">
                  <c:v>520369.80247</c:v>
                </c:pt>
                <c:pt idx="303">
                  <c:v>520763.92969000002</c:v>
                </c:pt>
                <c:pt idx="304">
                  <c:v>475654.33338000003</c:v>
                </c:pt>
                <c:pt idx="305">
                  <c:v>513419.52285000001</c:v>
                </c:pt>
                <c:pt idx="306">
                  <c:v>491954.55453999998</c:v>
                </c:pt>
                <c:pt idx="307">
                  <c:v>446222.54878999997</c:v>
                </c:pt>
                <c:pt idx="308">
                  <c:v>478267.06689000002</c:v>
                </c:pt>
                <c:pt idx="309">
                  <c:v>511521.1986</c:v>
                </c:pt>
                <c:pt idx="310">
                  <c:v>489798.26280000003</c:v>
                </c:pt>
                <c:pt idx="311">
                  <c:v>524454.47173999995</c:v>
                </c:pt>
                <c:pt idx="312">
                  <c:v>511847.36862000002</c:v>
                </c:pt>
                <c:pt idx="313">
                  <c:v>527663.30273999996</c:v>
                </c:pt>
                <c:pt idx="314">
                  <c:v>536912.96449000004</c:v>
                </c:pt>
                <c:pt idx="315">
                  <c:v>531552.74840000004</c:v>
                </c:pt>
                <c:pt idx="316">
                  <c:v>563699.87696999998</c:v>
                </c:pt>
                <c:pt idx="317">
                  <c:v>582636.13826000004</c:v>
                </c:pt>
                <c:pt idx="318">
                  <c:v>568719.44839000003</c:v>
                </c:pt>
                <c:pt idx="319">
                  <c:v>544185.79547000001</c:v>
                </c:pt>
                <c:pt idx="320">
                  <c:v>528395.80530000001</c:v>
                </c:pt>
                <c:pt idx="321">
                  <c:v>577934.02754000004</c:v>
                </c:pt>
                <c:pt idx="322">
                  <c:v>606307.26222000003</c:v>
                </c:pt>
                <c:pt idx="323">
                  <c:v>613583.22120000003</c:v>
                </c:pt>
                <c:pt idx="324">
                  <c:v>639597.70319000003</c:v>
                </c:pt>
                <c:pt idx="325">
                  <c:v>660151.07597000001</c:v>
                </c:pt>
                <c:pt idx="326">
                  <c:v>635629.93501999998</c:v>
                </c:pt>
                <c:pt idx="327">
                  <c:v>664012.12435000006</c:v>
                </c:pt>
                <c:pt idx="328">
                  <c:v>677523.34034999995</c:v>
                </c:pt>
                <c:pt idx="329">
                  <c:v>689462.95412999997</c:v>
                </c:pt>
                <c:pt idx="330">
                  <c:v>707685.78749999998</c:v>
                </c:pt>
                <c:pt idx="331">
                  <c:v>720646.29258999997</c:v>
                </c:pt>
                <c:pt idx="332">
                  <c:v>706350.93146999995</c:v>
                </c:pt>
                <c:pt idx="333">
                  <c:v>738762.95817</c:v>
                </c:pt>
                <c:pt idx="334">
                  <c:v>719510.34016999998</c:v>
                </c:pt>
                <c:pt idx="335">
                  <c:v>744900.87939999998</c:v>
                </c:pt>
                <c:pt idx="336">
                  <c:v>739539.68197999999</c:v>
                </c:pt>
                <c:pt idx="337">
                  <c:v>706614.97094999999</c:v>
                </c:pt>
                <c:pt idx="338">
                  <c:v>712894.69455000001</c:v>
                </c:pt>
                <c:pt idx="339">
                  <c:v>755092.25127999997</c:v>
                </c:pt>
                <c:pt idx="340">
                  <c:v>787676.74698000005</c:v>
                </c:pt>
                <c:pt idx="341">
                  <c:v>797816.23097999999</c:v>
                </c:pt>
                <c:pt idx="342">
                  <c:v>818627.63257000002</c:v>
                </c:pt>
                <c:pt idx="343">
                  <c:v>844943.13798</c:v>
                </c:pt>
                <c:pt idx="344">
                  <c:v>861863.37659</c:v>
                </c:pt>
                <c:pt idx="345">
                  <c:v>864297.93712000002</c:v>
                </c:pt>
                <c:pt idx="346">
                  <c:v>871284.40333</c:v>
                </c:pt>
                <c:pt idx="347">
                  <c:v>890782.90619000001</c:v>
                </c:pt>
                <c:pt idx="348">
                  <c:v>897307.96265</c:v>
                </c:pt>
                <c:pt idx="349">
                  <c:v>840153.93409999995</c:v>
                </c:pt>
                <c:pt idx="350">
                  <c:v>920740.19374000002</c:v>
                </c:pt>
                <c:pt idx="351">
                  <c:v>962653.28703000001</c:v>
                </c:pt>
              </c:numCache>
            </c:numRef>
          </c:val>
          <c:smooth val="0"/>
          <c:extLst>
            <c:ext xmlns:c16="http://schemas.microsoft.com/office/drawing/2014/chart" uri="{C3380CC4-5D6E-409C-BE32-E72D297353CC}">
              <c16:uniqueId val="{00000002-8519-4FCD-8DE2-38F6573D0E7D}"/>
            </c:ext>
          </c:extLst>
        </c:ser>
        <c:ser>
          <c:idx val="3"/>
          <c:order val="3"/>
          <c:tx>
            <c:strRef>
              <c:f>'875_B_PH'!$G$5</c:f>
              <c:strCache>
                <c:ptCount val="1"/>
                <c:pt idx="0">
                  <c:v>World bonds</c:v>
                </c:pt>
              </c:strCache>
            </c:strRef>
          </c:tx>
          <c:spPr>
            <a:ln w="15875" cap="rnd">
              <a:solidFill>
                <a:srgbClr val="CCCCCC"/>
              </a:solidFill>
              <a:round/>
            </a:ln>
            <a:effectLst/>
          </c:spPr>
          <c:marker>
            <c:symbol val="none"/>
          </c:marker>
          <c:dLbls>
            <c:delete val="1"/>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'875_B_PH'!$Q$2:$Q$353</c:f>
              <c:numCache>
                <c:formatCode>General</c:formatCode>
                <c:ptCount val="352"/>
                <c:pt idx="0">
                  <c:v>100000</c:v>
                </c:pt>
                <c:pt idx="1">
                  <c:v>100000</c:v>
                </c:pt>
                <c:pt idx="2">
                  <c:v>99121.267609999995</c:v>
                </c:pt>
                <c:pt idx="3">
                  <c:v>101814.65976</c:v>
                </c:pt>
                <c:pt idx="4">
                  <c:v>103030.33024</c:v>
                </c:pt>
                <c:pt idx="5">
                  <c:v>102226.82798</c:v>
                </c:pt>
                <c:pt idx="6">
                  <c:v>102166.04182</c:v>
                </c:pt>
                <c:pt idx="7">
                  <c:v>104341.69534999999</c:v>
                </c:pt>
                <c:pt idx="8">
                  <c:v>106507.63154</c:v>
                </c:pt>
                <c:pt idx="9">
                  <c:v>104874.40607</c:v>
                </c:pt>
                <c:pt idx="10">
                  <c:v>104557.56281</c:v>
                </c:pt>
                <c:pt idx="11">
                  <c:v>105574.31835</c:v>
                </c:pt>
                <c:pt idx="12">
                  <c:v>106431.02830000001</c:v>
                </c:pt>
                <c:pt idx="13">
                  <c:v>105376.6973</c:v>
                </c:pt>
                <c:pt idx="14">
                  <c:v>107062.39111</c:v>
                </c:pt>
                <c:pt idx="15">
                  <c:v>107313.93281</c:v>
                </c:pt>
                <c:pt idx="16">
                  <c:v>107472.68451000001</c:v>
                </c:pt>
                <c:pt idx="17">
                  <c:v>107613.32183</c:v>
                </c:pt>
                <c:pt idx="18">
                  <c:v>110544.84155</c:v>
                </c:pt>
                <c:pt idx="19">
                  <c:v>116424.33179</c:v>
                </c:pt>
                <c:pt idx="20">
                  <c:v>119872.26983999999</c:v>
                </c:pt>
                <c:pt idx="21">
                  <c:v>118179.76333</c:v>
                </c:pt>
                <c:pt idx="22">
                  <c:v>120559.26968</c:v>
                </c:pt>
                <c:pt idx="23">
                  <c:v>119452.36472</c:v>
                </c:pt>
                <c:pt idx="24">
                  <c:v>115613.22466000001</c:v>
                </c:pt>
                <c:pt idx="25">
                  <c:v>115904.90319</c:v>
                </c:pt>
                <c:pt idx="26">
                  <c:v>115858.66662</c:v>
                </c:pt>
                <c:pt idx="27">
                  <c:v>113906.59105</c:v>
                </c:pt>
                <c:pt idx="28">
                  <c:v>111910.94589</c:v>
                </c:pt>
                <c:pt idx="29">
                  <c:v>114652.95114</c:v>
                </c:pt>
                <c:pt idx="30">
                  <c:v>115185.26577</c:v>
                </c:pt>
                <c:pt idx="31">
                  <c:v>116981.33585</c:v>
                </c:pt>
                <c:pt idx="32">
                  <c:v>116923.92963</c:v>
                </c:pt>
                <c:pt idx="33">
                  <c:v>115698.85868999999</c:v>
                </c:pt>
                <c:pt idx="34">
                  <c:v>115415.94689000001</c:v>
                </c:pt>
                <c:pt idx="35">
                  <c:v>112955.61237</c:v>
                </c:pt>
                <c:pt idx="36">
                  <c:v>112145.05976</c:v>
                </c:pt>
                <c:pt idx="37">
                  <c:v>115617.37037</c:v>
                </c:pt>
                <c:pt idx="38">
                  <c:v>111842.13236</c:v>
                </c:pt>
                <c:pt idx="39">
                  <c:v>112713.39191999999</c:v>
                </c:pt>
                <c:pt idx="40">
                  <c:v>115447.26416999999</c:v>
                </c:pt>
                <c:pt idx="41">
                  <c:v>113493.41941</c:v>
                </c:pt>
                <c:pt idx="42">
                  <c:v>112639.42925</c:v>
                </c:pt>
                <c:pt idx="43">
                  <c:v>112417.35643</c:v>
                </c:pt>
                <c:pt idx="44">
                  <c:v>110989.70015</c:v>
                </c:pt>
                <c:pt idx="45">
                  <c:v>113193.47586000001</c:v>
                </c:pt>
                <c:pt idx="46">
                  <c:v>117250.04132999999</c:v>
                </c:pt>
                <c:pt idx="47">
                  <c:v>117100.58447</c:v>
                </c:pt>
                <c:pt idx="48">
                  <c:v>117056.40755</c:v>
                </c:pt>
                <c:pt idx="49">
                  <c:v>113679.8444</c:v>
                </c:pt>
                <c:pt idx="50">
                  <c:v>113276.09963</c:v>
                </c:pt>
                <c:pt idx="51">
                  <c:v>112933.53711999999</c:v>
                </c:pt>
                <c:pt idx="52">
                  <c:v>111900.04029999999</c:v>
                </c:pt>
                <c:pt idx="53">
                  <c:v>114722.68887</c:v>
                </c:pt>
                <c:pt idx="54">
                  <c:v>119036.49969</c:v>
                </c:pt>
                <c:pt idx="55">
                  <c:v>119907.31034</c:v>
                </c:pt>
                <c:pt idx="56">
                  <c:v>120855.33156999999</c:v>
                </c:pt>
                <c:pt idx="57">
                  <c:v>119157.33265</c:v>
                </c:pt>
                <c:pt idx="58">
                  <c:v>116089.29493</c:v>
                </c:pt>
                <c:pt idx="59">
                  <c:v>113942.42372999999</c:v>
                </c:pt>
                <c:pt idx="60">
                  <c:v>114532.75191000001</c:v>
                </c:pt>
                <c:pt idx="61">
                  <c:v>114217.54581</c:v>
                </c:pt>
                <c:pt idx="62">
                  <c:v>118305.34934</c:v>
                </c:pt>
                <c:pt idx="63">
                  <c:v>121651.30817</c:v>
                </c:pt>
                <c:pt idx="64">
                  <c:v>127524.72508</c:v>
                </c:pt>
                <c:pt idx="65">
                  <c:v>128778.41991</c:v>
                </c:pt>
                <c:pt idx="66">
                  <c:v>131025.81801</c:v>
                </c:pt>
                <c:pt idx="67">
                  <c:v>132456.80142</c:v>
                </c:pt>
                <c:pt idx="68">
                  <c:v>131913.71322000001</c:v>
                </c:pt>
                <c:pt idx="69">
                  <c:v>132079.22481000001</c:v>
                </c:pt>
                <c:pt idx="70">
                  <c:v>138720.60175999999</c:v>
                </c:pt>
                <c:pt idx="71">
                  <c:v>140620.12977999999</c:v>
                </c:pt>
                <c:pt idx="72">
                  <c:v>142592.06252000001</c:v>
                </c:pt>
                <c:pt idx="73">
                  <c:v>143028.68251000001</c:v>
                </c:pt>
                <c:pt idx="74">
                  <c:v>144743.87161</c:v>
                </c:pt>
                <c:pt idx="75">
                  <c:v>151020.76921999999</c:v>
                </c:pt>
                <c:pt idx="76">
                  <c:v>148580.71436000001</c:v>
                </c:pt>
                <c:pt idx="77">
                  <c:v>144164.31698999999</c:v>
                </c:pt>
                <c:pt idx="78">
                  <c:v>143383.47091999999</c:v>
                </c:pt>
                <c:pt idx="79">
                  <c:v>151512.70937999999</c:v>
                </c:pt>
                <c:pt idx="80">
                  <c:v>150752.19576999999</c:v>
                </c:pt>
                <c:pt idx="81">
                  <c:v>153294.46750999999</c:v>
                </c:pt>
                <c:pt idx="82">
                  <c:v>159404.87651999999</c:v>
                </c:pt>
                <c:pt idx="83">
                  <c:v>159829.71952000001</c:v>
                </c:pt>
                <c:pt idx="84">
                  <c:v>160075.24069999999</c:v>
                </c:pt>
                <c:pt idx="85">
                  <c:v>162375.15995</c:v>
                </c:pt>
                <c:pt idx="86">
                  <c:v>155418.78815000001</c:v>
                </c:pt>
                <c:pt idx="87">
                  <c:v>156634.11535000001</c:v>
                </c:pt>
                <c:pt idx="88">
                  <c:v>156973.61478999999</c:v>
                </c:pt>
                <c:pt idx="89">
                  <c:v>156172.83233</c:v>
                </c:pt>
                <c:pt idx="90">
                  <c:v>159868.16638000001</c:v>
                </c:pt>
                <c:pt idx="91">
                  <c:v>162121.1361</c:v>
                </c:pt>
                <c:pt idx="92">
                  <c:v>166911.04358999999</c:v>
                </c:pt>
                <c:pt idx="93">
                  <c:v>172932.86113</c:v>
                </c:pt>
                <c:pt idx="94">
                  <c:v>175901.79787000001</c:v>
                </c:pt>
                <c:pt idx="95">
                  <c:v>173432.19490999999</c:v>
                </c:pt>
                <c:pt idx="96">
                  <c:v>173686.95812</c:v>
                </c:pt>
                <c:pt idx="97">
                  <c:v>171364.85798999999</c:v>
                </c:pt>
                <c:pt idx="98">
                  <c:v>173913.3879</c:v>
                </c:pt>
                <c:pt idx="99">
                  <c:v>170398.85441</c:v>
                </c:pt>
                <c:pt idx="100">
                  <c:v>168917.11903999999</c:v>
                </c:pt>
                <c:pt idx="101">
                  <c:v>167266.94104000001</c:v>
                </c:pt>
                <c:pt idx="102">
                  <c:v>170276.78036999999</c:v>
                </c:pt>
                <c:pt idx="103">
                  <c:v>167019.49223999999</c:v>
                </c:pt>
                <c:pt idx="104">
                  <c:v>163980.28964999999</c:v>
                </c:pt>
                <c:pt idx="105">
                  <c:v>161979.44255000001</c:v>
                </c:pt>
                <c:pt idx="106">
                  <c:v>163808.41425999999</c:v>
                </c:pt>
                <c:pt idx="107">
                  <c:v>165924.54910999999</c:v>
                </c:pt>
                <c:pt idx="108">
                  <c:v>165069.08022999999</c:v>
                </c:pt>
                <c:pt idx="109">
                  <c:v>163143.78013999999</c:v>
                </c:pt>
                <c:pt idx="110">
                  <c:v>167039.40221</c:v>
                </c:pt>
                <c:pt idx="111">
                  <c:v>170099.86147999999</c:v>
                </c:pt>
                <c:pt idx="112">
                  <c:v>168315.25151999999</c:v>
                </c:pt>
                <c:pt idx="113">
                  <c:v>169664.53537</c:v>
                </c:pt>
                <c:pt idx="114">
                  <c:v>171235.09985999999</c:v>
                </c:pt>
                <c:pt idx="115">
                  <c:v>170746.83012</c:v>
                </c:pt>
                <c:pt idx="116">
                  <c:v>172377.41501</c:v>
                </c:pt>
                <c:pt idx="117">
                  <c:v>177120.84828000001</c:v>
                </c:pt>
                <c:pt idx="118">
                  <c:v>173828.41402</c:v>
                </c:pt>
                <c:pt idx="119">
                  <c:v>171471.40542</c:v>
                </c:pt>
                <c:pt idx="120">
                  <c:v>175443.78917</c:v>
                </c:pt>
                <c:pt idx="121">
                  <c:v>175830.58141000001</c:v>
                </c:pt>
                <c:pt idx="122">
                  <c:v>177763.90886</c:v>
                </c:pt>
                <c:pt idx="123">
                  <c:v>174154.71056000001</c:v>
                </c:pt>
                <c:pt idx="124">
                  <c:v>173120.23671999999</c:v>
                </c:pt>
                <c:pt idx="125">
                  <c:v>178253.02359999999</c:v>
                </c:pt>
                <c:pt idx="126">
                  <c:v>181144.77617</c:v>
                </c:pt>
                <c:pt idx="127">
                  <c:v>185592.80768999999</c:v>
                </c:pt>
                <c:pt idx="128">
                  <c:v>188613.57902999999</c:v>
                </c:pt>
                <c:pt idx="129">
                  <c:v>193842.90552999999</c:v>
                </c:pt>
                <c:pt idx="130">
                  <c:v>192862.59</c:v>
                </c:pt>
                <c:pt idx="131">
                  <c:v>200012.22589</c:v>
                </c:pt>
                <c:pt idx="132">
                  <c:v>204900.23095</c:v>
                </c:pt>
                <c:pt idx="133">
                  <c:v>211498.98892</c:v>
                </c:pt>
                <c:pt idx="134">
                  <c:v>204651.69949999999</c:v>
                </c:pt>
                <c:pt idx="135">
                  <c:v>201651.52470000001</c:v>
                </c:pt>
                <c:pt idx="136">
                  <c:v>202552.83405999999</c:v>
                </c:pt>
                <c:pt idx="137">
                  <c:v>202980.81935000001</c:v>
                </c:pt>
                <c:pt idx="138">
                  <c:v>198908.41041000001</c:v>
                </c:pt>
                <c:pt idx="139">
                  <c:v>196545.56612</c:v>
                </c:pt>
                <c:pt idx="140">
                  <c:v>192539.69980999999</c:v>
                </c:pt>
                <c:pt idx="141">
                  <c:v>199664.17097000001</c:v>
                </c:pt>
                <c:pt idx="142">
                  <c:v>213865.47721000001</c:v>
                </c:pt>
                <c:pt idx="143">
                  <c:v>204579.00432000001</c:v>
                </c:pt>
                <c:pt idx="144">
                  <c:v>198522.30471999999</c:v>
                </c:pt>
                <c:pt idx="145">
                  <c:v>203571.20035</c:v>
                </c:pt>
                <c:pt idx="146">
                  <c:v>203644.39723999999</c:v>
                </c:pt>
                <c:pt idx="147">
                  <c:v>210419.12351</c:v>
                </c:pt>
                <c:pt idx="148">
                  <c:v>210654.29360999999</c:v>
                </c:pt>
                <c:pt idx="149">
                  <c:v>214395.01923000001</c:v>
                </c:pt>
                <c:pt idx="150">
                  <c:v>218640.06933</c:v>
                </c:pt>
                <c:pt idx="151">
                  <c:v>223636.89270999999</c:v>
                </c:pt>
                <c:pt idx="152">
                  <c:v>223853.60516000001</c:v>
                </c:pt>
                <c:pt idx="153">
                  <c:v>230933.76736999999</c:v>
                </c:pt>
                <c:pt idx="154">
                  <c:v>219323.95329</c:v>
                </c:pt>
                <c:pt idx="155">
                  <c:v>219603.24749000001</c:v>
                </c:pt>
                <c:pt idx="156">
                  <c:v>220158.11267999999</c:v>
                </c:pt>
                <c:pt idx="157">
                  <c:v>216412.89807</c:v>
                </c:pt>
                <c:pt idx="158">
                  <c:v>215628.48722000001</c:v>
                </c:pt>
                <c:pt idx="159">
                  <c:v>213373.98595</c:v>
                </c:pt>
                <c:pt idx="160">
                  <c:v>217034.27948999999</c:v>
                </c:pt>
                <c:pt idx="161">
                  <c:v>224942.39574000001</c:v>
                </c:pt>
                <c:pt idx="162">
                  <c:v>229333.94524</c:v>
                </c:pt>
                <c:pt idx="163">
                  <c:v>234788.53967</c:v>
                </c:pt>
                <c:pt idx="164">
                  <c:v>238057.97446999999</c:v>
                </c:pt>
                <c:pt idx="165">
                  <c:v>226677.81168000001</c:v>
                </c:pt>
                <c:pt idx="166">
                  <c:v>230663.76801</c:v>
                </c:pt>
                <c:pt idx="167">
                  <c:v>230625.32115999999</c:v>
                </c:pt>
                <c:pt idx="168">
                  <c:v>231508.22567000001</c:v>
                </c:pt>
                <c:pt idx="169">
                  <c:v>232182.18105000001</c:v>
                </c:pt>
                <c:pt idx="170">
                  <c:v>239698.51436</c:v>
                </c:pt>
                <c:pt idx="171">
                  <c:v>239401.60748000001</c:v>
                </c:pt>
                <c:pt idx="172">
                  <c:v>239899.753</c:v>
                </c:pt>
                <c:pt idx="173">
                  <c:v>245412.78346999999</c:v>
                </c:pt>
                <c:pt idx="174">
                  <c:v>250483.62233000001</c:v>
                </c:pt>
                <c:pt idx="175">
                  <c:v>245607.52629000001</c:v>
                </c:pt>
                <c:pt idx="176">
                  <c:v>246945.21799</c:v>
                </c:pt>
                <c:pt idx="177">
                  <c:v>243222.47472</c:v>
                </c:pt>
                <c:pt idx="178">
                  <c:v>245316.50790999999</c:v>
                </c:pt>
                <c:pt idx="179">
                  <c:v>248926.73603999999</c:v>
                </c:pt>
                <c:pt idx="180">
                  <c:v>246571.33819000001</c:v>
                </c:pt>
                <c:pt idx="181">
                  <c:v>244072.00229</c:v>
                </c:pt>
                <c:pt idx="182">
                  <c:v>247689.06953000001</c:v>
                </c:pt>
                <c:pt idx="183">
                  <c:v>246170.92055000001</c:v>
                </c:pt>
                <c:pt idx="184">
                  <c:v>246327.00526999999</c:v>
                </c:pt>
                <c:pt idx="185">
                  <c:v>248686.78648000001</c:v>
                </c:pt>
                <c:pt idx="186">
                  <c:v>250546.54736</c:v>
                </c:pt>
                <c:pt idx="187">
                  <c:v>253689.49836</c:v>
                </c:pt>
                <c:pt idx="188">
                  <c:v>252082.62588000001</c:v>
                </c:pt>
                <c:pt idx="189">
                  <c:v>251700.74512000001</c:v>
                </c:pt>
                <c:pt idx="190">
                  <c:v>249356.41130000001</c:v>
                </c:pt>
                <c:pt idx="191">
                  <c:v>246205.11606999999</c:v>
                </c:pt>
                <c:pt idx="192">
                  <c:v>243207.00091999999</c:v>
                </c:pt>
                <c:pt idx="193">
                  <c:v>242445.16701999999</c:v>
                </c:pt>
                <c:pt idx="194">
                  <c:v>245029.31836999999</c:v>
                </c:pt>
                <c:pt idx="195">
                  <c:v>236607.00187000001</c:v>
                </c:pt>
                <c:pt idx="196">
                  <c:v>235236.11807</c:v>
                </c:pt>
                <c:pt idx="197">
                  <c:v>238400.35214999999</c:v>
                </c:pt>
                <c:pt idx="198">
                  <c:v>237337.51848</c:v>
                </c:pt>
                <c:pt idx="199">
                  <c:v>242021.51228</c:v>
                </c:pt>
                <c:pt idx="200">
                  <c:v>244364.65784</c:v>
                </c:pt>
                <c:pt idx="201">
                  <c:v>241623.92006999999</c:v>
                </c:pt>
                <c:pt idx="202">
                  <c:v>239388.43098</c:v>
                </c:pt>
                <c:pt idx="203">
                  <c:v>242531.0387</c:v>
                </c:pt>
                <c:pt idx="204">
                  <c:v>245997.35519</c:v>
                </c:pt>
                <c:pt idx="205">
                  <c:v>245768.09998999999</c:v>
                </c:pt>
                <c:pt idx="206">
                  <c:v>248462.68041</c:v>
                </c:pt>
                <c:pt idx="207">
                  <c:v>249350.39077999999</c:v>
                </c:pt>
                <c:pt idx="208">
                  <c:v>251348.30682999999</c:v>
                </c:pt>
                <c:pt idx="209">
                  <c:v>248981.15839999999</c:v>
                </c:pt>
                <c:pt idx="210">
                  <c:v>250114.31073</c:v>
                </c:pt>
                <c:pt idx="211">
                  <c:v>241849.90095000001</c:v>
                </c:pt>
                <c:pt idx="212">
                  <c:v>241247.10922000001</c:v>
                </c:pt>
                <c:pt idx="213">
                  <c:v>239827.87640000001</c:v>
                </c:pt>
                <c:pt idx="214">
                  <c:v>238249.36374999999</c:v>
                </c:pt>
                <c:pt idx="215">
                  <c:v>237567.03774</c:v>
                </c:pt>
                <c:pt idx="216">
                  <c:v>234863.84903000001</c:v>
                </c:pt>
                <c:pt idx="217">
                  <c:v>232260.26301</c:v>
                </c:pt>
                <c:pt idx="218">
                  <c:v>234806.41639999999</c:v>
                </c:pt>
                <c:pt idx="219">
                  <c:v>229301.78297</c:v>
                </c:pt>
                <c:pt idx="220">
                  <c:v>228668.36051</c:v>
                </c:pt>
                <c:pt idx="221">
                  <c:v>229757.28312000001</c:v>
                </c:pt>
                <c:pt idx="222">
                  <c:v>230840.05317</c:v>
                </c:pt>
                <c:pt idx="223">
                  <c:v>232584.31505999999</c:v>
                </c:pt>
                <c:pt idx="224">
                  <c:v>232491.44584</c:v>
                </c:pt>
                <c:pt idx="225">
                  <c:v>227654.77367</c:v>
                </c:pt>
                <c:pt idx="226">
                  <c:v>229732.09198</c:v>
                </c:pt>
                <c:pt idx="227">
                  <c:v>232864.69190000001</c:v>
                </c:pt>
                <c:pt idx="228">
                  <c:v>239651.80249</c:v>
                </c:pt>
                <c:pt idx="229">
                  <c:v>246018.58546</c:v>
                </c:pt>
                <c:pt idx="230">
                  <c:v>249110.25638000001</c:v>
                </c:pt>
                <c:pt idx="231">
                  <c:v>245349.14548000001</c:v>
                </c:pt>
                <c:pt idx="232">
                  <c:v>254414.07365999999</c:v>
                </c:pt>
                <c:pt idx="233">
                  <c:v>255757.20496</c:v>
                </c:pt>
                <c:pt idx="234">
                  <c:v>253523.03615999999</c:v>
                </c:pt>
                <c:pt idx="235">
                  <c:v>255171.15450999999</c:v>
                </c:pt>
                <c:pt idx="236">
                  <c:v>246424.23144999999</c:v>
                </c:pt>
                <c:pt idx="237">
                  <c:v>234991.96999000001</c:v>
                </c:pt>
                <c:pt idx="238">
                  <c:v>233408.83632999999</c:v>
                </c:pt>
                <c:pt idx="239">
                  <c:v>235770.43955000001</c:v>
                </c:pt>
                <c:pt idx="240">
                  <c:v>236681.49265</c:v>
                </c:pt>
                <c:pt idx="241">
                  <c:v>237033.11235000001</c:v>
                </c:pt>
                <c:pt idx="242">
                  <c:v>240105.3222</c:v>
                </c:pt>
                <c:pt idx="243">
                  <c:v>244217.31344</c:v>
                </c:pt>
                <c:pt idx="244">
                  <c:v>243882.91032</c:v>
                </c:pt>
                <c:pt idx="245">
                  <c:v>248407.46587000001</c:v>
                </c:pt>
                <c:pt idx="246">
                  <c:v>251328.63451</c:v>
                </c:pt>
                <c:pt idx="247">
                  <c:v>248308.31207000001</c:v>
                </c:pt>
                <c:pt idx="248">
                  <c:v>246978.9382</c:v>
                </c:pt>
                <c:pt idx="249">
                  <c:v>250485.25949</c:v>
                </c:pt>
                <c:pt idx="250">
                  <c:v>250889.13628000001</c:v>
                </c:pt>
                <c:pt idx="251">
                  <c:v>255005.29965</c:v>
                </c:pt>
                <c:pt idx="252">
                  <c:v>253259.71747</c:v>
                </c:pt>
                <c:pt idx="253">
                  <c:v>257150.85055999999</c:v>
                </c:pt>
                <c:pt idx="254">
                  <c:v>252300.05128000001</c:v>
                </c:pt>
                <c:pt idx="255">
                  <c:v>249236.55535000001</c:v>
                </c:pt>
                <c:pt idx="256">
                  <c:v>248526.21278</c:v>
                </c:pt>
                <c:pt idx="257">
                  <c:v>247502.43328999999</c:v>
                </c:pt>
                <c:pt idx="258">
                  <c:v>247011.17968999999</c:v>
                </c:pt>
                <c:pt idx="259">
                  <c:v>244495.81547</c:v>
                </c:pt>
                <c:pt idx="260">
                  <c:v>241811.21645000001</c:v>
                </c:pt>
                <c:pt idx="261">
                  <c:v>242975.71247</c:v>
                </c:pt>
                <c:pt idx="262">
                  <c:v>248779.76131999999</c:v>
                </c:pt>
                <c:pt idx="263">
                  <c:v>252277.63274999999</c:v>
                </c:pt>
                <c:pt idx="264">
                  <c:v>249953.47297</c:v>
                </c:pt>
                <c:pt idx="265">
                  <c:v>253117.81267000001</c:v>
                </c:pt>
                <c:pt idx="266">
                  <c:v>251855.80001000001</c:v>
                </c:pt>
                <c:pt idx="267">
                  <c:v>256182.52325999999</c:v>
                </c:pt>
                <c:pt idx="268">
                  <c:v>262154.11696000001</c:v>
                </c:pt>
                <c:pt idx="269">
                  <c:v>260919.75117</c:v>
                </c:pt>
                <c:pt idx="270">
                  <c:v>267868.09561000002</c:v>
                </c:pt>
                <c:pt idx="271">
                  <c:v>264381.26181</c:v>
                </c:pt>
                <c:pt idx="272">
                  <c:v>265797.40515000001</c:v>
                </c:pt>
                <c:pt idx="273">
                  <c:v>262721.92099000001</c:v>
                </c:pt>
                <c:pt idx="274">
                  <c:v>263452.25276</c:v>
                </c:pt>
                <c:pt idx="275">
                  <c:v>267714.99475000001</c:v>
                </c:pt>
                <c:pt idx="276">
                  <c:v>270376.01338999998</c:v>
                </c:pt>
                <c:pt idx="277">
                  <c:v>268725.80897999997</c:v>
                </c:pt>
                <c:pt idx="278">
                  <c:v>271923.02390999999</c:v>
                </c:pt>
                <c:pt idx="279">
                  <c:v>272464.07886000001</c:v>
                </c:pt>
                <c:pt idx="280">
                  <c:v>274209.76666000002</c:v>
                </c:pt>
                <c:pt idx="281">
                  <c:v>284167.65996999998</c:v>
                </c:pt>
                <c:pt idx="282">
                  <c:v>282885.47327000002</c:v>
                </c:pt>
                <c:pt idx="283">
                  <c:v>282267.81507000001</c:v>
                </c:pt>
                <c:pt idx="284">
                  <c:v>281753.37716999999</c:v>
                </c:pt>
                <c:pt idx="285">
                  <c:v>286188.49625999999</c:v>
                </c:pt>
                <c:pt idx="286">
                  <c:v>290082.29632999998</c:v>
                </c:pt>
                <c:pt idx="287">
                  <c:v>286368.58385</c:v>
                </c:pt>
                <c:pt idx="288">
                  <c:v>279449.73469999997</c:v>
                </c:pt>
                <c:pt idx="289">
                  <c:v>273612.73139999999</c:v>
                </c:pt>
                <c:pt idx="290">
                  <c:v>276767.69704</c:v>
                </c:pt>
                <c:pt idx="291">
                  <c:v>279241.39289999998</c:v>
                </c:pt>
                <c:pt idx="292">
                  <c:v>276291.86442</c:v>
                </c:pt>
                <c:pt idx="293">
                  <c:v>280787.45280999999</c:v>
                </c:pt>
                <c:pt idx="294">
                  <c:v>279175.90649999998</c:v>
                </c:pt>
                <c:pt idx="295">
                  <c:v>272870.99232000002</c:v>
                </c:pt>
                <c:pt idx="296">
                  <c:v>271740.29573000001</c:v>
                </c:pt>
                <c:pt idx="297">
                  <c:v>271547.26929999999</c:v>
                </c:pt>
                <c:pt idx="298">
                  <c:v>269858.35398000001</c:v>
                </c:pt>
                <c:pt idx="299">
                  <c:v>264171.86377</c:v>
                </c:pt>
                <c:pt idx="300">
                  <c:v>261369.12517000001</c:v>
                </c:pt>
                <c:pt idx="301">
                  <c:v>252431.73702999999</c:v>
                </c:pt>
                <c:pt idx="302">
                  <c:v>237591.99122</c:v>
                </c:pt>
                <c:pt idx="303">
                  <c:v>237430.81018999999</c:v>
                </c:pt>
                <c:pt idx="304">
                  <c:v>229952.07874</c:v>
                </c:pt>
                <c:pt idx="305">
                  <c:v>234041.57224000001</c:v>
                </c:pt>
                <c:pt idx="306">
                  <c:v>223856.16652</c:v>
                </c:pt>
                <c:pt idx="307">
                  <c:v>225117.83590999999</c:v>
                </c:pt>
                <c:pt idx="308">
                  <c:v>211343.08905000001</c:v>
                </c:pt>
                <c:pt idx="309">
                  <c:v>220947.88391999999</c:v>
                </c:pt>
                <c:pt idx="310">
                  <c:v>220573.476</c:v>
                </c:pt>
                <c:pt idx="311">
                  <c:v>227605.23637999999</c:v>
                </c:pt>
                <c:pt idx="312">
                  <c:v>220015.31009000001</c:v>
                </c:pt>
                <c:pt idx="313">
                  <c:v>228323.39507</c:v>
                </c:pt>
                <c:pt idx="314">
                  <c:v>229248.68090000001</c:v>
                </c:pt>
                <c:pt idx="315">
                  <c:v>224264.66433</c:v>
                </c:pt>
                <c:pt idx="316">
                  <c:v>224234.42968</c:v>
                </c:pt>
                <c:pt idx="317">
                  <c:v>224975.24455999999</c:v>
                </c:pt>
                <c:pt idx="318">
                  <c:v>221857.59031999999</c:v>
                </c:pt>
                <c:pt idx="319">
                  <c:v>214659.34134000001</c:v>
                </c:pt>
                <c:pt idx="320">
                  <c:v>212302.91367000001</c:v>
                </c:pt>
                <c:pt idx="321">
                  <c:v>222665.58155999999</c:v>
                </c:pt>
                <c:pt idx="322">
                  <c:v>232010.30566000001</c:v>
                </c:pt>
                <c:pt idx="323">
                  <c:v>228407.39194</c:v>
                </c:pt>
                <c:pt idx="324">
                  <c:v>225434.49432999999</c:v>
                </c:pt>
                <c:pt idx="325">
                  <c:v>226400.81477999999</c:v>
                </c:pt>
                <c:pt idx="326">
                  <c:v>220523.96512000001</c:v>
                </c:pt>
                <c:pt idx="327">
                  <c:v>222895.81378</c:v>
                </c:pt>
                <c:pt idx="328">
                  <c:v>222819.36898</c:v>
                </c:pt>
                <c:pt idx="329">
                  <c:v>229190.82578000001</c:v>
                </c:pt>
                <c:pt idx="330">
                  <c:v>234466.62649</c:v>
                </c:pt>
                <c:pt idx="331">
                  <c:v>238316.11762999999</c:v>
                </c:pt>
                <c:pt idx="332">
                  <c:v>230070.00706999999</c:v>
                </c:pt>
                <c:pt idx="333">
                  <c:v>230641.69276000001</c:v>
                </c:pt>
                <c:pt idx="334">
                  <c:v>225355.01285</c:v>
                </c:pt>
                <c:pt idx="335">
                  <c:v>226721.96218</c:v>
                </c:pt>
                <c:pt idx="336">
                  <c:v>229580.04735000001</c:v>
                </c:pt>
                <c:pt idx="337">
                  <c:v>231149.79326999999</c:v>
                </c:pt>
                <c:pt idx="338">
                  <c:v>238863.48357000001</c:v>
                </c:pt>
                <c:pt idx="339">
                  <c:v>237309.44910999999</c:v>
                </c:pt>
                <c:pt idx="340">
                  <c:v>241732.02544</c:v>
                </c:pt>
                <c:pt idx="341">
                  <c:v>237408.07479000001</c:v>
                </c:pt>
                <c:pt idx="342">
                  <c:v>240642.25784000001</c:v>
                </c:pt>
                <c:pt idx="343">
                  <c:v>242108.86269000001</c:v>
                </c:pt>
                <c:pt idx="344">
                  <c:v>241456.50726000001</c:v>
                </c:pt>
                <c:pt idx="345">
                  <c:v>242060.7249</c:v>
                </c:pt>
                <c:pt idx="346">
                  <c:v>242363.49387000001</c:v>
                </c:pt>
                <c:pt idx="347">
                  <c:v>244570.59671000001</c:v>
                </c:pt>
                <c:pt idx="348">
                  <c:v>247699.34138999999</c:v>
                </c:pt>
                <c:pt idx="349">
                  <c:v>239817.23486</c:v>
                </c:pt>
                <c:pt idx="350">
                  <c:v>242533.25679000001</c:v>
                </c:pt>
                <c:pt idx="351">
                  <c:v>243272.4081</c:v>
                </c:pt>
              </c:numCache>
            </c:numRef>
          </c:val>
          <c:smooth val="0"/>
          <c:extLst>
            <c:ext xmlns:c16="http://schemas.microsoft.com/office/drawing/2014/chart" uri="{C3380CC4-5D6E-409C-BE32-E72D297353CC}">
              <c16:uniqueId val="{00000003-8519-4FCD-8DE2-38F6573D0E7D}"/>
            </c:ext>
          </c:extLst>
        </c:ser>
        <c:ser>
          <c:idx val="5"/>
          <c:order val="4"/>
          <c:tx>
            <c:strRef>
              <c:f>'875_B_PH'!$J$1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'875_B_PH'!$J$2:$J$353</c:f>
              <c:numCache>
                <c:formatCode>General</c:formatCode>
                <c:ptCount val="352"/>
                <c:pt idx="351">
                  <c:v>669680</c:v>
                </c:pt>
              </c:numCache>
            </c:numRef>
          </c:val>
          <c:smooth val="0"/>
          <c:extLst>
            <c:ext xmlns:c16="http://schemas.microsoft.com/office/drawing/2014/chart" uri="{C3380CC4-5D6E-409C-BE32-E72D297353CC}">
              <c16:uniqueId val="{00000005-8519-4FCD-8DE2-38F6573D0E7D}"/>
            </c:ext>
          </c:extLst>
        </c:ser>
        <c:ser>
          <c:idx val="6"/>
          <c:order val="5"/>
          <c:tx>
            <c:strRef>
              <c:f>'875_B_PH'!$K$1</c:f>
              <c:strCache>
                <c:ptCount val="1"/>
                <c:pt idx="0">
                  <c:v>PH_COMP_1_LAST</c:v>
                </c:pt>
              </c:strCache>
            </c:strRef>
          </c:tx>
          <c:spPr>
            <a:ln w="28575" cap="rnd">
              <a:solidFill>
                <a:schemeClr val="accent1">
                  <a:lumMod val="60000"/>
                </a:schemeClr>
              </a:solidFill>
              <a:round/>
            </a:ln>
            <a:effectLst/>
          </c:spPr>
          <c:marker>
            <c:symbol val="none"/>
          </c:marker>
          <c:dLbls>
            <c:dLbl>
              <c:idx val="320"/>
              <c:layout>
                <c:manualLayout>
                  <c:x val="0"/>
                  <c:y val="1.5679012345678939E-2"/>
                </c:manualLayout>
              </c:layout>
              <c:tx>
                <c:rich>
                  <a:bodyPr/>
                  <a:lstStyle/>
                  <a:p>
                    <a:r>
                      <a:rPr lang="en-US"/>
                      <a:t>$</a:t>
                    </a:r>
                    <a:r>
                      <a:rPr lang="en-US" baseline="0"/>
                      <a:t> 193</a:t>
                    </a:r>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132-406A-9C7D-8016FCEE9DE5}"/>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'875_B_PH'!$K$2:$K$353</c:f>
              <c:numCache>
                <c:formatCode>General</c:formatCode>
                <c:ptCount val="352"/>
                <c:pt idx="351">
                  <c:v>208014.39298999999</c:v>
                </c:pt>
              </c:numCache>
            </c:numRef>
          </c:val>
          <c:smooth val="0"/>
          <c:extLst>
            <c:ext xmlns:c16="http://schemas.microsoft.com/office/drawing/2014/chart" uri="{C3380CC4-5D6E-409C-BE32-E72D297353CC}">
              <c16:uniqueId val="{00000006-8519-4FCD-8DE2-38F6573D0E7D}"/>
            </c:ext>
          </c:extLst>
        </c:ser>
        <c:ser>
          <c:idx val="7"/>
          <c:order val="6"/>
          <c:tx>
            <c:strRef>
              <c:f>'875_B_PH'!$L$1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'875_B_PH'!$L$2:$L$353</c:f>
              <c:numCache>
                <c:formatCode>General</c:formatCode>
                <c:ptCount val="352"/>
                <c:pt idx="351">
                  <c:v>962653.28703000001</c:v>
                </c:pt>
              </c:numCache>
            </c:numRef>
          </c:val>
          <c:smooth val="0"/>
          <c:extLst>
            <c:ext xmlns:c16="http://schemas.microsoft.com/office/drawing/2014/chart" uri="{C3380CC4-5D6E-409C-BE32-E72D297353CC}">
              <c16:uniqueId val="{00000007-8519-4FCD-8DE2-38F6573D0E7D}"/>
            </c:ext>
          </c:extLst>
        </c:ser>
        <c:ser>
          <c:idx val="8"/>
          <c:order val="7"/>
          <c:tx>
            <c:strRef>
              <c:f>'875_B_PH'!$M$1</c:f>
              <c:strCache>
                <c:ptCount val="1"/>
                <c:pt idx="0">
                  <c:v>PH_COMP_3_LAST</c:v>
                </c:pt>
              </c:strCache>
            </c:strRef>
          </c:tx>
          <c:spPr>
            <a:ln w="28575" cap="rnd">
              <a:solidFill>
                <a:schemeClr val="accent3">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CCCCC"/>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'875_B_PH'!$M$2:$M$353</c:f>
              <c:numCache>
                <c:formatCode>General</c:formatCode>
                <c:ptCount val="352"/>
                <c:pt idx="351">
                  <c:v>243272.4081</c:v>
                </c:pt>
              </c:numCache>
            </c:numRef>
          </c:val>
          <c:smooth val="0"/>
          <c:extLst>
            <c:ext xmlns:c16="http://schemas.microsoft.com/office/drawing/2014/chart" uri="{C3380CC4-5D6E-409C-BE32-E72D297353CC}">
              <c16:uniqueId val="{00000008-8519-4FCD-8DE2-38F6573D0E7D}"/>
            </c:ext>
          </c:extLst>
        </c:ser>
        <c:ser>
          <c:idx val="9"/>
          <c:order val="8"/>
          <c:tx>
            <c:strRef>
              <c:f>'875_B_PH'!$N$1</c:f>
              <c:strCache>
                <c:ptCount val="1"/>
                <c:pt idx="0">
                  <c:v>PH_COMP_4_LAST</c:v>
                </c:pt>
              </c:strCache>
            </c:strRef>
          </c:tx>
          <c:spPr>
            <a:ln w="28575" cap="rnd">
              <a:solidFill>
                <a:schemeClr val="accent4">
                  <a:lumMod val="60000"/>
                </a:schemeClr>
              </a:solidFill>
              <a:round/>
            </a:ln>
            <a:effectLst/>
          </c:spPr>
          <c:marker>
            <c:symbol val="none"/>
          </c:marker>
          <c:dLbls>
            <c:delete val="1"/>
          </c:dLbls>
          <c:cat>
            <c:numRef>
              <c:f>'875_B_PH'!$I$2:$I$353</c:f>
              <c:numCache>
                <c:formatCode>m/d/yyyy</c:formatCode>
                <c:ptCount val="352"/>
                <c:pt idx="0">
                  <c:v>35499</c:v>
                </c:pt>
                <c:pt idx="1">
                  <c:v>35520</c:v>
                </c:pt>
                <c:pt idx="2">
                  <c:v>35550</c:v>
                </c:pt>
                <c:pt idx="3">
                  <c:v>35581</c:v>
                </c:pt>
                <c:pt idx="4">
                  <c:v>35611</c:v>
                </c:pt>
                <c:pt idx="5">
                  <c:v>35642</c:v>
                </c:pt>
                <c:pt idx="6">
                  <c:v>35673</c:v>
                </c:pt>
                <c:pt idx="7">
                  <c:v>35703</c:v>
                </c:pt>
                <c:pt idx="8">
                  <c:v>35734</c:v>
                </c:pt>
                <c:pt idx="9">
                  <c:v>35764</c:v>
                </c:pt>
                <c:pt idx="10">
                  <c:v>35795</c:v>
                </c:pt>
                <c:pt idx="11">
                  <c:v>35826</c:v>
                </c:pt>
                <c:pt idx="12">
                  <c:v>35854</c:v>
                </c:pt>
                <c:pt idx="13">
                  <c:v>35885</c:v>
                </c:pt>
                <c:pt idx="14">
                  <c:v>35915</c:v>
                </c:pt>
                <c:pt idx="15">
                  <c:v>35946</c:v>
                </c:pt>
                <c:pt idx="16">
                  <c:v>35976</c:v>
                </c:pt>
                <c:pt idx="17">
                  <c:v>36007</c:v>
                </c:pt>
                <c:pt idx="18">
                  <c:v>36038</c:v>
                </c:pt>
                <c:pt idx="19">
                  <c:v>36068</c:v>
                </c:pt>
                <c:pt idx="20">
                  <c:v>36099</c:v>
                </c:pt>
                <c:pt idx="21">
                  <c:v>36129</c:v>
                </c:pt>
                <c:pt idx="22">
                  <c:v>36160</c:v>
                </c:pt>
                <c:pt idx="23">
                  <c:v>36191</c:v>
                </c:pt>
                <c:pt idx="24">
                  <c:v>36219</c:v>
                </c:pt>
                <c:pt idx="25">
                  <c:v>36250</c:v>
                </c:pt>
                <c:pt idx="26">
                  <c:v>36280</c:v>
                </c:pt>
                <c:pt idx="27">
                  <c:v>36311</c:v>
                </c:pt>
                <c:pt idx="28">
                  <c:v>36341</c:v>
                </c:pt>
                <c:pt idx="29">
                  <c:v>36372</c:v>
                </c:pt>
                <c:pt idx="30">
                  <c:v>36403</c:v>
                </c:pt>
                <c:pt idx="31">
                  <c:v>36433</c:v>
                </c:pt>
                <c:pt idx="32">
                  <c:v>36464</c:v>
                </c:pt>
                <c:pt idx="33">
                  <c:v>36494</c:v>
                </c:pt>
                <c:pt idx="34">
                  <c:v>36525</c:v>
                </c:pt>
                <c:pt idx="35">
                  <c:v>36556</c:v>
                </c:pt>
                <c:pt idx="36">
                  <c:v>36585</c:v>
                </c:pt>
                <c:pt idx="37">
                  <c:v>36616</c:v>
                </c:pt>
                <c:pt idx="38">
                  <c:v>36646</c:v>
                </c:pt>
                <c:pt idx="39">
                  <c:v>36677</c:v>
                </c:pt>
                <c:pt idx="40">
                  <c:v>36707</c:v>
                </c:pt>
                <c:pt idx="41">
                  <c:v>36738</c:v>
                </c:pt>
                <c:pt idx="42">
                  <c:v>36769</c:v>
                </c:pt>
                <c:pt idx="43">
                  <c:v>36799</c:v>
                </c:pt>
                <c:pt idx="44">
                  <c:v>36830</c:v>
                </c:pt>
                <c:pt idx="45">
                  <c:v>36860</c:v>
                </c:pt>
                <c:pt idx="46">
                  <c:v>36891</c:v>
                </c:pt>
                <c:pt idx="47">
                  <c:v>36922</c:v>
                </c:pt>
                <c:pt idx="48">
                  <c:v>36950</c:v>
                </c:pt>
                <c:pt idx="49">
                  <c:v>36981</c:v>
                </c:pt>
                <c:pt idx="50">
                  <c:v>37011</c:v>
                </c:pt>
                <c:pt idx="51">
                  <c:v>37042</c:v>
                </c:pt>
                <c:pt idx="52">
                  <c:v>37072</c:v>
                </c:pt>
                <c:pt idx="53">
                  <c:v>37103</c:v>
                </c:pt>
                <c:pt idx="54">
                  <c:v>37134</c:v>
                </c:pt>
                <c:pt idx="55">
                  <c:v>37164</c:v>
                </c:pt>
                <c:pt idx="56">
                  <c:v>37195</c:v>
                </c:pt>
                <c:pt idx="57">
                  <c:v>37225</c:v>
                </c:pt>
                <c:pt idx="58">
                  <c:v>37256</c:v>
                </c:pt>
                <c:pt idx="59">
                  <c:v>37287</c:v>
                </c:pt>
                <c:pt idx="60">
                  <c:v>37315</c:v>
                </c:pt>
                <c:pt idx="61">
                  <c:v>37346</c:v>
                </c:pt>
                <c:pt idx="62">
                  <c:v>37376</c:v>
                </c:pt>
                <c:pt idx="63">
                  <c:v>37407</c:v>
                </c:pt>
                <c:pt idx="64">
                  <c:v>37437</c:v>
                </c:pt>
                <c:pt idx="65">
                  <c:v>37468</c:v>
                </c:pt>
                <c:pt idx="66">
                  <c:v>37499</c:v>
                </c:pt>
                <c:pt idx="67">
                  <c:v>37529</c:v>
                </c:pt>
                <c:pt idx="68">
                  <c:v>37560</c:v>
                </c:pt>
                <c:pt idx="69">
                  <c:v>37590</c:v>
                </c:pt>
                <c:pt idx="70">
                  <c:v>37621</c:v>
                </c:pt>
                <c:pt idx="71">
                  <c:v>37652</c:v>
                </c:pt>
                <c:pt idx="72">
                  <c:v>37680</c:v>
                </c:pt>
                <c:pt idx="73">
                  <c:v>37711</c:v>
                </c:pt>
                <c:pt idx="74">
                  <c:v>37741</c:v>
                </c:pt>
                <c:pt idx="75">
                  <c:v>37772</c:v>
                </c:pt>
                <c:pt idx="76">
                  <c:v>37802</c:v>
                </c:pt>
                <c:pt idx="77">
                  <c:v>37833</c:v>
                </c:pt>
                <c:pt idx="78">
                  <c:v>37864</c:v>
                </c:pt>
                <c:pt idx="79">
                  <c:v>37894</c:v>
                </c:pt>
                <c:pt idx="80">
                  <c:v>37925</c:v>
                </c:pt>
                <c:pt idx="81">
                  <c:v>37955</c:v>
                </c:pt>
                <c:pt idx="82">
                  <c:v>37986</c:v>
                </c:pt>
                <c:pt idx="83">
                  <c:v>38017</c:v>
                </c:pt>
                <c:pt idx="84">
                  <c:v>38046</c:v>
                </c:pt>
                <c:pt idx="85">
                  <c:v>38077</c:v>
                </c:pt>
                <c:pt idx="86">
                  <c:v>38107</c:v>
                </c:pt>
                <c:pt idx="87">
                  <c:v>38138</c:v>
                </c:pt>
                <c:pt idx="88">
                  <c:v>38168</c:v>
                </c:pt>
                <c:pt idx="89">
                  <c:v>38199</c:v>
                </c:pt>
                <c:pt idx="90">
                  <c:v>38230</c:v>
                </c:pt>
                <c:pt idx="91">
                  <c:v>38260</c:v>
                </c:pt>
                <c:pt idx="92">
                  <c:v>38291</c:v>
                </c:pt>
                <c:pt idx="93">
                  <c:v>38321</c:v>
                </c:pt>
                <c:pt idx="94">
                  <c:v>38352</c:v>
                </c:pt>
                <c:pt idx="95">
                  <c:v>38383</c:v>
                </c:pt>
                <c:pt idx="96">
                  <c:v>38411</c:v>
                </c:pt>
                <c:pt idx="97">
                  <c:v>38442</c:v>
                </c:pt>
                <c:pt idx="98">
                  <c:v>38472</c:v>
                </c:pt>
                <c:pt idx="99">
                  <c:v>38503</c:v>
                </c:pt>
                <c:pt idx="100">
                  <c:v>38533</c:v>
                </c:pt>
                <c:pt idx="101">
                  <c:v>38564</c:v>
                </c:pt>
                <c:pt idx="102">
                  <c:v>38595</c:v>
                </c:pt>
                <c:pt idx="103">
                  <c:v>38625</c:v>
                </c:pt>
                <c:pt idx="104">
                  <c:v>38656</c:v>
                </c:pt>
                <c:pt idx="105">
                  <c:v>38686</c:v>
                </c:pt>
                <c:pt idx="106">
                  <c:v>38717</c:v>
                </c:pt>
                <c:pt idx="107">
                  <c:v>38748</c:v>
                </c:pt>
                <c:pt idx="108">
                  <c:v>38776</c:v>
                </c:pt>
                <c:pt idx="109">
                  <c:v>38807</c:v>
                </c:pt>
                <c:pt idx="110">
                  <c:v>38837</c:v>
                </c:pt>
                <c:pt idx="111">
                  <c:v>38868</c:v>
                </c:pt>
                <c:pt idx="112">
                  <c:v>38898</c:v>
                </c:pt>
                <c:pt idx="113">
                  <c:v>38929</c:v>
                </c:pt>
                <c:pt idx="114">
                  <c:v>38960</c:v>
                </c:pt>
                <c:pt idx="115">
                  <c:v>38990</c:v>
                </c:pt>
                <c:pt idx="116">
                  <c:v>39021</c:v>
                </c:pt>
                <c:pt idx="117">
                  <c:v>39051</c:v>
                </c:pt>
                <c:pt idx="118">
                  <c:v>39082</c:v>
                </c:pt>
                <c:pt idx="119">
                  <c:v>39113</c:v>
                </c:pt>
                <c:pt idx="120">
                  <c:v>39141</c:v>
                </c:pt>
                <c:pt idx="121">
                  <c:v>39172</c:v>
                </c:pt>
                <c:pt idx="122">
                  <c:v>39202</c:v>
                </c:pt>
                <c:pt idx="123">
                  <c:v>39233</c:v>
                </c:pt>
                <c:pt idx="124">
                  <c:v>39263</c:v>
                </c:pt>
                <c:pt idx="125">
                  <c:v>39294</c:v>
                </c:pt>
                <c:pt idx="126">
                  <c:v>39325</c:v>
                </c:pt>
                <c:pt idx="127">
                  <c:v>39355</c:v>
                </c:pt>
                <c:pt idx="128">
                  <c:v>39386</c:v>
                </c:pt>
                <c:pt idx="129">
                  <c:v>39416</c:v>
                </c:pt>
                <c:pt idx="130">
                  <c:v>39447</c:v>
                </c:pt>
                <c:pt idx="131">
                  <c:v>39478</c:v>
                </c:pt>
                <c:pt idx="132">
                  <c:v>39507</c:v>
                </c:pt>
                <c:pt idx="133">
                  <c:v>39538</c:v>
                </c:pt>
                <c:pt idx="134">
                  <c:v>39568</c:v>
                </c:pt>
                <c:pt idx="135">
                  <c:v>39599</c:v>
                </c:pt>
                <c:pt idx="136">
                  <c:v>39629</c:v>
                </c:pt>
                <c:pt idx="137">
                  <c:v>39660</c:v>
                </c:pt>
                <c:pt idx="138">
                  <c:v>39691</c:v>
                </c:pt>
                <c:pt idx="139">
                  <c:v>39721</c:v>
                </c:pt>
                <c:pt idx="140">
                  <c:v>39752</c:v>
                </c:pt>
                <c:pt idx="141">
                  <c:v>39782</c:v>
                </c:pt>
                <c:pt idx="142">
                  <c:v>39813</c:v>
                </c:pt>
                <c:pt idx="143">
                  <c:v>39844</c:v>
                </c:pt>
                <c:pt idx="144">
                  <c:v>39872</c:v>
                </c:pt>
                <c:pt idx="145">
                  <c:v>39903</c:v>
                </c:pt>
                <c:pt idx="146">
                  <c:v>39933</c:v>
                </c:pt>
                <c:pt idx="147">
                  <c:v>39964</c:v>
                </c:pt>
                <c:pt idx="148">
                  <c:v>39994</c:v>
                </c:pt>
                <c:pt idx="149">
                  <c:v>40025</c:v>
                </c:pt>
                <c:pt idx="150">
                  <c:v>40056</c:v>
                </c:pt>
                <c:pt idx="151">
                  <c:v>40086</c:v>
                </c:pt>
                <c:pt idx="152">
                  <c:v>40117</c:v>
                </c:pt>
                <c:pt idx="153">
                  <c:v>40147</c:v>
                </c:pt>
                <c:pt idx="154">
                  <c:v>40178</c:v>
                </c:pt>
                <c:pt idx="155">
                  <c:v>40209</c:v>
                </c:pt>
                <c:pt idx="156">
                  <c:v>40237</c:v>
                </c:pt>
                <c:pt idx="157">
                  <c:v>40268</c:v>
                </c:pt>
                <c:pt idx="158">
                  <c:v>40298</c:v>
                </c:pt>
                <c:pt idx="159">
                  <c:v>40329</c:v>
                </c:pt>
                <c:pt idx="160">
                  <c:v>40359</c:v>
                </c:pt>
                <c:pt idx="161">
                  <c:v>40390</c:v>
                </c:pt>
                <c:pt idx="162">
                  <c:v>40421</c:v>
                </c:pt>
                <c:pt idx="163">
                  <c:v>40451</c:v>
                </c:pt>
                <c:pt idx="164">
                  <c:v>40482</c:v>
                </c:pt>
                <c:pt idx="165">
                  <c:v>40512</c:v>
                </c:pt>
                <c:pt idx="166">
                  <c:v>40543</c:v>
                </c:pt>
                <c:pt idx="167">
                  <c:v>40574</c:v>
                </c:pt>
                <c:pt idx="168">
                  <c:v>40602</c:v>
                </c:pt>
                <c:pt idx="169">
                  <c:v>40633</c:v>
                </c:pt>
                <c:pt idx="170">
                  <c:v>40663</c:v>
                </c:pt>
                <c:pt idx="171">
                  <c:v>40694</c:v>
                </c:pt>
                <c:pt idx="172">
                  <c:v>40724</c:v>
                </c:pt>
                <c:pt idx="173">
                  <c:v>40755</c:v>
                </c:pt>
                <c:pt idx="174">
                  <c:v>40786</c:v>
                </c:pt>
                <c:pt idx="175">
                  <c:v>40816</c:v>
                </c:pt>
                <c:pt idx="176">
                  <c:v>40847</c:v>
                </c:pt>
                <c:pt idx="177">
                  <c:v>40877</c:v>
                </c:pt>
                <c:pt idx="178">
                  <c:v>40908</c:v>
                </c:pt>
                <c:pt idx="179">
                  <c:v>40939</c:v>
                </c:pt>
                <c:pt idx="180">
                  <c:v>40968</c:v>
                </c:pt>
                <c:pt idx="181">
                  <c:v>40999</c:v>
                </c:pt>
                <c:pt idx="182">
                  <c:v>41029</c:v>
                </c:pt>
                <c:pt idx="183">
                  <c:v>41060</c:v>
                </c:pt>
                <c:pt idx="184">
                  <c:v>41090</c:v>
                </c:pt>
                <c:pt idx="185">
                  <c:v>41121</c:v>
                </c:pt>
                <c:pt idx="186">
                  <c:v>41152</c:v>
                </c:pt>
                <c:pt idx="187">
                  <c:v>41182</c:v>
                </c:pt>
                <c:pt idx="188">
                  <c:v>41213</c:v>
                </c:pt>
                <c:pt idx="189">
                  <c:v>41243</c:v>
                </c:pt>
                <c:pt idx="190">
                  <c:v>41274</c:v>
                </c:pt>
                <c:pt idx="191">
                  <c:v>41305</c:v>
                </c:pt>
                <c:pt idx="192">
                  <c:v>41333</c:v>
                </c:pt>
                <c:pt idx="193">
                  <c:v>41364</c:v>
                </c:pt>
                <c:pt idx="194">
                  <c:v>41394</c:v>
                </c:pt>
                <c:pt idx="195">
                  <c:v>41425</c:v>
                </c:pt>
                <c:pt idx="196">
                  <c:v>41455</c:v>
                </c:pt>
                <c:pt idx="197">
                  <c:v>41486</c:v>
                </c:pt>
                <c:pt idx="198">
                  <c:v>41517</c:v>
                </c:pt>
                <c:pt idx="199">
                  <c:v>41547</c:v>
                </c:pt>
                <c:pt idx="200">
                  <c:v>41578</c:v>
                </c:pt>
                <c:pt idx="201">
                  <c:v>41608</c:v>
                </c:pt>
                <c:pt idx="202">
                  <c:v>41639</c:v>
                </c:pt>
                <c:pt idx="203">
                  <c:v>41670</c:v>
                </c:pt>
                <c:pt idx="204">
                  <c:v>41698</c:v>
                </c:pt>
                <c:pt idx="205">
                  <c:v>41729</c:v>
                </c:pt>
                <c:pt idx="206">
                  <c:v>41759</c:v>
                </c:pt>
                <c:pt idx="207">
                  <c:v>41790</c:v>
                </c:pt>
                <c:pt idx="208">
                  <c:v>41820</c:v>
                </c:pt>
                <c:pt idx="209">
                  <c:v>41851</c:v>
                </c:pt>
                <c:pt idx="210">
                  <c:v>41882</c:v>
                </c:pt>
                <c:pt idx="211">
                  <c:v>41912</c:v>
                </c:pt>
                <c:pt idx="212">
                  <c:v>41943</c:v>
                </c:pt>
                <c:pt idx="213">
                  <c:v>41973</c:v>
                </c:pt>
                <c:pt idx="214">
                  <c:v>42004</c:v>
                </c:pt>
                <c:pt idx="215">
                  <c:v>42035</c:v>
                </c:pt>
                <c:pt idx="216">
                  <c:v>42063</c:v>
                </c:pt>
                <c:pt idx="217">
                  <c:v>42094</c:v>
                </c:pt>
                <c:pt idx="218">
                  <c:v>42124</c:v>
                </c:pt>
                <c:pt idx="219">
                  <c:v>42155</c:v>
                </c:pt>
                <c:pt idx="220">
                  <c:v>42185</c:v>
                </c:pt>
                <c:pt idx="221">
                  <c:v>42216</c:v>
                </c:pt>
                <c:pt idx="222">
                  <c:v>42247</c:v>
                </c:pt>
                <c:pt idx="223">
                  <c:v>42277</c:v>
                </c:pt>
                <c:pt idx="224">
                  <c:v>42308</c:v>
                </c:pt>
                <c:pt idx="225">
                  <c:v>42338</c:v>
                </c:pt>
                <c:pt idx="226">
                  <c:v>42369</c:v>
                </c:pt>
                <c:pt idx="227">
                  <c:v>42400</c:v>
                </c:pt>
                <c:pt idx="228">
                  <c:v>42429</c:v>
                </c:pt>
                <c:pt idx="229">
                  <c:v>42460</c:v>
                </c:pt>
                <c:pt idx="230">
                  <c:v>42490</c:v>
                </c:pt>
                <c:pt idx="231">
                  <c:v>42521</c:v>
                </c:pt>
                <c:pt idx="232">
                  <c:v>42551</c:v>
                </c:pt>
                <c:pt idx="233">
                  <c:v>42582</c:v>
                </c:pt>
                <c:pt idx="234">
                  <c:v>42613</c:v>
                </c:pt>
                <c:pt idx="235">
                  <c:v>42643</c:v>
                </c:pt>
                <c:pt idx="236">
                  <c:v>42674</c:v>
                </c:pt>
                <c:pt idx="237">
                  <c:v>42704</c:v>
                </c:pt>
                <c:pt idx="238">
                  <c:v>42735</c:v>
                </c:pt>
                <c:pt idx="239">
                  <c:v>42766</c:v>
                </c:pt>
                <c:pt idx="240">
                  <c:v>42794</c:v>
                </c:pt>
                <c:pt idx="241">
                  <c:v>42825</c:v>
                </c:pt>
                <c:pt idx="242">
                  <c:v>42855</c:v>
                </c:pt>
                <c:pt idx="243">
                  <c:v>42886</c:v>
                </c:pt>
                <c:pt idx="244">
                  <c:v>42916</c:v>
                </c:pt>
                <c:pt idx="245">
                  <c:v>42947</c:v>
                </c:pt>
                <c:pt idx="246">
                  <c:v>42978</c:v>
                </c:pt>
                <c:pt idx="247">
                  <c:v>43008</c:v>
                </c:pt>
                <c:pt idx="248">
                  <c:v>43039</c:v>
                </c:pt>
                <c:pt idx="249">
                  <c:v>43069</c:v>
                </c:pt>
                <c:pt idx="250">
                  <c:v>43100</c:v>
                </c:pt>
                <c:pt idx="251">
                  <c:v>43131</c:v>
                </c:pt>
                <c:pt idx="252">
                  <c:v>43159</c:v>
                </c:pt>
                <c:pt idx="253">
                  <c:v>43190</c:v>
                </c:pt>
                <c:pt idx="254">
                  <c:v>43220</c:v>
                </c:pt>
                <c:pt idx="255">
                  <c:v>43251</c:v>
                </c:pt>
                <c:pt idx="256">
                  <c:v>43281</c:v>
                </c:pt>
                <c:pt idx="257">
                  <c:v>43312</c:v>
                </c:pt>
                <c:pt idx="258">
                  <c:v>43343</c:v>
                </c:pt>
                <c:pt idx="259">
                  <c:v>43373</c:v>
                </c:pt>
                <c:pt idx="260">
                  <c:v>43404</c:v>
                </c:pt>
                <c:pt idx="261">
                  <c:v>43434</c:v>
                </c:pt>
                <c:pt idx="262">
                  <c:v>43465</c:v>
                </c:pt>
                <c:pt idx="263">
                  <c:v>43496</c:v>
                </c:pt>
                <c:pt idx="264">
                  <c:v>43524</c:v>
                </c:pt>
                <c:pt idx="265">
                  <c:v>43555</c:v>
                </c:pt>
                <c:pt idx="266">
                  <c:v>43585</c:v>
                </c:pt>
                <c:pt idx="267">
                  <c:v>43616</c:v>
                </c:pt>
                <c:pt idx="268">
                  <c:v>43646</c:v>
                </c:pt>
                <c:pt idx="269">
                  <c:v>43677</c:v>
                </c:pt>
                <c:pt idx="270">
                  <c:v>43708</c:v>
                </c:pt>
                <c:pt idx="271">
                  <c:v>43738</c:v>
                </c:pt>
                <c:pt idx="272">
                  <c:v>43769</c:v>
                </c:pt>
                <c:pt idx="273">
                  <c:v>43799</c:v>
                </c:pt>
                <c:pt idx="274">
                  <c:v>43830</c:v>
                </c:pt>
                <c:pt idx="275">
                  <c:v>43861</c:v>
                </c:pt>
                <c:pt idx="276">
                  <c:v>43890</c:v>
                </c:pt>
                <c:pt idx="277">
                  <c:v>43921</c:v>
                </c:pt>
                <c:pt idx="278">
                  <c:v>43951</c:v>
                </c:pt>
                <c:pt idx="279">
                  <c:v>43982</c:v>
                </c:pt>
                <c:pt idx="280">
                  <c:v>44012</c:v>
                </c:pt>
                <c:pt idx="281">
                  <c:v>44043</c:v>
                </c:pt>
                <c:pt idx="282">
                  <c:v>44074</c:v>
                </c:pt>
                <c:pt idx="283">
                  <c:v>44104</c:v>
                </c:pt>
                <c:pt idx="284">
                  <c:v>44135</c:v>
                </c:pt>
                <c:pt idx="285">
                  <c:v>44165</c:v>
                </c:pt>
                <c:pt idx="286">
                  <c:v>44196</c:v>
                </c:pt>
                <c:pt idx="287">
                  <c:v>44227</c:v>
                </c:pt>
                <c:pt idx="288">
                  <c:v>44255</c:v>
                </c:pt>
                <c:pt idx="289">
                  <c:v>44286</c:v>
                </c:pt>
                <c:pt idx="290">
                  <c:v>44316</c:v>
                </c:pt>
                <c:pt idx="291">
                  <c:v>44347</c:v>
                </c:pt>
                <c:pt idx="292">
                  <c:v>44377</c:v>
                </c:pt>
                <c:pt idx="293">
                  <c:v>44408</c:v>
                </c:pt>
                <c:pt idx="294">
                  <c:v>44439</c:v>
                </c:pt>
                <c:pt idx="295">
                  <c:v>44469</c:v>
                </c:pt>
                <c:pt idx="296">
                  <c:v>44500</c:v>
                </c:pt>
                <c:pt idx="297">
                  <c:v>44530</c:v>
                </c:pt>
                <c:pt idx="298">
                  <c:v>44561</c:v>
                </c:pt>
                <c:pt idx="299">
                  <c:v>44592</c:v>
                </c:pt>
                <c:pt idx="300">
                  <c:v>44620</c:v>
                </c:pt>
                <c:pt idx="301">
                  <c:v>44651</c:v>
                </c:pt>
                <c:pt idx="302">
                  <c:v>44681</c:v>
                </c:pt>
                <c:pt idx="303">
                  <c:v>44712</c:v>
                </c:pt>
                <c:pt idx="304">
                  <c:v>44742</c:v>
                </c:pt>
                <c:pt idx="305">
                  <c:v>44773</c:v>
                </c:pt>
                <c:pt idx="306">
                  <c:v>44804</c:v>
                </c:pt>
                <c:pt idx="307">
                  <c:v>44834</c:v>
                </c:pt>
                <c:pt idx="308">
                  <c:v>44865</c:v>
                </c:pt>
                <c:pt idx="309">
                  <c:v>44895</c:v>
                </c:pt>
                <c:pt idx="310">
                  <c:v>44926</c:v>
                </c:pt>
                <c:pt idx="311">
                  <c:v>44957</c:v>
                </c:pt>
                <c:pt idx="312">
                  <c:v>44985</c:v>
                </c:pt>
                <c:pt idx="313">
                  <c:v>45016</c:v>
                </c:pt>
                <c:pt idx="314">
                  <c:v>45046</c:v>
                </c:pt>
                <c:pt idx="315">
                  <c:v>45077</c:v>
                </c:pt>
                <c:pt idx="316">
                  <c:v>45107</c:v>
                </c:pt>
                <c:pt idx="317">
                  <c:v>45138</c:v>
                </c:pt>
                <c:pt idx="318">
                  <c:v>45169</c:v>
                </c:pt>
                <c:pt idx="319">
                  <c:v>45199</c:v>
                </c:pt>
                <c:pt idx="320">
                  <c:v>45230</c:v>
                </c:pt>
                <c:pt idx="321">
                  <c:v>45260</c:v>
                </c:pt>
                <c:pt idx="322">
                  <c:v>45291</c:v>
                </c:pt>
                <c:pt idx="323">
                  <c:v>45322</c:v>
                </c:pt>
                <c:pt idx="324">
                  <c:v>45351</c:v>
                </c:pt>
                <c:pt idx="325">
                  <c:v>45382</c:v>
                </c:pt>
                <c:pt idx="326">
                  <c:v>45412</c:v>
                </c:pt>
                <c:pt idx="327">
                  <c:v>45443</c:v>
                </c:pt>
                <c:pt idx="328">
                  <c:v>45473</c:v>
                </c:pt>
                <c:pt idx="329">
                  <c:v>45504</c:v>
                </c:pt>
                <c:pt idx="330">
                  <c:v>45535</c:v>
                </c:pt>
                <c:pt idx="331">
                  <c:v>45565</c:v>
                </c:pt>
                <c:pt idx="332">
                  <c:v>45596</c:v>
                </c:pt>
                <c:pt idx="333">
                  <c:v>45626</c:v>
                </c:pt>
                <c:pt idx="334">
                  <c:v>45657</c:v>
                </c:pt>
                <c:pt idx="335">
                  <c:v>45688</c:v>
                </c:pt>
                <c:pt idx="336">
                  <c:v>45716</c:v>
                </c:pt>
                <c:pt idx="337">
                  <c:v>45747</c:v>
                </c:pt>
                <c:pt idx="338">
                  <c:v>45777</c:v>
                </c:pt>
                <c:pt idx="339">
                  <c:v>45808</c:v>
                </c:pt>
                <c:pt idx="340">
                  <c:v>45838</c:v>
                </c:pt>
                <c:pt idx="341">
                  <c:v>45869</c:v>
                </c:pt>
                <c:pt idx="342">
                  <c:v>45900</c:v>
                </c:pt>
                <c:pt idx="343">
                  <c:v>45930</c:v>
                </c:pt>
                <c:pt idx="344">
                  <c:v>45961</c:v>
                </c:pt>
                <c:pt idx="345">
                  <c:v>45991</c:v>
                </c:pt>
                <c:pt idx="346">
                  <c:v>46022</c:v>
                </c:pt>
                <c:pt idx="347">
                  <c:v>46053</c:v>
                </c:pt>
                <c:pt idx="348">
                  <c:v>46081</c:v>
                </c:pt>
                <c:pt idx="349">
                  <c:v>46112</c:v>
                </c:pt>
                <c:pt idx="350">
                  <c:v>46142</c:v>
                </c:pt>
                <c:pt idx="351">
                  <c:v>46173</c:v>
                </c:pt>
              </c:numCache>
            </c:numRef>
          </c:cat>
          <c:val>
            <c:numRef>
              <c:f>'875_B_PH'!$N$2:$N$353</c:f>
              <c:numCache>
                <c:formatCode>General</c:formatCode>
                <c:ptCount val="352"/>
                <c:pt idx="351">
                  <c:v>648232.00133999996</c:v>
                </c:pt>
              </c:numCache>
            </c:numRef>
          </c:val>
          <c:smooth val="0"/>
          <c:extLst>
            <c:ext xmlns:c16="http://schemas.microsoft.com/office/drawing/2014/chart" uri="{C3380CC4-5D6E-409C-BE32-E72D297353CC}">
              <c16:uniqueId val="{00000009-8519-4FCD-8DE2-38F6573D0E7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4"/>
        <c:majorTimeUnit val="years"/>
      </c:dateAx>
      <c:valAx>
        <c:axId val="898856000"/>
        <c:scaling>
          <c:logBase val="10"/>
          <c:orientation val="minMax"/>
          <c:max val="10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'876_GEO_EXP'!$A$2</c:f>
              <c:strCache>
                <c:ptCount val="1"/>
                <c:pt idx="0">
                  <c:v>876</c:v>
                </c:pt>
              </c:strCache>
            </c:strRef>
          </c:tx>
          <c:spPr>
            <a:solidFill>
              <a:srgbClr val="D25347"/>
            </a:solidFill>
            <a:ln>
              <a:noFill/>
            </a:ln>
            <a:effectLst/>
          </c:spPr>
          <c:invertIfNegative val="0"/>
          <c:cat>
            <c:strRef>
              <c:f>'876_GEO_EXP'!$B$1:$E$1</c:f>
              <c:strCache>
                <c:ptCount val="4"/>
                <c:pt idx="0">
                  <c:v>North America</c:v>
                </c:pt>
                <c:pt idx="1">
                  <c:v>EM Asia</c:v>
                </c:pt>
                <c:pt idx="2">
                  <c:v>Europe</c:v>
                </c:pt>
                <c:pt idx="3">
                  <c:v>Pacific</c:v>
                </c:pt>
              </c:strCache>
            </c:strRef>
          </c:cat>
          <c:val>
            <c:numRef>
              <c:f>'876_GEO_EXP'!$B$2:$E$2</c:f>
              <c:numCache>
                <c:formatCode>0.000</c:formatCode>
                <c:ptCount val="4"/>
                <c:pt idx="0">
                  <c:v>0.31100872000000002</c:v>
                </c:pt>
                <c:pt idx="1">
                  <c:v>0.31153332</c:v>
                </c:pt>
                <c:pt idx="2">
                  <c:v>0.30938907999999998</c:v>
                </c:pt>
                <c:pt idx="3">
                  <c:v>6.8068870000000004E-2</c:v>
                </c:pt>
              </c:numCache>
            </c:numRef>
          </c:val>
          <c:extLst>
            <c:ext xmlns:c16="http://schemas.microsoft.com/office/drawing/2014/chart" uri="{C3380CC4-5D6E-409C-BE32-E72D297353CC}">
              <c16:uniqueId val="{00000000-EDB6-444C-B28E-5DE931ED5D7F}"/>
            </c:ext>
          </c:extLst>
        </c:ser>
        <c:ser>
          <c:idx val="1"/>
          <c:order val="1"/>
          <c:tx>
            <c:strRef>
              <c:f>'876_GEO_EXP'!$A$3</c:f>
              <c:strCache>
                <c:ptCount val="1"/>
                <c:pt idx="0">
                  <c:v>MSCI ACWI</c:v>
                </c:pt>
              </c:strCache>
            </c:strRef>
          </c:tx>
          <c:spPr>
            <a:solidFill>
              <a:srgbClr val="29363D"/>
            </a:solidFill>
            <a:ln>
              <a:noFill/>
            </a:ln>
            <a:effectLst/>
          </c:spPr>
          <c:invertIfNegative val="0"/>
          <c:cat>
            <c:strRef>
              <c:f>'876_GEO_EXP'!$B$1:$E$1</c:f>
              <c:strCache>
                <c:ptCount val="4"/>
                <c:pt idx="0">
                  <c:v>North America</c:v>
                </c:pt>
                <c:pt idx="1">
                  <c:v>EM Asia</c:v>
                </c:pt>
                <c:pt idx="2">
                  <c:v>Europe</c:v>
                </c:pt>
                <c:pt idx="3">
                  <c:v>Pacific</c:v>
                </c:pt>
              </c:strCache>
            </c:strRef>
          </c:cat>
          <c:val>
            <c:numRef>
              <c:f>'876_GEO_EXP'!$B$3:$E$3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EDB6-444C-B28E-5DE931ED5D7F}"/>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35221687893039"/>
          <c:y val="8.1355932203389825E-2"/>
          <c:w val="0.83333333333333337"/>
          <c:h val="0.84180790960451979"/>
        </c:manualLayout>
      </c:layout>
      <c:pieChart>
        <c:varyColors val="1"/>
        <c:ser>
          <c:idx val="0"/>
          <c:order val="0"/>
          <c:tx>
            <c:strRef>
              <c:f>'875_GEO_EXP'!$G$14</c:f>
              <c:strCache>
                <c:ptCount val="1"/>
                <c:pt idx="0">
                  <c:v>EXPOSURE_VALUE_PERCENTAGE</c:v>
                </c:pt>
              </c:strCache>
            </c:strRef>
          </c:tx>
          <c:dPt>
            <c:idx val="0"/>
            <c:bubble3D val="0"/>
            <c:spPr>
              <a:solidFill>
                <a:srgbClr val="D25347"/>
              </a:solidFill>
              <a:ln w="19050">
                <a:solidFill>
                  <a:schemeClr val="lt1"/>
                </a:solidFill>
              </a:ln>
              <a:effectLst/>
            </c:spPr>
            <c:extLst>
              <c:ext xmlns:c16="http://schemas.microsoft.com/office/drawing/2014/chart" uri="{C3380CC4-5D6E-409C-BE32-E72D297353CC}">
                <c16:uniqueId val="{00000001-B760-48FA-81F1-19F2C041C86E}"/>
              </c:ext>
            </c:extLst>
          </c:dPt>
          <c:dPt>
            <c:idx val="1"/>
            <c:bubble3D val="0"/>
            <c:spPr>
              <a:solidFill>
                <a:srgbClr val="29363D"/>
              </a:solidFill>
            </c:spPr>
            <c:extLst>
              <c:ext xmlns:c16="http://schemas.microsoft.com/office/drawing/2014/chart" uri="{C3380CC4-5D6E-409C-BE32-E72D297353CC}">
                <c16:uniqueId val="{00000003-5341-4815-A550-959508294CD0}"/>
              </c:ext>
            </c:extLst>
          </c:dPt>
          <c:dPt>
            <c:idx val="2"/>
            <c:bubble3D val="0"/>
            <c:spPr>
              <a:solidFill>
                <a:srgbClr val="CCCCCC"/>
              </a:solidFill>
            </c:spPr>
            <c:extLst>
              <c:ext xmlns:c16="http://schemas.microsoft.com/office/drawing/2014/chart" uri="{C3380CC4-5D6E-409C-BE32-E72D297353CC}">
                <c16:uniqueId val="{00000004-5341-4815-A550-959508294CD0}"/>
              </c:ext>
            </c:extLst>
          </c:dPt>
          <c:dPt>
            <c:idx val="3"/>
            <c:bubble3D val="0"/>
            <c:spPr>
              <a:solidFill>
                <a:srgbClr val="7A9CB4"/>
              </a:solidFill>
            </c:spPr>
            <c:extLst>
              <c:ext xmlns:c16="http://schemas.microsoft.com/office/drawing/2014/chart" uri="{C3380CC4-5D6E-409C-BE32-E72D297353CC}">
                <c16:uniqueId val="{00000002-5341-4815-A550-959508294CD0}"/>
              </c:ext>
            </c:extLst>
          </c:dPt>
          <c:dLbls>
            <c:dLbl>
              <c:idx val="0"/>
              <c:layout>
                <c:manualLayout>
                  <c:x val="-0.12881326075851257"/>
                  <c:y val="0.12690600115663503"/>
                </c:manualLayout>
              </c:layout>
              <c:numFmt formatCode="0.0%" sourceLinked="0"/>
              <c:spPr>
                <a:noFill/>
                <a:ln>
                  <a:noFill/>
                </a:ln>
                <a:effectLst/>
              </c:spPr>
              <c:txPr>
                <a:bodyPr wrap="square" lIns="38100" tIns="19050" rIns="38100" bIns="19050" anchor="ctr">
                  <a:spAutoFit/>
                </a:bodyPr>
                <a:lstStyle/>
                <a:p>
                  <a:pPr>
                    <a:defRPr sz="1100">
                      <a:solidFill>
                        <a:schemeClr val="bg1"/>
                      </a:solidFill>
                      <a:latin typeface="Avenir Next Medium" panose="020B0603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60-48FA-81F1-19F2C041C86E}"/>
                </c:ext>
              </c:extLst>
            </c:dLbl>
            <c:dLbl>
              <c:idx val="1"/>
              <c:layout>
                <c:manualLayout>
                  <c:x val="-8.8634642146241782E-2"/>
                  <c:y val="-0.14176573691000505"/>
                </c:manualLayout>
              </c:layout>
              <c:numFmt formatCode="0.0%" sourceLinked="0"/>
              <c:spPr>
                <a:noFill/>
                <a:ln>
                  <a:noFill/>
                </a:ln>
                <a:effectLst/>
              </c:spPr>
              <c:txPr>
                <a:bodyPr wrap="square" lIns="38100" tIns="19050" rIns="38100" bIns="19050" anchor="ctr">
                  <a:spAutoFit/>
                </a:bodyPr>
                <a:lstStyle/>
                <a:p>
                  <a:pPr>
                    <a:defRPr sz="1100">
                      <a:solidFill>
                        <a:schemeClr val="bg1"/>
                      </a:solidFill>
                      <a:latin typeface="Avenir Next Medium" panose="020B0603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41-4815-A550-959508294CD0}"/>
                </c:ext>
              </c:extLst>
            </c:dLbl>
            <c:numFmt formatCode="0.0%" sourceLinked="0"/>
            <c:spPr>
              <a:noFill/>
              <a:ln>
                <a:noFill/>
              </a:ln>
              <a:effectLst/>
            </c:spPr>
            <c:txPr>
              <a:bodyPr wrap="square" lIns="38100" tIns="19050" rIns="38100" bIns="19050" anchor="ctr">
                <a:spAutoFit/>
              </a:bodyPr>
              <a:lstStyle/>
              <a:p>
                <a:pPr>
                  <a:defRPr sz="1100">
                    <a:latin typeface="Avenir Next Medium" panose="020B0603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val>
            <c:numRef>
              <c:f>'876_GEO_EXP'!$G$15:$G$18</c:f>
              <c:numCache>
                <c:formatCode>General</c:formatCode>
                <c:ptCount val="4"/>
                <c:pt idx="0">
                  <c:v>0.31153332</c:v>
                </c:pt>
                <c:pt idx="1">
                  <c:v>0.31100872000000002</c:v>
                </c:pt>
                <c:pt idx="2">
                  <c:v>0.30938907999999998</c:v>
                </c:pt>
                <c:pt idx="3">
                  <c:v>6.8068870000000004E-2</c:v>
                </c:pt>
              </c:numCache>
            </c:numRef>
          </c:val>
          <c:extLst>
            <c:ext xmlns:c15="http://schemas.microsoft.com/office/drawing/2012/chart" uri="{02D57815-91ED-43cb-92C2-25804820EDAC}">
              <c15:filteredCategoryTitle>
                <c15:cat>
                  <c:multiLvlStrRef>
                    <c:extLst>
                      <c:ext uri="{02D57815-91ED-43cb-92C2-25804820EDAC}">
                        <c15:formulaRef>
                          <c15:sqref>'876_GEO_EXP'!#REF!</c15:sqref>
                        </c15:formulaRef>
                      </c:ext>
                    </c:extLst>
                  </c:multiLvlStrRef>
                </c15:cat>
              </c15:filteredCategoryTitle>
            </c:ext>
            <c:ext xmlns:c16="http://schemas.microsoft.com/office/drawing/2014/chart" uri="{C3380CC4-5D6E-409C-BE32-E72D297353CC}">
              <c16:uniqueId val="{0000000A-B760-48FA-81F1-19F2C041C86E}"/>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92667626915067E-2"/>
          <c:y val="0.17283658524056439"/>
          <c:w val="0.91152955926886747"/>
          <c:h val="0.60335380703179864"/>
        </c:manualLayout>
      </c:layout>
      <c:barChart>
        <c:barDir val="col"/>
        <c:grouping val="clustered"/>
        <c:varyColors val="0"/>
        <c:ser>
          <c:idx val="0"/>
          <c:order val="0"/>
          <c:tx>
            <c:strRef>
              <c:f>'876_GEO_EXP'!$B$26</c:f>
              <c:strCache>
                <c:ptCount val="1"/>
                <c:pt idx="0">
                  <c:v>Foord</c:v>
                </c:pt>
              </c:strCache>
            </c:strRef>
          </c:tx>
          <c:spPr>
            <a:solidFill>
              <a:srgbClr val="D253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'876_GEO_EXP'!$C$25:$G$25</c:f>
              <c:strCache>
                <c:ptCount val="5"/>
                <c:pt idx="0">
                  <c:v>North America</c:v>
                </c:pt>
                <c:pt idx="1">
                  <c:v>EM Asia</c:v>
                </c:pt>
                <c:pt idx="2">
                  <c:v>Europe</c:v>
                </c:pt>
                <c:pt idx="3">
                  <c:v>Pacific</c:v>
                </c:pt>
                <c:pt idx="4">
                  <c:v>Other</c:v>
                </c:pt>
              </c:strCache>
            </c:strRef>
          </c:cat>
          <c:val>
            <c:numRef>
              <c:f>'876_GEO_EXP'!$C$26:$G$26</c:f>
              <c:numCache>
                <c:formatCode>0%</c:formatCode>
                <c:ptCount val="5"/>
                <c:pt idx="0">
                  <c:v>0.29449999999999998</c:v>
                </c:pt>
                <c:pt idx="1">
                  <c:v>0.31630000000000003</c:v>
                </c:pt>
                <c:pt idx="2">
                  <c:v>0.31669999999999998</c:v>
                </c:pt>
                <c:pt idx="3">
                  <c:v>7.2499999999999995E-2</c:v>
                </c:pt>
                <c:pt idx="4">
                  <c:v>0</c:v>
                </c:pt>
              </c:numCache>
            </c:numRef>
          </c:val>
          <c:extLst>
            <c:ext xmlns:c16="http://schemas.microsoft.com/office/drawing/2014/chart" uri="{C3380CC4-5D6E-409C-BE32-E72D297353CC}">
              <c16:uniqueId val="{00000000-BD13-4EC5-83F1-502AC0A5EF95}"/>
            </c:ext>
          </c:extLst>
        </c:ser>
        <c:ser>
          <c:idx val="1"/>
          <c:order val="1"/>
          <c:tx>
            <c:strRef>
              <c:f>'876_GEO_EXP'!$B$27</c:f>
              <c:strCache>
                <c:ptCount val="1"/>
                <c:pt idx="0">
                  <c:v>MSCI ACWI</c:v>
                </c:pt>
              </c:strCache>
            </c:strRef>
          </c:tx>
          <c:spPr>
            <a:solidFill>
              <a:srgbClr val="2936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'876_GEO_EXP'!$C$25:$G$25</c:f>
              <c:strCache>
                <c:ptCount val="5"/>
                <c:pt idx="0">
                  <c:v>North America</c:v>
                </c:pt>
                <c:pt idx="1">
                  <c:v>EM Asia</c:v>
                </c:pt>
                <c:pt idx="2">
                  <c:v>Europe</c:v>
                </c:pt>
                <c:pt idx="3">
                  <c:v>Pacific</c:v>
                </c:pt>
                <c:pt idx="4">
                  <c:v>Other</c:v>
                </c:pt>
              </c:strCache>
            </c:strRef>
          </c:cat>
          <c:val>
            <c:numRef>
              <c:f>'876_GEO_EXP'!$C$27:$G$27</c:f>
              <c:numCache>
                <c:formatCode>0%</c:formatCode>
                <c:ptCount val="5"/>
                <c:pt idx="0">
                  <c:v>0.64659999999999995</c:v>
                </c:pt>
                <c:pt idx="1">
                  <c:v>8.7999999999999995E-2</c:v>
                </c:pt>
                <c:pt idx="2">
                  <c:v>0.15820000000000001</c:v>
                </c:pt>
                <c:pt idx="3">
                  <c:v>8.14E-2</c:v>
                </c:pt>
                <c:pt idx="4">
                  <c:v>0.03</c:v>
                </c:pt>
              </c:numCache>
            </c:numRef>
          </c:val>
          <c:extLst>
            <c:ext xmlns:c16="http://schemas.microsoft.com/office/drawing/2014/chart" uri="{C3380CC4-5D6E-409C-BE32-E72D297353CC}">
              <c16:uniqueId val="{00000001-BD13-4EC5-83F1-502AC0A5EF95}"/>
            </c:ext>
          </c:extLst>
        </c:ser>
        <c:dLbls>
          <c:dLblPos val="outEnd"/>
          <c:showLegendKey val="0"/>
          <c:showVal val="1"/>
          <c:showCatName val="0"/>
          <c:showSerName val="0"/>
          <c:showPercent val="0"/>
          <c:showBubbleSize val="0"/>
        </c:dLbls>
        <c:gapWidth val="120"/>
        <c:axId val="1709893839"/>
        <c:axId val="1709901039"/>
      </c:barChart>
      <c:catAx>
        <c:axId val="1709893839"/>
        <c:scaling>
          <c:orientation val="minMax"/>
        </c:scaling>
        <c:delete val="0"/>
        <c:axPos val="b"/>
        <c:numFmt formatCode="General" sourceLinked="0"/>
        <c:majorTickMark val="out"/>
        <c:minorTickMark val="none"/>
        <c:tickLblPos val="nextTo"/>
        <c:spPr>
          <a:noFill/>
          <a:ln w="3175" cap="flat" cmpd="sng" algn="ctr">
            <a:solidFill>
              <a:schemeClr val="tx1"/>
            </a:solidFill>
            <a:round/>
          </a:ln>
          <a:effectLst/>
        </c:spPr>
        <c:txPr>
          <a:bodyPr rot="-60000000" spcFirstLastPara="1" vertOverflow="ellipsis" vert="horz" wrap="square" anchor="b" anchorCtr="1"/>
          <a:lstStyle/>
          <a:p>
            <a:pPr>
              <a:defRPr sz="1000" b="0" i="0" u="none" strike="noStrike" kern="1200" baseline="0">
                <a:solidFill>
                  <a:sysClr val="windowText" lastClr="000000"/>
                </a:solidFill>
                <a:latin typeface="+mn-lt"/>
                <a:ea typeface="+mn-ea"/>
                <a:cs typeface="+mn-cs"/>
              </a:defRPr>
            </a:pPr>
            <a:endParaRPr lang="en-US"/>
          </a:p>
        </c:txPr>
        <c:crossAx val="1709901039"/>
        <c:crosses val="autoZero"/>
        <c:auto val="0"/>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9893839"/>
        <c:crossesAt val="1"/>
        <c:crossBetween val="between"/>
      </c:valAx>
      <c:spPr>
        <a:noFill/>
        <a:ln w="25400">
          <a:noFill/>
        </a:ln>
        <a:effectLst/>
      </c:spPr>
    </c:plotArea>
    <c:legend>
      <c:legendPos val="t"/>
      <c:layout>
        <c:manualLayout>
          <c:xMode val="edge"/>
          <c:yMode val="edge"/>
          <c:x val="0.37075722276781364"/>
          <c:y val="3.8095252379172245E-2"/>
          <c:w val="0.25848538621620126"/>
          <c:h val="9.188417393482335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dPt>
            <c:idx val="3"/>
            <c:invertIfNegative val="0"/>
            <c:bubble3D val="0"/>
            <c:spPr>
              <a:solidFill>
                <a:srgbClr val="D25347"/>
              </a:solidFill>
              <a:ln>
                <a:noFill/>
              </a:ln>
              <a:effectLst/>
            </c:spPr>
            <c:extLst>
              <c:ext xmlns:c16="http://schemas.microsoft.com/office/drawing/2014/chart" uri="{C3380CC4-5D6E-409C-BE32-E72D297353CC}">
                <c16:uniqueId val="{0000000E-B508-4F00-A490-62F6D850E045}"/>
              </c:ext>
            </c:extLst>
          </c:dPt>
          <c:dPt>
            <c:idx val="4"/>
            <c:invertIfNegative val="0"/>
            <c:bubble3D val="0"/>
            <c:spPr>
              <a:solidFill>
                <a:srgbClr val="D25347"/>
              </a:solidFill>
              <a:ln>
                <a:noFill/>
              </a:ln>
              <a:effectLst/>
            </c:spPr>
            <c:extLst>
              <c:ext xmlns:c16="http://schemas.microsoft.com/office/drawing/2014/chart" uri="{C3380CC4-5D6E-409C-BE32-E72D297353CC}">
                <c16:uniqueId val="{00000000-6D80-4CF6-83D9-2F6AAA1603B0}"/>
              </c:ext>
            </c:extLst>
          </c:dPt>
          <c:dPt>
            <c:idx val="5"/>
            <c:invertIfNegative val="0"/>
            <c:bubble3D val="0"/>
            <c:spPr>
              <a:solidFill>
                <a:srgbClr val="D25347"/>
              </a:solidFill>
              <a:ln>
                <a:noFill/>
              </a:ln>
              <a:effectLst/>
            </c:spPr>
            <c:extLst>
              <c:ext xmlns:c16="http://schemas.microsoft.com/office/drawing/2014/chart" uri="{C3380CC4-5D6E-409C-BE32-E72D297353CC}">
                <c16:uniqueId val="{00000002-9ADF-4800-815F-676BDE4F6243}"/>
              </c:ext>
            </c:extLst>
          </c:dPt>
          <c:dPt>
            <c:idx val="6"/>
            <c:invertIfNegative val="0"/>
            <c:bubble3D val="0"/>
            <c:spPr>
              <a:solidFill>
                <a:srgbClr val="D25347"/>
              </a:solidFill>
              <a:ln>
                <a:noFill/>
              </a:ln>
              <a:effectLst/>
            </c:spPr>
            <c:extLst>
              <c:ext xmlns:c16="http://schemas.microsoft.com/office/drawing/2014/chart" uri="{C3380CC4-5D6E-409C-BE32-E72D297353CC}">
                <c16:uniqueId val="{00000004-3013-42A3-8ABF-B79B34D4B260}"/>
              </c:ext>
            </c:extLst>
          </c:dPt>
          <c:dPt>
            <c:idx val="7"/>
            <c:invertIfNegative val="0"/>
            <c:bubble3D val="0"/>
            <c:spPr>
              <a:solidFill>
                <a:srgbClr val="D25347"/>
              </a:solidFill>
              <a:ln>
                <a:noFill/>
              </a:ln>
              <a:effectLst/>
            </c:spPr>
            <c:extLst>
              <c:ext xmlns:c16="http://schemas.microsoft.com/office/drawing/2014/chart" uri="{C3380CC4-5D6E-409C-BE32-E72D297353CC}">
                <c16:uniqueId val="{00000006-FFC6-4C63-A92F-25C1B191C720}"/>
              </c:ext>
            </c:extLst>
          </c:dPt>
          <c:dPt>
            <c:idx val="8"/>
            <c:invertIfNegative val="0"/>
            <c:bubble3D val="0"/>
            <c:spPr>
              <a:solidFill>
                <a:srgbClr val="29363D"/>
              </a:solidFill>
              <a:ln>
                <a:noFill/>
              </a:ln>
              <a:effectLst/>
            </c:spPr>
            <c:extLst>
              <c:ext xmlns:c16="http://schemas.microsoft.com/office/drawing/2014/chart" uri="{C3380CC4-5D6E-409C-BE32-E72D297353CC}">
                <c16:uniqueId val="{0000000A-DBE0-44DA-B118-3C952FDC32BB}"/>
              </c:ext>
            </c:extLst>
          </c:dPt>
          <c:dPt>
            <c:idx val="9"/>
            <c:invertIfNegative val="0"/>
            <c:bubble3D val="0"/>
            <c:spPr>
              <a:solidFill>
                <a:srgbClr val="D25347"/>
              </a:solidFill>
              <a:ln>
                <a:noFill/>
              </a:ln>
              <a:effectLst/>
            </c:spPr>
            <c:extLst>
              <c:ext xmlns:c16="http://schemas.microsoft.com/office/drawing/2014/chart" uri="{C3380CC4-5D6E-409C-BE32-E72D297353CC}">
                <c16:uniqueId val="{00000008-12C9-46F0-8312-B53FF7CE7636}"/>
              </c:ext>
            </c:extLst>
          </c:dPt>
          <c:dPt>
            <c:idx val="10"/>
            <c:invertIfNegative val="0"/>
            <c:bubble3D val="0"/>
            <c:spPr>
              <a:solidFill>
                <a:srgbClr val="D25347"/>
              </a:solidFill>
              <a:ln>
                <a:noFill/>
              </a:ln>
              <a:effectLst/>
            </c:spPr>
            <c:extLst>
              <c:ext xmlns:c16="http://schemas.microsoft.com/office/drawing/2014/chart" uri="{C3380CC4-5D6E-409C-BE32-E72D297353CC}">
                <c16:uniqueId val="{0000000C-7DCA-4EE3-B603-5713A3B2515E}"/>
              </c:ext>
            </c:extLst>
          </c:dPt>
          <c:val>
            <c:numRef>
              <c:f>'876_ESA'!$H$4:$H$15</c:f>
              <c:numCache>
                <c:formatCode>0</c:formatCode>
                <c:ptCount val="12"/>
                <c:pt idx="0">
                  <c:v>100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78F-43EA-9637-97BFF490D146}"/>
            </c:ext>
          </c:extLst>
        </c:ser>
        <c:dLbls>
          <c:showLegendKey val="0"/>
          <c:showVal val="0"/>
          <c:showCatName val="0"/>
          <c:showSerName val="0"/>
          <c:showPercent val="0"/>
          <c:showBubbleSize val="0"/>
        </c:dLbls>
        <c:gapWidth val="20"/>
        <c:axId val="1908563488"/>
        <c:axId val="1908567328"/>
      </c:barChart>
      <c:catAx>
        <c:axId val="1908563488"/>
        <c:scaling>
          <c:orientation val="maxMin"/>
        </c:scaling>
        <c:delete val="1"/>
        <c:axPos val="l"/>
        <c:majorTickMark val="none"/>
        <c:minorTickMark val="none"/>
        <c:tickLblPos val="nextTo"/>
        <c:crossAx val="1908567328"/>
        <c:crosses val="autoZero"/>
        <c:auto val="1"/>
        <c:lblAlgn val="ctr"/>
        <c:lblOffset val="100"/>
        <c:noMultiLvlLbl val="0"/>
      </c:catAx>
      <c:valAx>
        <c:axId val="1908567328"/>
        <c:scaling>
          <c:orientation val="minMax"/>
        </c:scaling>
        <c:delete val="1"/>
        <c:axPos val="t"/>
        <c:numFmt formatCode="0" sourceLinked="1"/>
        <c:majorTickMark val="none"/>
        <c:minorTickMark val="none"/>
        <c:tickLblPos val="nextTo"/>
        <c:crossAx val="19085634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654402052411076E-2"/>
          <c:y val="0.12248409415293804"/>
          <c:w val="0.9653455979475889"/>
          <c:h val="0.84144047705445479"/>
        </c:manualLayout>
      </c:layout>
      <c:barChart>
        <c:barDir val="col"/>
        <c:grouping val="clustered"/>
        <c:varyColors val="0"/>
        <c:ser>
          <c:idx val="0"/>
          <c:order val="0"/>
          <c:tx>
            <c:v>Foord</c:v>
          </c:tx>
          <c:spPr>
            <a:solidFill>
              <a:srgbClr val="D25347"/>
            </a:solidFill>
            <a:ln>
              <a:noFill/>
            </a:ln>
            <a:effectLst/>
          </c:spPr>
          <c:invertIfNegative val="0"/>
          <c:cat>
            <c:numRef>
              <c:f>'876_ESA'!$P$4:$P$15</c:f>
              <c:numCache>
                <c:formatCode>0.0</c:formatCode>
                <c:ptCount val="12"/>
                <c:pt idx="0">
                  <c:v>100</c:v>
                </c:pt>
                <c:pt idx="1">
                  <c:v>-8.34</c:v>
                </c:pt>
                <c:pt idx="2">
                  <c:v>-9.1199999999999992</c:v>
                </c:pt>
                <c:pt idx="3">
                  <c:v>-3.73</c:v>
                </c:pt>
                <c:pt idx="4">
                  <c:v>-32.21</c:v>
                </c:pt>
                <c:pt idx="5">
                  <c:v>-15.63</c:v>
                </c:pt>
                <c:pt idx="6">
                  <c:v>-7.79</c:v>
                </c:pt>
                <c:pt idx="7">
                  <c:v>-4.7</c:v>
                </c:pt>
                <c:pt idx="8">
                  <c:v>-10.72</c:v>
                </c:pt>
                <c:pt idx="9">
                  <c:v>-3.71</c:v>
                </c:pt>
                <c:pt idx="10">
                  <c:v>-2.42</c:v>
                </c:pt>
                <c:pt idx="11">
                  <c:v>-1.63</c:v>
                </c:pt>
              </c:numCache>
            </c:numRef>
          </c:cat>
          <c:val>
            <c:numRef>
              <c:f>'876_ESA'!$H$4:$H$15</c:f>
              <c:numCache>
                <c:formatCode>0</c:formatCode>
                <c:ptCount val="12"/>
                <c:pt idx="0">
                  <c:v>100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B42-4CE1-A1BA-A394002B2B20}"/>
            </c:ext>
          </c:extLst>
        </c:ser>
        <c:ser>
          <c:idx val="1"/>
          <c:order val="1"/>
          <c:tx>
            <c:v>Benchmark</c:v>
          </c:tx>
          <c:spPr>
            <a:solidFill>
              <a:srgbClr val="29363D"/>
            </a:solidFill>
            <a:ln>
              <a:noFill/>
            </a:ln>
            <a:effectLst/>
          </c:spPr>
          <c:invertIfNegative val="0"/>
          <c:cat>
            <c:numRef>
              <c:f>'876_ESA'!$P$4:$P$15</c:f>
              <c:numCache>
                <c:formatCode>0.0</c:formatCode>
                <c:ptCount val="12"/>
                <c:pt idx="0">
                  <c:v>100</c:v>
                </c:pt>
                <c:pt idx="1">
                  <c:v>-8.34</c:v>
                </c:pt>
                <c:pt idx="2">
                  <c:v>-9.1199999999999992</c:v>
                </c:pt>
                <c:pt idx="3">
                  <c:v>-3.73</c:v>
                </c:pt>
                <c:pt idx="4">
                  <c:v>-32.21</c:v>
                </c:pt>
                <c:pt idx="5">
                  <c:v>-15.63</c:v>
                </c:pt>
                <c:pt idx="6">
                  <c:v>-7.79</c:v>
                </c:pt>
                <c:pt idx="7">
                  <c:v>-4.7</c:v>
                </c:pt>
                <c:pt idx="8">
                  <c:v>-10.72</c:v>
                </c:pt>
                <c:pt idx="9">
                  <c:v>-3.71</c:v>
                </c:pt>
                <c:pt idx="10">
                  <c:v>-2.42</c:v>
                </c:pt>
                <c:pt idx="11">
                  <c:v>-1.63</c:v>
                </c:pt>
              </c:numCache>
            </c:numRef>
          </c:cat>
          <c:val>
            <c:numRef>
              <c:f>'876_ESA'!$N$4:$N$15</c:f>
              <c:numCache>
                <c:formatCode>General</c:formatCode>
                <c:ptCount val="12"/>
                <c:pt idx="0">
                  <c:v>0</c:v>
                </c:pt>
                <c:pt idx="1">
                  <c:v>8.34</c:v>
                </c:pt>
                <c:pt idx="2">
                  <c:v>9.1199999999999992</c:v>
                </c:pt>
                <c:pt idx="3">
                  <c:v>3.73</c:v>
                </c:pt>
                <c:pt idx="4">
                  <c:v>32.21</c:v>
                </c:pt>
                <c:pt idx="5">
                  <c:v>15.63</c:v>
                </c:pt>
                <c:pt idx="6">
                  <c:v>7.79</c:v>
                </c:pt>
                <c:pt idx="7">
                  <c:v>4.7</c:v>
                </c:pt>
                <c:pt idx="8">
                  <c:v>10.72</c:v>
                </c:pt>
                <c:pt idx="9">
                  <c:v>3.71</c:v>
                </c:pt>
                <c:pt idx="10">
                  <c:v>2.42</c:v>
                </c:pt>
                <c:pt idx="11">
                  <c:v>1.63</c:v>
                </c:pt>
              </c:numCache>
            </c:numRef>
          </c:val>
          <c:extLst>
            <c:ext xmlns:c16="http://schemas.microsoft.com/office/drawing/2014/chart" uri="{C3380CC4-5D6E-409C-BE32-E72D297353CC}">
              <c16:uniqueId val="{00000001-DB42-4CE1-A1BA-A394002B2B20}"/>
            </c:ext>
          </c:extLst>
        </c:ser>
        <c:dLbls>
          <c:showLegendKey val="0"/>
          <c:showVal val="0"/>
          <c:showCatName val="0"/>
          <c:showSerName val="0"/>
          <c:showPercent val="0"/>
          <c:showBubbleSize val="0"/>
        </c:dLbls>
        <c:gapWidth val="80"/>
        <c:overlap val="-27"/>
        <c:axId val="84132240"/>
        <c:axId val="16476496"/>
      </c:barChart>
      <c:catAx>
        <c:axId val="841322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76496"/>
        <c:crosses val="autoZero"/>
        <c:auto val="1"/>
        <c:lblAlgn val="ctr"/>
        <c:lblOffset val="100"/>
        <c:noMultiLvlLbl val="0"/>
      </c:catAx>
      <c:valAx>
        <c:axId val="16476496"/>
        <c:scaling>
          <c:orientation val="minMax"/>
          <c:max val="30"/>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quot;" sourceLinked="0"/>
        <c:majorTickMark val="none"/>
        <c:minorTickMark val="none"/>
        <c:tickLblPos val="nextTo"/>
        <c:spPr>
          <a:noFill/>
          <a:ln w="12700">
            <a:solidFill>
              <a:schemeClr val="tx1">
                <a:lumMod val="65000"/>
                <a:lumOff val="35000"/>
              </a:schemeClr>
            </a:solidFill>
          </a:ln>
          <a:effectLst/>
        </c:spPr>
        <c:txPr>
          <a:bodyPr rot="-60000000" spcFirstLastPara="1" vertOverflow="ellipsis" vert="horz" wrap="square" anchor="ctr" anchorCtr="1"/>
          <a:lstStyle/>
          <a:p>
            <a:pPr>
              <a:defRPr sz="650" b="0" i="0" u="none" strike="noStrike" kern="1200" baseline="0">
                <a:solidFill>
                  <a:schemeClr val="tx1"/>
                </a:solidFill>
                <a:latin typeface="Avenir Next" panose="020B0503020202020204" pitchFamily="34" charset="0"/>
                <a:ea typeface="+mn-ea"/>
                <a:cs typeface="+mn-cs"/>
              </a:defRPr>
            </a:pPr>
            <a:endParaRPr lang="en-US"/>
          </a:p>
        </c:txPr>
        <c:crossAx val="84132240"/>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654402052411076E-2"/>
          <c:y val="0.12248409415293804"/>
          <c:w val="0.9653455979475889"/>
          <c:h val="0.84144047705445479"/>
        </c:manualLayout>
      </c:layout>
      <c:barChart>
        <c:barDir val="col"/>
        <c:grouping val="clustered"/>
        <c:varyColors val="0"/>
        <c:ser>
          <c:idx val="0"/>
          <c:order val="0"/>
          <c:tx>
            <c:strRef>
              <c:f>'876_ESA'!$G$45</c:f>
              <c:strCache>
                <c:ptCount val="1"/>
                <c:pt idx="0">
                  <c:v>Portfolio</c:v>
                </c:pt>
              </c:strCache>
            </c:strRef>
          </c:tx>
          <c:spPr>
            <a:solidFill>
              <a:srgbClr val="D25347"/>
            </a:solidFill>
            <a:ln>
              <a:noFill/>
            </a:ln>
            <a:effectLst/>
          </c:spPr>
          <c:invertIfNegative val="0"/>
          <c:cat>
            <c:strRef>
              <c:f>'876_ESA'!$F$46:$F$57</c:f>
              <c:strCache>
                <c:ptCount val="12"/>
                <c:pt idx="0">
                  <c:v>Communication services</c:v>
                </c:pt>
                <c:pt idx="1">
                  <c:v>Consumer discretionary</c:v>
                </c:pt>
                <c:pt idx="2">
                  <c:v>Information technology</c:v>
                </c:pt>
                <c:pt idx="3">
                  <c:v>Energy</c:v>
                </c:pt>
                <c:pt idx="4">
                  <c:v>Financials</c:v>
                </c:pt>
                <c:pt idx="5">
                  <c:v>Healthcare</c:v>
                </c:pt>
                <c:pt idx="6">
                  <c:v>Consumer staples</c:v>
                </c:pt>
                <c:pt idx="7">
                  <c:v>Industrials</c:v>
                </c:pt>
                <c:pt idx="8">
                  <c:v>Cash</c:v>
                </c:pt>
                <c:pt idx="9">
                  <c:v>Materials</c:v>
                </c:pt>
                <c:pt idx="10">
                  <c:v>Utilities</c:v>
                </c:pt>
                <c:pt idx="11">
                  <c:v>Real estate</c:v>
                </c:pt>
              </c:strCache>
            </c:strRef>
          </c:cat>
          <c:val>
            <c:numRef>
              <c:f>'876_ESA'!$G$46:$G$57</c:f>
              <c:numCache>
                <c:formatCode>General</c:formatCode>
                <c:ptCount val="12"/>
                <c:pt idx="0">
                  <c:v>19.93</c:v>
                </c:pt>
                <c:pt idx="1">
                  <c:v>16.8</c:v>
                </c:pt>
                <c:pt idx="2">
                  <c:v>11.39</c:v>
                </c:pt>
                <c:pt idx="3">
                  <c:v>12.57</c:v>
                </c:pt>
                <c:pt idx="4">
                  <c:v>8.32</c:v>
                </c:pt>
                <c:pt idx="5">
                  <c:v>6.98</c:v>
                </c:pt>
                <c:pt idx="6">
                  <c:v>6.38</c:v>
                </c:pt>
                <c:pt idx="7">
                  <c:v>6.07</c:v>
                </c:pt>
                <c:pt idx="8">
                  <c:v>5.17</c:v>
                </c:pt>
                <c:pt idx="9">
                  <c:v>3.69</c:v>
                </c:pt>
                <c:pt idx="10">
                  <c:v>2.14</c:v>
                </c:pt>
                <c:pt idx="11">
                  <c:v>0.55000000000000004</c:v>
                </c:pt>
              </c:numCache>
            </c:numRef>
          </c:val>
          <c:extLst>
            <c:ext xmlns:c16="http://schemas.microsoft.com/office/drawing/2014/chart" uri="{C3380CC4-5D6E-409C-BE32-E72D297353CC}">
              <c16:uniqueId val="{00000000-ABEA-4AA2-8ACC-FA6E1D217B68}"/>
            </c:ext>
          </c:extLst>
        </c:ser>
        <c:ser>
          <c:idx val="1"/>
          <c:order val="1"/>
          <c:tx>
            <c:strRef>
              <c:f>'876_ESA'!$H$45</c:f>
              <c:strCache>
                <c:ptCount val="1"/>
                <c:pt idx="0">
                  <c:v>Benchmark</c:v>
                </c:pt>
              </c:strCache>
            </c:strRef>
          </c:tx>
          <c:spPr>
            <a:solidFill>
              <a:srgbClr val="535353"/>
            </a:solidFill>
            <a:ln>
              <a:noFill/>
            </a:ln>
            <a:effectLst/>
          </c:spPr>
          <c:invertIfNegative val="0"/>
          <c:cat>
            <c:strRef>
              <c:f>'876_ESA'!$F$46:$F$57</c:f>
              <c:strCache>
                <c:ptCount val="12"/>
                <c:pt idx="0">
                  <c:v>Communication services</c:v>
                </c:pt>
                <c:pt idx="1">
                  <c:v>Consumer discretionary</c:v>
                </c:pt>
                <c:pt idx="2">
                  <c:v>Information technology</c:v>
                </c:pt>
                <c:pt idx="3">
                  <c:v>Energy</c:v>
                </c:pt>
                <c:pt idx="4">
                  <c:v>Financials</c:v>
                </c:pt>
                <c:pt idx="5">
                  <c:v>Healthcare</c:v>
                </c:pt>
                <c:pt idx="6">
                  <c:v>Consumer staples</c:v>
                </c:pt>
                <c:pt idx="7">
                  <c:v>Industrials</c:v>
                </c:pt>
                <c:pt idx="8">
                  <c:v>Cash</c:v>
                </c:pt>
                <c:pt idx="9">
                  <c:v>Materials</c:v>
                </c:pt>
                <c:pt idx="10">
                  <c:v>Utilities</c:v>
                </c:pt>
                <c:pt idx="11">
                  <c:v>Real estate</c:v>
                </c:pt>
              </c:strCache>
            </c:strRef>
          </c:cat>
          <c:val>
            <c:numRef>
              <c:f>'876_ESA'!$H$46:$H$57</c:f>
              <c:numCache>
                <c:formatCode>General</c:formatCode>
                <c:ptCount val="12"/>
                <c:pt idx="0">
                  <c:v>8.4</c:v>
                </c:pt>
                <c:pt idx="1">
                  <c:v>9.3800000000000008</c:v>
                </c:pt>
                <c:pt idx="2">
                  <c:v>26.49</c:v>
                </c:pt>
                <c:pt idx="3">
                  <c:v>4.63</c:v>
                </c:pt>
                <c:pt idx="4">
                  <c:v>16.89</c:v>
                </c:pt>
                <c:pt idx="5">
                  <c:v>8.86</c:v>
                </c:pt>
                <c:pt idx="6">
                  <c:v>5.39</c:v>
                </c:pt>
                <c:pt idx="7">
                  <c:v>11.31</c:v>
                </c:pt>
                <c:pt idx="8">
                  <c:v>0</c:v>
                </c:pt>
                <c:pt idx="9">
                  <c:v>4.04</c:v>
                </c:pt>
                <c:pt idx="10">
                  <c:v>2.83</c:v>
                </c:pt>
                <c:pt idx="11">
                  <c:v>1.77</c:v>
                </c:pt>
              </c:numCache>
            </c:numRef>
          </c:val>
          <c:extLst>
            <c:ext xmlns:c16="http://schemas.microsoft.com/office/drawing/2014/chart" uri="{C3380CC4-5D6E-409C-BE32-E72D297353CC}">
              <c16:uniqueId val="{00000001-ABEA-4AA2-8ACC-FA6E1D217B68}"/>
            </c:ext>
          </c:extLst>
        </c:ser>
        <c:dLbls>
          <c:showLegendKey val="0"/>
          <c:showVal val="0"/>
          <c:showCatName val="0"/>
          <c:showSerName val="0"/>
          <c:showPercent val="0"/>
          <c:showBubbleSize val="0"/>
        </c:dLbls>
        <c:gapWidth val="80"/>
        <c:axId val="84132240"/>
        <c:axId val="16476496"/>
      </c:barChart>
      <c:catAx>
        <c:axId val="8413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496"/>
        <c:crosses val="autoZero"/>
        <c:auto val="1"/>
        <c:lblAlgn val="ctr"/>
        <c:lblOffset val="100"/>
        <c:noMultiLvlLbl val="0"/>
      </c:catAx>
      <c:valAx>
        <c:axId val="16476496"/>
        <c:scaling>
          <c:orientation val="minMax"/>
          <c:max val="25"/>
        </c:scaling>
        <c:delete val="0"/>
        <c:axPos val="l"/>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550" b="0" i="0" u="none" strike="noStrike" kern="1200" baseline="0">
                <a:solidFill>
                  <a:schemeClr val="tx1"/>
                </a:solidFill>
                <a:latin typeface="Avenir Next" panose="020B0503020202020204" pitchFamily="34" charset="0"/>
                <a:ea typeface="+mn-ea"/>
                <a:cs typeface="+mn-cs"/>
              </a:defRPr>
            </a:pPr>
            <a:endParaRPr lang="en-US"/>
          </a:p>
        </c:txPr>
        <c:crossAx val="84132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654402052411076E-2"/>
          <c:y val="0.12248409415293804"/>
          <c:w val="0.9653455979475889"/>
          <c:h val="0.84144047705445479"/>
        </c:manualLayout>
      </c:layout>
      <c:barChart>
        <c:barDir val="col"/>
        <c:grouping val="clustered"/>
        <c:varyColors val="0"/>
        <c:ser>
          <c:idx val="0"/>
          <c:order val="0"/>
          <c:tx>
            <c:strRef>
              <c:f>'876_ESA'!$G$62</c:f>
              <c:strCache>
                <c:ptCount val="1"/>
                <c:pt idx="0">
                  <c:v>Foord</c:v>
                </c:pt>
              </c:strCache>
            </c:strRef>
          </c:tx>
          <c:spPr>
            <a:solidFill>
              <a:srgbClr val="D25347"/>
            </a:solidFill>
            <a:ln>
              <a:noFill/>
            </a:ln>
            <a:effectLst/>
          </c:spPr>
          <c:invertIfNegative val="0"/>
          <c:cat>
            <c:strRef>
              <c:f>'876_ESA'!$F$63:$F$74</c:f>
              <c:strCache>
                <c:ptCount val="12"/>
                <c:pt idx="0">
                  <c:v>Financials</c:v>
                </c:pt>
                <c:pt idx="1">
                  <c:v>Healthcare</c:v>
                </c:pt>
                <c:pt idx="2">
                  <c:v>Consumer discretionary</c:v>
                </c:pt>
                <c:pt idx="3">
                  <c:v>Information technology</c:v>
                </c:pt>
                <c:pt idx="4">
                  <c:v>Cash</c:v>
                </c:pt>
                <c:pt idx="5">
                  <c:v>Consumer staples</c:v>
                </c:pt>
                <c:pt idx="6">
                  <c:v>Industrials</c:v>
                </c:pt>
                <c:pt idx="7">
                  <c:v>Materials</c:v>
                </c:pt>
                <c:pt idx="8">
                  <c:v>Energy</c:v>
                </c:pt>
                <c:pt idx="9">
                  <c:v>Utilities</c:v>
                </c:pt>
                <c:pt idx="10">
                  <c:v>Communication services</c:v>
                </c:pt>
                <c:pt idx="11">
                  <c:v>Real estate</c:v>
                </c:pt>
              </c:strCache>
            </c:strRef>
          </c:cat>
          <c:val>
            <c:numRef>
              <c:f>'876_ESA'!$G$63:$G$74</c:f>
              <c:numCache>
                <c:formatCode>General</c:formatCode>
                <c:ptCount val="12"/>
                <c:pt idx="0">
                  <c:v>8.32</c:v>
                </c:pt>
                <c:pt idx="1">
                  <c:v>6.98</c:v>
                </c:pt>
                <c:pt idx="2">
                  <c:v>16.8</c:v>
                </c:pt>
                <c:pt idx="3">
                  <c:v>11.39</c:v>
                </c:pt>
                <c:pt idx="4">
                  <c:v>2.14</c:v>
                </c:pt>
                <c:pt idx="5">
                  <c:v>6.38</c:v>
                </c:pt>
                <c:pt idx="6">
                  <c:v>6.07</c:v>
                </c:pt>
                <c:pt idx="7">
                  <c:v>5.17</c:v>
                </c:pt>
                <c:pt idx="8">
                  <c:v>12.57</c:v>
                </c:pt>
                <c:pt idx="9">
                  <c:v>3.69</c:v>
                </c:pt>
                <c:pt idx="10">
                  <c:v>19.93</c:v>
                </c:pt>
                <c:pt idx="11">
                  <c:v>0.55000000000000004</c:v>
                </c:pt>
              </c:numCache>
            </c:numRef>
          </c:val>
          <c:extLst>
            <c:ext xmlns:c16="http://schemas.microsoft.com/office/drawing/2014/chart" uri="{C3380CC4-5D6E-409C-BE32-E72D297353CC}">
              <c16:uniqueId val="{00000000-DB85-4825-BE20-60165644E3D3}"/>
            </c:ext>
          </c:extLst>
        </c:ser>
        <c:ser>
          <c:idx val="1"/>
          <c:order val="1"/>
          <c:tx>
            <c:strRef>
              <c:f>'876_ESA'!$H$62</c:f>
              <c:strCache>
                <c:ptCount val="1"/>
                <c:pt idx="0">
                  <c:v>MSCI AC</c:v>
                </c:pt>
              </c:strCache>
            </c:strRef>
          </c:tx>
          <c:spPr>
            <a:solidFill>
              <a:srgbClr val="29363D"/>
            </a:solidFill>
            <a:ln>
              <a:noFill/>
            </a:ln>
            <a:effectLst/>
          </c:spPr>
          <c:invertIfNegative val="0"/>
          <c:cat>
            <c:strRef>
              <c:f>'876_ESA'!$F$63:$F$74</c:f>
              <c:strCache>
                <c:ptCount val="12"/>
                <c:pt idx="0">
                  <c:v>Financials</c:v>
                </c:pt>
                <c:pt idx="1">
                  <c:v>Healthcare</c:v>
                </c:pt>
                <c:pt idx="2">
                  <c:v>Consumer discretionary</c:v>
                </c:pt>
                <c:pt idx="3">
                  <c:v>Information technology</c:v>
                </c:pt>
                <c:pt idx="4">
                  <c:v>Cash</c:v>
                </c:pt>
                <c:pt idx="5">
                  <c:v>Consumer staples</c:v>
                </c:pt>
                <c:pt idx="6">
                  <c:v>Industrials</c:v>
                </c:pt>
                <c:pt idx="7">
                  <c:v>Materials</c:v>
                </c:pt>
                <c:pt idx="8">
                  <c:v>Energy</c:v>
                </c:pt>
                <c:pt idx="9">
                  <c:v>Utilities</c:v>
                </c:pt>
                <c:pt idx="10">
                  <c:v>Communication services</c:v>
                </c:pt>
                <c:pt idx="11">
                  <c:v>Real estate</c:v>
                </c:pt>
              </c:strCache>
            </c:strRef>
          </c:cat>
          <c:val>
            <c:numRef>
              <c:f>'876_ESA'!$H$63:$H$74</c:f>
              <c:numCache>
                <c:formatCode>General</c:formatCode>
                <c:ptCount val="12"/>
                <c:pt idx="0">
                  <c:v>16.89</c:v>
                </c:pt>
                <c:pt idx="1">
                  <c:v>8.86</c:v>
                </c:pt>
                <c:pt idx="2">
                  <c:v>9.3800000000000008</c:v>
                </c:pt>
                <c:pt idx="3">
                  <c:v>26.49</c:v>
                </c:pt>
                <c:pt idx="4">
                  <c:v>2.83</c:v>
                </c:pt>
                <c:pt idx="5">
                  <c:v>5.39</c:v>
                </c:pt>
                <c:pt idx="6">
                  <c:v>11.31</c:v>
                </c:pt>
                <c:pt idx="7">
                  <c:v>0</c:v>
                </c:pt>
                <c:pt idx="8">
                  <c:v>4.63</c:v>
                </c:pt>
                <c:pt idx="9">
                  <c:v>4.04</c:v>
                </c:pt>
                <c:pt idx="10">
                  <c:v>8.4</c:v>
                </c:pt>
                <c:pt idx="11">
                  <c:v>1.77</c:v>
                </c:pt>
              </c:numCache>
            </c:numRef>
          </c:val>
          <c:extLst>
            <c:ext xmlns:c16="http://schemas.microsoft.com/office/drawing/2014/chart" uri="{C3380CC4-5D6E-409C-BE32-E72D297353CC}">
              <c16:uniqueId val="{00000001-DB85-4825-BE20-60165644E3D3}"/>
            </c:ext>
          </c:extLst>
        </c:ser>
        <c:dLbls>
          <c:showLegendKey val="0"/>
          <c:showVal val="0"/>
          <c:showCatName val="0"/>
          <c:showSerName val="0"/>
          <c:showPercent val="0"/>
          <c:showBubbleSize val="0"/>
        </c:dLbls>
        <c:gapWidth val="80"/>
        <c:axId val="84132240"/>
        <c:axId val="16476496"/>
      </c:barChart>
      <c:catAx>
        <c:axId val="8413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6476496"/>
        <c:crosses val="autoZero"/>
        <c:auto val="1"/>
        <c:lblAlgn val="ctr"/>
        <c:lblOffset val="100"/>
        <c:noMultiLvlLbl val="0"/>
      </c:catAx>
      <c:valAx>
        <c:axId val="16476496"/>
        <c:scaling>
          <c:orientation val="minMax"/>
          <c:max val="25"/>
        </c:scaling>
        <c:delete val="0"/>
        <c:axPos val="l"/>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132240"/>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668190476190476"/>
        </c:manualLayout>
      </c:layout>
      <c:lineChart>
        <c:grouping val="standard"/>
        <c:varyColors val="0"/>
        <c:ser>
          <c:idx val="0"/>
          <c:order val="0"/>
          <c:tx>
            <c:strRef>
              <c:f>'876_A_PH'!$G$2</c:f>
              <c:strCache>
                <c:ptCount val="1"/>
                <c:pt idx="0">
                  <c:v>Foord</c:v>
                </c:pt>
              </c:strCache>
            </c:strRef>
          </c:tx>
          <c:spPr>
            <a:ln w="15875" cap="rnd">
              <a:solidFill>
                <a:srgbClr val="D25347"/>
              </a:solidFill>
              <a:round/>
            </a:ln>
            <a:effectLst/>
          </c:spPr>
          <c:marker>
            <c:symbol val="none"/>
          </c:marker>
          <c:dLbls>
            <c:delete val="1"/>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'876_A_PH'!$M$2:$M$170</c:f>
              <c:numCache>
                <c:formatCode>General</c:formatCode>
                <c:ptCount val="169"/>
                <c:pt idx="0">
                  <c:v>100000</c:v>
                </c:pt>
                <c:pt idx="1">
                  <c:v>104200</c:v>
                </c:pt>
                <c:pt idx="2">
                  <c:v>104622</c:v>
                </c:pt>
                <c:pt idx="3">
                  <c:v>107203</c:v>
                </c:pt>
                <c:pt idx="4">
                  <c:v>111185</c:v>
                </c:pt>
                <c:pt idx="5">
                  <c:v>109836</c:v>
                </c:pt>
                <c:pt idx="6">
                  <c:v>110910</c:v>
                </c:pt>
                <c:pt idx="7">
                  <c:v>112411</c:v>
                </c:pt>
                <c:pt idx="8">
                  <c:v>117693</c:v>
                </c:pt>
                <c:pt idx="9">
                  <c:v>116981</c:v>
                </c:pt>
                <c:pt idx="10">
                  <c:v>118013</c:v>
                </c:pt>
                <c:pt idx="11">
                  <c:v>119654</c:v>
                </c:pt>
                <c:pt idx="12">
                  <c:v>120812</c:v>
                </c:pt>
                <c:pt idx="13">
                  <c:v>116341</c:v>
                </c:pt>
                <c:pt idx="14">
                  <c:v>122033</c:v>
                </c:pt>
                <c:pt idx="15">
                  <c:v>120499</c:v>
                </c:pt>
                <c:pt idx="16">
                  <c:v>125610</c:v>
                </c:pt>
                <c:pt idx="17">
                  <c:v>129843</c:v>
                </c:pt>
                <c:pt idx="18">
                  <c:v>132266</c:v>
                </c:pt>
                <c:pt idx="19">
                  <c:v>133397</c:v>
                </c:pt>
                <c:pt idx="20">
                  <c:v>124506</c:v>
                </c:pt>
                <c:pt idx="21">
                  <c:v>130969</c:v>
                </c:pt>
                <c:pt idx="22">
                  <c:v>130520</c:v>
                </c:pt>
                <c:pt idx="23">
                  <c:v>128800</c:v>
                </c:pt>
                <c:pt idx="24">
                  <c:v>130825</c:v>
                </c:pt>
                <c:pt idx="25">
                  <c:v>133166</c:v>
                </c:pt>
                <c:pt idx="26">
                  <c:v>131896</c:v>
                </c:pt>
                <c:pt idx="27">
                  <c:v>133601</c:v>
                </c:pt>
                <c:pt idx="28">
                  <c:v>128230</c:v>
                </c:pt>
                <c:pt idx="29">
                  <c:v>128358</c:v>
                </c:pt>
                <c:pt idx="30">
                  <c:v>128873</c:v>
                </c:pt>
                <c:pt idx="31">
                  <c:v>124903</c:v>
                </c:pt>
                <c:pt idx="32">
                  <c:v>123537</c:v>
                </c:pt>
                <c:pt idx="33">
                  <c:v>128518</c:v>
                </c:pt>
                <c:pt idx="34">
                  <c:v>128229</c:v>
                </c:pt>
                <c:pt idx="35">
                  <c:v>133670</c:v>
                </c:pt>
                <c:pt idx="36">
                  <c:v>133503</c:v>
                </c:pt>
                <c:pt idx="37">
                  <c:v>130694</c:v>
                </c:pt>
                <c:pt idx="38">
                  <c:v>129683</c:v>
                </c:pt>
                <c:pt idx="39">
                  <c:v>119036</c:v>
                </c:pt>
                <c:pt idx="40">
                  <c:v>112317</c:v>
                </c:pt>
                <c:pt idx="41">
                  <c:v>124415</c:v>
                </c:pt>
                <c:pt idx="42">
                  <c:v>124195</c:v>
                </c:pt>
                <c:pt idx="43">
                  <c:v>122163</c:v>
                </c:pt>
                <c:pt idx="44">
                  <c:v>112412</c:v>
                </c:pt>
                <c:pt idx="45">
                  <c:v>110465</c:v>
                </c:pt>
                <c:pt idx="46">
                  <c:v>120598</c:v>
                </c:pt>
                <c:pt idx="47">
                  <c:v>121627</c:v>
                </c:pt>
                <c:pt idx="48">
                  <c:v>122108</c:v>
                </c:pt>
                <c:pt idx="49">
                  <c:v>118644</c:v>
                </c:pt>
                <c:pt idx="50">
                  <c:v>123548</c:v>
                </c:pt>
                <c:pt idx="51">
                  <c:v>125435</c:v>
                </c:pt>
                <c:pt idx="52">
                  <c:v>127456</c:v>
                </c:pt>
                <c:pt idx="53">
                  <c:v>123530</c:v>
                </c:pt>
                <c:pt idx="54">
                  <c:v>124913</c:v>
                </c:pt>
                <c:pt idx="55">
                  <c:v>124458</c:v>
                </c:pt>
                <c:pt idx="56">
                  <c:v>128470</c:v>
                </c:pt>
                <c:pt idx="57">
                  <c:v>130961</c:v>
                </c:pt>
                <c:pt idx="58">
                  <c:v>133782</c:v>
                </c:pt>
                <c:pt idx="59">
                  <c:v>139609</c:v>
                </c:pt>
                <c:pt idx="60">
                  <c:v>142180</c:v>
                </c:pt>
                <c:pt idx="61">
                  <c:v>142230</c:v>
                </c:pt>
                <c:pt idx="62">
                  <c:v>148850</c:v>
                </c:pt>
                <c:pt idx="63">
                  <c:v>147400</c:v>
                </c:pt>
                <c:pt idx="64">
                  <c:v>150730</c:v>
                </c:pt>
                <c:pt idx="65">
                  <c:v>149050</c:v>
                </c:pt>
                <c:pt idx="66">
                  <c:v>153250</c:v>
                </c:pt>
                <c:pt idx="67">
                  <c:v>156610</c:v>
                </c:pt>
                <c:pt idx="68">
                  <c:v>166420</c:v>
                </c:pt>
                <c:pt idx="69">
                  <c:v>157730</c:v>
                </c:pt>
                <c:pt idx="70">
                  <c:v>152490</c:v>
                </c:pt>
                <c:pt idx="71">
                  <c:v>155380</c:v>
                </c:pt>
                <c:pt idx="72">
                  <c:v>153960</c:v>
                </c:pt>
                <c:pt idx="73">
                  <c:v>152650</c:v>
                </c:pt>
                <c:pt idx="74">
                  <c:v>154330</c:v>
                </c:pt>
                <c:pt idx="75">
                  <c:v>153750</c:v>
                </c:pt>
                <c:pt idx="76">
                  <c:v>152650</c:v>
                </c:pt>
                <c:pt idx="77">
                  <c:v>138840</c:v>
                </c:pt>
                <c:pt idx="78">
                  <c:v>140170</c:v>
                </c:pt>
                <c:pt idx="79">
                  <c:v>131600</c:v>
                </c:pt>
                <c:pt idx="80">
                  <c:v>145450</c:v>
                </c:pt>
                <c:pt idx="81">
                  <c:v>148680</c:v>
                </c:pt>
                <c:pt idx="82">
                  <c:v>149590</c:v>
                </c:pt>
                <c:pt idx="83">
                  <c:v>152920</c:v>
                </c:pt>
                <c:pt idx="84">
                  <c:v>139220</c:v>
                </c:pt>
                <c:pt idx="85">
                  <c:v>150570</c:v>
                </c:pt>
                <c:pt idx="86">
                  <c:v>149860</c:v>
                </c:pt>
                <c:pt idx="87">
                  <c:v>148560</c:v>
                </c:pt>
                <c:pt idx="88">
                  <c:v>149490</c:v>
                </c:pt>
                <c:pt idx="89">
                  <c:v>154910</c:v>
                </c:pt>
                <c:pt idx="90">
                  <c:v>159820</c:v>
                </c:pt>
                <c:pt idx="91">
                  <c:v>166470</c:v>
                </c:pt>
                <c:pt idx="92">
                  <c:v>160780</c:v>
                </c:pt>
                <c:pt idx="93">
                  <c:v>151810</c:v>
                </c:pt>
                <c:pt idx="94">
                  <c:v>134450</c:v>
                </c:pt>
                <c:pt idx="95">
                  <c:v>152390</c:v>
                </c:pt>
                <c:pt idx="96">
                  <c:v>161040</c:v>
                </c:pt>
                <c:pt idx="97">
                  <c:v>168790</c:v>
                </c:pt>
                <c:pt idx="98">
                  <c:v>176770</c:v>
                </c:pt>
                <c:pt idx="99">
                  <c:v>185540</c:v>
                </c:pt>
                <c:pt idx="100">
                  <c:v>179200</c:v>
                </c:pt>
                <c:pt idx="101">
                  <c:v>178940</c:v>
                </c:pt>
                <c:pt idx="102">
                  <c:v>196560</c:v>
                </c:pt>
                <c:pt idx="103">
                  <c:v>207900</c:v>
                </c:pt>
                <c:pt idx="104">
                  <c:v>211100</c:v>
                </c:pt>
                <c:pt idx="105">
                  <c:v>220460</c:v>
                </c:pt>
                <c:pt idx="106">
                  <c:v>218560</c:v>
                </c:pt>
                <c:pt idx="107">
                  <c:v>225190</c:v>
                </c:pt>
                <c:pt idx="108">
                  <c:v>229860</c:v>
                </c:pt>
                <c:pt idx="109">
                  <c:v>227840</c:v>
                </c:pt>
                <c:pt idx="110">
                  <c:v>220400</c:v>
                </c:pt>
                <c:pt idx="111">
                  <c:v>218750</c:v>
                </c:pt>
                <c:pt idx="112">
                  <c:v>206150</c:v>
                </c:pt>
                <c:pt idx="113">
                  <c:v>218080</c:v>
                </c:pt>
                <c:pt idx="114">
                  <c:v>208670</c:v>
                </c:pt>
                <c:pt idx="115">
                  <c:v>212540</c:v>
                </c:pt>
                <c:pt idx="116">
                  <c:v>205640</c:v>
                </c:pt>
                <c:pt idx="117">
                  <c:v>203920</c:v>
                </c:pt>
                <c:pt idx="118">
                  <c:v>204210</c:v>
                </c:pt>
                <c:pt idx="119">
                  <c:v>190460</c:v>
                </c:pt>
                <c:pt idx="120">
                  <c:v>191210</c:v>
                </c:pt>
                <c:pt idx="121">
                  <c:v>180210</c:v>
                </c:pt>
                <c:pt idx="122">
                  <c:v>184330</c:v>
                </c:pt>
                <c:pt idx="123">
                  <c:v>180310</c:v>
                </c:pt>
                <c:pt idx="124">
                  <c:v>162450</c:v>
                </c:pt>
                <c:pt idx="125">
                  <c:v>160250</c:v>
                </c:pt>
                <c:pt idx="126">
                  <c:v>182370</c:v>
                </c:pt>
                <c:pt idx="127">
                  <c:v>181560</c:v>
                </c:pt>
                <c:pt idx="128">
                  <c:v>200440</c:v>
                </c:pt>
                <c:pt idx="129">
                  <c:v>191000</c:v>
                </c:pt>
                <c:pt idx="130">
                  <c:v>198280</c:v>
                </c:pt>
                <c:pt idx="131">
                  <c:v>192790</c:v>
                </c:pt>
                <c:pt idx="132">
                  <c:v>185490</c:v>
                </c:pt>
                <c:pt idx="133">
                  <c:v>193250</c:v>
                </c:pt>
                <c:pt idx="134">
                  <c:v>203090</c:v>
                </c:pt>
                <c:pt idx="135">
                  <c:v>192400</c:v>
                </c:pt>
                <c:pt idx="136">
                  <c:v>184190</c:v>
                </c:pt>
                <c:pt idx="137">
                  <c:v>175810</c:v>
                </c:pt>
                <c:pt idx="138">
                  <c:v>185620</c:v>
                </c:pt>
                <c:pt idx="139">
                  <c:v>194320</c:v>
                </c:pt>
                <c:pt idx="140">
                  <c:v>184530</c:v>
                </c:pt>
                <c:pt idx="141">
                  <c:v>190900</c:v>
                </c:pt>
                <c:pt idx="142">
                  <c:v>200160</c:v>
                </c:pt>
                <c:pt idx="143">
                  <c:v>199220</c:v>
                </c:pt>
                <c:pt idx="144">
                  <c:v>209330</c:v>
                </c:pt>
                <c:pt idx="145">
                  <c:v>205550</c:v>
                </c:pt>
                <c:pt idx="146">
                  <c:v>207980</c:v>
                </c:pt>
                <c:pt idx="147">
                  <c:v>210260</c:v>
                </c:pt>
                <c:pt idx="148">
                  <c:v>223570</c:v>
                </c:pt>
                <c:pt idx="149">
                  <c:v>216680</c:v>
                </c:pt>
                <c:pt idx="150">
                  <c:v>220770</c:v>
                </c:pt>
                <c:pt idx="151">
                  <c:v>214240</c:v>
                </c:pt>
                <c:pt idx="152">
                  <c:v>228060</c:v>
                </c:pt>
                <c:pt idx="153">
                  <c:v>229860</c:v>
                </c:pt>
                <c:pt idx="154">
                  <c:v>225970</c:v>
                </c:pt>
                <c:pt idx="155">
                  <c:v>222760</c:v>
                </c:pt>
                <c:pt idx="156">
                  <c:v>235500</c:v>
                </c:pt>
                <c:pt idx="157">
                  <c:v>244490</c:v>
                </c:pt>
                <c:pt idx="158">
                  <c:v>245750</c:v>
                </c:pt>
                <c:pt idx="159">
                  <c:v>251110</c:v>
                </c:pt>
                <c:pt idx="160">
                  <c:v>267510</c:v>
                </c:pt>
                <c:pt idx="161">
                  <c:v>262540</c:v>
                </c:pt>
                <c:pt idx="162">
                  <c:v>261140</c:v>
                </c:pt>
                <c:pt idx="163">
                  <c:v>260860</c:v>
                </c:pt>
                <c:pt idx="164">
                  <c:v>268640</c:v>
                </c:pt>
                <c:pt idx="165">
                  <c:v>260780</c:v>
                </c:pt>
                <c:pt idx="166">
                  <c:v>244940</c:v>
                </c:pt>
                <c:pt idx="167">
                  <c:v>259430</c:v>
                </c:pt>
                <c:pt idx="168">
                  <c:v>257190</c:v>
                </c:pt>
              </c:numCache>
            </c:numRef>
          </c:val>
          <c:smooth val="0"/>
          <c:extLst>
            <c:ext xmlns:c16="http://schemas.microsoft.com/office/drawing/2014/chart" uri="{C3380CC4-5D6E-409C-BE32-E72D297353CC}">
              <c16:uniqueId val="{00000000-AB49-4D87-84B6-182837372D27}"/>
            </c:ext>
          </c:extLst>
        </c:ser>
        <c:ser>
          <c:idx val="1"/>
          <c:order val="1"/>
          <c:tx>
            <c:strRef>
              <c:f>'876_A_PH'!$G$3</c:f>
              <c:strCache>
                <c:ptCount val="1"/>
                <c:pt idx="0">
                  <c:v>MSCI AC world index</c:v>
                </c:pt>
              </c:strCache>
            </c:strRef>
          </c:tx>
          <c:spPr>
            <a:ln w="15875" cap="rnd">
              <a:solidFill>
                <a:srgbClr val="29363D"/>
              </a:solidFill>
              <a:round/>
            </a:ln>
            <a:effectLst/>
          </c:spPr>
          <c:marker>
            <c:symbol val="none"/>
          </c:marker>
          <c:dLbls>
            <c:delete val="1"/>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'876_A_PH'!$N$2:$N$170</c:f>
              <c:numCache>
                <c:formatCode>General</c:formatCode>
                <c:ptCount val="169"/>
                <c:pt idx="0">
                  <c:v>100000</c:v>
                </c:pt>
                <c:pt idx="1">
                  <c:v>104938.88985000001</c:v>
                </c:pt>
                <c:pt idx="2">
                  <c:v>106375.48708000001</c:v>
                </c:pt>
                <c:pt idx="3">
                  <c:v>108688.43992999999</c:v>
                </c:pt>
                <c:pt idx="4">
                  <c:v>112111.70404</c:v>
                </c:pt>
                <c:pt idx="5">
                  <c:v>111364.45439</c:v>
                </c:pt>
                <c:pt idx="6">
                  <c:v>112788.53226000001</c:v>
                </c:pt>
                <c:pt idx="7">
                  <c:v>115343.26536</c:v>
                </c:pt>
                <c:pt idx="8">
                  <c:v>120656.95372999999</c:v>
                </c:pt>
                <c:pt idx="9">
                  <c:v>120638.17468</c:v>
                </c:pt>
                <c:pt idx="10">
                  <c:v>122843.93045</c:v>
                </c:pt>
                <c:pt idx="11">
                  <c:v>126353.26521</c:v>
                </c:pt>
                <c:pt idx="12">
                  <c:v>126006.63526</c:v>
                </c:pt>
                <c:pt idx="13">
                  <c:v>122323.59431</c:v>
                </c:pt>
                <c:pt idx="14">
                  <c:v>128179.52770999999</c:v>
                </c:pt>
                <c:pt idx="15">
                  <c:v>125508.99047</c:v>
                </c:pt>
                <c:pt idx="16">
                  <c:v>131991.67462000001</c:v>
                </c:pt>
                <c:pt idx="17">
                  <c:v>137296.75592</c:v>
                </c:pt>
                <c:pt idx="18">
                  <c:v>139241.16993</c:v>
                </c:pt>
                <c:pt idx="19">
                  <c:v>141643.32326999999</c:v>
                </c:pt>
                <c:pt idx="20">
                  <c:v>135977.52773999999</c:v>
                </c:pt>
                <c:pt idx="21">
                  <c:v>142546.28253</c:v>
                </c:pt>
                <c:pt idx="22">
                  <c:v>143180.07543</c:v>
                </c:pt>
                <c:pt idx="23">
                  <c:v>144543.12138999999</c:v>
                </c:pt>
                <c:pt idx="24">
                  <c:v>147617.40818</c:v>
                </c:pt>
                <c:pt idx="25">
                  <c:v>150396.70741</c:v>
                </c:pt>
                <c:pt idx="26">
                  <c:v>148572.79229000001</c:v>
                </c:pt>
                <c:pt idx="27">
                  <c:v>151854.43106999999</c:v>
                </c:pt>
                <c:pt idx="28">
                  <c:v>146930.40797</c:v>
                </c:pt>
                <c:pt idx="29">
                  <c:v>147964.82058</c:v>
                </c:pt>
                <c:pt idx="30">
                  <c:v>150439.74273</c:v>
                </c:pt>
                <c:pt idx="31">
                  <c:v>147536.81476000001</c:v>
                </c:pt>
                <c:pt idx="32">
                  <c:v>145230.12159</c:v>
                </c:pt>
                <c:pt idx="33">
                  <c:v>153315.28458000001</c:v>
                </c:pt>
                <c:pt idx="34">
                  <c:v>150939.73490000001</c:v>
                </c:pt>
                <c:pt idx="35">
                  <c:v>155319.16558</c:v>
                </c:pt>
                <c:pt idx="36">
                  <c:v>155116.50834999999</c:v>
                </c:pt>
                <c:pt idx="37">
                  <c:v>151464.76581000001</c:v>
                </c:pt>
                <c:pt idx="38">
                  <c:v>152780.08168999999</c:v>
                </c:pt>
                <c:pt idx="39">
                  <c:v>142306.84966000001</c:v>
                </c:pt>
                <c:pt idx="40">
                  <c:v>137151.21828999999</c:v>
                </c:pt>
                <c:pt idx="41">
                  <c:v>147915.52557999999</c:v>
                </c:pt>
                <c:pt idx="42">
                  <c:v>146694.10493999999</c:v>
                </c:pt>
                <c:pt idx="43">
                  <c:v>144048.60644</c:v>
                </c:pt>
                <c:pt idx="44">
                  <c:v>135360.94897</c:v>
                </c:pt>
                <c:pt idx="45">
                  <c:v>134429.82113</c:v>
                </c:pt>
                <c:pt idx="46">
                  <c:v>144392.10654000001</c:v>
                </c:pt>
                <c:pt idx="47">
                  <c:v>146523.52858000001</c:v>
                </c:pt>
                <c:pt idx="48">
                  <c:v>146708.18922999999</c:v>
                </c:pt>
                <c:pt idx="49">
                  <c:v>145820.09671000001</c:v>
                </c:pt>
                <c:pt idx="50">
                  <c:v>152104.03593000001</c:v>
                </c:pt>
                <c:pt idx="51">
                  <c:v>152615.76501</c:v>
                </c:pt>
                <c:pt idx="52">
                  <c:v>153550.80515</c:v>
                </c:pt>
                <c:pt idx="53">
                  <c:v>150944.42965999999</c:v>
                </c:pt>
                <c:pt idx="54">
                  <c:v>152091.51655999999</c:v>
                </c:pt>
                <c:pt idx="55">
                  <c:v>155377.06765000001</c:v>
                </c:pt>
                <c:pt idx="56">
                  <c:v>159625.82745000001</c:v>
                </c:pt>
                <c:pt idx="57">
                  <c:v>164103.84813999999</c:v>
                </c:pt>
                <c:pt idx="58">
                  <c:v>166110.85897999999</c:v>
                </c:pt>
                <c:pt idx="59">
                  <c:v>168700.02033999999</c:v>
                </c:pt>
                <c:pt idx="60">
                  <c:v>172425.31416000001</c:v>
                </c:pt>
                <c:pt idx="61">
                  <c:v>173209.33945</c:v>
                </c:pt>
                <c:pt idx="62">
                  <c:v>178049.63928999999</c:v>
                </c:pt>
                <c:pt idx="63">
                  <c:v>178731.94472999999</c:v>
                </c:pt>
                <c:pt idx="64">
                  <c:v>182184.94232999999</c:v>
                </c:pt>
                <c:pt idx="65">
                  <c:v>185968.13821</c:v>
                </c:pt>
                <c:pt idx="66">
                  <c:v>189568.23837000001</c:v>
                </c:pt>
                <c:pt idx="67">
                  <c:v>192624.52856999999</c:v>
                </c:pt>
                <c:pt idx="68">
                  <c:v>203491.33816000001</c:v>
                </c:pt>
                <c:pt idx="69">
                  <c:v>194945.38427000001</c:v>
                </c:pt>
                <c:pt idx="70">
                  <c:v>190772.44488</c:v>
                </c:pt>
                <c:pt idx="71">
                  <c:v>192594.01261000001</c:v>
                </c:pt>
                <c:pt idx="72">
                  <c:v>192834.54092999999</c:v>
                </c:pt>
                <c:pt idx="73">
                  <c:v>191790.26931999999</c:v>
                </c:pt>
                <c:pt idx="74">
                  <c:v>197573.98162999999</c:v>
                </c:pt>
                <c:pt idx="75">
                  <c:v>199126.22651000001</c:v>
                </c:pt>
                <c:pt idx="76">
                  <c:v>199992.87961</c:v>
                </c:pt>
                <c:pt idx="77">
                  <c:v>185005.63370999999</c:v>
                </c:pt>
                <c:pt idx="78">
                  <c:v>187711.38167</c:v>
                </c:pt>
                <c:pt idx="79">
                  <c:v>174490.07058</c:v>
                </c:pt>
                <c:pt idx="80">
                  <c:v>188267.71098999999</c:v>
                </c:pt>
                <c:pt idx="81">
                  <c:v>193303.31294</c:v>
                </c:pt>
                <c:pt idx="82">
                  <c:v>195734.33906</c:v>
                </c:pt>
                <c:pt idx="83">
                  <c:v>202343.39056</c:v>
                </c:pt>
                <c:pt idx="84">
                  <c:v>190340.60500000001</c:v>
                </c:pt>
                <c:pt idx="85">
                  <c:v>202804.02497999999</c:v>
                </c:pt>
                <c:pt idx="86">
                  <c:v>203398.30363000001</c:v>
                </c:pt>
                <c:pt idx="87">
                  <c:v>198573.18351999999</c:v>
                </c:pt>
                <c:pt idx="88">
                  <c:v>202751.52189</c:v>
                </c:pt>
                <c:pt idx="89">
                  <c:v>208300.57433</c:v>
                </c:pt>
                <c:pt idx="90">
                  <c:v>213385.47128</c:v>
                </c:pt>
                <c:pt idx="91">
                  <c:v>220899.90766999999</c:v>
                </c:pt>
                <c:pt idx="92">
                  <c:v>218459.80501000001</c:v>
                </c:pt>
                <c:pt idx="93">
                  <c:v>200814.54123999999</c:v>
                </c:pt>
                <c:pt idx="94">
                  <c:v>173704.19868</c:v>
                </c:pt>
                <c:pt idx="95">
                  <c:v>192312.27210999999</c:v>
                </c:pt>
                <c:pt idx="96">
                  <c:v>200676.13183</c:v>
                </c:pt>
                <c:pt idx="97">
                  <c:v>207088.30848000001</c:v>
                </c:pt>
                <c:pt idx="98">
                  <c:v>218040.51579999999</c:v>
                </c:pt>
                <c:pt idx="99">
                  <c:v>231385.70600999999</c:v>
                </c:pt>
                <c:pt idx="100">
                  <c:v>223925.08723999999</c:v>
                </c:pt>
                <c:pt idx="101">
                  <c:v>218481.7139</c:v>
                </c:pt>
                <c:pt idx="102">
                  <c:v>245412.48963</c:v>
                </c:pt>
                <c:pt idx="103">
                  <c:v>256806.85748000001</c:v>
                </c:pt>
                <c:pt idx="104">
                  <c:v>255638.89454000001</c:v>
                </c:pt>
                <c:pt idx="105">
                  <c:v>261560.06948000001</c:v>
                </c:pt>
                <c:pt idx="106">
                  <c:v>268546.47814999998</c:v>
                </c:pt>
                <c:pt idx="107">
                  <c:v>280288.00800999999</c:v>
                </c:pt>
                <c:pt idx="108">
                  <c:v>284649.96635</c:v>
                </c:pt>
                <c:pt idx="109">
                  <c:v>288401.38652</c:v>
                </c:pt>
                <c:pt idx="110">
                  <c:v>290388.19423999998</c:v>
                </c:pt>
                <c:pt idx="111">
                  <c:v>297656.41382999998</c:v>
                </c:pt>
                <c:pt idx="112">
                  <c:v>285360.29953000002</c:v>
                </c:pt>
                <c:pt idx="113">
                  <c:v>299926.09662000003</c:v>
                </c:pt>
                <c:pt idx="114">
                  <c:v>292703.89351999998</c:v>
                </c:pt>
                <c:pt idx="115">
                  <c:v>304412.03580999997</c:v>
                </c:pt>
                <c:pt idx="116">
                  <c:v>289461.62813999999</c:v>
                </c:pt>
                <c:pt idx="117">
                  <c:v>281985.63403000002</c:v>
                </c:pt>
                <c:pt idx="118">
                  <c:v>288093.16755999997</c:v>
                </c:pt>
                <c:pt idx="119">
                  <c:v>265033.41106000001</c:v>
                </c:pt>
                <c:pt idx="120">
                  <c:v>265344.04781999998</c:v>
                </c:pt>
                <c:pt idx="121">
                  <c:v>242976.63573000001</c:v>
                </c:pt>
                <c:pt idx="122">
                  <c:v>259943.95236</c:v>
                </c:pt>
                <c:pt idx="123">
                  <c:v>250374.14124999999</c:v>
                </c:pt>
                <c:pt idx="124">
                  <c:v>226405.99520999999</c:v>
                </c:pt>
                <c:pt idx="125">
                  <c:v>240068.92692999999</c:v>
                </c:pt>
                <c:pt idx="126">
                  <c:v>258689.48843</c:v>
                </c:pt>
                <c:pt idx="127">
                  <c:v>248510.19545999999</c:v>
                </c:pt>
                <c:pt idx="128">
                  <c:v>266322.12328</c:v>
                </c:pt>
                <c:pt idx="129">
                  <c:v>258689.41800999999</c:v>
                </c:pt>
                <c:pt idx="130">
                  <c:v>266665.48254</c:v>
                </c:pt>
                <c:pt idx="131">
                  <c:v>270498.14556999999</c:v>
                </c:pt>
                <c:pt idx="132">
                  <c:v>267600.66353000002</c:v>
                </c:pt>
                <c:pt idx="133">
                  <c:v>283137.97905999998</c:v>
                </c:pt>
                <c:pt idx="134">
                  <c:v>293503.23155999999</c:v>
                </c:pt>
                <c:pt idx="135">
                  <c:v>285301.48197999998</c:v>
                </c:pt>
                <c:pt idx="136">
                  <c:v>273504.32701000001</c:v>
                </c:pt>
                <c:pt idx="137">
                  <c:v>265280.74677999999</c:v>
                </c:pt>
                <c:pt idx="138">
                  <c:v>289765.05063000001</c:v>
                </c:pt>
                <c:pt idx="139">
                  <c:v>303683.82341000001</c:v>
                </c:pt>
                <c:pt idx="140">
                  <c:v>305463.89727999998</c:v>
                </c:pt>
                <c:pt idx="141">
                  <c:v>318572.47930000001</c:v>
                </c:pt>
                <c:pt idx="142">
                  <c:v>328574.67018999998</c:v>
                </c:pt>
                <c:pt idx="143">
                  <c:v>317733.68179</c:v>
                </c:pt>
                <c:pt idx="144">
                  <c:v>330638.20597000001</c:v>
                </c:pt>
                <c:pt idx="145">
                  <c:v>338002.23001</c:v>
                </c:pt>
                <c:pt idx="146">
                  <c:v>343453.35754</c:v>
                </c:pt>
                <c:pt idx="147">
                  <c:v>352175.86579000001</c:v>
                </c:pt>
                <c:pt idx="148">
                  <c:v>360357.42790000001</c:v>
                </c:pt>
                <c:pt idx="149">
                  <c:v>352268.35261</c:v>
                </c:pt>
                <c:pt idx="150">
                  <c:v>365444.20275</c:v>
                </c:pt>
                <c:pt idx="151">
                  <c:v>356793.89211000002</c:v>
                </c:pt>
                <c:pt idx="152">
                  <c:v>368769.65931999998</c:v>
                </c:pt>
                <c:pt idx="153">
                  <c:v>366548.41865000001</c:v>
                </c:pt>
                <c:pt idx="154">
                  <c:v>352068.04275000002</c:v>
                </c:pt>
                <c:pt idx="155">
                  <c:v>355351.63769</c:v>
                </c:pt>
                <c:pt idx="156">
                  <c:v>375776.84230000002</c:v>
                </c:pt>
                <c:pt idx="157">
                  <c:v>392649.6299</c:v>
                </c:pt>
                <c:pt idx="158">
                  <c:v>397974.69523000001</c:v>
                </c:pt>
                <c:pt idx="159">
                  <c:v>407801.02815000003</c:v>
                </c:pt>
                <c:pt idx="160">
                  <c:v>422580.24131000001</c:v>
                </c:pt>
                <c:pt idx="161">
                  <c:v>432031.58010000002</c:v>
                </c:pt>
                <c:pt idx="162">
                  <c:v>431983.99086000002</c:v>
                </c:pt>
                <c:pt idx="163">
                  <c:v>436492.38666000002</c:v>
                </c:pt>
                <c:pt idx="164">
                  <c:v>449431.93377</c:v>
                </c:pt>
                <c:pt idx="165">
                  <c:v>455209.65243000002</c:v>
                </c:pt>
                <c:pt idx="166">
                  <c:v>422517.64448000002</c:v>
                </c:pt>
                <c:pt idx="167">
                  <c:v>465502.88728000002</c:v>
                </c:pt>
                <c:pt idx="168">
                  <c:v>489521.22814999998</c:v>
                </c:pt>
              </c:numCache>
            </c:numRef>
          </c:val>
          <c:smooth val="0"/>
          <c:extLst>
            <c:ext xmlns:c16="http://schemas.microsoft.com/office/drawing/2014/chart" uri="{C3380CC4-5D6E-409C-BE32-E72D297353CC}">
              <c16:uniqueId val="{00000001-AB49-4D87-84B6-182837372D27}"/>
            </c:ext>
          </c:extLst>
        </c:ser>
        <c:ser>
          <c:idx val="2"/>
          <c:order val="2"/>
          <c:tx>
            <c:strRef>
              <c:f>'876_A_PH'!$G$4</c:f>
              <c:strCache>
                <c:ptCount val="1"/>
                <c:pt idx="0">
                  <c:v>Peer group</c:v>
                </c:pt>
              </c:strCache>
            </c:strRef>
          </c:tx>
          <c:spPr>
            <a:ln w="15875" cap="rnd">
              <a:solidFill>
                <a:srgbClr val="7A9CB4"/>
              </a:solidFill>
              <a:round/>
            </a:ln>
            <a:effectLst/>
          </c:spPr>
          <c:marker>
            <c:symbol val="none"/>
          </c:marker>
          <c:dLbls>
            <c:delete val="1"/>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'876_A_PH'!$O$2:$O$170</c:f>
              <c:numCache>
                <c:formatCode>General</c:formatCode>
                <c:ptCount val="169"/>
                <c:pt idx="0">
                  <c:v>100000</c:v>
                </c:pt>
                <c:pt idx="1">
                  <c:v>103984.67</c:v>
                </c:pt>
                <c:pt idx="2">
                  <c:v>105581.13624000001</c:v>
                </c:pt>
                <c:pt idx="3">
                  <c:v>108106.85874</c:v>
                </c:pt>
                <c:pt idx="4">
                  <c:v>111336.90790000001</c:v>
                </c:pt>
                <c:pt idx="5">
                  <c:v>110796.52308</c:v>
                </c:pt>
                <c:pt idx="6">
                  <c:v>112170.77667000001</c:v>
                </c:pt>
                <c:pt idx="7">
                  <c:v>114431.08512</c:v>
                </c:pt>
                <c:pt idx="8">
                  <c:v>120353.19130000001</c:v>
                </c:pt>
                <c:pt idx="9">
                  <c:v>119096.47530999999</c:v>
                </c:pt>
                <c:pt idx="10">
                  <c:v>121040.55852999999</c:v>
                </c:pt>
                <c:pt idx="11">
                  <c:v>124355.00004</c:v>
                </c:pt>
                <c:pt idx="12">
                  <c:v>125010.33845</c:v>
                </c:pt>
                <c:pt idx="13">
                  <c:v>120870.60859</c:v>
                </c:pt>
                <c:pt idx="14">
                  <c:v>126767.6801</c:v>
                </c:pt>
                <c:pt idx="15">
                  <c:v>124451.78671</c:v>
                </c:pt>
                <c:pt idx="16">
                  <c:v>131108.79990000001</c:v>
                </c:pt>
                <c:pt idx="17">
                  <c:v>135404.05528999999</c:v>
                </c:pt>
                <c:pt idx="18">
                  <c:v>137695.17314999999</c:v>
                </c:pt>
                <c:pt idx="19">
                  <c:v>140055.48873000001</c:v>
                </c:pt>
                <c:pt idx="20">
                  <c:v>134718.43624000001</c:v>
                </c:pt>
                <c:pt idx="21">
                  <c:v>141657.36525999999</c:v>
                </c:pt>
                <c:pt idx="22">
                  <c:v>141304.05763</c:v>
                </c:pt>
                <c:pt idx="23">
                  <c:v>142064.41476000001</c:v>
                </c:pt>
                <c:pt idx="24">
                  <c:v>144622.28455000001</c:v>
                </c:pt>
                <c:pt idx="25">
                  <c:v>146881.18340000001</c:v>
                </c:pt>
                <c:pt idx="26">
                  <c:v>144610.35623999999</c:v>
                </c:pt>
                <c:pt idx="27">
                  <c:v>146251.82839000001</c:v>
                </c:pt>
                <c:pt idx="28">
                  <c:v>141531.27275</c:v>
                </c:pt>
                <c:pt idx="29">
                  <c:v>141016.05645999999</c:v>
                </c:pt>
                <c:pt idx="30">
                  <c:v>144156.27251000001</c:v>
                </c:pt>
                <c:pt idx="31">
                  <c:v>141480.32845</c:v>
                </c:pt>
                <c:pt idx="32">
                  <c:v>139187.96513</c:v>
                </c:pt>
                <c:pt idx="33">
                  <c:v>146499.94042</c:v>
                </c:pt>
                <c:pt idx="34">
                  <c:v>144160.89306999999</c:v>
                </c:pt>
                <c:pt idx="35">
                  <c:v>148618.30463999999</c:v>
                </c:pt>
                <c:pt idx="36">
                  <c:v>148876.17225999999</c:v>
                </c:pt>
                <c:pt idx="37">
                  <c:v>145473.59246000001</c:v>
                </c:pt>
                <c:pt idx="38">
                  <c:v>146854.99515</c:v>
                </c:pt>
                <c:pt idx="39">
                  <c:v>137440.20952</c:v>
                </c:pt>
                <c:pt idx="40">
                  <c:v>131626.55738000001</c:v>
                </c:pt>
                <c:pt idx="41">
                  <c:v>141897.70671999999</c:v>
                </c:pt>
                <c:pt idx="42">
                  <c:v>140451.78328</c:v>
                </c:pt>
                <c:pt idx="43">
                  <c:v>138200.52377999999</c:v>
                </c:pt>
                <c:pt idx="44">
                  <c:v>128305.72560000001</c:v>
                </c:pt>
                <c:pt idx="45">
                  <c:v>128508.49997</c:v>
                </c:pt>
                <c:pt idx="46">
                  <c:v>137187.95121</c:v>
                </c:pt>
                <c:pt idx="47">
                  <c:v>139014.26581000001</c:v>
                </c:pt>
                <c:pt idx="48">
                  <c:v>138985.44815000001</c:v>
                </c:pt>
                <c:pt idx="49">
                  <c:v>135612.35471000001</c:v>
                </c:pt>
                <c:pt idx="50">
                  <c:v>142072.10005000001</c:v>
                </c:pt>
                <c:pt idx="51">
                  <c:v>142284.6115</c:v>
                </c:pt>
                <c:pt idx="52">
                  <c:v>142808.51767</c:v>
                </c:pt>
                <c:pt idx="53">
                  <c:v>139632.72756999999</c:v>
                </c:pt>
                <c:pt idx="54">
                  <c:v>140129.44307000001</c:v>
                </c:pt>
                <c:pt idx="55">
                  <c:v>142862.33155</c:v>
                </c:pt>
                <c:pt idx="56">
                  <c:v>146838.90455000001</c:v>
                </c:pt>
                <c:pt idx="57">
                  <c:v>150152.23633000001</c:v>
                </c:pt>
                <c:pt idx="58">
                  <c:v>152161.13811999999</c:v>
                </c:pt>
                <c:pt idx="59">
                  <c:v>155431.67441000001</c:v>
                </c:pt>
                <c:pt idx="60">
                  <c:v>159569.03244000001</c:v>
                </c:pt>
                <c:pt idx="61">
                  <c:v>160012.63435000001</c:v>
                </c:pt>
                <c:pt idx="62">
                  <c:v>164111.38998000001</c:v>
                </c:pt>
                <c:pt idx="63">
                  <c:v>163983.38310000001</c:v>
                </c:pt>
                <c:pt idx="64">
                  <c:v>167516.37229</c:v>
                </c:pt>
                <c:pt idx="65">
                  <c:v>170297.68012</c:v>
                </c:pt>
                <c:pt idx="66">
                  <c:v>173378.46733000001</c:v>
                </c:pt>
                <c:pt idx="67">
                  <c:v>175905.64921</c:v>
                </c:pt>
                <c:pt idx="68">
                  <c:v>185410.90445999999</c:v>
                </c:pt>
                <c:pt idx="69">
                  <c:v>177603.91875000001</c:v>
                </c:pt>
                <c:pt idx="70">
                  <c:v>173282.31812000001</c:v>
                </c:pt>
                <c:pt idx="71">
                  <c:v>175418.83712000001</c:v>
                </c:pt>
                <c:pt idx="72">
                  <c:v>174851.91852000001</c:v>
                </c:pt>
                <c:pt idx="73">
                  <c:v>173393.18142000001</c:v>
                </c:pt>
                <c:pt idx="74">
                  <c:v>177767.96074000001</c:v>
                </c:pt>
                <c:pt idx="75">
                  <c:v>178546.79772999999</c:v>
                </c:pt>
                <c:pt idx="76">
                  <c:v>178644.51639</c:v>
                </c:pt>
                <c:pt idx="77">
                  <c:v>163986.21575</c:v>
                </c:pt>
                <c:pt idx="78">
                  <c:v>165687.65473000001</c:v>
                </c:pt>
                <c:pt idx="79">
                  <c:v>154221.75422</c:v>
                </c:pt>
                <c:pt idx="80">
                  <c:v>165811.95087</c:v>
                </c:pt>
                <c:pt idx="81">
                  <c:v>170596.33864</c:v>
                </c:pt>
                <c:pt idx="82">
                  <c:v>171544.01835999999</c:v>
                </c:pt>
                <c:pt idx="83">
                  <c:v>177205.26259</c:v>
                </c:pt>
                <c:pt idx="84">
                  <c:v>167669.74109</c:v>
                </c:pt>
                <c:pt idx="85">
                  <c:v>177428.12002</c:v>
                </c:pt>
                <c:pt idx="86">
                  <c:v>177907.17593999999</c:v>
                </c:pt>
                <c:pt idx="87">
                  <c:v>173050.31004000001</c:v>
                </c:pt>
                <c:pt idx="88">
                  <c:v>175742.76519999999</c:v>
                </c:pt>
                <c:pt idx="89">
                  <c:v>180653.86162000001</c:v>
                </c:pt>
                <c:pt idx="90">
                  <c:v>184972.37411999999</c:v>
                </c:pt>
                <c:pt idx="91">
                  <c:v>191108.33321000001</c:v>
                </c:pt>
                <c:pt idx="92">
                  <c:v>189414.67383000001</c:v>
                </c:pt>
                <c:pt idx="93">
                  <c:v>174109.43781999999</c:v>
                </c:pt>
                <c:pt idx="94">
                  <c:v>151200.44880000001</c:v>
                </c:pt>
                <c:pt idx="95">
                  <c:v>166513.90929000001</c:v>
                </c:pt>
                <c:pt idx="96">
                  <c:v>173486.16305</c:v>
                </c:pt>
                <c:pt idx="97">
                  <c:v>177771.46210999999</c:v>
                </c:pt>
                <c:pt idx="98">
                  <c:v>187352.93504000001</c:v>
                </c:pt>
                <c:pt idx="99">
                  <c:v>197898.33854999999</c:v>
                </c:pt>
                <c:pt idx="100">
                  <c:v>191623.49677</c:v>
                </c:pt>
                <c:pt idx="101">
                  <c:v>186280.86121999999</c:v>
                </c:pt>
                <c:pt idx="102">
                  <c:v>208675.95616999999</c:v>
                </c:pt>
                <c:pt idx="103">
                  <c:v>217685.18583</c:v>
                </c:pt>
                <c:pt idx="104">
                  <c:v>217916.08450999999</c:v>
                </c:pt>
                <c:pt idx="105">
                  <c:v>222244.29019999999</c:v>
                </c:pt>
                <c:pt idx="106">
                  <c:v>227333.68445</c:v>
                </c:pt>
                <c:pt idx="107">
                  <c:v>237174.57318000001</c:v>
                </c:pt>
                <c:pt idx="108">
                  <c:v>241416.06094</c:v>
                </c:pt>
                <c:pt idx="109">
                  <c:v>242593.83332999999</c:v>
                </c:pt>
                <c:pt idx="110">
                  <c:v>245568.03373</c:v>
                </c:pt>
                <c:pt idx="111">
                  <c:v>250666.68914</c:v>
                </c:pt>
                <c:pt idx="112">
                  <c:v>240222.98740000001</c:v>
                </c:pt>
                <c:pt idx="113">
                  <c:v>250721.09228000001</c:v>
                </c:pt>
                <c:pt idx="114">
                  <c:v>244277.56021</c:v>
                </c:pt>
                <c:pt idx="115">
                  <c:v>254268.51242000001</c:v>
                </c:pt>
                <c:pt idx="116">
                  <c:v>237842.76652</c:v>
                </c:pt>
                <c:pt idx="117">
                  <c:v>231944.26590999999</c:v>
                </c:pt>
                <c:pt idx="118">
                  <c:v>236815.09549000001</c:v>
                </c:pt>
                <c:pt idx="119">
                  <c:v>218438.24408</c:v>
                </c:pt>
                <c:pt idx="120">
                  <c:v>217367.89668000001</c:v>
                </c:pt>
                <c:pt idx="121">
                  <c:v>199413.30841</c:v>
                </c:pt>
                <c:pt idx="122">
                  <c:v>211378.10691</c:v>
                </c:pt>
                <c:pt idx="123">
                  <c:v>203345.73884999999</c:v>
                </c:pt>
                <c:pt idx="124">
                  <c:v>184800.60746</c:v>
                </c:pt>
                <c:pt idx="125">
                  <c:v>195149.44148000001</c:v>
                </c:pt>
                <c:pt idx="126">
                  <c:v>209375.83575999999</c:v>
                </c:pt>
                <c:pt idx="127">
                  <c:v>204455.50362</c:v>
                </c:pt>
                <c:pt idx="128">
                  <c:v>216681.94274</c:v>
                </c:pt>
                <c:pt idx="129">
                  <c:v>211654.92167000001</c:v>
                </c:pt>
                <c:pt idx="130">
                  <c:v>216882.79824</c:v>
                </c:pt>
                <c:pt idx="131">
                  <c:v>220396.29957</c:v>
                </c:pt>
                <c:pt idx="132">
                  <c:v>217112.39470999999</c:v>
                </c:pt>
                <c:pt idx="133">
                  <c:v>227946.30321000001</c:v>
                </c:pt>
                <c:pt idx="134">
                  <c:v>235240.58491000001</c:v>
                </c:pt>
                <c:pt idx="135">
                  <c:v>228559.75229999999</c:v>
                </c:pt>
                <c:pt idx="136">
                  <c:v>218503.1232</c:v>
                </c:pt>
                <c:pt idx="137">
                  <c:v>210352.95670000001</c:v>
                </c:pt>
                <c:pt idx="138">
                  <c:v>229431.96987</c:v>
                </c:pt>
                <c:pt idx="139">
                  <c:v>241018.28435</c:v>
                </c:pt>
                <c:pt idx="140">
                  <c:v>243042.83794</c:v>
                </c:pt>
                <c:pt idx="141">
                  <c:v>250698.68734</c:v>
                </c:pt>
                <c:pt idx="142">
                  <c:v>257868.6698</c:v>
                </c:pt>
                <c:pt idx="143">
                  <c:v>249900.52789999999</c:v>
                </c:pt>
                <c:pt idx="144">
                  <c:v>258647.04638000001</c:v>
                </c:pt>
                <c:pt idx="145">
                  <c:v>262475.02266999998</c:v>
                </c:pt>
                <c:pt idx="146">
                  <c:v>265624.72294000001</c:v>
                </c:pt>
                <c:pt idx="147">
                  <c:v>272584.09068000002</c:v>
                </c:pt>
                <c:pt idx="148">
                  <c:v>277790.44680999999</c:v>
                </c:pt>
                <c:pt idx="149">
                  <c:v>271623.49888999999</c:v>
                </c:pt>
                <c:pt idx="150">
                  <c:v>278495.57341000001</c:v>
                </c:pt>
                <c:pt idx="151">
                  <c:v>270614.14867999998</c:v>
                </c:pt>
                <c:pt idx="152">
                  <c:v>281005.73199</c:v>
                </c:pt>
                <c:pt idx="153">
                  <c:v>277998.97065999999</c:v>
                </c:pt>
                <c:pt idx="154">
                  <c:v>268797.20473</c:v>
                </c:pt>
                <c:pt idx="155">
                  <c:v>271995.89146999997</c:v>
                </c:pt>
                <c:pt idx="156">
                  <c:v>287472.45769000001</c:v>
                </c:pt>
                <c:pt idx="157">
                  <c:v>298425.15833000001</c:v>
                </c:pt>
                <c:pt idx="158">
                  <c:v>300514.13443999999</c:v>
                </c:pt>
                <c:pt idx="159">
                  <c:v>307395.90811999998</c:v>
                </c:pt>
                <c:pt idx="160">
                  <c:v>314988.58704999997</c:v>
                </c:pt>
                <c:pt idx="161">
                  <c:v>319713.41586000001</c:v>
                </c:pt>
                <c:pt idx="162">
                  <c:v>320033.12927999999</c:v>
                </c:pt>
                <c:pt idx="163">
                  <c:v>324417.58315000002</c:v>
                </c:pt>
                <c:pt idx="164">
                  <c:v>332560.46448999998</c:v>
                </c:pt>
                <c:pt idx="165">
                  <c:v>335187.69215999998</c:v>
                </c:pt>
                <c:pt idx="166">
                  <c:v>308003.97032999998</c:v>
                </c:pt>
                <c:pt idx="167">
                  <c:v>337110.34552999999</c:v>
                </c:pt>
                <c:pt idx="168">
                  <c:v>351066.71383000002</c:v>
                </c:pt>
              </c:numCache>
            </c:numRef>
          </c:val>
          <c:smooth val="0"/>
          <c:extLst>
            <c:ext xmlns:c16="http://schemas.microsoft.com/office/drawing/2014/chart" uri="{C3380CC4-5D6E-409C-BE32-E72D297353CC}">
              <c16:uniqueId val="{00000002-AB49-4D87-84B6-182837372D27}"/>
            </c:ext>
          </c:extLst>
        </c:ser>
        <c:ser>
          <c:idx val="5"/>
          <c:order val="3"/>
          <c:tx>
            <c:strRef>
              <c:f>'876_A_PH'!$J$1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'876_A_PH'!$J$2:$J$170</c:f>
              <c:numCache>
                <c:formatCode>General</c:formatCode>
                <c:ptCount val="169"/>
                <c:pt idx="168">
                  <c:v>257190</c:v>
                </c:pt>
              </c:numCache>
            </c:numRef>
          </c:val>
          <c:smooth val="0"/>
          <c:extLst>
            <c:ext xmlns:c16="http://schemas.microsoft.com/office/drawing/2014/chart" uri="{C3380CC4-5D6E-409C-BE32-E72D297353CC}">
              <c16:uniqueId val="{00000005-AB49-4D87-84B6-182837372D27}"/>
            </c:ext>
          </c:extLst>
        </c:ser>
        <c:ser>
          <c:idx val="6"/>
          <c:order val="4"/>
          <c:tx>
            <c:strRef>
              <c:f>'876_A_PH'!$K$1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'876_A_PH'!$K$2:$K$170</c:f>
              <c:numCache>
                <c:formatCode>General</c:formatCode>
                <c:ptCount val="169"/>
                <c:pt idx="168">
                  <c:v>489521.22814999998</c:v>
                </c:pt>
              </c:numCache>
            </c:numRef>
          </c:val>
          <c:smooth val="0"/>
          <c:extLst>
            <c:ext xmlns:c16="http://schemas.microsoft.com/office/drawing/2014/chart" uri="{C3380CC4-5D6E-409C-BE32-E72D297353CC}">
              <c16:uniqueId val="{00000006-AB49-4D87-84B6-182837372D27}"/>
            </c:ext>
          </c:extLst>
        </c:ser>
        <c:ser>
          <c:idx val="7"/>
          <c:order val="5"/>
          <c:tx>
            <c:strRef>
              <c:f>'876_A_PH'!$L$1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'876_A_PH'!$I$2:$I$170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'876_A_PH'!$L$2:$L$170</c:f>
              <c:numCache>
                <c:formatCode>General</c:formatCode>
                <c:ptCount val="169"/>
                <c:pt idx="168">
                  <c:v>351066.71383000002</c:v>
                </c:pt>
              </c:numCache>
            </c:numRef>
          </c:val>
          <c:smooth val="0"/>
          <c:extLst>
            <c:ext xmlns:c16="http://schemas.microsoft.com/office/drawing/2014/chart" uri="{C3380CC4-5D6E-409C-BE32-E72D297353CC}">
              <c16:uniqueId val="{00000007-AB49-4D87-84B6-182837372D27}"/>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47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901902272217594"/>
          <c:h val="0.8668190476190476"/>
        </c:manualLayout>
      </c:layout>
      <c:lineChart>
        <c:grouping val="standard"/>
        <c:varyColors val="0"/>
        <c:ser>
          <c:idx val="0"/>
          <c:order val="0"/>
          <c:tx>
            <c:strRef>
              <c:f>'876_B_PH'!$G$2</c:f>
              <c:strCache>
                <c:ptCount val="1"/>
                <c:pt idx="0">
                  <c:v>Foord</c:v>
                </c:pt>
              </c:strCache>
            </c:strRef>
          </c:tx>
          <c:spPr>
            <a:ln w="15875" cap="rnd">
              <a:solidFill>
                <a:srgbClr val="D25347"/>
              </a:solidFill>
              <a:round/>
            </a:ln>
            <a:effectLst/>
          </c:spPr>
          <c:marker>
            <c:symbol val="none"/>
          </c:marker>
          <c:dLbls>
            <c:delete val="1"/>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'876_B_PH'!$N$2:$N$170</c:f>
              <c:numCache>
                <c:formatCode>General</c:formatCode>
                <c:ptCount val="169"/>
                <c:pt idx="0">
                  <c:v>100000</c:v>
                </c:pt>
                <c:pt idx="1">
                  <c:v>104253</c:v>
                </c:pt>
                <c:pt idx="2">
                  <c:v>104733</c:v>
                </c:pt>
                <c:pt idx="3">
                  <c:v>107376</c:v>
                </c:pt>
                <c:pt idx="4">
                  <c:v>111424</c:v>
                </c:pt>
                <c:pt idx="5">
                  <c:v>110135</c:v>
                </c:pt>
                <c:pt idx="6">
                  <c:v>111279</c:v>
                </c:pt>
                <c:pt idx="7">
                  <c:v>112849</c:v>
                </c:pt>
                <c:pt idx="8">
                  <c:v>118183</c:v>
                </c:pt>
                <c:pt idx="9">
                  <c:v>117564</c:v>
                </c:pt>
                <c:pt idx="10">
                  <c:v>118673</c:v>
                </c:pt>
                <c:pt idx="11">
                  <c:v>120402</c:v>
                </c:pt>
                <c:pt idx="12">
                  <c:v>121639</c:v>
                </c:pt>
                <c:pt idx="13">
                  <c:v>117193</c:v>
                </c:pt>
                <c:pt idx="14">
                  <c:v>123001</c:v>
                </c:pt>
                <c:pt idx="15">
                  <c:v>121521</c:v>
                </c:pt>
                <c:pt idx="16">
                  <c:v>126750</c:v>
                </c:pt>
                <c:pt idx="17">
                  <c:v>131100</c:v>
                </c:pt>
                <c:pt idx="18">
                  <c:v>133619</c:v>
                </c:pt>
                <c:pt idx="19">
                  <c:v>134843</c:v>
                </c:pt>
                <c:pt idx="20">
                  <c:v>125930</c:v>
                </c:pt>
                <c:pt idx="21">
                  <c:v>132540</c:v>
                </c:pt>
                <c:pt idx="22">
                  <c:v>132163</c:v>
                </c:pt>
                <c:pt idx="23">
                  <c:v>130494</c:v>
                </c:pt>
                <c:pt idx="24">
                  <c:v>132612</c:v>
                </c:pt>
                <c:pt idx="25">
                  <c:v>135048</c:v>
                </c:pt>
                <c:pt idx="26">
                  <c:v>133811</c:v>
                </c:pt>
                <c:pt idx="27">
                  <c:v>135598</c:v>
                </c:pt>
                <c:pt idx="28">
                  <c:v>130207</c:v>
                </c:pt>
                <c:pt idx="29">
                  <c:v>130422</c:v>
                </c:pt>
                <c:pt idx="30">
                  <c:v>130999</c:v>
                </c:pt>
                <c:pt idx="31">
                  <c:v>127020</c:v>
                </c:pt>
                <c:pt idx="32">
                  <c:v>125687</c:v>
                </c:pt>
                <c:pt idx="33">
                  <c:v>130798</c:v>
                </c:pt>
                <c:pt idx="34">
                  <c:v>130564</c:v>
                </c:pt>
                <c:pt idx="35">
                  <c:v>136164</c:v>
                </c:pt>
                <c:pt idx="36">
                  <c:v>136052</c:v>
                </c:pt>
                <c:pt idx="37">
                  <c:v>133189</c:v>
                </c:pt>
                <c:pt idx="38">
                  <c:v>132219</c:v>
                </c:pt>
                <c:pt idx="39">
                  <c:v>121412</c:v>
                </c:pt>
                <c:pt idx="40">
                  <c:v>114612</c:v>
                </c:pt>
                <c:pt idx="41">
                  <c:v>127014</c:v>
                </c:pt>
                <c:pt idx="42">
                  <c:v>126846</c:v>
                </c:pt>
                <c:pt idx="43">
                  <c:v>124828</c:v>
                </c:pt>
                <c:pt idx="44">
                  <c:v>114912</c:v>
                </c:pt>
                <c:pt idx="45">
                  <c:v>113003</c:v>
                </c:pt>
                <c:pt idx="46">
                  <c:v>123420</c:v>
                </c:pt>
                <c:pt idx="47">
                  <c:v>124525</c:v>
                </c:pt>
                <c:pt idx="48">
                  <c:v>125076</c:v>
                </c:pt>
                <c:pt idx="49">
                  <c:v>121582</c:v>
                </c:pt>
                <c:pt idx="50">
                  <c:v>126652</c:v>
                </c:pt>
                <c:pt idx="51">
                  <c:v>128648</c:v>
                </c:pt>
                <c:pt idx="52">
                  <c:v>130778</c:v>
                </c:pt>
                <c:pt idx="53">
                  <c:v>126807</c:v>
                </c:pt>
                <c:pt idx="54">
                  <c:v>128283</c:v>
                </c:pt>
                <c:pt idx="55">
                  <c:v>127872</c:v>
                </c:pt>
                <c:pt idx="56">
                  <c:v>132055</c:v>
                </c:pt>
                <c:pt idx="57">
                  <c:v>134672</c:v>
                </c:pt>
                <c:pt idx="58">
                  <c:v>137634</c:v>
                </c:pt>
                <c:pt idx="59">
                  <c:v>143677</c:v>
                </c:pt>
                <c:pt idx="60">
                  <c:v>146360</c:v>
                </c:pt>
                <c:pt idx="61">
                  <c:v>146480</c:v>
                </c:pt>
                <c:pt idx="62">
                  <c:v>153360</c:v>
                </c:pt>
                <c:pt idx="63">
                  <c:v>151930</c:v>
                </c:pt>
                <c:pt idx="64">
                  <c:v>155420</c:v>
                </c:pt>
                <c:pt idx="65">
                  <c:v>153760</c:v>
                </c:pt>
                <c:pt idx="66">
                  <c:v>158160</c:v>
                </c:pt>
                <c:pt idx="67">
                  <c:v>161690</c:v>
                </c:pt>
                <c:pt idx="68">
                  <c:v>171720</c:v>
                </c:pt>
                <c:pt idx="69">
                  <c:v>162980</c:v>
                </c:pt>
                <c:pt idx="70">
                  <c:v>157630</c:v>
                </c:pt>
                <c:pt idx="71">
                  <c:v>160690</c:v>
                </c:pt>
                <c:pt idx="72">
                  <c:v>159280</c:v>
                </c:pt>
                <c:pt idx="73">
                  <c:v>157990</c:v>
                </c:pt>
                <c:pt idx="74">
                  <c:v>159810</c:v>
                </c:pt>
                <c:pt idx="75">
                  <c:v>159270</c:v>
                </c:pt>
                <c:pt idx="76">
                  <c:v>158190</c:v>
                </c:pt>
                <c:pt idx="77">
                  <c:v>143940</c:v>
                </c:pt>
                <c:pt idx="78">
                  <c:v>145380</c:v>
                </c:pt>
                <c:pt idx="79">
                  <c:v>136560</c:v>
                </c:pt>
                <c:pt idx="80">
                  <c:v>151000</c:v>
                </c:pt>
                <c:pt idx="81">
                  <c:v>154410</c:v>
                </c:pt>
                <c:pt idx="82">
                  <c:v>155420</c:v>
                </c:pt>
                <c:pt idx="83">
                  <c:v>158940</c:v>
                </c:pt>
                <c:pt idx="84">
                  <c:v>144770</c:v>
                </c:pt>
                <c:pt idx="85">
                  <c:v>156630</c:v>
                </c:pt>
                <c:pt idx="86">
                  <c:v>155960</c:v>
                </c:pt>
                <c:pt idx="87">
                  <c:v>154670</c:v>
                </c:pt>
                <c:pt idx="88">
                  <c:v>155700</c:v>
                </c:pt>
                <c:pt idx="89">
                  <c:v>161430</c:v>
                </c:pt>
                <c:pt idx="90">
                  <c:v>166600</c:v>
                </c:pt>
                <c:pt idx="91">
                  <c:v>173610</c:v>
                </c:pt>
                <c:pt idx="92">
                  <c:v>167760</c:v>
                </c:pt>
                <c:pt idx="93">
                  <c:v>158460</c:v>
                </c:pt>
                <c:pt idx="94">
                  <c:v>140400</c:v>
                </c:pt>
                <c:pt idx="95">
                  <c:v>159190</c:v>
                </c:pt>
                <c:pt idx="96">
                  <c:v>168290</c:v>
                </c:pt>
                <c:pt idx="97">
                  <c:v>176080</c:v>
                </c:pt>
                <c:pt idx="98">
                  <c:v>182630</c:v>
                </c:pt>
                <c:pt idx="99">
                  <c:v>191960</c:v>
                </c:pt>
                <c:pt idx="100">
                  <c:v>185660</c:v>
                </c:pt>
                <c:pt idx="101">
                  <c:v>184820</c:v>
                </c:pt>
                <c:pt idx="102">
                  <c:v>203370</c:v>
                </c:pt>
                <c:pt idx="103">
                  <c:v>214510</c:v>
                </c:pt>
                <c:pt idx="104">
                  <c:v>217230</c:v>
                </c:pt>
                <c:pt idx="105">
                  <c:v>226170</c:v>
                </c:pt>
                <c:pt idx="106">
                  <c:v>225550</c:v>
                </c:pt>
                <c:pt idx="107">
                  <c:v>232720</c:v>
                </c:pt>
                <c:pt idx="108">
                  <c:v>237650</c:v>
                </c:pt>
                <c:pt idx="109">
                  <c:v>235650</c:v>
                </c:pt>
                <c:pt idx="110">
                  <c:v>228050</c:v>
                </c:pt>
                <c:pt idx="111">
                  <c:v>226450</c:v>
                </c:pt>
                <c:pt idx="112">
                  <c:v>213490</c:v>
                </c:pt>
                <c:pt idx="113">
                  <c:v>225940</c:v>
                </c:pt>
                <c:pt idx="114">
                  <c:v>216280</c:v>
                </c:pt>
                <c:pt idx="115">
                  <c:v>220390</c:v>
                </c:pt>
                <c:pt idx="116">
                  <c:v>213330</c:v>
                </c:pt>
                <c:pt idx="117">
                  <c:v>211630</c:v>
                </c:pt>
                <c:pt idx="118">
                  <c:v>212020</c:v>
                </c:pt>
                <c:pt idx="119">
                  <c:v>197820</c:v>
                </c:pt>
                <c:pt idx="120">
                  <c:v>198690</c:v>
                </c:pt>
                <c:pt idx="121">
                  <c:v>187340</c:v>
                </c:pt>
                <c:pt idx="122">
                  <c:v>191700</c:v>
                </c:pt>
                <c:pt idx="123">
                  <c:v>187590</c:v>
                </c:pt>
                <c:pt idx="124">
                  <c:v>169090</c:v>
                </c:pt>
                <c:pt idx="125">
                  <c:v>166870</c:v>
                </c:pt>
                <c:pt idx="126">
                  <c:v>189980</c:v>
                </c:pt>
                <c:pt idx="127">
                  <c:v>189210</c:v>
                </c:pt>
                <c:pt idx="128">
                  <c:v>208980</c:v>
                </c:pt>
                <c:pt idx="129">
                  <c:v>199220</c:v>
                </c:pt>
                <c:pt idx="130">
                  <c:v>206890</c:v>
                </c:pt>
                <c:pt idx="131">
                  <c:v>201250</c:v>
                </c:pt>
                <c:pt idx="132">
                  <c:v>193720</c:v>
                </c:pt>
                <c:pt idx="133">
                  <c:v>201910</c:v>
                </c:pt>
                <c:pt idx="134">
                  <c:v>212280</c:v>
                </c:pt>
                <c:pt idx="135">
                  <c:v>201190</c:v>
                </c:pt>
                <c:pt idx="136">
                  <c:v>192690</c:v>
                </c:pt>
                <c:pt idx="137">
                  <c:v>184000</c:v>
                </c:pt>
                <c:pt idx="138">
                  <c:v>194340</c:v>
                </c:pt>
                <c:pt idx="139">
                  <c:v>203540</c:v>
                </c:pt>
                <c:pt idx="140">
                  <c:v>193370</c:v>
                </c:pt>
                <c:pt idx="141">
                  <c:v>200130</c:v>
                </c:pt>
                <c:pt idx="142">
                  <c:v>209910</c:v>
                </c:pt>
                <c:pt idx="143">
                  <c:v>209020</c:v>
                </c:pt>
                <c:pt idx="144">
                  <c:v>219730</c:v>
                </c:pt>
                <c:pt idx="145">
                  <c:v>215840</c:v>
                </c:pt>
                <c:pt idx="146">
                  <c:v>218490</c:v>
                </c:pt>
                <c:pt idx="147">
                  <c:v>220980</c:v>
                </c:pt>
                <c:pt idx="148">
                  <c:v>235070</c:v>
                </c:pt>
                <c:pt idx="149">
                  <c:v>227920</c:v>
                </c:pt>
                <c:pt idx="150">
                  <c:v>232310</c:v>
                </c:pt>
                <c:pt idx="151">
                  <c:v>225530</c:v>
                </c:pt>
                <c:pt idx="152">
                  <c:v>239120</c:v>
                </c:pt>
                <c:pt idx="153">
                  <c:v>240610</c:v>
                </c:pt>
                <c:pt idx="154">
                  <c:v>235900</c:v>
                </c:pt>
                <c:pt idx="155">
                  <c:v>233530</c:v>
                </c:pt>
                <c:pt idx="156">
                  <c:v>246910</c:v>
                </c:pt>
                <c:pt idx="157">
                  <c:v>256610</c:v>
                </c:pt>
                <c:pt idx="158">
                  <c:v>258330</c:v>
                </c:pt>
                <c:pt idx="159">
                  <c:v>264150</c:v>
                </c:pt>
                <c:pt idx="160">
                  <c:v>280290</c:v>
                </c:pt>
                <c:pt idx="161">
                  <c:v>276780</c:v>
                </c:pt>
                <c:pt idx="162">
                  <c:v>275610</c:v>
                </c:pt>
                <c:pt idx="163">
                  <c:v>275890</c:v>
                </c:pt>
                <c:pt idx="164">
                  <c:v>284200</c:v>
                </c:pt>
                <c:pt idx="165">
                  <c:v>276020</c:v>
                </c:pt>
                <c:pt idx="166">
                  <c:v>259370</c:v>
                </c:pt>
                <c:pt idx="167">
                  <c:v>274820</c:v>
                </c:pt>
                <c:pt idx="168">
                  <c:v>272520</c:v>
                </c:pt>
              </c:numCache>
            </c:numRef>
          </c:val>
          <c:smooth val="0"/>
          <c:extLst>
            <c:ext xmlns:c16="http://schemas.microsoft.com/office/drawing/2014/chart" uri="{C3380CC4-5D6E-409C-BE32-E72D297353CC}">
              <c16:uniqueId val="{00000000-7CBC-47C3-9239-133D7F5829FF}"/>
            </c:ext>
          </c:extLst>
        </c:ser>
        <c:ser>
          <c:idx val="1"/>
          <c:order val="1"/>
          <c:tx>
            <c:strRef>
              <c:f>'876_B_PH'!$G$3</c:f>
              <c:strCache>
                <c:ptCount val="1"/>
                <c:pt idx="0">
                  <c:v>MSCI AC world index</c:v>
                </c:pt>
              </c:strCache>
            </c:strRef>
          </c:tx>
          <c:spPr>
            <a:ln w="15875" cap="rnd">
              <a:solidFill>
                <a:srgbClr val="29363D"/>
              </a:solidFill>
              <a:round/>
            </a:ln>
            <a:effectLst/>
          </c:spPr>
          <c:marker>
            <c:symbol val="none"/>
          </c:marker>
          <c:dLbls>
            <c:delete val="1"/>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'876_B_PH'!$M$2:$M$170</c:f>
              <c:numCache>
                <c:formatCode>General</c:formatCode>
                <c:ptCount val="169"/>
                <c:pt idx="0">
                  <c:v>100000</c:v>
                </c:pt>
                <c:pt idx="1">
                  <c:v>104938.88985000001</c:v>
                </c:pt>
                <c:pt idx="2">
                  <c:v>106375.48708000001</c:v>
                </c:pt>
                <c:pt idx="3">
                  <c:v>108688.43992999999</c:v>
                </c:pt>
                <c:pt idx="4">
                  <c:v>112111.70404</c:v>
                </c:pt>
                <c:pt idx="5">
                  <c:v>111364.45439</c:v>
                </c:pt>
                <c:pt idx="6">
                  <c:v>112788.53226000001</c:v>
                </c:pt>
                <c:pt idx="7">
                  <c:v>115343.26536</c:v>
                </c:pt>
                <c:pt idx="8">
                  <c:v>120656.95372999999</c:v>
                </c:pt>
                <c:pt idx="9">
                  <c:v>120638.17468</c:v>
                </c:pt>
                <c:pt idx="10">
                  <c:v>122843.93045</c:v>
                </c:pt>
                <c:pt idx="11">
                  <c:v>126353.26521</c:v>
                </c:pt>
                <c:pt idx="12">
                  <c:v>126006.63526</c:v>
                </c:pt>
                <c:pt idx="13">
                  <c:v>122323.59431</c:v>
                </c:pt>
                <c:pt idx="14">
                  <c:v>128179.52770999999</c:v>
                </c:pt>
                <c:pt idx="15">
                  <c:v>125508.99047</c:v>
                </c:pt>
                <c:pt idx="16">
                  <c:v>131991.67462000001</c:v>
                </c:pt>
                <c:pt idx="17">
                  <c:v>137296.75592</c:v>
                </c:pt>
                <c:pt idx="18">
                  <c:v>139241.16993</c:v>
                </c:pt>
                <c:pt idx="19">
                  <c:v>141643.32326999999</c:v>
                </c:pt>
                <c:pt idx="20">
                  <c:v>135977.52773999999</c:v>
                </c:pt>
                <c:pt idx="21">
                  <c:v>142546.28253</c:v>
                </c:pt>
                <c:pt idx="22">
                  <c:v>143180.07543</c:v>
                </c:pt>
                <c:pt idx="23">
                  <c:v>144543.12138999999</c:v>
                </c:pt>
                <c:pt idx="24">
                  <c:v>147617.40818</c:v>
                </c:pt>
                <c:pt idx="25">
                  <c:v>150396.70741</c:v>
                </c:pt>
                <c:pt idx="26">
                  <c:v>148572.79229000001</c:v>
                </c:pt>
                <c:pt idx="27">
                  <c:v>151854.43106999999</c:v>
                </c:pt>
                <c:pt idx="28">
                  <c:v>146930.40797</c:v>
                </c:pt>
                <c:pt idx="29">
                  <c:v>147964.82058</c:v>
                </c:pt>
                <c:pt idx="30">
                  <c:v>150439.74273</c:v>
                </c:pt>
                <c:pt idx="31">
                  <c:v>147536.81476000001</c:v>
                </c:pt>
                <c:pt idx="32">
                  <c:v>145230.12159</c:v>
                </c:pt>
                <c:pt idx="33">
                  <c:v>153315.28458000001</c:v>
                </c:pt>
                <c:pt idx="34">
                  <c:v>150939.73490000001</c:v>
                </c:pt>
                <c:pt idx="35">
                  <c:v>155319.16558</c:v>
                </c:pt>
                <c:pt idx="36">
                  <c:v>155116.50834999999</c:v>
                </c:pt>
                <c:pt idx="37">
                  <c:v>151464.76581000001</c:v>
                </c:pt>
                <c:pt idx="38">
                  <c:v>152780.08168999999</c:v>
                </c:pt>
                <c:pt idx="39">
                  <c:v>142306.84966000001</c:v>
                </c:pt>
                <c:pt idx="40">
                  <c:v>137151.21828999999</c:v>
                </c:pt>
                <c:pt idx="41">
                  <c:v>147915.52557999999</c:v>
                </c:pt>
                <c:pt idx="42">
                  <c:v>146694.10493999999</c:v>
                </c:pt>
                <c:pt idx="43">
                  <c:v>144048.60644</c:v>
                </c:pt>
                <c:pt idx="44">
                  <c:v>135360.94897</c:v>
                </c:pt>
                <c:pt idx="45">
                  <c:v>134429.82113</c:v>
                </c:pt>
                <c:pt idx="46">
                  <c:v>144392.10654000001</c:v>
                </c:pt>
                <c:pt idx="47">
                  <c:v>146523.52858000001</c:v>
                </c:pt>
                <c:pt idx="48">
                  <c:v>146708.18922999999</c:v>
                </c:pt>
                <c:pt idx="49">
                  <c:v>145820.09671000001</c:v>
                </c:pt>
                <c:pt idx="50">
                  <c:v>152104.03593000001</c:v>
                </c:pt>
                <c:pt idx="51">
                  <c:v>152615.76501</c:v>
                </c:pt>
                <c:pt idx="52">
                  <c:v>153550.80515</c:v>
                </c:pt>
                <c:pt idx="53">
                  <c:v>150944.42965999999</c:v>
                </c:pt>
                <c:pt idx="54">
                  <c:v>152091.51655999999</c:v>
                </c:pt>
                <c:pt idx="55">
                  <c:v>155377.06765000001</c:v>
                </c:pt>
                <c:pt idx="56">
                  <c:v>159625.82745000001</c:v>
                </c:pt>
                <c:pt idx="57">
                  <c:v>164103.84813999999</c:v>
                </c:pt>
                <c:pt idx="58">
                  <c:v>166110.85897999999</c:v>
                </c:pt>
                <c:pt idx="59">
                  <c:v>168700.02033999999</c:v>
                </c:pt>
                <c:pt idx="60">
                  <c:v>172425.31416000001</c:v>
                </c:pt>
                <c:pt idx="61">
                  <c:v>173209.33945</c:v>
                </c:pt>
                <c:pt idx="62">
                  <c:v>178049.63928999999</c:v>
                </c:pt>
                <c:pt idx="63">
                  <c:v>178731.94472999999</c:v>
                </c:pt>
                <c:pt idx="64">
                  <c:v>182184.94232999999</c:v>
                </c:pt>
                <c:pt idx="65">
                  <c:v>185968.13821</c:v>
                </c:pt>
                <c:pt idx="66">
                  <c:v>189568.23837000001</c:v>
                </c:pt>
                <c:pt idx="67">
                  <c:v>192624.52856999999</c:v>
                </c:pt>
                <c:pt idx="68">
                  <c:v>203491.33816000001</c:v>
                </c:pt>
                <c:pt idx="69">
                  <c:v>194945.38427000001</c:v>
                </c:pt>
                <c:pt idx="70">
                  <c:v>190772.44488</c:v>
                </c:pt>
                <c:pt idx="71">
                  <c:v>192594.01261000001</c:v>
                </c:pt>
                <c:pt idx="72">
                  <c:v>192834.54092999999</c:v>
                </c:pt>
                <c:pt idx="73">
                  <c:v>191790.26931999999</c:v>
                </c:pt>
                <c:pt idx="74">
                  <c:v>197573.98162999999</c:v>
                </c:pt>
                <c:pt idx="75">
                  <c:v>199126.22651000001</c:v>
                </c:pt>
                <c:pt idx="76">
                  <c:v>199992.87961</c:v>
                </c:pt>
                <c:pt idx="77">
                  <c:v>185005.63370999999</c:v>
                </c:pt>
                <c:pt idx="78">
                  <c:v>187711.38167</c:v>
                </c:pt>
                <c:pt idx="79">
                  <c:v>174490.07058</c:v>
                </c:pt>
                <c:pt idx="80">
                  <c:v>188267.71098999999</c:v>
                </c:pt>
                <c:pt idx="81">
                  <c:v>193303.31294</c:v>
                </c:pt>
                <c:pt idx="82">
                  <c:v>195734.33906</c:v>
                </c:pt>
                <c:pt idx="83">
                  <c:v>202343.39056</c:v>
                </c:pt>
                <c:pt idx="84">
                  <c:v>190340.60500000001</c:v>
                </c:pt>
                <c:pt idx="85">
                  <c:v>202804.02497999999</c:v>
                </c:pt>
                <c:pt idx="86">
                  <c:v>203398.30363000001</c:v>
                </c:pt>
                <c:pt idx="87">
                  <c:v>198573.18351999999</c:v>
                </c:pt>
                <c:pt idx="88">
                  <c:v>202751.52189</c:v>
                </c:pt>
                <c:pt idx="89">
                  <c:v>208300.57433</c:v>
                </c:pt>
                <c:pt idx="90">
                  <c:v>213385.47128</c:v>
                </c:pt>
                <c:pt idx="91">
                  <c:v>220899.90766999999</c:v>
                </c:pt>
                <c:pt idx="92">
                  <c:v>218459.80501000001</c:v>
                </c:pt>
                <c:pt idx="93">
                  <c:v>200814.54123999999</c:v>
                </c:pt>
                <c:pt idx="94">
                  <c:v>173704.19868</c:v>
                </c:pt>
                <c:pt idx="95">
                  <c:v>192312.27210999999</c:v>
                </c:pt>
                <c:pt idx="96">
                  <c:v>200676.13183</c:v>
                </c:pt>
                <c:pt idx="97">
                  <c:v>207088.30848000001</c:v>
                </c:pt>
                <c:pt idx="98">
                  <c:v>218040.51579999999</c:v>
                </c:pt>
                <c:pt idx="99">
                  <c:v>231385.70600999999</c:v>
                </c:pt>
                <c:pt idx="100">
                  <c:v>223925.08723999999</c:v>
                </c:pt>
                <c:pt idx="101">
                  <c:v>218481.7139</c:v>
                </c:pt>
                <c:pt idx="102">
                  <c:v>245412.48963</c:v>
                </c:pt>
                <c:pt idx="103">
                  <c:v>256806.85748000001</c:v>
                </c:pt>
                <c:pt idx="104">
                  <c:v>255638.89454000001</c:v>
                </c:pt>
                <c:pt idx="105">
                  <c:v>261560.06948000001</c:v>
                </c:pt>
                <c:pt idx="106">
                  <c:v>268546.47814999998</c:v>
                </c:pt>
                <c:pt idx="107">
                  <c:v>280288.00800999999</c:v>
                </c:pt>
                <c:pt idx="108">
                  <c:v>284649.96635</c:v>
                </c:pt>
                <c:pt idx="109">
                  <c:v>288401.38652</c:v>
                </c:pt>
                <c:pt idx="110">
                  <c:v>290388.19423999998</c:v>
                </c:pt>
                <c:pt idx="111">
                  <c:v>297656.41382999998</c:v>
                </c:pt>
                <c:pt idx="112">
                  <c:v>285360.29953000002</c:v>
                </c:pt>
                <c:pt idx="113">
                  <c:v>299926.09662000003</c:v>
                </c:pt>
                <c:pt idx="114">
                  <c:v>292703.89351999998</c:v>
                </c:pt>
                <c:pt idx="115">
                  <c:v>304412.03580999997</c:v>
                </c:pt>
                <c:pt idx="116">
                  <c:v>289461.62813999999</c:v>
                </c:pt>
                <c:pt idx="117">
                  <c:v>281985.63403000002</c:v>
                </c:pt>
                <c:pt idx="118">
                  <c:v>288093.16755999997</c:v>
                </c:pt>
                <c:pt idx="119">
                  <c:v>265033.41106000001</c:v>
                </c:pt>
                <c:pt idx="120">
                  <c:v>265344.04781999998</c:v>
                </c:pt>
                <c:pt idx="121">
                  <c:v>242976.63573000001</c:v>
                </c:pt>
                <c:pt idx="122">
                  <c:v>259943.95236</c:v>
                </c:pt>
                <c:pt idx="123">
                  <c:v>250374.14124999999</c:v>
                </c:pt>
                <c:pt idx="124">
                  <c:v>226405.99520999999</c:v>
                </c:pt>
                <c:pt idx="125">
                  <c:v>240068.92692999999</c:v>
                </c:pt>
                <c:pt idx="126">
                  <c:v>258689.48843</c:v>
                </c:pt>
                <c:pt idx="127">
                  <c:v>248510.19545999999</c:v>
                </c:pt>
                <c:pt idx="128">
                  <c:v>266322.12328</c:v>
                </c:pt>
                <c:pt idx="129">
                  <c:v>258689.41800999999</c:v>
                </c:pt>
                <c:pt idx="130">
                  <c:v>266665.48254</c:v>
                </c:pt>
                <c:pt idx="131">
                  <c:v>270498.14556999999</c:v>
                </c:pt>
                <c:pt idx="132">
                  <c:v>267600.66353000002</c:v>
                </c:pt>
                <c:pt idx="133">
                  <c:v>283137.97905999998</c:v>
                </c:pt>
                <c:pt idx="134">
                  <c:v>293503.23155999999</c:v>
                </c:pt>
                <c:pt idx="135">
                  <c:v>285301.48197999998</c:v>
                </c:pt>
                <c:pt idx="136">
                  <c:v>273504.32701000001</c:v>
                </c:pt>
                <c:pt idx="137">
                  <c:v>265280.74677999999</c:v>
                </c:pt>
                <c:pt idx="138">
                  <c:v>289765.05063000001</c:v>
                </c:pt>
                <c:pt idx="139">
                  <c:v>303683.82341000001</c:v>
                </c:pt>
                <c:pt idx="140">
                  <c:v>305463.89727999998</c:v>
                </c:pt>
                <c:pt idx="141">
                  <c:v>318572.47930000001</c:v>
                </c:pt>
                <c:pt idx="142">
                  <c:v>328574.67018999998</c:v>
                </c:pt>
                <c:pt idx="143">
                  <c:v>317733.68179</c:v>
                </c:pt>
                <c:pt idx="144">
                  <c:v>330638.20597000001</c:v>
                </c:pt>
                <c:pt idx="145">
                  <c:v>338002.23001</c:v>
                </c:pt>
                <c:pt idx="146">
                  <c:v>343453.35754</c:v>
                </c:pt>
                <c:pt idx="147">
                  <c:v>352175.86579000001</c:v>
                </c:pt>
                <c:pt idx="148">
                  <c:v>360357.42790000001</c:v>
                </c:pt>
                <c:pt idx="149">
                  <c:v>352268.35261</c:v>
                </c:pt>
                <c:pt idx="150">
                  <c:v>365444.20275</c:v>
                </c:pt>
                <c:pt idx="151">
                  <c:v>356793.89211000002</c:v>
                </c:pt>
                <c:pt idx="152">
                  <c:v>368769.65931999998</c:v>
                </c:pt>
                <c:pt idx="153">
                  <c:v>366548.41865000001</c:v>
                </c:pt>
                <c:pt idx="154">
                  <c:v>352068.04275000002</c:v>
                </c:pt>
                <c:pt idx="155">
                  <c:v>355351.63769</c:v>
                </c:pt>
                <c:pt idx="156">
                  <c:v>375776.84230000002</c:v>
                </c:pt>
                <c:pt idx="157">
                  <c:v>392649.6299</c:v>
                </c:pt>
                <c:pt idx="158">
                  <c:v>397974.69523000001</c:v>
                </c:pt>
                <c:pt idx="159">
                  <c:v>407801.02815000003</c:v>
                </c:pt>
                <c:pt idx="160">
                  <c:v>422580.24131000001</c:v>
                </c:pt>
                <c:pt idx="161">
                  <c:v>432031.58010000002</c:v>
                </c:pt>
                <c:pt idx="162">
                  <c:v>431983.99086000002</c:v>
                </c:pt>
                <c:pt idx="163">
                  <c:v>436492.38666000002</c:v>
                </c:pt>
                <c:pt idx="164">
                  <c:v>449431.93377</c:v>
                </c:pt>
                <c:pt idx="165">
                  <c:v>455209.65243000002</c:v>
                </c:pt>
                <c:pt idx="166">
                  <c:v>422517.64448000002</c:v>
                </c:pt>
                <c:pt idx="167">
                  <c:v>465502.88728000002</c:v>
                </c:pt>
                <c:pt idx="168">
                  <c:v>489521.22814999998</c:v>
                </c:pt>
              </c:numCache>
            </c:numRef>
          </c:val>
          <c:smooth val="0"/>
          <c:extLst>
            <c:ext xmlns:c16="http://schemas.microsoft.com/office/drawing/2014/chart" uri="{C3380CC4-5D6E-409C-BE32-E72D297353CC}">
              <c16:uniqueId val="{00000001-7CBC-47C3-9239-133D7F5829FF}"/>
            </c:ext>
          </c:extLst>
        </c:ser>
        <c:ser>
          <c:idx val="2"/>
          <c:order val="2"/>
          <c:tx>
            <c:strRef>
              <c:f>'876_B_PH'!$G$4</c:f>
              <c:strCache>
                <c:ptCount val="1"/>
                <c:pt idx="0">
                  <c:v>Peer group</c:v>
                </c:pt>
              </c:strCache>
            </c:strRef>
          </c:tx>
          <c:spPr>
            <a:ln w="15875" cap="rnd">
              <a:solidFill>
                <a:srgbClr val="7A9CB4"/>
              </a:solidFill>
              <a:round/>
            </a:ln>
            <a:effectLst/>
          </c:spPr>
          <c:marker>
            <c:symbol val="none"/>
          </c:marker>
          <c:dLbls>
            <c:delete val="1"/>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'876_B_PH'!$O$2:$O$170</c:f>
              <c:numCache>
                <c:formatCode>General</c:formatCode>
                <c:ptCount val="169"/>
                <c:pt idx="0">
                  <c:v>100000</c:v>
                </c:pt>
                <c:pt idx="1">
                  <c:v>103984.67</c:v>
                </c:pt>
                <c:pt idx="2">
                  <c:v>105581.13624000001</c:v>
                </c:pt>
                <c:pt idx="3">
                  <c:v>108106.85874</c:v>
                </c:pt>
                <c:pt idx="4">
                  <c:v>111336.90790000001</c:v>
                </c:pt>
                <c:pt idx="5">
                  <c:v>110796.52308</c:v>
                </c:pt>
                <c:pt idx="6">
                  <c:v>112170.77667000001</c:v>
                </c:pt>
                <c:pt idx="7">
                  <c:v>114431.08512</c:v>
                </c:pt>
                <c:pt idx="8">
                  <c:v>120353.19130000001</c:v>
                </c:pt>
                <c:pt idx="9">
                  <c:v>119096.47530999999</c:v>
                </c:pt>
                <c:pt idx="10">
                  <c:v>121040.55852999999</c:v>
                </c:pt>
                <c:pt idx="11">
                  <c:v>124355.00004</c:v>
                </c:pt>
                <c:pt idx="12">
                  <c:v>125010.33845</c:v>
                </c:pt>
                <c:pt idx="13">
                  <c:v>120870.60859</c:v>
                </c:pt>
                <c:pt idx="14">
                  <c:v>126767.6801</c:v>
                </c:pt>
                <c:pt idx="15">
                  <c:v>124451.78671</c:v>
                </c:pt>
                <c:pt idx="16">
                  <c:v>131108.79990000001</c:v>
                </c:pt>
                <c:pt idx="17">
                  <c:v>135404.05528999999</c:v>
                </c:pt>
                <c:pt idx="18">
                  <c:v>137695.17314999999</c:v>
                </c:pt>
                <c:pt idx="19">
                  <c:v>140055.48873000001</c:v>
                </c:pt>
                <c:pt idx="20">
                  <c:v>134718.43624000001</c:v>
                </c:pt>
                <c:pt idx="21">
                  <c:v>141657.36525999999</c:v>
                </c:pt>
                <c:pt idx="22">
                  <c:v>141304.05763</c:v>
                </c:pt>
                <c:pt idx="23">
                  <c:v>142064.41476000001</c:v>
                </c:pt>
                <c:pt idx="24">
                  <c:v>144622.28455000001</c:v>
                </c:pt>
                <c:pt idx="25">
                  <c:v>146881.18340000001</c:v>
                </c:pt>
                <c:pt idx="26">
                  <c:v>144610.35623999999</c:v>
                </c:pt>
                <c:pt idx="27">
                  <c:v>146251.82839000001</c:v>
                </c:pt>
                <c:pt idx="28">
                  <c:v>141531.27275</c:v>
                </c:pt>
                <c:pt idx="29">
                  <c:v>141016.05645999999</c:v>
                </c:pt>
                <c:pt idx="30">
                  <c:v>144156.27251000001</c:v>
                </c:pt>
                <c:pt idx="31">
                  <c:v>141480.32845</c:v>
                </c:pt>
                <c:pt idx="32">
                  <c:v>139187.96513</c:v>
                </c:pt>
                <c:pt idx="33">
                  <c:v>146499.94042</c:v>
                </c:pt>
                <c:pt idx="34">
                  <c:v>144160.89306999999</c:v>
                </c:pt>
                <c:pt idx="35">
                  <c:v>148618.30463999999</c:v>
                </c:pt>
                <c:pt idx="36">
                  <c:v>148876.17225999999</c:v>
                </c:pt>
                <c:pt idx="37">
                  <c:v>145473.59246000001</c:v>
                </c:pt>
                <c:pt idx="38">
                  <c:v>146854.99515</c:v>
                </c:pt>
                <c:pt idx="39">
                  <c:v>137440.20952</c:v>
                </c:pt>
                <c:pt idx="40">
                  <c:v>131626.55738000001</c:v>
                </c:pt>
                <c:pt idx="41">
                  <c:v>141897.70671999999</c:v>
                </c:pt>
                <c:pt idx="42">
                  <c:v>140451.78328</c:v>
                </c:pt>
                <c:pt idx="43">
                  <c:v>138200.52377999999</c:v>
                </c:pt>
                <c:pt idx="44">
                  <c:v>128305.72560000001</c:v>
                </c:pt>
                <c:pt idx="45">
                  <c:v>128508.49997</c:v>
                </c:pt>
                <c:pt idx="46">
                  <c:v>137187.95121</c:v>
                </c:pt>
                <c:pt idx="47">
                  <c:v>139014.26581000001</c:v>
                </c:pt>
                <c:pt idx="48">
                  <c:v>138985.44815000001</c:v>
                </c:pt>
                <c:pt idx="49">
                  <c:v>135612.35471000001</c:v>
                </c:pt>
                <c:pt idx="50">
                  <c:v>142072.10005000001</c:v>
                </c:pt>
                <c:pt idx="51">
                  <c:v>142284.6115</c:v>
                </c:pt>
                <c:pt idx="52">
                  <c:v>142808.51767</c:v>
                </c:pt>
                <c:pt idx="53">
                  <c:v>139632.72756999999</c:v>
                </c:pt>
                <c:pt idx="54">
                  <c:v>140129.44307000001</c:v>
                </c:pt>
                <c:pt idx="55">
                  <c:v>142862.33155</c:v>
                </c:pt>
                <c:pt idx="56">
                  <c:v>146838.90455000001</c:v>
                </c:pt>
                <c:pt idx="57">
                  <c:v>150152.23633000001</c:v>
                </c:pt>
                <c:pt idx="58">
                  <c:v>152161.13811999999</c:v>
                </c:pt>
                <c:pt idx="59">
                  <c:v>155431.67441000001</c:v>
                </c:pt>
                <c:pt idx="60">
                  <c:v>159569.03244000001</c:v>
                </c:pt>
                <c:pt idx="61">
                  <c:v>160012.63435000001</c:v>
                </c:pt>
                <c:pt idx="62">
                  <c:v>164111.38998000001</c:v>
                </c:pt>
                <c:pt idx="63">
                  <c:v>163983.38310000001</c:v>
                </c:pt>
                <c:pt idx="64">
                  <c:v>167516.37229</c:v>
                </c:pt>
                <c:pt idx="65">
                  <c:v>170297.68012</c:v>
                </c:pt>
                <c:pt idx="66">
                  <c:v>173378.46733000001</c:v>
                </c:pt>
                <c:pt idx="67">
                  <c:v>175905.64921</c:v>
                </c:pt>
                <c:pt idx="68">
                  <c:v>185410.90445999999</c:v>
                </c:pt>
                <c:pt idx="69">
                  <c:v>177603.91875000001</c:v>
                </c:pt>
                <c:pt idx="70">
                  <c:v>173282.31812000001</c:v>
                </c:pt>
                <c:pt idx="71">
                  <c:v>175418.83712000001</c:v>
                </c:pt>
                <c:pt idx="72">
                  <c:v>174851.91852000001</c:v>
                </c:pt>
                <c:pt idx="73">
                  <c:v>173393.18142000001</c:v>
                </c:pt>
                <c:pt idx="74">
                  <c:v>177767.96074000001</c:v>
                </c:pt>
                <c:pt idx="75">
                  <c:v>178546.79772999999</c:v>
                </c:pt>
                <c:pt idx="76">
                  <c:v>178644.51639</c:v>
                </c:pt>
                <c:pt idx="77">
                  <c:v>163986.21575</c:v>
                </c:pt>
                <c:pt idx="78">
                  <c:v>165687.65473000001</c:v>
                </c:pt>
                <c:pt idx="79">
                  <c:v>154221.75422</c:v>
                </c:pt>
                <c:pt idx="80">
                  <c:v>165811.95087</c:v>
                </c:pt>
                <c:pt idx="81">
                  <c:v>170596.33864</c:v>
                </c:pt>
                <c:pt idx="82">
                  <c:v>171544.01835999999</c:v>
                </c:pt>
                <c:pt idx="83">
                  <c:v>177205.26259</c:v>
                </c:pt>
                <c:pt idx="84">
                  <c:v>167669.74109</c:v>
                </c:pt>
                <c:pt idx="85">
                  <c:v>177428.12002</c:v>
                </c:pt>
                <c:pt idx="86">
                  <c:v>177907.17593999999</c:v>
                </c:pt>
                <c:pt idx="87">
                  <c:v>173050.31004000001</c:v>
                </c:pt>
                <c:pt idx="88">
                  <c:v>175742.76519999999</c:v>
                </c:pt>
                <c:pt idx="89">
                  <c:v>180653.86162000001</c:v>
                </c:pt>
                <c:pt idx="90">
                  <c:v>184972.37411999999</c:v>
                </c:pt>
                <c:pt idx="91">
                  <c:v>191108.33321000001</c:v>
                </c:pt>
                <c:pt idx="92">
                  <c:v>189414.67383000001</c:v>
                </c:pt>
                <c:pt idx="93">
                  <c:v>174109.43781999999</c:v>
                </c:pt>
                <c:pt idx="94">
                  <c:v>151200.44880000001</c:v>
                </c:pt>
                <c:pt idx="95">
                  <c:v>166513.90929000001</c:v>
                </c:pt>
                <c:pt idx="96">
                  <c:v>173486.16305</c:v>
                </c:pt>
                <c:pt idx="97">
                  <c:v>177771.46210999999</c:v>
                </c:pt>
                <c:pt idx="98">
                  <c:v>187352.93504000001</c:v>
                </c:pt>
                <c:pt idx="99">
                  <c:v>197898.33854999999</c:v>
                </c:pt>
                <c:pt idx="100">
                  <c:v>191623.49677</c:v>
                </c:pt>
                <c:pt idx="101">
                  <c:v>186280.86121999999</c:v>
                </c:pt>
                <c:pt idx="102">
                  <c:v>208675.95616999999</c:v>
                </c:pt>
                <c:pt idx="103">
                  <c:v>217685.18583</c:v>
                </c:pt>
                <c:pt idx="104">
                  <c:v>217916.08450999999</c:v>
                </c:pt>
                <c:pt idx="105">
                  <c:v>222244.29019999999</c:v>
                </c:pt>
                <c:pt idx="106">
                  <c:v>227333.68445</c:v>
                </c:pt>
                <c:pt idx="107">
                  <c:v>237174.57318000001</c:v>
                </c:pt>
                <c:pt idx="108">
                  <c:v>241416.06094</c:v>
                </c:pt>
                <c:pt idx="109">
                  <c:v>242593.83332999999</c:v>
                </c:pt>
                <c:pt idx="110">
                  <c:v>245568.03373</c:v>
                </c:pt>
                <c:pt idx="111">
                  <c:v>250666.68914</c:v>
                </c:pt>
                <c:pt idx="112">
                  <c:v>240222.98740000001</c:v>
                </c:pt>
                <c:pt idx="113">
                  <c:v>250721.09228000001</c:v>
                </c:pt>
                <c:pt idx="114">
                  <c:v>244277.56021</c:v>
                </c:pt>
                <c:pt idx="115">
                  <c:v>254268.51242000001</c:v>
                </c:pt>
                <c:pt idx="116">
                  <c:v>237842.76652</c:v>
                </c:pt>
                <c:pt idx="117">
                  <c:v>231944.26590999999</c:v>
                </c:pt>
                <c:pt idx="118">
                  <c:v>236815.09549000001</c:v>
                </c:pt>
                <c:pt idx="119">
                  <c:v>218438.24408</c:v>
                </c:pt>
                <c:pt idx="120">
                  <c:v>217367.89668000001</c:v>
                </c:pt>
                <c:pt idx="121">
                  <c:v>199413.30841</c:v>
                </c:pt>
                <c:pt idx="122">
                  <c:v>211378.10691</c:v>
                </c:pt>
                <c:pt idx="123">
                  <c:v>203345.73884999999</c:v>
                </c:pt>
                <c:pt idx="124">
                  <c:v>184800.60746</c:v>
                </c:pt>
                <c:pt idx="125">
                  <c:v>195149.44148000001</c:v>
                </c:pt>
                <c:pt idx="126">
                  <c:v>209375.83575999999</c:v>
                </c:pt>
                <c:pt idx="127">
                  <c:v>204455.50362</c:v>
                </c:pt>
                <c:pt idx="128">
                  <c:v>216681.94274</c:v>
                </c:pt>
                <c:pt idx="129">
                  <c:v>211654.92167000001</c:v>
                </c:pt>
                <c:pt idx="130">
                  <c:v>216882.79824</c:v>
                </c:pt>
                <c:pt idx="131">
                  <c:v>220396.29957</c:v>
                </c:pt>
                <c:pt idx="132">
                  <c:v>217112.39470999999</c:v>
                </c:pt>
                <c:pt idx="133">
                  <c:v>227946.30321000001</c:v>
                </c:pt>
                <c:pt idx="134">
                  <c:v>235240.58491000001</c:v>
                </c:pt>
                <c:pt idx="135">
                  <c:v>228559.75229999999</c:v>
                </c:pt>
                <c:pt idx="136">
                  <c:v>218503.1232</c:v>
                </c:pt>
                <c:pt idx="137">
                  <c:v>210352.95670000001</c:v>
                </c:pt>
                <c:pt idx="138">
                  <c:v>229431.96987</c:v>
                </c:pt>
                <c:pt idx="139">
                  <c:v>241018.28435</c:v>
                </c:pt>
                <c:pt idx="140">
                  <c:v>243042.83794</c:v>
                </c:pt>
                <c:pt idx="141">
                  <c:v>250698.68734</c:v>
                </c:pt>
                <c:pt idx="142">
                  <c:v>257868.6698</c:v>
                </c:pt>
                <c:pt idx="143">
                  <c:v>249900.52789999999</c:v>
                </c:pt>
                <c:pt idx="144">
                  <c:v>258647.04638000001</c:v>
                </c:pt>
                <c:pt idx="145">
                  <c:v>262475.02266999998</c:v>
                </c:pt>
                <c:pt idx="146">
                  <c:v>265624.72294000001</c:v>
                </c:pt>
                <c:pt idx="147">
                  <c:v>272584.09068000002</c:v>
                </c:pt>
                <c:pt idx="148">
                  <c:v>277790.44680999999</c:v>
                </c:pt>
                <c:pt idx="149">
                  <c:v>271623.49888999999</c:v>
                </c:pt>
                <c:pt idx="150">
                  <c:v>278495.57341000001</c:v>
                </c:pt>
                <c:pt idx="151">
                  <c:v>270614.14867999998</c:v>
                </c:pt>
                <c:pt idx="152">
                  <c:v>281005.73199</c:v>
                </c:pt>
                <c:pt idx="153">
                  <c:v>277998.97065999999</c:v>
                </c:pt>
                <c:pt idx="154">
                  <c:v>268797.20473</c:v>
                </c:pt>
                <c:pt idx="155">
                  <c:v>271995.89146999997</c:v>
                </c:pt>
                <c:pt idx="156">
                  <c:v>287472.45769000001</c:v>
                </c:pt>
                <c:pt idx="157">
                  <c:v>298425.15833000001</c:v>
                </c:pt>
                <c:pt idx="158">
                  <c:v>300514.13443999999</c:v>
                </c:pt>
                <c:pt idx="159">
                  <c:v>307395.90811999998</c:v>
                </c:pt>
                <c:pt idx="160">
                  <c:v>314988.58704999997</c:v>
                </c:pt>
                <c:pt idx="161">
                  <c:v>319713.41586000001</c:v>
                </c:pt>
                <c:pt idx="162">
                  <c:v>320033.12927999999</c:v>
                </c:pt>
                <c:pt idx="163">
                  <c:v>324417.58315000002</c:v>
                </c:pt>
                <c:pt idx="164">
                  <c:v>332560.46448999998</c:v>
                </c:pt>
                <c:pt idx="165">
                  <c:v>335187.69215999998</c:v>
                </c:pt>
                <c:pt idx="166">
                  <c:v>308003.97032999998</c:v>
                </c:pt>
                <c:pt idx="167">
                  <c:v>337110.34552999999</c:v>
                </c:pt>
                <c:pt idx="168">
                  <c:v>351066.71383000002</c:v>
                </c:pt>
              </c:numCache>
            </c:numRef>
          </c:val>
          <c:smooth val="0"/>
          <c:extLst>
            <c:ext xmlns:c16="http://schemas.microsoft.com/office/drawing/2014/chart" uri="{C3380CC4-5D6E-409C-BE32-E72D297353CC}">
              <c16:uniqueId val="{00000002-7CBC-47C3-9239-133D7F5829FF}"/>
            </c:ext>
          </c:extLst>
        </c:ser>
        <c:ser>
          <c:idx val="5"/>
          <c:order val="3"/>
          <c:tx>
            <c:strRef>
              <c:f>'876_B_PH'!$J$1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'876_B_PH'!$J$2:$J$170</c:f>
              <c:numCache>
                <c:formatCode>General</c:formatCode>
                <c:ptCount val="169"/>
                <c:pt idx="168">
                  <c:v>272520</c:v>
                </c:pt>
              </c:numCache>
            </c:numRef>
          </c:val>
          <c:smooth val="0"/>
          <c:extLst>
            <c:ext xmlns:c16="http://schemas.microsoft.com/office/drawing/2014/chart" uri="{C3380CC4-5D6E-409C-BE32-E72D297353CC}">
              <c16:uniqueId val="{00000003-7CBC-47C3-9239-133D7F5829FF}"/>
            </c:ext>
          </c:extLst>
        </c:ser>
        <c:ser>
          <c:idx val="6"/>
          <c:order val="4"/>
          <c:tx>
            <c:strRef>
              <c:f>'876_B_PH'!$K$1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'876_B_PH'!$K$2:$K$170</c:f>
              <c:numCache>
                <c:formatCode>General</c:formatCode>
                <c:ptCount val="169"/>
                <c:pt idx="168">
                  <c:v>489521.22814999998</c:v>
                </c:pt>
              </c:numCache>
            </c:numRef>
          </c:val>
          <c:smooth val="0"/>
          <c:extLst>
            <c:ext xmlns:c16="http://schemas.microsoft.com/office/drawing/2014/chart" uri="{C3380CC4-5D6E-409C-BE32-E72D297353CC}">
              <c16:uniqueId val="{00000004-7CBC-47C3-9239-133D7F5829FF}"/>
            </c:ext>
          </c:extLst>
        </c:ser>
        <c:ser>
          <c:idx val="7"/>
          <c:order val="5"/>
          <c:tx>
            <c:strRef>
              <c:f>'876_B_PH'!$L$1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'876_B_PH'!$L$2:$L$170</c:f>
              <c:numCache>
                <c:formatCode>General</c:formatCode>
                <c:ptCount val="169"/>
                <c:pt idx="168">
                  <c:v>351066.71383000002</c:v>
                </c:pt>
              </c:numCache>
            </c:numRef>
          </c:val>
          <c:smooth val="0"/>
          <c:extLst>
            <c:ext xmlns:c16="http://schemas.microsoft.com/office/drawing/2014/chart" uri="{C3380CC4-5D6E-409C-BE32-E72D297353CC}">
              <c16:uniqueId val="{00000005-7CBC-47C3-9239-133D7F5829FF}"/>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47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6354861111111116"/>
          <c:h val="0.8668190476190476"/>
        </c:manualLayout>
      </c:layout>
      <c:lineChart>
        <c:grouping val="standard"/>
        <c:varyColors val="0"/>
        <c:ser>
          <c:idx val="0"/>
          <c:order val="0"/>
          <c:tx>
            <c:strRef>
              <c:f>'876_B1_PH'!$G$2</c:f>
              <c:strCache>
                <c:ptCount val="1"/>
                <c:pt idx="0">
                  <c:v>Foord</c:v>
                </c:pt>
              </c:strCache>
            </c:strRef>
          </c:tx>
          <c:spPr>
            <a:ln w="15875" cap="rnd">
              <a:solidFill>
                <a:srgbClr val="D25347"/>
              </a:solidFill>
              <a:round/>
            </a:ln>
            <a:effectLst/>
          </c:spPr>
          <c:marker>
            <c:symbol val="none"/>
          </c:marker>
          <c:dLbls>
            <c:delete val="1"/>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'876_B1_PH'!$N$2:$N$170</c:f>
              <c:numCache>
                <c:formatCode>General</c:formatCode>
                <c:ptCount val="169"/>
                <c:pt idx="0">
                  <c:v>100000</c:v>
                </c:pt>
                <c:pt idx="1">
                  <c:v>104253.00012</c:v>
                </c:pt>
                <c:pt idx="2">
                  <c:v>104733.00013</c:v>
                </c:pt>
                <c:pt idx="3">
                  <c:v>107376.00012</c:v>
                </c:pt>
                <c:pt idx="4">
                  <c:v>111424.00012</c:v>
                </c:pt>
                <c:pt idx="5">
                  <c:v>110135.00008</c:v>
                </c:pt>
                <c:pt idx="6">
                  <c:v>111279.00004</c:v>
                </c:pt>
                <c:pt idx="7">
                  <c:v>112849.00001</c:v>
                </c:pt>
                <c:pt idx="8">
                  <c:v>118183.0001</c:v>
                </c:pt>
                <c:pt idx="9">
                  <c:v>117564.00004</c:v>
                </c:pt>
                <c:pt idx="10">
                  <c:v>118673.00012</c:v>
                </c:pt>
                <c:pt idx="11">
                  <c:v>120402.00002000001</c:v>
                </c:pt>
                <c:pt idx="12">
                  <c:v>121639.00010999999</c:v>
                </c:pt>
                <c:pt idx="13">
                  <c:v>117193.00006999999</c:v>
                </c:pt>
                <c:pt idx="14">
                  <c:v>123001.00001</c:v>
                </c:pt>
                <c:pt idx="15">
                  <c:v>121521.0001</c:v>
                </c:pt>
                <c:pt idx="16">
                  <c:v>126750.00014</c:v>
                </c:pt>
                <c:pt idx="17">
                  <c:v>131100.0001</c:v>
                </c:pt>
                <c:pt idx="18">
                  <c:v>133619.00005</c:v>
                </c:pt>
                <c:pt idx="19">
                  <c:v>134843.00005999999</c:v>
                </c:pt>
                <c:pt idx="20">
                  <c:v>125930.00006999999</c:v>
                </c:pt>
                <c:pt idx="21">
                  <c:v>132540.00012000001</c:v>
                </c:pt>
                <c:pt idx="22">
                  <c:v>132163.00012000001</c:v>
                </c:pt>
                <c:pt idx="23">
                  <c:v>130494.00012</c:v>
                </c:pt>
                <c:pt idx="24">
                  <c:v>132612.00008</c:v>
                </c:pt>
                <c:pt idx="25">
                  <c:v>134955.25412999999</c:v>
                </c:pt>
                <c:pt idx="26">
                  <c:v>133725.94088000001</c:v>
                </c:pt>
                <c:pt idx="27">
                  <c:v>135595.77009000001</c:v>
                </c:pt>
                <c:pt idx="28">
                  <c:v>130244.87588000001</c:v>
                </c:pt>
                <c:pt idx="29">
                  <c:v>130498.1648</c:v>
                </c:pt>
                <c:pt idx="30">
                  <c:v>131113.48448000001</c:v>
                </c:pt>
                <c:pt idx="31">
                  <c:v>127176.23420000001</c:v>
                </c:pt>
                <c:pt idx="32">
                  <c:v>125883.2672</c:v>
                </c:pt>
                <c:pt idx="33">
                  <c:v>131033.91727999999</c:v>
                </c:pt>
                <c:pt idx="34">
                  <c:v>130841.62987999999</c:v>
                </c:pt>
                <c:pt idx="35">
                  <c:v>136496.20556999999</c:v>
                </c:pt>
                <c:pt idx="36">
                  <c:v>136424.59508999999</c:v>
                </c:pt>
                <c:pt idx="37">
                  <c:v>133660.96100000001</c:v>
                </c:pt>
                <c:pt idx="38">
                  <c:v>132137.24911999999</c:v>
                </c:pt>
                <c:pt idx="39">
                  <c:v>121381.0898</c:v>
                </c:pt>
                <c:pt idx="40">
                  <c:v>114613.89943</c:v>
                </c:pt>
                <c:pt idx="41">
                  <c:v>127059.53564</c:v>
                </c:pt>
                <c:pt idx="42">
                  <c:v>126933.55424</c:v>
                </c:pt>
                <c:pt idx="43">
                  <c:v>124952.33096000001</c:v>
                </c:pt>
                <c:pt idx="44">
                  <c:v>115060.80187</c:v>
                </c:pt>
                <c:pt idx="45">
                  <c:v>113167.10251</c:v>
                </c:pt>
                <c:pt idx="46">
                  <c:v>123624.88484</c:v>
                </c:pt>
                <c:pt idx="47">
                  <c:v>124770.65252</c:v>
                </c:pt>
                <c:pt idx="48">
                  <c:v>125362.10204</c:v>
                </c:pt>
                <c:pt idx="49">
                  <c:v>121898.2766</c:v>
                </c:pt>
                <c:pt idx="50">
                  <c:v>127018.42591999999</c:v>
                </c:pt>
                <c:pt idx="51">
                  <c:v>129063.30296</c:v>
                </c:pt>
                <c:pt idx="52">
                  <c:v>131240.79199999999</c:v>
                </c:pt>
                <c:pt idx="53">
                  <c:v>127295.58500000001</c:v>
                </c:pt>
                <c:pt idx="54">
                  <c:v>128758.29536</c:v>
                </c:pt>
                <c:pt idx="55">
                  <c:v>128385.65564</c:v>
                </c:pt>
                <c:pt idx="56">
                  <c:v>132630.56576</c:v>
                </c:pt>
                <c:pt idx="57">
                  <c:v>135298.71921000001</c:v>
                </c:pt>
                <c:pt idx="58">
                  <c:v>138318.29444999999</c:v>
                </c:pt>
                <c:pt idx="59">
                  <c:v>144360.09716999999</c:v>
                </c:pt>
                <c:pt idx="60">
                  <c:v>147106.49169</c:v>
                </c:pt>
                <c:pt idx="61">
                  <c:v>147278.88729000001</c:v>
                </c:pt>
                <c:pt idx="62">
                  <c:v>153829.92009999999</c:v>
                </c:pt>
                <c:pt idx="63">
                  <c:v>152795.5465</c:v>
                </c:pt>
                <c:pt idx="64">
                  <c:v>156216.93609999999</c:v>
                </c:pt>
                <c:pt idx="65">
                  <c:v>154771.46530000001</c:v>
                </c:pt>
                <c:pt idx="66">
                  <c:v>159227.2285</c:v>
                </c:pt>
                <c:pt idx="67">
                  <c:v>162834.27489999999</c:v>
                </c:pt>
                <c:pt idx="68">
                  <c:v>172979.09291000001</c:v>
                </c:pt>
                <c:pt idx="69">
                  <c:v>164239.9621</c:v>
                </c:pt>
                <c:pt idx="70">
                  <c:v>158882.43729999999</c:v>
                </c:pt>
                <c:pt idx="71">
                  <c:v>162012.08050000001</c:v>
                </c:pt>
                <c:pt idx="72">
                  <c:v>160646.17689999999</c:v>
                </c:pt>
                <c:pt idx="73">
                  <c:v>159386.36290000001</c:v>
                </c:pt>
                <c:pt idx="74">
                  <c:v>161269.45329999999</c:v>
                </c:pt>
                <c:pt idx="75">
                  <c:v>160778.78890000001</c:v>
                </c:pt>
                <c:pt idx="76">
                  <c:v>159731.15410000001</c:v>
                </c:pt>
                <c:pt idx="77">
                  <c:v>145395.79689</c:v>
                </c:pt>
                <c:pt idx="78">
                  <c:v>146894.31249000001</c:v>
                </c:pt>
                <c:pt idx="79">
                  <c:v>138022.56969</c:v>
                </c:pt>
                <c:pt idx="80">
                  <c:v>152662.9345</c:v>
                </c:pt>
                <c:pt idx="81">
                  <c:v>156150.63010000001</c:v>
                </c:pt>
                <c:pt idx="82">
                  <c:v>157211.52609999999</c:v>
                </c:pt>
                <c:pt idx="83">
                  <c:v>160831.83369999999</c:v>
                </c:pt>
                <c:pt idx="84">
                  <c:v>146522.99888999999</c:v>
                </c:pt>
                <c:pt idx="85">
                  <c:v>158577.42970000001</c:v>
                </c:pt>
                <c:pt idx="86">
                  <c:v>157954.15330000001</c:v>
                </c:pt>
                <c:pt idx="87">
                  <c:v>156694.33929999999</c:v>
                </c:pt>
                <c:pt idx="88">
                  <c:v>157834.80249999999</c:v>
                </c:pt>
                <c:pt idx="89">
                  <c:v>163682.99170000001</c:v>
                </c:pt>
                <c:pt idx="90">
                  <c:v>168987.47171000001</c:v>
                </c:pt>
                <c:pt idx="91">
                  <c:v>176148.51970999999</c:v>
                </c:pt>
                <c:pt idx="92">
                  <c:v>170260.54691</c:v>
                </c:pt>
                <c:pt idx="93">
                  <c:v>160858.3561</c:v>
                </c:pt>
                <c:pt idx="94">
                  <c:v>142571.16128999999</c:v>
                </c:pt>
                <c:pt idx="95">
                  <c:v>161707.0729</c:v>
                </c:pt>
                <c:pt idx="96">
                  <c:v>171003.17410999999</c:v>
                </c:pt>
                <c:pt idx="97">
                  <c:v>178920.11051</c:v>
                </c:pt>
                <c:pt idx="98">
                  <c:v>185577.23292000001</c:v>
                </c:pt>
                <c:pt idx="99">
                  <c:v>195085.51332</c:v>
                </c:pt>
                <c:pt idx="100">
                  <c:v>188733.39851999999</c:v>
                </c:pt>
                <c:pt idx="101">
                  <c:v>187911.20412000001</c:v>
                </c:pt>
                <c:pt idx="102">
                  <c:v>206808.41412999999</c:v>
                </c:pt>
                <c:pt idx="103">
                  <c:v>218146.74014000001</c:v>
                </c:pt>
                <c:pt idx="104">
                  <c:v>220971.37573999999</c:v>
                </c:pt>
                <c:pt idx="105">
                  <c:v>230108.34255</c:v>
                </c:pt>
                <c:pt idx="106">
                  <c:v>229538.11094000001</c:v>
                </c:pt>
                <c:pt idx="107">
                  <c:v>236924.59935</c:v>
                </c:pt>
                <c:pt idx="108">
                  <c:v>241990.37775000001</c:v>
                </c:pt>
                <c:pt idx="109">
                  <c:v>240054.24255</c:v>
                </c:pt>
                <c:pt idx="110">
                  <c:v>232389.26895</c:v>
                </c:pt>
                <c:pt idx="111">
                  <c:v>230824.44735</c:v>
                </c:pt>
                <c:pt idx="112">
                  <c:v>217682.59813999999</c:v>
                </c:pt>
                <c:pt idx="113">
                  <c:v>230426.61134999999</c:v>
                </c:pt>
                <c:pt idx="114">
                  <c:v>220653.10694</c:v>
                </c:pt>
                <c:pt idx="115">
                  <c:v>224909.95214000001</c:v>
                </c:pt>
                <c:pt idx="116">
                  <c:v>217775.42653999999</c:v>
                </c:pt>
                <c:pt idx="117">
                  <c:v>216091.25414</c:v>
                </c:pt>
                <c:pt idx="118">
                  <c:v>216555.39614</c:v>
                </c:pt>
                <c:pt idx="119">
                  <c:v>202113.94933</c:v>
                </c:pt>
                <c:pt idx="120">
                  <c:v>203055.49453</c:v>
                </c:pt>
                <c:pt idx="121">
                  <c:v>191518.25052</c:v>
                </c:pt>
                <c:pt idx="122">
                  <c:v>196027.05851999999</c:v>
                </c:pt>
                <c:pt idx="123">
                  <c:v>191889.56412</c:v>
                </c:pt>
                <c:pt idx="124">
                  <c:v>173018.87651</c:v>
                </c:pt>
                <c:pt idx="125">
                  <c:v>170790.99491000001</c:v>
                </c:pt>
                <c:pt idx="126">
                  <c:v>194515.28172</c:v>
                </c:pt>
                <c:pt idx="127">
                  <c:v>193785.91571999999</c:v>
                </c:pt>
                <c:pt idx="128">
                  <c:v>214088.81294</c:v>
                </c:pt>
                <c:pt idx="129">
                  <c:v>204142.91292999999</c:v>
                </c:pt>
                <c:pt idx="130">
                  <c:v>212073.11053000001</c:v>
                </c:pt>
                <c:pt idx="131">
                  <c:v>206344.27213</c:v>
                </c:pt>
                <c:pt idx="132">
                  <c:v>198679.29853</c:v>
                </c:pt>
                <c:pt idx="133">
                  <c:v>207153.20533</c:v>
                </c:pt>
                <c:pt idx="134">
                  <c:v>217854.99374000001</c:v>
                </c:pt>
                <c:pt idx="135">
                  <c:v>206543.19013</c:v>
                </c:pt>
                <c:pt idx="136">
                  <c:v>197870.36532000001</c:v>
                </c:pt>
                <c:pt idx="137">
                  <c:v>188998.62252</c:v>
                </c:pt>
                <c:pt idx="138">
                  <c:v>199687.14973</c:v>
                </c:pt>
                <c:pt idx="139">
                  <c:v>209195.43012999999</c:v>
                </c:pt>
                <c:pt idx="140">
                  <c:v>198798.64932999999</c:v>
                </c:pt>
                <c:pt idx="141">
                  <c:v>205813.82412999999</c:v>
                </c:pt>
                <c:pt idx="142">
                  <c:v>215932.11973999999</c:v>
                </c:pt>
                <c:pt idx="143">
                  <c:v>215083.40294</c:v>
                </c:pt>
                <c:pt idx="144">
                  <c:v>226169.76613999999</c:v>
                </c:pt>
                <c:pt idx="145">
                  <c:v>222231.18974</c:v>
                </c:pt>
                <c:pt idx="146">
                  <c:v>225029.30293999999</c:v>
                </c:pt>
                <c:pt idx="147">
                  <c:v>227655.02054</c:v>
                </c:pt>
                <c:pt idx="148">
                  <c:v>242242.34054999999</c:v>
                </c:pt>
                <c:pt idx="149">
                  <c:v>234948.68054999999</c:v>
                </c:pt>
                <c:pt idx="150">
                  <c:v>239537.05575</c:v>
                </c:pt>
                <c:pt idx="151">
                  <c:v>232614.70934999999</c:v>
                </c:pt>
                <c:pt idx="152">
                  <c:v>246711.36496000001</c:v>
                </c:pt>
                <c:pt idx="153">
                  <c:v>248302.70895999999</c:v>
                </c:pt>
                <c:pt idx="154">
                  <c:v>243502.15455000001</c:v>
                </c:pt>
                <c:pt idx="155">
                  <c:v>241115.13855</c:v>
                </c:pt>
                <c:pt idx="156">
                  <c:v>254999.61496000001</c:v>
                </c:pt>
                <c:pt idx="157">
                  <c:v>265117.91057000001</c:v>
                </c:pt>
                <c:pt idx="158">
                  <c:v>266961.21737000003</c:v>
                </c:pt>
                <c:pt idx="159">
                  <c:v>273034.84697000001</c:v>
                </c:pt>
                <c:pt idx="160">
                  <c:v>289783.74258000002</c:v>
                </c:pt>
                <c:pt idx="161">
                  <c:v>286189.95737999998</c:v>
                </c:pt>
                <c:pt idx="162">
                  <c:v>285049.49417999998</c:v>
                </c:pt>
                <c:pt idx="163">
                  <c:v>285420.80777999997</c:v>
                </c:pt>
                <c:pt idx="164">
                  <c:v>294093.63258999999</c:v>
                </c:pt>
                <c:pt idx="165">
                  <c:v>285712.55417999998</c:v>
                </c:pt>
                <c:pt idx="166">
                  <c:v>268552.56137000001</c:v>
                </c:pt>
                <c:pt idx="167">
                  <c:v>284638.39698000002</c:v>
                </c:pt>
                <c:pt idx="168">
                  <c:v>282317.68698</c:v>
                </c:pt>
              </c:numCache>
            </c:numRef>
          </c:val>
          <c:smooth val="0"/>
          <c:extLst>
            <c:ext xmlns:c16="http://schemas.microsoft.com/office/drawing/2014/chart" uri="{C3380CC4-5D6E-409C-BE32-E72D297353CC}">
              <c16:uniqueId val="{00000000-136F-4B23-9C24-8451868EB7DB}"/>
            </c:ext>
          </c:extLst>
        </c:ser>
        <c:ser>
          <c:idx val="1"/>
          <c:order val="1"/>
          <c:tx>
            <c:strRef>
              <c:f>'876_B1_PH'!$G$3</c:f>
              <c:strCache>
                <c:ptCount val="1"/>
                <c:pt idx="0">
                  <c:v>MSCI AC world index</c:v>
                </c:pt>
              </c:strCache>
            </c:strRef>
          </c:tx>
          <c:spPr>
            <a:ln w="15875" cap="rnd">
              <a:solidFill>
                <a:srgbClr val="29363D"/>
              </a:solidFill>
              <a:round/>
            </a:ln>
            <a:effectLst/>
          </c:spPr>
          <c:marker>
            <c:symbol val="none"/>
          </c:marker>
          <c:dLbls>
            <c:delete val="1"/>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'876_B1_PH'!$M$2:$M$170</c:f>
              <c:numCache>
                <c:formatCode>General</c:formatCode>
                <c:ptCount val="169"/>
                <c:pt idx="0">
                  <c:v>100000</c:v>
                </c:pt>
                <c:pt idx="1">
                  <c:v>104938.88985000001</c:v>
                </c:pt>
                <c:pt idx="2">
                  <c:v>106375.48708000001</c:v>
                </c:pt>
                <c:pt idx="3">
                  <c:v>108688.43992999999</c:v>
                </c:pt>
                <c:pt idx="4">
                  <c:v>112111.70404</c:v>
                </c:pt>
                <c:pt idx="5">
                  <c:v>111364.45439</c:v>
                </c:pt>
                <c:pt idx="6">
                  <c:v>112788.53226000001</c:v>
                </c:pt>
                <c:pt idx="7">
                  <c:v>115343.26536</c:v>
                </c:pt>
                <c:pt idx="8">
                  <c:v>120656.95372999999</c:v>
                </c:pt>
                <c:pt idx="9">
                  <c:v>120638.17468</c:v>
                </c:pt>
                <c:pt idx="10">
                  <c:v>122843.93045</c:v>
                </c:pt>
                <c:pt idx="11">
                  <c:v>126353.26521</c:v>
                </c:pt>
                <c:pt idx="12">
                  <c:v>126006.63526</c:v>
                </c:pt>
                <c:pt idx="13">
                  <c:v>122323.59431</c:v>
                </c:pt>
                <c:pt idx="14">
                  <c:v>128179.52770999999</c:v>
                </c:pt>
                <c:pt idx="15">
                  <c:v>125508.99047</c:v>
                </c:pt>
                <c:pt idx="16">
                  <c:v>131991.67462000001</c:v>
                </c:pt>
                <c:pt idx="17">
                  <c:v>137296.75592</c:v>
                </c:pt>
                <c:pt idx="18">
                  <c:v>139241.16993</c:v>
                </c:pt>
                <c:pt idx="19">
                  <c:v>141643.32326999999</c:v>
                </c:pt>
                <c:pt idx="20">
                  <c:v>135977.52773999999</c:v>
                </c:pt>
                <c:pt idx="21">
                  <c:v>142546.28253</c:v>
                </c:pt>
                <c:pt idx="22">
                  <c:v>143180.07543</c:v>
                </c:pt>
                <c:pt idx="23">
                  <c:v>144543.12138999999</c:v>
                </c:pt>
                <c:pt idx="24">
                  <c:v>147617.40818</c:v>
                </c:pt>
                <c:pt idx="25">
                  <c:v>150396.70741</c:v>
                </c:pt>
                <c:pt idx="26">
                  <c:v>148572.79229000001</c:v>
                </c:pt>
                <c:pt idx="27">
                  <c:v>151854.43106999999</c:v>
                </c:pt>
                <c:pt idx="28">
                  <c:v>146930.40797</c:v>
                </c:pt>
                <c:pt idx="29">
                  <c:v>147964.82058</c:v>
                </c:pt>
                <c:pt idx="30">
                  <c:v>150439.74273</c:v>
                </c:pt>
                <c:pt idx="31">
                  <c:v>147536.81476000001</c:v>
                </c:pt>
                <c:pt idx="32">
                  <c:v>145230.12159</c:v>
                </c:pt>
                <c:pt idx="33">
                  <c:v>153315.28458000001</c:v>
                </c:pt>
                <c:pt idx="34">
                  <c:v>150939.73490000001</c:v>
                </c:pt>
                <c:pt idx="35">
                  <c:v>155319.16558</c:v>
                </c:pt>
                <c:pt idx="36">
                  <c:v>155116.50834999999</c:v>
                </c:pt>
                <c:pt idx="37">
                  <c:v>151464.76581000001</c:v>
                </c:pt>
                <c:pt idx="38">
                  <c:v>152780.08168999999</c:v>
                </c:pt>
                <c:pt idx="39">
                  <c:v>142306.84966000001</c:v>
                </c:pt>
                <c:pt idx="40">
                  <c:v>137151.21828999999</c:v>
                </c:pt>
                <c:pt idx="41">
                  <c:v>147915.52557999999</c:v>
                </c:pt>
                <c:pt idx="42">
                  <c:v>146694.10493999999</c:v>
                </c:pt>
                <c:pt idx="43">
                  <c:v>144048.60644</c:v>
                </c:pt>
                <c:pt idx="44">
                  <c:v>135360.94897</c:v>
                </c:pt>
                <c:pt idx="45">
                  <c:v>134429.82113</c:v>
                </c:pt>
                <c:pt idx="46">
                  <c:v>144392.10654000001</c:v>
                </c:pt>
                <c:pt idx="47">
                  <c:v>146523.52858000001</c:v>
                </c:pt>
                <c:pt idx="48">
                  <c:v>146708.18922999999</c:v>
                </c:pt>
                <c:pt idx="49">
                  <c:v>145820.09671000001</c:v>
                </c:pt>
                <c:pt idx="50">
                  <c:v>152104.03593000001</c:v>
                </c:pt>
                <c:pt idx="51">
                  <c:v>152615.76501</c:v>
                </c:pt>
                <c:pt idx="52">
                  <c:v>153550.80515</c:v>
                </c:pt>
                <c:pt idx="53">
                  <c:v>150944.42965999999</c:v>
                </c:pt>
                <c:pt idx="54">
                  <c:v>152091.51655999999</c:v>
                </c:pt>
                <c:pt idx="55">
                  <c:v>155377.06765000001</c:v>
                </c:pt>
                <c:pt idx="56">
                  <c:v>159625.82745000001</c:v>
                </c:pt>
                <c:pt idx="57">
                  <c:v>164103.84813999999</c:v>
                </c:pt>
                <c:pt idx="58">
                  <c:v>166110.85897999999</c:v>
                </c:pt>
                <c:pt idx="59">
                  <c:v>168700.02033999999</c:v>
                </c:pt>
                <c:pt idx="60">
                  <c:v>172425.31416000001</c:v>
                </c:pt>
                <c:pt idx="61">
                  <c:v>173209.33945</c:v>
                </c:pt>
                <c:pt idx="62">
                  <c:v>178049.63928999999</c:v>
                </c:pt>
                <c:pt idx="63">
                  <c:v>178731.94472999999</c:v>
                </c:pt>
                <c:pt idx="64">
                  <c:v>182184.94232999999</c:v>
                </c:pt>
                <c:pt idx="65">
                  <c:v>185968.13821</c:v>
                </c:pt>
                <c:pt idx="66">
                  <c:v>189568.23837000001</c:v>
                </c:pt>
                <c:pt idx="67">
                  <c:v>192624.52856999999</c:v>
                </c:pt>
                <c:pt idx="68">
                  <c:v>203491.33816000001</c:v>
                </c:pt>
                <c:pt idx="69">
                  <c:v>194945.38427000001</c:v>
                </c:pt>
                <c:pt idx="70">
                  <c:v>190772.44488</c:v>
                </c:pt>
                <c:pt idx="71">
                  <c:v>192594.01261000001</c:v>
                </c:pt>
                <c:pt idx="72">
                  <c:v>192834.54092999999</c:v>
                </c:pt>
                <c:pt idx="73">
                  <c:v>191790.26931999999</c:v>
                </c:pt>
                <c:pt idx="74">
                  <c:v>197573.98162999999</c:v>
                </c:pt>
                <c:pt idx="75">
                  <c:v>199126.22651000001</c:v>
                </c:pt>
                <c:pt idx="76">
                  <c:v>199992.87961</c:v>
                </c:pt>
                <c:pt idx="77">
                  <c:v>185005.63370999999</c:v>
                </c:pt>
                <c:pt idx="78">
                  <c:v>187711.38167</c:v>
                </c:pt>
                <c:pt idx="79">
                  <c:v>174490.07058</c:v>
                </c:pt>
                <c:pt idx="80">
                  <c:v>188267.71098999999</c:v>
                </c:pt>
                <c:pt idx="81">
                  <c:v>193303.31294</c:v>
                </c:pt>
                <c:pt idx="82">
                  <c:v>195734.33906</c:v>
                </c:pt>
                <c:pt idx="83">
                  <c:v>202343.39056</c:v>
                </c:pt>
                <c:pt idx="84">
                  <c:v>190340.60500000001</c:v>
                </c:pt>
                <c:pt idx="85">
                  <c:v>202804.02497999999</c:v>
                </c:pt>
                <c:pt idx="86">
                  <c:v>203398.30363000001</c:v>
                </c:pt>
                <c:pt idx="87">
                  <c:v>198573.18351999999</c:v>
                </c:pt>
                <c:pt idx="88">
                  <c:v>202751.52189</c:v>
                </c:pt>
                <c:pt idx="89">
                  <c:v>208300.57433</c:v>
                </c:pt>
                <c:pt idx="90">
                  <c:v>213385.47128</c:v>
                </c:pt>
                <c:pt idx="91">
                  <c:v>220899.90766999999</c:v>
                </c:pt>
                <c:pt idx="92">
                  <c:v>218459.80501000001</c:v>
                </c:pt>
                <c:pt idx="93">
                  <c:v>200814.54123999999</c:v>
                </c:pt>
                <c:pt idx="94">
                  <c:v>173704.19868</c:v>
                </c:pt>
                <c:pt idx="95">
                  <c:v>192312.27210999999</c:v>
                </c:pt>
                <c:pt idx="96">
                  <c:v>200676.13183</c:v>
                </c:pt>
                <c:pt idx="97">
                  <c:v>207088.30848000001</c:v>
                </c:pt>
                <c:pt idx="98">
                  <c:v>218040.51579999999</c:v>
                </c:pt>
                <c:pt idx="99">
                  <c:v>231385.70600999999</c:v>
                </c:pt>
                <c:pt idx="100">
                  <c:v>223925.08723999999</c:v>
                </c:pt>
                <c:pt idx="101">
                  <c:v>218481.7139</c:v>
                </c:pt>
                <c:pt idx="102">
                  <c:v>245412.48963</c:v>
                </c:pt>
                <c:pt idx="103">
                  <c:v>256806.85748000001</c:v>
                </c:pt>
                <c:pt idx="104">
                  <c:v>255638.89454000001</c:v>
                </c:pt>
                <c:pt idx="105">
                  <c:v>261560.06948000001</c:v>
                </c:pt>
                <c:pt idx="106">
                  <c:v>268546.47814999998</c:v>
                </c:pt>
                <c:pt idx="107">
                  <c:v>280288.00800999999</c:v>
                </c:pt>
                <c:pt idx="108">
                  <c:v>284649.96635</c:v>
                </c:pt>
                <c:pt idx="109">
                  <c:v>288401.38652</c:v>
                </c:pt>
                <c:pt idx="110">
                  <c:v>290388.19423999998</c:v>
                </c:pt>
                <c:pt idx="111">
                  <c:v>297656.41382999998</c:v>
                </c:pt>
                <c:pt idx="112">
                  <c:v>285360.29953000002</c:v>
                </c:pt>
                <c:pt idx="113">
                  <c:v>299926.09662000003</c:v>
                </c:pt>
                <c:pt idx="114">
                  <c:v>292703.89351999998</c:v>
                </c:pt>
                <c:pt idx="115">
                  <c:v>304412.03580999997</c:v>
                </c:pt>
                <c:pt idx="116">
                  <c:v>289461.62813999999</c:v>
                </c:pt>
                <c:pt idx="117">
                  <c:v>281985.63403000002</c:v>
                </c:pt>
                <c:pt idx="118">
                  <c:v>288093.16755999997</c:v>
                </c:pt>
                <c:pt idx="119">
                  <c:v>265033.41106000001</c:v>
                </c:pt>
                <c:pt idx="120">
                  <c:v>265344.04781999998</c:v>
                </c:pt>
                <c:pt idx="121">
                  <c:v>242976.63573000001</c:v>
                </c:pt>
                <c:pt idx="122">
                  <c:v>259943.95236</c:v>
                </c:pt>
                <c:pt idx="123">
                  <c:v>250374.14124999999</c:v>
                </c:pt>
                <c:pt idx="124">
                  <c:v>226405.99520999999</c:v>
                </c:pt>
                <c:pt idx="125">
                  <c:v>240068.92692999999</c:v>
                </c:pt>
                <c:pt idx="126">
                  <c:v>258689.48843</c:v>
                </c:pt>
                <c:pt idx="127">
                  <c:v>248510.19545999999</c:v>
                </c:pt>
                <c:pt idx="128">
                  <c:v>266322.12328</c:v>
                </c:pt>
                <c:pt idx="129">
                  <c:v>258689.41800999999</c:v>
                </c:pt>
                <c:pt idx="130">
                  <c:v>266665.48254</c:v>
                </c:pt>
                <c:pt idx="131">
                  <c:v>270498.14556999999</c:v>
                </c:pt>
                <c:pt idx="132">
                  <c:v>267600.66353000002</c:v>
                </c:pt>
                <c:pt idx="133">
                  <c:v>283137.97905999998</c:v>
                </c:pt>
                <c:pt idx="134">
                  <c:v>293503.23155999999</c:v>
                </c:pt>
                <c:pt idx="135">
                  <c:v>285301.48197999998</c:v>
                </c:pt>
                <c:pt idx="136">
                  <c:v>273504.32701000001</c:v>
                </c:pt>
                <c:pt idx="137">
                  <c:v>265280.74677999999</c:v>
                </c:pt>
                <c:pt idx="138">
                  <c:v>289765.05063000001</c:v>
                </c:pt>
                <c:pt idx="139">
                  <c:v>303683.82341000001</c:v>
                </c:pt>
                <c:pt idx="140">
                  <c:v>305463.89727999998</c:v>
                </c:pt>
                <c:pt idx="141">
                  <c:v>318572.47930000001</c:v>
                </c:pt>
                <c:pt idx="142">
                  <c:v>328574.67018999998</c:v>
                </c:pt>
                <c:pt idx="143">
                  <c:v>317733.68179</c:v>
                </c:pt>
                <c:pt idx="144">
                  <c:v>330638.20597000001</c:v>
                </c:pt>
                <c:pt idx="145">
                  <c:v>338002.23001</c:v>
                </c:pt>
                <c:pt idx="146">
                  <c:v>343453.35754</c:v>
                </c:pt>
                <c:pt idx="147">
                  <c:v>352175.86579000001</c:v>
                </c:pt>
                <c:pt idx="148">
                  <c:v>360357.42790000001</c:v>
                </c:pt>
                <c:pt idx="149">
                  <c:v>352268.35261</c:v>
                </c:pt>
                <c:pt idx="150">
                  <c:v>365444.20275</c:v>
                </c:pt>
                <c:pt idx="151">
                  <c:v>356793.89211000002</c:v>
                </c:pt>
                <c:pt idx="152">
                  <c:v>368769.65931999998</c:v>
                </c:pt>
                <c:pt idx="153">
                  <c:v>366548.41865000001</c:v>
                </c:pt>
                <c:pt idx="154">
                  <c:v>352068.04275000002</c:v>
                </c:pt>
                <c:pt idx="155">
                  <c:v>355351.63769</c:v>
                </c:pt>
                <c:pt idx="156">
                  <c:v>375776.84230000002</c:v>
                </c:pt>
                <c:pt idx="157">
                  <c:v>392649.6299</c:v>
                </c:pt>
                <c:pt idx="158">
                  <c:v>397974.69523000001</c:v>
                </c:pt>
                <c:pt idx="159">
                  <c:v>407801.02815000003</c:v>
                </c:pt>
                <c:pt idx="160">
                  <c:v>422580.24131000001</c:v>
                </c:pt>
                <c:pt idx="161">
                  <c:v>432031.58010000002</c:v>
                </c:pt>
                <c:pt idx="162">
                  <c:v>431983.99086000002</c:v>
                </c:pt>
                <c:pt idx="163">
                  <c:v>436492.38666000002</c:v>
                </c:pt>
                <c:pt idx="164">
                  <c:v>449431.93377</c:v>
                </c:pt>
                <c:pt idx="165">
                  <c:v>455209.65243000002</c:v>
                </c:pt>
                <c:pt idx="166">
                  <c:v>422517.64448000002</c:v>
                </c:pt>
                <c:pt idx="167">
                  <c:v>465502.88728000002</c:v>
                </c:pt>
                <c:pt idx="168">
                  <c:v>489521.22814999998</c:v>
                </c:pt>
              </c:numCache>
            </c:numRef>
          </c:val>
          <c:smooth val="0"/>
          <c:extLst>
            <c:ext xmlns:c16="http://schemas.microsoft.com/office/drawing/2014/chart" uri="{C3380CC4-5D6E-409C-BE32-E72D297353CC}">
              <c16:uniqueId val="{00000001-136F-4B23-9C24-8451868EB7DB}"/>
            </c:ext>
          </c:extLst>
        </c:ser>
        <c:ser>
          <c:idx val="2"/>
          <c:order val="2"/>
          <c:tx>
            <c:strRef>
              <c:f>'876_B1_PH'!$G$4</c:f>
              <c:strCache>
                <c:ptCount val="1"/>
                <c:pt idx="0">
                  <c:v>Peer group</c:v>
                </c:pt>
              </c:strCache>
            </c:strRef>
          </c:tx>
          <c:spPr>
            <a:ln w="15875" cap="rnd">
              <a:solidFill>
                <a:srgbClr val="7A9CB4"/>
              </a:solidFill>
              <a:round/>
            </a:ln>
            <a:effectLst/>
          </c:spPr>
          <c:marker>
            <c:symbol val="none"/>
          </c:marker>
          <c:dLbls>
            <c:delete val="1"/>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'876_B1_PH'!$O$2:$O$170</c:f>
              <c:numCache>
                <c:formatCode>General</c:formatCode>
                <c:ptCount val="169"/>
                <c:pt idx="0">
                  <c:v>100000</c:v>
                </c:pt>
                <c:pt idx="1">
                  <c:v>103984.67</c:v>
                </c:pt>
                <c:pt idx="2">
                  <c:v>105581.13624000001</c:v>
                </c:pt>
                <c:pt idx="3">
                  <c:v>108106.85874</c:v>
                </c:pt>
                <c:pt idx="4">
                  <c:v>111336.90790000001</c:v>
                </c:pt>
                <c:pt idx="5">
                  <c:v>110796.52308</c:v>
                </c:pt>
                <c:pt idx="6">
                  <c:v>112170.77667000001</c:v>
                </c:pt>
                <c:pt idx="7">
                  <c:v>114431.08512</c:v>
                </c:pt>
                <c:pt idx="8">
                  <c:v>120353.19130000001</c:v>
                </c:pt>
                <c:pt idx="9">
                  <c:v>119096.47530999999</c:v>
                </c:pt>
                <c:pt idx="10">
                  <c:v>121040.55852999999</c:v>
                </c:pt>
                <c:pt idx="11">
                  <c:v>124355.00004</c:v>
                </c:pt>
                <c:pt idx="12">
                  <c:v>125010.33845</c:v>
                </c:pt>
                <c:pt idx="13">
                  <c:v>120870.60859</c:v>
                </c:pt>
                <c:pt idx="14">
                  <c:v>126767.6801</c:v>
                </c:pt>
                <c:pt idx="15">
                  <c:v>124451.78671</c:v>
                </c:pt>
                <c:pt idx="16">
                  <c:v>131108.79990000001</c:v>
                </c:pt>
                <c:pt idx="17">
                  <c:v>135404.05528999999</c:v>
                </c:pt>
                <c:pt idx="18">
                  <c:v>137695.17314999999</c:v>
                </c:pt>
                <c:pt idx="19">
                  <c:v>140055.48873000001</c:v>
                </c:pt>
                <c:pt idx="20">
                  <c:v>134718.43624000001</c:v>
                </c:pt>
                <c:pt idx="21">
                  <c:v>141657.36525999999</c:v>
                </c:pt>
                <c:pt idx="22">
                  <c:v>141304.05763</c:v>
                </c:pt>
                <c:pt idx="23">
                  <c:v>142064.41476000001</c:v>
                </c:pt>
                <c:pt idx="24">
                  <c:v>144622.28455000001</c:v>
                </c:pt>
                <c:pt idx="25">
                  <c:v>146881.18340000001</c:v>
                </c:pt>
                <c:pt idx="26">
                  <c:v>144610.35623999999</c:v>
                </c:pt>
                <c:pt idx="27">
                  <c:v>146251.82839000001</c:v>
                </c:pt>
                <c:pt idx="28">
                  <c:v>141531.27275</c:v>
                </c:pt>
                <c:pt idx="29">
                  <c:v>141016.05645999999</c:v>
                </c:pt>
                <c:pt idx="30">
                  <c:v>144156.27251000001</c:v>
                </c:pt>
                <c:pt idx="31">
                  <c:v>141480.32845</c:v>
                </c:pt>
                <c:pt idx="32">
                  <c:v>139187.96513</c:v>
                </c:pt>
                <c:pt idx="33">
                  <c:v>146499.94042</c:v>
                </c:pt>
                <c:pt idx="34">
                  <c:v>144160.89306999999</c:v>
                </c:pt>
                <c:pt idx="35">
                  <c:v>148618.30463999999</c:v>
                </c:pt>
                <c:pt idx="36">
                  <c:v>148876.17225999999</c:v>
                </c:pt>
                <c:pt idx="37">
                  <c:v>145473.59246000001</c:v>
                </c:pt>
                <c:pt idx="38">
                  <c:v>146854.99515</c:v>
                </c:pt>
                <c:pt idx="39">
                  <c:v>137440.20952</c:v>
                </c:pt>
                <c:pt idx="40">
                  <c:v>131626.55738000001</c:v>
                </c:pt>
                <c:pt idx="41">
                  <c:v>141897.70671999999</c:v>
                </c:pt>
                <c:pt idx="42">
                  <c:v>140451.78328</c:v>
                </c:pt>
                <c:pt idx="43">
                  <c:v>138200.52377999999</c:v>
                </c:pt>
                <c:pt idx="44">
                  <c:v>128305.72560000001</c:v>
                </c:pt>
                <c:pt idx="45">
                  <c:v>128508.49997</c:v>
                </c:pt>
                <c:pt idx="46">
                  <c:v>137187.95121</c:v>
                </c:pt>
                <c:pt idx="47">
                  <c:v>139014.26581000001</c:v>
                </c:pt>
                <c:pt idx="48">
                  <c:v>138985.44815000001</c:v>
                </c:pt>
                <c:pt idx="49">
                  <c:v>135612.35471000001</c:v>
                </c:pt>
                <c:pt idx="50">
                  <c:v>142072.10005000001</c:v>
                </c:pt>
                <c:pt idx="51">
                  <c:v>142284.6115</c:v>
                </c:pt>
                <c:pt idx="52">
                  <c:v>142808.51767</c:v>
                </c:pt>
                <c:pt idx="53">
                  <c:v>139632.72756999999</c:v>
                </c:pt>
                <c:pt idx="54">
                  <c:v>140129.44307000001</c:v>
                </c:pt>
                <c:pt idx="55">
                  <c:v>142862.33155</c:v>
                </c:pt>
                <c:pt idx="56">
                  <c:v>146838.90455000001</c:v>
                </c:pt>
                <c:pt idx="57">
                  <c:v>150152.23633000001</c:v>
                </c:pt>
                <c:pt idx="58">
                  <c:v>152161.13811999999</c:v>
                </c:pt>
                <c:pt idx="59">
                  <c:v>155431.67441000001</c:v>
                </c:pt>
                <c:pt idx="60">
                  <c:v>159569.03244000001</c:v>
                </c:pt>
                <c:pt idx="61">
                  <c:v>160012.63435000001</c:v>
                </c:pt>
                <c:pt idx="62">
                  <c:v>164111.38998000001</c:v>
                </c:pt>
                <c:pt idx="63">
                  <c:v>163983.38310000001</c:v>
                </c:pt>
                <c:pt idx="64">
                  <c:v>167516.37229</c:v>
                </c:pt>
                <c:pt idx="65">
                  <c:v>170297.68012</c:v>
                </c:pt>
                <c:pt idx="66">
                  <c:v>173378.46733000001</c:v>
                </c:pt>
                <c:pt idx="67">
                  <c:v>175905.64921</c:v>
                </c:pt>
                <c:pt idx="68">
                  <c:v>185410.90445999999</c:v>
                </c:pt>
                <c:pt idx="69">
                  <c:v>177603.91875000001</c:v>
                </c:pt>
                <c:pt idx="70">
                  <c:v>173282.31812000001</c:v>
                </c:pt>
                <c:pt idx="71">
                  <c:v>175418.83712000001</c:v>
                </c:pt>
                <c:pt idx="72">
                  <c:v>174851.91852000001</c:v>
                </c:pt>
                <c:pt idx="73">
                  <c:v>173393.18142000001</c:v>
                </c:pt>
                <c:pt idx="74">
                  <c:v>177767.96074000001</c:v>
                </c:pt>
                <c:pt idx="75">
                  <c:v>178546.79772999999</c:v>
                </c:pt>
                <c:pt idx="76">
                  <c:v>178644.51639</c:v>
                </c:pt>
                <c:pt idx="77">
                  <c:v>163986.21575</c:v>
                </c:pt>
                <c:pt idx="78">
                  <c:v>165687.65473000001</c:v>
                </c:pt>
                <c:pt idx="79">
                  <c:v>154221.75422</c:v>
                </c:pt>
                <c:pt idx="80">
                  <c:v>165811.95087</c:v>
                </c:pt>
                <c:pt idx="81">
                  <c:v>170596.33864</c:v>
                </c:pt>
                <c:pt idx="82">
                  <c:v>171544.01835999999</c:v>
                </c:pt>
                <c:pt idx="83">
                  <c:v>177205.26259</c:v>
                </c:pt>
                <c:pt idx="84">
                  <c:v>167669.74109</c:v>
                </c:pt>
                <c:pt idx="85">
                  <c:v>177428.12002</c:v>
                </c:pt>
                <c:pt idx="86">
                  <c:v>177907.17593999999</c:v>
                </c:pt>
                <c:pt idx="87">
                  <c:v>173050.31004000001</c:v>
                </c:pt>
                <c:pt idx="88">
                  <c:v>175742.76519999999</c:v>
                </c:pt>
                <c:pt idx="89">
                  <c:v>180653.86162000001</c:v>
                </c:pt>
                <c:pt idx="90">
                  <c:v>184972.37411999999</c:v>
                </c:pt>
                <c:pt idx="91">
                  <c:v>191108.33321000001</c:v>
                </c:pt>
                <c:pt idx="92">
                  <c:v>189414.67383000001</c:v>
                </c:pt>
                <c:pt idx="93">
                  <c:v>174109.43781999999</c:v>
                </c:pt>
                <c:pt idx="94">
                  <c:v>151200.44880000001</c:v>
                </c:pt>
                <c:pt idx="95">
                  <c:v>166513.90929000001</c:v>
                </c:pt>
                <c:pt idx="96">
                  <c:v>173486.16305</c:v>
                </c:pt>
                <c:pt idx="97">
                  <c:v>177771.46210999999</c:v>
                </c:pt>
                <c:pt idx="98">
                  <c:v>187352.93504000001</c:v>
                </c:pt>
                <c:pt idx="99">
                  <c:v>197898.33854999999</c:v>
                </c:pt>
                <c:pt idx="100">
                  <c:v>191623.49677</c:v>
                </c:pt>
                <c:pt idx="101">
                  <c:v>186280.86121999999</c:v>
                </c:pt>
                <c:pt idx="102">
                  <c:v>208675.95616999999</c:v>
                </c:pt>
                <c:pt idx="103">
                  <c:v>217685.18583</c:v>
                </c:pt>
                <c:pt idx="104">
                  <c:v>217916.08450999999</c:v>
                </c:pt>
                <c:pt idx="105">
                  <c:v>222244.29019999999</c:v>
                </c:pt>
                <c:pt idx="106">
                  <c:v>227333.68445</c:v>
                </c:pt>
                <c:pt idx="107">
                  <c:v>237174.57318000001</c:v>
                </c:pt>
                <c:pt idx="108">
                  <c:v>241416.06094</c:v>
                </c:pt>
                <c:pt idx="109">
                  <c:v>242593.83332999999</c:v>
                </c:pt>
                <c:pt idx="110">
                  <c:v>245568.03373</c:v>
                </c:pt>
                <c:pt idx="111">
                  <c:v>250666.68914</c:v>
                </c:pt>
                <c:pt idx="112">
                  <c:v>240222.98740000001</c:v>
                </c:pt>
                <c:pt idx="113">
                  <c:v>250721.09228000001</c:v>
                </c:pt>
                <c:pt idx="114">
                  <c:v>244277.56021</c:v>
                </c:pt>
                <c:pt idx="115">
                  <c:v>254268.51242000001</c:v>
                </c:pt>
                <c:pt idx="116">
                  <c:v>237842.76652</c:v>
                </c:pt>
                <c:pt idx="117">
                  <c:v>231944.26590999999</c:v>
                </c:pt>
                <c:pt idx="118">
                  <c:v>236815.09549000001</c:v>
                </c:pt>
                <c:pt idx="119">
                  <c:v>218438.24408</c:v>
                </c:pt>
                <c:pt idx="120">
                  <c:v>217367.89668000001</c:v>
                </c:pt>
                <c:pt idx="121">
                  <c:v>199413.30841</c:v>
                </c:pt>
                <c:pt idx="122">
                  <c:v>211378.10691</c:v>
                </c:pt>
                <c:pt idx="123">
                  <c:v>203345.73884999999</c:v>
                </c:pt>
                <c:pt idx="124">
                  <c:v>184800.60746</c:v>
                </c:pt>
                <c:pt idx="125">
                  <c:v>195149.44148000001</c:v>
                </c:pt>
                <c:pt idx="126">
                  <c:v>209375.83575999999</c:v>
                </c:pt>
                <c:pt idx="127">
                  <c:v>204455.50362</c:v>
                </c:pt>
                <c:pt idx="128">
                  <c:v>216681.94274</c:v>
                </c:pt>
                <c:pt idx="129">
                  <c:v>211654.92167000001</c:v>
                </c:pt>
                <c:pt idx="130">
                  <c:v>216882.79824</c:v>
                </c:pt>
                <c:pt idx="131">
                  <c:v>220396.29957</c:v>
                </c:pt>
                <c:pt idx="132">
                  <c:v>217112.39470999999</c:v>
                </c:pt>
                <c:pt idx="133">
                  <c:v>227946.30321000001</c:v>
                </c:pt>
                <c:pt idx="134">
                  <c:v>235240.58491000001</c:v>
                </c:pt>
                <c:pt idx="135">
                  <c:v>228559.75229999999</c:v>
                </c:pt>
                <c:pt idx="136">
                  <c:v>218503.1232</c:v>
                </c:pt>
                <c:pt idx="137">
                  <c:v>210352.95670000001</c:v>
                </c:pt>
                <c:pt idx="138">
                  <c:v>229431.96987</c:v>
                </c:pt>
                <c:pt idx="139">
                  <c:v>241018.28435</c:v>
                </c:pt>
                <c:pt idx="140">
                  <c:v>243042.83794</c:v>
                </c:pt>
                <c:pt idx="141">
                  <c:v>250698.68734</c:v>
                </c:pt>
                <c:pt idx="142">
                  <c:v>257868.6698</c:v>
                </c:pt>
                <c:pt idx="143">
                  <c:v>249900.52789999999</c:v>
                </c:pt>
                <c:pt idx="144">
                  <c:v>258647.04638000001</c:v>
                </c:pt>
                <c:pt idx="145">
                  <c:v>262475.02266999998</c:v>
                </c:pt>
                <c:pt idx="146">
                  <c:v>265624.72294000001</c:v>
                </c:pt>
                <c:pt idx="147">
                  <c:v>272584.09068000002</c:v>
                </c:pt>
                <c:pt idx="148">
                  <c:v>277790.44680999999</c:v>
                </c:pt>
                <c:pt idx="149">
                  <c:v>271623.49888999999</c:v>
                </c:pt>
                <c:pt idx="150">
                  <c:v>278495.57341000001</c:v>
                </c:pt>
                <c:pt idx="151">
                  <c:v>270614.14867999998</c:v>
                </c:pt>
                <c:pt idx="152">
                  <c:v>281005.73199</c:v>
                </c:pt>
                <c:pt idx="153">
                  <c:v>277998.97065999999</c:v>
                </c:pt>
                <c:pt idx="154">
                  <c:v>268797.20473</c:v>
                </c:pt>
                <c:pt idx="155">
                  <c:v>271995.89146999997</c:v>
                </c:pt>
                <c:pt idx="156">
                  <c:v>287472.45769000001</c:v>
                </c:pt>
                <c:pt idx="157">
                  <c:v>298425.15833000001</c:v>
                </c:pt>
                <c:pt idx="158">
                  <c:v>300514.13443999999</c:v>
                </c:pt>
                <c:pt idx="159">
                  <c:v>307395.90811999998</c:v>
                </c:pt>
                <c:pt idx="160">
                  <c:v>314988.58704999997</c:v>
                </c:pt>
                <c:pt idx="161">
                  <c:v>319713.41586000001</c:v>
                </c:pt>
                <c:pt idx="162">
                  <c:v>320033.12927999999</c:v>
                </c:pt>
                <c:pt idx="163">
                  <c:v>324417.58315000002</c:v>
                </c:pt>
                <c:pt idx="164">
                  <c:v>332560.46448999998</c:v>
                </c:pt>
                <c:pt idx="165">
                  <c:v>335187.69215999998</c:v>
                </c:pt>
                <c:pt idx="166">
                  <c:v>308003.97032999998</c:v>
                </c:pt>
                <c:pt idx="167">
                  <c:v>337110.34552999999</c:v>
                </c:pt>
                <c:pt idx="168">
                  <c:v>351066.71383000002</c:v>
                </c:pt>
              </c:numCache>
            </c:numRef>
          </c:val>
          <c:smooth val="0"/>
          <c:extLst>
            <c:ext xmlns:c16="http://schemas.microsoft.com/office/drawing/2014/chart" uri="{C3380CC4-5D6E-409C-BE32-E72D297353CC}">
              <c16:uniqueId val="{00000002-136F-4B23-9C24-8451868EB7DB}"/>
            </c:ext>
          </c:extLst>
        </c:ser>
        <c:ser>
          <c:idx val="5"/>
          <c:order val="3"/>
          <c:tx>
            <c:strRef>
              <c:f>'876_B1_PH'!$J$1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'876_B1_PH'!$J$2:$J$170</c:f>
              <c:numCache>
                <c:formatCode>General</c:formatCode>
                <c:ptCount val="169"/>
                <c:pt idx="168">
                  <c:v>282317.68698</c:v>
                </c:pt>
              </c:numCache>
            </c:numRef>
          </c:val>
          <c:smooth val="0"/>
          <c:extLst>
            <c:ext xmlns:c16="http://schemas.microsoft.com/office/drawing/2014/chart" uri="{C3380CC4-5D6E-409C-BE32-E72D297353CC}">
              <c16:uniqueId val="{00000003-136F-4B23-9C24-8451868EB7DB}"/>
            </c:ext>
          </c:extLst>
        </c:ser>
        <c:ser>
          <c:idx val="6"/>
          <c:order val="4"/>
          <c:tx>
            <c:strRef>
              <c:f>'876_B1_PH'!$K$1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'876_B1_PH'!$K$2:$K$170</c:f>
              <c:numCache>
                <c:formatCode>General</c:formatCode>
                <c:ptCount val="169"/>
                <c:pt idx="168">
                  <c:v>489521.22814999998</c:v>
                </c:pt>
              </c:numCache>
            </c:numRef>
          </c:val>
          <c:smooth val="0"/>
          <c:extLst>
            <c:ext xmlns:c16="http://schemas.microsoft.com/office/drawing/2014/chart" uri="{C3380CC4-5D6E-409C-BE32-E72D297353CC}">
              <c16:uniqueId val="{00000004-136F-4B23-9C24-8451868EB7DB}"/>
            </c:ext>
          </c:extLst>
        </c:ser>
        <c:ser>
          <c:idx val="7"/>
          <c:order val="5"/>
          <c:tx>
            <c:strRef>
              <c:f>'876_B1_PH'!$L$1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'876_B1_PH'!$I$2:$I$170</c:f>
              <c:numCache>
                <c:formatCode>m/d/yyyy</c:formatCode>
                <c:ptCount val="169"/>
                <c:pt idx="0">
                  <c:v>41061</c:v>
                </c:pt>
                <c:pt idx="1">
                  <c:v>41090</c:v>
                </c:pt>
                <c:pt idx="2">
                  <c:v>41121</c:v>
                </c:pt>
                <c:pt idx="3">
                  <c:v>41152</c:v>
                </c:pt>
                <c:pt idx="4">
                  <c:v>41182</c:v>
                </c:pt>
                <c:pt idx="5">
                  <c:v>41213</c:v>
                </c:pt>
                <c:pt idx="6">
                  <c:v>41243</c:v>
                </c:pt>
                <c:pt idx="7">
                  <c:v>41274</c:v>
                </c:pt>
                <c:pt idx="8">
                  <c:v>41305</c:v>
                </c:pt>
                <c:pt idx="9">
                  <c:v>41333</c:v>
                </c:pt>
                <c:pt idx="10">
                  <c:v>41364</c:v>
                </c:pt>
                <c:pt idx="11">
                  <c:v>41394</c:v>
                </c:pt>
                <c:pt idx="12">
                  <c:v>41425</c:v>
                </c:pt>
                <c:pt idx="13">
                  <c:v>41455</c:v>
                </c:pt>
                <c:pt idx="14">
                  <c:v>41486</c:v>
                </c:pt>
                <c:pt idx="15">
                  <c:v>41517</c:v>
                </c:pt>
                <c:pt idx="16">
                  <c:v>41547</c:v>
                </c:pt>
                <c:pt idx="17">
                  <c:v>41578</c:v>
                </c:pt>
                <c:pt idx="18">
                  <c:v>41608</c:v>
                </c:pt>
                <c:pt idx="19">
                  <c:v>41639</c:v>
                </c:pt>
                <c:pt idx="20">
                  <c:v>41670</c:v>
                </c:pt>
                <c:pt idx="21">
                  <c:v>41698</c:v>
                </c:pt>
                <c:pt idx="22">
                  <c:v>41729</c:v>
                </c:pt>
                <c:pt idx="23">
                  <c:v>41759</c:v>
                </c:pt>
                <c:pt idx="24">
                  <c:v>41790</c:v>
                </c:pt>
                <c:pt idx="25">
                  <c:v>41820</c:v>
                </c:pt>
                <c:pt idx="26">
                  <c:v>41851</c:v>
                </c:pt>
                <c:pt idx="27">
                  <c:v>41882</c:v>
                </c:pt>
                <c:pt idx="28">
                  <c:v>41912</c:v>
                </c:pt>
                <c:pt idx="29">
                  <c:v>41943</c:v>
                </c:pt>
                <c:pt idx="30">
                  <c:v>41973</c:v>
                </c:pt>
                <c:pt idx="31">
                  <c:v>42004</c:v>
                </c:pt>
                <c:pt idx="32">
                  <c:v>42035</c:v>
                </c:pt>
                <c:pt idx="33">
                  <c:v>42063</c:v>
                </c:pt>
                <c:pt idx="34">
                  <c:v>42094</c:v>
                </c:pt>
                <c:pt idx="35">
                  <c:v>42124</c:v>
                </c:pt>
                <c:pt idx="36">
                  <c:v>42155</c:v>
                </c:pt>
                <c:pt idx="37">
                  <c:v>42185</c:v>
                </c:pt>
                <c:pt idx="38">
                  <c:v>42216</c:v>
                </c:pt>
                <c:pt idx="39">
                  <c:v>42247</c:v>
                </c:pt>
                <c:pt idx="40">
                  <c:v>42277</c:v>
                </c:pt>
                <c:pt idx="41">
                  <c:v>42308</c:v>
                </c:pt>
                <c:pt idx="42">
                  <c:v>42338</c:v>
                </c:pt>
                <c:pt idx="43">
                  <c:v>42369</c:v>
                </c:pt>
                <c:pt idx="44">
                  <c:v>42400</c:v>
                </c:pt>
                <c:pt idx="45">
                  <c:v>42429</c:v>
                </c:pt>
                <c:pt idx="46">
                  <c:v>42460</c:v>
                </c:pt>
                <c:pt idx="47">
                  <c:v>42490</c:v>
                </c:pt>
                <c:pt idx="48">
                  <c:v>42521</c:v>
                </c:pt>
                <c:pt idx="49">
                  <c:v>42551</c:v>
                </c:pt>
                <c:pt idx="50">
                  <c:v>42582</c:v>
                </c:pt>
                <c:pt idx="51">
                  <c:v>42613</c:v>
                </c:pt>
                <c:pt idx="52">
                  <c:v>42643</c:v>
                </c:pt>
                <c:pt idx="53">
                  <c:v>42674</c:v>
                </c:pt>
                <c:pt idx="54">
                  <c:v>42704</c:v>
                </c:pt>
                <c:pt idx="55">
                  <c:v>42735</c:v>
                </c:pt>
                <c:pt idx="56">
                  <c:v>42766</c:v>
                </c:pt>
                <c:pt idx="57">
                  <c:v>42794</c:v>
                </c:pt>
                <c:pt idx="58">
                  <c:v>42825</c:v>
                </c:pt>
                <c:pt idx="59">
                  <c:v>42855</c:v>
                </c:pt>
                <c:pt idx="60">
                  <c:v>42886</c:v>
                </c:pt>
                <c:pt idx="61">
                  <c:v>42916</c:v>
                </c:pt>
                <c:pt idx="62">
                  <c:v>42947</c:v>
                </c:pt>
                <c:pt idx="63">
                  <c:v>42978</c:v>
                </c:pt>
                <c:pt idx="64">
                  <c:v>43008</c:v>
                </c:pt>
                <c:pt idx="65">
                  <c:v>43039</c:v>
                </c:pt>
                <c:pt idx="66">
                  <c:v>43069</c:v>
                </c:pt>
                <c:pt idx="67">
                  <c:v>43100</c:v>
                </c:pt>
                <c:pt idx="68">
                  <c:v>43131</c:v>
                </c:pt>
                <c:pt idx="69">
                  <c:v>43159</c:v>
                </c:pt>
                <c:pt idx="70">
                  <c:v>43190</c:v>
                </c:pt>
                <c:pt idx="71">
                  <c:v>43220</c:v>
                </c:pt>
                <c:pt idx="72">
                  <c:v>43251</c:v>
                </c:pt>
                <c:pt idx="73">
                  <c:v>43281</c:v>
                </c:pt>
                <c:pt idx="74">
                  <c:v>43312</c:v>
                </c:pt>
                <c:pt idx="75">
                  <c:v>43343</c:v>
                </c:pt>
                <c:pt idx="76">
                  <c:v>43373</c:v>
                </c:pt>
                <c:pt idx="77">
                  <c:v>43404</c:v>
                </c:pt>
                <c:pt idx="78">
                  <c:v>43434</c:v>
                </c:pt>
                <c:pt idx="79">
                  <c:v>43465</c:v>
                </c:pt>
                <c:pt idx="80">
                  <c:v>43496</c:v>
                </c:pt>
                <c:pt idx="81">
                  <c:v>43524</c:v>
                </c:pt>
                <c:pt idx="82">
                  <c:v>43555</c:v>
                </c:pt>
                <c:pt idx="83">
                  <c:v>43585</c:v>
                </c:pt>
                <c:pt idx="84">
                  <c:v>43616</c:v>
                </c:pt>
                <c:pt idx="85">
                  <c:v>43646</c:v>
                </c:pt>
                <c:pt idx="86">
                  <c:v>43677</c:v>
                </c:pt>
                <c:pt idx="87">
                  <c:v>43708</c:v>
                </c:pt>
                <c:pt idx="88">
                  <c:v>43738</c:v>
                </c:pt>
                <c:pt idx="89">
                  <c:v>43769</c:v>
                </c:pt>
                <c:pt idx="90">
                  <c:v>43799</c:v>
                </c:pt>
                <c:pt idx="91">
                  <c:v>43830</c:v>
                </c:pt>
                <c:pt idx="92">
                  <c:v>43861</c:v>
                </c:pt>
                <c:pt idx="93">
                  <c:v>43890</c:v>
                </c:pt>
                <c:pt idx="94">
                  <c:v>43921</c:v>
                </c:pt>
                <c:pt idx="95">
                  <c:v>43951</c:v>
                </c:pt>
                <c:pt idx="96">
                  <c:v>43982</c:v>
                </c:pt>
                <c:pt idx="97">
                  <c:v>44012</c:v>
                </c:pt>
                <c:pt idx="98">
                  <c:v>44043</c:v>
                </c:pt>
                <c:pt idx="99">
                  <c:v>44074</c:v>
                </c:pt>
                <c:pt idx="100">
                  <c:v>44104</c:v>
                </c:pt>
                <c:pt idx="101">
                  <c:v>44135</c:v>
                </c:pt>
                <c:pt idx="102">
                  <c:v>44165</c:v>
                </c:pt>
                <c:pt idx="103">
                  <c:v>44196</c:v>
                </c:pt>
                <c:pt idx="104">
                  <c:v>44227</c:v>
                </c:pt>
                <c:pt idx="105">
                  <c:v>44255</c:v>
                </c:pt>
                <c:pt idx="106">
                  <c:v>44286</c:v>
                </c:pt>
                <c:pt idx="107">
                  <c:v>44316</c:v>
                </c:pt>
                <c:pt idx="108">
                  <c:v>44347</c:v>
                </c:pt>
                <c:pt idx="109">
                  <c:v>44377</c:v>
                </c:pt>
                <c:pt idx="110">
                  <c:v>44408</c:v>
                </c:pt>
                <c:pt idx="111">
                  <c:v>44439</c:v>
                </c:pt>
                <c:pt idx="112">
                  <c:v>44469</c:v>
                </c:pt>
                <c:pt idx="113">
                  <c:v>44500</c:v>
                </c:pt>
                <c:pt idx="114">
                  <c:v>44530</c:v>
                </c:pt>
                <c:pt idx="115">
                  <c:v>44561</c:v>
                </c:pt>
                <c:pt idx="116">
                  <c:v>44592</c:v>
                </c:pt>
                <c:pt idx="117">
                  <c:v>44620</c:v>
                </c:pt>
                <c:pt idx="118">
                  <c:v>44651</c:v>
                </c:pt>
                <c:pt idx="119">
                  <c:v>44681</c:v>
                </c:pt>
                <c:pt idx="120">
                  <c:v>44712</c:v>
                </c:pt>
                <c:pt idx="121">
                  <c:v>44742</c:v>
                </c:pt>
                <c:pt idx="122">
                  <c:v>44773</c:v>
                </c:pt>
                <c:pt idx="123">
                  <c:v>44804</c:v>
                </c:pt>
                <c:pt idx="124">
                  <c:v>44834</c:v>
                </c:pt>
                <c:pt idx="125">
                  <c:v>44865</c:v>
                </c:pt>
                <c:pt idx="126">
                  <c:v>44895</c:v>
                </c:pt>
                <c:pt idx="127">
                  <c:v>44926</c:v>
                </c:pt>
                <c:pt idx="128">
                  <c:v>44957</c:v>
                </c:pt>
                <c:pt idx="129">
                  <c:v>44985</c:v>
                </c:pt>
                <c:pt idx="130">
                  <c:v>45016</c:v>
                </c:pt>
                <c:pt idx="131">
                  <c:v>45046</c:v>
                </c:pt>
                <c:pt idx="132">
                  <c:v>45077</c:v>
                </c:pt>
                <c:pt idx="133">
                  <c:v>45107</c:v>
                </c:pt>
                <c:pt idx="134">
                  <c:v>45138</c:v>
                </c:pt>
                <c:pt idx="135">
                  <c:v>45169</c:v>
                </c:pt>
                <c:pt idx="136">
                  <c:v>45199</c:v>
                </c:pt>
                <c:pt idx="137">
                  <c:v>45230</c:v>
                </c:pt>
                <c:pt idx="138">
                  <c:v>45260</c:v>
                </c:pt>
                <c:pt idx="139">
                  <c:v>45291</c:v>
                </c:pt>
                <c:pt idx="140">
                  <c:v>45322</c:v>
                </c:pt>
                <c:pt idx="141">
                  <c:v>45351</c:v>
                </c:pt>
                <c:pt idx="142">
                  <c:v>45382</c:v>
                </c:pt>
                <c:pt idx="143">
                  <c:v>45412</c:v>
                </c:pt>
                <c:pt idx="144">
                  <c:v>45443</c:v>
                </c:pt>
                <c:pt idx="145">
                  <c:v>45473</c:v>
                </c:pt>
                <c:pt idx="146">
                  <c:v>45504</c:v>
                </c:pt>
                <c:pt idx="147">
                  <c:v>45535</c:v>
                </c:pt>
                <c:pt idx="148">
                  <c:v>45565</c:v>
                </c:pt>
                <c:pt idx="149">
                  <c:v>45596</c:v>
                </c:pt>
                <c:pt idx="150">
                  <c:v>45626</c:v>
                </c:pt>
                <c:pt idx="151">
                  <c:v>45657</c:v>
                </c:pt>
                <c:pt idx="152">
                  <c:v>45688</c:v>
                </c:pt>
                <c:pt idx="153">
                  <c:v>45716</c:v>
                </c:pt>
                <c:pt idx="154">
                  <c:v>45747</c:v>
                </c:pt>
                <c:pt idx="155">
                  <c:v>45777</c:v>
                </c:pt>
                <c:pt idx="156">
                  <c:v>45808</c:v>
                </c:pt>
                <c:pt idx="157">
                  <c:v>45838</c:v>
                </c:pt>
                <c:pt idx="158">
                  <c:v>45869</c:v>
                </c:pt>
                <c:pt idx="159">
                  <c:v>45900</c:v>
                </c:pt>
                <c:pt idx="160">
                  <c:v>45930</c:v>
                </c:pt>
                <c:pt idx="161">
                  <c:v>45961</c:v>
                </c:pt>
                <c:pt idx="162">
                  <c:v>45991</c:v>
                </c:pt>
                <c:pt idx="163">
                  <c:v>46022</c:v>
                </c:pt>
                <c:pt idx="164">
                  <c:v>46053</c:v>
                </c:pt>
                <c:pt idx="165">
                  <c:v>46081</c:v>
                </c:pt>
                <c:pt idx="166">
                  <c:v>46112</c:v>
                </c:pt>
                <c:pt idx="167">
                  <c:v>46142</c:v>
                </c:pt>
                <c:pt idx="168">
                  <c:v>46173</c:v>
                </c:pt>
              </c:numCache>
            </c:numRef>
          </c:cat>
          <c:val>
            <c:numRef>
              <c:f>'876_B1_PH'!$L$2:$L$170</c:f>
              <c:numCache>
                <c:formatCode>General</c:formatCode>
                <c:ptCount val="169"/>
                <c:pt idx="168">
                  <c:v>351066.71383000002</c:v>
                </c:pt>
              </c:numCache>
            </c:numRef>
          </c:val>
          <c:smooth val="0"/>
          <c:extLst>
            <c:ext xmlns:c16="http://schemas.microsoft.com/office/drawing/2014/chart" uri="{C3380CC4-5D6E-409C-BE32-E72D297353CC}">
              <c16:uniqueId val="{00000005-136F-4B23-9C24-8451868EB7DB}"/>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47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dPt>
            <c:idx val="4"/>
            <c:invertIfNegative val="0"/>
            <c:bubble3D val="0"/>
            <c:spPr>
              <a:solidFill>
                <a:srgbClr val="D25347"/>
              </a:solidFill>
              <a:ln>
                <a:noFill/>
              </a:ln>
              <a:effectLst/>
            </c:spPr>
            <c:extLst>
              <c:ext xmlns:c16="http://schemas.microsoft.com/office/drawing/2014/chart" uri="{C3380CC4-5D6E-409C-BE32-E72D297353CC}">
                <c16:uniqueId val="{0000000B-0746-4DF2-B291-E5B4EABAD3AB}"/>
              </c:ext>
            </c:extLst>
          </c:dPt>
          <c:dPt>
            <c:idx val="5"/>
            <c:invertIfNegative val="0"/>
            <c:bubble3D val="0"/>
            <c:spPr>
              <a:solidFill>
                <a:srgbClr val="D25347"/>
              </a:solidFill>
              <a:ln>
                <a:noFill/>
              </a:ln>
              <a:effectLst/>
            </c:spPr>
            <c:extLst>
              <c:ext xmlns:c16="http://schemas.microsoft.com/office/drawing/2014/chart" uri="{C3380CC4-5D6E-409C-BE32-E72D297353CC}">
                <c16:uniqueId val="{00000000-F550-42BA-AF8A-5FD5B9468B51}"/>
              </c:ext>
            </c:extLst>
          </c:dPt>
          <c:dPt>
            <c:idx val="6"/>
            <c:invertIfNegative val="0"/>
            <c:bubble3D val="0"/>
            <c:spPr>
              <a:solidFill>
                <a:srgbClr val="D25347"/>
              </a:solidFill>
              <a:ln>
                <a:noFill/>
              </a:ln>
              <a:effectLst/>
            </c:spPr>
            <c:extLst>
              <c:ext xmlns:c16="http://schemas.microsoft.com/office/drawing/2014/chart" uri="{C3380CC4-5D6E-409C-BE32-E72D297353CC}">
                <c16:uniqueId val="{00000002-03D0-478E-8BAE-0FBD1431F9AF}"/>
              </c:ext>
            </c:extLst>
          </c:dPt>
          <c:dPt>
            <c:idx val="7"/>
            <c:invertIfNegative val="0"/>
            <c:bubble3D val="0"/>
            <c:spPr>
              <a:solidFill>
                <a:srgbClr val="29363D"/>
              </a:solidFill>
              <a:ln>
                <a:noFill/>
              </a:ln>
              <a:effectLst/>
            </c:spPr>
            <c:extLst>
              <c:ext xmlns:c16="http://schemas.microsoft.com/office/drawing/2014/chart" uri="{C3380CC4-5D6E-409C-BE32-E72D297353CC}">
                <c16:uniqueId val="{00000004-CA8A-4032-8455-5CDADF1FB5E4}"/>
              </c:ext>
            </c:extLst>
          </c:dPt>
          <c:dPt>
            <c:idx val="8"/>
            <c:invertIfNegative val="0"/>
            <c:bubble3D val="0"/>
            <c:spPr>
              <a:solidFill>
                <a:srgbClr val="D25347"/>
              </a:solidFill>
              <a:ln>
                <a:noFill/>
              </a:ln>
              <a:effectLst/>
            </c:spPr>
            <c:extLst>
              <c:ext xmlns:c16="http://schemas.microsoft.com/office/drawing/2014/chart" uri="{C3380CC4-5D6E-409C-BE32-E72D297353CC}">
                <c16:uniqueId val="{00000006-31F5-4BA7-B07F-4C379D739DFB}"/>
              </c:ext>
            </c:extLst>
          </c:dPt>
          <c:dPt>
            <c:idx val="9"/>
            <c:invertIfNegative val="0"/>
            <c:bubble3D val="0"/>
            <c:spPr>
              <a:solidFill>
                <a:srgbClr val="D25347"/>
              </a:solidFill>
              <a:ln>
                <a:noFill/>
              </a:ln>
              <a:effectLst/>
            </c:spPr>
            <c:extLst>
              <c:ext xmlns:c16="http://schemas.microsoft.com/office/drawing/2014/chart" uri="{C3380CC4-5D6E-409C-BE32-E72D297353CC}">
                <c16:uniqueId val="{00000008-041F-42D4-B85E-9A7518B90EB7}"/>
              </c:ext>
            </c:extLst>
          </c:dPt>
          <c:dPt>
            <c:idx val="10"/>
            <c:invertIfNegative val="0"/>
            <c:bubble3D val="0"/>
            <c:spPr>
              <a:solidFill>
                <a:srgbClr val="D25347"/>
              </a:solidFill>
              <a:ln>
                <a:noFill/>
              </a:ln>
              <a:effectLst/>
            </c:spPr>
            <c:extLst>
              <c:ext xmlns:c16="http://schemas.microsoft.com/office/drawing/2014/chart" uri="{C3380CC4-5D6E-409C-BE32-E72D297353CC}">
                <c16:uniqueId val="{0000000C-3C73-40A6-A2E7-3BABD3563027}"/>
              </c:ext>
            </c:extLst>
          </c:dPt>
          <c:dPt>
            <c:idx val="11"/>
            <c:invertIfNegative val="0"/>
            <c:bubble3D val="0"/>
            <c:spPr>
              <a:solidFill>
                <a:srgbClr val="D25347"/>
              </a:solidFill>
              <a:ln>
                <a:noFill/>
              </a:ln>
              <a:effectLst/>
            </c:spPr>
            <c:extLst>
              <c:ext xmlns:c16="http://schemas.microsoft.com/office/drawing/2014/chart" uri="{C3380CC4-5D6E-409C-BE32-E72D297353CC}">
                <c16:uniqueId val="{0000000E-02C2-4B04-AD75-1E8C21EAC177}"/>
              </c:ext>
            </c:extLst>
          </c:dPt>
          <c:val>
            <c:numRef>
              <c:f>'877_ESA'!$H$4:$H$15</c:f>
              <c:numCache>
                <c:formatCode>0</c:formatCode>
                <c:ptCount val="12"/>
                <c:pt idx="0">
                  <c:v>19.793413000000001</c:v>
                </c:pt>
                <c:pt idx="1">
                  <c:v>16.15503</c:v>
                </c:pt>
                <c:pt idx="2">
                  <c:v>13.086771000000001</c:v>
                </c:pt>
                <c:pt idx="3">
                  <c:v>10.488182</c:v>
                </c:pt>
                <c:pt idx="4">
                  <c:v>8.4300390000000007</c:v>
                </c:pt>
                <c:pt idx="5">
                  <c:v>7.0806620000000002</c:v>
                </c:pt>
                <c:pt idx="6">
                  <c:v>6.7466609999999996</c:v>
                </c:pt>
                <c:pt idx="7">
                  <c:v>6.5142490000000004</c:v>
                </c:pt>
                <c:pt idx="8">
                  <c:v>6.1004849999999999</c:v>
                </c:pt>
                <c:pt idx="9">
                  <c:v>3.3260809999999998</c:v>
                </c:pt>
                <c:pt idx="10">
                  <c:v>1.7373970000000001</c:v>
                </c:pt>
                <c:pt idx="11">
                  <c:v>0.54102899999999998</c:v>
                </c:pt>
              </c:numCache>
            </c:numRef>
          </c:val>
          <c:extLst>
            <c:ext xmlns:c16="http://schemas.microsoft.com/office/drawing/2014/chart" uri="{C3380CC4-5D6E-409C-BE32-E72D297353CC}">
              <c16:uniqueId val="{00000000-31FD-441F-B0FB-593CD2C3CB9F}"/>
            </c:ext>
          </c:extLst>
        </c:ser>
        <c:dLbls>
          <c:showLegendKey val="0"/>
          <c:showVal val="0"/>
          <c:showCatName val="0"/>
          <c:showSerName val="0"/>
          <c:showPercent val="0"/>
          <c:showBubbleSize val="0"/>
        </c:dLbls>
        <c:gapWidth val="20"/>
        <c:axId val="1908549088"/>
        <c:axId val="1908546688"/>
      </c:barChart>
      <c:catAx>
        <c:axId val="1908549088"/>
        <c:scaling>
          <c:orientation val="maxMin"/>
        </c:scaling>
        <c:delete val="1"/>
        <c:axPos val="l"/>
        <c:majorTickMark val="none"/>
        <c:minorTickMark val="none"/>
        <c:tickLblPos val="nextTo"/>
        <c:crossAx val="1908546688"/>
        <c:crosses val="autoZero"/>
        <c:auto val="1"/>
        <c:lblAlgn val="ctr"/>
        <c:lblOffset val="100"/>
        <c:noMultiLvlLbl val="0"/>
      </c:catAx>
      <c:valAx>
        <c:axId val="1908546688"/>
        <c:scaling>
          <c:orientation val="minMax"/>
        </c:scaling>
        <c:delete val="1"/>
        <c:axPos val="t"/>
        <c:numFmt formatCode="0" sourceLinked="1"/>
        <c:majorTickMark val="none"/>
        <c:minorTickMark val="none"/>
        <c:tickLblPos val="nextTo"/>
        <c:crossAx val="19085490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654402052411076E-2"/>
          <c:y val="0.12248409415293804"/>
          <c:w val="0.9653455979475889"/>
          <c:h val="0.84144047705445479"/>
        </c:manualLayout>
      </c:layout>
      <c:barChart>
        <c:barDir val="col"/>
        <c:grouping val="clustered"/>
        <c:varyColors val="0"/>
        <c:ser>
          <c:idx val="0"/>
          <c:order val="0"/>
          <c:tx>
            <c:v>Foord</c:v>
          </c:tx>
          <c:spPr>
            <a:solidFill>
              <a:srgbClr val="D25347"/>
            </a:solidFill>
            <a:ln>
              <a:noFill/>
            </a:ln>
            <a:effectLst/>
          </c:spPr>
          <c:invertIfNegative val="0"/>
          <c:cat>
            <c:numRef>
              <c:f>'877_ESA'!$P$4:$P$15</c:f>
              <c:numCache>
                <c:formatCode>General</c:formatCode>
                <c:ptCount val="12"/>
              </c:numCache>
            </c:numRef>
          </c:cat>
          <c:val>
            <c:numRef>
              <c:f>'877_ESA'!$H$4:$H$15</c:f>
              <c:numCache>
                <c:formatCode>0</c:formatCode>
                <c:ptCount val="12"/>
                <c:pt idx="0">
                  <c:v>19.793413000000001</c:v>
                </c:pt>
                <c:pt idx="1">
                  <c:v>16.15503</c:v>
                </c:pt>
                <c:pt idx="2">
                  <c:v>13.086771000000001</c:v>
                </c:pt>
                <c:pt idx="3">
                  <c:v>10.488182</c:v>
                </c:pt>
                <c:pt idx="4">
                  <c:v>8.4300390000000007</c:v>
                </c:pt>
                <c:pt idx="5">
                  <c:v>7.0806620000000002</c:v>
                </c:pt>
                <c:pt idx="6">
                  <c:v>6.7466609999999996</c:v>
                </c:pt>
                <c:pt idx="7">
                  <c:v>6.5142490000000004</c:v>
                </c:pt>
                <c:pt idx="8">
                  <c:v>6.1004849999999999</c:v>
                </c:pt>
                <c:pt idx="9">
                  <c:v>3.3260809999999998</c:v>
                </c:pt>
                <c:pt idx="10">
                  <c:v>1.7373970000000001</c:v>
                </c:pt>
                <c:pt idx="11">
                  <c:v>0.54102899999999998</c:v>
                </c:pt>
              </c:numCache>
            </c:numRef>
          </c:val>
          <c:extLst>
            <c:ext xmlns:c16="http://schemas.microsoft.com/office/drawing/2014/chart" uri="{C3380CC4-5D6E-409C-BE32-E72D297353CC}">
              <c16:uniqueId val="{00000000-7F59-4965-856E-BD2E6D103906}"/>
            </c:ext>
          </c:extLst>
        </c:ser>
        <c:ser>
          <c:idx val="1"/>
          <c:order val="1"/>
          <c:tx>
            <c:v>Benchmark</c:v>
          </c:tx>
          <c:spPr>
            <a:solidFill>
              <a:srgbClr val="29363D"/>
            </a:solidFill>
            <a:ln>
              <a:noFill/>
            </a:ln>
            <a:effectLst/>
          </c:spPr>
          <c:invertIfNegative val="0"/>
          <c:cat>
            <c:numRef>
              <c:f>'877_ESA'!$P$4:$P$15</c:f>
              <c:numCache>
                <c:formatCode>General</c:formatCode>
                <c:ptCount val="12"/>
              </c:numCache>
            </c:numRef>
          </c:cat>
          <c:val>
            <c:numRef>
              <c:f>'877_ESA'!$N$4:$N$15</c:f>
              <c:numCache>
                <c:formatCode>General</c:formatCode>
                <c:ptCount val="12"/>
                <c:pt idx="0">
                  <c:v>8.34</c:v>
                </c:pt>
                <c:pt idx="1">
                  <c:v>9.1199999999999992</c:v>
                </c:pt>
                <c:pt idx="2">
                  <c:v>32.21</c:v>
                </c:pt>
                <c:pt idx="3">
                  <c:v>3.73</c:v>
                </c:pt>
                <c:pt idx="4">
                  <c:v>15.63</c:v>
                </c:pt>
                <c:pt idx="5">
                  <c:v>7.79</c:v>
                </c:pt>
                <c:pt idx="6">
                  <c:v>10.72</c:v>
                </c:pt>
                <c:pt idx="7">
                  <c:v>0</c:v>
                </c:pt>
                <c:pt idx="8">
                  <c:v>4.7</c:v>
                </c:pt>
                <c:pt idx="9">
                  <c:v>3.71</c:v>
                </c:pt>
                <c:pt idx="10">
                  <c:v>2.42</c:v>
                </c:pt>
                <c:pt idx="11">
                  <c:v>1.63</c:v>
                </c:pt>
              </c:numCache>
            </c:numRef>
          </c:val>
          <c:extLst>
            <c:ext xmlns:c16="http://schemas.microsoft.com/office/drawing/2014/chart" uri="{C3380CC4-5D6E-409C-BE32-E72D297353CC}">
              <c16:uniqueId val="{00000001-7F59-4965-856E-BD2E6D103906}"/>
            </c:ext>
          </c:extLst>
        </c:ser>
        <c:dLbls>
          <c:showLegendKey val="0"/>
          <c:showVal val="0"/>
          <c:showCatName val="0"/>
          <c:showSerName val="0"/>
          <c:showPercent val="0"/>
          <c:showBubbleSize val="0"/>
        </c:dLbls>
        <c:gapWidth val="80"/>
        <c:overlap val="-27"/>
        <c:axId val="84132240"/>
        <c:axId val="16476496"/>
      </c:barChart>
      <c:catAx>
        <c:axId val="8413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76496"/>
        <c:crosses val="autoZero"/>
        <c:auto val="1"/>
        <c:lblAlgn val="ctr"/>
        <c:lblOffset val="100"/>
        <c:noMultiLvlLbl val="0"/>
      </c:catAx>
      <c:valAx>
        <c:axId val="16476496"/>
        <c:scaling>
          <c:orientation val="minMax"/>
          <c:max val="35"/>
        </c:scaling>
        <c:delete val="0"/>
        <c:axPos val="l"/>
        <c:numFmt formatCode="0&quot;%&quot;" sourceLinked="0"/>
        <c:majorTickMark val="none"/>
        <c:minorTickMark val="none"/>
        <c:tickLblPos val="nextTo"/>
        <c:spPr>
          <a:noFill/>
          <a:ln w="12700">
            <a:solidFill>
              <a:schemeClr val="tx1">
                <a:lumMod val="65000"/>
                <a:lumOff val="35000"/>
              </a:schemeClr>
            </a:solidFill>
          </a:ln>
          <a:effectLst/>
        </c:spPr>
        <c:txPr>
          <a:bodyPr rot="-60000000" spcFirstLastPara="1" vertOverflow="ellipsis" vert="horz" wrap="square" anchor="ctr" anchorCtr="1"/>
          <a:lstStyle/>
          <a:p>
            <a:pPr>
              <a:defRPr sz="650" b="0" i="0" u="none" strike="noStrike" kern="1200" baseline="0">
                <a:solidFill>
                  <a:schemeClr val="tx1"/>
                </a:solidFill>
                <a:latin typeface="Avenir Next" panose="020B0503020202020204" pitchFamily="34" charset="0"/>
                <a:ea typeface="+mn-ea"/>
                <a:cs typeface="+mn-cs"/>
              </a:defRPr>
            </a:pPr>
            <a:endParaRPr lang="en-US"/>
          </a:p>
        </c:txPr>
        <c:crossAx val="84132240"/>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'877_GEO_EXP'!$A$2</c:f>
              <c:strCache>
                <c:ptCount val="1"/>
                <c:pt idx="0">
                  <c:v>877</c:v>
                </c:pt>
              </c:strCache>
            </c:strRef>
          </c:tx>
          <c:spPr>
            <a:solidFill>
              <a:srgbClr val="D25347"/>
            </a:solidFill>
            <a:ln>
              <a:noFill/>
            </a:ln>
            <a:effectLst/>
          </c:spPr>
          <c:invertIfNegative val="0"/>
          <c:cat>
            <c:strRef>
              <c:f>'877_GEO_EXP'!$B$1:$E$1</c:f>
              <c:strCache>
                <c:ptCount val="4"/>
                <c:pt idx="0">
                  <c:v>North America</c:v>
                </c:pt>
                <c:pt idx="1">
                  <c:v>EM Asia</c:v>
                </c:pt>
                <c:pt idx="2">
                  <c:v>Europe</c:v>
                </c:pt>
                <c:pt idx="3">
                  <c:v>Pacific</c:v>
                </c:pt>
              </c:strCache>
            </c:strRef>
          </c:cat>
          <c:val>
            <c:numRef>
              <c:f>'877_GEO_EXP'!$B$2:$E$2</c:f>
              <c:numCache>
                <c:formatCode>0.000</c:formatCode>
                <c:ptCount val="4"/>
                <c:pt idx="0">
                  <c:v>0.31100872000000002</c:v>
                </c:pt>
                <c:pt idx="1">
                  <c:v>0.31153332</c:v>
                </c:pt>
                <c:pt idx="2">
                  <c:v>0.30938907999999998</c:v>
                </c:pt>
                <c:pt idx="3">
                  <c:v>6.8068870000000004E-2</c:v>
                </c:pt>
              </c:numCache>
            </c:numRef>
          </c:val>
          <c:extLst>
            <c:ext xmlns:c16="http://schemas.microsoft.com/office/drawing/2014/chart" uri="{C3380CC4-5D6E-409C-BE32-E72D297353CC}">
              <c16:uniqueId val="{00000000-EA1B-424E-ACE7-265C6A2063F0}"/>
            </c:ext>
          </c:extLst>
        </c:ser>
        <c:ser>
          <c:idx val="1"/>
          <c:order val="1"/>
          <c:tx>
            <c:strRef>
              <c:f>'877_GEO_EXP'!$A$3</c:f>
              <c:strCache>
                <c:ptCount val="1"/>
                <c:pt idx="0">
                  <c:v>MSCI ACWI</c:v>
                </c:pt>
              </c:strCache>
            </c:strRef>
          </c:tx>
          <c:spPr>
            <a:solidFill>
              <a:srgbClr val="29363D"/>
            </a:solidFill>
            <a:ln>
              <a:noFill/>
            </a:ln>
            <a:effectLst/>
          </c:spPr>
          <c:invertIfNegative val="0"/>
          <c:cat>
            <c:strRef>
              <c:f>'877_GEO_EXP'!$B$1:$E$1</c:f>
              <c:strCache>
                <c:ptCount val="4"/>
                <c:pt idx="0">
                  <c:v>North America</c:v>
                </c:pt>
                <c:pt idx="1">
                  <c:v>EM Asia</c:v>
                </c:pt>
                <c:pt idx="2">
                  <c:v>Europe</c:v>
                </c:pt>
                <c:pt idx="3">
                  <c:v>Pacific</c:v>
                </c:pt>
              </c:strCache>
            </c:strRef>
          </c:cat>
          <c:val>
            <c:numRef>
              <c:f>'877_GEO_EXP'!$B$3:$E$3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EA1B-424E-ACE7-265C6A2063F0}"/>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'877_R_PH'!$G$2</c:f>
              <c:strCache>
                <c:ptCount val="1"/>
                <c:pt idx="0">
                  <c:v>Foord</c:v>
                </c:pt>
              </c:strCache>
            </c:strRef>
          </c:tx>
          <c:spPr>
            <a:ln w="15875" cap="rnd">
              <a:solidFill>
                <a:srgbClr val="D25347"/>
              </a:solidFill>
              <a:round/>
            </a:ln>
            <a:effectLst/>
          </c:spPr>
          <c:marker>
            <c:symbol val="none"/>
          </c:marker>
          <c:dLbls>
            <c:delete val="1"/>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'877_R_PH'!$O$2:$O$160</c:f>
              <c:numCache>
                <c:formatCode>General</c:formatCode>
                <c:ptCount val="159"/>
                <c:pt idx="0">
                  <c:v>100000</c:v>
                </c:pt>
                <c:pt idx="1">
                  <c:v>101700</c:v>
                </c:pt>
                <c:pt idx="2">
                  <c:v>102900</c:v>
                </c:pt>
                <c:pt idx="3">
                  <c:v>98800</c:v>
                </c:pt>
                <c:pt idx="4">
                  <c:v>103900</c:v>
                </c:pt>
                <c:pt idx="5">
                  <c:v>102600</c:v>
                </c:pt>
                <c:pt idx="6">
                  <c:v>106700</c:v>
                </c:pt>
                <c:pt idx="7">
                  <c:v>110500</c:v>
                </c:pt>
                <c:pt idx="8">
                  <c:v>112900</c:v>
                </c:pt>
                <c:pt idx="9">
                  <c:v>114100</c:v>
                </c:pt>
                <c:pt idx="10">
                  <c:v>106700</c:v>
                </c:pt>
                <c:pt idx="11">
                  <c:v>112100</c:v>
                </c:pt>
                <c:pt idx="12">
                  <c:v>111600</c:v>
                </c:pt>
                <c:pt idx="13">
                  <c:v>110400</c:v>
                </c:pt>
                <c:pt idx="14">
                  <c:v>112300</c:v>
                </c:pt>
                <c:pt idx="15">
                  <c:v>114100</c:v>
                </c:pt>
                <c:pt idx="16">
                  <c:v>113000</c:v>
                </c:pt>
                <c:pt idx="17">
                  <c:v>114600</c:v>
                </c:pt>
                <c:pt idx="18">
                  <c:v>110100</c:v>
                </c:pt>
                <c:pt idx="19">
                  <c:v>110400</c:v>
                </c:pt>
                <c:pt idx="20">
                  <c:v>111000</c:v>
                </c:pt>
                <c:pt idx="21">
                  <c:v>107500</c:v>
                </c:pt>
                <c:pt idx="22">
                  <c:v>106300</c:v>
                </c:pt>
                <c:pt idx="23">
                  <c:v>110600</c:v>
                </c:pt>
                <c:pt idx="24">
                  <c:v>110400</c:v>
                </c:pt>
                <c:pt idx="25">
                  <c:v>115200</c:v>
                </c:pt>
                <c:pt idx="26">
                  <c:v>115200</c:v>
                </c:pt>
                <c:pt idx="27">
                  <c:v>112700</c:v>
                </c:pt>
                <c:pt idx="28">
                  <c:v>111800</c:v>
                </c:pt>
                <c:pt idx="29">
                  <c:v>102700</c:v>
                </c:pt>
                <c:pt idx="30">
                  <c:v>96900</c:v>
                </c:pt>
                <c:pt idx="31">
                  <c:v>107500</c:v>
                </c:pt>
                <c:pt idx="32">
                  <c:v>107400</c:v>
                </c:pt>
                <c:pt idx="33">
                  <c:v>105600</c:v>
                </c:pt>
                <c:pt idx="34">
                  <c:v>96800</c:v>
                </c:pt>
                <c:pt idx="35">
                  <c:v>95200</c:v>
                </c:pt>
                <c:pt idx="36">
                  <c:v>104000</c:v>
                </c:pt>
                <c:pt idx="37">
                  <c:v>105000</c:v>
                </c:pt>
                <c:pt idx="38">
                  <c:v>105400</c:v>
                </c:pt>
                <c:pt idx="39">
                  <c:v>102600</c:v>
                </c:pt>
                <c:pt idx="40">
                  <c:v>106800</c:v>
                </c:pt>
                <c:pt idx="41">
                  <c:v>108400</c:v>
                </c:pt>
                <c:pt idx="42">
                  <c:v>110200</c:v>
                </c:pt>
                <c:pt idx="43">
                  <c:v>106700</c:v>
                </c:pt>
                <c:pt idx="44">
                  <c:v>107900</c:v>
                </c:pt>
                <c:pt idx="45">
                  <c:v>107600</c:v>
                </c:pt>
                <c:pt idx="46">
                  <c:v>111200</c:v>
                </c:pt>
                <c:pt idx="47">
                  <c:v>113400</c:v>
                </c:pt>
                <c:pt idx="48">
                  <c:v>116000</c:v>
                </c:pt>
                <c:pt idx="49">
                  <c:v>121200</c:v>
                </c:pt>
                <c:pt idx="50">
                  <c:v>123400</c:v>
                </c:pt>
                <c:pt idx="51">
                  <c:v>123500</c:v>
                </c:pt>
                <c:pt idx="52">
                  <c:v>129190</c:v>
                </c:pt>
                <c:pt idx="53">
                  <c:v>127990</c:v>
                </c:pt>
                <c:pt idx="54">
                  <c:v>130750</c:v>
                </c:pt>
                <c:pt idx="55">
                  <c:v>129180</c:v>
                </c:pt>
                <c:pt idx="56">
                  <c:v>132850</c:v>
                </c:pt>
                <c:pt idx="57">
                  <c:v>135800</c:v>
                </c:pt>
                <c:pt idx="58">
                  <c:v>144390</c:v>
                </c:pt>
                <c:pt idx="59">
                  <c:v>136740</c:v>
                </c:pt>
                <c:pt idx="60">
                  <c:v>132270</c:v>
                </c:pt>
                <c:pt idx="61">
                  <c:v>134940</c:v>
                </c:pt>
                <c:pt idx="62">
                  <c:v>133840</c:v>
                </c:pt>
                <c:pt idx="63">
                  <c:v>132650</c:v>
                </c:pt>
                <c:pt idx="64">
                  <c:v>133960</c:v>
                </c:pt>
                <c:pt idx="65">
                  <c:v>133500</c:v>
                </c:pt>
                <c:pt idx="66">
                  <c:v>132580</c:v>
                </c:pt>
                <c:pt idx="67">
                  <c:v>120700</c:v>
                </c:pt>
                <c:pt idx="68">
                  <c:v>121900</c:v>
                </c:pt>
                <c:pt idx="69">
                  <c:v>114670</c:v>
                </c:pt>
                <c:pt idx="70">
                  <c:v>126180</c:v>
                </c:pt>
                <c:pt idx="71">
                  <c:v>128970</c:v>
                </c:pt>
                <c:pt idx="72">
                  <c:v>129800</c:v>
                </c:pt>
                <c:pt idx="73">
                  <c:v>132730</c:v>
                </c:pt>
                <c:pt idx="74">
                  <c:v>120620</c:v>
                </c:pt>
                <c:pt idx="75">
                  <c:v>130680</c:v>
                </c:pt>
                <c:pt idx="76">
                  <c:v>130070</c:v>
                </c:pt>
                <c:pt idx="77">
                  <c:v>128930</c:v>
                </c:pt>
                <c:pt idx="78">
                  <c:v>129440</c:v>
                </c:pt>
                <c:pt idx="79">
                  <c:v>134200</c:v>
                </c:pt>
                <c:pt idx="80">
                  <c:v>138260</c:v>
                </c:pt>
                <c:pt idx="81">
                  <c:v>144180</c:v>
                </c:pt>
                <c:pt idx="82">
                  <c:v>139470</c:v>
                </c:pt>
                <c:pt idx="83">
                  <c:v>131540</c:v>
                </c:pt>
                <c:pt idx="84">
                  <c:v>116790</c:v>
                </c:pt>
                <c:pt idx="85">
                  <c:v>132250</c:v>
                </c:pt>
                <c:pt idx="86">
                  <c:v>139820</c:v>
                </c:pt>
                <c:pt idx="87">
                  <c:v>146360</c:v>
                </c:pt>
                <c:pt idx="88">
                  <c:v>153200</c:v>
                </c:pt>
                <c:pt idx="89">
                  <c:v>161100</c:v>
                </c:pt>
                <c:pt idx="90">
                  <c:v>155400</c:v>
                </c:pt>
                <c:pt idx="91">
                  <c:v>155700</c:v>
                </c:pt>
                <c:pt idx="92">
                  <c:v>170550</c:v>
                </c:pt>
                <c:pt idx="93">
                  <c:v>180220</c:v>
                </c:pt>
                <c:pt idx="94">
                  <c:v>183150</c:v>
                </c:pt>
                <c:pt idx="95">
                  <c:v>190150</c:v>
                </c:pt>
                <c:pt idx="96">
                  <c:v>189120</c:v>
                </c:pt>
                <c:pt idx="97">
                  <c:v>195000</c:v>
                </c:pt>
                <c:pt idx="98">
                  <c:v>199040</c:v>
                </c:pt>
                <c:pt idx="99">
                  <c:v>197410</c:v>
                </c:pt>
                <c:pt idx="100">
                  <c:v>191110</c:v>
                </c:pt>
                <c:pt idx="101">
                  <c:v>189780</c:v>
                </c:pt>
                <c:pt idx="102">
                  <c:v>179140</c:v>
                </c:pt>
                <c:pt idx="103">
                  <c:v>189290</c:v>
                </c:pt>
                <c:pt idx="104">
                  <c:v>181310</c:v>
                </c:pt>
                <c:pt idx="105">
                  <c:v>184760</c:v>
                </c:pt>
                <c:pt idx="106">
                  <c:v>178900</c:v>
                </c:pt>
                <c:pt idx="107">
                  <c:v>177630</c:v>
                </c:pt>
                <c:pt idx="108">
                  <c:v>177790</c:v>
                </c:pt>
                <c:pt idx="109">
                  <c:v>166020</c:v>
                </c:pt>
                <c:pt idx="110">
                  <c:v>166550</c:v>
                </c:pt>
                <c:pt idx="111">
                  <c:v>156710</c:v>
                </c:pt>
                <c:pt idx="112">
                  <c:v>160870</c:v>
                </c:pt>
                <c:pt idx="113">
                  <c:v>157490</c:v>
                </c:pt>
                <c:pt idx="114">
                  <c:v>142220</c:v>
                </c:pt>
                <c:pt idx="115">
                  <c:v>140310</c:v>
                </c:pt>
                <c:pt idx="116">
                  <c:v>159580</c:v>
                </c:pt>
                <c:pt idx="117">
                  <c:v>158450</c:v>
                </c:pt>
                <c:pt idx="118">
                  <c:v>174550</c:v>
                </c:pt>
                <c:pt idx="119">
                  <c:v>166580</c:v>
                </c:pt>
                <c:pt idx="120">
                  <c:v>172930</c:v>
                </c:pt>
                <c:pt idx="121">
                  <c:v>168420</c:v>
                </c:pt>
                <c:pt idx="122">
                  <c:v>162030</c:v>
                </c:pt>
                <c:pt idx="123">
                  <c:v>168980</c:v>
                </c:pt>
                <c:pt idx="124">
                  <c:v>177870</c:v>
                </c:pt>
                <c:pt idx="125">
                  <c:v>168330</c:v>
                </c:pt>
                <c:pt idx="126">
                  <c:v>161030</c:v>
                </c:pt>
                <c:pt idx="127">
                  <c:v>153410</c:v>
                </c:pt>
                <c:pt idx="128">
                  <c:v>162090</c:v>
                </c:pt>
                <c:pt idx="129">
                  <c:v>169890</c:v>
                </c:pt>
                <c:pt idx="130">
                  <c:v>161190</c:v>
                </c:pt>
                <c:pt idx="131">
                  <c:v>166900</c:v>
                </c:pt>
                <c:pt idx="132">
                  <c:v>175010</c:v>
                </c:pt>
                <c:pt idx="133">
                  <c:v>174480</c:v>
                </c:pt>
                <c:pt idx="134">
                  <c:v>183600</c:v>
                </c:pt>
                <c:pt idx="135">
                  <c:v>180390</c:v>
                </c:pt>
                <c:pt idx="136">
                  <c:v>182470</c:v>
                </c:pt>
                <c:pt idx="137">
                  <c:v>184350</c:v>
                </c:pt>
                <c:pt idx="138">
                  <c:v>196100</c:v>
                </c:pt>
                <c:pt idx="139">
                  <c:v>189960</c:v>
                </c:pt>
                <c:pt idx="140">
                  <c:v>193420</c:v>
                </c:pt>
                <c:pt idx="141">
                  <c:v>187650</c:v>
                </c:pt>
                <c:pt idx="142">
                  <c:v>199440</c:v>
                </c:pt>
                <c:pt idx="143">
                  <c:v>201210</c:v>
                </c:pt>
                <c:pt idx="144">
                  <c:v>197930</c:v>
                </c:pt>
                <c:pt idx="145">
                  <c:v>195320</c:v>
                </c:pt>
                <c:pt idx="146">
                  <c:v>206680</c:v>
                </c:pt>
                <c:pt idx="147">
                  <c:v>214800</c:v>
                </c:pt>
                <c:pt idx="148">
                  <c:v>215710</c:v>
                </c:pt>
                <c:pt idx="149">
                  <c:v>220530</c:v>
                </c:pt>
                <c:pt idx="150">
                  <c:v>235290</c:v>
                </c:pt>
                <c:pt idx="151">
                  <c:v>230970</c:v>
                </c:pt>
                <c:pt idx="152">
                  <c:v>229880</c:v>
                </c:pt>
                <c:pt idx="153">
                  <c:v>229740</c:v>
                </c:pt>
                <c:pt idx="154">
                  <c:v>236830</c:v>
                </c:pt>
                <c:pt idx="155">
                  <c:v>230170</c:v>
                </c:pt>
                <c:pt idx="156">
                  <c:v>216440</c:v>
                </c:pt>
                <c:pt idx="157">
                  <c:v>229080</c:v>
                </c:pt>
                <c:pt idx="158">
                  <c:v>226660</c:v>
                </c:pt>
              </c:numCache>
            </c:numRef>
          </c:val>
          <c:smooth val="0"/>
          <c:extLst>
            <c:ext xmlns:c16="http://schemas.microsoft.com/office/drawing/2014/chart" uri="{C3380CC4-5D6E-409C-BE32-E72D297353CC}">
              <c16:uniqueId val="{00000000-E7BD-4153-8870-D2CC93348463}"/>
            </c:ext>
          </c:extLst>
        </c:ser>
        <c:ser>
          <c:idx val="1"/>
          <c:order val="1"/>
          <c:tx>
            <c:strRef>
              <c:f>'877_R_PH'!$G$3</c:f>
              <c:strCache>
                <c:ptCount val="1"/>
                <c:pt idx="0">
                  <c:v>MSCI AC world index</c:v>
                </c:pt>
              </c:strCache>
            </c:strRef>
          </c:tx>
          <c:spPr>
            <a:ln w="15875" cap="rnd">
              <a:solidFill>
                <a:srgbClr val="29363D"/>
              </a:solidFill>
              <a:round/>
            </a:ln>
            <a:effectLst/>
          </c:spPr>
          <c:marker>
            <c:symbol val="none"/>
          </c:marker>
          <c:dLbls>
            <c:delete val="1"/>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'877_R_PH'!$M$2:$M$160</c:f>
              <c:numCache>
                <c:formatCode>General</c:formatCode>
                <c:ptCount val="159"/>
                <c:pt idx="0">
                  <c:v>100000</c:v>
                </c:pt>
                <c:pt idx="1">
                  <c:v>103306.82669</c:v>
                </c:pt>
                <c:pt idx="2">
                  <c:v>103023.42096</c:v>
                </c:pt>
                <c:pt idx="3">
                  <c:v>100012.1551</c:v>
                </c:pt>
                <c:pt idx="4">
                  <c:v>104799.98465</c:v>
                </c:pt>
                <c:pt idx="5">
                  <c:v>102616.54501</c:v>
                </c:pt>
                <c:pt idx="6">
                  <c:v>107916.80794</c:v>
                </c:pt>
                <c:pt idx="7">
                  <c:v>112254.25908</c:v>
                </c:pt>
                <c:pt idx="8">
                  <c:v>113844.01809</c:v>
                </c:pt>
                <c:pt idx="9">
                  <c:v>115808.02619999999</c:v>
                </c:pt>
                <c:pt idx="10">
                  <c:v>111175.65398</c:v>
                </c:pt>
                <c:pt idx="11">
                  <c:v>116546.28853999999</c:v>
                </c:pt>
                <c:pt idx="12">
                  <c:v>117064.47960000001</c:v>
                </c:pt>
                <c:pt idx="13">
                  <c:v>118178.91026</c:v>
                </c:pt>
                <c:pt idx="14">
                  <c:v>120692.4568</c:v>
                </c:pt>
                <c:pt idx="15">
                  <c:v>122964.82058</c:v>
                </c:pt>
                <c:pt idx="16">
                  <c:v>121473.58185</c:v>
                </c:pt>
                <c:pt idx="17">
                  <c:v>124156.66003</c:v>
                </c:pt>
                <c:pt idx="18">
                  <c:v>120130.76328</c:v>
                </c:pt>
                <c:pt idx="19">
                  <c:v>120976.50227</c:v>
                </c:pt>
                <c:pt idx="20">
                  <c:v>123000.0064</c:v>
                </c:pt>
                <c:pt idx="21">
                  <c:v>120626.56337</c:v>
                </c:pt>
                <c:pt idx="22">
                  <c:v>118740.60378999999</c:v>
                </c:pt>
                <c:pt idx="23">
                  <c:v>125351.05845</c:v>
                </c:pt>
                <c:pt idx="24">
                  <c:v>123408.80157</c:v>
                </c:pt>
                <c:pt idx="25">
                  <c:v>126989.43786000001</c:v>
                </c:pt>
                <c:pt idx="26">
                  <c:v>126823.74467</c:v>
                </c:pt>
                <c:pt idx="27">
                  <c:v>123838.06849000001</c:v>
                </c:pt>
                <c:pt idx="28">
                  <c:v>124913.47489</c:v>
                </c:pt>
                <c:pt idx="29">
                  <c:v>116350.52747</c:v>
                </c:pt>
                <c:pt idx="30">
                  <c:v>112135.26706</c:v>
                </c:pt>
                <c:pt idx="31">
                  <c:v>120936.19852000001</c:v>
                </c:pt>
                <c:pt idx="32">
                  <c:v>119937.56118</c:v>
                </c:pt>
                <c:pt idx="33">
                  <c:v>117774.59328</c:v>
                </c:pt>
                <c:pt idx="34">
                  <c:v>110671.53724000001</c:v>
                </c:pt>
                <c:pt idx="35">
                  <c:v>109910.24419</c:v>
                </c:pt>
                <c:pt idx="36">
                  <c:v>118055.44005</c:v>
                </c:pt>
                <c:pt idx="37">
                  <c:v>119798.09741</c:v>
                </c:pt>
                <c:pt idx="38">
                  <c:v>119949.07653000001</c:v>
                </c:pt>
                <c:pt idx="39">
                  <c:v>119222.9693</c:v>
                </c:pt>
                <c:pt idx="40">
                  <c:v>124360.73775</c:v>
                </c:pt>
                <c:pt idx="41">
                  <c:v>124779.12906000001</c:v>
                </c:pt>
                <c:pt idx="42">
                  <c:v>125543.62080999999</c:v>
                </c:pt>
                <c:pt idx="43">
                  <c:v>123412.64002000001</c:v>
                </c:pt>
                <c:pt idx="44">
                  <c:v>124350.50188</c:v>
                </c:pt>
                <c:pt idx="45">
                  <c:v>127036.77877</c:v>
                </c:pt>
                <c:pt idx="46">
                  <c:v>130510.57812999999</c:v>
                </c:pt>
                <c:pt idx="47">
                  <c:v>134171.82191999999</c:v>
                </c:pt>
                <c:pt idx="48">
                  <c:v>135812.76029999999</c:v>
                </c:pt>
                <c:pt idx="49">
                  <c:v>137929.66675999999</c:v>
                </c:pt>
                <c:pt idx="50">
                  <c:v>140975.47868999999</c:v>
                </c:pt>
                <c:pt idx="51">
                  <c:v>141616.50023000001</c:v>
                </c:pt>
                <c:pt idx="52">
                  <c:v>145573.94459</c:v>
                </c:pt>
                <c:pt idx="53">
                  <c:v>146131.79965999999</c:v>
                </c:pt>
                <c:pt idx="54">
                  <c:v>148954.98134999999</c:v>
                </c:pt>
                <c:pt idx="55">
                  <c:v>152048.13419000001</c:v>
                </c:pt>
                <c:pt idx="56">
                  <c:v>154991.58739</c:v>
                </c:pt>
                <c:pt idx="57">
                  <c:v>157490.41985999999</c:v>
                </c:pt>
                <c:pt idx="58">
                  <c:v>166375.15753999999</c:v>
                </c:pt>
                <c:pt idx="59">
                  <c:v>159387.95877999999</c:v>
                </c:pt>
                <c:pt idx="60">
                  <c:v>155976.15041999999</c:v>
                </c:pt>
                <c:pt idx="61">
                  <c:v>157465.46992</c:v>
                </c:pt>
                <c:pt idx="62">
                  <c:v>157662.12663000001</c:v>
                </c:pt>
                <c:pt idx="63">
                  <c:v>156808.32688000001</c:v>
                </c:pt>
                <c:pt idx="64">
                  <c:v>161537.10824</c:v>
                </c:pt>
                <c:pt idx="65">
                  <c:v>162806.22852999999</c:v>
                </c:pt>
                <c:pt idx="66">
                  <c:v>163514.80682999999</c:v>
                </c:pt>
                <c:pt idx="67">
                  <c:v>151261.18749000001</c:v>
                </c:pt>
                <c:pt idx="68">
                  <c:v>153473.41552000001</c:v>
                </c:pt>
                <c:pt idx="69">
                  <c:v>142663.63002000001</c:v>
                </c:pt>
                <c:pt idx="70">
                  <c:v>153928.27212000001</c:v>
                </c:pt>
                <c:pt idx="71">
                  <c:v>158045.39610000001</c:v>
                </c:pt>
                <c:pt idx="72">
                  <c:v>160033.01069</c:v>
                </c:pt>
                <c:pt idx="73">
                  <c:v>165436.59197000001</c:v>
                </c:pt>
                <c:pt idx="74">
                  <c:v>155623.07678</c:v>
                </c:pt>
                <c:pt idx="75">
                  <c:v>165813.20811000001</c:v>
                </c:pt>
                <c:pt idx="76">
                  <c:v>166299.09221</c:v>
                </c:pt>
                <c:pt idx="77">
                  <c:v>162354.05884000001</c:v>
                </c:pt>
                <c:pt idx="78">
                  <c:v>165770.28142000001</c:v>
                </c:pt>
                <c:pt idx="79">
                  <c:v>170307.20413999999</c:v>
                </c:pt>
                <c:pt idx="80">
                  <c:v>174464.63185999999</c:v>
                </c:pt>
                <c:pt idx="81">
                  <c:v>180608.45866999999</c:v>
                </c:pt>
                <c:pt idx="82">
                  <c:v>178613.42306999999</c:v>
                </c:pt>
                <c:pt idx="83">
                  <c:v>164186.59995999999</c:v>
                </c:pt>
                <c:pt idx="84">
                  <c:v>142021.09869000001</c:v>
                </c:pt>
                <c:pt idx="85">
                  <c:v>157235.11799999999</c:v>
                </c:pt>
                <c:pt idx="86">
                  <c:v>164073.43599</c:v>
                </c:pt>
                <c:pt idx="87">
                  <c:v>169316.05176999999</c:v>
                </c:pt>
                <c:pt idx="88">
                  <c:v>178270.61089000001</c:v>
                </c:pt>
                <c:pt idx="89">
                  <c:v>189181.68035000001</c:v>
                </c:pt>
                <c:pt idx="90">
                  <c:v>183081.85500000001</c:v>
                </c:pt>
                <c:pt idx="91">
                  <c:v>178631.33585</c:v>
                </c:pt>
                <c:pt idx="92">
                  <c:v>200650.02270999999</c:v>
                </c:pt>
                <c:pt idx="93">
                  <c:v>209966.09367</c:v>
                </c:pt>
                <c:pt idx="94">
                  <c:v>209011.1635</c:v>
                </c:pt>
                <c:pt idx="95">
                  <c:v>213852.33473999999</c:v>
                </c:pt>
                <c:pt idx="96">
                  <c:v>219564.44442000001</c:v>
                </c:pt>
                <c:pt idx="97">
                  <c:v>229164.35613</c:v>
                </c:pt>
                <c:pt idx="98">
                  <c:v>232730.70697999999</c:v>
                </c:pt>
                <c:pt idx="99">
                  <c:v>235797.87989000001</c:v>
                </c:pt>
                <c:pt idx="100">
                  <c:v>237422.30012999999</c:v>
                </c:pt>
                <c:pt idx="101">
                  <c:v>243364.8193</c:v>
                </c:pt>
                <c:pt idx="102">
                  <c:v>233311.47761</c:v>
                </c:pt>
                <c:pt idx="103">
                  <c:v>245220.51908999999</c:v>
                </c:pt>
                <c:pt idx="104">
                  <c:v>239315.62314000001</c:v>
                </c:pt>
                <c:pt idx="105">
                  <c:v>248888.23706000001</c:v>
                </c:pt>
                <c:pt idx="106">
                  <c:v>236664.73678000001</c:v>
                </c:pt>
                <c:pt idx="107">
                  <c:v>230552.34049999999</c:v>
                </c:pt>
                <c:pt idx="108">
                  <c:v>235545.87909999999</c:v>
                </c:pt>
                <c:pt idx="109">
                  <c:v>216692.14973</c:v>
                </c:pt>
                <c:pt idx="110">
                  <c:v>216946.12732</c:v>
                </c:pt>
                <c:pt idx="111">
                  <c:v>198658.46090999999</c:v>
                </c:pt>
                <c:pt idx="112">
                  <c:v>212530.99230000001</c:v>
                </c:pt>
                <c:pt idx="113">
                  <c:v>204706.68466</c:v>
                </c:pt>
                <c:pt idx="114">
                  <c:v>185110.25315</c:v>
                </c:pt>
                <c:pt idx="115">
                  <c:v>196281.10905999999</c:v>
                </c:pt>
                <c:pt idx="116">
                  <c:v>211505.33864999999</c:v>
                </c:pt>
                <c:pt idx="117">
                  <c:v>203182.71672999999</c:v>
                </c:pt>
                <c:pt idx="118">
                  <c:v>217745.80489</c:v>
                </c:pt>
                <c:pt idx="119">
                  <c:v>211505.28107</c:v>
                </c:pt>
                <c:pt idx="120">
                  <c:v>218026.53649999999</c:v>
                </c:pt>
                <c:pt idx="121">
                  <c:v>221160.13383000001</c:v>
                </c:pt>
                <c:pt idx="122">
                  <c:v>218791.14340999999</c:v>
                </c:pt>
                <c:pt idx="123">
                  <c:v>231494.50141999999</c:v>
                </c:pt>
                <c:pt idx="124">
                  <c:v>239969.16443</c:v>
                </c:pt>
                <c:pt idx="125">
                  <c:v>233263.38819999999</c:v>
                </c:pt>
                <c:pt idx="126">
                  <c:v>223617.99721999999</c:v>
                </c:pt>
                <c:pt idx="127">
                  <c:v>216894.37218999999</c:v>
                </c:pt>
                <c:pt idx="128">
                  <c:v>236912.81594999999</c:v>
                </c:pt>
                <c:pt idx="129">
                  <c:v>248292.84831999999</c:v>
                </c:pt>
                <c:pt idx="130">
                  <c:v>249748.24231</c:v>
                </c:pt>
                <c:pt idx="131">
                  <c:v>260465.86017</c:v>
                </c:pt>
                <c:pt idx="132">
                  <c:v>268643.68287000002</c:v>
                </c:pt>
                <c:pt idx="133">
                  <c:v>259780.05668000001</c:v>
                </c:pt>
                <c:pt idx="134">
                  <c:v>270330.83620999998</c:v>
                </c:pt>
                <c:pt idx="135">
                  <c:v>276351.68540000002</c:v>
                </c:pt>
                <c:pt idx="136">
                  <c:v>280808.54439</c:v>
                </c:pt>
                <c:pt idx="137">
                  <c:v>287940.09454999998</c:v>
                </c:pt>
                <c:pt idx="138">
                  <c:v>294629.36544000002</c:v>
                </c:pt>
                <c:pt idx="139">
                  <c:v>288015.71205999999</c:v>
                </c:pt>
                <c:pt idx="140">
                  <c:v>298788.32854999998</c:v>
                </c:pt>
                <c:pt idx="141">
                  <c:v>291715.80738999997</c:v>
                </c:pt>
                <c:pt idx="142">
                  <c:v>301507.23228</c:v>
                </c:pt>
                <c:pt idx="143">
                  <c:v>299691.13893000002</c:v>
                </c:pt>
                <c:pt idx="144">
                  <c:v>287851.93810000003</c:v>
                </c:pt>
                <c:pt idx="145">
                  <c:v>290536.61563999997</c:v>
                </c:pt>
                <c:pt idx="146">
                  <c:v>307236.32711000001</c:v>
                </c:pt>
                <c:pt idx="147">
                  <c:v>321031.57127000001</c:v>
                </c:pt>
                <c:pt idx="148">
                  <c:v>325385.36141999997</c:v>
                </c:pt>
                <c:pt idx="149">
                  <c:v>333419.40210000001</c:v>
                </c:pt>
                <c:pt idx="150">
                  <c:v>345502.93322000001</c:v>
                </c:pt>
                <c:pt idx="151">
                  <c:v>353230.37751000002</c:v>
                </c:pt>
                <c:pt idx="152">
                  <c:v>353191.46840000001</c:v>
                </c:pt>
                <c:pt idx="153">
                  <c:v>356877.54697000002</c:v>
                </c:pt>
                <c:pt idx="154">
                  <c:v>367456.96135</c:v>
                </c:pt>
                <c:pt idx="155">
                  <c:v>372180.84227999998</c:v>
                </c:pt>
                <c:pt idx="156">
                  <c:v>345451.75384999998</c:v>
                </c:pt>
                <c:pt idx="157">
                  <c:v>380596.62344</c:v>
                </c:pt>
                <c:pt idx="158">
                  <c:v>400234.09441000002</c:v>
                </c:pt>
              </c:numCache>
            </c:numRef>
          </c:val>
          <c:smooth val="0"/>
          <c:extLst>
            <c:ext xmlns:c16="http://schemas.microsoft.com/office/drawing/2014/chart" uri="{C3380CC4-5D6E-409C-BE32-E72D297353CC}">
              <c16:uniqueId val="{00000001-E7BD-4153-8870-D2CC93348463}"/>
            </c:ext>
          </c:extLst>
        </c:ser>
        <c:ser>
          <c:idx val="2"/>
          <c:order val="2"/>
          <c:tx>
            <c:strRef>
              <c:f>'877_R_PH'!$G$4</c:f>
              <c:strCache>
                <c:ptCount val="1"/>
                <c:pt idx="0">
                  <c:v>Peer group</c:v>
                </c:pt>
              </c:strCache>
            </c:strRef>
          </c:tx>
          <c:spPr>
            <a:ln w="15875" cap="rnd">
              <a:solidFill>
                <a:srgbClr val="7A9CB4"/>
              </a:solidFill>
              <a:round/>
            </a:ln>
            <a:effectLst/>
          </c:spPr>
          <c:marker>
            <c:symbol val="none"/>
          </c:marker>
          <c:dLbls>
            <c:delete val="1"/>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'877_R_PH'!$N$2:$N$160</c:f>
              <c:numCache>
                <c:formatCode>General</c:formatCode>
                <c:ptCount val="159"/>
                <c:pt idx="0">
                  <c:v>100000</c:v>
                </c:pt>
                <c:pt idx="1">
                  <c:v>102738.29</c:v>
                </c:pt>
                <c:pt idx="2">
                  <c:v>103279.71051</c:v>
                </c:pt>
                <c:pt idx="3">
                  <c:v>99859.592569999993</c:v>
                </c:pt>
                <c:pt idx="4">
                  <c:v>104731.57233</c:v>
                </c:pt>
                <c:pt idx="5">
                  <c:v>102818.25218</c:v>
                </c:pt>
                <c:pt idx="6">
                  <c:v>108318.07246</c:v>
                </c:pt>
                <c:pt idx="7">
                  <c:v>111866.68083</c:v>
                </c:pt>
                <c:pt idx="8">
                  <c:v>113759.5322</c:v>
                </c:pt>
                <c:pt idx="9">
                  <c:v>115709.55259000001</c:v>
                </c:pt>
                <c:pt idx="10">
                  <c:v>111300.24339</c:v>
                </c:pt>
                <c:pt idx="11">
                  <c:v>117032.97388999999</c:v>
                </c:pt>
                <c:pt idx="12">
                  <c:v>116741.08195000001</c:v>
                </c:pt>
                <c:pt idx="13">
                  <c:v>117369.26571000001</c:v>
                </c:pt>
                <c:pt idx="14">
                  <c:v>119482.49933999999</c:v>
                </c:pt>
                <c:pt idx="15">
                  <c:v>121348.73235000001</c:v>
                </c:pt>
                <c:pt idx="16">
                  <c:v>119472.64453999999</c:v>
                </c:pt>
                <c:pt idx="17">
                  <c:v>120828.77852000001</c:v>
                </c:pt>
                <c:pt idx="18">
                  <c:v>116928.80012</c:v>
                </c:pt>
                <c:pt idx="19">
                  <c:v>116503.14421</c:v>
                </c:pt>
                <c:pt idx="20">
                  <c:v>119097.49447999999</c:v>
                </c:pt>
                <c:pt idx="21">
                  <c:v>116886.7115</c:v>
                </c:pt>
                <c:pt idx="22">
                  <c:v>114992.83117999999</c:v>
                </c:pt>
                <c:pt idx="23">
                  <c:v>121033.76108</c:v>
                </c:pt>
                <c:pt idx="24">
                  <c:v>119101.31183999999</c:v>
                </c:pt>
                <c:pt idx="25">
                  <c:v>122783.88868</c:v>
                </c:pt>
                <c:pt idx="26">
                  <c:v>122996.931</c:v>
                </c:pt>
                <c:pt idx="27">
                  <c:v>120185.82385</c:v>
                </c:pt>
                <c:pt idx="28">
                  <c:v>121327.09642</c:v>
                </c:pt>
                <c:pt idx="29">
                  <c:v>113548.88906</c:v>
                </c:pt>
                <c:pt idx="30">
                  <c:v>108745.82782999999</c:v>
                </c:pt>
                <c:pt idx="31">
                  <c:v>117231.53664000001</c:v>
                </c:pt>
                <c:pt idx="32">
                  <c:v>116036.959</c:v>
                </c:pt>
                <c:pt idx="33">
                  <c:v>114177.0374</c:v>
                </c:pt>
                <c:pt idx="34">
                  <c:v>106002.25838</c:v>
                </c:pt>
                <c:pt idx="35">
                  <c:v>106169.78435</c:v>
                </c:pt>
                <c:pt idx="36">
                  <c:v>113340.48097</c:v>
                </c:pt>
                <c:pt idx="37">
                  <c:v>114849.32613</c:v>
                </c:pt>
                <c:pt idx="38">
                  <c:v>114825.51786000001</c:v>
                </c:pt>
                <c:pt idx="39">
                  <c:v>112038.77142999999</c:v>
                </c:pt>
                <c:pt idx="40">
                  <c:v>117375.61506</c:v>
                </c:pt>
                <c:pt idx="41">
                  <c:v>117551.18551</c:v>
                </c:pt>
                <c:pt idx="42">
                  <c:v>117984.02073</c:v>
                </c:pt>
                <c:pt idx="43">
                  <c:v>115360.28028000001</c:v>
                </c:pt>
                <c:pt idx="44">
                  <c:v>115770.6514</c:v>
                </c:pt>
                <c:pt idx="45">
                  <c:v>118028.48011</c:v>
                </c:pt>
                <c:pt idx="46">
                  <c:v>121313.80286</c:v>
                </c:pt>
                <c:pt idx="47">
                  <c:v>124051.17603</c:v>
                </c:pt>
                <c:pt idx="48">
                  <c:v>125710.86912</c:v>
                </c:pt>
                <c:pt idx="49">
                  <c:v>128412.88598000001</c:v>
                </c:pt>
                <c:pt idx="50">
                  <c:v>131831.04439</c:v>
                </c:pt>
                <c:pt idx="51">
                  <c:v>132197.53469</c:v>
                </c:pt>
                <c:pt idx="52">
                  <c:v>135583.80098</c:v>
                </c:pt>
                <c:pt idx="53">
                  <c:v>135478.04561999999</c:v>
                </c:pt>
                <c:pt idx="54">
                  <c:v>138396.89301</c:v>
                </c:pt>
                <c:pt idx="55">
                  <c:v>140694.7243</c:v>
                </c:pt>
                <c:pt idx="56">
                  <c:v>143239.97628</c:v>
                </c:pt>
                <c:pt idx="57">
                  <c:v>145327.85649999999</c:v>
                </c:pt>
                <c:pt idx="58">
                  <c:v>153180.80708999999</c:v>
                </c:pt>
                <c:pt idx="59">
                  <c:v>146730.91475</c:v>
                </c:pt>
                <c:pt idx="60">
                  <c:v>143160.54074999999</c:v>
                </c:pt>
                <c:pt idx="61">
                  <c:v>144925.66727000001</c:v>
                </c:pt>
                <c:pt idx="62">
                  <c:v>144457.2965</c:v>
                </c:pt>
                <c:pt idx="63">
                  <c:v>143252.13261</c:v>
                </c:pt>
                <c:pt idx="64">
                  <c:v>146866.44122000001</c:v>
                </c:pt>
                <c:pt idx="65">
                  <c:v>147509.89246999999</c:v>
                </c:pt>
                <c:pt idx="66">
                  <c:v>147590.62463000001</c:v>
                </c:pt>
                <c:pt idx="67">
                  <c:v>135480.38587</c:v>
                </c:pt>
                <c:pt idx="68">
                  <c:v>136886.06260999999</c:v>
                </c:pt>
                <c:pt idx="69">
                  <c:v>127413.28698999999</c:v>
                </c:pt>
                <c:pt idx="70">
                  <c:v>136988.75227</c:v>
                </c:pt>
                <c:pt idx="71">
                  <c:v>140941.46682</c:v>
                </c:pt>
                <c:pt idx="72">
                  <c:v>141724.41076</c:v>
                </c:pt>
                <c:pt idx="73">
                  <c:v>146401.55725000001</c:v>
                </c:pt>
                <c:pt idx="74">
                  <c:v>138523.60161000001</c:v>
                </c:pt>
                <c:pt idx="75">
                  <c:v>146585.67522999999</c:v>
                </c:pt>
                <c:pt idx="76">
                  <c:v>146981.45655</c:v>
                </c:pt>
                <c:pt idx="77">
                  <c:v>142968.86279000001</c:v>
                </c:pt>
                <c:pt idx="78">
                  <c:v>145193.28672</c:v>
                </c:pt>
                <c:pt idx="79">
                  <c:v>149250.68408000001</c:v>
                </c:pt>
                <c:pt idx="80">
                  <c:v>152818.50675999999</c:v>
                </c:pt>
                <c:pt idx="81">
                  <c:v>157887.84812000001</c:v>
                </c:pt>
                <c:pt idx="82">
                  <c:v>156488.59864000001</c:v>
                </c:pt>
                <c:pt idx="83">
                  <c:v>143843.8817</c:v>
                </c:pt>
                <c:pt idx="84">
                  <c:v>124917.17705</c:v>
                </c:pt>
                <c:pt idx="85">
                  <c:v>137568.6888</c:v>
                </c:pt>
                <c:pt idx="86">
                  <c:v>143328.95118999999</c:v>
                </c:pt>
                <c:pt idx="87">
                  <c:v>146869.33394000001</c:v>
                </c:pt>
                <c:pt idx="88">
                  <c:v>154785.25323999999</c:v>
                </c:pt>
                <c:pt idx="89">
                  <c:v>163497.54243999999</c:v>
                </c:pt>
                <c:pt idx="90">
                  <c:v>158313.46046</c:v>
                </c:pt>
                <c:pt idx="91">
                  <c:v>153899.5387</c:v>
                </c:pt>
                <c:pt idx="92">
                  <c:v>172401.67981999999</c:v>
                </c:pt>
                <c:pt idx="93">
                  <c:v>179844.82926999999</c:v>
                </c:pt>
                <c:pt idx="94">
                  <c:v>180035.59067999999</c:v>
                </c:pt>
                <c:pt idx="95">
                  <c:v>183611.42157999999</c:v>
                </c:pt>
                <c:pt idx="96">
                  <c:v>187816.12312999999</c:v>
                </c:pt>
                <c:pt idx="97">
                  <c:v>195946.36381000001</c:v>
                </c:pt>
                <c:pt idx="98">
                  <c:v>199450.55102000001</c:v>
                </c:pt>
                <c:pt idx="99">
                  <c:v>200423.59047</c:v>
                </c:pt>
                <c:pt idx="100">
                  <c:v>202880.78369000001</c:v>
                </c:pt>
                <c:pt idx="101">
                  <c:v>207093.13654000001</c:v>
                </c:pt>
                <c:pt idx="102">
                  <c:v>198464.87022000001</c:v>
                </c:pt>
                <c:pt idx="103">
                  <c:v>207138.08274000001</c:v>
                </c:pt>
                <c:pt idx="104">
                  <c:v>201814.63402</c:v>
                </c:pt>
                <c:pt idx="105">
                  <c:v>210068.85255000001</c:v>
                </c:pt>
                <c:pt idx="106">
                  <c:v>196498.40466999999</c:v>
                </c:pt>
                <c:pt idx="107">
                  <c:v>191625.24424</c:v>
                </c:pt>
                <c:pt idx="108">
                  <c:v>195649.37435999999</c:v>
                </c:pt>
                <c:pt idx="109">
                  <c:v>180466.98290999999</c:v>
                </c:pt>
                <c:pt idx="110">
                  <c:v>179582.69469</c:v>
                </c:pt>
                <c:pt idx="111">
                  <c:v>164749.16411000001</c:v>
                </c:pt>
                <c:pt idx="112">
                  <c:v>174634.11395</c:v>
                </c:pt>
                <c:pt idx="113">
                  <c:v>167998.01762</c:v>
                </c:pt>
                <c:pt idx="114">
                  <c:v>152676.59841000001</c:v>
                </c:pt>
                <c:pt idx="115">
                  <c:v>161226.48792000001</c:v>
                </c:pt>
                <c:pt idx="116">
                  <c:v>172979.89889000001</c:v>
                </c:pt>
                <c:pt idx="117">
                  <c:v>168914.87127</c:v>
                </c:pt>
                <c:pt idx="118">
                  <c:v>179015.98057000001</c:v>
                </c:pt>
                <c:pt idx="119">
                  <c:v>174862.80981999999</c:v>
                </c:pt>
                <c:pt idx="120">
                  <c:v>179181.92123000001</c:v>
                </c:pt>
                <c:pt idx="121">
                  <c:v>182084.66834999999</c:v>
                </c:pt>
                <c:pt idx="122">
                  <c:v>179371.60680000001</c:v>
                </c:pt>
                <c:pt idx="123">
                  <c:v>188322.24997999999</c:v>
                </c:pt>
                <c:pt idx="124">
                  <c:v>194348.56198</c:v>
                </c:pt>
                <c:pt idx="125">
                  <c:v>188829.06281999999</c:v>
                </c:pt>
                <c:pt idx="126">
                  <c:v>180520.58405</c:v>
                </c:pt>
                <c:pt idx="127">
                  <c:v>173787.16626</c:v>
                </c:pt>
                <c:pt idx="128">
                  <c:v>189549.66224000001</c:v>
                </c:pt>
                <c:pt idx="129">
                  <c:v>199121.92019</c:v>
                </c:pt>
                <c:pt idx="130">
                  <c:v>200794.54431999999</c:v>
                </c:pt>
                <c:pt idx="131">
                  <c:v>207119.57247000001</c:v>
                </c:pt>
                <c:pt idx="132">
                  <c:v>213043.19224</c:v>
                </c:pt>
                <c:pt idx="133">
                  <c:v>206460.15760000001</c:v>
                </c:pt>
                <c:pt idx="134">
                  <c:v>213686.26311999999</c:v>
                </c:pt>
                <c:pt idx="135">
                  <c:v>216848.81982</c:v>
                </c:pt>
                <c:pt idx="136">
                  <c:v>219451.00565000001</c:v>
                </c:pt>
                <c:pt idx="137">
                  <c:v>225200.622</c:v>
                </c:pt>
                <c:pt idx="138">
                  <c:v>229501.95387999999</c:v>
                </c:pt>
                <c:pt idx="139">
                  <c:v>224407.0105</c:v>
                </c:pt>
                <c:pt idx="140">
                  <c:v>230084.50786000001</c:v>
                </c:pt>
                <c:pt idx="141">
                  <c:v>223573.11629000001</c:v>
                </c:pt>
                <c:pt idx="142">
                  <c:v>232158.32396000001</c:v>
                </c:pt>
                <c:pt idx="143">
                  <c:v>229674.22988999999</c:v>
                </c:pt>
                <c:pt idx="144">
                  <c:v>222072.01287999999</c:v>
                </c:pt>
                <c:pt idx="145">
                  <c:v>224714.66983999999</c:v>
                </c:pt>
                <c:pt idx="146">
                  <c:v>237500.93455000001</c:v>
                </c:pt>
                <c:pt idx="147">
                  <c:v>246549.72016</c:v>
                </c:pt>
                <c:pt idx="148">
                  <c:v>248275.56820000001</c:v>
                </c:pt>
                <c:pt idx="149">
                  <c:v>253961.07871</c:v>
                </c:pt>
                <c:pt idx="150">
                  <c:v>260233.91735</c:v>
                </c:pt>
                <c:pt idx="151">
                  <c:v>264137.42612000002</c:v>
                </c:pt>
                <c:pt idx="152">
                  <c:v>264401.56355000002</c:v>
                </c:pt>
                <c:pt idx="153">
                  <c:v>268023.86497</c:v>
                </c:pt>
                <c:pt idx="154">
                  <c:v>274751.26397999999</c:v>
                </c:pt>
                <c:pt idx="155">
                  <c:v>276921.79897</c:v>
                </c:pt>
                <c:pt idx="156">
                  <c:v>254463.44107</c:v>
                </c:pt>
                <c:pt idx="157">
                  <c:v>278510.23625999998</c:v>
                </c:pt>
                <c:pt idx="158">
                  <c:v>290040.56004000001</c:v>
                </c:pt>
              </c:numCache>
            </c:numRef>
          </c:val>
          <c:smooth val="0"/>
          <c:extLst>
            <c:ext xmlns:c16="http://schemas.microsoft.com/office/drawing/2014/chart" uri="{C3380CC4-5D6E-409C-BE32-E72D297353CC}">
              <c16:uniqueId val="{00000002-E7BD-4153-8870-D2CC93348463}"/>
            </c:ext>
          </c:extLst>
        </c:ser>
        <c:ser>
          <c:idx val="5"/>
          <c:order val="3"/>
          <c:tx>
            <c:strRef>
              <c:f>'877_R_PH'!$J$1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'877_R_PH'!$J$2:$J$160</c:f>
              <c:numCache>
                <c:formatCode>General</c:formatCode>
                <c:ptCount val="159"/>
                <c:pt idx="158">
                  <c:v>226660</c:v>
                </c:pt>
              </c:numCache>
            </c:numRef>
          </c:val>
          <c:smooth val="0"/>
          <c:extLst>
            <c:ext xmlns:c16="http://schemas.microsoft.com/office/drawing/2014/chart" uri="{C3380CC4-5D6E-409C-BE32-E72D297353CC}">
              <c16:uniqueId val="{00000003-E7BD-4153-8870-D2CC93348463}"/>
            </c:ext>
          </c:extLst>
        </c:ser>
        <c:ser>
          <c:idx val="6"/>
          <c:order val="4"/>
          <c:tx>
            <c:strRef>
              <c:f>'877_R_PH'!$K$1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'877_R_PH'!$K$2:$K$160</c:f>
              <c:numCache>
                <c:formatCode>General</c:formatCode>
                <c:ptCount val="159"/>
                <c:pt idx="158">
                  <c:v>400234.09441000002</c:v>
                </c:pt>
              </c:numCache>
            </c:numRef>
          </c:val>
          <c:smooth val="0"/>
          <c:extLst>
            <c:ext xmlns:c16="http://schemas.microsoft.com/office/drawing/2014/chart" uri="{C3380CC4-5D6E-409C-BE32-E72D297353CC}">
              <c16:uniqueId val="{00000004-E7BD-4153-8870-D2CC93348463}"/>
            </c:ext>
          </c:extLst>
        </c:ser>
        <c:ser>
          <c:idx val="7"/>
          <c:order val="5"/>
          <c:tx>
            <c:strRef>
              <c:f>'877_R_PH'!$L$1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'877_R_PH'!$L$2:$L$160</c:f>
              <c:numCache>
                <c:formatCode>General</c:formatCode>
                <c:ptCount val="159"/>
                <c:pt idx="158">
                  <c:v>290040.56004000001</c:v>
                </c:pt>
              </c:numCache>
            </c:numRef>
          </c:val>
          <c:smooth val="0"/>
          <c:extLst>
            <c:ext xmlns:c16="http://schemas.microsoft.com/office/drawing/2014/chart" uri="{C3380CC4-5D6E-409C-BE32-E72D297353CC}">
              <c16:uniqueId val="{00000005-E7BD-4153-8870-D2CC93348463}"/>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years"/>
      </c:dateAx>
      <c:valAx>
        <c:axId val="898856000"/>
        <c:scaling>
          <c:orientation val="minMax"/>
          <c:max val="42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'877_R1_PH'!$G$2</c:f>
              <c:strCache>
                <c:ptCount val="1"/>
                <c:pt idx="0">
                  <c:v>Foord</c:v>
                </c:pt>
              </c:strCache>
            </c:strRef>
          </c:tx>
          <c:spPr>
            <a:ln w="15875" cap="rnd">
              <a:solidFill>
                <a:srgbClr val="D25347"/>
              </a:solidFill>
              <a:round/>
            </a:ln>
            <a:effectLst/>
          </c:spPr>
          <c:marker>
            <c:symbol val="none"/>
          </c:marker>
          <c:dLbls>
            <c:delete val="1"/>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'877_R1_PH'!$O$2:$O$160</c:f>
              <c:numCache>
                <c:formatCode>General</c:formatCode>
                <c:ptCount val="159"/>
                <c:pt idx="0">
                  <c:v>100000</c:v>
                </c:pt>
                <c:pt idx="1">
                  <c:v>101700</c:v>
                </c:pt>
                <c:pt idx="2">
                  <c:v>102900</c:v>
                </c:pt>
                <c:pt idx="3">
                  <c:v>98800</c:v>
                </c:pt>
                <c:pt idx="4">
                  <c:v>103900</c:v>
                </c:pt>
                <c:pt idx="5">
                  <c:v>102600</c:v>
                </c:pt>
                <c:pt idx="6">
                  <c:v>106700</c:v>
                </c:pt>
                <c:pt idx="7">
                  <c:v>110500</c:v>
                </c:pt>
                <c:pt idx="8">
                  <c:v>112900</c:v>
                </c:pt>
                <c:pt idx="9">
                  <c:v>114100</c:v>
                </c:pt>
                <c:pt idx="10">
                  <c:v>106700</c:v>
                </c:pt>
                <c:pt idx="11">
                  <c:v>112100</c:v>
                </c:pt>
                <c:pt idx="12">
                  <c:v>111600</c:v>
                </c:pt>
                <c:pt idx="13">
                  <c:v>110400</c:v>
                </c:pt>
                <c:pt idx="14">
                  <c:v>112300</c:v>
                </c:pt>
                <c:pt idx="15">
                  <c:v>114100</c:v>
                </c:pt>
                <c:pt idx="16">
                  <c:v>113000</c:v>
                </c:pt>
                <c:pt idx="17">
                  <c:v>114600</c:v>
                </c:pt>
                <c:pt idx="18">
                  <c:v>110100</c:v>
                </c:pt>
                <c:pt idx="19">
                  <c:v>110400</c:v>
                </c:pt>
                <c:pt idx="20">
                  <c:v>111000</c:v>
                </c:pt>
                <c:pt idx="21">
                  <c:v>107500</c:v>
                </c:pt>
                <c:pt idx="22">
                  <c:v>106300</c:v>
                </c:pt>
                <c:pt idx="23">
                  <c:v>110600</c:v>
                </c:pt>
                <c:pt idx="24">
                  <c:v>110400</c:v>
                </c:pt>
                <c:pt idx="25">
                  <c:v>115200</c:v>
                </c:pt>
                <c:pt idx="26">
                  <c:v>115200</c:v>
                </c:pt>
                <c:pt idx="27">
                  <c:v>112700</c:v>
                </c:pt>
                <c:pt idx="28">
                  <c:v>111800</c:v>
                </c:pt>
                <c:pt idx="29">
                  <c:v>102700</c:v>
                </c:pt>
                <c:pt idx="30">
                  <c:v>96900</c:v>
                </c:pt>
                <c:pt idx="31">
                  <c:v>107500</c:v>
                </c:pt>
                <c:pt idx="32">
                  <c:v>107400</c:v>
                </c:pt>
                <c:pt idx="33">
                  <c:v>105600</c:v>
                </c:pt>
                <c:pt idx="34">
                  <c:v>96800</c:v>
                </c:pt>
                <c:pt idx="35">
                  <c:v>95200</c:v>
                </c:pt>
                <c:pt idx="36">
                  <c:v>104000</c:v>
                </c:pt>
                <c:pt idx="37">
                  <c:v>105000</c:v>
                </c:pt>
                <c:pt idx="38">
                  <c:v>105400</c:v>
                </c:pt>
                <c:pt idx="39">
                  <c:v>102600</c:v>
                </c:pt>
                <c:pt idx="40">
                  <c:v>106800</c:v>
                </c:pt>
                <c:pt idx="41">
                  <c:v>108400</c:v>
                </c:pt>
                <c:pt idx="42">
                  <c:v>110200</c:v>
                </c:pt>
                <c:pt idx="43">
                  <c:v>106700</c:v>
                </c:pt>
                <c:pt idx="44">
                  <c:v>107900</c:v>
                </c:pt>
                <c:pt idx="45">
                  <c:v>107600</c:v>
                </c:pt>
                <c:pt idx="46">
                  <c:v>111200</c:v>
                </c:pt>
                <c:pt idx="47">
                  <c:v>113400</c:v>
                </c:pt>
                <c:pt idx="48">
                  <c:v>116000</c:v>
                </c:pt>
                <c:pt idx="49">
                  <c:v>121200</c:v>
                </c:pt>
                <c:pt idx="50">
                  <c:v>123400</c:v>
                </c:pt>
                <c:pt idx="51">
                  <c:v>123500</c:v>
                </c:pt>
                <c:pt idx="52">
                  <c:v>129190</c:v>
                </c:pt>
                <c:pt idx="53">
                  <c:v>127990</c:v>
                </c:pt>
                <c:pt idx="54">
                  <c:v>130750</c:v>
                </c:pt>
                <c:pt idx="55">
                  <c:v>129180</c:v>
                </c:pt>
                <c:pt idx="56">
                  <c:v>132850</c:v>
                </c:pt>
                <c:pt idx="57">
                  <c:v>135800</c:v>
                </c:pt>
                <c:pt idx="58">
                  <c:v>144390</c:v>
                </c:pt>
                <c:pt idx="59">
                  <c:v>136740</c:v>
                </c:pt>
                <c:pt idx="60">
                  <c:v>132270</c:v>
                </c:pt>
                <c:pt idx="61">
                  <c:v>134940</c:v>
                </c:pt>
                <c:pt idx="62">
                  <c:v>133840</c:v>
                </c:pt>
                <c:pt idx="63">
                  <c:v>132650</c:v>
                </c:pt>
                <c:pt idx="64">
                  <c:v>133960</c:v>
                </c:pt>
                <c:pt idx="65">
                  <c:v>133500</c:v>
                </c:pt>
                <c:pt idx="66">
                  <c:v>132580</c:v>
                </c:pt>
                <c:pt idx="67">
                  <c:v>120700</c:v>
                </c:pt>
                <c:pt idx="68">
                  <c:v>121900</c:v>
                </c:pt>
                <c:pt idx="69">
                  <c:v>114670</c:v>
                </c:pt>
                <c:pt idx="70">
                  <c:v>126180</c:v>
                </c:pt>
                <c:pt idx="71">
                  <c:v>128970</c:v>
                </c:pt>
                <c:pt idx="72">
                  <c:v>129800</c:v>
                </c:pt>
                <c:pt idx="73">
                  <c:v>132730</c:v>
                </c:pt>
                <c:pt idx="74">
                  <c:v>120620</c:v>
                </c:pt>
                <c:pt idx="75">
                  <c:v>130680</c:v>
                </c:pt>
                <c:pt idx="76">
                  <c:v>130070</c:v>
                </c:pt>
                <c:pt idx="77">
                  <c:v>128930</c:v>
                </c:pt>
                <c:pt idx="78">
                  <c:v>129440</c:v>
                </c:pt>
                <c:pt idx="79">
                  <c:v>134200</c:v>
                </c:pt>
                <c:pt idx="80">
                  <c:v>138260</c:v>
                </c:pt>
                <c:pt idx="81">
                  <c:v>144180</c:v>
                </c:pt>
                <c:pt idx="82">
                  <c:v>139470</c:v>
                </c:pt>
                <c:pt idx="83">
                  <c:v>131540</c:v>
                </c:pt>
                <c:pt idx="84">
                  <c:v>116790</c:v>
                </c:pt>
                <c:pt idx="85">
                  <c:v>132250</c:v>
                </c:pt>
                <c:pt idx="86">
                  <c:v>139820</c:v>
                </c:pt>
                <c:pt idx="87">
                  <c:v>146360</c:v>
                </c:pt>
                <c:pt idx="88">
                  <c:v>153200</c:v>
                </c:pt>
                <c:pt idx="89">
                  <c:v>161100</c:v>
                </c:pt>
                <c:pt idx="90">
                  <c:v>155400</c:v>
                </c:pt>
                <c:pt idx="91">
                  <c:v>155670</c:v>
                </c:pt>
                <c:pt idx="92">
                  <c:v>170600</c:v>
                </c:pt>
                <c:pt idx="93">
                  <c:v>180320</c:v>
                </c:pt>
                <c:pt idx="94">
                  <c:v>183090</c:v>
                </c:pt>
                <c:pt idx="95">
                  <c:v>190120</c:v>
                </c:pt>
                <c:pt idx="96">
                  <c:v>189390</c:v>
                </c:pt>
                <c:pt idx="97">
                  <c:v>195330</c:v>
                </c:pt>
                <c:pt idx="98">
                  <c:v>199440</c:v>
                </c:pt>
                <c:pt idx="99">
                  <c:v>197860</c:v>
                </c:pt>
                <c:pt idx="100">
                  <c:v>191600</c:v>
                </c:pt>
                <c:pt idx="101">
                  <c:v>190330</c:v>
                </c:pt>
                <c:pt idx="102">
                  <c:v>179710</c:v>
                </c:pt>
                <c:pt idx="103">
                  <c:v>189940</c:v>
                </c:pt>
                <c:pt idx="104">
                  <c:v>181990</c:v>
                </c:pt>
                <c:pt idx="105">
                  <c:v>185510</c:v>
                </c:pt>
                <c:pt idx="106">
                  <c:v>179680</c:v>
                </c:pt>
                <c:pt idx="107">
                  <c:v>178450</c:v>
                </c:pt>
                <c:pt idx="108">
                  <c:v>178660</c:v>
                </c:pt>
                <c:pt idx="109">
                  <c:v>166880</c:v>
                </c:pt>
                <c:pt idx="110">
                  <c:v>167680</c:v>
                </c:pt>
                <c:pt idx="111">
                  <c:v>158480</c:v>
                </c:pt>
                <c:pt idx="112">
                  <c:v>161980</c:v>
                </c:pt>
                <c:pt idx="113">
                  <c:v>158670</c:v>
                </c:pt>
                <c:pt idx="114">
                  <c:v>143290</c:v>
                </c:pt>
                <c:pt idx="115">
                  <c:v>141380</c:v>
                </c:pt>
                <c:pt idx="116">
                  <c:v>160850</c:v>
                </c:pt>
                <c:pt idx="117">
                  <c:v>160180</c:v>
                </c:pt>
                <c:pt idx="118">
                  <c:v>177420</c:v>
                </c:pt>
                <c:pt idx="119">
                  <c:v>168820</c:v>
                </c:pt>
                <c:pt idx="120">
                  <c:v>175540</c:v>
                </c:pt>
                <c:pt idx="121">
                  <c:v>170500</c:v>
                </c:pt>
                <c:pt idx="122">
                  <c:v>164080</c:v>
                </c:pt>
                <c:pt idx="123">
                  <c:v>171170</c:v>
                </c:pt>
                <c:pt idx="124">
                  <c:v>180230</c:v>
                </c:pt>
                <c:pt idx="125">
                  <c:v>170610</c:v>
                </c:pt>
                <c:pt idx="126">
                  <c:v>163260</c:v>
                </c:pt>
                <c:pt idx="127">
                  <c:v>155580</c:v>
                </c:pt>
                <c:pt idx="128">
                  <c:v>164430</c:v>
                </c:pt>
                <c:pt idx="129">
                  <c:v>172400</c:v>
                </c:pt>
                <c:pt idx="130">
                  <c:v>163610</c:v>
                </c:pt>
                <c:pt idx="131">
                  <c:v>169460</c:v>
                </c:pt>
                <c:pt idx="132">
                  <c:v>177740</c:v>
                </c:pt>
                <c:pt idx="133">
                  <c:v>177260</c:v>
                </c:pt>
                <c:pt idx="134">
                  <c:v>186580</c:v>
                </c:pt>
                <c:pt idx="135">
                  <c:v>183370</c:v>
                </c:pt>
                <c:pt idx="136">
                  <c:v>185540</c:v>
                </c:pt>
                <c:pt idx="137">
                  <c:v>187510</c:v>
                </c:pt>
                <c:pt idx="138">
                  <c:v>199510</c:v>
                </c:pt>
                <c:pt idx="139">
                  <c:v>193340</c:v>
                </c:pt>
                <c:pt idx="140">
                  <c:v>196910</c:v>
                </c:pt>
                <c:pt idx="141">
                  <c:v>191100</c:v>
                </c:pt>
                <c:pt idx="142">
                  <c:v>203170</c:v>
                </c:pt>
                <c:pt idx="143">
                  <c:v>205020</c:v>
                </c:pt>
                <c:pt idx="144">
                  <c:v>201740</c:v>
                </c:pt>
                <c:pt idx="145">
                  <c:v>199140</c:v>
                </c:pt>
                <c:pt idx="146">
                  <c:v>210780</c:v>
                </c:pt>
                <c:pt idx="147">
                  <c:v>219130</c:v>
                </c:pt>
                <c:pt idx="148">
                  <c:v>220120</c:v>
                </c:pt>
                <c:pt idx="149">
                  <c:v>225110</c:v>
                </c:pt>
                <c:pt idx="150">
                  <c:v>240250</c:v>
                </c:pt>
                <c:pt idx="151">
                  <c:v>235900</c:v>
                </c:pt>
                <c:pt idx="152">
                  <c:v>234850</c:v>
                </c:pt>
                <c:pt idx="153">
                  <c:v>234790</c:v>
                </c:pt>
                <c:pt idx="154">
                  <c:v>242100</c:v>
                </c:pt>
                <c:pt idx="155">
                  <c:v>235410</c:v>
                </c:pt>
                <c:pt idx="156">
                  <c:v>221440</c:v>
                </c:pt>
                <c:pt idx="157">
                  <c:v>234440</c:v>
                </c:pt>
                <c:pt idx="158">
                  <c:v>232010</c:v>
                </c:pt>
              </c:numCache>
            </c:numRef>
          </c:val>
          <c:smooth val="0"/>
          <c:extLst>
            <c:ext xmlns:c16="http://schemas.microsoft.com/office/drawing/2014/chart" uri="{C3380CC4-5D6E-409C-BE32-E72D297353CC}">
              <c16:uniqueId val="{00000000-06E9-4369-81A2-0B03A42668AD}"/>
            </c:ext>
          </c:extLst>
        </c:ser>
        <c:ser>
          <c:idx val="1"/>
          <c:order val="1"/>
          <c:tx>
            <c:strRef>
              <c:f>'877_R1_PH'!$G$3</c:f>
              <c:strCache>
                <c:ptCount val="1"/>
                <c:pt idx="0">
                  <c:v>MSCI AC world index</c:v>
                </c:pt>
              </c:strCache>
            </c:strRef>
          </c:tx>
          <c:spPr>
            <a:ln w="15875" cap="rnd">
              <a:solidFill>
                <a:srgbClr val="29363D"/>
              </a:solidFill>
              <a:round/>
            </a:ln>
            <a:effectLst/>
          </c:spPr>
          <c:marker>
            <c:symbol val="none"/>
          </c:marker>
          <c:dLbls>
            <c:delete val="1"/>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'877_R1_PH'!$M$2:$M$160</c:f>
              <c:numCache>
                <c:formatCode>General</c:formatCode>
                <c:ptCount val="159"/>
                <c:pt idx="0">
                  <c:v>100000</c:v>
                </c:pt>
                <c:pt idx="1">
                  <c:v>103306.82669</c:v>
                </c:pt>
                <c:pt idx="2">
                  <c:v>103023.42096</c:v>
                </c:pt>
                <c:pt idx="3">
                  <c:v>100012.1551</c:v>
                </c:pt>
                <c:pt idx="4">
                  <c:v>104799.98465</c:v>
                </c:pt>
                <c:pt idx="5">
                  <c:v>102616.54501</c:v>
                </c:pt>
                <c:pt idx="6">
                  <c:v>107916.80794</c:v>
                </c:pt>
                <c:pt idx="7">
                  <c:v>112254.25908</c:v>
                </c:pt>
                <c:pt idx="8">
                  <c:v>113844.01809</c:v>
                </c:pt>
                <c:pt idx="9">
                  <c:v>115808.02619999999</c:v>
                </c:pt>
                <c:pt idx="10">
                  <c:v>111175.65398</c:v>
                </c:pt>
                <c:pt idx="11">
                  <c:v>116546.28853999999</c:v>
                </c:pt>
                <c:pt idx="12">
                  <c:v>117064.47960000001</c:v>
                </c:pt>
                <c:pt idx="13">
                  <c:v>118178.91026</c:v>
                </c:pt>
                <c:pt idx="14">
                  <c:v>120692.4568</c:v>
                </c:pt>
                <c:pt idx="15">
                  <c:v>122964.82058</c:v>
                </c:pt>
                <c:pt idx="16">
                  <c:v>121473.58185</c:v>
                </c:pt>
                <c:pt idx="17">
                  <c:v>124156.66003</c:v>
                </c:pt>
                <c:pt idx="18">
                  <c:v>120130.76328</c:v>
                </c:pt>
                <c:pt idx="19">
                  <c:v>120976.50227</c:v>
                </c:pt>
                <c:pt idx="20">
                  <c:v>123000.0064</c:v>
                </c:pt>
                <c:pt idx="21">
                  <c:v>120626.56337</c:v>
                </c:pt>
                <c:pt idx="22">
                  <c:v>118740.60378999999</c:v>
                </c:pt>
                <c:pt idx="23">
                  <c:v>125351.05845</c:v>
                </c:pt>
                <c:pt idx="24">
                  <c:v>123408.80157</c:v>
                </c:pt>
                <c:pt idx="25">
                  <c:v>126989.43786000001</c:v>
                </c:pt>
                <c:pt idx="26">
                  <c:v>126823.74467</c:v>
                </c:pt>
                <c:pt idx="27">
                  <c:v>123838.06849000001</c:v>
                </c:pt>
                <c:pt idx="28">
                  <c:v>124913.47489</c:v>
                </c:pt>
                <c:pt idx="29">
                  <c:v>116350.52747</c:v>
                </c:pt>
                <c:pt idx="30">
                  <c:v>112135.26706</c:v>
                </c:pt>
                <c:pt idx="31">
                  <c:v>120936.19852000001</c:v>
                </c:pt>
                <c:pt idx="32">
                  <c:v>119937.56118</c:v>
                </c:pt>
                <c:pt idx="33">
                  <c:v>117774.59328</c:v>
                </c:pt>
                <c:pt idx="34">
                  <c:v>110671.53724000001</c:v>
                </c:pt>
                <c:pt idx="35">
                  <c:v>109910.24419</c:v>
                </c:pt>
                <c:pt idx="36">
                  <c:v>118055.44005</c:v>
                </c:pt>
                <c:pt idx="37">
                  <c:v>119798.09741</c:v>
                </c:pt>
                <c:pt idx="38">
                  <c:v>119949.07653000001</c:v>
                </c:pt>
                <c:pt idx="39">
                  <c:v>119222.9693</c:v>
                </c:pt>
                <c:pt idx="40">
                  <c:v>124360.73775</c:v>
                </c:pt>
                <c:pt idx="41">
                  <c:v>124779.12906000001</c:v>
                </c:pt>
                <c:pt idx="42">
                  <c:v>125543.62080999999</c:v>
                </c:pt>
                <c:pt idx="43">
                  <c:v>123412.64002000001</c:v>
                </c:pt>
                <c:pt idx="44">
                  <c:v>124350.50188</c:v>
                </c:pt>
                <c:pt idx="45">
                  <c:v>127036.77877</c:v>
                </c:pt>
                <c:pt idx="46">
                  <c:v>130510.57812999999</c:v>
                </c:pt>
                <c:pt idx="47">
                  <c:v>134171.82191999999</c:v>
                </c:pt>
                <c:pt idx="48">
                  <c:v>135812.76029999999</c:v>
                </c:pt>
                <c:pt idx="49">
                  <c:v>137929.66675999999</c:v>
                </c:pt>
                <c:pt idx="50">
                  <c:v>140975.47868999999</c:v>
                </c:pt>
                <c:pt idx="51">
                  <c:v>141616.50023000001</c:v>
                </c:pt>
                <c:pt idx="52">
                  <c:v>145573.94459</c:v>
                </c:pt>
                <c:pt idx="53">
                  <c:v>146131.79965999999</c:v>
                </c:pt>
                <c:pt idx="54">
                  <c:v>148954.98134999999</c:v>
                </c:pt>
                <c:pt idx="55">
                  <c:v>152048.13419000001</c:v>
                </c:pt>
                <c:pt idx="56">
                  <c:v>154991.58739</c:v>
                </c:pt>
                <c:pt idx="57">
                  <c:v>157490.41985999999</c:v>
                </c:pt>
                <c:pt idx="58">
                  <c:v>166375.15753999999</c:v>
                </c:pt>
                <c:pt idx="59">
                  <c:v>159387.95877999999</c:v>
                </c:pt>
                <c:pt idx="60">
                  <c:v>155976.15041999999</c:v>
                </c:pt>
                <c:pt idx="61">
                  <c:v>157465.46992</c:v>
                </c:pt>
                <c:pt idx="62">
                  <c:v>157662.12663000001</c:v>
                </c:pt>
                <c:pt idx="63">
                  <c:v>156808.32688000001</c:v>
                </c:pt>
                <c:pt idx="64">
                  <c:v>161537.10824</c:v>
                </c:pt>
                <c:pt idx="65">
                  <c:v>162806.22852999999</c:v>
                </c:pt>
                <c:pt idx="66">
                  <c:v>163514.80682999999</c:v>
                </c:pt>
                <c:pt idx="67">
                  <c:v>151261.18749000001</c:v>
                </c:pt>
                <c:pt idx="68">
                  <c:v>153473.41552000001</c:v>
                </c:pt>
                <c:pt idx="69">
                  <c:v>142663.63002000001</c:v>
                </c:pt>
                <c:pt idx="70">
                  <c:v>153928.27212000001</c:v>
                </c:pt>
                <c:pt idx="71">
                  <c:v>158045.39610000001</c:v>
                </c:pt>
                <c:pt idx="72">
                  <c:v>160033.01069</c:v>
                </c:pt>
                <c:pt idx="73">
                  <c:v>165436.59197000001</c:v>
                </c:pt>
                <c:pt idx="74">
                  <c:v>155623.07678</c:v>
                </c:pt>
                <c:pt idx="75">
                  <c:v>165813.20811000001</c:v>
                </c:pt>
                <c:pt idx="76">
                  <c:v>166299.09221</c:v>
                </c:pt>
                <c:pt idx="77">
                  <c:v>162354.05884000001</c:v>
                </c:pt>
                <c:pt idx="78">
                  <c:v>165770.28142000001</c:v>
                </c:pt>
                <c:pt idx="79">
                  <c:v>170307.20413999999</c:v>
                </c:pt>
                <c:pt idx="80">
                  <c:v>174464.63185999999</c:v>
                </c:pt>
                <c:pt idx="81">
                  <c:v>180608.45866999999</c:v>
                </c:pt>
                <c:pt idx="82">
                  <c:v>178613.42306999999</c:v>
                </c:pt>
                <c:pt idx="83">
                  <c:v>164186.59995999999</c:v>
                </c:pt>
                <c:pt idx="84">
                  <c:v>142021.09869000001</c:v>
                </c:pt>
                <c:pt idx="85">
                  <c:v>157235.11799999999</c:v>
                </c:pt>
                <c:pt idx="86">
                  <c:v>164073.43599</c:v>
                </c:pt>
                <c:pt idx="87">
                  <c:v>169316.05176999999</c:v>
                </c:pt>
                <c:pt idx="88">
                  <c:v>178270.61089000001</c:v>
                </c:pt>
                <c:pt idx="89">
                  <c:v>189181.68035000001</c:v>
                </c:pt>
                <c:pt idx="90">
                  <c:v>183081.85500000001</c:v>
                </c:pt>
                <c:pt idx="91">
                  <c:v>178631.33585</c:v>
                </c:pt>
                <c:pt idx="92">
                  <c:v>200650.02270999999</c:v>
                </c:pt>
                <c:pt idx="93">
                  <c:v>209966.09367</c:v>
                </c:pt>
                <c:pt idx="94">
                  <c:v>209011.1635</c:v>
                </c:pt>
                <c:pt idx="95">
                  <c:v>213852.33473999999</c:v>
                </c:pt>
                <c:pt idx="96">
                  <c:v>219564.44442000001</c:v>
                </c:pt>
                <c:pt idx="97">
                  <c:v>229164.35613</c:v>
                </c:pt>
                <c:pt idx="98">
                  <c:v>232730.70697999999</c:v>
                </c:pt>
                <c:pt idx="99">
                  <c:v>235797.87989000001</c:v>
                </c:pt>
                <c:pt idx="100">
                  <c:v>237422.30012999999</c:v>
                </c:pt>
                <c:pt idx="101">
                  <c:v>243364.8193</c:v>
                </c:pt>
                <c:pt idx="102">
                  <c:v>233311.47761</c:v>
                </c:pt>
                <c:pt idx="103">
                  <c:v>245220.51908999999</c:v>
                </c:pt>
                <c:pt idx="104">
                  <c:v>239315.62314000001</c:v>
                </c:pt>
                <c:pt idx="105">
                  <c:v>248888.23706000001</c:v>
                </c:pt>
                <c:pt idx="106">
                  <c:v>236664.73678000001</c:v>
                </c:pt>
                <c:pt idx="107">
                  <c:v>230552.34049999999</c:v>
                </c:pt>
                <c:pt idx="108">
                  <c:v>235545.87909999999</c:v>
                </c:pt>
                <c:pt idx="109">
                  <c:v>216692.14973</c:v>
                </c:pt>
                <c:pt idx="110">
                  <c:v>216946.12732</c:v>
                </c:pt>
                <c:pt idx="111">
                  <c:v>198658.46090999999</c:v>
                </c:pt>
                <c:pt idx="112">
                  <c:v>212530.99230000001</c:v>
                </c:pt>
                <c:pt idx="113">
                  <c:v>204706.68466</c:v>
                </c:pt>
                <c:pt idx="114">
                  <c:v>185110.25315</c:v>
                </c:pt>
                <c:pt idx="115">
                  <c:v>196281.10905999999</c:v>
                </c:pt>
                <c:pt idx="116">
                  <c:v>211505.33864999999</c:v>
                </c:pt>
                <c:pt idx="117">
                  <c:v>203182.71672999999</c:v>
                </c:pt>
                <c:pt idx="118">
                  <c:v>217745.80489</c:v>
                </c:pt>
                <c:pt idx="119">
                  <c:v>211505.28107</c:v>
                </c:pt>
                <c:pt idx="120">
                  <c:v>218026.53649999999</c:v>
                </c:pt>
                <c:pt idx="121">
                  <c:v>221160.13383000001</c:v>
                </c:pt>
                <c:pt idx="122">
                  <c:v>218791.14340999999</c:v>
                </c:pt>
                <c:pt idx="123">
                  <c:v>231494.50141999999</c:v>
                </c:pt>
                <c:pt idx="124">
                  <c:v>239969.16443</c:v>
                </c:pt>
                <c:pt idx="125">
                  <c:v>233263.38819999999</c:v>
                </c:pt>
                <c:pt idx="126">
                  <c:v>223617.99721999999</c:v>
                </c:pt>
                <c:pt idx="127">
                  <c:v>216894.37218999999</c:v>
                </c:pt>
                <c:pt idx="128">
                  <c:v>236912.81594999999</c:v>
                </c:pt>
                <c:pt idx="129">
                  <c:v>248292.84831999999</c:v>
                </c:pt>
                <c:pt idx="130">
                  <c:v>249748.24231</c:v>
                </c:pt>
                <c:pt idx="131">
                  <c:v>260465.86017</c:v>
                </c:pt>
                <c:pt idx="132">
                  <c:v>268643.68287000002</c:v>
                </c:pt>
                <c:pt idx="133">
                  <c:v>259780.05668000001</c:v>
                </c:pt>
                <c:pt idx="134">
                  <c:v>270330.83620999998</c:v>
                </c:pt>
                <c:pt idx="135">
                  <c:v>276351.68540000002</c:v>
                </c:pt>
                <c:pt idx="136">
                  <c:v>280808.54439</c:v>
                </c:pt>
                <c:pt idx="137">
                  <c:v>287940.09454999998</c:v>
                </c:pt>
                <c:pt idx="138">
                  <c:v>294629.36544000002</c:v>
                </c:pt>
                <c:pt idx="139">
                  <c:v>288015.71205999999</c:v>
                </c:pt>
                <c:pt idx="140">
                  <c:v>298788.32854999998</c:v>
                </c:pt>
                <c:pt idx="141">
                  <c:v>291715.80738999997</c:v>
                </c:pt>
                <c:pt idx="142">
                  <c:v>301507.23228</c:v>
                </c:pt>
                <c:pt idx="143">
                  <c:v>299691.13893000002</c:v>
                </c:pt>
                <c:pt idx="144">
                  <c:v>287851.93810000003</c:v>
                </c:pt>
                <c:pt idx="145">
                  <c:v>290536.61563999997</c:v>
                </c:pt>
                <c:pt idx="146">
                  <c:v>307236.32711000001</c:v>
                </c:pt>
                <c:pt idx="147">
                  <c:v>321031.57127000001</c:v>
                </c:pt>
                <c:pt idx="148">
                  <c:v>325385.36141999997</c:v>
                </c:pt>
                <c:pt idx="149">
                  <c:v>333419.40210000001</c:v>
                </c:pt>
                <c:pt idx="150">
                  <c:v>345502.93322000001</c:v>
                </c:pt>
                <c:pt idx="151">
                  <c:v>353230.37751000002</c:v>
                </c:pt>
                <c:pt idx="152">
                  <c:v>353191.46840000001</c:v>
                </c:pt>
                <c:pt idx="153">
                  <c:v>356877.54697000002</c:v>
                </c:pt>
                <c:pt idx="154">
                  <c:v>367456.96135</c:v>
                </c:pt>
                <c:pt idx="155">
                  <c:v>372180.84227999998</c:v>
                </c:pt>
                <c:pt idx="156">
                  <c:v>345451.75384999998</c:v>
                </c:pt>
                <c:pt idx="157">
                  <c:v>380596.62344</c:v>
                </c:pt>
                <c:pt idx="158">
                  <c:v>400234.09441000002</c:v>
                </c:pt>
              </c:numCache>
            </c:numRef>
          </c:val>
          <c:smooth val="0"/>
          <c:extLst>
            <c:ext xmlns:c16="http://schemas.microsoft.com/office/drawing/2014/chart" uri="{C3380CC4-5D6E-409C-BE32-E72D297353CC}">
              <c16:uniqueId val="{00000001-06E9-4369-81A2-0B03A42668AD}"/>
            </c:ext>
          </c:extLst>
        </c:ser>
        <c:ser>
          <c:idx val="2"/>
          <c:order val="2"/>
          <c:tx>
            <c:strRef>
              <c:f>'877_R1_PH'!$G$4</c:f>
              <c:strCache>
                <c:ptCount val="1"/>
                <c:pt idx="0">
                  <c:v>Peer group</c:v>
                </c:pt>
              </c:strCache>
            </c:strRef>
          </c:tx>
          <c:spPr>
            <a:ln w="15875" cap="rnd">
              <a:solidFill>
                <a:srgbClr val="7A9CB4"/>
              </a:solidFill>
              <a:round/>
            </a:ln>
            <a:effectLst/>
          </c:spPr>
          <c:marker>
            <c:symbol val="none"/>
          </c:marker>
          <c:dLbls>
            <c:delete val="1"/>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'877_R1_PH'!$N$2:$N$160</c:f>
              <c:numCache>
                <c:formatCode>General</c:formatCode>
                <c:ptCount val="159"/>
                <c:pt idx="0">
                  <c:v>100000</c:v>
                </c:pt>
                <c:pt idx="1">
                  <c:v>102738.29</c:v>
                </c:pt>
                <c:pt idx="2">
                  <c:v>103279.71051</c:v>
                </c:pt>
                <c:pt idx="3">
                  <c:v>99859.592569999993</c:v>
                </c:pt>
                <c:pt idx="4">
                  <c:v>104731.57233</c:v>
                </c:pt>
                <c:pt idx="5">
                  <c:v>102818.25218</c:v>
                </c:pt>
                <c:pt idx="6">
                  <c:v>108318.07246</c:v>
                </c:pt>
                <c:pt idx="7">
                  <c:v>111866.68083</c:v>
                </c:pt>
                <c:pt idx="8">
                  <c:v>113759.5322</c:v>
                </c:pt>
                <c:pt idx="9">
                  <c:v>115709.55259000001</c:v>
                </c:pt>
                <c:pt idx="10">
                  <c:v>111300.24339</c:v>
                </c:pt>
                <c:pt idx="11">
                  <c:v>117032.97388999999</c:v>
                </c:pt>
                <c:pt idx="12">
                  <c:v>116741.08195000001</c:v>
                </c:pt>
                <c:pt idx="13">
                  <c:v>117369.26571000001</c:v>
                </c:pt>
                <c:pt idx="14">
                  <c:v>119482.49933999999</c:v>
                </c:pt>
                <c:pt idx="15">
                  <c:v>121348.73235000001</c:v>
                </c:pt>
                <c:pt idx="16">
                  <c:v>119472.64453999999</c:v>
                </c:pt>
                <c:pt idx="17">
                  <c:v>120828.77852000001</c:v>
                </c:pt>
                <c:pt idx="18">
                  <c:v>116928.80012</c:v>
                </c:pt>
                <c:pt idx="19">
                  <c:v>116503.14421</c:v>
                </c:pt>
                <c:pt idx="20">
                  <c:v>119097.49447999999</c:v>
                </c:pt>
                <c:pt idx="21">
                  <c:v>116886.7115</c:v>
                </c:pt>
                <c:pt idx="22">
                  <c:v>114992.83117999999</c:v>
                </c:pt>
                <c:pt idx="23">
                  <c:v>121033.76108</c:v>
                </c:pt>
                <c:pt idx="24">
                  <c:v>119101.31183999999</c:v>
                </c:pt>
                <c:pt idx="25">
                  <c:v>122783.88868</c:v>
                </c:pt>
                <c:pt idx="26">
                  <c:v>122996.931</c:v>
                </c:pt>
                <c:pt idx="27">
                  <c:v>120185.82385</c:v>
                </c:pt>
                <c:pt idx="28">
                  <c:v>121327.09642</c:v>
                </c:pt>
                <c:pt idx="29">
                  <c:v>113548.88906</c:v>
                </c:pt>
                <c:pt idx="30">
                  <c:v>108745.82782999999</c:v>
                </c:pt>
                <c:pt idx="31">
                  <c:v>117231.53664000001</c:v>
                </c:pt>
                <c:pt idx="32">
                  <c:v>116036.959</c:v>
                </c:pt>
                <c:pt idx="33">
                  <c:v>114177.0374</c:v>
                </c:pt>
                <c:pt idx="34">
                  <c:v>106002.25838</c:v>
                </c:pt>
                <c:pt idx="35">
                  <c:v>106169.78435</c:v>
                </c:pt>
                <c:pt idx="36">
                  <c:v>113340.48097</c:v>
                </c:pt>
                <c:pt idx="37">
                  <c:v>114849.32613</c:v>
                </c:pt>
                <c:pt idx="38">
                  <c:v>114825.51786000001</c:v>
                </c:pt>
                <c:pt idx="39">
                  <c:v>112038.77142999999</c:v>
                </c:pt>
                <c:pt idx="40">
                  <c:v>117375.61506</c:v>
                </c:pt>
                <c:pt idx="41">
                  <c:v>117551.18551</c:v>
                </c:pt>
                <c:pt idx="42">
                  <c:v>117984.02073</c:v>
                </c:pt>
                <c:pt idx="43">
                  <c:v>115360.28028000001</c:v>
                </c:pt>
                <c:pt idx="44">
                  <c:v>115770.6514</c:v>
                </c:pt>
                <c:pt idx="45">
                  <c:v>118028.48011</c:v>
                </c:pt>
                <c:pt idx="46">
                  <c:v>121313.80286</c:v>
                </c:pt>
                <c:pt idx="47">
                  <c:v>124051.17603</c:v>
                </c:pt>
                <c:pt idx="48">
                  <c:v>125710.86912</c:v>
                </c:pt>
                <c:pt idx="49">
                  <c:v>128412.88598000001</c:v>
                </c:pt>
                <c:pt idx="50">
                  <c:v>131831.04439</c:v>
                </c:pt>
                <c:pt idx="51">
                  <c:v>132197.53469</c:v>
                </c:pt>
                <c:pt idx="52">
                  <c:v>135583.80098</c:v>
                </c:pt>
                <c:pt idx="53">
                  <c:v>135478.04561999999</c:v>
                </c:pt>
                <c:pt idx="54">
                  <c:v>138396.89301</c:v>
                </c:pt>
                <c:pt idx="55">
                  <c:v>140694.7243</c:v>
                </c:pt>
                <c:pt idx="56">
                  <c:v>143239.97628</c:v>
                </c:pt>
                <c:pt idx="57">
                  <c:v>145327.85649999999</c:v>
                </c:pt>
                <c:pt idx="58">
                  <c:v>153180.80708999999</c:v>
                </c:pt>
                <c:pt idx="59">
                  <c:v>146730.91475</c:v>
                </c:pt>
                <c:pt idx="60">
                  <c:v>143160.54074999999</c:v>
                </c:pt>
                <c:pt idx="61">
                  <c:v>144925.66727000001</c:v>
                </c:pt>
                <c:pt idx="62">
                  <c:v>144457.2965</c:v>
                </c:pt>
                <c:pt idx="63">
                  <c:v>143252.13261</c:v>
                </c:pt>
                <c:pt idx="64">
                  <c:v>146866.44122000001</c:v>
                </c:pt>
                <c:pt idx="65">
                  <c:v>147509.89246999999</c:v>
                </c:pt>
                <c:pt idx="66">
                  <c:v>147590.62463000001</c:v>
                </c:pt>
                <c:pt idx="67">
                  <c:v>135480.38587</c:v>
                </c:pt>
                <c:pt idx="68">
                  <c:v>136886.06260999999</c:v>
                </c:pt>
                <c:pt idx="69">
                  <c:v>127413.28698999999</c:v>
                </c:pt>
                <c:pt idx="70">
                  <c:v>136988.75227</c:v>
                </c:pt>
                <c:pt idx="71">
                  <c:v>140941.46682</c:v>
                </c:pt>
                <c:pt idx="72">
                  <c:v>141724.41076</c:v>
                </c:pt>
                <c:pt idx="73">
                  <c:v>146401.55725000001</c:v>
                </c:pt>
                <c:pt idx="74">
                  <c:v>138523.60161000001</c:v>
                </c:pt>
                <c:pt idx="75">
                  <c:v>146585.67522999999</c:v>
                </c:pt>
                <c:pt idx="76">
                  <c:v>146981.45655</c:v>
                </c:pt>
                <c:pt idx="77">
                  <c:v>142968.86279000001</c:v>
                </c:pt>
                <c:pt idx="78">
                  <c:v>145193.28672</c:v>
                </c:pt>
                <c:pt idx="79">
                  <c:v>149250.68408000001</c:v>
                </c:pt>
                <c:pt idx="80">
                  <c:v>152818.50675999999</c:v>
                </c:pt>
                <c:pt idx="81">
                  <c:v>157887.84812000001</c:v>
                </c:pt>
                <c:pt idx="82">
                  <c:v>156488.59864000001</c:v>
                </c:pt>
                <c:pt idx="83">
                  <c:v>143843.8817</c:v>
                </c:pt>
                <c:pt idx="84">
                  <c:v>124917.17705</c:v>
                </c:pt>
                <c:pt idx="85">
                  <c:v>137568.6888</c:v>
                </c:pt>
                <c:pt idx="86">
                  <c:v>143328.95118999999</c:v>
                </c:pt>
                <c:pt idx="87">
                  <c:v>146869.33394000001</c:v>
                </c:pt>
                <c:pt idx="88">
                  <c:v>154785.25323999999</c:v>
                </c:pt>
                <c:pt idx="89">
                  <c:v>163497.54243999999</c:v>
                </c:pt>
                <c:pt idx="90">
                  <c:v>158313.46046</c:v>
                </c:pt>
                <c:pt idx="91">
                  <c:v>153899.5387</c:v>
                </c:pt>
                <c:pt idx="92">
                  <c:v>172401.67981999999</c:v>
                </c:pt>
                <c:pt idx="93">
                  <c:v>179844.82926999999</c:v>
                </c:pt>
                <c:pt idx="94">
                  <c:v>180035.59067999999</c:v>
                </c:pt>
                <c:pt idx="95">
                  <c:v>183611.42157999999</c:v>
                </c:pt>
                <c:pt idx="96">
                  <c:v>187816.12312999999</c:v>
                </c:pt>
                <c:pt idx="97">
                  <c:v>195946.36381000001</c:v>
                </c:pt>
                <c:pt idx="98">
                  <c:v>199450.55102000001</c:v>
                </c:pt>
                <c:pt idx="99">
                  <c:v>200423.59047</c:v>
                </c:pt>
                <c:pt idx="100">
                  <c:v>202880.78369000001</c:v>
                </c:pt>
                <c:pt idx="101">
                  <c:v>207093.13654000001</c:v>
                </c:pt>
                <c:pt idx="102">
                  <c:v>198464.87022000001</c:v>
                </c:pt>
                <c:pt idx="103">
                  <c:v>207138.08274000001</c:v>
                </c:pt>
                <c:pt idx="104">
                  <c:v>201814.63402</c:v>
                </c:pt>
                <c:pt idx="105">
                  <c:v>210068.85255000001</c:v>
                </c:pt>
                <c:pt idx="106">
                  <c:v>196498.40466999999</c:v>
                </c:pt>
                <c:pt idx="107">
                  <c:v>191625.24424</c:v>
                </c:pt>
                <c:pt idx="108">
                  <c:v>195649.37435999999</c:v>
                </c:pt>
                <c:pt idx="109">
                  <c:v>180466.98290999999</c:v>
                </c:pt>
                <c:pt idx="110">
                  <c:v>179582.69469</c:v>
                </c:pt>
                <c:pt idx="111">
                  <c:v>164749.16411000001</c:v>
                </c:pt>
                <c:pt idx="112">
                  <c:v>174634.11395</c:v>
                </c:pt>
                <c:pt idx="113">
                  <c:v>167998.01762</c:v>
                </c:pt>
                <c:pt idx="114">
                  <c:v>152676.59841000001</c:v>
                </c:pt>
                <c:pt idx="115">
                  <c:v>161226.48792000001</c:v>
                </c:pt>
                <c:pt idx="116">
                  <c:v>172979.89889000001</c:v>
                </c:pt>
                <c:pt idx="117">
                  <c:v>168914.87127</c:v>
                </c:pt>
                <c:pt idx="118">
                  <c:v>179015.98057000001</c:v>
                </c:pt>
                <c:pt idx="119">
                  <c:v>174862.80981999999</c:v>
                </c:pt>
                <c:pt idx="120">
                  <c:v>179181.92123000001</c:v>
                </c:pt>
                <c:pt idx="121">
                  <c:v>182084.66834999999</c:v>
                </c:pt>
                <c:pt idx="122">
                  <c:v>179371.60680000001</c:v>
                </c:pt>
                <c:pt idx="123">
                  <c:v>188322.24997999999</c:v>
                </c:pt>
                <c:pt idx="124">
                  <c:v>194348.56198</c:v>
                </c:pt>
                <c:pt idx="125">
                  <c:v>188829.06281999999</c:v>
                </c:pt>
                <c:pt idx="126">
                  <c:v>180520.58405</c:v>
                </c:pt>
                <c:pt idx="127">
                  <c:v>173787.16626</c:v>
                </c:pt>
                <c:pt idx="128">
                  <c:v>189549.66224000001</c:v>
                </c:pt>
                <c:pt idx="129">
                  <c:v>199121.92019</c:v>
                </c:pt>
                <c:pt idx="130">
                  <c:v>200794.54431999999</c:v>
                </c:pt>
                <c:pt idx="131">
                  <c:v>207119.57247000001</c:v>
                </c:pt>
                <c:pt idx="132">
                  <c:v>213043.19224</c:v>
                </c:pt>
                <c:pt idx="133">
                  <c:v>206460.15760000001</c:v>
                </c:pt>
                <c:pt idx="134">
                  <c:v>213686.26311999999</c:v>
                </c:pt>
                <c:pt idx="135">
                  <c:v>216848.81982</c:v>
                </c:pt>
                <c:pt idx="136">
                  <c:v>219451.00565000001</c:v>
                </c:pt>
                <c:pt idx="137">
                  <c:v>225200.622</c:v>
                </c:pt>
                <c:pt idx="138">
                  <c:v>229501.95387999999</c:v>
                </c:pt>
                <c:pt idx="139">
                  <c:v>224407.0105</c:v>
                </c:pt>
                <c:pt idx="140">
                  <c:v>230084.50786000001</c:v>
                </c:pt>
                <c:pt idx="141">
                  <c:v>223573.11629000001</c:v>
                </c:pt>
                <c:pt idx="142">
                  <c:v>232158.32396000001</c:v>
                </c:pt>
                <c:pt idx="143">
                  <c:v>229674.22988999999</c:v>
                </c:pt>
                <c:pt idx="144">
                  <c:v>222072.01287999999</c:v>
                </c:pt>
                <c:pt idx="145">
                  <c:v>224714.66983999999</c:v>
                </c:pt>
                <c:pt idx="146">
                  <c:v>237500.93455000001</c:v>
                </c:pt>
                <c:pt idx="147">
                  <c:v>246549.72016</c:v>
                </c:pt>
                <c:pt idx="148">
                  <c:v>248275.56820000001</c:v>
                </c:pt>
                <c:pt idx="149">
                  <c:v>253961.07871</c:v>
                </c:pt>
                <c:pt idx="150">
                  <c:v>260233.91735</c:v>
                </c:pt>
                <c:pt idx="151">
                  <c:v>264137.42612000002</c:v>
                </c:pt>
                <c:pt idx="152">
                  <c:v>264401.56355000002</c:v>
                </c:pt>
                <c:pt idx="153">
                  <c:v>268023.86497</c:v>
                </c:pt>
                <c:pt idx="154">
                  <c:v>274751.26397999999</c:v>
                </c:pt>
                <c:pt idx="155">
                  <c:v>276921.79897</c:v>
                </c:pt>
                <c:pt idx="156">
                  <c:v>254463.44107</c:v>
                </c:pt>
                <c:pt idx="157">
                  <c:v>278510.23625999998</c:v>
                </c:pt>
                <c:pt idx="158">
                  <c:v>290040.56004000001</c:v>
                </c:pt>
              </c:numCache>
            </c:numRef>
          </c:val>
          <c:smooth val="0"/>
          <c:extLst>
            <c:ext xmlns:c16="http://schemas.microsoft.com/office/drawing/2014/chart" uri="{C3380CC4-5D6E-409C-BE32-E72D297353CC}">
              <c16:uniqueId val="{00000002-06E9-4369-81A2-0B03A42668AD}"/>
            </c:ext>
          </c:extLst>
        </c:ser>
        <c:ser>
          <c:idx val="5"/>
          <c:order val="3"/>
          <c:tx>
            <c:strRef>
              <c:f>'877_R1_PH'!$L$1</c:f>
              <c:strCache>
                <c:ptCount val="1"/>
                <c:pt idx="0">
                  <c:v>PH_COMP_2_LAST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'877_R1_PH'!$L$2:$L$160</c:f>
              <c:numCache>
                <c:formatCode>General</c:formatCode>
                <c:ptCount val="159"/>
                <c:pt idx="158">
                  <c:v>290040.56004000001</c:v>
                </c:pt>
              </c:numCache>
            </c:numRef>
          </c:val>
          <c:smooth val="0"/>
          <c:extLst>
            <c:ext xmlns:c16="http://schemas.microsoft.com/office/drawing/2014/chart" uri="{C3380CC4-5D6E-409C-BE32-E72D297353CC}">
              <c16:uniqueId val="{00000003-06E9-4369-81A2-0B03A42668AD}"/>
            </c:ext>
          </c:extLst>
        </c:ser>
        <c:ser>
          <c:idx val="6"/>
          <c:order val="4"/>
          <c:tx>
            <c:strRef>
              <c:f>'877_R1_PH'!$J$1</c:f>
              <c:strCache>
                <c:ptCount val="1"/>
                <c:pt idx="0">
                  <c:v>PH_FOORD_LAST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'877_R1_PH'!$J$2:$J$160</c:f>
              <c:numCache>
                <c:formatCode>General</c:formatCode>
                <c:ptCount val="159"/>
                <c:pt idx="158">
                  <c:v>232010</c:v>
                </c:pt>
              </c:numCache>
            </c:numRef>
          </c:val>
          <c:smooth val="0"/>
          <c:extLst>
            <c:ext xmlns:c16="http://schemas.microsoft.com/office/drawing/2014/chart" uri="{C3380CC4-5D6E-409C-BE32-E72D297353CC}">
              <c16:uniqueId val="{00000004-06E9-4369-81A2-0B03A42668AD}"/>
            </c:ext>
          </c:extLst>
        </c:ser>
        <c:ser>
          <c:idx val="7"/>
          <c:order val="5"/>
          <c:tx>
            <c:strRef>
              <c:f>'877_R1_PH'!$K$1</c:f>
              <c:strCache>
                <c:ptCount val="1"/>
                <c:pt idx="0">
                  <c:v>PH_COMP_1_LAST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'877_R1_PH'!$I$2:$I$160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'877_R1_PH'!$K$2:$K$160</c:f>
              <c:numCache>
                <c:formatCode>General</c:formatCode>
                <c:ptCount val="159"/>
                <c:pt idx="158">
                  <c:v>400234.09441000002</c:v>
                </c:pt>
              </c:numCache>
            </c:numRef>
          </c:val>
          <c:smooth val="0"/>
          <c:extLst>
            <c:ext xmlns:c16="http://schemas.microsoft.com/office/drawing/2014/chart" uri="{C3380CC4-5D6E-409C-BE32-E72D297353CC}">
              <c16:uniqueId val="{00000005-06E9-4369-81A2-0B03A42668AD}"/>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years"/>
      </c:dateAx>
      <c:valAx>
        <c:axId val="898856000"/>
        <c:scaling>
          <c:orientation val="minMax"/>
          <c:max val="42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392442810457507"/>
          <c:h val="0.85673968253968258"/>
        </c:manualLayout>
      </c:layout>
      <c:lineChart>
        <c:grouping val="standard"/>
        <c:varyColors val="0"/>
        <c:ser>
          <c:idx val="0"/>
          <c:order val="0"/>
          <c:tx>
            <c:strRef>
              <c:f>'877_B_PH'!$G$2</c:f>
              <c:strCache>
                <c:ptCount val="1"/>
                <c:pt idx="0">
                  <c:v>Foord</c:v>
                </c:pt>
              </c:strCache>
            </c:strRef>
          </c:tx>
          <c:spPr>
            <a:ln w="15875" cap="rnd">
              <a:solidFill>
                <a:srgbClr val="D25347"/>
              </a:solidFill>
              <a:round/>
            </a:ln>
            <a:effectLst/>
          </c:spPr>
          <c:marker>
            <c:symbol val="none"/>
          </c:marker>
          <c:dLbls>
            <c:delete val="1"/>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'877_B_PH'!$N$2:$N$160</c:f>
              <c:numCache>
                <c:formatCode>General</c:formatCode>
                <c:ptCount val="159"/>
                <c:pt idx="0">
                  <c:v>100000</c:v>
                </c:pt>
                <c:pt idx="1">
                  <c:v>101700</c:v>
                </c:pt>
                <c:pt idx="2">
                  <c:v>102900</c:v>
                </c:pt>
                <c:pt idx="3">
                  <c:v>98800</c:v>
                </c:pt>
                <c:pt idx="4">
                  <c:v>103900</c:v>
                </c:pt>
                <c:pt idx="5">
                  <c:v>102600</c:v>
                </c:pt>
                <c:pt idx="6">
                  <c:v>106700</c:v>
                </c:pt>
                <c:pt idx="7">
                  <c:v>110500</c:v>
                </c:pt>
                <c:pt idx="8">
                  <c:v>112900</c:v>
                </c:pt>
                <c:pt idx="9">
                  <c:v>114100</c:v>
                </c:pt>
                <c:pt idx="10">
                  <c:v>106700</c:v>
                </c:pt>
                <c:pt idx="11">
                  <c:v>112100</c:v>
                </c:pt>
                <c:pt idx="12">
                  <c:v>111600</c:v>
                </c:pt>
                <c:pt idx="13">
                  <c:v>110400</c:v>
                </c:pt>
                <c:pt idx="14">
                  <c:v>112300</c:v>
                </c:pt>
                <c:pt idx="15">
                  <c:v>114100</c:v>
                </c:pt>
                <c:pt idx="16">
                  <c:v>113000</c:v>
                </c:pt>
                <c:pt idx="17">
                  <c:v>114600</c:v>
                </c:pt>
                <c:pt idx="18">
                  <c:v>110100</c:v>
                </c:pt>
                <c:pt idx="19">
                  <c:v>110400</c:v>
                </c:pt>
                <c:pt idx="20">
                  <c:v>111000</c:v>
                </c:pt>
                <c:pt idx="21">
                  <c:v>107500</c:v>
                </c:pt>
                <c:pt idx="22">
                  <c:v>106300</c:v>
                </c:pt>
                <c:pt idx="23">
                  <c:v>110600</c:v>
                </c:pt>
                <c:pt idx="24">
                  <c:v>110400</c:v>
                </c:pt>
                <c:pt idx="25">
                  <c:v>115200</c:v>
                </c:pt>
                <c:pt idx="26">
                  <c:v>115200</c:v>
                </c:pt>
                <c:pt idx="27">
                  <c:v>112700</c:v>
                </c:pt>
                <c:pt idx="28">
                  <c:v>111800</c:v>
                </c:pt>
                <c:pt idx="29">
                  <c:v>102700</c:v>
                </c:pt>
                <c:pt idx="30">
                  <c:v>96900</c:v>
                </c:pt>
                <c:pt idx="31">
                  <c:v>107500</c:v>
                </c:pt>
                <c:pt idx="32">
                  <c:v>107400</c:v>
                </c:pt>
                <c:pt idx="33">
                  <c:v>105600</c:v>
                </c:pt>
                <c:pt idx="34">
                  <c:v>96800</c:v>
                </c:pt>
                <c:pt idx="35">
                  <c:v>95200</c:v>
                </c:pt>
                <c:pt idx="36">
                  <c:v>104000</c:v>
                </c:pt>
                <c:pt idx="37">
                  <c:v>105000</c:v>
                </c:pt>
                <c:pt idx="38">
                  <c:v>105400</c:v>
                </c:pt>
                <c:pt idx="39">
                  <c:v>102600</c:v>
                </c:pt>
                <c:pt idx="40">
                  <c:v>106800</c:v>
                </c:pt>
                <c:pt idx="41">
                  <c:v>108400</c:v>
                </c:pt>
                <c:pt idx="42">
                  <c:v>110200</c:v>
                </c:pt>
                <c:pt idx="43">
                  <c:v>106700</c:v>
                </c:pt>
                <c:pt idx="44">
                  <c:v>107900</c:v>
                </c:pt>
                <c:pt idx="45">
                  <c:v>107600</c:v>
                </c:pt>
                <c:pt idx="46">
                  <c:v>111200</c:v>
                </c:pt>
                <c:pt idx="47">
                  <c:v>113400</c:v>
                </c:pt>
                <c:pt idx="48">
                  <c:v>116000</c:v>
                </c:pt>
                <c:pt idx="49">
                  <c:v>121200</c:v>
                </c:pt>
                <c:pt idx="50">
                  <c:v>123400</c:v>
                </c:pt>
                <c:pt idx="51">
                  <c:v>123500</c:v>
                </c:pt>
                <c:pt idx="52">
                  <c:v>129190</c:v>
                </c:pt>
                <c:pt idx="53">
                  <c:v>127990</c:v>
                </c:pt>
                <c:pt idx="54">
                  <c:v>130750</c:v>
                </c:pt>
                <c:pt idx="55">
                  <c:v>129180</c:v>
                </c:pt>
                <c:pt idx="56">
                  <c:v>132850</c:v>
                </c:pt>
                <c:pt idx="57">
                  <c:v>135800</c:v>
                </c:pt>
                <c:pt idx="58">
                  <c:v>144390</c:v>
                </c:pt>
                <c:pt idx="59">
                  <c:v>136740</c:v>
                </c:pt>
                <c:pt idx="60">
                  <c:v>132270</c:v>
                </c:pt>
                <c:pt idx="61">
                  <c:v>134940</c:v>
                </c:pt>
                <c:pt idx="62">
                  <c:v>133840</c:v>
                </c:pt>
                <c:pt idx="63">
                  <c:v>132650</c:v>
                </c:pt>
                <c:pt idx="64">
                  <c:v>133960</c:v>
                </c:pt>
                <c:pt idx="65">
                  <c:v>133500</c:v>
                </c:pt>
                <c:pt idx="66">
                  <c:v>132580</c:v>
                </c:pt>
                <c:pt idx="67">
                  <c:v>120700</c:v>
                </c:pt>
                <c:pt idx="68">
                  <c:v>121900</c:v>
                </c:pt>
                <c:pt idx="69">
                  <c:v>114670</c:v>
                </c:pt>
                <c:pt idx="70">
                  <c:v>126180</c:v>
                </c:pt>
                <c:pt idx="71">
                  <c:v>128970</c:v>
                </c:pt>
                <c:pt idx="72">
                  <c:v>129800</c:v>
                </c:pt>
                <c:pt idx="73">
                  <c:v>132730</c:v>
                </c:pt>
                <c:pt idx="74">
                  <c:v>120620</c:v>
                </c:pt>
                <c:pt idx="75">
                  <c:v>130680</c:v>
                </c:pt>
                <c:pt idx="76">
                  <c:v>130070</c:v>
                </c:pt>
                <c:pt idx="77">
                  <c:v>128930</c:v>
                </c:pt>
                <c:pt idx="78">
                  <c:v>129440</c:v>
                </c:pt>
                <c:pt idx="79">
                  <c:v>134200</c:v>
                </c:pt>
                <c:pt idx="80">
                  <c:v>138260</c:v>
                </c:pt>
                <c:pt idx="81">
                  <c:v>144180</c:v>
                </c:pt>
                <c:pt idx="82">
                  <c:v>139470</c:v>
                </c:pt>
                <c:pt idx="83">
                  <c:v>131540</c:v>
                </c:pt>
                <c:pt idx="84">
                  <c:v>116790</c:v>
                </c:pt>
                <c:pt idx="85">
                  <c:v>132250</c:v>
                </c:pt>
                <c:pt idx="86">
                  <c:v>139820</c:v>
                </c:pt>
                <c:pt idx="87">
                  <c:v>146360</c:v>
                </c:pt>
                <c:pt idx="88">
                  <c:v>153200</c:v>
                </c:pt>
                <c:pt idx="89">
                  <c:v>161100</c:v>
                </c:pt>
                <c:pt idx="90">
                  <c:v>155400</c:v>
                </c:pt>
                <c:pt idx="91">
                  <c:v>154790</c:v>
                </c:pt>
                <c:pt idx="92">
                  <c:v>169580</c:v>
                </c:pt>
                <c:pt idx="93">
                  <c:v>179170</c:v>
                </c:pt>
                <c:pt idx="94">
                  <c:v>182250</c:v>
                </c:pt>
                <c:pt idx="95">
                  <c:v>189670</c:v>
                </c:pt>
                <c:pt idx="96">
                  <c:v>187960</c:v>
                </c:pt>
                <c:pt idx="97">
                  <c:v>193790</c:v>
                </c:pt>
                <c:pt idx="98">
                  <c:v>197780</c:v>
                </c:pt>
                <c:pt idx="99">
                  <c:v>196140</c:v>
                </c:pt>
                <c:pt idx="100">
                  <c:v>189870</c:v>
                </c:pt>
                <c:pt idx="101">
                  <c:v>188530</c:v>
                </c:pt>
                <c:pt idx="102">
                  <c:v>177910</c:v>
                </c:pt>
                <c:pt idx="103">
                  <c:v>187980</c:v>
                </c:pt>
                <c:pt idx="104">
                  <c:v>180040</c:v>
                </c:pt>
                <c:pt idx="105">
                  <c:v>183450</c:v>
                </c:pt>
                <c:pt idx="106">
                  <c:v>177620</c:v>
                </c:pt>
                <c:pt idx="107">
                  <c:v>176330</c:v>
                </c:pt>
                <c:pt idx="108">
                  <c:v>176480</c:v>
                </c:pt>
                <c:pt idx="109">
                  <c:v>164780</c:v>
                </c:pt>
                <c:pt idx="110">
                  <c:v>165510</c:v>
                </c:pt>
                <c:pt idx="111">
                  <c:v>156380</c:v>
                </c:pt>
                <c:pt idx="112">
                  <c:v>159770</c:v>
                </c:pt>
                <c:pt idx="113">
                  <c:v>156450</c:v>
                </c:pt>
                <c:pt idx="114">
                  <c:v>141220</c:v>
                </c:pt>
                <c:pt idx="115">
                  <c:v>139290</c:v>
                </c:pt>
                <c:pt idx="116">
                  <c:v>158410</c:v>
                </c:pt>
                <c:pt idx="117">
                  <c:v>157680</c:v>
                </c:pt>
                <c:pt idx="118">
                  <c:v>174600</c:v>
                </c:pt>
                <c:pt idx="119">
                  <c:v>166070</c:v>
                </c:pt>
                <c:pt idx="120">
                  <c:v>172610</c:v>
                </c:pt>
                <c:pt idx="121">
                  <c:v>167600</c:v>
                </c:pt>
                <c:pt idx="122">
                  <c:v>161220</c:v>
                </c:pt>
                <c:pt idx="123">
                  <c:v>168120</c:v>
                </c:pt>
                <c:pt idx="124">
                  <c:v>176980</c:v>
                </c:pt>
                <c:pt idx="125">
                  <c:v>167470</c:v>
                </c:pt>
                <c:pt idx="126">
                  <c:v>160190</c:v>
                </c:pt>
                <c:pt idx="127">
                  <c:v>152600</c:v>
                </c:pt>
                <c:pt idx="128">
                  <c:v>161220</c:v>
                </c:pt>
                <c:pt idx="129">
                  <c:v>168960</c:v>
                </c:pt>
                <c:pt idx="130">
                  <c:v>160290</c:v>
                </c:pt>
                <c:pt idx="131">
                  <c:v>165950</c:v>
                </c:pt>
                <c:pt idx="132">
                  <c:v>174000</c:v>
                </c:pt>
                <c:pt idx="133">
                  <c:v>173460</c:v>
                </c:pt>
                <c:pt idx="134">
                  <c:v>182510</c:v>
                </c:pt>
                <c:pt idx="135">
                  <c:v>179310</c:v>
                </c:pt>
                <c:pt idx="136">
                  <c:v>181330</c:v>
                </c:pt>
                <c:pt idx="137">
                  <c:v>183190</c:v>
                </c:pt>
                <c:pt idx="138">
                  <c:v>194840</c:v>
                </c:pt>
                <c:pt idx="139">
                  <c:v>188740</c:v>
                </c:pt>
                <c:pt idx="140">
                  <c:v>192160</c:v>
                </c:pt>
                <c:pt idx="141">
                  <c:v>186410</c:v>
                </c:pt>
                <c:pt idx="142">
                  <c:v>198110</c:v>
                </c:pt>
                <c:pt idx="143">
                  <c:v>199850</c:v>
                </c:pt>
                <c:pt idx="144">
                  <c:v>196570</c:v>
                </c:pt>
                <c:pt idx="145">
                  <c:v>193960</c:v>
                </c:pt>
                <c:pt idx="146">
                  <c:v>205220</c:v>
                </c:pt>
                <c:pt idx="147">
                  <c:v>213270</c:v>
                </c:pt>
                <c:pt idx="148">
                  <c:v>214150</c:v>
                </c:pt>
                <c:pt idx="149">
                  <c:v>218920</c:v>
                </c:pt>
                <c:pt idx="150">
                  <c:v>233550</c:v>
                </c:pt>
                <c:pt idx="151">
                  <c:v>229240</c:v>
                </c:pt>
                <c:pt idx="152">
                  <c:v>228140</c:v>
                </c:pt>
                <c:pt idx="153">
                  <c:v>227980</c:v>
                </c:pt>
                <c:pt idx="154">
                  <c:v>234990</c:v>
                </c:pt>
                <c:pt idx="155">
                  <c:v>228360</c:v>
                </c:pt>
                <c:pt idx="156">
                  <c:v>214720</c:v>
                </c:pt>
                <c:pt idx="157">
                  <c:v>227240</c:v>
                </c:pt>
                <c:pt idx="158">
                  <c:v>224830</c:v>
                </c:pt>
              </c:numCache>
            </c:numRef>
          </c:val>
          <c:smooth val="0"/>
          <c:extLst>
            <c:ext xmlns:c16="http://schemas.microsoft.com/office/drawing/2014/chart" uri="{C3380CC4-5D6E-409C-BE32-E72D297353CC}">
              <c16:uniqueId val="{00000000-B756-413C-8B2E-89CFA02487B9}"/>
            </c:ext>
          </c:extLst>
        </c:ser>
        <c:ser>
          <c:idx val="1"/>
          <c:order val="1"/>
          <c:tx>
            <c:strRef>
              <c:f>'877_B_PH'!$G$3</c:f>
              <c:strCache>
                <c:ptCount val="1"/>
                <c:pt idx="0">
                  <c:v>MSCI AC world index</c:v>
                </c:pt>
              </c:strCache>
            </c:strRef>
          </c:tx>
          <c:spPr>
            <a:ln w="15875" cap="rnd">
              <a:solidFill>
                <a:srgbClr val="29363D"/>
              </a:solidFill>
              <a:round/>
            </a:ln>
            <a:effectLst/>
          </c:spPr>
          <c:marker>
            <c:symbol val="none"/>
          </c:marker>
          <c:dLbls>
            <c:delete val="1"/>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'877_B_PH'!$M$2:$M$160</c:f>
              <c:numCache>
                <c:formatCode>General</c:formatCode>
                <c:ptCount val="159"/>
                <c:pt idx="0">
                  <c:v>100000</c:v>
                </c:pt>
                <c:pt idx="1">
                  <c:v>103306.82669</c:v>
                </c:pt>
                <c:pt idx="2">
                  <c:v>103023.42096</c:v>
                </c:pt>
                <c:pt idx="3">
                  <c:v>100012.1551</c:v>
                </c:pt>
                <c:pt idx="4">
                  <c:v>104799.98465</c:v>
                </c:pt>
                <c:pt idx="5">
                  <c:v>102616.54501</c:v>
                </c:pt>
                <c:pt idx="6">
                  <c:v>107916.80794</c:v>
                </c:pt>
                <c:pt idx="7">
                  <c:v>112254.25908</c:v>
                </c:pt>
                <c:pt idx="8">
                  <c:v>113844.01809</c:v>
                </c:pt>
                <c:pt idx="9">
                  <c:v>115808.02619999999</c:v>
                </c:pt>
                <c:pt idx="10">
                  <c:v>111175.65398</c:v>
                </c:pt>
                <c:pt idx="11">
                  <c:v>116546.28853999999</c:v>
                </c:pt>
                <c:pt idx="12">
                  <c:v>117064.47960000001</c:v>
                </c:pt>
                <c:pt idx="13">
                  <c:v>118178.91026</c:v>
                </c:pt>
                <c:pt idx="14">
                  <c:v>120692.4568</c:v>
                </c:pt>
                <c:pt idx="15">
                  <c:v>122964.82058</c:v>
                </c:pt>
                <c:pt idx="16">
                  <c:v>121473.58185</c:v>
                </c:pt>
                <c:pt idx="17">
                  <c:v>124156.66003</c:v>
                </c:pt>
                <c:pt idx="18">
                  <c:v>120130.76328</c:v>
                </c:pt>
                <c:pt idx="19">
                  <c:v>120976.50227</c:v>
                </c:pt>
                <c:pt idx="20">
                  <c:v>123000.0064</c:v>
                </c:pt>
                <c:pt idx="21">
                  <c:v>120626.56337</c:v>
                </c:pt>
                <c:pt idx="22">
                  <c:v>118740.60378999999</c:v>
                </c:pt>
                <c:pt idx="23">
                  <c:v>125351.05845</c:v>
                </c:pt>
                <c:pt idx="24">
                  <c:v>123408.80157</c:v>
                </c:pt>
                <c:pt idx="25">
                  <c:v>126989.43786000001</c:v>
                </c:pt>
                <c:pt idx="26">
                  <c:v>126823.74467</c:v>
                </c:pt>
                <c:pt idx="27">
                  <c:v>123838.06849000001</c:v>
                </c:pt>
                <c:pt idx="28">
                  <c:v>124913.47489</c:v>
                </c:pt>
                <c:pt idx="29">
                  <c:v>116350.52747</c:v>
                </c:pt>
                <c:pt idx="30">
                  <c:v>112135.26706</c:v>
                </c:pt>
                <c:pt idx="31">
                  <c:v>120936.19852000001</c:v>
                </c:pt>
                <c:pt idx="32">
                  <c:v>119937.56118</c:v>
                </c:pt>
                <c:pt idx="33">
                  <c:v>117774.59328</c:v>
                </c:pt>
                <c:pt idx="34">
                  <c:v>110671.53724000001</c:v>
                </c:pt>
                <c:pt idx="35">
                  <c:v>109910.24419</c:v>
                </c:pt>
                <c:pt idx="36">
                  <c:v>118055.44005</c:v>
                </c:pt>
                <c:pt idx="37">
                  <c:v>119798.09741</c:v>
                </c:pt>
                <c:pt idx="38">
                  <c:v>119949.07653000001</c:v>
                </c:pt>
                <c:pt idx="39">
                  <c:v>119222.9693</c:v>
                </c:pt>
                <c:pt idx="40">
                  <c:v>124360.73775</c:v>
                </c:pt>
                <c:pt idx="41">
                  <c:v>124779.12906000001</c:v>
                </c:pt>
                <c:pt idx="42">
                  <c:v>125543.62080999999</c:v>
                </c:pt>
                <c:pt idx="43">
                  <c:v>123412.64002000001</c:v>
                </c:pt>
                <c:pt idx="44">
                  <c:v>124350.50188</c:v>
                </c:pt>
                <c:pt idx="45">
                  <c:v>127036.77877</c:v>
                </c:pt>
                <c:pt idx="46">
                  <c:v>130510.57812999999</c:v>
                </c:pt>
                <c:pt idx="47">
                  <c:v>134171.82191999999</c:v>
                </c:pt>
                <c:pt idx="48">
                  <c:v>135812.76029999999</c:v>
                </c:pt>
                <c:pt idx="49">
                  <c:v>137929.66675999999</c:v>
                </c:pt>
                <c:pt idx="50">
                  <c:v>140975.47868999999</c:v>
                </c:pt>
                <c:pt idx="51">
                  <c:v>141616.50023000001</c:v>
                </c:pt>
                <c:pt idx="52">
                  <c:v>145573.94459</c:v>
                </c:pt>
                <c:pt idx="53">
                  <c:v>146131.79965999999</c:v>
                </c:pt>
                <c:pt idx="54">
                  <c:v>148954.98134999999</c:v>
                </c:pt>
                <c:pt idx="55">
                  <c:v>152048.13419000001</c:v>
                </c:pt>
                <c:pt idx="56">
                  <c:v>154991.58739</c:v>
                </c:pt>
                <c:pt idx="57">
                  <c:v>157490.41985999999</c:v>
                </c:pt>
                <c:pt idx="58">
                  <c:v>166375.15753999999</c:v>
                </c:pt>
                <c:pt idx="59">
                  <c:v>159387.95877999999</c:v>
                </c:pt>
                <c:pt idx="60">
                  <c:v>155976.15041999999</c:v>
                </c:pt>
                <c:pt idx="61">
                  <c:v>157465.46992</c:v>
                </c:pt>
                <c:pt idx="62">
                  <c:v>157662.12663000001</c:v>
                </c:pt>
                <c:pt idx="63">
                  <c:v>156808.32688000001</c:v>
                </c:pt>
                <c:pt idx="64">
                  <c:v>161537.10824</c:v>
                </c:pt>
                <c:pt idx="65">
                  <c:v>162806.22852999999</c:v>
                </c:pt>
                <c:pt idx="66">
                  <c:v>163514.80682999999</c:v>
                </c:pt>
                <c:pt idx="67">
                  <c:v>151261.18749000001</c:v>
                </c:pt>
                <c:pt idx="68">
                  <c:v>153473.41552000001</c:v>
                </c:pt>
                <c:pt idx="69">
                  <c:v>142663.63002000001</c:v>
                </c:pt>
                <c:pt idx="70">
                  <c:v>153928.27212000001</c:v>
                </c:pt>
                <c:pt idx="71">
                  <c:v>158045.39610000001</c:v>
                </c:pt>
                <c:pt idx="72">
                  <c:v>160033.01069</c:v>
                </c:pt>
                <c:pt idx="73">
                  <c:v>165436.59197000001</c:v>
                </c:pt>
                <c:pt idx="74">
                  <c:v>155623.07678</c:v>
                </c:pt>
                <c:pt idx="75">
                  <c:v>165813.20811000001</c:v>
                </c:pt>
                <c:pt idx="76">
                  <c:v>166299.09221</c:v>
                </c:pt>
                <c:pt idx="77">
                  <c:v>162354.05884000001</c:v>
                </c:pt>
                <c:pt idx="78">
                  <c:v>165770.28142000001</c:v>
                </c:pt>
                <c:pt idx="79">
                  <c:v>170307.20413999999</c:v>
                </c:pt>
                <c:pt idx="80">
                  <c:v>174464.63185999999</c:v>
                </c:pt>
                <c:pt idx="81">
                  <c:v>180608.45866999999</c:v>
                </c:pt>
                <c:pt idx="82">
                  <c:v>178613.42306999999</c:v>
                </c:pt>
                <c:pt idx="83">
                  <c:v>164186.59995999999</c:v>
                </c:pt>
                <c:pt idx="84">
                  <c:v>142021.09869000001</c:v>
                </c:pt>
                <c:pt idx="85">
                  <c:v>157235.11799999999</c:v>
                </c:pt>
                <c:pt idx="86">
                  <c:v>164073.43599</c:v>
                </c:pt>
                <c:pt idx="87">
                  <c:v>169316.05176999999</c:v>
                </c:pt>
                <c:pt idx="88">
                  <c:v>178270.61089000001</c:v>
                </c:pt>
                <c:pt idx="89">
                  <c:v>189181.68035000001</c:v>
                </c:pt>
                <c:pt idx="90">
                  <c:v>183081.85500000001</c:v>
                </c:pt>
                <c:pt idx="91">
                  <c:v>178631.33585</c:v>
                </c:pt>
                <c:pt idx="92">
                  <c:v>200650.02270999999</c:v>
                </c:pt>
                <c:pt idx="93">
                  <c:v>209966.09367</c:v>
                </c:pt>
                <c:pt idx="94">
                  <c:v>209011.1635</c:v>
                </c:pt>
                <c:pt idx="95">
                  <c:v>213852.33473999999</c:v>
                </c:pt>
                <c:pt idx="96">
                  <c:v>219564.44442000001</c:v>
                </c:pt>
                <c:pt idx="97">
                  <c:v>229164.35613</c:v>
                </c:pt>
                <c:pt idx="98">
                  <c:v>232730.70697999999</c:v>
                </c:pt>
                <c:pt idx="99">
                  <c:v>235797.87989000001</c:v>
                </c:pt>
                <c:pt idx="100">
                  <c:v>237422.30012999999</c:v>
                </c:pt>
                <c:pt idx="101">
                  <c:v>243364.8193</c:v>
                </c:pt>
                <c:pt idx="102">
                  <c:v>233311.47761</c:v>
                </c:pt>
                <c:pt idx="103">
                  <c:v>245220.51908999999</c:v>
                </c:pt>
                <c:pt idx="104">
                  <c:v>239315.62314000001</c:v>
                </c:pt>
                <c:pt idx="105">
                  <c:v>248888.23706000001</c:v>
                </c:pt>
                <c:pt idx="106">
                  <c:v>236664.73678000001</c:v>
                </c:pt>
                <c:pt idx="107">
                  <c:v>230552.34049999999</c:v>
                </c:pt>
                <c:pt idx="108">
                  <c:v>235545.87909999999</c:v>
                </c:pt>
                <c:pt idx="109">
                  <c:v>216692.14973</c:v>
                </c:pt>
                <c:pt idx="110">
                  <c:v>216946.12732</c:v>
                </c:pt>
                <c:pt idx="111">
                  <c:v>198658.46090999999</c:v>
                </c:pt>
                <c:pt idx="112">
                  <c:v>212530.99230000001</c:v>
                </c:pt>
                <c:pt idx="113">
                  <c:v>204706.68466</c:v>
                </c:pt>
                <c:pt idx="114">
                  <c:v>185110.25315</c:v>
                </c:pt>
                <c:pt idx="115">
                  <c:v>196281.10905999999</c:v>
                </c:pt>
                <c:pt idx="116">
                  <c:v>211505.33864999999</c:v>
                </c:pt>
                <c:pt idx="117">
                  <c:v>203182.71672999999</c:v>
                </c:pt>
                <c:pt idx="118">
                  <c:v>217745.80489</c:v>
                </c:pt>
                <c:pt idx="119">
                  <c:v>211505.28107</c:v>
                </c:pt>
                <c:pt idx="120">
                  <c:v>218026.53649999999</c:v>
                </c:pt>
                <c:pt idx="121">
                  <c:v>221160.13383000001</c:v>
                </c:pt>
                <c:pt idx="122">
                  <c:v>218791.14340999999</c:v>
                </c:pt>
                <c:pt idx="123">
                  <c:v>231494.50141999999</c:v>
                </c:pt>
                <c:pt idx="124">
                  <c:v>239969.16443</c:v>
                </c:pt>
                <c:pt idx="125">
                  <c:v>233263.38819999999</c:v>
                </c:pt>
                <c:pt idx="126">
                  <c:v>223617.99721999999</c:v>
                </c:pt>
                <c:pt idx="127">
                  <c:v>216894.37218999999</c:v>
                </c:pt>
                <c:pt idx="128">
                  <c:v>236912.81594999999</c:v>
                </c:pt>
                <c:pt idx="129">
                  <c:v>248292.84831999999</c:v>
                </c:pt>
                <c:pt idx="130">
                  <c:v>249748.24231</c:v>
                </c:pt>
                <c:pt idx="131">
                  <c:v>260465.86017</c:v>
                </c:pt>
                <c:pt idx="132">
                  <c:v>268643.68287000002</c:v>
                </c:pt>
                <c:pt idx="133">
                  <c:v>259780.05668000001</c:v>
                </c:pt>
                <c:pt idx="134">
                  <c:v>270330.83620999998</c:v>
                </c:pt>
                <c:pt idx="135">
                  <c:v>276351.68540000002</c:v>
                </c:pt>
                <c:pt idx="136">
                  <c:v>280808.54439</c:v>
                </c:pt>
                <c:pt idx="137">
                  <c:v>287940.09454999998</c:v>
                </c:pt>
                <c:pt idx="138">
                  <c:v>294629.36544000002</c:v>
                </c:pt>
                <c:pt idx="139">
                  <c:v>288015.71205999999</c:v>
                </c:pt>
                <c:pt idx="140">
                  <c:v>298788.32854999998</c:v>
                </c:pt>
                <c:pt idx="141">
                  <c:v>291715.80738999997</c:v>
                </c:pt>
                <c:pt idx="142">
                  <c:v>301507.23228</c:v>
                </c:pt>
                <c:pt idx="143">
                  <c:v>299691.13893000002</c:v>
                </c:pt>
                <c:pt idx="144">
                  <c:v>287851.93810000003</c:v>
                </c:pt>
                <c:pt idx="145">
                  <c:v>290536.61563999997</c:v>
                </c:pt>
                <c:pt idx="146">
                  <c:v>307236.32711000001</c:v>
                </c:pt>
                <c:pt idx="147">
                  <c:v>321031.57127000001</c:v>
                </c:pt>
                <c:pt idx="148">
                  <c:v>325385.36141999997</c:v>
                </c:pt>
                <c:pt idx="149">
                  <c:v>333419.40210000001</c:v>
                </c:pt>
                <c:pt idx="150">
                  <c:v>345502.93322000001</c:v>
                </c:pt>
                <c:pt idx="151">
                  <c:v>353230.37751000002</c:v>
                </c:pt>
                <c:pt idx="152">
                  <c:v>353191.46840000001</c:v>
                </c:pt>
                <c:pt idx="153">
                  <c:v>356877.54697000002</c:v>
                </c:pt>
                <c:pt idx="154">
                  <c:v>367456.96135</c:v>
                </c:pt>
                <c:pt idx="155">
                  <c:v>372180.84227999998</c:v>
                </c:pt>
                <c:pt idx="156">
                  <c:v>345451.75384999998</c:v>
                </c:pt>
                <c:pt idx="157">
                  <c:v>380596.62344</c:v>
                </c:pt>
                <c:pt idx="158">
                  <c:v>400234.09441000002</c:v>
                </c:pt>
              </c:numCache>
            </c:numRef>
          </c:val>
          <c:smooth val="0"/>
          <c:extLst>
            <c:ext xmlns:c16="http://schemas.microsoft.com/office/drawing/2014/chart" uri="{C3380CC4-5D6E-409C-BE32-E72D297353CC}">
              <c16:uniqueId val="{00000001-B756-413C-8B2E-89CFA02487B9}"/>
            </c:ext>
          </c:extLst>
        </c:ser>
        <c:ser>
          <c:idx val="2"/>
          <c:order val="2"/>
          <c:tx>
            <c:strRef>
              <c:f>'877_B_PH'!$G$4</c:f>
              <c:strCache>
                <c:ptCount val="1"/>
                <c:pt idx="0">
                  <c:v>Peer group</c:v>
                </c:pt>
              </c:strCache>
            </c:strRef>
          </c:tx>
          <c:spPr>
            <a:ln w="15875" cap="rnd">
              <a:solidFill>
                <a:srgbClr val="7A9CB4"/>
              </a:solidFill>
              <a:round/>
            </a:ln>
            <a:effectLst/>
          </c:spPr>
          <c:marker>
            <c:symbol val="none"/>
          </c:marker>
          <c:dLbls>
            <c:delete val="1"/>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'877_B_PH'!$O$2:$O$160</c:f>
              <c:numCache>
                <c:formatCode>General</c:formatCode>
                <c:ptCount val="159"/>
                <c:pt idx="0">
                  <c:v>100000</c:v>
                </c:pt>
                <c:pt idx="1">
                  <c:v>102738.29</c:v>
                </c:pt>
                <c:pt idx="2">
                  <c:v>103279.71051</c:v>
                </c:pt>
                <c:pt idx="3">
                  <c:v>99859.592569999993</c:v>
                </c:pt>
                <c:pt idx="4">
                  <c:v>104731.57233</c:v>
                </c:pt>
                <c:pt idx="5">
                  <c:v>102818.25218</c:v>
                </c:pt>
                <c:pt idx="6">
                  <c:v>108318.07246</c:v>
                </c:pt>
                <c:pt idx="7">
                  <c:v>111866.68083</c:v>
                </c:pt>
                <c:pt idx="8">
                  <c:v>113759.5322</c:v>
                </c:pt>
                <c:pt idx="9">
                  <c:v>115709.55259000001</c:v>
                </c:pt>
                <c:pt idx="10">
                  <c:v>111300.24339</c:v>
                </c:pt>
                <c:pt idx="11">
                  <c:v>117032.97388999999</c:v>
                </c:pt>
                <c:pt idx="12">
                  <c:v>116741.08195000001</c:v>
                </c:pt>
                <c:pt idx="13">
                  <c:v>117369.26571000001</c:v>
                </c:pt>
                <c:pt idx="14">
                  <c:v>119482.49933999999</c:v>
                </c:pt>
                <c:pt idx="15">
                  <c:v>121348.73235000001</c:v>
                </c:pt>
                <c:pt idx="16">
                  <c:v>119472.64453999999</c:v>
                </c:pt>
                <c:pt idx="17">
                  <c:v>120828.77852000001</c:v>
                </c:pt>
                <c:pt idx="18">
                  <c:v>116928.80012</c:v>
                </c:pt>
                <c:pt idx="19">
                  <c:v>116503.14421</c:v>
                </c:pt>
                <c:pt idx="20">
                  <c:v>119097.49447999999</c:v>
                </c:pt>
                <c:pt idx="21">
                  <c:v>116886.7115</c:v>
                </c:pt>
                <c:pt idx="22">
                  <c:v>114992.83117999999</c:v>
                </c:pt>
                <c:pt idx="23">
                  <c:v>121033.76108</c:v>
                </c:pt>
                <c:pt idx="24">
                  <c:v>119101.31183999999</c:v>
                </c:pt>
                <c:pt idx="25">
                  <c:v>122783.88868</c:v>
                </c:pt>
                <c:pt idx="26">
                  <c:v>122996.931</c:v>
                </c:pt>
                <c:pt idx="27">
                  <c:v>120185.82385</c:v>
                </c:pt>
                <c:pt idx="28">
                  <c:v>121327.09642</c:v>
                </c:pt>
                <c:pt idx="29">
                  <c:v>113548.88906</c:v>
                </c:pt>
                <c:pt idx="30">
                  <c:v>108745.82782999999</c:v>
                </c:pt>
                <c:pt idx="31">
                  <c:v>117231.53664000001</c:v>
                </c:pt>
                <c:pt idx="32">
                  <c:v>116036.959</c:v>
                </c:pt>
                <c:pt idx="33">
                  <c:v>114177.0374</c:v>
                </c:pt>
                <c:pt idx="34">
                  <c:v>106002.25838</c:v>
                </c:pt>
                <c:pt idx="35">
                  <c:v>106169.78435</c:v>
                </c:pt>
                <c:pt idx="36">
                  <c:v>113340.48097</c:v>
                </c:pt>
                <c:pt idx="37">
                  <c:v>114849.32613</c:v>
                </c:pt>
                <c:pt idx="38">
                  <c:v>114825.51786000001</c:v>
                </c:pt>
                <c:pt idx="39">
                  <c:v>112038.77142999999</c:v>
                </c:pt>
                <c:pt idx="40">
                  <c:v>117375.61506</c:v>
                </c:pt>
                <c:pt idx="41">
                  <c:v>117551.18551</c:v>
                </c:pt>
                <c:pt idx="42">
                  <c:v>117984.02073</c:v>
                </c:pt>
                <c:pt idx="43">
                  <c:v>115360.28028000001</c:v>
                </c:pt>
                <c:pt idx="44">
                  <c:v>115770.6514</c:v>
                </c:pt>
                <c:pt idx="45">
                  <c:v>118028.48011</c:v>
                </c:pt>
                <c:pt idx="46">
                  <c:v>121313.80286</c:v>
                </c:pt>
                <c:pt idx="47">
                  <c:v>124051.17603</c:v>
                </c:pt>
                <c:pt idx="48">
                  <c:v>125710.86912</c:v>
                </c:pt>
                <c:pt idx="49">
                  <c:v>128412.88598000001</c:v>
                </c:pt>
                <c:pt idx="50">
                  <c:v>131831.04439</c:v>
                </c:pt>
                <c:pt idx="51">
                  <c:v>132197.53469</c:v>
                </c:pt>
                <c:pt idx="52">
                  <c:v>135583.80098</c:v>
                </c:pt>
                <c:pt idx="53">
                  <c:v>135478.04561999999</c:v>
                </c:pt>
                <c:pt idx="54">
                  <c:v>138396.89301</c:v>
                </c:pt>
                <c:pt idx="55">
                  <c:v>140694.7243</c:v>
                </c:pt>
                <c:pt idx="56">
                  <c:v>143239.97628</c:v>
                </c:pt>
                <c:pt idx="57">
                  <c:v>145327.85649999999</c:v>
                </c:pt>
                <c:pt idx="58">
                  <c:v>153180.80708999999</c:v>
                </c:pt>
                <c:pt idx="59">
                  <c:v>146730.91475</c:v>
                </c:pt>
                <c:pt idx="60">
                  <c:v>143160.54074999999</c:v>
                </c:pt>
                <c:pt idx="61">
                  <c:v>144925.66727000001</c:v>
                </c:pt>
                <c:pt idx="62">
                  <c:v>144457.2965</c:v>
                </c:pt>
                <c:pt idx="63">
                  <c:v>143252.13261</c:v>
                </c:pt>
                <c:pt idx="64">
                  <c:v>146866.44122000001</c:v>
                </c:pt>
                <c:pt idx="65">
                  <c:v>147509.89246999999</c:v>
                </c:pt>
                <c:pt idx="66">
                  <c:v>147590.62463000001</c:v>
                </c:pt>
                <c:pt idx="67">
                  <c:v>135480.38587</c:v>
                </c:pt>
                <c:pt idx="68">
                  <c:v>136886.06260999999</c:v>
                </c:pt>
                <c:pt idx="69">
                  <c:v>127413.28698999999</c:v>
                </c:pt>
                <c:pt idx="70">
                  <c:v>136988.75227</c:v>
                </c:pt>
                <c:pt idx="71">
                  <c:v>140941.46682</c:v>
                </c:pt>
                <c:pt idx="72">
                  <c:v>141724.41076</c:v>
                </c:pt>
                <c:pt idx="73">
                  <c:v>146401.55725000001</c:v>
                </c:pt>
                <c:pt idx="74">
                  <c:v>138523.60161000001</c:v>
                </c:pt>
                <c:pt idx="75">
                  <c:v>146585.67522999999</c:v>
                </c:pt>
                <c:pt idx="76">
                  <c:v>146981.45655</c:v>
                </c:pt>
                <c:pt idx="77">
                  <c:v>142968.86279000001</c:v>
                </c:pt>
                <c:pt idx="78">
                  <c:v>145193.28672</c:v>
                </c:pt>
                <c:pt idx="79">
                  <c:v>149250.68408000001</c:v>
                </c:pt>
                <c:pt idx="80">
                  <c:v>152818.50675999999</c:v>
                </c:pt>
                <c:pt idx="81">
                  <c:v>157887.84812000001</c:v>
                </c:pt>
                <c:pt idx="82">
                  <c:v>156488.59864000001</c:v>
                </c:pt>
                <c:pt idx="83">
                  <c:v>143843.8817</c:v>
                </c:pt>
                <c:pt idx="84">
                  <c:v>124917.17705</c:v>
                </c:pt>
                <c:pt idx="85">
                  <c:v>137568.6888</c:v>
                </c:pt>
                <c:pt idx="86">
                  <c:v>143328.95118999999</c:v>
                </c:pt>
                <c:pt idx="87">
                  <c:v>146869.33394000001</c:v>
                </c:pt>
                <c:pt idx="88">
                  <c:v>154785.25323999999</c:v>
                </c:pt>
                <c:pt idx="89">
                  <c:v>163497.54243999999</c:v>
                </c:pt>
                <c:pt idx="90">
                  <c:v>158313.46046</c:v>
                </c:pt>
                <c:pt idx="91">
                  <c:v>153899.5387</c:v>
                </c:pt>
                <c:pt idx="92">
                  <c:v>172401.67981999999</c:v>
                </c:pt>
                <c:pt idx="93">
                  <c:v>179844.82926999999</c:v>
                </c:pt>
                <c:pt idx="94">
                  <c:v>180035.59067999999</c:v>
                </c:pt>
                <c:pt idx="95">
                  <c:v>183611.42157999999</c:v>
                </c:pt>
                <c:pt idx="96">
                  <c:v>187816.12312999999</c:v>
                </c:pt>
                <c:pt idx="97">
                  <c:v>195946.36381000001</c:v>
                </c:pt>
                <c:pt idx="98">
                  <c:v>199450.55102000001</c:v>
                </c:pt>
                <c:pt idx="99">
                  <c:v>200423.59047</c:v>
                </c:pt>
                <c:pt idx="100">
                  <c:v>202880.78369000001</c:v>
                </c:pt>
                <c:pt idx="101">
                  <c:v>207093.13654000001</c:v>
                </c:pt>
                <c:pt idx="102">
                  <c:v>198464.87022000001</c:v>
                </c:pt>
                <c:pt idx="103">
                  <c:v>207138.08274000001</c:v>
                </c:pt>
                <c:pt idx="104">
                  <c:v>201814.63402</c:v>
                </c:pt>
                <c:pt idx="105">
                  <c:v>210068.85255000001</c:v>
                </c:pt>
                <c:pt idx="106">
                  <c:v>196498.40466999999</c:v>
                </c:pt>
                <c:pt idx="107">
                  <c:v>191625.24424</c:v>
                </c:pt>
                <c:pt idx="108">
                  <c:v>195649.37435999999</c:v>
                </c:pt>
                <c:pt idx="109">
                  <c:v>180466.98290999999</c:v>
                </c:pt>
                <c:pt idx="110">
                  <c:v>179582.69469</c:v>
                </c:pt>
                <c:pt idx="111">
                  <c:v>164749.16411000001</c:v>
                </c:pt>
                <c:pt idx="112">
                  <c:v>174634.11395</c:v>
                </c:pt>
                <c:pt idx="113">
                  <c:v>167998.01762</c:v>
                </c:pt>
                <c:pt idx="114">
                  <c:v>152676.59841000001</c:v>
                </c:pt>
                <c:pt idx="115">
                  <c:v>161226.48792000001</c:v>
                </c:pt>
                <c:pt idx="116">
                  <c:v>172979.89889000001</c:v>
                </c:pt>
                <c:pt idx="117">
                  <c:v>168914.87127</c:v>
                </c:pt>
                <c:pt idx="118">
                  <c:v>179015.98057000001</c:v>
                </c:pt>
                <c:pt idx="119">
                  <c:v>174862.80981999999</c:v>
                </c:pt>
                <c:pt idx="120">
                  <c:v>179181.92123000001</c:v>
                </c:pt>
                <c:pt idx="121">
                  <c:v>182084.66834999999</c:v>
                </c:pt>
                <c:pt idx="122">
                  <c:v>179371.60680000001</c:v>
                </c:pt>
                <c:pt idx="123">
                  <c:v>188322.24997999999</c:v>
                </c:pt>
                <c:pt idx="124">
                  <c:v>194348.56198</c:v>
                </c:pt>
                <c:pt idx="125">
                  <c:v>188829.06281999999</c:v>
                </c:pt>
                <c:pt idx="126">
                  <c:v>180520.58405</c:v>
                </c:pt>
                <c:pt idx="127">
                  <c:v>173787.16626</c:v>
                </c:pt>
                <c:pt idx="128">
                  <c:v>189549.66224000001</c:v>
                </c:pt>
                <c:pt idx="129">
                  <c:v>199121.92019</c:v>
                </c:pt>
                <c:pt idx="130">
                  <c:v>200794.54431999999</c:v>
                </c:pt>
                <c:pt idx="131">
                  <c:v>207119.57247000001</c:v>
                </c:pt>
                <c:pt idx="132">
                  <c:v>213043.19224</c:v>
                </c:pt>
                <c:pt idx="133">
                  <c:v>206460.15760000001</c:v>
                </c:pt>
                <c:pt idx="134">
                  <c:v>213686.26311999999</c:v>
                </c:pt>
                <c:pt idx="135">
                  <c:v>216848.81982</c:v>
                </c:pt>
                <c:pt idx="136">
                  <c:v>219451.00565000001</c:v>
                </c:pt>
                <c:pt idx="137">
                  <c:v>225200.622</c:v>
                </c:pt>
                <c:pt idx="138">
                  <c:v>229501.95387999999</c:v>
                </c:pt>
                <c:pt idx="139">
                  <c:v>224407.0105</c:v>
                </c:pt>
                <c:pt idx="140">
                  <c:v>230084.50786000001</c:v>
                </c:pt>
                <c:pt idx="141">
                  <c:v>223573.11629000001</c:v>
                </c:pt>
                <c:pt idx="142">
                  <c:v>232158.32396000001</c:v>
                </c:pt>
                <c:pt idx="143">
                  <c:v>229674.22988999999</c:v>
                </c:pt>
                <c:pt idx="144">
                  <c:v>222072.01287999999</c:v>
                </c:pt>
                <c:pt idx="145">
                  <c:v>224714.66983999999</c:v>
                </c:pt>
                <c:pt idx="146">
                  <c:v>237500.93455000001</c:v>
                </c:pt>
                <c:pt idx="147">
                  <c:v>246549.72016</c:v>
                </c:pt>
                <c:pt idx="148">
                  <c:v>248275.56820000001</c:v>
                </c:pt>
                <c:pt idx="149">
                  <c:v>253961.07871</c:v>
                </c:pt>
                <c:pt idx="150">
                  <c:v>260233.91735</c:v>
                </c:pt>
                <c:pt idx="151">
                  <c:v>264137.42612000002</c:v>
                </c:pt>
                <c:pt idx="152">
                  <c:v>264401.56355000002</c:v>
                </c:pt>
                <c:pt idx="153">
                  <c:v>268023.86497</c:v>
                </c:pt>
                <c:pt idx="154">
                  <c:v>274751.26397999999</c:v>
                </c:pt>
                <c:pt idx="155">
                  <c:v>276921.79897</c:v>
                </c:pt>
                <c:pt idx="156">
                  <c:v>254463.44107</c:v>
                </c:pt>
                <c:pt idx="157">
                  <c:v>278510.23625999998</c:v>
                </c:pt>
                <c:pt idx="158">
                  <c:v>290040.56004000001</c:v>
                </c:pt>
              </c:numCache>
            </c:numRef>
          </c:val>
          <c:smooth val="0"/>
          <c:extLst>
            <c:ext xmlns:c16="http://schemas.microsoft.com/office/drawing/2014/chart" uri="{C3380CC4-5D6E-409C-BE32-E72D297353CC}">
              <c16:uniqueId val="{00000002-B756-413C-8B2E-89CFA02487B9}"/>
            </c:ext>
          </c:extLst>
        </c:ser>
        <c:ser>
          <c:idx val="5"/>
          <c:order val="3"/>
          <c:tx>
            <c:strRef>
              <c:f>'877_B_PH'!$J$1</c:f>
              <c:strCache>
                <c:ptCount val="1"/>
                <c:pt idx="0">
                  <c:v>PH_FOORD_LAST</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'877_B_PH'!$J$2:$J$160</c:f>
              <c:numCache>
                <c:formatCode>General</c:formatCode>
                <c:ptCount val="159"/>
                <c:pt idx="158">
                  <c:v>224830</c:v>
                </c:pt>
              </c:numCache>
            </c:numRef>
          </c:val>
          <c:smooth val="0"/>
          <c:extLst>
            <c:ext xmlns:c16="http://schemas.microsoft.com/office/drawing/2014/chart" uri="{C3380CC4-5D6E-409C-BE32-E72D297353CC}">
              <c16:uniqueId val="{00000003-B756-413C-8B2E-89CFA02487B9}"/>
            </c:ext>
          </c:extLst>
        </c:ser>
        <c:ser>
          <c:idx val="6"/>
          <c:order val="4"/>
          <c:tx>
            <c:strRef>
              <c:f>'877_B_PH'!$K$1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'877_B_PH'!$K$2:$K$160</c:f>
              <c:numCache>
                <c:formatCode>General</c:formatCode>
                <c:ptCount val="159"/>
                <c:pt idx="158">
                  <c:v>400234.09441000002</c:v>
                </c:pt>
              </c:numCache>
            </c:numRef>
          </c:val>
          <c:smooth val="0"/>
          <c:extLst>
            <c:ext xmlns:c16="http://schemas.microsoft.com/office/drawing/2014/chart" uri="{C3380CC4-5D6E-409C-BE32-E72D297353CC}">
              <c16:uniqueId val="{00000004-B756-413C-8B2E-89CFA02487B9}"/>
            </c:ext>
          </c:extLst>
        </c:ser>
        <c:ser>
          <c:idx val="7"/>
          <c:order val="5"/>
          <c:tx>
            <c:strRef>
              <c:f>'877_B_PH'!$L$1</c:f>
              <c:strCache>
                <c:ptCount val="1"/>
                <c:pt idx="0">
                  <c:v>PH_COMP_2_LAST</c:v>
                </c:pt>
              </c:strCache>
            </c:strRef>
          </c:tx>
          <c:spPr>
            <a:ln w="28575" cap="rnd">
              <a:solidFill>
                <a:schemeClr val="accent2">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'877_B_PH'!$I$2:$I$160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'877_B_PH'!$L$2:$L$160</c:f>
              <c:numCache>
                <c:formatCode>General</c:formatCode>
                <c:ptCount val="159"/>
                <c:pt idx="158">
                  <c:v>290040.56004000001</c:v>
                </c:pt>
              </c:numCache>
            </c:numRef>
          </c:val>
          <c:smooth val="0"/>
          <c:extLst>
            <c:ext xmlns:c16="http://schemas.microsoft.com/office/drawing/2014/chart" uri="{C3380CC4-5D6E-409C-BE32-E72D297353CC}">
              <c16:uniqueId val="{00000005-B756-413C-8B2E-89CFA02487B9}"/>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3"/>
        <c:majorTimeUnit val="years"/>
      </c:dateAx>
      <c:valAx>
        <c:axId val="898856000"/>
        <c:scaling>
          <c:orientation val="minMax"/>
          <c:max val="42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'878_GEO_EXP'!$A$2</c:f>
              <c:strCache>
                <c:ptCount val="1"/>
                <c:pt idx="0">
                  <c:v>Foord</c:v>
                </c:pt>
              </c:strCache>
            </c:strRef>
          </c:tx>
          <c:spPr>
            <a:solidFill>
              <a:srgbClr val="D25347"/>
            </a:solidFill>
            <a:ln>
              <a:noFill/>
            </a:ln>
            <a:effectLst/>
          </c:spPr>
          <c:invertIfNegative val="0"/>
          <c:cat>
            <c:strRef>
              <c:f>'878_GEO_EXP'!$B$1:$F$1</c:f>
              <c:strCache>
                <c:ptCount val="5"/>
                <c:pt idx="0">
                  <c:v>North America</c:v>
                </c:pt>
                <c:pt idx="1">
                  <c:v>EM Asia</c:v>
                </c:pt>
                <c:pt idx="2">
                  <c:v>Europe</c:v>
                </c:pt>
                <c:pt idx="3">
                  <c:v>Pacific</c:v>
                </c:pt>
                <c:pt idx="4">
                  <c:v>Other</c:v>
                </c:pt>
              </c:strCache>
            </c:strRef>
          </c:cat>
          <c:val>
            <c:numRef>
              <c:f>'878_GEO_EXP'!$B$2:$F$2</c:f>
              <c:numCache>
                <c:formatCode>0.000</c:formatCode>
                <c:ptCount val="5"/>
                <c:pt idx="0">
                  <c:v>0.36289444999999998</c:v>
                </c:pt>
                <c:pt idx="1">
                  <c:v>0.26731398000000001</c:v>
                </c:pt>
                <c:pt idx="2">
                  <c:v>0.28713599000000001</c:v>
                </c:pt>
                <c:pt idx="3">
                  <c:v>8.2655580000000006E-2</c:v>
                </c:pt>
              </c:numCache>
            </c:numRef>
          </c:val>
          <c:extLst>
            <c:ext xmlns:c16="http://schemas.microsoft.com/office/drawing/2014/chart" uri="{C3380CC4-5D6E-409C-BE32-E72D297353CC}">
              <c16:uniqueId val="{00000000-5956-4674-96EF-A63095EE519C}"/>
            </c:ext>
          </c:extLst>
        </c:ser>
        <c:ser>
          <c:idx val="1"/>
          <c:order val="1"/>
          <c:tx>
            <c:strRef>
              <c:f>'878_GEO_EXP'!$A$3</c:f>
              <c:strCache>
                <c:ptCount val="1"/>
                <c:pt idx="0">
                  <c:v>MSCI ACWI Islamic</c:v>
                </c:pt>
              </c:strCache>
            </c:strRef>
          </c:tx>
          <c:spPr>
            <a:solidFill>
              <a:srgbClr val="29363D"/>
            </a:solidFill>
            <a:ln>
              <a:noFill/>
            </a:ln>
            <a:effectLst/>
          </c:spPr>
          <c:invertIfNegative val="0"/>
          <c:cat>
            <c:strRef>
              <c:f>'878_GEO_EXP'!$B$1:$F$1</c:f>
              <c:strCache>
                <c:ptCount val="5"/>
                <c:pt idx="0">
                  <c:v>North America</c:v>
                </c:pt>
                <c:pt idx="1">
                  <c:v>EM Asia</c:v>
                </c:pt>
                <c:pt idx="2">
                  <c:v>Europe</c:v>
                </c:pt>
                <c:pt idx="3">
                  <c:v>Pacific</c:v>
                </c:pt>
                <c:pt idx="4">
                  <c:v>Other</c:v>
                </c:pt>
              </c:strCache>
            </c:strRef>
          </c:cat>
          <c:val>
            <c:numRef>
              <c:f>'878_GEO_EXP'!$B$3:$F$3</c:f>
              <c:numCache>
                <c:formatCode>General</c:formatCode>
                <c:ptCount val="5"/>
                <c:pt idx="0">
                  <c:v>0.56530000000000002</c:v>
                </c:pt>
                <c:pt idx="1">
                  <c:v>0.1411</c:v>
                </c:pt>
                <c:pt idx="2">
                  <c:v>0.18290000000000001</c:v>
                </c:pt>
                <c:pt idx="3">
                  <c:v>8.5300000000000001E-2</c:v>
                </c:pt>
                <c:pt idx="4">
                  <c:v>2.8299999999999992E-2</c:v>
                </c:pt>
              </c:numCache>
            </c:numRef>
          </c:val>
          <c:extLst>
            <c:ext xmlns:c16="http://schemas.microsoft.com/office/drawing/2014/chart" uri="{C3380CC4-5D6E-409C-BE32-E72D297353CC}">
              <c16:uniqueId val="{00000001-5956-4674-96EF-A63095EE519C}"/>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max val="0.60000000000000009"/>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'878_GEO_EXP'!$A$24</c:f>
              <c:strCache>
                <c:ptCount val="1"/>
                <c:pt idx="0">
                  <c:v>Foord </c:v>
                </c:pt>
              </c:strCache>
            </c:strRef>
          </c:tx>
          <c:spPr>
            <a:solidFill>
              <a:srgbClr val="D25347"/>
            </a:solidFill>
            <a:ln>
              <a:noFill/>
            </a:ln>
            <a:effectLst/>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0A4D-4D37-9286-EE3F4AF3A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'878_GEO_EXP'!$B$23:$F$23</c:f>
              <c:strCache>
                <c:ptCount val="5"/>
                <c:pt idx="0">
                  <c:v>North America</c:v>
                </c:pt>
                <c:pt idx="1">
                  <c:v>EM Asia</c:v>
                </c:pt>
                <c:pt idx="2">
                  <c:v>Europe</c:v>
                </c:pt>
                <c:pt idx="3">
                  <c:v>Pacific</c:v>
                </c:pt>
                <c:pt idx="4">
                  <c:v>Africa/Middle East</c:v>
                </c:pt>
              </c:strCache>
            </c:strRef>
          </c:cat>
          <c:val>
            <c:numRef>
              <c:f>'878_GEO_EXP'!$B$24:$F$24</c:f>
              <c:numCache>
                <c:formatCode>0%</c:formatCode>
                <c:ptCount val="5"/>
                <c:pt idx="0">
                  <c:v>0.35099999999999998</c:v>
                </c:pt>
                <c:pt idx="1">
                  <c:v>0.3125</c:v>
                </c:pt>
                <c:pt idx="2">
                  <c:v>0.25519999999999998</c:v>
                </c:pt>
                <c:pt idx="3">
                  <c:v>8.1299999999999997E-2</c:v>
                </c:pt>
              </c:numCache>
            </c:numRef>
          </c:val>
          <c:extLst>
            <c:ext xmlns:c16="http://schemas.microsoft.com/office/drawing/2014/chart" uri="{C3380CC4-5D6E-409C-BE32-E72D297353CC}">
              <c16:uniqueId val="{00000000-F17E-4EFE-9DE3-ADBFB6CBE790}"/>
            </c:ext>
          </c:extLst>
        </c:ser>
        <c:ser>
          <c:idx val="1"/>
          <c:order val="1"/>
          <c:tx>
            <c:strRef>
              <c:f>'878_GEO_EXP'!$A$25</c:f>
              <c:strCache>
                <c:ptCount val="1"/>
                <c:pt idx="0">
                  <c:v>MSCI ACWI Islamic</c:v>
                </c:pt>
              </c:strCache>
            </c:strRef>
          </c:tx>
          <c:spPr>
            <a:solidFill>
              <a:srgbClr val="2936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'878_GEO_EXP'!$B$23:$F$23</c:f>
              <c:strCache>
                <c:ptCount val="5"/>
                <c:pt idx="0">
                  <c:v>North America</c:v>
                </c:pt>
                <c:pt idx="1">
                  <c:v>EM Asia</c:v>
                </c:pt>
                <c:pt idx="2">
                  <c:v>Europe</c:v>
                </c:pt>
                <c:pt idx="3">
                  <c:v>Pacific</c:v>
                </c:pt>
                <c:pt idx="4">
                  <c:v>Africa/Middle East</c:v>
                </c:pt>
              </c:strCache>
            </c:strRef>
          </c:cat>
          <c:val>
            <c:numRef>
              <c:f>'878_GEO_EXP'!$B$25:$F$25</c:f>
              <c:numCache>
                <c:formatCode>0%</c:formatCode>
                <c:ptCount val="5"/>
                <c:pt idx="0">
                  <c:v>0.57799999999999996</c:v>
                </c:pt>
                <c:pt idx="1">
                  <c:v>0.1002</c:v>
                </c:pt>
                <c:pt idx="2">
                  <c:v>0.20799999999999999</c:v>
                </c:pt>
                <c:pt idx="3">
                  <c:v>8.6300000000000002E-2</c:v>
                </c:pt>
                <c:pt idx="4">
                  <c:v>2.75E-2</c:v>
                </c:pt>
              </c:numCache>
            </c:numRef>
          </c:val>
          <c:extLst>
            <c:ext xmlns:c16="http://schemas.microsoft.com/office/drawing/2014/chart" uri="{C3380CC4-5D6E-409C-BE32-E72D297353CC}">
              <c16:uniqueId val="{00000001-F17E-4EFE-9DE3-ADBFB6CBE790}"/>
            </c:ext>
          </c:extLst>
        </c:ser>
        <c:dLbls>
          <c:showLegendKey val="0"/>
          <c:showVal val="0"/>
          <c:showCatName val="0"/>
          <c:showSerName val="0"/>
          <c:showPercent val="0"/>
          <c:showBubbleSize val="0"/>
        </c:dLbls>
        <c:gapWidth val="120"/>
        <c:axId val="1709893839"/>
        <c:axId val="1709901039"/>
      </c:barChart>
      <c:catAx>
        <c:axId val="1709893839"/>
        <c:scaling>
          <c:orientation val="minMax"/>
        </c:scaling>
        <c:delete val="0"/>
        <c:axPos val="b"/>
        <c:numFmt formatCode="General" sourceLinked="1"/>
        <c:majorTickMark val="out"/>
        <c:minorTickMark val="none"/>
        <c:tickLblPos val="low"/>
        <c:spPr>
          <a:noFill/>
          <a:ln w="3175" cap="flat" cmpd="sng" algn="ctr">
            <a:solidFill>
              <a:schemeClr val="tx1"/>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9901039"/>
        <c:crosses val="autoZero"/>
        <c:auto val="1"/>
        <c:lblAlgn val="ctr"/>
        <c:lblOffset val="100"/>
        <c:noMultiLvlLbl val="0"/>
      </c:catAx>
      <c:valAx>
        <c:axId val="1709901039"/>
        <c:scaling>
          <c:orientation val="minMax"/>
          <c:max val="0.60000000000000009"/>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0989383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dPt>
            <c:idx val="0"/>
            <c:invertIfNegative val="0"/>
            <c:bubble3D val="0"/>
            <c:spPr>
              <a:solidFill>
                <a:srgbClr val="29363D"/>
              </a:solidFill>
              <a:ln>
                <a:noFill/>
              </a:ln>
              <a:effectLst/>
            </c:spPr>
            <c:extLst>
              <c:ext xmlns:c16="http://schemas.microsoft.com/office/drawing/2014/chart" uri="{C3380CC4-5D6E-409C-BE32-E72D297353CC}">
                <c16:uniqueId val="{0000000E-089B-4CBF-A63D-CEFC48F60031}"/>
              </c:ext>
            </c:extLst>
          </c:dPt>
          <c:dPt>
            <c:idx val="1"/>
            <c:invertIfNegative val="0"/>
            <c:bubble3D val="0"/>
            <c:spPr>
              <a:solidFill>
                <a:srgbClr val="D25347"/>
              </a:solidFill>
              <a:ln>
                <a:noFill/>
              </a:ln>
              <a:effectLst/>
            </c:spPr>
            <c:extLst>
              <c:ext xmlns:c16="http://schemas.microsoft.com/office/drawing/2014/chart" uri="{C3380CC4-5D6E-409C-BE32-E72D297353CC}">
                <c16:uniqueId val="{0000000C-51C0-480B-91C2-5A941DFC10F9}"/>
              </c:ext>
            </c:extLst>
          </c:dPt>
          <c:dPt>
            <c:idx val="4"/>
            <c:invertIfNegative val="0"/>
            <c:bubble3D val="0"/>
            <c:spPr>
              <a:solidFill>
                <a:srgbClr val="D25347"/>
              </a:solidFill>
              <a:ln>
                <a:noFill/>
              </a:ln>
              <a:effectLst/>
            </c:spPr>
            <c:extLst>
              <c:ext xmlns:c16="http://schemas.microsoft.com/office/drawing/2014/chart" uri="{C3380CC4-5D6E-409C-BE32-E72D297353CC}">
                <c16:uniqueId val="{0000000A-04D0-4BBF-A86E-885FAB562563}"/>
              </c:ext>
            </c:extLst>
          </c:dPt>
          <c:dPt>
            <c:idx val="5"/>
            <c:invertIfNegative val="0"/>
            <c:bubble3D val="0"/>
            <c:spPr>
              <a:solidFill>
                <a:srgbClr val="D25347"/>
              </a:solidFill>
              <a:ln>
                <a:noFill/>
              </a:ln>
              <a:effectLst/>
            </c:spPr>
            <c:extLst>
              <c:ext xmlns:c16="http://schemas.microsoft.com/office/drawing/2014/chart" uri="{C3380CC4-5D6E-409C-BE32-E72D297353CC}">
                <c16:uniqueId val="{00000001-41DB-4EF2-B8AC-63CCF8CE90B0}"/>
              </c:ext>
            </c:extLst>
          </c:dPt>
          <c:dPt>
            <c:idx val="6"/>
            <c:invertIfNegative val="0"/>
            <c:bubble3D val="0"/>
            <c:spPr>
              <a:solidFill>
                <a:srgbClr val="D25347"/>
              </a:solidFill>
              <a:ln>
                <a:noFill/>
              </a:ln>
              <a:effectLst/>
            </c:spPr>
            <c:extLst>
              <c:ext xmlns:c16="http://schemas.microsoft.com/office/drawing/2014/chart" uri="{C3380CC4-5D6E-409C-BE32-E72D297353CC}">
                <c16:uniqueId val="{00000003-41DB-4EF2-B8AC-63CCF8CE90B0}"/>
              </c:ext>
            </c:extLst>
          </c:dPt>
          <c:dPt>
            <c:idx val="7"/>
            <c:invertIfNegative val="0"/>
            <c:bubble3D val="0"/>
            <c:spPr>
              <a:solidFill>
                <a:srgbClr val="D25347"/>
              </a:solidFill>
              <a:ln>
                <a:noFill/>
              </a:ln>
              <a:effectLst/>
            </c:spPr>
            <c:extLst>
              <c:ext xmlns:c16="http://schemas.microsoft.com/office/drawing/2014/chart" uri="{C3380CC4-5D6E-409C-BE32-E72D297353CC}">
                <c16:uniqueId val="{00000005-41DB-4EF2-B8AC-63CCF8CE90B0}"/>
              </c:ext>
            </c:extLst>
          </c:dPt>
          <c:dPt>
            <c:idx val="8"/>
            <c:invertIfNegative val="0"/>
            <c:bubble3D val="0"/>
            <c:spPr>
              <a:solidFill>
                <a:srgbClr val="D25347"/>
              </a:solidFill>
              <a:ln>
                <a:noFill/>
              </a:ln>
              <a:effectLst/>
            </c:spPr>
            <c:extLst>
              <c:ext xmlns:c16="http://schemas.microsoft.com/office/drawing/2014/chart" uri="{C3380CC4-5D6E-409C-BE32-E72D297353CC}">
                <c16:uniqueId val="{00000007-41DB-4EF2-B8AC-63CCF8CE90B0}"/>
              </c:ext>
            </c:extLst>
          </c:dPt>
          <c:dPt>
            <c:idx val="9"/>
            <c:invertIfNegative val="0"/>
            <c:bubble3D val="0"/>
            <c:spPr>
              <a:solidFill>
                <a:srgbClr val="D25347"/>
              </a:solidFill>
              <a:ln>
                <a:noFill/>
              </a:ln>
              <a:effectLst/>
            </c:spPr>
            <c:extLst>
              <c:ext xmlns:c16="http://schemas.microsoft.com/office/drawing/2014/chart" uri="{C3380CC4-5D6E-409C-BE32-E72D297353CC}">
                <c16:uniqueId val="{00000009-41DB-4EF2-B8AC-63CCF8CE90B0}"/>
              </c:ext>
            </c:extLst>
          </c:dPt>
          <c:val>
            <c:numRef>
              <c:f>'878_ESA'!$H$4:$H$15</c:f>
              <c:numCache>
                <c:formatCode>0.0</c:formatCode>
                <c:ptCount val="12"/>
                <c:pt idx="0">
                  <c:v>18.147624</c:v>
                </c:pt>
                <c:pt idx="1">
                  <c:v>17.775687999999999</c:v>
                </c:pt>
                <c:pt idx="2">
                  <c:v>13.523262000000001</c:v>
                </c:pt>
                <c:pt idx="3">
                  <c:v>12.894192</c:v>
                </c:pt>
                <c:pt idx="4">
                  <c:v>11.927061999999999</c:v>
                </c:pt>
                <c:pt idx="5">
                  <c:v>9.1796260000000007</c:v>
                </c:pt>
                <c:pt idx="6">
                  <c:v>6.063898</c:v>
                </c:pt>
                <c:pt idx="7">
                  <c:v>4.8035050000000004</c:v>
                </c:pt>
                <c:pt idx="8">
                  <c:v>3.6304400000000001</c:v>
                </c:pt>
                <c:pt idx="9">
                  <c:v>2.0547029999999999</c:v>
                </c:pt>
                <c:pt idx="10">
                  <c:v>0</c:v>
                </c:pt>
                <c:pt idx="11">
                  <c:v>0</c:v>
                </c:pt>
              </c:numCache>
            </c:numRef>
          </c:val>
          <c:extLst>
            <c:ext xmlns:c16="http://schemas.microsoft.com/office/drawing/2014/chart" uri="{C3380CC4-5D6E-409C-BE32-E72D297353CC}">
              <c16:uniqueId val="{0000000A-41DB-4EF2-B8AC-63CCF8CE90B0}"/>
            </c:ext>
          </c:extLst>
        </c:ser>
        <c:dLbls>
          <c:showLegendKey val="0"/>
          <c:showVal val="0"/>
          <c:showCatName val="0"/>
          <c:showSerName val="0"/>
          <c:showPercent val="0"/>
          <c:showBubbleSize val="0"/>
        </c:dLbls>
        <c:gapWidth val="20"/>
        <c:axId val="1908549088"/>
        <c:axId val="1908546688"/>
      </c:barChart>
      <c:catAx>
        <c:axId val="1908549088"/>
        <c:scaling>
          <c:orientation val="maxMin"/>
        </c:scaling>
        <c:delete val="1"/>
        <c:axPos val="l"/>
        <c:majorTickMark val="none"/>
        <c:minorTickMark val="none"/>
        <c:tickLblPos val="nextTo"/>
        <c:crossAx val="1908546688"/>
        <c:crosses val="autoZero"/>
        <c:auto val="1"/>
        <c:lblAlgn val="ctr"/>
        <c:lblOffset val="100"/>
        <c:noMultiLvlLbl val="0"/>
      </c:catAx>
      <c:valAx>
        <c:axId val="1908546688"/>
        <c:scaling>
          <c:orientation val="minMax"/>
        </c:scaling>
        <c:delete val="1"/>
        <c:axPos val="t"/>
        <c:numFmt formatCode="0.0" sourceLinked="1"/>
        <c:majorTickMark val="none"/>
        <c:minorTickMark val="none"/>
        <c:tickLblPos val="nextTo"/>
        <c:crossAx val="19085490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dPt>
            <c:idx val="5"/>
            <c:invertIfNegative val="0"/>
            <c:bubble3D val="0"/>
            <c:spPr>
              <a:solidFill>
                <a:srgbClr val="D25347"/>
              </a:solidFill>
              <a:ln>
                <a:noFill/>
              </a:ln>
              <a:effectLst/>
            </c:spPr>
            <c:extLst>
              <c:ext xmlns:c16="http://schemas.microsoft.com/office/drawing/2014/chart" uri="{C3380CC4-5D6E-409C-BE32-E72D297353CC}">
                <c16:uniqueId val="{00000001-7A54-4EC1-BABA-AFDC2A98C797}"/>
              </c:ext>
            </c:extLst>
          </c:dPt>
          <c:dPt>
            <c:idx val="6"/>
            <c:invertIfNegative val="0"/>
            <c:bubble3D val="0"/>
            <c:spPr>
              <a:solidFill>
                <a:srgbClr val="D25347"/>
              </a:solidFill>
              <a:ln>
                <a:noFill/>
              </a:ln>
              <a:effectLst/>
            </c:spPr>
            <c:extLst>
              <c:ext xmlns:c16="http://schemas.microsoft.com/office/drawing/2014/chart" uri="{C3380CC4-5D6E-409C-BE32-E72D297353CC}">
                <c16:uniqueId val="{00000003-7A54-4EC1-BABA-AFDC2A98C797}"/>
              </c:ext>
            </c:extLst>
          </c:dPt>
          <c:dPt>
            <c:idx val="7"/>
            <c:invertIfNegative val="0"/>
            <c:bubble3D val="0"/>
            <c:spPr>
              <a:solidFill>
                <a:srgbClr val="D25347"/>
              </a:solidFill>
              <a:ln>
                <a:noFill/>
              </a:ln>
              <a:effectLst/>
            </c:spPr>
            <c:extLst>
              <c:ext xmlns:c16="http://schemas.microsoft.com/office/drawing/2014/chart" uri="{C3380CC4-5D6E-409C-BE32-E72D297353CC}">
                <c16:uniqueId val="{00000005-7A54-4EC1-BABA-AFDC2A98C797}"/>
              </c:ext>
            </c:extLst>
          </c:dPt>
          <c:dPt>
            <c:idx val="8"/>
            <c:invertIfNegative val="0"/>
            <c:bubble3D val="0"/>
            <c:spPr>
              <a:solidFill>
                <a:srgbClr val="D25347"/>
              </a:solidFill>
              <a:ln>
                <a:noFill/>
              </a:ln>
              <a:effectLst/>
            </c:spPr>
            <c:extLst>
              <c:ext xmlns:c16="http://schemas.microsoft.com/office/drawing/2014/chart" uri="{C3380CC4-5D6E-409C-BE32-E72D297353CC}">
                <c16:uniqueId val="{00000007-7A54-4EC1-BABA-AFDC2A98C797}"/>
              </c:ext>
            </c:extLst>
          </c:dPt>
          <c:dPt>
            <c:idx val="9"/>
            <c:invertIfNegative val="0"/>
            <c:bubble3D val="0"/>
            <c:spPr>
              <a:solidFill>
                <a:srgbClr val="535353"/>
              </a:solidFill>
              <a:ln>
                <a:noFill/>
              </a:ln>
              <a:effectLst/>
            </c:spPr>
            <c:extLst>
              <c:ext xmlns:c16="http://schemas.microsoft.com/office/drawing/2014/chart" uri="{C3380CC4-5D6E-409C-BE32-E72D297353CC}">
                <c16:uniqueId val="{00000009-7A54-4EC1-BABA-AFDC2A98C797}"/>
              </c:ext>
            </c:extLst>
          </c:dPt>
          <c:val>
            <c:numRef>
              <c:f>'878_ESA_MANUAL'!$H$4:$H$15</c:f>
              <c:numCache>
                <c:formatCode>0</c:formatCode>
                <c:ptCount val="12"/>
                <c:pt idx="0">
                  <c:v>22.932652999999998</c:v>
                </c:pt>
                <c:pt idx="1">
                  <c:v>18.389191999999998</c:v>
                </c:pt>
                <c:pt idx="2">
                  <c:v>17.786719999999999</c:v>
                </c:pt>
                <c:pt idx="3">
                  <c:v>14.280123</c:v>
                </c:pt>
                <c:pt idx="4">
                  <c:v>13.311451</c:v>
                </c:pt>
                <c:pt idx="5">
                  <c:v>9.3235659999999996</c:v>
                </c:pt>
                <c:pt idx="6">
                  <c:v>3.9762960000000001</c:v>
                </c:pt>
                <c:pt idx="7">
                  <c:v>0</c:v>
                </c:pt>
              </c:numCache>
            </c:numRef>
          </c:val>
          <c:extLst>
            <c:ext xmlns:c16="http://schemas.microsoft.com/office/drawing/2014/chart" uri="{C3380CC4-5D6E-409C-BE32-E72D297353CC}">
              <c16:uniqueId val="{0000000A-7A54-4EC1-BABA-AFDC2A98C797}"/>
            </c:ext>
          </c:extLst>
        </c:ser>
        <c:dLbls>
          <c:showLegendKey val="0"/>
          <c:showVal val="0"/>
          <c:showCatName val="0"/>
          <c:showSerName val="0"/>
          <c:showPercent val="0"/>
          <c:showBubbleSize val="0"/>
        </c:dLbls>
        <c:gapWidth val="20"/>
        <c:axId val="1908549088"/>
        <c:axId val="1908546688"/>
      </c:barChart>
      <c:catAx>
        <c:axId val="1908549088"/>
        <c:scaling>
          <c:orientation val="maxMin"/>
        </c:scaling>
        <c:delete val="1"/>
        <c:axPos val="l"/>
        <c:majorTickMark val="none"/>
        <c:minorTickMark val="none"/>
        <c:tickLblPos val="nextTo"/>
        <c:crossAx val="1908546688"/>
        <c:crosses val="autoZero"/>
        <c:auto val="1"/>
        <c:lblAlgn val="ctr"/>
        <c:lblOffset val="100"/>
        <c:noMultiLvlLbl val="0"/>
      </c:catAx>
      <c:valAx>
        <c:axId val="1908546688"/>
        <c:scaling>
          <c:orientation val="minMax"/>
        </c:scaling>
        <c:delete val="1"/>
        <c:axPos val="t"/>
        <c:numFmt formatCode="0" sourceLinked="1"/>
        <c:majorTickMark val="none"/>
        <c:minorTickMark val="none"/>
        <c:tickLblPos val="nextTo"/>
        <c:crossAx val="19085490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'878_R_PH'!$G$2</c:f>
              <c:strCache>
                <c:ptCount val="1"/>
                <c:pt idx="0">
                  <c:v>Foord</c:v>
                </c:pt>
              </c:strCache>
            </c:strRef>
          </c:tx>
          <c:spPr>
            <a:ln w="15875" cap="rnd">
              <a:solidFill>
                <a:srgbClr val="D25347"/>
              </a:solidFill>
              <a:round/>
            </a:ln>
            <a:effectLst/>
          </c:spPr>
          <c:marker>
            <c:symbol val="none"/>
          </c:marker>
          <c:dLbls>
            <c:delete val="1"/>
          </c:dLbls>
          <c:cat>
            <c:numRef>
              <c:f>'878_R_PH'!$I$2:$I$67</c:f>
              <c:numCache>
                <c:formatCode>m/d/yyyy</c:formatCode>
                <c:ptCount val="66"/>
                <c:pt idx="0">
                  <c:v>44197</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numCache>
            </c:numRef>
          </c:cat>
          <c:val>
            <c:numRef>
              <c:f>'878_R_PH'!$N$2:$N$67</c:f>
              <c:numCache>
                <c:formatCode>General</c:formatCode>
                <c:ptCount val="66"/>
                <c:pt idx="0">
                  <c:v>100000</c:v>
                </c:pt>
                <c:pt idx="1">
                  <c:v>99360</c:v>
                </c:pt>
                <c:pt idx="2">
                  <c:v>100800</c:v>
                </c:pt>
                <c:pt idx="3">
                  <c:v>100680</c:v>
                </c:pt>
                <c:pt idx="4">
                  <c:v>102060</c:v>
                </c:pt>
                <c:pt idx="5">
                  <c:v>103180</c:v>
                </c:pt>
                <c:pt idx="6">
                  <c:v>103230</c:v>
                </c:pt>
                <c:pt idx="7">
                  <c:v>100070</c:v>
                </c:pt>
                <c:pt idx="8">
                  <c:v>100210</c:v>
                </c:pt>
                <c:pt idx="9">
                  <c:v>96810</c:v>
                </c:pt>
                <c:pt idx="10">
                  <c:v>100010</c:v>
                </c:pt>
                <c:pt idx="11">
                  <c:v>95220</c:v>
                </c:pt>
                <c:pt idx="12">
                  <c:v>98870</c:v>
                </c:pt>
                <c:pt idx="13">
                  <c:v>96530</c:v>
                </c:pt>
                <c:pt idx="14">
                  <c:v>96480</c:v>
                </c:pt>
                <c:pt idx="15">
                  <c:v>99550</c:v>
                </c:pt>
                <c:pt idx="16">
                  <c:v>95430</c:v>
                </c:pt>
                <c:pt idx="17">
                  <c:v>95100</c:v>
                </c:pt>
                <c:pt idx="18">
                  <c:v>90610</c:v>
                </c:pt>
                <c:pt idx="19">
                  <c:v>92270</c:v>
                </c:pt>
                <c:pt idx="20">
                  <c:v>89310</c:v>
                </c:pt>
                <c:pt idx="21">
                  <c:v>82640</c:v>
                </c:pt>
                <c:pt idx="22">
                  <c:v>83950</c:v>
                </c:pt>
                <c:pt idx="23">
                  <c:v>91870</c:v>
                </c:pt>
                <c:pt idx="24">
                  <c:v>92310</c:v>
                </c:pt>
                <c:pt idx="25">
                  <c:v>103110</c:v>
                </c:pt>
                <c:pt idx="26">
                  <c:v>98230</c:v>
                </c:pt>
                <c:pt idx="27">
                  <c:v>101990</c:v>
                </c:pt>
                <c:pt idx="28">
                  <c:v>100260</c:v>
                </c:pt>
                <c:pt idx="29">
                  <c:v>98270</c:v>
                </c:pt>
                <c:pt idx="30">
                  <c:v>103470</c:v>
                </c:pt>
                <c:pt idx="31">
                  <c:v>106440</c:v>
                </c:pt>
                <c:pt idx="32">
                  <c:v>101740</c:v>
                </c:pt>
                <c:pt idx="33">
                  <c:v>99540</c:v>
                </c:pt>
                <c:pt idx="34">
                  <c:v>95530</c:v>
                </c:pt>
                <c:pt idx="35">
                  <c:v>100000</c:v>
                </c:pt>
                <c:pt idx="36">
                  <c:v>105710</c:v>
                </c:pt>
                <c:pt idx="37">
                  <c:v>101630</c:v>
                </c:pt>
                <c:pt idx="38">
                  <c:v>103750</c:v>
                </c:pt>
                <c:pt idx="39">
                  <c:v>107740</c:v>
                </c:pt>
                <c:pt idx="40">
                  <c:v>109620</c:v>
                </c:pt>
                <c:pt idx="41">
                  <c:v>118450</c:v>
                </c:pt>
                <c:pt idx="42">
                  <c:v>118010</c:v>
                </c:pt>
                <c:pt idx="43">
                  <c:v>119940</c:v>
                </c:pt>
                <c:pt idx="44">
                  <c:v>119250</c:v>
                </c:pt>
                <c:pt idx="45">
                  <c:v>125350</c:v>
                </c:pt>
                <c:pt idx="46">
                  <c:v>120890</c:v>
                </c:pt>
                <c:pt idx="47">
                  <c:v>118090</c:v>
                </c:pt>
                <c:pt idx="48">
                  <c:v>116190</c:v>
                </c:pt>
                <c:pt idx="49">
                  <c:v>124220</c:v>
                </c:pt>
                <c:pt idx="50">
                  <c:v>128780</c:v>
                </c:pt>
                <c:pt idx="51">
                  <c:v>124880</c:v>
                </c:pt>
                <c:pt idx="52">
                  <c:v>119480</c:v>
                </c:pt>
                <c:pt idx="53">
                  <c:v>122210</c:v>
                </c:pt>
                <c:pt idx="54">
                  <c:v>122710</c:v>
                </c:pt>
                <c:pt idx="55">
                  <c:v>125750</c:v>
                </c:pt>
                <c:pt idx="56">
                  <c:v>126780</c:v>
                </c:pt>
                <c:pt idx="57">
                  <c:v>136790</c:v>
                </c:pt>
                <c:pt idx="58">
                  <c:v>135950</c:v>
                </c:pt>
                <c:pt idx="59">
                  <c:v>138260</c:v>
                </c:pt>
                <c:pt idx="60">
                  <c:v>140710</c:v>
                </c:pt>
                <c:pt idx="61">
                  <c:v>148490</c:v>
                </c:pt>
                <c:pt idx="62">
                  <c:v>146690</c:v>
                </c:pt>
                <c:pt idx="63">
                  <c:v>136950</c:v>
                </c:pt>
                <c:pt idx="64">
                  <c:v>139160</c:v>
                </c:pt>
                <c:pt idx="65">
                  <c:v>138550</c:v>
                </c:pt>
              </c:numCache>
            </c:numRef>
          </c:val>
          <c:smooth val="0"/>
          <c:extLst>
            <c:ext xmlns:c16="http://schemas.microsoft.com/office/drawing/2014/chart" uri="{C3380CC4-5D6E-409C-BE32-E72D297353CC}">
              <c16:uniqueId val="{00000000-E5A1-4D30-BBE5-68F69839100B}"/>
            </c:ext>
          </c:extLst>
        </c:ser>
        <c:ser>
          <c:idx val="1"/>
          <c:order val="1"/>
          <c:tx>
            <c:strRef>
              <c:f>'878_R_PH'!$G$3</c:f>
              <c:strCache>
                <c:ptCount val="1"/>
                <c:pt idx="0">
                  <c:v>MSCI AC world index</c:v>
                </c:pt>
              </c:strCache>
            </c:strRef>
          </c:tx>
          <c:spPr>
            <a:ln w="15875" cap="rnd">
              <a:solidFill>
                <a:srgbClr val="29363D"/>
              </a:solidFill>
              <a:round/>
            </a:ln>
            <a:effectLst/>
          </c:spPr>
          <c:marker>
            <c:symbol val="none"/>
          </c:marker>
          <c:dLbls>
            <c:delete val="1"/>
          </c:dLbls>
          <c:cat>
            <c:numRef>
              <c:f>'878_R_PH'!$I$2:$I$67</c:f>
              <c:numCache>
                <c:formatCode>m/d/yyyy</c:formatCode>
                <c:ptCount val="66"/>
                <c:pt idx="0">
                  <c:v>44197</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numCache>
            </c:numRef>
          </c:cat>
          <c:val>
            <c:numRef>
              <c:f>'878_R_PH'!$M$2:$M$67</c:f>
              <c:numCache>
                <c:formatCode>General</c:formatCode>
                <c:ptCount val="66"/>
                <c:pt idx="0">
                  <c:v>100000</c:v>
                </c:pt>
                <c:pt idx="1">
                  <c:v>100546.35533000001</c:v>
                </c:pt>
                <c:pt idx="2">
                  <c:v>102889.33026</c:v>
                </c:pt>
                <c:pt idx="3">
                  <c:v>105152.20697</c:v>
                </c:pt>
                <c:pt idx="4">
                  <c:v>108242.49434999999</c:v>
                </c:pt>
                <c:pt idx="5">
                  <c:v>110702.41473999999</c:v>
                </c:pt>
                <c:pt idx="6">
                  <c:v>111323.48097999999</c:v>
                </c:pt>
                <c:pt idx="7">
                  <c:v>112563.88546</c:v>
                </c:pt>
                <c:pt idx="8">
                  <c:v>114522.22624</c:v>
                </c:pt>
                <c:pt idx="9">
                  <c:v>110271.68345</c:v>
                </c:pt>
                <c:pt idx="10">
                  <c:v>115183.95149000001</c:v>
                </c:pt>
                <c:pt idx="11">
                  <c:v>112504.87908</c:v>
                </c:pt>
                <c:pt idx="12">
                  <c:v>118409.1251</c:v>
                </c:pt>
                <c:pt idx="13">
                  <c:v>113801.34215</c:v>
                </c:pt>
                <c:pt idx="14">
                  <c:v>112144.23374</c:v>
                </c:pt>
                <c:pt idx="15">
                  <c:v>114743.46203</c:v>
                </c:pt>
                <c:pt idx="16">
                  <c:v>108419.71677</c:v>
                </c:pt>
                <c:pt idx="17">
                  <c:v>109873.22523</c:v>
                </c:pt>
                <c:pt idx="18">
                  <c:v>98381.415989999994</c:v>
                </c:pt>
                <c:pt idx="19">
                  <c:v>103912.31073</c:v>
                </c:pt>
                <c:pt idx="20">
                  <c:v>99954.665210000006</c:v>
                </c:pt>
                <c:pt idx="21">
                  <c:v>91086.276370000007</c:v>
                </c:pt>
                <c:pt idx="22">
                  <c:v>98846.351670000004</c:v>
                </c:pt>
                <c:pt idx="23">
                  <c:v>107235.32007</c:v>
                </c:pt>
                <c:pt idx="24">
                  <c:v>102634.29668</c:v>
                </c:pt>
                <c:pt idx="25">
                  <c:v>108645.98411</c:v>
                </c:pt>
                <c:pt idx="26">
                  <c:v>105504.82216</c:v>
                </c:pt>
                <c:pt idx="27">
                  <c:v>110642.90012999999</c:v>
                </c:pt>
                <c:pt idx="28">
                  <c:v>112161.25715999999</c:v>
                </c:pt>
                <c:pt idx="29">
                  <c:v>110558.75073</c:v>
                </c:pt>
                <c:pt idx="30">
                  <c:v>117333.63606999999</c:v>
                </c:pt>
                <c:pt idx="31">
                  <c:v>120962.21051</c:v>
                </c:pt>
                <c:pt idx="32">
                  <c:v>117807.33682</c:v>
                </c:pt>
                <c:pt idx="33">
                  <c:v>114241.63797</c:v>
                </c:pt>
                <c:pt idx="34">
                  <c:v>110413.93455000001</c:v>
                </c:pt>
                <c:pt idx="35">
                  <c:v>120444.36222</c:v>
                </c:pt>
                <c:pt idx="36">
                  <c:v>125121.31629</c:v>
                </c:pt>
                <c:pt idx="37">
                  <c:v>124167.65942</c:v>
                </c:pt>
                <c:pt idx="38">
                  <c:v>128230.10352</c:v>
                </c:pt>
                <c:pt idx="39">
                  <c:v>131901.71296</c:v>
                </c:pt>
                <c:pt idx="40">
                  <c:v>127282.59632</c:v>
                </c:pt>
                <c:pt idx="41">
                  <c:v>130197.85026000001</c:v>
                </c:pt>
                <c:pt idx="42">
                  <c:v>132690.61752999999</c:v>
                </c:pt>
                <c:pt idx="43">
                  <c:v>133706.91162</c:v>
                </c:pt>
                <c:pt idx="44">
                  <c:v>134941.43070999999</c:v>
                </c:pt>
                <c:pt idx="45">
                  <c:v>137460.10336000001</c:v>
                </c:pt>
                <c:pt idx="46">
                  <c:v>131348.59808</c:v>
                </c:pt>
                <c:pt idx="47">
                  <c:v>135380.09051000001</c:v>
                </c:pt>
                <c:pt idx="48">
                  <c:v>130885.89865</c:v>
                </c:pt>
                <c:pt idx="49">
                  <c:v>134143.24369</c:v>
                </c:pt>
                <c:pt idx="50">
                  <c:v>130430.16207000001</c:v>
                </c:pt>
                <c:pt idx="51">
                  <c:v>126987.68388</c:v>
                </c:pt>
                <c:pt idx="52">
                  <c:v>127682.78254</c:v>
                </c:pt>
                <c:pt idx="53">
                  <c:v>136470.46327000001</c:v>
                </c:pt>
                <c:pt idx="54">
                  <c:v>142624.35555000001</c:v>
                </c:pt>
                <c:pt idx="55">
                  <c:v>143676.45803000001</c:v>
                </c:pt>
                <c:pt idx="56">
                  <c:v>145805.97321</c:v>
                </c:pt>
                <c:pt idx="57">
                  <c:v>152685.98444</c:v>
                </c:pt>
                <c:pt idx="58">
                  <c:v>158496.56228000001</c:v>
                </c:pt>
                <c:pt idx="59">
                  <c:v>157108.46398</c:v>
                </c:pt>
                <c:pt idx="60">
                  <c:v>159469.93877000001</c:v>
                </c:pt>
                <c:pt idx="61">
                  <c:v>167218.17212999999</c:v>
                </c:pt>
                <c:pt idx="62">
                  <c:v>173893.21117</c:v>
                </c:pt>
                <c:pt idx="63">
                  <c:v>160502.98233999999</c:v>
                </c:pt>
                <c:pt idx="64">
                  <c:v>178606.80916</c:v>
                </c:pt>
                <c:pt idx="65">
                  <c:v>197730.51621</c:v>
                </c:pt>
              </c:numCache>
            </c:numRef>
          </c:val>
          <c:smooth val="0"/>
          <c:extLst>
            <c:ext xmlns:c16="http://schemas.microsoft.com/office/drawing/2014/chart" uri="{C3380CC4-5D6E-409C-BE32-E72D297353CC}">
              <c16:uniqueId val="{00000001-E5A1-4D30-BBE5-68F69839100B}"/>
            </c:ext>
          </c:extLst>
        </c:ser>
        <c:ser>
          <c:idx val="2"/>
          <c:order val="2"/>
          <c:tx>
            <c:strRef>
              <c:f>'878_R_PH'!$G$4</c:f>
              <c:strCache>
                <c:ptCount val="1"/>
                <c:pt idx="0">
                  <c:v>Peer group</c:v>
                </c:pt>
              </c:strCache>
            </c:strRef>
          </c:tx>
          <c:spPr>
            <a:ln w="15875" cap="rnd">
              <a:solidFill>
                <a:srgbClr val="7A9CB4"/>
              </a:solidFill>
              <a:round/>
            </a:ln>
            <a:effectLst/>
          </c:spPr>
          <c:marker>
            <c:symbol val="none"/>
          </c:marker>
          <c:dLbls>
            <c:delete val="1"/>
          </c:dLbls>
          <c:val>
            <c:numRef>
              <c:f>'878_R_PH'!$O$2:$O$67</c:f>
              <c:numCache>
                <c:formatCode>General</c:formatCode>
                <c:ptCount val="66"/>
                <c:pt idx="0">
                  <c:v>100000</c:v>
                </c:pt>
                <c:pt idx="1">
                  <c:v>100790</c:v>
                </c:pt>
                <c:pt idx="2">
                  <c:v>102473.193</c:v>
                </c:pt>
                <c:pt idx="3">
                  <c:v>105239.96921</c:v>
                </c:pt>
                <c:pt idx="4">
                  <c:v>108155.11636</c:v>
                </c:pt>
                <c:pt idx="5">
                  <c:v>109755.81208</c:v>
                </c:pt>
                <c:pt idx="6">
                  <c:v>110293.61556000001</c:v>
                </c:pt>
                <c:pt idx="7">
                  <c:v>111242.14065</c:v>
                </c:pt>
                <c:pt idx="8">
                  <c:v>112899.64855</c:v>
                </c:pt>
                <c:pt idx="9">
                  <c:v>107774.00451</c:v>
                </c:pt>
                <c:pt idx="10">
                  <c:v>112516.06071000001</c:v>
                </c:pt>
                <c:pt idx="11">
                  <c:v>110580.78447</c:v>
                </c:pt>
                <c:pt idx="12">
                  <c:v>115125.65471</c:v>
                </c:pt>
                <c:pt idx="13">
                  <c:v>108079.96464000001</c:v>
                </c:pt>
                <c:pt idx="14">
                  <c:v>105994.02132</c:v>
                </c:pt>
                <c:pt idx="15">
                  <c:v>108315.29038999999</c:v>
                </c:pt>
                <c:pt idx="16">
                  <c:v>101404.77486</c:v>
                </c:pt>
                <c:pt idx="17">
                  <c:v>101364.21295</c:v>
                </c:pt>
                <c:pt idx="18">
                  <c:v>92545.526419999995</c:v>
                </c:pt>
                <c:pt idx="19">
                  <c:v>97441.184770000007</c:v>
                </c:pt>
                <c:pt idx="20">
                  <c:v>92783.496140000003</c:v>
                </c:pt>
                <c:pt idx="21">
                  <c:v>84850.50722</c:v>
                </c:pt>
                <c:pt idx="22">
                  <c:v>90204.574229999998</c:v>
                </c:pt>
                <c:pt idx="23">
                  <c:v>96545.955799999996</c:v>
                </c:pt>
                <c:pt idx="24">
                  <c:v>93639.922529999996</c:v>
                </c:pt>
                <c:pt idx="25">
                  <c:v>99351.957800000004</c:v>
                </c:pt>
                <c:pt idx="26">
                  <c:v>96689.325330000007</c:v>
                </c:pt>
                <c:pt idx="27">
                  <c:v>100856.63525000001</c:v>
                </c:pt>
                <c:pt idx="28">
                  <c:v>102006.40089</c:v>
                </c:pt>
                <c:pt idx="29">
                  <c:v>100996.53752</c:v>
                </c:pt>
                <c:pt idx="30">
                  <c:v>105622.17894</c:v>
                </c:pt>
                <c:pt idx="31">
                  <c:v>108706.34656999999</c:v>
                </c:pt>
                <c:pt idx="32">
                  <c:v>106108.26489000001</c:v>
                </c:pt>
                <c:pt idx="33">
                  <c:v>101832.10180999999</c:v>
                </c:pt>
                <c:pt idx="34">
                  <c:v>98217.0622</c:v>
                </c:pt>
                <c:pt idx="35">
                  <c:v>106398.54347999999</c:v>
                </c:pt>
                <c:pt idx="36">
                  <c:v>111537.59312999999</c:v>
                </c:pt>
                <c:pt idx="37">
                  <c:v>111403.74802</c:v>
                </c:pt>
                <c:pt idx="38">
                  <c:v>114979.80833</c:v>
                </c:pt>
                <c:pt idx="39">
                  <c:v>118095.76114</c:v>
                </c:pt>
                <c:pt idx="40">
                  <c:v>114068.69568999999</c:v>
                </c:pt>
                <c:pt idx="41">
                  <c:v>117901.40386999999</c:v>
                </c:pt>
                <c:pt idx="42">
                  <c:v>119964.67844</c:v>
                </c:pt>
                <c:pt idx="43">
                  <c:v>120780.43825000001</c:v>
                </c:pt>
                <c:pt idx="44">
                  <c:v>123212.77873000001</c:v>
                </c:pt>
                <c:pt idx="45">
                  <c:v>125427.63808999999</c:v>
                </c:pt>
                <c:pt idx="46">
                  <c:v>121733.78161000001</c:v>
                </c:pt>
                <c:pt idx="47">
                  <c:v>124208.52957</c:v>
                </c:pt>
                <c:pt idx="48">
                  <c:v>120743.3302</c:v>
                </c:pt>
                <c:pt idx="49">
                  <c:v>124131.65247</c:v>
                </c:pt>
                <c:pt idx="50">
                  <c:v>122528.29977</c:v>
                </c:pt>
                <c:pt idx="51">
                  <c:v>117807.04790000001</c:v>
                </c:pt>
                <c:pt idx="52">
                  <c:v>117565.73901</c:v>
                </c:pt>
                <c:pt idx="53">
                  <c:v>124227.39939999999</c:v>
                </c:pt>
                <c:pt idx="54">
                  <c:v>129357.46924000001</c:v>
                </c:pt>
                <c:pt idx="55">
                  <c:v>130854.93717999999</c:v>
                </c:pt>
                <c:pt idx="56">
                  <c:v>133846.31114000001</c:v>
                </c:pt>
                <c:pt idx="57">
                  <c:v>139034.55822000001</c:v>
                </c:pt>
                <c:pt idx="58">
                  <c:v>143212.86230000001</c:v>
                </c:pt>
                <c:pt idx="59">
                  <c:v>143058.58051999999</c:v>
                </c:pt>
                <c:pt idx="60">
                  <c:v>144377.47190999999</c:v>
                </c:pt>
                <c:pt idx="61">
                  <c:v>149188.08019000001</c:v>
                </c:pt>
                <c:pt idx="62">
                  <c:v>152566.98879999999</c:v>
                </c:pt>
                <c:pt idx="63">
                  <c:v>140772.41631</c:v>
                </c:pt>
                <c:pt idx="64">
                  <c:v>153396.03633999999</c:v>
                </c:pt>
                <c:pt idx="65">
                  <c:v>161175.39207</c:v>
                </c:pt>
              </c:numCache>
            </c:numRef>
          </c:val>
          <c:smooth val="0"/>
          <c:extLst>
            <c:ext xmlns:c16="http://schemas.microsoft.com/office/drawing/2014/chart" uri="{C3380CC4-5D6E-409C-BE32-E72D297353CC}">
              <c16:uniqueId val="{00000000-DC21-4E8B-AA3E-5E8F5A9C5752}"/>
            </c:ext>
          </c:extLst>
        </c:ser>
        <c:ser>
          <c:idx val="5"/>
          <c:order val="3"/>
          <c:tx>
            <c:strRef>
              <c:f>'878_R_PH'!$K$1</c:f>
              <c:strCache>
                <c:ptCount val="1"/>
                <c:pt idx="0">
                  <c:v>PH_FOORD_LAST</c:v>
                </c:pt>
              </c:strCache>
            </c:strRef>
          </c:tx>
          <c:spPr>
            <a:ln w="28575" cap="rnd">
              <a:solidFill>
                <a:schemeClr val="accent6"/>
              </a:solidFill>
              <a:round/>
            </a:ln>
            <a:effectLst/>
          </c:spPr>
          <c:marker>
            <c:symbol val="none"/>
          </c:marker>
          <c:dLbls>
            <c:dLbl>
              <c:idx val="65"/>
              <c:layout>
                <c:manualLayout>
                  <c:x val="0"/>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3D-4A29-93CF-4E9FB5545A2E}"/>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'878_R_PH'!$I$2:$I$67</c:f>
              <c:numCache>
                <c:formatCode>m/d/yyyy</c:formatCode>
                <c:ptCount val="66"/>
                <c:pt idx="0">
                  <c:v>44197</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numCache>
            </c:numRef>
          </c:cat>
          <c:val>
            <c:numRef>
              <c:f>'878_R_PH'!$K$2:$K$67</c:f>
              <c:numCache>
                <c:formatCode>General</c:formatCode>
                <c:ptCount val="66"/>
                <c:pt idx="65">
                  <c:v>138550</c:v>
                </c:pt>
              </c:numCache>
            </c:numRef>
          </c:val>
          <c:smooth val="0"/>
          <c:extLst>
            <c:ext xmlns:c16="http://schemas.microsoft.com/office/drawing/2014/chart" uri="{C3380CC4-5D6E-409C-BE32-E72D297353CC}">
              <c16:uniqueId val="{00000003-E5A1-4D30-BBE5-68F69839100B}"/>
            </c:ext>
          </c:extLst>
        </c:ser>
        <c:ser>
          <c:idx val="6"/>
          <c:order val="4"/>
          <c:tx>
            <c:strRef>
              <c:f>'878_R_PH'!$J$1</c:f>
              <c:strCache>
                <c:ptCount val="1"/>
                <c:pt idx="0">
                  <c:v>PH_COMP_1_LAST</c:v>
                </c:pt>
              </c:strCache>
            </c:strRef>
          </c:tx>
          <c:spPr>
            <a:ln w="28575" cap="rnd">
              <a:solidFill>
                <a:schemeClr val="accent1">
                  <a:lumMod val="60000"/>
                </a:schemeClr>
              </a:solidFill>
              <a:round/>
            </a:ln>
            <a:effectLst/>
          </c:spPr>
          <c:marker>
            <c:symbol val="none"/>
          </c:marker>
          <c:dLbls>
            <c:dLbl>
              <c:idx val="42"/>
              <c:layout>
                <c:manualLayout>
                  <c:x val="2.0751633986928104E-2"/>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D7-4749-9712-26060BC58BFD}"/>
                </c:ext>
              </c:extLst>
            </c:dLbl>
            <c:dLbl>
              <c:idx val="51"/>
              <c:layout>
                <c:manualLayout>
                  <c:x val="0"/>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B0-4347-8EA5-6C2A2F9FAA60}"/>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'878_R_PH'!$I$2:$I$67</c:f>
              <c:numCache>
                <c:formatCode>m/d/yyyy</c:formatCode>
                <c:ptCount val="66"/>
                <c:pt idx="0">
                  <c:v>44197</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numCache>
            </c:numRef>
          </c:cat>
          <c:val>
            <c:numRef>
              <c:f>'878_R_PH'!$J$2:$J$67</c:f>
              <c:numCache>
                <c:formatCode>General</c:formatCode>
                <c:ptCount val="66"/>
                <c:pt idx="65">
                  <c:v>197730.51621</c:v>
                </c:pt>
              </c:numCache>
            </c:numRef>
          </c:val>
          <c:smooth val="0"/>
          <c:extLst>
            <c:ext xmlns:c16="http://schemas.microsoft.com/office/drawing/2014/chart" uri="{C3380CC4-5D6E-409C-BE32-E72D297353CC}">
              <c16:uniqueId val="{00000004-E5A1-4D30-BBE5-68F69839100B}"/>
            </c:ext>
          </c:extLst>
        </c:ser>
        <c:ser>
          <c:idx val="3"/>
          <c:order val="5"/>
          <c:tx>
            <c:strRef>
              <c:f>'878_R_PH'!$L$1</c:f>
              <c:strCache>
                <c:ptCount val="1"/>
                <c:pt idx="0">
                  <c:v>PH_COMP_2_LAST</c:v>
                </c:pt>
              </c:strCache>
            </c:strRef>
          </c:tx>
          <c:spPr>
            <a:ln w="28575" cap="rnd">
              <a:solidFill>
                <a:schemeClr val="accent4"/>
              </a:solidFill>
              <a:round/>
            </a:ln>
            <a:effectLst/>
          </c:spPr>
          <c:marker>
            <c:symbol val="none"/>
          </c:marker>
          <c:dLbls>
            <c:dLbl>
              <c:idx val="49"/>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6C-43B2-91ED-466AD2D7D758}"/>
                </c:ext>
              </c:extLst>
            </c:dLbl>
            <c:dLbl>
              <c:idx val="53"/>
              <c:layout>
                <c:manualLayout>
                  <c:x val="0"/>
                  <c:y val="-5.48765432098765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A7-4ABC-AEC6-3083AE1667BE}"/>
                </c:ext>
              </c:extLst>
            </c:dLbl>
            <c:dLbl>
              <c:idx val="65"/>
              <c:layout>
                <c:manualLayout>
                  <c:x val="0"/>
                  <c:y val="-1.56790123456790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3D-4A29-93CF-4E9FB5545A2E}"/>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'878_R_PH'!$L$2:$L$67</c:f>
              <c:numCache>
                <c:formatCode>General</c:formatCode>
                <c:ptCount val="66"/>
                <c:pt idx="65">
                  <c:v>161175.39207</c:v>
                </c:pt>
              </c:numCache>
            </c:numRef>
          </c:val>
          <c:smooth val="0"/>
          <c:extLst>
            <c:ext xmlns:c16="http://schemas.microsoft.com/office/drawing/2014/chart" uri="{C3380CC4-5D6E-409C-BE32-E72D297353CC}">
              <c16:uniqueId val="{00000002-DC21-4E8B-AA3E-5E8F5A9C5752}"/>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1"/>
        <c:majorTimeUnit val="years"/>
      </c:dateAx>
      <c:valAx>
        <c:axId val="898856000"/>
        <c:scaling>
          <c:orientation val="minMax"/>
          <c:max val="205000"/>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'878_R1_PH'!$G$2</c:f>
              <c:strCache>
                <c:ptCount val="1"/>
                <c:pt idx="0">
                  <c:v>#N/A</c:v>
                </c:pt>
              </c:strCache>
            </c:strRef>
          </c:tx>
          <c:spPr>
            <a:ln w="28575" cap="rnd">
              <a:solidFill>
                <a:schemeClr val="accent1"/>
              </a:solidFill>
              <a:round/>
            </a:ln>
            <a:effectLst/>
          </c:spPr>
          <c:marker>
            <c:symbol val="none"/>
          </c:marker>
          <c:dLbls>
            <c:delete val="1"/>
          </c:dLbls>
          <c:cat>
            <c:numRef>
              <c:f>'878_R1_PH'!$I$2:$I$2</c:f>
              <c:numCache>
                <c:formatCode>m/d/yyyy</c:formatCode>
                <c:ptCount val="1"/>
              </c:numCache>
            </c:numRef>
          </c:cat>
          <c:val>
            <c:numRef>
              <c:f>'878_R1_PH'!#REF!</c:f>
              <c:numCache>
                <c:formatCode>General</c:formatCode>
                <c:ptCount val="1"/>
                <c:pt idx="0">
                  <c:v>1</c:v>
                </c:pt>
              </c:numCache>
            </c:numRef>
          </c:val>
          <c:smooth val="0"/>
          <c:extLst>
            <c:ext xmlns:c16="http://schemas.microsoft.com/office/drawing/2014/chart" uri="{C3380CC4-5D6E-409C-BE32-E72D297353CC}">
              <c16:uniqueId val="{00000000-9592-4D26-A740-5BA7A0B085F9}"/>
            </c:ext>
          </c:extLst>
        </c:ser>
        <c:ser>
          <c:idx val="1"/>
          <c:order val="1"/>
          <c:tx>
            <c:strRef>
              <c:f>'878_R1_PH'!$G$3</c:f>
              <c:strCache>
                <c:ptCount val="1"/>
                <c:pt idx="0">
                  <c:v>#N/A</c:v>
                </c:pt>
              </c:strCache>
            </c:strRef>
          </c:tx>
          <c:spPr>
            <a:ln w="28575" cap="rnd">
              <a:solidFill>
                <a:schemeClr val="accent2"/>
              </a:solidFill>
              <a:round/>
            </a:ln>
            <a:effectLst/>
          </c:spPr>
          <c:marker>
            <c:symbol val="none"/>
          </c:marker>
          <c:dLbls>
            <c:delete val="1"/>
          </c:dLbls>
          <c:cat>
            <c:numRef>
              <c:f>'878_R1_PH'!$I$2:$I$2</c:f>
              <c:numCache>
                <c:formatCode>m/d/yyyy</c:formatCode>
                <c:ptCount val="1"/>
              </c:numCache>
            </c:numRef>
          </c:cat>
          <c:val>
            <c:numRef>
              <c:f>'878_R1_PH'!#REF!</c:f>
              <c:numCache>
                <c:formatCode>General</c:formatCode>
                <c:ptCount val="1"/>
                <c:pt idx="0">
                  <c:v>1</c:v>
                </c:pt>
              </c:numCache>
            </c:numRef>
          </c:val>
          <c:smooth val="0"/>
          <c:extLst>
            <c:ext xmlns:c16="http://schemas.microsoft.com/office/drawing/2014/chart" uri="{C3380CC4-5D6E-409C-BE32-E72D297353CC}">
              <c16:uniqueId val="{00000001-9592-4D26-A740-5BA7A0B085F9}"/>
            </c:ext>
          </c:extLst>
        </c:ser>
        <c:ser>
          <c:idx val="2"/>
          <c:order val="2"/>
          <c:tx>
            <c:strRef>
              <c:f>'878_R1_PH'!$G$4</c:f>
              <c:strCache>
                <c:ptCount val="1"/>
                <c:pt idx="0">
                  <c:v>#N/A</c:v>
                </c:pt>
              </c:strCache>
            </c:strRef>
          </c:tx>
          <c:spPr>
            <a:ln w="28575" cap="rnd">
              <a:solidFill>
                <a:schemeClr val="accent3"/>
              </a:solidFill>
              <a:round/>
            </a:ln>
            <a:effectLst/>
          </c:spPr>
          <c:marker>
            <c:symbol val="none"/>
          </c:marker>
          <c:dLbls>
            <c:delete val="1"/>
          </c:dLbls>
          <c:val>
            <c:numRef>
              <c:f>'878_R1_PH'!#REF!</c:f>
              <c:numCache>
                <c:formatCode>General</c:formatCode>
                <c:ptCount val="1"/>
                <c:pt idx="0">
                  <c:v>1</c:v>
                </c:pt>
              </c:numCache>
            </c:numRef>
          </c:val>
          <c:smooth val="0"/>
          <c:extLst>
            <c:ext xmlns:c16="http://schemas.microsoft.com/office/drawing/2014/chart" uri="{C3380CC4-5D6E-409C-BE32-E72D297353CC}">
              <c16:uniqueId val="{00000002-9592-4D26-A740-5BA7A0B085F9}"/>
            </c:ext>
          </c:extLst>
        </c:ser>
        <c:ser>
          <c:idx val="5"/>
          <c:order val="3"/>
          <c:tx>
            <c:strRef>
              <c:f>'878_R1_PH'!#REF!</c:f>
              <c:strCache>
                <c:ptCount val="1"/>
                <c:pt idx="0">
                  <c:v>#REF!</c:v>
                </c:pt>
              </c:strCache>
            </c:strRef>
          </c:tx>
          <c:spPr>
            <a:ln w="28575" cap="rnd">
              <a:solidFill>
                <a:schemeClr val="accent6"/>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'878_R1_PH'!$I$2:$I$2</c:f>
              <c:numCache>
                <c:formatCode>m/d/yyyy</c:formatCode>
                <c:ptCount val="1"/>
              </c:numCache>
            </c:numRef>
          </c:cat>
          <c:val>
            <c:numRef>
              <c:f>'878_R1_PH'!#REF!</c:f>
              <c:numCache>
                <c:formatCode>General</c:formatCode>
                <c:ptCount val="1"/>
                <c:pt idx="0">
                  <c:v>1</c:v>
                </c:pt>
              </c:numCache>
            </c:numRef>
          </c:val>
          <c:smooth val="0"/>
          <c:extLst>
            <c:ext xmlns:c16="http://schemas.microsoft.com/office/drawing/2014/chart" uri="{C3380CC4-5D6E-409C-BE32-E72D297353CC}">
              <c16:uniqueId val="{00000009-9592-4D26-A740-5BA7A0B085F9}"/>
            </c:ext>
          </c:extLst>
        </c:ser>
        <c:ser>
          <c:idx val="6"/>
          <c:order val="4"/>
          <c:tx>
            <c:strRef>
              <c:f>'878_R1_PH'!#REF!</c:f>
              <c:strCache>
                <c:ptCount val="1"/>
                <c:pt idx="0">
                  <c:v>#REF!</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'878_R1_PH'!$I$2:$I$2</c:f>
              <c:numCache>
                <c:formatCode>m/d/yyyy</c:formatCode>
                <c:ptCount val="1"/>
              </c:numCache>
            </c:numRef>
          </c:cat>
          <c:val>
            <c:numRef>
              <c:f>'878_R1_PH'!#REF!</c:f>
              <c:numCache>
                <c:formatCode>General</c:formatCode>
                <c:ptCount val="1"/>
                <c:pt idx="0">
                  <c:v>1</c:v>
                </c:pt>
              </c:numCache>
            </c:numRef>
          </c:val>
          <c:smooth val="0"/>
          <c:extLst>
            <c:ext xmlns:c16="http://schemas.microsoft.com/office/drawing/2014/chart" uri="{C3380CC4-5D6E-409C-BE32-E72D297353CC}">
              <c16:uniqueId val="{0000000C-9592-4D26-A740-5BA7A0B085F9}"/>
            </c:ext>
          </c:extLst>
        </c:ser>
        <c:ser>
          <c:idx val="3"/>
          <c:order val="5"/>
          <c:tx>
            <c:strRef>
              <c:f>'878_R1_PH'!#REF!</c:f>
              <c:strCache>
                <c:ptCount val="1"/>
                <c:pt idx="0">
                  <c:v>#REF!</c:v>
                </c:pt>
              </c:strCache>
            </c:strRef>
          </c:tx>
          <c:spPr>
            <a:ln w="28575" cap="rnd">
              <a:solidFill>
                <a:schemeClr val="accent4"/>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'878_R1_PH'!#REF!</c:f>
              <c:numCache>
                <c:formatCode>General</c:formatCode>
                <c:ptCount val="1"/>
                <c:pt idx="0">
                  <c:v>1</c:v>
                </c:pt>
              </c:numCache>
            </c:numRef>
          </c:val>
          <c:smooth val="0"/>
          <c:extLst>
            <c:ext xmlns:c16="http://schemas.microsoft.com/office/drawing/2014/chart" uri="{C3380CC4-5D6E-409C-BE32-E72D297353CC}">
              <c16:uniqueId val="{00000010-9592-4D26-A740-5BA7A0B085F9}"/>
            </c:ext>
          </c:extLst>
        </c:ser>
        <c:dLbls>
          <c:dLblPos val="r"/>
          <c:showLegendKey val="0"/>
          <c:showVal val="1"/>
          <c:showCatName val="0"/>
          <c:showSerName val="0"/>
          <c:showPercent val="0"/>
          <c:showBubbleSize val="0"/>
        </c:dLbls>
        <c:smooth val="0"/>
        <c:axId val="898856480"/>
        <c:axId val="898856000"/>
      </c:lineChart>
      <c:cat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Algn val="ctr"/>
        <c:lblOffset val="100"/>
        <c:tickLblSkip val="1"/>
        <c:noMultiLvlLbl val="1"/>
      </c:catAx>
      <c:valAx>
        <c:axId val="898856000"/>
        <c:scaling>
          <c:orientation val="minMax"/>
          <c:min val="8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'879_GEO_EXP'!$C$4</c:f>
              <c:strCache>
                <c:ptCount val="1"/>
                <c:pt idx="0">
                  <c:v>EXPOSURE_VALUE_PERCENTAGE</c:v>
                </c:pt>
              </c:strCache>
            </c:strRef>
          </c:tx>
          <c:spPr>
            <a:solidFill>
              <a:srgbClr val="D25347"/>
            </a:solidFill>
            <a:ln>
              <a:noFill/>
            </a:ln>
            <a:effectLst/>
          </c:spPr>
          <c:invertIfNegative val="0"/>
          <c:cat>
            <c:strRef>
              <c:f>'879_GEO_EXP'!$A$5:$A$10</c:f>
              <c:strCache>
                <c:ptCount val="6"/>
                <c:pt idx="0">
                  <c:v>China</c:v>
                </c:pt>
                <c:pt idx="1">
                  <c:v>Other</c:v>
                </c:pt>
                <c:pt idx="2">
                  <c:v>Taiwan, Province of China</c:v>
                </c:pt>
                <c:pt idx="3">
                  <c:v>Korea</c:v>
                </c:pt>
                <c:pt idx="4">
                  <c:v>United States of America</c:v>
                </c:pt>
                <c:pt idx="5">
                  <c:v>Singapore</c:v>
                </c:pt>
              </c:strCache>
            </c:strRef>
          </c:cat>
          <c:val>
            <c:numRef>
              <c:f>'879_GEO_EXP'!$C$5:$C$10</c:f>
              <c:numCache>
                <c:formatCode>0.00</c:formatCode>
                <c:ptCount val="6"/>
                <c:pt idx="0">
                  <c:v>0.47857864</c:v>
                </c:pt>
                <c:pt idx="1">
                  <c:v>0.17551554999999996</c:v>
                </c:pt>
                <c:pt idx="2">
                  <c:v>0.11542069000000001</c:v>
                </c:pt>
                <c:pt idx="3">
                  <c:v>0.11322828</c:v>
                </c:pt>
                <c:pt idx="4">
                  <c:v>6.4897910000000003E-2</c:v>
                </c:pt>
                <c:pt idx="5">
                  <c:v>5.2358910000000002E-2</c:v>
                </c:pt>
              </c:numCache>
            </c:numRef>
          </c:val>
          <c:extLst>
            <c:ext xmlns:c16="http://schemas.microsoft.com/office/drawing/2014/chart" uri="{C3380CC4-5D6E-409C-BE32-E72D297353CC}">
              <c16:uniqueId val="{00000000-ED78-4AE9-A4E3-21FDA53A6C8A}"/>
            </c:ext>
          </c:extLst>
        </c:ser>
        <c:ser>
          <c:idx val="1"/>
          <c:order val="1"/>
          <c:tx>
            <c:strRef>
              <c:f>'879_GEO_EXP'!$E$4</c:f>
              <c:strCache>
                <c:ptCount val="1"/>
                <c:pt idx="0">
                  <c:v>BENCHMARK</c:v>
                </c:pt>
              </c:strCache>
            </c:strRef>
          </c:tx>
          <c:spPr>
            <a:solidFill>
              <a:srgbClr val="29363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'879_GEO_EXP'!$A$5:$A$10</c:f>
              <c:strCache>
                <c:ptCount val="6"/>
                <c:pt idx="0">
                  <c:v>China</c:v>
                </c:pt>
                <c:pt idx="1">
                  <c:v>Other</c:v>
                </c:pt>
                <c:pt idx="2">
                  <c:v>Taiwan, Province of China</c:v>
                </c:pt>
                <c:pt idx="3">
                  <c:v>Korea</c:v>
                </c:pt>
                <c:pt idx="4">
                  <c:v>United States of America</c:v>
                </c:pt>
                <c:pt idx="5">
                  <c:v>Singapore</c:v>
                </c:pt>
              </c:strCache>
            </c:strRef>
          </c:cat>
          <c:val>
            <c:numRef>
              <c:f>'879_GEO_EXP'!$E$5:$E$10</c:f>
              <c:numCache>
                <c:formatCode>0.00</c:formatCode>
                <c:ptCount val="6"/>
                <c:pt idx="0">
                  <c:v>0.1077</c:v>
                </c:pt>
                <c:pt idx="1">
                  <c:v>0.28610000000000002</c:v>
                </c:pt>
                <c:pt idx="2">
                  <c:v>0.17199999999999999</c:v>
                </c:pt>
                <c:pt idx="3">
                  <c:v>4.5699999999999998E-2</c:v>
                </c:pt>
                <c:pt idx="4">
                  <c:v>0.125</c:v>
                </c:pt>
                <c:pt idx="5">
                  <c:v>4.19E-2</c:v>
                </c:pt>
              </c:numCache>
            </c:numRef>
          </c:val>
          <c:extLst>
            <c:ext xmlns:c16="http://schemas.microsoft.com/office/drawing/2014/chart" uri="{C3380CC4-5D6E-409C-BE32-E72D297353CC}">
              <c16:uniqueId val="{00000001-ED78-4AE9-A4E3-21FDA53A6C8A}"/>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low"/>
        <c:spPr>
          <a:noFill/>
          <a:ln w="3175" cap="flat" cmpd="sng" algn="ctr">
            <a:solidFill>
              <a:schemeClr val="tx1"/>
            </a:solidFill>
            <a:round/>
          </a:ln>
          <a:effectLst/>
        </c:spPr>
        <c:txPr>
          <a:bodyPr rot="-5400000" spcFirstLastPara="1" vertOverflow="ellipsis"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'879_ESA'!$H$2:$H$11</c:f>
              <c:numCache>
                <c:formatCode>0.0</c:formatCode>
                <c:ptCount val="10"/>
                <c:pt idx="0">
                  <c:v>27.288737000000001</c:v>
                </c:pt>
                <c:pt idx="1">
                  <c:v>14.266104</c:v>
                </c:pt>
                <c:pt idx="2">
                  <c:v>13.787518</c:v>
                </c:pt>
                <c:pt idx="3">
                  <c:v>12.544064000000001</c:v>
                </c:pt>
                <c:pt idx="4">
                  <c:v>8.861027</c:v>
                </c:pt>
                <c:pt idx="5">
                  <c:v>8.6871139999999993</c:v>
                </c:pt>
                <c:pt idx="6">
                  <c:v>4.7376719999999999</c:v>
                </c:pt>
                <c:pt idx="7">
                  <c:v>3.9988109999999999</c:v>
                </c:pt>
                <c:pt idx="8">
                  <c:v>3.0155180000000001</c:v>
                </c:pt>
                <c:pt idx="9">
                  <c:v>2.8134359999999998</c:v>
                </c:pt>
              </c:numCache>
            </c:numRef>
          </c:val>
          <c:extLst>
            <c:ext xmlns:c16="http://schemas.microsoft.com/office/drawing/2014/chart" uri="{C3380CC4-5D6E-409C-BE32-E72D297353CC}">
              <c16:uniqueId val="{00000000-BFC8-449A-A437-A522205A6CFB}"/>
            </c:ext>
          </c:extLst>
        </c:ser>
        <c:dLbls>
          <c:showLegendKey val="0"/>
          <c:showVal val="0"/>
          <c:showCatName val="0"/>
          <c:showSerName val="0"/>
          <c:showPercent val="0"/>
          <c:showBubbleSize val="0"/>
        </c:dLbls>
        <c:gapWidth val="20"/>
        <c:axId val="734464511"/>
        <c:axId val="734463551"/>
      </c:barChart>
      <c:catAx>
        <c:axId val="734464511"/>
        <c:scaling>
          <c:orientation val="maxMin"/>
        </c:scaling>
        <c:delete val="1"/>
        <c:axPos val="l"/>
        <c:majorTickMark val="none"/>
        <c:minorTickMark val="none"/>
        <c:tickLblPos val="nextTo"/>
        <c:crossAx val="734463551"/>
        <c:crosses val="autoZero"/>
        <c:auto val="1"/>
        <c:lblAlgn val="ctr"/>
        <c:lblOffset val="100"/>
        <c:noMultiLvlLbl val="0"/>
      </c:catAx>
      <c:valAx>
        <c:axId val="734463551"/>
        <c:scaling>
          <c:orientation val="minMax"/>
        </c:scaling>
        <c:delete val="1"/>
        <c:axPos val="t"/>
        <c:numFmt formatCode="0.0" sourceLinked="1"/>
        <c:majorTickMark val="out"/>
        <c:minorTickMark val="none"/>
        <c:tickLblPos val="nextTo"/>
        <c:crossAx val="7344645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'879_ESA (3)'!$H$4:$H$15</c:f>
              <c:numCache>
                <c:formatCode>0</c:formatCode>
                <c:ptCount val="12"/>
                <c:pt idx="0">
                  <c:v>27.288737000000001</c:v>
                </c:pt>
                <c:pt idx="1">
                  <c:v>14.266104</c:v>
                </c:pt>
                <c:pt idx="2">
                  <c:v>13.787518</c:v>
                </c:pt>
                <c:pt idx="3">
                  <c:v>12.544064000000001</c:v>
                </c:pt>
                <c:pt idx="4">
                  <c:v>8.861027</c:v>
                </c:pt>
                <c:pt idx="5">
                  <c:v>8.6871139999999993</c:v>
                </c:pt>
                <c:pt idx="6">
                  <c:v>4.7376719999999999</c:v>
                </c:pt>
                <c:pt idx="7">
                  <c:v>3.9988109999999999</c:v>
                </c:pt>
                <c:pt idx="8">
                  <c:v>3.0155180000000001</c:v>
                </c:pt>
                <c:pt idx="9">
                  <c:v>2.8134359999999998</c:v>
                </c:pt>
                <c:pt idx="10">
                  <c:v>0</c:v>
                </c:pt>
                <c:pt idx="11">
                  <c:v>#N/A</c:v>
                </c:pt>
              </c:numCache>
            </c:numRef>
          </c:val>
          <c:extLst>
            <c:ext xmlns:c16="http://schemas.microsoft.com/office/drawing/2014/chart" uri="{C3380CC4-5D6E-409C-BE32-E72D297353CC}">
              <c16:uniqueId val="{00000000-3CD3-43B2-B7FD-97B5EE7A9427}"/>
            </c:ext>
          </c:extLst>
        </c:ser>
        <c:dLbls>
          <c:showLegendKey val="0"/>
          <c:showVal val="0"/>
          <c:showCatName val="0"/>
          <c:showSerName val="0"/>
          <c:showPercent val="0"/>
          <c:showBubbleSize val="0"/>
        </c:dLbls>
        <c:gapWidth val="20"/>
        <c:axId val="1908563488"/>
        <c:axId val="1908567328"/>
      </c:barChart>
      <c:catAx>
        <c:axId val="1908563488"/>
        <c:scaling>
          <c:orientation val="maxMin"/>
        </c:scaling>
        <c:delete val="1"/>
        <c:axPos val="l"/>
        <c:majorTickMark val="none"/>
        <c:minorTickMark val="none"/>
        <c:tickLblPos val="nextTo"/>
        <c:crossAx val="1908567328"/>
        <c:crosses val="autoZero"/>
        <c:auto val="1"/>
        <c:lblAlgn val="ctr"/>
        <c:lblOffset val="100"/>
        <c:noMultiLvlLbl val="0"/>
      </c:catAx>
      <c:valAx>
        <c:axId val="1908567328"/>
        <c:scaling>
          <c:orientation val="minMax"/>
        </c:scaling>
        <c:delete val="1"/>
        <c:axPos val="t"/>
        <c:numFmt formatCode="0" sourceLinked="1"/>
        <c:majorTickMark val="none"/>
        <c:minorTickMark val="none"/>
        <c:tickLblPos val="nextTo"/>
        <c:crossAx val="19085634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'879_A_PH'!$G$2</c:f>
              <c:strCache>
                <c:ptCount val="1"/>
                <c:pt idx="0">
                  <c:v>#N/A</c:v>
                </c:pt>
              </c:strCache>
            </c:strRef>
          </c:tx>
          <c:spPr>
            <a:ln w="15875" cap="rnd">
              <a:solidFill>
                <a:srgbClr val="D25347"/>
              </a:solidFill>
              <a:round/>
            </a:ln>
            <a:effectLst/>
          </c:spPr>
          <c:marker>
            <c:symbol val="none"/>
          </c:marker>
          <c:dLbls>
            <c:delete val="1"/>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'879_A_PH'!$N$2:$N$61</c:f>
              <c:numCache>
                <c:formatCode>General</c:formatCode>
                <c:ptCount val="60"/>
                <c:pt idx="0">
                  <c:v>100000</c:v>
                </c:pt>
                <c:pt idx="1">
                  <c:v>102680</c:v>
                </c:pt>
                <c:pt idx="2">
                  <c:v>103440</c:v>
                </c:pt>
                <c:pt idx="3">
                  <c:v>98230</c:v>
                </c:pt>
                <c:pt idx="4">
                  <c:v>101480</c:v>
                </c:pt>
                <c:pt idx="5">
                  <c:v>95340</c:v>
                </c:pt>
                <c:pt idx="6">
                  <c:v>92060</c:v>
                </c:pt>
                <c:pt idx="7">
                  <c:v>92910</c:v>
                </c:pt>
                <c:pt idx="8">
                  <c:v>91090</c:v>
                </c:pt>
                <c:pt idx="9">
                  <c:v>87540</c:v>
                </c:pt>
                <c:pt idx="10">
                  <c:v>84590</c:v>
                </c:pt>
                <c:pt idx="11">
                  <c:v>85780</c:v>
                </c:pt>
                <c:pt idx="12">
                  <c:v>86470</c:v>
                </c:pt>
                <c:pt idx="13">
                  <c:v>84450</c:v>
                </c:pt>
                <c:pt idx="14">
                  <c:v>86150</c:v>
                </c:pt>
                <c:pt idx="15">
                  <c:v>76210</c:v>
                </c:pt>
                <c:pt idx="16">
                  <c:v>67530</c:v>
                </c:pt>
                <c:pt idx="17">
                  <c:v>84820</c:v>
                </c:pt>
                <c:pt idx="18">
                  <c:v>87100</c:v>
                </c:pt>
                <c:pt idx="19">
                  <c:v>96160</c:v>
                </c:pt>
                <c:pt idx="20">
                  <c:v>89000</c:v>
                </c:pt>
                <c:pt idx="21">
                  <c:v>94470</c:v>
                </c:pt>
                <c:pt idx="22">
                  <c:v>89630</c:v>
                </c:pt>
                <c:pt idx="23">
                  <c:v>84410</c:v>
                </c:pt>
                <c:pt idx="24">
                  <c:v>88380</c:v>
                </c:pt>
                <c:pt idx="25">
                  <c:v>96810</c:v>
                </c:pt>
                <c:pt idx="26">
                  <c:v>87600</c:v>
                </c:pt>
                <c:pt idx="27">
                  <c:v>84530</c:v>
                </c:pt>
                <c:pt idx="28">
                  <c:v>79180</c:v>
                </c:pt>
                <c:pt idx="29">
                  <c:v>81860</c:v>
                </c:pt>
                <c:pt idx="30">
                  <c:v>83820</c:v>
                </c:pt>
                <c:pt idx="31">
                  <c:v>76610</c:v>
                </c:pt>
                <c:pt idx="32">
                  <c:v>84680</c:v>
                </c:pt>
                <c:pt idx="33">
                  <c:v>85690</c:v>
                </c:pt>
                <c:pt idx="34">
                  <c:v>88960</c:v>
                </c:pt>
                <c:pt idx="35">
                  <c:v>89710</c:v>
                </c:pt>
                <c:pt idx="36">
                  <c:v>88000</c:v>
                </c:pt>
                <c:pt idx="37">
                  <c:v>86340</c:v>
                </c:pt>
                <c:pt idx="38">
                  <c:v>88300</c:v>
                </c:pt>
                <c:pt idx="39">
                  <c:v>106610</c:v>
                </c:pt>
                <c:pt idx="40">
                  <c:v>99900</c:v>
                </c:pt>
                <c:pt idx="41">
                  <c:v>98740</c:v>
                </c:pt>
                <c:pt idx="42">
                  <c:v>98290</c:v>
                </c:pt>
                <c:pt idx="43">
                  <c:v>99880</c:v>
                </c:pt>
                <c:pt idx="44">
                  <c:v>105420</c:v>
                </c:pt>
                <c:pt idx="45">
                  <c:v>106340</c:v>
                </c:pt>
                <c:pt idx="46">
                  <c:v>103010</c:v>
                </c:pt>
                <c:pt idx="47">
                  <c:v>109940</c:v>
                </c:pt>
                <c:pt idx="48">
                  <c:v>114680</c:v>
                </c:pt>
                <c:pt idx="49">
                  <c:v>119960</c:v>
                </c:pt>
                <c:pt idx="50">
                  <c:v>125300</c:v>
                </c:pt>
                <c:pt idx="51">
                  <c:v>138260</c:v>
                </c:pt>
                <c:pt idx="52">
                  <c:v>137040</c:v>
                </c:pt>
                <c:pt idx="53">
                  <c:v>132730</c:v>
                </c:pt>
                <c:pt idx="54">
                  <c:v>130630</c:v>
                </c:pt>
                <c:pt idx="55">
                  <c:v>137880</c:v>
                </c:pt>
                <c:pt idx="56">
                  <c:v>135900</c:v>
                </c:pt>
                <c:pt idx="57">
                  <c:v>123830</c:v>
                </c:pt>
                <c:pt idx="58">
                  <c:v>132060</c:v>
                </c:pt>
                <c:pt idx="59">
                  <c:v>129370</c:v>
                </c:pt>
              </c:numCache>
            </c:numRef>
          </c:val>
          <c:smooth val="0"/>
          <c:extLst>
            <c:ext xmlns:c16="http://schemas.microsoft.com/office/drawing/2014/chart" uri="{C3380CC4-5D6E-409C-BE32-E72D297353CC}">
              <c16:uniqueId val="{00000000-72AD-45F0-82EF-49508B9238B1}"/>
            </c:ext>
          </c:extLst>
        </c:ser>
        <c:ser>
          <c:idx val="1"/>
          <c:order val="1"/>
          <c:tx>
            <c:strRef>
              <c:f>'879_A_PH'!$G$3</c:f>
              <c:strCache>
                <c:ptCount val="1"/>
                <c:pt idx="0">
                  <c:v>#N/A</c:v>
                </c:pt>
              </c:strCache>
            </c:strRef>
          </c:tx>
          <c:spPr>
            <a:ln w="15875" cap="rnd">
              <a:solidFill>
                <a:srgbClr val="29363D"/>
              </a:solidFill>
              <a:round/>
            </a:ln>
            <a:effectLst/>
          </c:spPr>
          <c:marker>
            <c:symbol val="none"/>
          </c:marker>
          <c:dLbls>
            <c:delete val="1"/>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'879_A_PH'!$M$2:$M$61</c:f>
              <c:numCache>
                <c:formatCode>General</c:formatCode>
                <c:ptCount val="60"/>
                <c:pt idx="0">
                  <c:v>100000</c:v>
                </c:pt>
                <c:pt idx="1">
                  <c:v>102302.22818999999</c:v>
                </c:pt>
                <c:pt idx="2">
                  <c:v>104641.50315</c:v>
                </c:pt>
                <c:pt idx="3">
                  <c:v>100271.66869000001</c:v>
                </c:pt>
                <c:pt idx="4">
                  <c:v>101632.99545</c:v>
                </c:pt>
                <c:pt idx="5">
                  <c:v>97701.004830000005</c:v>
                </c:pt>
                <c:pt idx="6">
                  <c:v>99035.940260000003</c:v>
                </c:pt>
                <c:pt idx="7">
                  <c:v>95962.541960000002</c:v>
                </c:pt>
                <c:pt idx="8">
                  <c:v>93711.351819999996</c:v>
                </c:pt>
                <c:pt idx="9">
                  <c:v>91119.411359999998</c:v>
                </c:pt>
                <c:pt idx="10">
                  <c:v>86414.444000000003</c:v>
                </c:pt>
                <c:pt idx="11">
                  <c:v>86811.839949999994</c:v>
                </c:pt>
                <c:pt idx="12">
                  <c:v>82914.421960000007</c:v>
                </c:pt>
                <c:pt idx="13">
                  <c:v>81909.099960000007</c:v>
                </c:pt>
                <c:pt idx="14">
                  <c:v>81902.666549999994</c:v>
                </c:pt>
                <c:pt idx="15">
                  <c:v>71444.145059999995</c:v>
                </c:pt>
                <c:pt idx="16">
                  <c:v>67086.802049999998</c:v>
                </c:pt>
                <c:pt idx="17">
                  <c:v>79704.102400000003</c:v>
                </c:pt>
                <c:pt idx="18">
                  <c:v>79553.937319999997</c:v>
                </c:pt>
                <c:pt idx="19">
                  <c:v>86086.735140000004</c:v>
                </c:pt>
                <c:pt idx="20">
                  <c:v>80216.322119999997</c:v>
                </c:pt>
                <c:pt idx="21">
                  <c:v>83007.446890000007</c:v>
                </c:pt>
                <c:pt idx="22">
                  <c:v>81281.752919999999</c:v>
                </c:pt>
                <c:pt idx="23">
                  <c:v>79793.354099999997</c:v>
                </c:pt>
                <c:pt idx="24">
                  <c:v>81960.998080000005</c:v>
                </c:pt>
                <c:pt idx="25">
                  <c:v>86981.569640000002</c:v>
                </c:pt>
                <c:pt idx="26">
                  <c:v>81404.154129999995</c:v>
                </c:pt>
                <c:pt idx="27">
                  <c:v>79220.679600000003</c:v>
                </c:pt>
                <c:pt idx="28">
                  <c:v>76157.230079999994</c:v>
                </c:pt>
                <c:pt idx="29">
                  <c:v>81448.871379999997</c:v>
                </c:pt>
                <c:pt idx="30">
                  <c:v>84312.733479999995</c:v>
                </c:pt>
                <c:pt idx="31">
                  <c:v>79715.919829999999</c:v>
                </c:pt>
                <c:pt idx="32">
                  <c:v>84177.928939999998</c:v>
                </c:pt>
                <c:pt idx="33">
                  <c:v>86316.033420000007</c:v>
                </c:pt>
                <c:pt idx="34">
                  <c:v>87391.205719999998</c:v>
                </c:pt>
                <c:pt idx="35">
                  <c:v>88752.924169999998</c:v>
                </c:pt>
                <c:pt idx="36">
                  <c:v>92529.445649999994</c:v>
                </c:pt>
                <c:pt idx="37">
                  <c:v>92406.615210000004</c:v>
                </c:pt>
                <c:pt idx="38">
                  <c:v>94208.044529999999</c:v>
                </c:pt>
                <c:pt idx="39">
                  <c:v>102151.48701</c:v>
                </c:pt>
                <c:pt idx="40">
                  <c:v>97457.359500000006</c:v>
                </c:pt>
                <c:pt idx="41">
                  <c:v>94255.862609999996</c:v>
                </c:pt>
                <c:pt idx="42">
                  <c:v>94395.329819999999</c:v>
                </c:pt>
                <c:pt idx="43">
                  <c:v>95097.423209999994</c:v>
                </c:pt>
                <c:pt idx="44">
                  <c:v>96081.3658</c:v>
                </c:pt>
                <c:pt idx="45">
                  <c:v>96108.294070000004</c:v>
                </c:pt>
                <c:pt idx="46">
                  <c:v>96818.68952</c:v>
                </c:pt>
                <c:pt idx="47">
                  <c:v>101911.20689</c:v>
                </c:pt>
                <c:pt idx="48">
                  <c:v>108086.96688000001</c:v>
                </c:pt>
                <c:pt idx="49">
                  <c:v>110853.39761</c:v>
                </c:pt>
                <c:pt idx="50">
                  <c:v>112070.55533</c:v>
                </c:pt>
                <c:pt idx="51">
                  <c:v>119713.61379</c:v>
                </c:pt>
                <c:pt idx="52">
                  <c:v>125096.32975999999</c:v>
                </c:pt>
                <c:pt idx="53">
                  <c:v>121541.47198</c:v>
                </c:pt>
                <c:pt idx="54">
                  <c:v>124849.4057</c:v>
                </c:pt>
                <c:pt idx="55">
                  <c:v>135084.26916</c:v>
                </c:pt>
                <c:pt idx="56">
                  <c:v>143010.15604</c:v>
                </c:pt>
                <c:pt idx="57">
                  <c:v>123373.89982000001</c:v>
                </c:pt>
                <c:pt idx="58">
                  <c:v>143478.70790000001</c:v>
                </c:pt>
                <c:pt idx="59">
                  <c:v>159616.99843000001</c:v>
                </c:pt>
              </c:numCache>
            </c:numRef>
          </c:val>
          <c:smooth val="0"/>
          <c:extLst>
            <c:ext xmlns:c16="http://schemas.microsoft.com/office/drawing/2014/chart" uri="{C3380CC4-5D6E-409C-BE32-E72D297353CC}">
              <c16:uniqueId val="{00000001-72AD-45F0-82EF-49508B9238B1}"/>
            </c:ext>
          </c:extLst>
        </c:ser>
        <c:ser>
          <c:idx val="2"/>
          <c:order val="2"/>
          <c:tx>
            <c:strRef>
              <c:f>'879_A_PH'!$G$4</c:f>
              <c:strCache>
                <c:ptCount val="1"/>
                <c:pt idx="0">
                  <c:v>#N/A</c:v>
                </c:pt>
              </c:strCache>
            </c:strRef>
          </c:tx>
          <c:spPr>
            <a:ln w="15875" cap="rnd">
              <a:solidFill>
                <a:srgbClr val="7A9CB4"/>
              </a:solidFill>
              <a:round/>
            </a:ln>
            <a:effectLst/>
          </c:spPr>
          <c:marker>
            <c:symbol val="none"/>
          </c:marker>
          <c:dLbls>
            <c:delete val="1"/>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'879_A_PH'!$O$2:$O$61</c:f>
              <c:numCache>
                <c:formatCode>General</c:formatCode>
                <c:ptCount val="60"/>
                <c:pt idx="0">
                  <c:v>100000</c:v>
                </c:pt>
                <c:pt idx="1">
                  <c:v>99450</c:v>
                </c:pt>
                <c:pt idx="2">
                  <c:v>101061.09</c:v>
                </c:pt>
                <c:pt idx="3">
                  <c:v>97483.527409999995</c:v>
                </c:pt>
                <c:pt idx="4">
                  <c:v>99092.005609999993</c:v>
                </c:pt>
                <c:pt idx="5">
                  <c:v>95286.872589999999</c:v>
                </c:pt>
                <c:pt idx="6">
                  <c:v>96011.052819999997</c:v>
                </c:pt>
                <c:pt idx="7">
                  <c:v>92660.267080000005</c:v>
                </c:pt>
                <c:pt idx="8">
                  <c:v>90427.154639999993</c:v>
                </c:pt>
                <c:pt idx="9">
                  <c:v>86882.410180000006</c:v>
                </c:pt>
                <c:pt idx="10">
                  <c:v>82086.501139999993</c:v>
                </c:pt>
                <c:pt idx="11">
                  <c:v>82316.343340000007</c:v>
                </c:pt>
                <c:pt idx="12">
                  <c:v>79048.384510000004</c:v>
                </c:pt>
                <c:pt idx="13">
                  <c:v>77720.371650000001</c:v>
                </c:pt>
                <c:pt idx="14">
                  <c:v>78194.465920000002</c:v>
                </c:pt>
                <c:pt idx="15">
                  <c:v>69116.088430000003</c:v>
                </c:pt>
                <c:pt idx="16">
                  <c:v>64913.830249999999</c:v>
                </c:pt>
                <c:pt idx="17">
                  <c:v>75351.974149999995</c:v>
                </c:pt>
                <c:pt idx="18">
                  <c:v>75562.95968</c:v>
                </c:pt>
                <c:pt idx="19">
                  <c:v>82340.957160000005</c:v>
                </c:pt>
                <c:pt idx="20">
                  <c:v>76568.856060000006</c:v>
                </c:pt>
                <c:pt idx="21">
                  <c:v>78835.294200000004</c:v>
                </c:pt>
                <c:pt idx="22">
                  <c:v>76817.110669999995</c:v>
                </c:pt>
                <c:pt idx="23">
                  <c:v>74704.64013</c:v>
                </c:pt>
                <c:pt idx="24">
                  <c:v>76706.724489999993</c:v>
                </c:pt>
                <c:pt idx="25">
                  <c:v>80503.707349999997</c:v>
                </c:pt>
                <c:pt idx="26">
                  <c:v>75649.333799999993</c:v>
                </c:pt>
                <c:pt idx="27">
                  <c:v>73326.899250000002</c:v>
                </c:pt>
                <c:pt idx="28">
                  <c:v>70503.813630000004</c:v>
                </c:pt>
                <c:pt idx="29">
                  <c:v>74621.236350000006</c:v>
                </c:pt>
                <c:pt idx="30">
                  <c:v>76747.941590000002</c:v>
                </c:pt>
                <c:pt idx="31">
                  <c:v>72864.495750000002</c:v>
                </c:pt>
                <c:pt idx="32">
                  <c:v>76791.892070000002</c:v>
                </c:pt>
                <c:pt idx="33">
                  <c:v>78535.068020000006</c:v>
                </c:pt>
                <c:pt idx="34">
                  <c:v>79414.660780000006</c:v>
                </c:pt>
                <c:pt idx="35">
                  <c:v>80399.402570000006</c:v>
                </c:pt>
                <c:pt idx="36">
                  <c:v>83575.178969999994</c:v>
                </c:pt>
                <c:pt idx="37">
                  <c:v>82229.618589999998</c:v>
                </c:pt>
                <c:pt idx="38">
                  <c:v>83339.718439999997</c:v>
                </c:pt>
                <c:pt idx="39">
                  <c:v>89865.218389999995</c:v>
                </c:pt>
                <c:pt idx="40">
                  <c:v>86171.75791</c:v>
                </c:pt>
                <c:pt idx="41">
                  <c:v>83836.503270000001</c:v>
                </c:pt>
                <c:pt idx="42">
                  <c:v>83970.641680000001</c:v>
                </c:pt>
                <c:pt idx="43">
                  <c:v>84096.597640000007</c:v>
                </c:pt>
                <c:pt idx="44">
                  <c:v>85105.756810000006</c:v>
                </c:pt>
                <c:pt idx="45">
                  <c:v>85012.140480000002</c:v>
                </c:pt>
                <c:pt idx="46">
                  <c:v>84604.082209999993</c:v>
                </c:pt>
                <c:pt idx="47">
                  <c:v>88783.523870000005</c:v>
                </c:pt>
                <c:pt idx="48">
                  <c:v>93808.671319999994</c:v>
                </c:pt>
                <c:pt idx="49">
                  <c:v>95703.606480000002</c:v>
                </c:pt>
                <c:pt idx="50">
                  <c:v>98105.767000000007</c:v>
                </c:pt>
                <c:pt idx="51">
                  <c:v>104943.73896</c:v>
                </c:pt>
                <c:pt idx="52">
                  <c:v>108553.80358000001</c:v>
                </c:pt>
                <c:pt idx="53">
                  <c:v>105405.74328</c:v>
                </c:pt>
                <c:pt idx="54">
                  <c:v>108188.4549</c:v>
                </c:pt>
                <c:pt idx="55">
                  <c:v>117124.82127</c:v>
                </c:pt>
                <c:pt idx="56">
                  <c:v>123320.72431999999</c:v>
                </c:pt>
                <c:pt idx="57">
                  <c:v>107067.05284999999</c:v>
                </c:pt>
                <c:pt idx="58">
                  <c:v>124743.82328</c:v>
                </c:pt>
                <c:pt idx="59">
                  <c:v>138303.47687000001</c:v>
                </c:pt>
              </c:numCache>
            </c:numRef>
          </c:val>
          <c:smooth val="0"/>
          <c:extLst>
            <c:ext xmlns:c16="http://schemas.microsoft.com/office/drawing/2014/chart" uri="{C3380CC4-5D6E-409C-BE32-E72D297353CC}">
              <c16:uniqueId val="{00000002-72AD-45F0-82EF-49508B9238B1}"/>
            </c:ext>
          </c:extLst>
        </c:ser>
        <c:ser>
          <c:idx val="5"/>
          <c:order val="3"/>
          <c:tx>
            <c:strRef>
              <c:f>'879_A_PH'!$K$1</c:f>
              <c:strCache>
                <c:ptCount val="1"/>
                <c:pt idx="0">
                  <c:v>PH_FOORD_LAST</c:v>
                </c:pt>
              </c:strCache>
            </c:strRef>
          </c:tx>
          <c:spPr>
            <a:ln w="28575" cap="rnd">
              <a:solidFill>
                <a:schemeClr val="accent6"/>
              </a:solidFill>
              <a:round/>
            </a:ln>
            <a:effectLst/>
          </c:spPr>
          <c:marker>
            <c:symbol val="none"/>
          </c:marker>
          <c:dLbls>
            <c:dLbl>
              <c:idx val="30"/>
              <c:layout>
                <c:manualLayout>
                  <c:x val="1.0375816993464052E-2"/>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66-49AE-9212-0310A166457E}"/>
                </c:ext>
              </c:extLst>
            </c:dLbl>
            <c:dLbl>
              <c:idx val="31"/>
              <c:layout>
                <c:manualLayout>
                  <c:x val="1.0375816993464052E-2"/>
                  <c:y val="7.1861309769712849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EE-432C-BFD8-C8FA6654A0A3}"/>
                </c:ext>
              </c:extLst>
            </c:dLbl>
            <c:dLbl>
              <c:idx val="33"/>
              <c:layout>
                <c:manualLayout>
                  <c:x val="-1.902211140962987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32-44B3-A070-5492192CA313}"/>
                </c:ext>
              </c:extLst>
            </c:dLbl>
            <c:dLbl>
              <c:idx val="5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D7-4140-965A-FFEBB6786466}"/>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'879_A_PH'!$K$2:$K$61</c:f>
              <c:numCache>
                <c:formatCode>General</c:formatCode>
                <c:ptCount val="60"/>
                <c:pt idx="59">
                  <c:v>129370</c:v>
                </c:pt>
              </c:numCache>
            </c:numRef>
          </c:val>
          <c:smooth val="0"/>
          <c:extLst>
            <c:ext xmlns:c16="http://schemas.microsoft.com/office/drawing/2014/chart" uri="{C3380CC4-5D6E-409C-BE32-E72D297353CC}">
              <c16:uniqueId val="{00000003-72AD-45F0-82EF-49508B9238B1}"/>
            </c:ext>
          </c:extLst>
        </c:ser>
        <c:ser>
          <c:idx val="6"/>
          <c:order val="4"/>
          <c:tx>
            <c:strRef>
              <c:f>'879_A_PH'!$J$1</c:f>
              <c:strCache>
                <c:ptCount val="1"/>
                <c:pt idx="0">
                  <c:v>PH_COMP_1_LAST</c:v>
                </c:pt>
              </c:strCache>
            </c:strRef>
          </c:tx>
          <c:spPr>
            <a:ln w="28575" cap="rnd">
              <a:solidFill>
                <a:schemeClr val="accent1">
                  <a:lumMod val="60000"/>
                </a:schemeClr>
              </a:solidFill>
              <a:round/>
            </a:ln>
            <a:effectLst/>
          </c:spPr>
          <c:marker>
            <c:symbol val="none"/>
          </c:marker>
          <c:dLbls>
            <c:dLbl>
              <c:idx val="29"/>
              <c:layout>
                <c:manualLayout>
                  <c:x val="0"/>
                  <c:y val="1.5679012345678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4E-49A9-B89B-7942C690E1C5}"/>
                </c:ext>
              </c:extLst>
            </c:dLbl>
            <c:dLbl>
              <c:idx val="3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66-49AE-9212-0310A166457E}"/>
                </c:ext>
              </c:extLst>
            </c:dLbl>
            <c:dLbl>
              <c:idx val="31"/>
              <c:layout>
                <c:manualLayout>
                  <c:x val="1.0375816993464052E-2"/>
                  <c:y val="-6.2716049382716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EE-432C-BFD8-C8FA6654A0A3}"/>
                </c:ext>
              </c:extLst>
            </c:dLbl>
            <c:dLbl>
              <c:idx val="38"/>
              <c:layout>
                <c:manualLayout>
                  <c:x val="-1.9022111409629871E-16"/>
                  <c:y val="-1.56790123456790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1C-4387-97E1-DF121690CA54}"/>
                </c:ext>
              </c:extLst>
            </c:dLbl>
            <c:dLbl>
              <c:idx val="40"/>
              <c:layout>
                <c:manualLayout>
                  <c:x val="1.0375816993464052E-2"/>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DB-4B6B-9410-58300F53E87C}"/>
                </c:ext>
              </c:extLst>
            </c:dLbl>
            <c:dLbl>
              <c:idx val="59"/>
              <c:layout>
                <c:manualLayout>
                  <c:x val="0"/>
                  <c:y val="7.83950617283950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D7-4140-965A-FFEBB6786466}"/>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'879_A_PH'!$J$2:$J$61</c:f>
              <c:numCache>
                <c:formatCode>General</c:formatCode>
                <c:ptCount val="60"/>
                <c:pt idx="59">
                  <c:v>159616.99843000001</c:v>
                </c:pt>
              </c:numCache>
            </c:numRef>
          </c:val>
          <c:smooth val="0"/>
          <c:extLst>
            <c:ext xmlns:c16="http://schemas.microsoft.com/office/drawing/2014/chart" uri="{C3380CC4-5D6E-409C-BE32-E72D297353CC}">
              <c16:uniqueId val="{00000004-72AD-45F0-82EF-49508B9238B1}"/>
            </c:ext>
          </c:extLst>
        </c:ser>
        <c:ser>
          <c:idx val="7"/>
          <c:order val="5"/>
          <c:tx>
            <c:strRef>
              <c:f>'879_A_PH'!$L$1</c:f>
              <c:strCache>
                <c:ptCount val="1"/>
                <c:pt idx="0">
                  <c:v>PH_COMP_2_LAST</c:v>
                </c:pt>
              </c:strCache>
            </c:strRef>
          </c:tx>
          <c:spPr>
            <a:ln w="28575" cap="rnd">
              <a:solidFill>
                <a:schemeClr val="accent2">
                  <a:lumMod val="60000"/>
                </a:schemeClr>
              </a:solidFill>
              <a:round/>
            </a:ln>
            <a:effectLst/>
          </c:spPr>
          <c:marker>
            <c:symbol val="none"/>
          </c:marker>
          <c:dLbls>
            <c:dLbl>
              <c:idx val="3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66-49AE-9212-0310A166457E}"/>
                </c:ext>
              </c:extLst>
            </c:dLbl>
            <c:dLbl>
              <c:idx val="31"/>
              <c:layout>
                <c:manualLayout>
                  <c:x val="1.0375816993464052E-2"/>
                  <c:y val="2.3518518518518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EE-432C-BFD8-C8FA6654A0A3}"/>
                </c:ext>
              </c:extLst>
            </c:dLbl>
            <c:dLbl>
              <c:idx val="4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DB-4B6B-9410-58300F53E87C}"/>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'879_A_PH'!$I$2:$I$61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'879_A_PH'!$L$2:$L$61</c:f>
              <c:numCache>
                <c:formatCode>General</c:formatCode>
                <c:ptCount val="60"/>
                <c:pt idx="59">
                  <c:v>138303.47687000001</c:v>
                </c:pt>
              </c:numCache>
            </c:numRef>
          </c:val>
          <c:smooth val="0"/>
          <c:extLst>
            <c:ext xmlns:c16="http://schemas.microsoft.com/office/drawing/2014/chart" uri="{C3380CC4-5D6E-409C-BE32-E72D297353CC}">
              <c16:uniqueId val="{00000005-72AD-45F0-82EF-49508B9238B1}"/>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12"/>
        <c:majorTimeUnit val="months"/>
      </c:dateAx>
      <c:valAx>
        <c:axId val="898856000"/>
        <c:scaling>
          <c:orientation val="minMax"/>
          <c:max val="165000"/>
          <c:min val="6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8430024509803908"/>
          <c:h val="0.85673968253968258"/>
        </c:manualLayout>
      </c:layout>
      <c:lineChart>
        <c:grouping val="standard"/>
        <c:varyColors val="0"/>
        <c:ser>
          <c:idx val="0"/>
          <c:order val="0"/>
          <c:tx>
            <c:strRef>
              <c:f>'879_R1_PH'!$G$2</c:f>
              <c:strCache>
                <c:ptCount val="1"/>
                <c:pt idx="0">
                  <c:v>Foord</c:v>
                </c:pt>
              </c:strCache>
            </c:strRef>
          </c:tx>
          <c:spPr>
            <a:ln w="15875" cap="rnd">
              <a:solidFill>
                <a:srgbClr val="D25347"/>
              </a:solidFill>
              <a:round/>
            </a:ln>
            <a:effectLst/>
          </c:spPr>
          <c:marker>
            <c:symbol val="none"/>
          </c:marker>
          <c:dLbls>
            <c:delete val="1"/>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'879_R1_PH'!$N$2:$N$61</c:f>
              <c:numCache>
                <c:formatCode>General</c:formatCode>
                <c:ptCount val="60"/>
                <c:pt idx="0">
                  <c:v>100000</c:v>
                </c:pt>
                <c:pt idx="1">
                  <c:v>102680</c:v>
                </c:pt>
                <c:pt idx="2">
                  <c:v>103520</c:v>
                </c:pt>
                <c:pt idx="3">
                  <c:v>98340</c:v>
                </c:pt>
                <c:pt idx="4">
                  <c:v>101500</c:v>
                </c:pt>
                <c:pt idx="5">
                  <c:v>95500</c:v>
                </c:pt>
                <c:pt idx="6">
                  <c:v>92250</c:v>
                </c:pt>
                <c:pt idx="7">
                  <c:v>93130</c:v>
                </c:pt>
                <c:pt idx="8">
                  <c:v>91330</c:v>
                </c:pt>
                <c:pt idx="9">
                  <c:v>87800</c:v>
                </c:pt>
                <c:pt idx="10">
                  <c:v>84860</c:v>
                </c:pt>
                <c:pt idx="11">
                  <c:v>86080</c:v>
                </c:pt>
                <c:pt idx="12">
                  <c:v>86800</c:v>
                </c:pt>
                <c:pt idx="13">
                  <c:v>84780</c:v>
                </c:pt>
                <c:pt idx="14">
                  <c:v>86510</c:v>
                </c:pt>
                <c:pt idx="15">
                  <c:v>76560</c:v>
                </c:pt>
                <c:pt idx="16">
                  <c:v>67860</c:v>
                </c:pt>
                <c:pt idx="17">
                  <c:v>85260</c:v>
                </c:pt>
                <c:pt idx="18">
                  <c:v>87580</c:v>
                </c:pt>
                <c:pt idx="19">
                  <c:v>96710</c:v>
                </c:pt>
                <c:pt idx="20">
                  <c:v>89540</c:v>
                </c:pt>
                <c:pt idx="21">
                  <c:v>95060</c:v>
                </c:pt>
                <c:pt idx="22">
                  <c:v>90220</c:v>
                </c:pt>
                <c:pt idx="23">
                  <c:v>84990</c:v>
                </c:pt>
                <c:pt idx="24">
                  <c:v>89010</c:v>
                </c:pt>
                <c:pt idx="25">
                  <c:v>97520</c:v>
                </c:pt>
                <c:pt idx="26">
                  <c:v>88280</c:v>
                </c:pt>
                <c:pt idx="27">
                  <c:v>85210</c:v>
                </c:pt>
                <c:pt idx="28">
                  <c:v>79850</c:v>
                </c:pt>
                <c:pt idx="29">
                  <c:v>82580</c:v>
                </c:pt>
                <c:pt idx="30">
                  <c:v>84590</c:v>
                </c:pt>
                <c:pt idx="31">
                  <c:v>77330</c:v>
                </c:pt>
                <c:pt idx="32">
                  <c:v>85500</c:v>
                </c:pt>
                <c:pt idx="33">
                  <c:v>86540</c:v>
                </c:pt>
                <c:pt idx="34">
                  <c:v>89880</c:v>
                </c:pt>
                <c:pt idx="35">
                  <c:v>90660</c:v>
                </c:pt>
                <c:pt idx="36">
                  <c:v>88950</c:v>
                </c:pt>
                <c:pt idx="37">
                  <c:v>87310</c:v>
                </c:pt>
                <c:pt idx="38">
                  <c:v>89320</c:v>
                </c:pt>
                <c:pt idx="39">
                  <c:v>107870</c:v>
                </c:pt>
                <c:pt idx="40">
                  <c:v>101140</c:v>
                </c:pt>
                <c:pt idx="41">
                  <c:v>99990</c:v>
                </c:pt>
                <c:pt idx="42">
                  <c:v>99570</c:v>
                </c:pt>
                <c:pt idx="43">
                  <c:v>101210</c:v>
                </c:pt>
                <c:pt idx="44">
                  <c:v>106300</c:v>
                </c:pt>
                <c:pt idx="45">
                  <c:v>107260</c:v>
                </c:pt>
                <c:pt idx="46">
                  <c:v>104330</c:v>
                </c:pt>
                <c:pt idx="47">
                  <c:v>111130</c:v>
                </c:pt>
                <c:pt idx="48">
                  <c:v>116230</c:v>
                </c:pt>
                <c:pt idx="49">
                  <c:v>121250</c:v>
                </c:pt>
                <c:pt idx="50">
                  <c:v>126510</c:v>
                </c:pt>
                <c:pt idx="51">
                  <c:v>139600</c:v>
                </c:pt>
                <c:pt idx="52">
                  <c:v>138380</c:v>
                </c:pt>
                <c:pt idx="53">
                  <c:v>134060</c:v>
                </c:pt>
                <c:pt idx="54">
                  <c:v>132660</c:v>
                </c:pt>
                <c:pt idx="55">
                  <c:v>140070</c:v>
                </c:pt>
                <c:pt idx="56">
                  <c:v>138100</c:v>
                </c:pt>
                <c:pt idx="57">
                  <c:v>125870</c:v>
                </c:pt>
                <c:pt idx="58">
                  <c:v>134270</c:v>
                </c:pt>
                <c:pt idx="59">
                  <c:v>131580</c:v>
                </c:pt>
              </c:numCache>
            </c:numRef>
          </c:val>
          <c:smooth val="0"/>
          <c:extLst>
            <c:ext xmlns:c16="http://schemas.microsoft.com/office/drawing/2014/chart" uri="{C3380CC4-5D6E-409C-BE32-E72D297353CC}">
              <c16:uniqueId val="{00000000-D236-4D0B-88CE-B00D7A8EE553}"/>
            </c:ext>
          </c:extLst>
        </c:ser>
        <c:ser>
          <c:idx val="1"/>
          <c:order val="1"/>
          <c:tx>
            <c:strRef>
              <c:f>'879_R1_PH'!$G$3</c:f>
              <c:strCache>
                <c:ptCount val="1"/>
                <c:pt idx="0">
                  <c:v>MSCI AC world index ex-Japan</c:v>
                </c:pt>
              </c:strCache>
            </c:strRef>
          </c:tx>
          <c:spPr>
            <a:ln w="15875" cap="rnd">
              <a:solidFill>
                <a:srgbClr val="29363D"/>
              </a:solidFill>
              <a:round/>
            </a:ln>
            <a:effectLst/>
          </c:spPr>
          <c:marker>
            <c:symbol val="none"/>
          </c:marker>
          <c:dLbls>
            <c:delete val="1"/>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'879_R1_PH'!$M$2:$M$61</c:f>
              <c:numCache>
                <c:formatCode>General</c:formatCode>
                <c:ptCount val="60"/>
                <c:pt idx="0">
                  <c:v>100000</c:v>
                </c:pt>
                <c:pt idx="1">
                  <c:v>102302.22818999999</c:v>
                </c:pt>
                <c:pt idx="2">
                  <c:v>104641.50315</c:v>
                </c:pt>
                <c:pt idx="3">
                  <c:v>100271.66869000001</c:v>
                </c:pt>
                <c:pt idx="4">
                  <c:v>101632.99545</c:v>
                </c:pt>
                <c:pt idx="5">
                  <c:v>97701.004830000005</c:v>
                </c:pt>
                <c:pt idx="6">
                  <c:v>99035.940260000003</c:v>
                </c:pt>
                <c:pt idx="7">
                  <c:v>95962.541960000002</c:v>
                </c:pt>
                <c:pt idx="8">
                  <c:v>93711.351819999996</c:v>
                </c:pt>
                <c:pt idx="9">
                  <c:v>91119.411359999998</c:v>
                </c:pt>
                <c:pt idx="10">
                  <c:v>86414.444000000003</c:v>
                </c:pt>
                <c:pt idx="11">
                  <c:v>86811.839949999994</c:v>
                </c:pt>
                <c:pt idx="12">
                  <c:v>82914.421960000007</c:v>
                </c:pt>
                <c:pt idx="13">
                  <c:v>81909.099960000007</c:v>
                </c:pt>
                <c:pt idx="14">
                  <c:v>81902.666549999994</c:v>
                </c:pt>
                <c:pt idx="15">
                  <c:v>71444.145059999995</c:v>
                </c:pt>
                <c:pt idx="16">
                  <c:v>67086.802049999998</c:v>
                </c:pt>
                <c:pt idx="17">
                  <c:v>79704.102400000003</c:v>
                </c:pt>
                <c:pt idx="18">
                  <c:v>79553.937319999997</c:v>
                </c:pt>
                <c:pt idx="19">
                  <c:v>86086.735140000004</c:v>
                </c:pt>
                <c:pt idx="20">
                  <c:v>80216.322119999997</c:v>
                </c:pt>
                <c:pt idx="21">
                  <c:v>83007.446890000007</c:v>
                </c:pt>
                <c:pt idx="22">
                  <c:v>81281.752919999999</c:v>
                </c:pt>
                <c:pt idx="23">
                  <c:v>79793.354099999997</c:v>
                </c:pt>
                <c:pt idx="24">
                  <c:v>81960.998080000005</c:v>
                </c:pt>
                <c:pt idx="25">
                  <c:v>86981.569640000002</c:v>
                </c:pt>
                <c:pt idx="26">
                  <c:v>81404.154129999995</c:v>
                </c:pt>
                <c:pt idx="27">
                  <c:v>79220.679600000003</c:v>
                </c:pt>
                <c:pt idx="28">
                  <c:v>76157.230079999994</c:v>
                </c:pt>
                <c:pt idx="29">
                  <c:v>81448.871379999997</c:v>
                </c:pt>
                <c:pt idx="30">
                  <c:v>84312.733479999995</c:v>
                </c:pt>
                <c:pt idx="31">
                  <c:v>79715.919829999999</c:v>
                </c:pt>
                <c:pt idx="32">
                  <c:v>84177.928939999998</c:v>
                </c:pt>
                <c:pt idx="33">
                  <c:v>86316.033420000007</c:v>
                </c:pt>
                <c:pt idx="34">
                  <c:v>87391.205719999998</c:v>
                </c:pt>
                <c:pt idx="35">
                  <c:v>88752.924169999998</c:v>
                </c:pt>
                <c:pt idx="36">
                  <c:v>92529.445649999994</c:v>
                </c:pt>
                <c:pt idx="37">
                  <c:v>92406.615210000004</c:v>
                </c:pt>
                <c:pt idx="38">
                  <c:v>94208.044529999999</c:v>
                </c:pt>
                <c:pt idx="39">
                  <c:v>102151.48701</c:v>
                </c:pt>
                <c:pt idx="40">
                  <c:v>97457.359500000006</c:v>
                </c:pt>
                <c:pt idx="41">
                  <c:v>94255.862609999996</c:v>
                </c:pt>
                <c:pt idx="42">
                  <c:v>94395.329819999999</c:v>
                </c:pt>
                <c:pt idx="43">
                  <c:v>95097.423209999994</c:v>
                </c:pt>
                <c:pt idx="44">
                  <c:v>96081.3658</c:v>
                </c:pt>
                <c:pt idx="45">
                  <c:v>96108.294070000004</c:v>
                </c:pt>
                <c:pt idx="46">
                  <c:v>96818.68952</c:v>
                </c:pt>
                <c:pt idx="47">
                  <c:v>101911.20689</c:v>
                </c:pt>
                <c:pt idx="48">
                  <c:v>108086.96688000001</c:v>
                </c:pt>
                <c:pt idx="49">
                  <c:v>110853.39761</c:v>
                </c:pt>
                <c:pt idx="50">
                  <c:v>112070.55533</c:v>
                </c:pt>
                <c:pt idx="51">
                  <c:v>119713.61379</c:v>
                </c:pt>
                <c:pt idx="52">
                  <c:v>125096.32975999999</c:v>
                </c:pt>
                <c:pt idx="53">
                  <c:v>121541.47198</c:v>
                </c:pt>
                <c:pt idx="54">
                  <c:v>124849.4057</c:v>
                </c:pt>
                <c:pt idx="55">
                  <c:v>135084.26916</c:v>
                </c:pt>
                <c:pt idx="56">
                  <c:v>143010.15604</c:v>
                </c:pt>
                <c:pt idx="57">
                  <c:v>123373.89982000001</c:v>
                </c:pt>
                <c:pt idx="58">
                  <c:v>143478.70790000001</c:v>
                </c:pt>
                <c:pt idx="59">
                  <c:v>159616.99843000001</c:v>
                </c:pt>
              </c:numCache>
            </c:numRef>
          </c:val>
          <c:smooth val="0"/>
          <c:extLst>
            <c:ext xmlns:c16="http://schemas.microsoft.com/office/drawing/2014/chart" uri="{C3380CC4-5D6E-409C-BE32-E72D297353CC}">
              <c16:uniqueId val="{00000001-D236-4D0B-88CE-B00D7A8EE553}"/>
            </c:ext>
          </c:extLst>
        </c:ser>
        <c:ser>
          <c:idx val="2"/>
          <c:order val="2"/>
          <c:tx>
            <c:strRef>
              <c:f>'879_R1_PH'!$G$4</c:f>
              <c:strCache>
                <c:ptCount val="1"/>
                <c:pt idx="0">
                  <c:v>Peer group</c:v>
                </c:pt>
              </c:strCache>
            </c:strRef>
          </c:tx>
          <c:spPr>
            <a:ln w="15875" cap="rnd">
              <a:solidFill>
                <a:srgbClr val="7A9CB4"/>
              </a:solidFill>
              <a:round/>
            </a:ln>
            <a:effectLst/>
          </c:spPr>
          <c:marker>
            <c:symbol val="none"/>
          </c:marker>
          <c:dLbls>
            <c:delete val="1"/>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'879_R1_PH'!$O$2:$O$61</c:f>
              <c:numCache>
                <c:formatCode>General</c:formatCode>
                <c:ptCount val="60"/>
                <c:pt idx="0">
                  <c:v>100000</c:v>
                </c:pt>
                <c:pt idx="1">
                  <c:v>99450</c:v>
                </c:pt>
                <c:pt idx="2">
                  <c:v>101061.09</c:v>
                </c:pt>
                <c:pt idx="3">
                  <c:v>97483.527409999995</c:v>
                </c:pt>
                <c:pt idx="4">
                  <c:v>99092.005609999993</c:v>
                </c:pt>
                <c:pt idx="5">
                  <c:v>95286.872589999999</c:v>
                </c:pt>
                <c:pt idx="6">
                  <c:v>96011.052819999997</c:v>
                </c:pt>
                <c:pt idx="7">
                  <c:v>92660.267080000005</c:v>
                </c:pt>
                <c:pt idx="8">
                  <c:v>90427.154639999993</c:v>
                </c:pt>
                <c:pt idx="9">
                  <c:v>86882.410180000006</c:v>
                </c:pt>
                <c:pt idx="10">
                  <c:v>82086.501139999993</c:v>
                </c:pt>
                <c:pt idx="11">
                  <c:v>82316.343340000007</c:v>
                </c:pt>
                <c:pt idx="12">
                  <c:v>79048.384510000004</c:v>
                </c:pt>
                <c:pt idx="13">
                  <c:v>77720.371650000001</c:v>
                </c:pt>
                <c:pt idx="14">
                  <c:v>78194.465920000002</c:v>
                </c:pt>
                <c:pt idx="15">
                  <c:v>69116.088430000003</c:v>
                </c:pt>
                <c:pt idx="16">
                  <c:v>64913.830249999999</c:v>
                </c:pt>
                <c:pt idx="17">
                  <c:v>75351.974149999995</c:v>
                </c:pt>
                <c:pt idx="18">
                  <c:v>75562.95968</c:v>
                </c:pt>
                <c:pt idx="19">
                  <c:v>82340.957160000005</c:v>
                </c:pt>
                <c:pt idx="20">
                  <c:v>76568.856060000006</c:v>
                </c:pt>
                <c:pt idx="21">
                  <c:v>78835.294200000004</c:v>
                </c:pt>
                <c:pt idx="22">
                  <c:v>76817.110669999995</c:v>
                </c:pt>
                <c:pt idx="23">
                  <c:v>74704.64013</c:v>
                </c:pt>
                <c:pt idx="24">
                  <c:v>76706.724489999993</c:v>
                </c:pt>
                <c:pt idx="25">
                  <c:v>80503.707349999997</c:v>
                </c:pt>
                <c:pt idx="26">
                  <c:v>75649.333799999993</c:v>
                </c:pt>
                <c:pt idx="27">
                  <c:v>73326.899250000002</c:v>
                </c:pt>
                <c:pt idx="28">
                  <c:v>70503.813630000004</c:v>
                </c:pt>
                <c:pt idx="29">
                  <c:v>74621.236350000006</c:v>
                </c:pt>
                <c:pt idx="30">
                  <c:v>76747.941590000002</c:v>
                </c:pt>
                <c:pt idx="31">
                  <c:v>72864.495750000002</c:v>
                </c:pt>
                <c:pt idx="32">
                  <c:v>76791.892070000002</c:v>
                </c:pt>
                <c:pt idx="33">
                  <c:v>78535.068020000006</c:v>
                </c:pt>
                <c:pt idx="34">
                  <c:v>79414.660780000006</c:v>
                </c:pt>
                <c:pt idx="35">
                  <c:v>80399.402570000006</c:v>
                </c:pt>
                <c:pt idx="36">
                  <c:v>83575.178969999994</c:v>
                </c:pt>
                <c:pt idx="37">
                  <c:v>82229.618589999998</c:v>
                </c:pt>
                <c:pt idx="38">
                  <c:v>83339.718439999997</c:v>
                </c:pt>
                <c:pt idx="39">
                  <c:v>89865.218389999995</c:v>
                </c:pt>
                <c:pt idx="40">
                  <c:v>86171.75791</c:v>
                </c:pt>
                <c:pt idx="41">
                  <c:v>83836.503270000001</c:v>
                </c:pt>
                <c:pt idx="42">
                  <c:v>83970.641680000001</c:v>
                </c:pt>
                <c:pt idx="43">
                  <c:v>84096.597640000007</c:v>
                </c:pt>
                <c:pt idx="44">
                  <c:v>85105.756810000006</c:v>
                </c:pt>
                <c:pt idx="45">
                  <c:v>85012.140480000002</c:v>
                </c:pt>
                <c:pt idx="46">
                  <c:v>84604.082209999993</c:v>
                </c:pt>
                <c:pt idx="47">
                  <c:v>88783.523870000005</c:v>
                </c:pt>
                <c:pt idx="48">
                  <c:v>93808.671319999994</c:v>
                </c:pt>
                <c:pt idx="49">
                  <c:v>95703.606480000002</c:v>
                </c:pt>
                <c:pt idx="50">
                  <c:v>98105.767000000007</c:v>
                </c:pt>
                <c:pt idx="51">
                  <c:v>104943.73896</c:v>
                </c:pt>
                <c:pt idx="52">
                  <c:v>108553.80358000001</c:v>
                </c:pt>
                <c:pt idx="53">
                  <c:v>105405.74328</c:v>
                </c:pt>
                <c:pt idx="54">
                  <c:v>108188.4549</c:v>
                </c:pt>
                <c:pt idx="55">
                  <c:v>117124.82127</c:v>
                </c:pt>
                <c:pt idx="56">
                  <c:v>123320.72431999999</c:v>
                </c:pt>
                <c:pt idx="57">
                  <c:v>107067.05284999999</c:v>
                </c:pt>
                <c:pt idx="58">
                  <c:v>124743.82328</c:v>
                </c:pt>
                <c:pt idx="59">
                  <c:v>138303.47687000001</c:v>
                </c:pt>
              </c:numCache>
            </c:numRef>
          </c:val>
          <c:smooth val="0"/>
          <c:extLst>
            <c:ext xmlns:c16="http://schemas.microsoft.com/office/drawing/2014/chart" uri="{C3380CC4-5D6E-409C-BE32-E72D297353CC}">
              <c16:uniqueId val="{00000002-D236-4D0B-88CE-B00D7A8EE553}"/>
            </c:ext>
          </c:extLst>
        </c:ser>
        <c:ser>
          <c:idx val="5"/>
          <c:order val="3"/>
          <c:tx>
            <c:strRef>
              <c:f>'879_R1_PH'!$K$1</c:f>
              <c:strCache>
                <c:ptCount val="1"/>
                <c:pt idx="0">
                  <c:v>PH_FOORD_LAST</c:v>
                </c:pt>
              </c:strCache>
            </c:strRef>
          </c:tx>
          <c:spPr>
            <a:ln w="28575" cap="rnd">
              <a:solidFill>
                <a:schemeClr val="accent6"/>
              </a:solidFill>
              <a:round/>
            </a:ln>
            <a:effectLst/>
          </c:spPr>
          <c:marker>
            <c:symbol val="none"/>
          </c:marker>
          <c:dLbls>
            <c:dLbl>
              <c:idx val="30"/>
              <c:layout>
                <c:manualLayout>
                  <c:x val="1.0375816993464052E-2"/>
                  <c:y val="-3.9197530864197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36-4D0B-88CE-B00D7A8EE553}"/>
                </c:ext>
              </c:extLst>
            </c:dLbl>
            <c:dLbl>
              <c:idx val="31"/>
              <c:layout>
                <c:manualLayout>
                  <c:x val="1.0375816993464052E-2"/>
                  <c:y val="7.1861309769712849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36-4D0B-88CE-B00D7A8EE553}"/>
                </c:ext>
              </c:extLst>
            </c:dLbl>
            <c:dLbl>
              <c:idx val="33"/>
              <c:layout>
                <c:manualLayout>
                  <c:x val="-1.9022111409629871E-16"/>
                  <c:y val="-2.3518518518518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36-4D0B-88CE-B00D7A8EE553}"/>
                </c:ext>
              </c:extLst>
            </c:dLbl>
            <c:dLbl>
              <c:idx val="59"/>
              <c:layout>
                <c:manualLayout>
                  <c:x val="0"/>
                  <c:y val="-1.7965327442428212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AC-4333-84FF-F93DC43CD8F9}"/>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'879_R1_PH'!$K$2:$K$61</c:f>
              <c:numCache>
                <c:formatCode>General</c:formatCode>
                <c:ptCount val="60"/>
                <c:pt idx="59">
                  <c:v>131580</c:v>
                </c:pt>
              </c:numCache>
            </c:numRef>
          </c:val>
          <c:smooth val="0"/>
          <c:extLst>
            <c:ext xmlns:c16="http://schemas.microsoft.com/office/drawing/2014/chart" uri="{C3380CC4-5D6E-409C-BE32-E72D297353CC}">
              <c16:uniqueId val="{00000006-D236-4D0B-88CE-B00D7A8EE553}"/>
            </c:ext>
          </c:extLst>
        </c:ser>
        <c:ser>
          <c:idx val="6"/>
          <c:order val="4"/>
          <c:tx>
            <c:strRef>
              <c:f>'879_R1_PH'!$J$1</c:f>
              <c:strCache>
                <c:ptCount val="1"/>
                <c:pt idx="0">
                  <c:v>PH_COMP_1_LAST</c:v>
                </c:pt>
              </c:strCache>
            </c:strRef>
          </c:tx>
          <c:spPr>
            <a:ln w="28575" cap="rnd">
              <a:solidFill>
                <a:schemeClr val="accent1">
                  <a:lumMod val="60000"/>
                </a:schemeClr>
              </a:solidFill>
              <a:round/>
            </a:ln>
            <a:effectLst/>
          </c:spPr>
          <c:marker>
            <c:symbol val="none"/>
          </c:marker>
          <c:dLbls>
            <c:dLbl>
              <c:idx val="29"/>
              <c:layout>
                <c:manualLayout>
                  <c:x val="0"/>
                  <c:y val="1.56790123456789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36-4D0B-88CE-B00D7A8EE553}"/>
                </c:ext>
              </c:extLst>
            </c:dLbl>
            <c:dLbl>
              <c:idx val="3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36-4D0B-88CE-B00D7A8EE553}"/>
                </c:ext>
              </c:extLst>
            </c:dLbl>
            <c:dLbl>
              <c:idx val="31"/>
              <c:layout>
                <c:manualLayout>
                  <c:x val="1.0375816993464052E-2"/>
                  <c:y val="-6.2716049382716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36-4D0B-88CE-B00D7A8EE553}"/>
                </c:ext>
              </c:extLst>
            </c:dLbl>
            <c:dLbl>
              <c:idx val="38"/>
              <c:layout>
                <c:manualLayout>
                  <c:x val="-1.9022111409629871E-16"/>
                  <c:y val="-1.56790123456790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236-4D0B-88CE-B00D7A8EE553}"/>
                </c:ext>
              </c:extLst>
            </c:dLbl>
            <c:dLbl>
              <c:idx val="40"/>
              <c:layout>
                <c:manualLayout>
                  <c:x val="1.0375816993464052E-2"/>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236-4D0B-88CE-B00D7A8EE553}"/>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'879_R1_PH'!$J$2:$J$61</c:f>
              <c:numCache>
                <c:formatCode>General</c:formatCode>
                <c:ptCount val="60"/>
                <c:pt idx="59">
                  <c:v>159616.99843000001</c:v>
                </c:pt>
              </c:numCache>
            </c:numRef>
          </c:val>
          <c:smooth val="0"/>
          <c:extLst>
            <c:ext xmlns:c16="http://schemas.microsoft.com/office/drawing/2014/chart" uri="{C3380CC4-5D6E-409C-BE32-E72D297353CC}">
              <c16:uniqueId val="{0000000C-D236-4D0B-88CE-B00D7A8EE553}"/>
            </c:ext>
          </c:extLst>
        </c:ser>
        <c:ser>
          <c:idx val="7"/>
          <c:order val="5"/>
          <c:tx>
            <c:strRef>
              <c:f>'879_R1_PH'!$L$1</c:f>
              <c:strCache>
                <c:ptCount val="1"/>
                <c:pt idx="0">
                  <c:v>PH_COMP_2_LAST</c:v>
                </c:pt>
              </c:strCache>
            </c:strRef>
          </c:tx>
          <c:spPr>
            <a:ln w="28575" cap="rnd">
              <a:solidFill>
                <a:schemeClr val="accent2">
                  <a:lumMod val="60000"/>
                </a:schemeClr>
              </a:solidFill>
              <a:round/>
            </a:ln>
            <a:effectLst/>
          </c:spPr>
          <c:marker>
            <c:symbol val="none"/>
          </c:marker>
          <c:dLbls>
            <c:dLbl>
              <c:idx val="3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236-4D0B-88CE-B00D7A8EE553}"/>
                </c:ext>
              </c:extLst>
            </c:dLbl>
            <c:dLbl>
              <c:idx val="31"/>
              <c:layout>
                <c:manualLayout>
                  <c:x val="1.0375816993464052E-2"/>
                  <c:y val="2.3518518518518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236-4D0B-88CE-B00D7A8EE553}"/>
                </c:ext>
              </c:extLst>
            </c:dLbl>
            <c:dLbl>
              <c:idx val="40"/>
              <c:layout>
                <c:manualLayout>
                  <c:x val="1.037581699346405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236-4D0B-88CE-B00D7A8EE553}"/>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'879_R1_PH'!$I$2:$I$61</c:f>
              <c:numCache>
                <c:formatCode>m/d/yyyy</c:formatCode>
                <c:ptCount val="60"/>
                <c:pt idx="0">
                  <c:v>44404</c:v>
                </c:pt>
                <c:pt idx="1">
                  <c:v>44408</c:v>
                </c:pt>
                <c:pt idx="2">
                  <c:v>44439</c:v>
                </c:pt>
                <c:pt idx="3">
                  <c:v>44469</c:v>
                </c:pt>
                <c:pt idx="4">
                  <c:v>44500</c:v>
                </c:pt>
                <c:pt idx="5">
                  <c:v>44530</c:v>
                </c:pt>
                <c:pt idx="6">
                  <c:v>44561</c:v>
                </c:pt>
                <c:pt idx="7">
                  <c:v>44592</c:v>
                </c:pt>
                <c:pt idx="8">
                  <c:v>44620</c:v>
                </c:pt>
                <c:pt idx="9">
                  <c:v>44651</c:v>
                </c:pt>
                <c:pt idx="10">
                  <c:v>44681</c:v>
                </c:pt>
                <c:pt idx="11">
                  <c:v>44712</c:v>
                </c:pt>
                <c:pt idx="12">
                  <c:v>44742</c:v>
                </c:pt>
                <c:pt idx="13">
                  <c:v>44773</c:v>
                </c:pt>
                <c:pt idx="14">
                  <c:v>44804</c:v>
                </c:pt>
                <c:pt idx="15">
                  <c:v>44834</c:v>
                </c:pt>
                <c:pt idx="16">
                  <c:v>44865</c:v>
                </c:pt>
                <c:pt idx="17">
                  <c:v>44895</c:v>
                </c:pt>
                <c:pt idx="18">
                  <c:v>44926</c:v>
                </c:pt>
                <c:pt idx="19">
                  <c:v>44957</c:v>
                </c:pt>
                <c:pt idx="20">
                  <c:v>44985</c:v>
                </c:pt>
                <c:pt idx="21">
                  <c:v>45016</c:v>
                </c:pt>
                <c:pt idx="22">
                  <c:v>45046</c:v>
                </c:pt>
                <c:pt idx="23">
                  <c:v>45077</c:v>
                </c:pt>
                <c:pt idx="24">
                  <c:v>45107</c:v>
                </c:pt>
                <c:pt idx="25">
                  <c:v>45138</c:v>
                </c:pt>
                <c:pt idx="26">
                  <c:v>45169</c:v>
                </c:pt>
                <c:pt idx="27">
                  <c:v>45199</c:v>
                </c:pt>
                <c:pt idx="28">
                  <c:v>45230</c:v>
                </c:pt>
                <c:pt idx="29">
                  <c:v>45260</c:v>
                </c:pt>
                <c:pt idx="30">
                  <c:v>45291</c:v>
                </c:pt>
                <c:pt idx="31">
                  <c:v>45322</c:v>
                </c:pt>
                <c:pt idx="32">
                  <c:v>45351</c:v>
                </c:pt>
                <c:pt idx="33">
                  <c:v>45382</c:v>
                </c:pt>
                <c:pt idx="34">
                  <c:v>45412</c:v>
                </c:pt>
                <c:pt idx="35">
                  <c:v>45443</c:v>
                </c:pt>
                <c:pt idx="36">
                  <c:v>45473</c:v>
                </c:pt>
                <c:pt idx="37">
                  <c:v>45504</c:v>
                </c:pt>
                <c:pt idx="38">
                  <c:v>45535</c:v>
                </c:pt>
                <c:pt idx="39">
                  <c:v>45565</c:v>
                </c:pt>
                <c:pt idx="40">
                  <c:v>45596</c:v>
                </c:pt>
                <c:pt idx="41">
                  <c:v>45626</c:v>
                </c:pt>
                <c:pt idx="42">
                  <c:v>45657</c:v>
                </c:pt>
                <c:pt idx="43">
                  <c:v>45688</c:v>
                </c:pt>
                <c:pt idx="44">
                  <c:v>45716</c:v>
                </c:pt>
                <c:pt idx="45">
                  <c:v>45747</c:v>
                </c:pt>
                <c:pt idx="46">
                  <c:v>45777</c:v>
                </c:pt>
                <c:pt idx="47">
                  <c:v>45808</c:v>
                </c:pt>
                <c:pt idx="48">
                  <c:v>45838</c:v>
                </c:pt>
                <c:pt idx="49">
                  <c:v>45869</c:v>
                </c:pt>
                <c:pt idx="50">
                  <c:v>45900</c:v>
                </c:pt>
                <c:pt idx="51">
                  <c:v>45930</c:v>
                </c:pt>
                <c:pt idx="52">
                  <c:v>45961</c:v>
                </c:pt>
                <c:pt idx="53">
                  <c:v>45991</c:v>
                </c:pt>
                <c:pt idx="54">
                  <c:v>46022</c:v>
                </c:pt>
                <c:pt idx="55">
                  <c:v>46053</c:v>
                </c:pt>
                <c:pt idx="56">
                  <c:v>46081</c:v>
                </c:pt>
                <c:pt idx="57">
                  <c:v>46112</c:v>
                </c:pt>
                <c:pt idx="58">
                  <c:v>46142</c:v>
                </c:pt>
                <c:pt idx="59">
                  <c:v>46173</c:v>
                </c:pt>
              </c:numCache>
            </c:numRef>
          </c:cat>
          <c:val>
            <c:numRef>
              <c:f>'879_R1_PH'!$L$2:$L$61</c:f>
              <c:numCache>
                <c:formatCode>General</c:formatCode>
                <c:ptCount val="60"/>
                <c:pt idx="59">
                  <c:v>138303.47687000001</c:v>
                </c:pt>
              </c:numCache>
            </c:numRef>
          </c:val>
          <c:smooth val="0"/>
          <c:extLst>
            <c:ext xmlns:c16="http://schemas.microsoft.com/office/drawing/2014/chart" uri="{C3380CC4-5D6E-409C-BE32-E72D297353CC}">
              <c16:uniqueId val="{00000010-D236-4D0B-88CE-B00D7A8EE553}"/>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12"/>
        <c:majorTimeUnit val="months"/>
      </c:dateAx>
      <c:valAx>
        <c:axId val="898856000"/>
        <c:scaling>
          <c:orientation val="minMax"/>
          <c:max val="165000"/>
          <c:min val="6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937611074888512"/>
          <c:y val="0.18971555555555555"/>
          <c:w val="0.53195915179510089"/>
          <c:h val="0.72386666666666666"/>
        </c:manualLayout>
      </c:layout>
      <c:pieChart>
        <c:varyColors val="1"/>
        <c:ser>
          <c:idx val="0"/>
          <c:order val="0"/>
          <c:tx>
            <c:strRef>
              <c:f>'879_AACOUNTRY'!$C$3</c:f>
              <c:strCache>
                <c:ptCount val="1"/>
                <c:pt idx="0">
                  <c:v>EXPOSURE_VALUE_PERCENTAGE</c:v>
                </c:pt>
              </c:strCache>
            </c:strRef>
          </c:tx>
          <c:spPr>
            <a:solidFill>
              <a:srgbClr val="D25347"/>
            </a:solidFill>
          </c:spPr>
          <c:dPt>
            <c:idx val="1"/>
            <c:bubble3D val="0"/>
            <c:spPr>
              <a:solidFill>
                <a:srgbClr val="29363D"/>
              </a:solidFill>
              <a:ln w="19050">
                <a:solidFill>
                  <a:schemeClr val="lt1"/>
                </a:solidFill>
              </a:ln>
              <a:effectLst/>
            </c:spPr>
            <c:extLst>
              <c:ext xmlns:c16="http://schemas.microsoft.com/office/drawing/2014/chart" uri="{C3380CC4-5D6E-409C-BE32-E72D297353CC}">
                <c16:uniqueId val="{00000004-6D5B-485D-8A79-BAFE0ADB27C6}"/>
              </c:ext>
            </c:extLst>
          </c:dPt>
          <c:dPt>
            <c:idx val="2"/>
            <c:bubble3D val="0"/>
            <c:spPr>
              <a:solidFill>
                <a:srgbClr val="CCCCCC"/>
              </a:solidFill>
              <a:ln w="19050">
                <a:solidFill>
                  <a:schemeClr val="lt1"/>
                </a:solidFill>
              </a:ln>
              <a:effectLst/>
            </c:spPr>
            <c:extLst>
              <c:ext xmlns:c16="http://schemas.microsoft.com/office/drawing/2014/chart" uri="{C3380CC4-5D6E-409C-BE32-E72D297353CC}">
                <c16:uniqueId val="{00000005-6D5B-485D-8A79-BAFE0ADB27C6}"/>
              </c:ext>
            </c:extLst>
          </c:dPt>
          <c:dPt>
            <c:idx val="3"/>
            <c:bubble3D val="0"/>
            <c:spPr>
              <a:solidFill>
                <a:srgbClr val="7A9CB4"/>
              </a:solidFill>
              <a:ln w="19050">
                <a:solidFill>
                  <a:schemeClr val="lt1"/>
                </a:solidFill>
              </a:ln>
              <a:effectLst/>
            </c:spPr>
            <c:extLst>
              <c:ext xmlns:c16="http://schemas.microsoft.com/office/drawing/2014/chart" uri="{C3380CC4-5D6E-409C-BE32-E72D297353CC}">
                <c16:uniqueId val="{00000006-6D5B-485D-8A79-BAFE0ADB27C6}"/>
              </c:ext>
            </c:extLst>
          </c:dPt>
          <c:dPt>
            <c:idx val="4"/>
            <c:bubble3D val="0"/>
            <c:spPr>
              <a:solidFill>
                <a:srgbClr val="535353"/>
              </a:solidFill>
              <a:ln w="19050">
                <a:solidFill>
                  <a:schemeClr val="lt1"/>
                </a:solidFill>
              </a:ln>
              <a:effectLst/>
            </c:spPr>
            <c:extLst>
              <c:ext xmlns:c16="http://schemas.microsoft.com/office/drawing/2014/chart" uri="{C3380CC4-5D6E-409C-BE32-E72D297353CC}">
                <c16:uniqueId val="{00000001-6D5B-485D-8A79-BAFE0ADB27C6}"/>
              </c:ext>
            </c:extLst>
          </c:dPt>
          <c:dPt>
            <c:idx val="5"/>
            <c:bubble3D val="0"/>
            <c:spPr>
              <a:solidFill>
                <a:srgbClr val="E2CEA4"/>
              </a:solidFill>
            </c:spPr>
            <c:extLst>
              <c:ext xmlns:c16="http://schemas.microsoft.com/office/drawing/2014/chart" uri="{C3380CC4-5D6E-409C-BE32-E72D297353CC}">
                <c16:uniqueId val="{00000002-6D5B-485D-8A79-BAFE0ADB27C6}"/>
              </c:ext>
            </c:extLst>
          </c:dPt>
          <c:dPt>
            <c:idx val="6"/>
            <c:bubble3D val="0"/>
            <c:spPr>
              <a:solidFill>
                <a:srgbClr val="BFC3C5"/>
              </a:solidFill>
              <a:ln w="19050">
                <a:solidFill>
                  <a:schemeClr val="lt1"/>
                </a:solidFill>
              </a:ln>
              <a:effectLst/>
            </c:spPr>
            <c:extLst>
              <c:ext xmlns:c16="http://schemas.microsoft.com/office/drawing/2014/chart" uri="{C3380CC4-5D6E-409C-BE32-E72D297353CC}">
                <c16:uniqueId val="{0000000B-EBEE-4110-BC66-BBF0D0C690C1}"/>
              </c:ext>
            </c:extLst>
          </c:dPt>
          <c:dLbls>
            <c:dLbl>
              <c:idx val="1"/>
              <c:layout>
                <c:manualLayout>
                  <c:x val="-0.11200565927475162"/>
                  <c:y val="-5.2916666666666806E-3"/>
                </c:manualLayout>
              </c:layout>
              <c:numFmt formatCode="0.0%" sourceLinked="0"/>
              <c:spPr>
                <a:noFill/>
                <a:ln>
                  <a:noFill/>
                </a:ln>
                <a:effectLst/>
              </c:spPr>
              <c:txPr>
                <a:bodyPr wrap="square" lIns="38100" tIns="19050" rIns="38100" bIns="19050" anchor="ctr">
                  <a:noAutofit/>
                </a:bodyPr>
                <a:lstStyle/>
                <a:p>
                  <a:pPr>
                    <a:defRPr sz="700">
                      <a:latin typeface="Avenir Next" panose="020B0503020202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4300167112642121"/>
                      <c:h val="0.18781888888888887"/>
                    </c:manualLayout>
                  </c15:layout>
                </c:ext>
                <c:ext xmlns:c16="http://schemas.microsoft.com/office/drawing/2014/chart" uri="{C3380CC4-5D6E-409C-BE32-E72D297353CC}">
                  <c16:uniqueId val="{00000004-6D5B-485D-8A79-BAFE0ADB27C6}"/>
                </c:ext>
              </c:extLst>
            </c:dLbl>
            <c:dLbl>
              <c:idx val="2"/>
              <c:layout>
                <c:manualLayout>
                  <c:x val="1.8278227170670194E-2"/>
                  <c:y val="-0.10583361111111111"/>
                </c:manualLayout>
              </c:layout>
              <c:numFmt formatCode="0.0%" sourceLinked="0"/>
              <c:spPr>
                <a:noFill/>
                <a:ln>
                  <a:noFill/>
                </a:ln>
                <a:effectLst/>
              </c:spPr>
              <c:txPr>
                <a:bodyPr wrap="square" lIns="38100" tIns="19050" rIns="38100" bIns="19050" anchor="ctr">
                  <a:noAutofit/>
                </a:bodyPr>
                <a:lstStyle/>
                <a:p>
                  <a:pPr>
                    <a:defRPr sz="700">
                      <a:latin typeface="Avenir Next" panose="020B0503020202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27798202614379"/>
                      <c:h val="0.25484666666666661"/>
                    </c:manualLayout>
                  </c15:layout>
                </c:ext>
                <c:ext xmlns:c16="http://schemas.microsoft.com/office/drawing/2014/chart" uri="{C3380CC4-5D6E-409C-BE32-E72D297353CC}">
                  <c16:uniqueId val="{00000005-6D5B-485D-8A79-BAFE0ADB27C6}"/>
                </c:ext>
              </c:extLst>
            </c:dLbl>
            <c:dLbl>
              <c:idx val="3"/>
              <c:layout>
                <c:manualLayout>
                  <c:x val="1.0592686002522068E-2"/>
                  <c:y val="1.7639166666666668E-2"/>
                </c:manualLayout>
              </c:layout>
              <c:numFmt formatCode="0.0%" sourceLinked="0"/>
              <c:spPr>
                <a:noFill/>
                <a:ln>
                  <a:noFill/>
                </a:ln>
                <a:effectLst/>
              </c:spPr>
              <c:txPr>
                <a:bodyPr wrap="square" lIns="38100" tIns="19050" rIns="38100" bIns="19050" anchor="ctr">
                  <a:noAutofit/>
                </a:bodyPr>
                <a:lstStyle/>
                <a:p>
                  <a:pPr>
                    <a:defRPr sz="700">
                      <a:latin typeface="Avenir Next" panose="020B0503020202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193464052287577"/>
                      <c:h val="0.25484666666666661"/>
                    </c:manualLayout>
                  </c15:layout>
                </c:ext>
                <c:ext xmlns:c16="http://schemas.microsoft.com/office/drawing/2014/chart" uri="{C3380CC4-5D6E-409C-BE32-E72D297353CC}">
                  <c16:uniqueId val="{00000006-6D5B-485D-8A79-BAFE0ADB27C6}"/>
                </c:ext>
              </c:extLst>
            </c:dLbl>
            <c:dLbl>
              <c:idx val="4"/>
              <c:layout>
                <c:manualLayout>
                  <c:x val="-9.3282746405026484E-3"/>
                  <c:y val="1.6269166666666675E-2"/>
                </c:manualLayout>
              </c:layout>
              <c:numFmt formatCode="0.0%" sourceLinked="0"/>
              <c:spPr>
                <a:noFill/>
                <a:ln>
                  <a:noFill/>
                </a:ln>
                <a:effectLst/>
              </c:spPr>
              <c:txPr>
                <a:bodyPr wrap="square" lIns="38100" tIns="19050" rIns="38100" bIns="19050" anchor="ctr">
                  <a:noAutofit/>
                </a:bodyPr>
                <a:lstStyle/>
                <a:p>
                  <a:pPr>
                    <a:defRPr sz="700">
                      <a:latin typeface="Avenir Next" panose="020B0503020202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318413699350449"/>
                      <c:h val="0.17102666666666666"/>
                    </c:manualLayout>
                  </c15:layout>
                </c:ext>
                <c:ext xmlns:c16="http://schemas.microsoft.com/office/drawing/2014/chart" uri="{C3380CC4-5D6E-409C-BE32-E72D297353CC}">
                  <c16:uniqueId val="{00000001-6D5B-485D-8A79-BAFE0ADB27C6}"/>
                </c:ext>
              </c:extLst>
            </c:dLbl>
            <c:dLbl>
              <c:idx val="5"/>
              <c:layout>
                <c:manualLayout>
                  <c:x val="4.9042946923794585E-3"/>
                  <c:y val="4.2333611111111114E-2"/>
                </c:manualLayout>
              </c:layout>
              <c:numFmt formatCode="0.0%" sourceLinked="0"/>
              <c:spPr>
                <a:noFill/>
                <a:ln>
                  <a:noFill/>
                </a:ln>
                <a:effectLst/>
              </c:spPr>
              <c:txPr>
                <a:bodyPr wrap="square" lIns="38100" tIns="19050" rIns="38100" bIns="19050" anchor="ctr">
                  <a:noAutofit/>
                </a:bodyPr>
                <a:lstStyle/>
                <a:p>
                  <a:pPr>
                    <a:defRPr sz="700">
                      <a:latin typeface="Avenir Next" panose="020B0503020202020204" pitchFamily="34" charset="0"/>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959308584258605"/>
                      <c:h val="0.22747111111111107"/>
                    </c:manualLayout>
                  </c15:layout>
                </c:ext>
                <c:ext xmlns:c16="http://schemas.microsoft.com/office/drawing/2014/chart" uri="{C3380CC4-5D6E-409C-BE32-E72D297353CC}">
                  <c16:uniqueId val="{00000002-6D5B-485D-8A79-BAFE0ADB27C6}"/>
                </c:ext>
              </c:extLst>
            </c:dLbl>
            <c:dLbl>
              <c:idx val="6"/>
              <c:layout>
                <c:manualLayout>
                  <c:x val="6.7410984324219034E-2"/>
                  <c:y val="-1.288944444444443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EBEE-4110-BC66-BBF0D0C690C1}"/>
                </c:ext>
              </c:extLst>
            </c:dLbl>
            <c:numFmt formatCode="0.0%" sourceLinked="0"/>
            <c:spPr>
              <a:noFill/>
              <a:ln>
                <a:noFill/>
              </a:ln>
              <a:effectLst/>
            </c:spPr>
            <c:txPr>
              <a:bodyPr wrap="square" lIns="38100" tIns="19050" rIns="38100" bIns="19050" anchor="ctr">
                <a:spAutoFit/>
              </a:bodyPr>
              <a:lstStyle/>
              <a:p>
                <a:pPr>
                  <a:defRPr sz="700">
                    <a:latin typeface="Avenir Next" panose="020B0503020202020204" pitchFamily="34" charset="0"/>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'879_AACOUNTRY'!$A$4:$A$10</c:f>
              <c:strCache>
                <c:ptCount val="7"/>
                <c:pt idx="0">
                  <c:v>China</c:v>
                </c:pt>
                <c:pt idx="1">
                  <c:v>Taiwan, Province of China</c:v>
                </c:pt>
                <c:pt idx="2">
                  <c:v>Korea</c:v>
                </c:pt>
                <c:pt idx="3">
                  <c:v>United States of America</c:v>
                </c:pt>
                <c:pt idx="4">
                  <c:v>Singapore</c:v>
                </c:pt>
                <c:pt idx="5">
                  <c:v>Indonesia</c:v>
                </c:pt>
                <c:pt idx="6">
                  <c:v>Other</c:v>
                </c:pt>
              </c:strCache>
            </c:strRef>
          </c:cat>
          <c:val>
            <c:numRef>
              <c:f>'879_AACOUNTRY'!$C$4:$C$10</c:f>
              <c:numCache>
                <c:formatCode>0.00</c:formatCode>
                <c:ptCount val="7"/>
                <c:pt idx="0">
                  <c:v>0.47857864</c:v>
                </c:pt>
                <c:pt idx="1">
                  <c:v>0.11542069000000001</c:v>
                </c:pt>
                <c:pt idx="2">
                  <c:v>0.11322828</c:v>
                </c:pt>
                <c:pt idx="3">
                  <c:v>6.4897910000000003E-2</c:v>
                </c:pt>
                <c:pt idx="4">
                  <c:v>5.2358910000000002E-2</c:v>
                </c:pt>
                <c:pt idx="5">
                  <c:v>4.1832750000000002E-2</c:v>
                </c:pt>
                <c:pt idx="6">
                  <c:v>0.13368279999999999</c:v>
                </c:pt>
              </c:numCache>
            </c:numRef>
          </c:val>
          <c:extLst>
            <c:ext xmlns:c16="http://schemas.microsoft.com/office/drawing/2014/chart" uri="{C3380CC4-5D6E-409C-BE32-E72D297353CC}">
              <c16:uniqueId val="{00000000-6D5B-485D-8A79-BAFE0ADB27C6}"/>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35221687893039"/>
          <c:y val="8.1355932203389825E-2"/>
          <c:w val="0.83333333333333337"/>
          <c:h val="0.84180790960451979"/>
        </c:manualLayout>
      </c:layout>
      <c:pieChart>
        <c:varyColors val="1"/>
        <c:ser>
          <c:idx val="0"/>
          <c:order val="0"/>
          <c:tx>
            <c:strRef>
              <c:f>'875_GEO_EXP'!$G$14</c:f>
              <c:strCache>
                <c:ptCount val="1"/>
                <c:pt idx="0">
                  <c:v>EXPOSURE_VALUE_PERCENTAGE</c:v>
                </c:pt>
              </c:strCache>
            </c:strRef>
          </c:tx>
          <c:dPt>
            <c:idx val="0"/>
            <c:bubble3D val="0"/>
            <c:spPr>
              <a:solidFill>
                <a:srgbClr val="D25347"/>
              </a:solidFill>
              <a:ln w="19050">
                <a:solidFill>
                  <a:schemeClr val="lt1"/>
                </a:solidFill>
              </a:ln>
              <a:effectLst/>
            </c:spPr>
            <c:extLst>
              <c:ext xmlns:c16="http://schemas.microsoft.com/office/drawing/2014/chart" uri="{C3380CC4-5D6E-409C-BE32-E72D297353CC}">
                <c16:uniqueId val="{00000001-F6DE-4441-A441-3ECF072D75DD}"/>
              </c:ext>
            </c:extLst>
          </c:dPt>
          <c:dPt>
            <c:idx val="1"/>
            <c:bubble3D val="0"/>
            <c:spPr>
              <a:solidFill>
                <a:srgbClr val="29363D"/>
              </a:solidFill>
              <a:ln w="19050">
                <a:solidFill>
                  <a:schemeClr val="lt1"/>
                </a:solidFill>
              </a:ln>
              <a:effectLst/>
            </c:spPr>
            <c:extLst>
              <c:ext xmlns:c16="http://schemas.microsoft.com/office/drawing/2014/chart" uri="{C3380CC4-5D6E-409C-BE32-E72D297353CC}">
                <c16:uniqueId val="{00000003-F6DE-4441-A441-3ECF072D75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DE-4441-A441-3ECF072D75DD}"/>
              </c:ext>
            </c:extLst>
          </c:dPt>
          <c:dPt>
            <c:idx val="3"/>
            <c:bubble3D val="0"/>
            <c:spPr>
              <a:solidFill>
                <a:srgbClr val="7A9CB4"/>
              </a:solidFill>
              <a:ln w="19050">
                <a:solidFill>
                  <a:schemeClr val="lt1"/>
                </a:solidFill>
              </a:ln>
              <a:effectLst/>
            </c:spPr>
            <c:extLst>
              <c:ext xmlns:c16="http://schemas.microsoft.com/office/drawing/2014/chart" uri="{C3380CC4-5D6E-409C-BE32-E72D297353CC}">
                <c16:uniqueId val="{00000007-F6DE-4441-A441-3ECF072D75DD}"/>
              </c:ext>
            </c:extLst>
          </c:dPt>
          <c:dPt>
            <c:idx val="4"/>
            <c:bubble3D val="0"/>
            <c:spPr>
              <a:solidFill>
                <a:srgbClr val="535353"/>
              </a:solidFill>
              <a:ln w="19050">
                <a:solidFill>
                  <a:schemeClr val="lt1"/>
                </a:solidFill>
              </a:ln>
              <a:effectLst/>
            </c:spPr>
            <c:extLst>
              <c:ext xmlns:c16="http://schemas.microsoft.com/office/drawing/2014/chart" uri="{C3380CC4-5D6E-409C-BE32-E72D297353CC}">
                <c16:uniqueId val="{00000009-F6DE-4441-A441-3ECF072D75DD}"/>
              </c:ext>
            </c:extLst>
          </c:dPt>
          <c:dPt>
            <c:idx val="5"/>
            <c:bubble3D val="0"/>
            <c:spPr>
              <a:solidFill>
                <a:srgbClr val="E2CEA4"/>
              </a:solidFill>
              <a:ln w="19050">
                <a:solidFill>
                  <a:schemeClr val="lt1"/>
                </a:solidFill>
              </a:ln>
              <a:effectLst/>
            </c:spPr>
            <c:extLst>
              <c:ext xmlns:c16="http://schemas.microsoft.com/office/drawing/2014/chart" uri="{C3380CC4-5D6E-409C-BE32-E72D297353CC}">
                <c16:uniqueId val="{0000000B-F6DE-4441-A441-3ECF072D75DD}"/>
              </c:ext>
            </c:extLst>
          </c:dPt>
          <c:dPt>
            <c:idx val="6"/>
            <c:bubble3D val="0"/>
            <c:spPr>
              <a:solidFill>
                <a:srgbClr val="BFC3C5"/>
              </a:solidFill>
              <a:ln w="19050">
                <a:solidFill>
                  <a:schemeClr val="lt1"/>
                </a:solidFill>
              </a:ln>
              <a:effectLst/>
            </c:spPr>
            <c:extLst>
              <c:ext xmlns:c16="http://schemas.microsoft.com/office/drawing/2014/chart" uri="{C3380CC4-5D6E-409C-BE32-E72D297353CC}">
                <c16:uniqueId val="{0000000D-7012-4632-882F-92A27314C1F9}"/>
              </c:ext>
            </c:extLst>
          </c:dPt>
          <c:dLbls>
            <c:dLbl>
              <c:idx val="0"/>
              <c:layout>
                <c:manualLayout>
                  <c:x val="-0.15979284468636051"/>
                  <c:y val="-2.02439610302950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DE-4441-A441-3ECF072D75DD}"/>
                </c:ext>
              </c:extLst>
            </c:dLbl>
            <c:dLbl>
              <c:idx val="1"/>
              <c:layout>
                <c:manualLayout>
                  <c:x val="8.7626925422201019E-2"/>
                  <c:y val="-0.1494180346100806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DE-4441-A441-3ECF072D75DD}"/>
                </c:ext>
              </c:extLst>
            </c:dLbl>
            <c:dLbl>
              <c:idx val="2"/>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venir Next Medium" panose="020B0603020202020204"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F6DE-4441-A441-3ECF072D75DD}"/>
                </c:ext>
              </c:extLst>
            </c:dLbl>
            <c:dLbl>
              <c:idx val="3"/>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venir Next Medium" panose="020B0603020202020204"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F6DE-4441-A441-3ECF072D75DD}"/>
                </c:ext>
              </c:extLst>
            </c:dLbl>
            <c:dLbl>
              <c:idx val="4"/>
              <c:layout>
                <c:manualLayout>
                  <c:x val="0.12237687460784571"/>
                  <c:y val="4.08295742693180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DE-4441-A441-3ECF072D75DD}"/>
                </c:ext>
              </c:extLst>
            </c:dLbl>
            <c:dLbl>
              <c:idx val="5"/>
              <c:layout>
                <c:manualLayout>
                  <c:x val="2.6037097711779297E-2"/>
                  <c:y val="7.5903732372436493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venir Next Medium" panose="020B0603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DE-4441-A441-3ECF072D75DD}"/>
                </c:ext>
              </c:extLst>
            </c:dLbl>
            <c:dLbl>
              <c:idx val="6"/>
              <c:layout>
                <c:manualLayout>
                  <c:x val="0.13870246085011181"/>
                  <c:y val="0.12655367231638415"/>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venir Next Medium" panose="020B0603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012-4632-882F-92A27314C1F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venir Next Medium" panose="020B06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'879_AACOUNTRY'!$A$4:$A$10</c:f>
              <c:strCache>
                <c:ptCount val="7"/>
                <c:pt idx="0">
                  <c:v>China</c:v>
                </c:pt>
                <c:pt idx="1">
                  <c:v>Taiwan, Province of China</c:v>
                </c:pt>
                <c:pt idx="2">
                  <c:v>Korea</c:v>
                </c:pt>
                <c:pt idx="3">
                  <c:v>United States of America</c:v>
                </c:pt>
                <c:pt idx="4">
                  <c:v>Singapore</c:v>
                </c:pt>
                <c:pt idx="5">
                  <c:v>Indonesia</c:v>
                </c:pt>
                <c:pt idx="6">
                  <c:v>Other</c:v>
                </c:pt>
              </c:strCache>
            </c:strRef>
          </c:cat>
          <c:val>
            <c:numRef>
              <c:f>'879_AACOUNTRY'!$C$4:$C$10</c:f>
              <c:numCache>
                <c:formatCode>0.00</c:formatCode>
                <c:ptCount val="7"/>
                <c:pt idx="0">
                  <c:v>0.47857864</c:v>
                </c:pt>
                <c:pt idx="1">
                  <c:v>0.11542069000000001</c:v>
                </c:pt>
                <c:pt idx="2">
                  <c:v>0.11322828</c:v>
                </c:pt>
                <c:pt idx="3">
                  <c:v>6.4897910000000003E-2</c:v>
                </c:pt>
                <c:pt idx="4">
                  <c:v>5.2358910000000002E-2</c:v>
                </c:pt>
                <c:pt idx="5">
                  <c:v>4.1832750000000002E-2</c:v>
                </c:pt>
                <c:pt idx="6">
                  <c:v>0.13368279999999999</c:v>
                </c:pt>
              </c:numCache>
            </c:numRef>
          </c:val>
          <c:extLst>
            <c:ext xmlns:c16="http://schemas.microsoft.com/office/drawing/2014/chart" uri="{C3380CC4-5D6E-409C-BE32-E72D297353CC}">
              <c16:uniqueId val="{0000000A-F6DE-4441-A441-3ECF072D75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36396050956908E-2"/>
          <c:y val="3.5524800735620213E-2"/>
          <c:w val="0.77392442810457507"/>
          <c:h val="0.85673968253968258"/>
        </c:manualLayout>
      </c:layout>
      <c:lineChart>
        <c:grouping val="standard"/>
        <c:varyColors val="0"/>
        <c:ser>
          <c:idx val="0"/>
          <c:order val="0"/>
          <c:tx>
            <c:strRef>
              <c:f>'880_A_PH'!$G$2</c:f>
              <c:strCache>
                <c:ptCount val="1"/>
                <c:pt idx="0">
                  <c:v>Foord</c:v>
                </c:pt>
              </c:strCache>
            </c:strRef>
          </c:tx>
          <c:spPr>
            <a:ln w="15875" cap="rnd">
              <a:solidFill>
                <a:srgbClr val="D25347"/>
              </a:solidFill>
              <a:round/>
            </a:ln>
            <a:effectLst/>
          </c:spPr>
          <c:marker>
            <c:symbol val="none"/>
          </c:marker>
          <c:dLbls>
            <c:delete val="1"/>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'880_A_PH'!$M$2:$M$160</c:f>
              <c:numCache>
                <c:formatCode>General</c:formatCode>
                <c:ptCount val="159"/>
                <c:pt idx="0">
                  <c:v>100000</c:v>
                </c:pt>
                <c:pt idx="1">
                  <c:v>102209.86900999999</c:v>
                </c:pt>
                <c:pt idx="2">
                  <c:v>112060.01841999999</c:v>
                </c:pt>
                <c:pt idx="3">
                  <c:v>112693.33646000001</c:v>
                </c:pt>
                <c:pt idx="4">
                  <c:v>120568.86440999999</c:v>
                </c:pt>
                <c:pt idx="5">
                  <c:v>120143.71163000001</c:v>
                </c:pt>
                <c:pt idx="6">
                  <c:v>119366.09095</c:v>
                </c:pt>
                <c:pt idx="7">
                  <c:v>121800.07752000001</c:v>
                </c:pt>
                <c:pt idx="8">
                  <c:v>129200.31058</c:v>
                </c:pt>
                <c:pt idx="9">
                  <c:v>133370.35644</c:v>
                </c:pt>
                <c:pt idx="10">
                  <c:v>127013.90091</c:v>
                </c:pt>
                <c:pt idx="11">
                  <c:v>130929.87238</c:v>
                </c:pt>
                <c:pt idx="12">
                  <c:v>125561.96645000001</c:v>
                </c:pt>
                <c:pt idx="13">
                  <c:v>123904.25598</c:v>
                </c:pt>
                <c:pt idx="14">
                  <c:v>125725.31251</c:v>
                </c:pt>
                <c:pt idx="15">
                  <c:v>126074.81705</c:v>
                </c:pt>
                <c:pt idx="16">
                  <c:v>126713.10905</c:v>
                </c:pt>
                <c:pt idx="17">
                  <c:v>127901.79739000001</c:v>
                </c:pt>
                <c:pt idx="18">
                  <c:v>131196.04389999999</c:v>
                </c:pt>
                <c:pt idx="19">
                  <c:v>130790.95821</c:v>
                </c:pt>
                <c:pt idx="20">
                  <c:v>136016.09202000001</c:v>
                </c:pt>
                <c:pt idx="21">
                  <c:v>137060.85566</c:v>
                </c:pt>
                <c:pt idx="22">
                  <c:v>142742.17191999999</c:v>
                </c:pt>
                <c:pt idx="23">
                  <c:v>147641.35172999999</c:v>
                </c:pt>
                <c:pt idx="24">
                  <c:v>151268.44902</c:v>
                </c:pt>
                <c:pt idx="25">
                  <c:v>151894.88445000001</c:v>
                </c:pt>
                <c:pt idx="26">
                  <c:v>157060.66158000001</c:v>
                </c:pt>
                <c:pt idx="27">
                  <c:v>152416.23751000001</c:v>
                </c:pt>
                <c:pt idx="28">
                  <c:v>159454.10946000001</c:v>
                </c:pt>
                <c:pt idx="29">
                  <c:v>150490.94172999999</c:v>
                </c:pt>
                <c:pt idx="30">
                  <c:v>143913.94798999999</c:v>
                </c:pt>
                <c:pt idx="31">
                  <c:v>156972.87771999999</c:v>
                </c:pt>
                <c:pt idx="32">
                  <c:v>154895.50417</c:v>
                </c:pt>
                <c:pt idx="33">
                  <c:v>151066.19115999999</c:v>
                </c:pt>
                <c:pt idx="34">
                  <c:v>142426.05408</c:v>
                </c:pt>
                <c:pt idx="35">
                  <c:v>138953.81542</c:v>
                </c:pt>
                <c:pt idx="36">
                  <c:v>141568.76512</c:v>
                </c:pt>
                <c:pt idx="37">
                  <c:v>143945.07281000001</c:v>
                </c:pt>
                <c:pt idx="38">
                  <c:v>151863.94373999999</c:v>
                </c:pt>
                <c:pt idx="39">
                  <c:v>143524.31228000001</c:v>
                </c:pt>
                <c:pt idx="40">
                  <c:v>146547.61955</c:v>
                </c:pt>
                <c:pt idx="41">
                  <c:v>150306.35386</c:v>
                </c:pt>
                <c:pt idx="42">
                  <c:v>149871.41180999999</c:v>
                </c:pt>
                <c:pt idx="43">
                  <c:v>146160.2838</c:v>
                </c:pt>
                <c:pt idx="44">
                  <c:v>152287.23099000001</c:v>
                </c:pt>
                <c:pt idx="45">
                  <c:v>155592.96645000001</c:v>
                </c:pt>
                <c:pt idx="46">
                  <c:v>152806.53803</c:v>
                </c:pt>
                <c:pt idx="47">
                  <c:v>154364.40348000001</c:v>
                </c:pt>
                <c:pt idx="48">
                  <c:v>158483.1287</c:v>
                </c:pt>
                <c:pt idx="49">
                  <c:v>168705.54084</c:v>
                </c:pt>
                <c:pt idx="50">
                  <c:v>173108.7138</c:v>
                </c:pt>
                <c:pt idx="51">
                  <c:v>167413.16482999999</c:v>
                </c:pt>
                <c:pt idx="52">
                  <c:v>168255.21098</c:v>
                </c:pt>
                <c:pt idx="53">
                  <c:v>167866.96974</c:v>
                </c:pt>
                <c:pt idx="54">
                  <c:v>173960.51467</c:v>
                </c:pt>
                <c:pt idx="55">
                  <c:v>175867.63060999999</c:v>
                </c:pt>
                <c:pt idx="56">
                  <c:v>183015.42556</c:v>
                </c:pt>
                <c:pt idx="57">
                  <c:v>181257.94003</c:v>
                </c:pt>
                <c:pt idx="58">
                  <c:v>186837.55989999999</c:v>
                </c:pt>
                <c:pt idx="59">
                  <c:v>183617.72886999999</c:v>
                </c:pt>
                <c:pt idx="60">
                  <c:v>179535.07616</c:v>
                </c:pt>
                <c:pt idx="61">
                  <c:v>186783.38365</c:v>
                </c:pt>
                <c:pt idx="62">
                  <c:v>184330.57302000001</c:v>
                </c:pt>
                <c:pt idx="63">
                  <c:v>186713.11141000001</c:v>
                </c:pt>
                <c:pt idx="64">
                  <c:v>188074.46870999999</c:v>
                </c:pt>
                <c:pt idx="65">
                  <c:v>193555.42884000001</c:v>
                </c:pt>
                <c:pt idx="66">
                  <c:v>191290.31419</c:v>
                </c:pt>
                <c:pt idx="67">
                  <c:v>177867.30772000001</c:v>
                </c:pt>
                <c:pt idx="68">
                  <c:v>173906.82266000001</c:v>
                </c:pt>
                <c:pt idx="69">
                  <c:v>169556.68218</c:v>
                </c:pt>
                <c:pt idx="70">
                  <c:v>180829.54389999999</c:v>
                </c:pt>
                <c:pt idx="71">
                  <c:v>189491.66901000001</c:v>
                </c:pt>
                <c:pt idx="72">
                  <c:v>190657.45225</c:v>
                </c:pt>
                <c:pt idx="73">
                  <c:v>196288.89056999999</c:v>
                </c:pt>
                <c:pt idx="74">
                  <c:v>181208.16020000001</c:v>
                </c:pt>
                <c:pt idx="75">
                  <c:v>194028.03008999999</c:v>
                </c:pt>
                <c:pt idx="76">
                  <c:v>198059.72196</c:v>
                </c:pt>
                <c:pt idx="77">
                  <c:v>199589.61778</c:v>
                </c:pt>
                <c:pt idx="78">
                  <c:v>199874.40341999999</c:v>
                </c:pt>
                <c:pt idx="79">
                  <c:v>202896.20183000001</c:v>
                </c:pt>
                <c:pt idx="80">
                  <c:v>213083.50456999999</c:v>
                </c:pt>
                <c:pt idx="81">
                  <c:v>214041.89178000001</c:v>
                </c:pt>
                <c:pt idx="82">
                  <c:v>217228.88923</c:v>
                </c:pt>
                <c:pt idx="83">
                  <c:v>210443.68105000001</c:v>
                </c:pt>
                <c:pt idx="84">
                  <c:v>198548.61165000001</c:v>
                </c:pt>
                <c:pt idx="85">
                  <c:v>211677.16501999999</c:v>
                </c:pt>
                <c:pt idx="86">
                  <c:v>218590.57467</c:v>
                </c:pt>
                <c:pt idx="87">
                  <c:v>220992.36145</c:v>
                </c:pt>
                <c:pt idx="88">
                  <c:v>223547.95702999999</c:v>
                </c:pt>
                <c:pt idx="89">
                  <c:v>227649.71090999999</c:v>
                </c:pt>
                <c:pt idx="90">
                  <c:v>226156.60665</c:v>
                </c:pt>
                <c:pt idx="91">
                  <c:v>229563.99051</c:v>
                </c:pt>
                <c:pt idx="92">
                  <c:v>240677.01986</c:v>
                </c:pt>
                <c:pt idx="93">
                  <c:v>242720.06568</c:v>
                </c:pt>
                <c:pt idx="94">
                  <c:v>248507.54767999999</c:v>
                </c:pt>
                <c:pt idx="95">
                  <c:v>256544.19524</c:v>
                </c:pt>
                <c:pt idx="96">
                  <c:v>257845.04801999999</c:v>
                </c:pt>
                <c:pt idx="97">
                  <c:v>261777.08983000001</c:v>
                </c:pt>
                <c:pt idx="98">
                  <c:v>266545.15986000001</c:v>
                </c:pt>
                <c:pt idx="99">
                  <c:v>272654.91473000002</c:v>
                </c:pt>
                <c:pt idx="100">
                  <c:v>269473.67473999999</c:v>
                </c:pt>
                <c:pt idx="101">
                  <c:v>268595.86122999998</c:v>
                </c:pt>
                <c:pt idx="102">
                  <c:v>256587.14290000001</c:v>
                </c:pt>
                <c:pt idx="103">
                  <c:v>260616.50466999999</c:v>
                </c:pt>
                <c:pt idx="104">
                  <c:v>263302.42686000001</c:v>
                </c:pt>
                <c:pt idx="105">
                  <c:v>263265.77993000002</c:v>
                </c:pt>
                <c:pt idx="106">
                  <c:v>261968.75107</c:v>
                </c:pt>
                <c:pt idx="107">
                  <c:v>253047.99659</c:v>
                </c:pt>
                <c:pt idx="108">
                  <c:v>245850.08975000001</c:v>
                </c:pt>
                <c:pt idx="109">
                  <c:v>243237.69464</c:v>
                </c:pt>
                <c:pt idx="110">
                  <c:v>240366.49682999999</c:v>
                </c:pt>
                <c:pt idx="111">
                  <c:v>236121.79206000001</c:v>
                </c:pt>
                <c:pt idx="112">
                  <c:v>238408.28641</c:v>
                </c:pt>
                <c:pt idx="113">
                  <c:v>237608.42749</c:v>
                </c:pt>
                <c:pt idx="114">
                  <c:v>228790.19709999999</c:v>
                </c:pt>
                <c:pt idx="115">
                  <c:v>223453.81163000001</c:v>
                </c:pt>
                <c:pt idx="116">
                  <c:v>242402.37820000001</c:v>
                </c:pt>
                <c:pt idx="117">
                  <c:v>238287.20402</c:v>
                </c:pt>
                <c:pt idx="118">
                  <c:v>253739.26527</c:v>
                </c:pt>
                <c:pt idx="119">
                  <c:v>252170.60248999999</c:v>
                </c:pt>
                <c:pt idx="120">
                  <c:v>263755.25029</c:v>
                </c:pt>
                <c:pt idx="121">
                  <c:v>259549.18163000001</c:v>
                </c:pt>
                <c:pt idx="122">
                  <c:v>254959.01048999999</c:v>
                </c:pt>
                <c:pt idx="123">
                  <c:v>258417.39877999999</c:v>
                </c:pt>
                <c:pt idx="124">
                  <c:v>268600.51238999999</c:v>
                </c:pt>
                <c:pt idx="125">
                  <c:v>264444.28908000002</c:v>
                </c:pt>
                <c:pt idx="126">
                  <c:v>253881.47112999999</c:v>
                </c:pt>
                <c:pt idx="127">
                  <c:v>246557.13545</c:v>
                </c:pt>
                <c:pt idx="128">
                  <c:v>248687.29151000001</c:v>
                </c:pt>
                <c:pt idx="129">
                  <c:v>253182.17004</c:v>
                </c:pt>
                <c:pt idx="130">
                  <c:v>247935.21299999999</c:v>
                </c:pt>
                <c:pt idx="131">
                  <c:v>260459.59242</c:v>
                </c:pt>
                <c:pt idx="132">
                  <c:v>272443.00310999999</c:v>
                </c:pt>
                <c:pt idx="133">
                  <c:v>272831.5037</c:v>
                </c:pt>
                <c:pt idx="134">
                  <c:v>280199.82058</c:v>
                </c:pt>
                <c:pt idx="135">
                  <c:v>274128.94909000001</c:v>
                </c:pt>
                <c:pt idx="136">
                  <c:v>283422.17645000003</c:v>
                </c:pt>
                <c:pt idx="137">
                  <c:v>275577.39658</c:v>
                </c:pt>
                <c:pt idx="138">
                  <c:v>286549.23968</c:v>
                </c:pt>
                <c:pt idx="139">
                  <c:v>293916.09049999999</c:v>
                </c:pt>
                <c:pt idx="140">
                  <c:v>300794.75001999998</c:v>
                </c:pt>
                <c:pt idx="141">
                  <c:v>306934.52538000001</c:v>
                </c:pt>
                <c:pt idx="142">
                  <c:v>323666.43952000001</c:v>
                </c:pt>
                <c:pt idx="143">
                  <c:v>327447.35661000002</c:v>
                </c:pt>
                <c:pt idx="144">
                  <c:v>321376.48511000001</c:v>
                </c:pt>
                <c:pt idx="145">
                  <c:v>308843.30945</c:v>
                </c:pt>
                <c:pt idx="146">
                  <c:v>324779.16389000003</c:v>
                </c:pt>
                <c:pt idx="147">
                  <c:v>331370.47959</c:v>
                </c:pt>
                <c:pt idx="148">
                  <c:v>338606.85285000002</c:v>
                </c:pt>
                <c:pt idx="149">
                  <c:v>340458.46133999998</c:v>
                </c:pt>
                <c:pt idx="150">
                  <c:v>358580.18137000001</c:v>
                </c:pt>
                <c:pt idx="151">
                  <c:v>356257.97405000002</c:v>
                </c:pt>
                <c:pt idx="152">
                  <c:v>353885.92138999997</c:v>
                </c:pt>
                <c:pt idx="153">
                  <c:v>347746.14598999999</c:v>
                </c:pt>
                <c:pt idx="154">
                  <c:v>341160.69445000001</c:v>
                </c:pt>
                <c:pt idx="155">
                  <c:v>325902.15049999999</c:v>
                </c:pt>
                <c:pt idx="156">
                  <c:v>318822.64348999999</c:v>
                </c:pt>
                <c:pt idx="157">
                  <c:v>321380.88324</c:v>
                </c:pt>
                <c:pt idx="158">
                  <c:v>317690.86063000001</c:v>
                </c:pt>
              </c:numCache>
            </c:numRef>
          </c:val>
          <c:smooth val="0"/>
          <c:extLst>
            <c:ext xmlns:c16="http://schemas.microsoft.com/office/drawing/2014/chart" uri="{C3380CC4-5D6E-409C-BE32-E72D297353CC}">
              <c16:uniqueId val="{00000000-0199-4416-A2A1-6233BC1260B6}"/>
            </c:ext>
          </c:extLst>
        </c:ser>
        <c:ser>
          <c:idx val="1"/>
          <c:order val="1"/>
          <c:tx>
            <c:strRef>
              <c:f>'880_A_PH'!$G$3</c:f>
              <c:strCache>
                <c:ptCount val="1"/>
                <c:pt idx="0">
                  <c:v>MSCI AC World Index</c:v>
                </c:pt>
              </c:strCache>
            </c:strRef>
          </c:tx>
          <c:spPr>
            <a:ln w="15875" cap="rnd">
              <a:solidFill>
                <a:srgbClr val="29363D"/>
              </a:solidFill>
              <a:round/>
            </a:ln>
            <a:effectLst/>
          </c:spPr>
          <c:marker>
            <c:symbol val="none"/>
          </c:marker>
          <c:dLbls>
            <c:delete val="1"/>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'880_A_PH'!$N$2:$N$160</c:f>
              <c:numCache>
                <c:formatCode>General</c:formatCode>
                <c:ptCount val="159"/>
                <c:pt idx="0">
                  <c:v>100000</c:v>
                </c:pt>
                <c:pt idx="1">
                  <c:v>103824.75147</c:v>
                </c:pt>
                <c:pt idx="2">
                  <c:v>112194.42615</c:v>
                </c:pt>
                <c:pt idx="3">
                  <c:v>114075.94581</c:v>
                </c:pt>
                <c:pt idx="4">
                  <c:v>121613.23523000001</c:v>
                </c:pt>
                <c:pt idx="5">
                  <c:v>120163.08571</c:v>
                </c:pt>
                <c:pt idx="6">
                  <c:v>120727.34315</c:v>
                </c:pt>
                <c:pt idx="7">
                  <c:v>123733.73268</c:v>
                </c:pt>
                <c:pt idx="8">
                  <c:v>130280.62443</c:v>
                </c:pt>
                <c:pt idx="9">
                  <c:v>135366.85133999999</c:v>
                </c:pt>
                <c:pt idx="10">
                  <c:v>132341.64481</c:v>
                </c:pt>
                <c:pt idx="11">
                  <c:v>136123.02129999999</c:v>
                </c:pt>
                <c:pt idx="12">
                  <c:v>131710.09198</c:v>
                </c:pt>
                <c:pt idx="13">
                  <c:v>132634.69161000001</c:v>
                </c:pt>
                <c:pt idx="14">
                  <c:v>135121.07618</c:v>
                </c:pt>
                <c:pt idx="15">
                  <c:v>135870.00232</c:v>
                </c:pt>
                <c:pt idx="16">
                  <c:v>136215.00203999999</c:v>
                </c:pt>
                <c:pt idx="17">
                  <c:v>138567.71364</c:v>
                </c:pt>
                <c:pt idx="18">
                  <c:v>143148.78200000001</c:v>
                </c:pt>
                <c:pt idx="19">
                  <c:v>143320.948</c:v>
                </c:pt>
                <c:pt idx="20">
                  <c:v>150720.54229000001</c:v>
                </c:pt>
                <c:pt idx="21">
                  <c:v>153797.02322</c:v>
                </c:pt>
                <c:pt idx="22">
                  <c:v>159447.71106</c:v>
                </c:pt>
                <c:pt idx="23">
                  <c:v>167332.728</c:v>
                </c:pt>
                <c:pt idx="24">
                  <c:v>169092.91680000001</c:v>
                </c:pt>
                <c:pt idx="25">
                  <c:v>167439.63537999999</c:v>
                </c:pt>
                <c:pt idx="26">
                  <c:v>172908.17055000001</c:v>
                </c:pt>
                <c:pt idx="27">
                  <c:v>167479.43627000001</c:v>
                </c:pt>
                <c:pt idx="28">
                  <c:v>178157.12796000001</c:v>
                </c:pt>
                <c:pt idx="29">
                  <c:v>170493.67533</c:v>
                </c:pt>
                <c:pt idx="30">
                  <c:v>166541.06294</c:v>
                </c:pt>
                <c:pt idx="31">
                  <c:v>176592.58708999999</c:v>
                </c:pt>
                <c:pt idx="32">
                  <c:v>172977.55137</c:v>
                </c:pt>
                <c:pt idx="33">
                  <c:v>168482.56849000001</c:v>
                </c:pt>
                <c:pt idx="34">
                  <c:v>162835.85078000001</c:v>
                </c:pt>
                <c:pt idx="35">
                  <c:v>160424.87177</c:v>
                </c:pt>
                <c:pt idx="36">
                  <c:v>160701.56607999999</c:v>
                </c:pt>
                <c:pt idx="37">
                  <c:v>164231.86537000001</c:v>
                </c:pt>
                <c:pt idx="38">
                  <c:v>172826.75352</c:v>
                </c:pt>
                <c:pt idx="39">
                  <c:v>166777.726</c:v>
                </c:pt>
                <c:pt idx="40">
                  <c:v>170643.91475</c:v>
                </c:pt>
                <c:pt idx="41">
                  <c:v>173017.49020999999</c:v>
                </c:pt>
                <c:pt idx="42">
                  <c:v>170738.65432999999</c:v>
                </c:pt>
                <c:pt idx="43">
                  <c:v>169053.66918999999</c:v>
                </c:pt>
                <c:pt idx="44">
                  <c:v>175505.03815000001</c:v>
                </c:pt>
                <c:pt idx="45">
                  <c:v>183699.1568</c:v>
                </c:pt>
                <c:pt idx="46">
                  <c:v>179342.35282999999</c:v>
                </c:pt>
                <c:pt idx="47">
                  <c:v>182639.79956000001</c:v>
                </c:pt>
                <c:pt idx="48">
                  <c:v>185551.99296999999</c:v>
                </c:pt>
                <c:pt idx="49">
                  <c:v>191992.56638999999</c:v>
                </c:pt>
                <c:pt idx="50">
                  <c:v>197764.05033999999</c:v>
                </c:pt>
                <c:pt idx="51">
                  <c:v>191971.38879</c:v>
                </c:pt>
                <c:pt idx="52">
                  <c:v>189593.42658</c:v>
                </c:pt>
                <c:pt idx="53">
                  <c:v>191661.08611</c:v>
                </c:pt>
                <c:pt idx="54">
                  <c:v>198181.91389</c:v>
                </c:pt>
                <c:pt idx="55">
                  <c:v>207000.65893999999</c:v>
                </c:pt>
                <c:pt idx="56">
                  <c:v>213517.88746999999</c:v>
                </c:pt>
                <c:pt idx="57">
                  <c:v>210209.05084000001</c:v>
                </c:pt>
                <c:pt idx="58">
                  <c:v>215285.88190000001</c:v>
                </c:pt>
                <c:pt idx="59">
                  <c:v>214029.94751</c:v>
                </c:pt>
                <c:pt idx="60">
                  <c:v>211712.33134999999</c:v>
                </c:pt>
                <c:pt idx="61">
                  <c:v>217963.04509</c:v>
                </c:pt>
                <c:pt idx="62">
                  <c:v>217139.49617999999</c:v>
                </c:pt>
                <c:pt idx="63">
                  <c:v>220717.45668999999</c:v>
                </c:pt>
                <c:pt idx="64">
                  <c:v>226791.62310999999</c:v>
                </c:pt>
                <c:pt idx="65">
                  <c:v>236045.16406000001</c:v>
                </c:pt>
                <c:pt idx="66">
                  <c:v>235923.96135</c:v>
                </c:pt>
                <c:pt idx="67">
                  <c:v>222903.23282</c:v>
                </c:pt>
                <c:pt idx="68">
                  <c:v>218950.56666000001</c:v>
                </c:pt>
                <c:pt idx="69">
                  <c:v>210949.43570999999</c:v>
                </c:pt>
                <c:pt idx="70">
                  <c:v>220595.80963999999</c:v>
                </c:pt>
                <c:pt idx="71">
                  <c:v>232211.25771999999</c:v>
                </c:pt>
                <c:pt idx="72">
                  <c:v>235065.37839999999</c:v>
                </c:pt>
                <c:pt idx="73">
                  <c:v>244657.31273999999</c:v>
                </c:pt>
                <c:pt idx="74">
                  <c:v>233793.49567</c:v>
                </c:pt>
                <c:pt idx="75">
                  <c:v>246192.30301</c:v>
                </c:pt>
                <c:pt idx="76">
                  <c:v>253226.35495000001</c:v>
                </c:pt>
                <c:pt idx="77">
                  <c:v>251331.61074</c:v>
                </c:pt>
                <c:pt idx="78">
                  <c:v>255973.70308000001</c:v>
                </c:pt>
                <c:pt idx="79">
                  <c:v>257486.47456</c:v>
                </c:pt>
                <c:pt idx="80">
                  <c:v>268881.34821999999</c:v>
                </c:pt>
                <c:pt idx="81">
                  <c:v>268121.62706999999</c:v>
                </c:pt>
                <c:pt idx="82">
                  <c:v>278195.99567999999</c:v>
                </c:pt>
                <c:pt idx="83">
                  <c:v>262673.19822999998</c:v>
                </c:pt>
                <c:pt idx="84">
                  <c:v>241442.69188999999</c:v>
                </c:pt>
                <c:pt idx="85">
                  <c:v>251667.93223999999</c:v>
                </c:pt>
                <c:pt idx="86">
                  <c:v>256507.70048999999</c:v>
                </c:pt>
                <c:pt idx="87">
                  <c:v>255654.23702999999</c:v>
                </c:pt>
                <c:pt idx="88">
                  <c:v>260130.74989000001</c:v>
                </c:pt>
                <c:pt idx="89">
                  <c:v>267331.81167999998</c:v>
                </c:pt>
                <c:pt idx="90">
                  <c:v>266442.54239000002</c:v>
                </c:pt>
                <c:pt idx="91">
                  <c:v>264922.29671999998</c:v>
                </c:pt>
                <c:pt idx="92">
                  <c:v>284773.26056000002</c:v>
                </c:pt>
                <c:pt idx="93">
                  <c:v>284439.27038</c:v>
                </c:pt>
                <c:pt idx="94">
                  <c:v>284997.81458000001</c:v>
                </c:pt>
                <c:pt idx="95">
                  <c:v>289252.78191999998</c:v>
                </c:pt>
                <c:pt idx="96">
                  <c:v>301200.2806</c:v>
                </c:pt>
                <c:pt idx="97">
                  <c:v>309561.78477000003</c:v>
                </c:pt>
                <c:pt idx="98">
                  <c:v>313647.70718000003</c:v>
                </c:pt>
                <c:pt idx="99">
                  <c:v>327783.47541999997</c:v>
                </c:pt>
                <c:pt idx="100">
                  <c:v>336962.44647000002</c:v>
                </c:pt>
                <c:pt idx="101">
                  <c:v>346718.20539999998</c:v>
                </c:pt>
                <c:pt idx="102">
                  <c:v>336488.81724</c:v>
                </c:pt>
                <c:pt idx="103">
                  <c:v>339975.07494999998</c:v>
                </c:pt>
                <c:pt idx="104">
                  <c:v>349991.02639000001</c:v>
                </c:pt>
                <c:pt idx="105">
                  <c:v>357175.01159000001</c:v>
                </c:pt>
                <c:pt idx="106">
                  <c:v>349052.84058000002</c:v>
                </c:pt>
                <c:pt idx="107">
                  <c:v>330861.49776</c:v>
                </c:pt>
                <c:pt idx="108">
                  <c:v>328133.36099000002</c:v>
                </c:pt>
                <c:pt idx="109">
                  <c:v>319867.08928999997</c:v>
                </c:pt>
                <c:pt idx="110">
                  <c:v>315066.04223000002</c:v>
                </c:pt>
                <c:pt idx="111">
                  <c:v>299959.02174</c:v>
                </c:pt>
                <c:pt idx="112">
                  <c:v>317138.07165</c:v>
                </c:pt>
                <c:pt idx="113">
                  <c:v>311846.99326999998</c:v>
                </c:pt>
                <c:pt idx="114">
                  <c:v>301469.29911000002</c:v>
                </c:pt>
                <c:pt idx="115">
                  <c:v>319711.99748999998</c:v>
                </c:pt>
                <c:pt idx="116">
                  <c:v>324767.15217000002</c:v>
                </c:pt>
                <c:pt idx="117">
                  <c:v>310842.87053999997</c:v>
                </c:pt>
                <c:pt idx="118">
                  <c:v>321695.68312</c:v>
                </c:pt>
                <c:pt idx="119">
                  <c:v>327614.64068999997</c:v>
                </c:pt>
                <c:pt idx="120">
                  <c:v>339938.57059000002</c:v>
                </c:pt>
                <c:pt idx="121">
                  <c:v>348473.40925000003</c:v>
                </c:pt>
                <c:pt idx="122">
                  <c:v>350678.08717000001</c:v>
                </c:pt>
                <c:pt idx="123">
                  <c:v>362074.72749000002</c:v>
                </c:pt>
                <c:pt idx="124">
                  <c:v>372368.31663999998</c:v>
                </c:pt>
                <c:pt idx="125">
                  <c:v>374969.72282000002</c:v>
                </c:pt>
                <c:pt idx="126">
                  <c:v>362202.06117</c:v>
                </c:pt>
                <c:pt idx="127">
                  <c:v>356744.45390000002</c:v>
                </c:pt>
                <c:pt idx="128">
                  <c:v>373859.52918999997</c:v>
                </c:pt>
                <c:pt idx="129">
                  <c:v>379911.34694999998</c:v>
                </c:pt>
                <c:pt idx="130">
                  <c:v>396334.3787</c:v>
                </c:pt>
                <c:pt idx="131">
                  <c:v>417859.76163000002</c:v>
                </c:pt>
                <c:pt idx="132">
                  <c:v>429393.02532999997</c:v>
                </c:pt>
                <c:pt idx="133">
                  <c:v>418304.81864000001</c:v>
                </c:pt>
                <c:pt idx="134">
                  <c:v>423516.72278000001</c:v>
                </c:pt>
                <c:pt idx="135">
                  <c:v>431845.86508000002</c:v>
                </c:pt>
                <c:pt idx="136">
                  <c:v>447396.41765000002</c:v>
                </c:pt>
                <c:pt idx="137">
                  <c:v>443636.27489</c:v>
                </c:pt>
                <c:pt idx="138">
                  <c:v>444224.05333000002</c:v>
                </c:pt>
                <c:pt idx="139">
                  <c:v>456090.34576</c:v>
                </c:pt>
                <c:pt idx="140">
                  <c:v>478235.66249000002</c:v>
                </c:pt>
                <c:pt idx="141">
                  <c:v>491362.76293000003</c:v>
                </c:pt>
                <c:pt idx="142">
                  <c:v>505405.03473000001</c:v>
                </c:pt>
                <c:pt idx="143">
                  <c:v>503088.91668000002</c:v>
                </c:pt>
                <c:pt idx="144">
                  <c:v>480275.17882999999</c:v>
                </c:pt>
                <c:pt idx="145">
                  <c:v>473018.17673000001</c:v>
                </c:pt>
                <c:pt idx="146">
                  <c:v>497951.00264000002</c:v>
                </c:pt>
                <c:pt idx="147">
                  <c:v>508450.25611000002</c:v>
                </c:pt>
                <c:pt idx="148">
                  <c:v>527858.36005000002</c:v>
                </c:pt>
                <c:pt idx="149">
                  <c:v>531380.62346000003</c:v>
                </c:pt>
                <c:pt idx="150">
                  <c:v>544560.08912999998</c:v>
                </c:pt>
                <c:pt idx="151">
                  <c:v>562523.95163999998</c:v>
                </c:pt>
                <c:pt idx="152">
                  <c:v>562032.74722999998</c:v>
                </c:pt>
                <c:pt idx="153">
                  <c:v>557430.32157000003</c:v>
                </c:pt>
                <c:pt idx="154">
                  <c:v>549971.52269999997</c:v>
                </c:pt>
                <c:pt idx="155">
                  <c:v>544990.10476000002</c:v>
                </c:pt>
                <c:pt idx="156">
                  <c:v>521832.10278999998</c:v>
                </c:pt>
                <c:pt idx="157">
                  <c:v>550889.76804</c:v>
                </c:pt>
                <c:pt idx="158">
                  <c:v>580603.64763000002</c:v>
                </c:pt>
              </c:numCache>
            </c:numRef>
          </c:val>
          <c:smooth val="0"/>
          <c:extLst>
            <c:ext xmlns:c16="http://schemas.microsoft.com/office/drawing/2014/chart" uri="{C3380CC4-5D6E-409C-BE32-E72D297353CC}">
              <c16:uniqueId val="{00000001-0199-4416-A2A1-6233BC1260B6}"/>
            </c:ext>
          </c:extLst>
        </c:ser>
        <c:ser>
          <c:idx val="2"/>
          <c:order val="2"/>
          <c:tx>
            <c:strRef>
              <c:f>'880_A_PH'!$G$4</c:f>
              <c:strCache>
                <c:ptCount val="1"/>
                <c:pt idx="0">
                  <c:v>Peer group</c:v>
                </c:pt>
              </c:strCache>
            </c:strRef>
          </c:tx>
          <c:spPr>
            <a:ln w="15875" cap="rnd">
              <a:solidFill>
                <a:srgbClr val="7A9CB4"/>
              </a:solidFill>
              <a:round/>
            </a:ln>
            <a:effectLst/>
          </c:spPr>
          <c:marker>
            <c:symbol val="none"/>
          </c:marker>
          <c:dLbls>
            <c:delete val="1"/>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'880_A_PH'!$O$2:$O$160</c:f>
              <c:numCache>
                <c:formatCode>General</c:formatCode>
                <c:ptCount val="159"/>
                <c:pt idx="0">
                  <c:v>100000</c:v>
                </c:pt>
                <c:pt idx="1">
                  <c:v>103041.118</c:v>
                </c:pt>
                <c:pt idx="2">
                  <c:v>112351.77432</c:v>
                </c:pt>
                <c:pt idx="3">
                  <c:v>114436.18511000001</c:v>
                </c:pt>
                <c:pt idx="4">
                  <c:v>122331.65248</c:v>
                </c:pt>
                <c:pt idx="5">
                  <c:v>120765.32656</c:v>
                </c:pt>
                <c:pt idx="6">
                  <c:v>121033.13454</c:v>
                </c:pt>
                <c:pt idx="7">
                  <c:v>123951.19863</c:v>
                </c:pt>
                <c:pt idx="8">
                  <c:v>130684.31327</c:v>
                </c:pt>
                <c:pt idx="9">
                  <c:v>136068.15674000001</c:v>
                </c:pt>
                <c:pt idx="10">
                  <c:v>134397.90379000001</c:v>
                </c:pt>
                <c:pt idx="11">
                  <c:v>137623.79754</c:v>
                </c:pt>
                <c:pt idx="12">
                  <c:v>133092.20645999999</c:v>
                </c:pt>
                <c:pt idx="13">
                  <c:v>133549.78810999999</c:v>
                </c:pt>
                <c:pt idx="14">
                  <c:v>135695.11053999999</c:v>
                </c:pt>
                <c:pt idx="15">
                  <c:v>135987.66377000001</c:v>
                </c:pt>
                <c:pt idx="16">
                  <c:v>135825.27410000001</c:v>
                </c:pt>
                <c:pt idx="17">
                  <c:v>137707.43072999999</c:v>
                </c:pt>
                <c:pt idx="18">
                  <c:v>142874.85524999999</c:v>
                </c:pt>
                <c:pt idx="19">
                  <c:v>142803.63785</c:v>
                </c:pt>
                <c:pt idx="20">
                  <c:v>150298.11842000001</c:v>
                </c:pt>
                <c:pt idx="21">
                  <c:v>154044.48238999999</c:v>
                </c:pt>
                <c:pt idx="22">
                  <c:v>159160.00388</c:v>
                </c:pt>
                <c:pt idx="23">
                  <c:v>166952.67185000001</c:v>
                </c:pt>
                <c:pt idx="24">
                  <c:v>168336.42400999999</c:v>
                </c:pt>
                <c:pt idx="25">
                  <c:v>166940.40330999999</c:v>
                </c:pt>
                <c:pt idx="26">
                  <c:v>172907.17886000001</c:v>
                </c:pt>
                <c:pt idx="27">
                  <c:v>168108.54644000001</c:v>
                </c:pt>
                <c:pt idx="28">
                  <c:v>178221.64895999999</c:v>
                </c:pt>
                <c:pt idx="29">
                  <c:v>172314.73121999999</c:v>
                </c:pt>
                <c:pt idx="30">
                  <c:v>168417.67504</c:v>
                </c:pt>
                <c:pt idx="31">
                  <c:v>178023.86048999999</c:v>
                </c:pt>
                <c:pt idx="32">
                  <c:v>174399.94803999999</c:v>
                </c:pt>
                <c:pt idx="33">
                  <c:v>170634.44388000001</c:v>
                </c:pt>
                <c:pt idx="34">
                  <c:v>164916.93414</c:v>
                </c:pt>
                <c:pt idx="35">
                  <c:v>162737.75310999999</c:v>
                </c:pt>
                <c:pt idx="36">
                  <c:v>162021.41407</c:v>
                </c:pt>
                <c:pt idx="37">
                  <c:v>164948.65496000001</c:v>
                </c:pt>
                <c:pt idx="38">
                  <c:v>173945.68697000001</c:v>
                </c:pt>
                <c:pt idx="39">
                  <c:v>166577.32157999999</c:v>
                </c:pt>
                <c:pt idx="40">
                  <c:v>170773.54757</c:v>
                </c:pt>
                <c:pt idx="41">
                  <c:v>173465.61494</c:v>
                </c:pt>
                <c:pt idx="42">
                  <c:v>171303.49788000001</c:v>
                </c:pt>
                <c:pt idx="43">
                  <c:v>169121.03993</c:v>
                </c:pt>
                <c:pt idx="44">
                  <c:v>175359.13883000001</c:v>
                </c:pt>
                <c:pt idx="45">
                  <c:v>182084.70016000001</c:v>
                </c:pt>
                <c:pt idx="46">
                  <c:v>178733.77903999999</c:v>
                </c:pt>
                <c:pt idx="47">
                  <c:v>181270.88537</c:v>
                </c:pt>
                <c:pt idx="48">
                  <c:v>185286.38170999999</c:v>
                </c:pt>
                <c:pt idx="49">
                  <c:v>192592.50352</c:v>
                </c:pt>
                <c:pt idx="50">
                  <c:v>198201.31722</c:v>
                </c:pt>
                <c:pt idx="51">
                  <c:v>193422.32274</c:v>
                </c:pt>
                <c:pt idx="52">
                  <c:v>190630.82083000001</c:v>
                </c:pt>
                <c:pt idx="53">
                  <c:v>192693.80278999999</c:v>
                </c:pt>
                <c:pt idx="54">
                  <c:v>198371.00734000001</c:v>
                </c:pt>
                <c:pt idx="55">
                  <c:v>206885.39051999999</c:v>
                </c:pt>
                <c:pt idx="56">
                  <c:v>212738.36855000001</c:v>
                </c:pt>
                <c:pt idx="57">
                  <c:v>209835.73647</c:v>
                </c:pt>
                <c:pt idx="58">
                  <c:v>213778.92976</c:v>
                </c:pt>
                <c:pt idx="59">
                  <c:v>213064.30314</c:v>
                </c:pt>
                <c:pt idx="60">
                  <c:v>211946.66581999999</c:v>
                </c:pt>
                <c:pt idx="61">
                  <c:v>216817.51388000001</c:v>
                </c:pt>
                <c:pt idx="62">
                  <c:v>217329.6195</c:v>
                </c:pt>
                <c:pt idx="63">
                  <c:v>220841.17499</c:v>
                </c:pt>
                <c:pt idx="64">
                  <c:v>225133.84821</c:v>
                </c:pt>
                <c:pt idx="65">
                  <c:v>232266.64009999999</c:v>
                </c:pt>
                <c:pt idx="66">
                  <c:v>232560.94284</c:v>
                </c:pt>
                <c:pt idx="67">
                  <c:v>219724.60438999999</c:v>
                </c:pt>
                <c:pt idx="68">
                  <c:v>215998.78481000001</c:v>
                </c:pt>
                <c:pt idx="69">
                  <c:v>208573.08139000001</c:v>
                </c:pt>
                <c:pt idx="70">
                  <c:v>216897.17050000001</c:v>
                </c:pt>
                <c:pt idx="71">
                  <c:v>227767.17175000001</c:v>
                </c:pt>
                <c:pt idx="72">
                  <c:v>230664.72777</c:v>
                </c:pt>
                <c:pt idx="73">
                  <c:v>240305.98517</c:v>
                </c:pt>
                <c:pt idx="74">
                  <c:v>229735.06185999999</c:v>
                </c:pt>
                <c:pt idx="75">
                  <c:v>241025.00093000001</c:v>
                </c:pt>
                <c:pt idx="76">
                  <c:v>245636.49853000001</c:v>
                </c:pt>
                <c:pt idx="77">
                  <c:v>245343.08819000001</c:v>
                </c:pt>
                <c:pt idx="78">
                  <c:v>249276.2274</c:v>
                </c:pt>
                <c:pt idx="79">
                  <c:v>250591.32651000001</c:v>
                </c:pt>
                <c:pt idx="80">
                  <c:v>261302.42676</c:v>
                </c:pt>
                <c:pt idx="81">
                  <c:v>260205.72218000001</c:v>
                </c:pt>
                <c:pt idx="82">
                  <c:v>269195.55667000002</c:v>
                </c:pt>
                <c:pt idx="83">
                  <c:v>257006.76412000001</c:v>
                </c:pt>
                <c:pt idx="84">
                  <c:v>234588.31081</c:v>
                </c:pt>
                <c:pt idx="85">
                  <c:v>242732.38652</c:v>
                </c:pt>
                <c:pt idx="86">
                  <c:v>250287.86168999999</c:v>
                </c:pt>
                <c:pt idx="87">
                  <c:v>248322.54634</c:v>
                </c:pt>
                <c:pt idx="88">
                  <c:v>249965.8928</c:v>
                </c:pt>
                <c:pt idx="89">
                  <c:v>256873.52776999999</c:v>
                </c:pt>
                <c:pt idx="90">
                  <c:v>256876.45613000001</c:v>
                </c:pt>
                <c:pt idx="91">
                  <c:v>255590.89736</c:v>
                </c:pt>
                <c:pt idx="92">
                  <c:v>274299.37148999999</c:v>
                </c:pt>
                <c:pt idx="93">
                  <c:v>274313.19344</c:v>
                </c:pt>
                <c:pt idx="94">
                  <c:v>274296.16681999998</c:v>
                </c:pt>
                <c:pt idx="95">
                  <c:v>279614.07277999999</c:v>
                </c:pt>
                <c:pt idx="96">
                  <c:v>292102.61592000001</c:v>
                </c:pt>
                <c:pt idx="97">
                  <c:v>300968.27207000001</c:v>
                </c:pt>
                <c:pt idx="98">
                  <c:v>305125.88088999997</c:v>
                </c:pt>
                <c:pt idx="99">
                  <c:v>316017.78249000001</c:v>
                </c:pt>
                <c:pt idx="100">
                  <c:v>325212.83182000002</c:v>
                </c:pt>
                <c:pt idx="101">
                  <c:v>333741.26841000002</c:v>
                </c:pt>
                <c:pt idx="102">
                  <c:v>323963.84404</c:v>
                </c:pt>
                <c:pt idx="103">
                  <c:v>326624.96081000002</c:v>
                </c:pt>
                <c:pt idx="104">
                  <c:v>333958.50448</c:v>
                </c:pt>
                <c:pt idx="105">
                  <c:v>339289.14679000003</c:v>
                </c:pt>
                <c:pt idx="106">
                  <c:v>331406.58794</c:v>
                </c:pt>
                <c:pt idx="107">
                  <c:v>313369.42979000002</c:v>
                </c:pt>
                <c:pt idx="108">
                  <c:v>307138.67720999999</c:v>
                </c:pt>
                <c:pt idx="109">
                  <c:v>299002.51529000001</c:v>
                </c:pt>
                <c:pt idx="110">
                  <c:v>296295.96844000003</c:v>
                </c:pt>
                <c:pt idx="111">
                  <c:v>282565.63104000001</c:v>
                </c:pt>
                <c:pt idx="112">
                  <c:v>297703.27659000002</c:v>
                </c:pt>
                <c:pt idx="113">
                  <c:v>290492.47983999999</c:v>
                </c:pt>
                <c:pt idx="114">
                  <c:v>280595.07280000002</c:v>
                </c:pt>
                <c:pt idx="115">
                  <c:v>298374.85051000002</c:v>
                </c:pt>
                <c:pt idx="116">
                  <c:v>308785.50410999998</c:v>
                </c:pt>
                <c:pt idx="117">
                  <c:v>294873.73521000001</c:v>
                </c:pt>
                <c:pt idx="118">
                  <c:v>306463.85058000003</c:v>
                </c:pt>
                <c:pt idx="119">
                  <c:v>310856.75245000003</c:v>
                </c:pt>
                <c:pt idx="120">
                  <c:v>321949.51091000001</c:v>
                </c:pt>
                <c:pt idx="121">
                  <c:v>330162.39786000003</c:v>
                </c:pt>
                <c:pt idx="122">
                  <c:v>332184.66566</c:v>
                </c:pt>
                <c:pt idx="123">
                  <c:v>341362.97116000002</c:v>
                </c:pt>
                <c:pt idx="124">
                  <c:v>348514.91115</c:v>
                </c:pt>
                <c:pt idx="125">
                  <c:v>351187.71730999998</c:v>
                </c:pt>
                <c:pt idx="126">
                  <c:v>337086.70166000002</c:v>
                </c:pt>
                <c:pt idx="127">
                  <c:v>331516.05401999998</c:v>
                </c:pt>
                <c:pt idx="128">
                  <c:v>345843.93255000003</c:v>
                </c:pt>
                <c:pt idx="129">
                  <c:v>353029.80861000001</c:v>
                </c:pt>
                <c:pt idx="130">
                  <c:v>365996.9571</c:v>
                </c:pt>
                <c:pt idx="131">
                  <c:v>386643.81900000002</c:v>
                </c:pt>
                <c:pt idx="132">
                  <c:v>397547.17469999997</c:v>
                </c:pt>
                <c:pt idx="133">
                  <c:v>385302.72171999997</c:v>
                </c:pt>
                <c:pt idx="134">
                  <c:v>391043.73226999998</c:v>
                </c:pt>
                <c:pt idx="135">
                  <c:v>392842.53344000003</c:v>
                </c:pt>
                <c:pt idx="136">
                  <c:v>407849.11822</c:v>
                </c:pt>
                <c:pt idx="137">
                  <c:v>402914.14389000001</c:v>
                </c:pt>
                <c:pt idx="138">
                  <c:v>403437.93228000001</c:v>
                </c:pt>
                <c:pt idx="139">
                  <c:v>415016.60093999997</c:v>
                </c:pt>
                <c:pt idx="140">
                  <c:v>430538.22181999998</c:v>
                </c:pt>
                <c:pt idx="141">
                  <c:v>437555.99484</c:v>
                </c:pt>
                <c:pt idx="142">
                  <c:v>450988.96388</c:v>
                </c:pt>
                <c:pt idx="143">
                  <c:v>448914.41464999999</c:v>
                </c:pt>
                <c:pt idx="144">
                  <c:v>431361.86103999999</c:v>
                </c:pt>
                <c:pt idx="145">
                  <c:v>438220.51462999999</c:v>
                </c:pt>
                <c:pt idx="146">
                  <c:v>459649.49780000001</c:v>
                </c:pt>
                <c:pt idx="147">
                  <c:v>469485.99705000001</c:v>
                </c:pt>
                <c:pt idx="148">
                  <c:v>479532.99738999997</c:v>
                </c:pt>
                <c:pt idx="149">
                  <c:v>482937.68167000002</c:v>
                </c:pt>
                <c:pt idx="150">
                  <c:v>490471.50949999999</c:v>
                </c:pt>
                <c:pt idx="151">
                  <c:v>502537.10862999997</c:v>
                </c:pt>
                <c:pt idx="152">
                  <c:v>503491.92914000002</c:v>
                </c:pt>
                <c:pt idx="153">
                  <c:v>501075.16788000002</c:v>
                </c:pt>
                <c:pt idx="154">
                  <c:v>489149.57887999999</c:v>
                </c:pt>
                <c:pt idx="155">
                  <c:v>484111.33821999998</c:v>
                </c:pt>
                <c:pt idx="156">
                  <c:v>465811.92963999999</c:v>
                </c:pt>
                <c:pt idx="157">
                  <c:v>484817.05637000001</c:v>
                </c:pt>
                <c:pt idx="158">
                  <c:v>500816.01922999998</c:v>
                </c:pt>
              </c:numCache>
            </c:numRef>
          </c:val>
          <c:smooth val="0"/>
          <c:extLst>
            <c:ext xmlns:c16="http://schemas.microsoft.com/office/drawing/2014/chart" uri="{C3380CC4-5D6E-409C-BE32-E72D297353CC}">
              <c16:uniqueId val="{00000002-0199-4416-A2A1-6233BC1260B6}"/>
            </c:ext>
          </c:extLst>
        </c:ser>
        <c:ser>
          <c:idx val="5"/>
          <c:order val="3"/>
          <c:tx>
            <c:strRef>
              <c:f>'880_A_PH'!$J$1</c:f>
              <c:strCache>
                <c:ptCount val="1"/>
                <c:pt idx="0">
                  <c:v>PH_FOORD_LAST</c:v>
                </c:pt>
              </c:strCache>
            </c:strRef>
          </c:tx>
          <c:spPr>
            <a:ln w="28575" cap="rnd">
              <a:solidFill>
                <a:schemeClr val="accent6"/>
              </a:solidFill>
              <a:round/>
            </a:ln>
            <a:effectLst/>
          </c:spPr>
          <c:marker>
            <c:symbol val="none"/>
          </c:marker>
          <c:dLbls>
            <c:dLbl>
              <c:idx val="130"/>
              <c:layout>
                <c:manualLayout>
                  <c:x val="0"/>
                  <c:y val="-3.1358024691358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C0-46D9-9BE4-B71B464D0A20}"/>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D25347"/>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'880_A_PH'!$J$2:$J$160</c:f>
              <c:numCache>
                <c:formatCode>General</c:formatCode>
                <c:ptCount val="159"/>
                <c:pt idx="158">
                  <c:v>317690.86063000001</c:v>
                </c:pt>
              </c:numCache>
            </c:numRef>
          </c:val>
          <c:smooth val="0"/>
          <c:extLst>
            <c:ext xmlns:c16="http://schemas.microsoft.com/office/drawing/2014/chart" uri="{C3380CC4-5D6E-409C-BE32-E72D297353CC}">
              <c16:uniqueId val="{00000003-0199-4416-A2A1-6233BC1260B6}"/>
            </c:ext>
          </c:extLst>
        </c:ser>
        <c:ser>
          <c:idx val="6"/>
          <c:order val="4"/>
          <c:tx>
            <c:strRef>
              <c:f>'880_A_PH'!$K$1</c:f>
              <c:strCache>
                <c:ptCount val="1"/>
                <c:pt idx="0">
                  <c:v>PH_COMP_1_LAST</c:v>
                </c:pt>
              </c:strCache>
            </c:strRef>
          </c:tx>
          <c:spPr>
            <a:ln w="28575" cap="rnd">
              <a:solidFill>
                <a:schemeClr val="accent1">
                  <a:lumMod val="60000"/>
                </a:schemeClr>
              </a:solidFill>
              <a:round/>
            </a:ln>
            <a:effectLst/>
          </c:spPr>
          <c:marker>
            <c:symbol val="none"/>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9363D"/>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'880_A_PH'!$K$2:$K$160</c:f>
              <c:numCache>
                <c:formatCode>General</c:formatCode>
                <c:ptCount val="159"/>
                <c:pt idx="158">
                  <c:v>580603.64763000002</c:v>
                </c:pt>
              </c:numCache>
            </c:numRef>
          </c:val>
          <c:smooth val="0"/>
          <c:extLst>
            <c:ext xmlns:c16="http://schemas.microsoft.com/office/drawing/2014/chart" uri="{C3380CC4-5D6E-409C-BE32-E72D297353CC}">
              <c16:uniqueId val="{00000004-0199-4416-A2A1-6233BC1260B6}"/>
            </c:ext>
          </c:extLst>
        </c:ser>
        <c:ser>
          <c:idx val="7"/>
          <c:order val="5"/>
          <c:tx>
            <c:strRef>
              <c:f>'880_A_PH'!$L$1</c:f>
              <c:strCache>
                <c:ptCount val="1"/>
                <c:pt idx="0">
                  <c:v>PH_COMP_2_LAST</c:v>
                </c:pt>
              </c:strCache>
            </c:strRef>
          </c:tx>
          <c:spPr>
            <a:ln w="28575" cap="rnd">
              <a:solidFill>
                <a:schemeClr val="accent2">
                  <a:lumMod val="60000"/>
                </a:schemeClr>
              </a:solidFill>
              <a:round/>
            </a:ln>
            <a:effectLst/>
          </c:spPr>
          <c:marker>
            <c:symbol val="none"/>
          </c:marker>
          <c:dLbls>
            <c:dLbl>
              <c:idx val="130"/>
              <c:layout>
                <c:manualLayout>
                  <c:x val="0"/>
                  <c:y val="1.5679012345679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C0-46D9-9BE4-B71B464D0A20}"/>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A9CB4"/>
                    </a:solidFill>
                    <a:latin typeface="Avenir Next Medium" panose="020B06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'880_A_PH'!$I$2:$I$160</c:f>
              <c:numCache>
                <c:formatCode>m/d/yyyy</c:formatCode>
                <c:ptCount val="159"/>
                <c:pt idx="0">
                  <c:v>41366</c:v>
                </c:pt>
                <c:pt idx="1">
                  <c:v>41394</c:v>
                </c:pt>
                <c:pt idx="2">
                  <c:v>41425</c:v>
                </c:pt>
                <c:pt idx="3">
                  <c:v>41455</c:v>
                </c:pt>
                <c:pt idx="4">
                  <c:v>41486</c:v>
                </c:pt>
                <c:pt idx="5">
                  <c:v>41517</c:v>
                </c:pt>
                <c:pt idx="6">
                  <c:v>41547</c:v>
                </c:pt>
                <c:pt idx="7">
                  <c:v>41578</c:v>
                </c:pt>
                <c:pt idx="8">
                  <c:v>41608</c:v>
                </c:pt>
                <c:pt idx="9">
                  <c:v>41639</c:v>
                </c:pt>
                <c:pt idx="10">
                  <c:v>41670</c:v>
                </c:pt>
                <c:pt idx="11">
                  <c:v>41698</c:v>
                </c:pt>
                <c:pt idx="12">
                  <c:v>41729</c:v>
                </c:pt>
                <c:pt idx="13">
                  <c:v>41759</c:v>
                </c:pt>
                <c:pt idx="14">
                  <c:v>41790</c:v>
                </c:pt>
                <c:pt idx="15">
                  <c:v>41820</c:v>
                </c:pt>
                <c:pt idx="16">
                  <c:v>41851</c:v>
                </c:pt>
                <c:pt idx="17">
                  <c:v>41882</c:v>
                </c:pt>
                <c:pt idx="18">
                  <c:v>41912</c:v>
                </c:pt>
                <c:pt idx="19">
                  <c:v>41943</c:v>
                </c:pt>
                <c:pt idx="20">
                  <c:v>41973</c:v>
                </c:pt>
                <c:pt idx="21">
                  <c:v>42004</c:v>
                </c:pt>
                <c:pt idx="22">
                  <c:v>42035</c:v>
                </c:pt>
                <c:pt idx="23">
                  <c:v>42063</c:v>
                </c:pt>
                <c:pt idx="24">
                  <c:v>42094</c:v>
                </c:pt>
                <c:pt idx="25">
                  <c:v>42124</c:v>
                </c:pt>
                <c:pt idx="26">
                  <c:v>42155</c:v>
                </c:pt>
                <c:pt idx="27">
                  <c:v>42185</c:v>
                </c:pt>
                <c:pt idx="28">
                  <c:v>42216</c:v>
                </c:pt>
                <c:pt idx="29">
                  <c:v>42247</c:v>
                </c:pt>
                <c:pt idx="30">
                  <c:v>42277</c:v>
                </c:pt>
                <c:pt idx="31">
                  <c:v>42308</c:v>
                </c:pt>
                <c:pt idx="32">
                  <c:v>42338</c:v>
                </c:pt>
                <c:pt idx="33">
                  <c:v>42369</c:v>
                </c:pt>
                <c:pt idx="34">
                  <c:v>42400</c:v>
                </c:pt>
                <c:pt idx="35">
                  <c:v>42429</c:v>
                </c:pt>
                <c:pt idx="36">
                  <c:v>42460</c:v>
                </c:pt>
                <c:pt idx="37">
                  <c:v>42490</c:v>
                </c:pt>
                <c:pt idx="38">
                  <c:v>42521</c:v>
                </c:pt>
                <c:pt idx="39">
                  <c:v>42551</c:v>
                </c:pt>
                <c:pt idx="40">
                  <c:v>42582</c:v>
                </c:pt>
                <c:pt idx="41">
                  <c:v>42613</c:v>
                </c:pt>
                <c:pt idx="42">
                  <c:v>42643</c:v>
                </c:pt>
                <c:pt idx="43">
                  <c:v>42674</c:v>
                </c:pt>
                <c:pt idx="44">
                  <c:v>42704</c:v>
                </c:pt>
                <c:pt idx="45">
                  <c:v>42735</c:v>
                </c:pt>
                <c:pt idx="46">
                  <c:v>42766</c:v>
                </c:pt>
                <c:pt idx="47">
                  <c:v>42794</c:v>
                </c:pt>
                <c:pt idx="48">
                  <c:v>42825</c:v>
                </c:pt>
                <c:pt idx="49">
                  <c:v>42855</c:v>
                </c:pt>
                <c:pt idx="50">
                  <c:v>42886</c:v>
                </c:pt>
                <c:pt idx="51">
                  <c:v>42916</c:v>
                </c:pt>
                <c:pt idx="52">
                  <c:v>42947</c:v>
                </c:pt>
                <c:pt idx="53">
                  <c:v>42978</c:v>
                </c:pt>
                <c:pt idx="54">
                  <c:v>43008</c:v>
                </c:pt>
                <c:pt idx="55">
                  <c:v>43039</c:v>
                </c:pt>
                <c:pt idx="56">
                  <c:v>43069</c:v>
                </c:pt>
                <c:pt idx="57">
                  <c:v>43100</c:v>
                </c:pt>
                <c:pt idx="58">
                  <c:v>43131</c:v>
                </c:pt>
                <c:pt idx="59">
                  <c:v>43159</c:v>
                </c:pt>
                <c:pt idx="60">
                  <c:v>43190</c:v>
                </c:pt>
                <c:pt idx="61">
                  <c:v>43220</c:v>
                </c:pt>
                <c:pt idx="62">
                  <c:v>43251</c:v>
                </c:pt>
                <c:pt idx="63">
                  <c:v>43281</c:v>
                </c:pt>
                <c:pt idx="64">
                  <c:v>43312</c:v>
                </c:pt>
                <c:pt idx="65">
                  <c:v>43343</c:v>
                </c:pt>
                <c:pt idx="66">
                  <c:v>43373</c:v>
                </c:pt>
                <c:pt idx="67">
                  <c:v>43404</c:v>
                </c:pt>
                <c:pt idx="68">
                  <c:v>43434</c:v>
                </c:pt>
                <c:pt idx="69">
                  <c:v>43465</c:v>
                </c:pt>
                <c:pt idx="70">
                  <c:v>43496</c:v>
                </c:pt>
                <c:pt idx="71">
                  <c:v>43524</c:v>
                </c:pt>
                <c:pt idx="72">
                  <c:v>43555</c:v>
                </c:pt>
                <c:pt idx="73">
                  <c:v>43585</c:v>
                </c:pt>
                <c:pt idx="74">
                  <c:v>43616</c:v>
                </c:pt>
                <c:pt idx="75">
                  <c:v>43646</c:v>
                </c:pt>
                <c:pt idx="76">
                  <c:v>43677</c:v>
                </c:pt>
                <c:pt idx="77">
                  <c:v>43708</c:v>
                </c:pt>
                <c:pt idx="78">
                  <c:v>43738</c:v>
                </c:pt>
                <c:pt idx="79">
                  <c:v>43769</c:v>
                </c:pt>
                <c:pt idx="80">
                  <c:v>43799</c:v>
                </c:pt>
                <c:pt idx="81">
                  <c:v>43830</c:v>
                </c:pt>
                <c:pt idx="82">
                  <c:v>43861</c:v>
                </c:pt>
                <c:pt idx="83">
                  <c:v>43890</c:v>
                </c:pt>
                <c:pt idx="84">
                  <c:v>43921</c:v>
                </c:pt>
                <c:pt idx="85">
                  <c:v>43951</c:v>
                </c:pt>
                <c:pt idx="86">
                  <c:v>43982</c:v>
                </c:pt>
                <c:pt idx="87">
                  <c:v>44012</c:v>
                </c:pt>
                <c:pt idx="88">
                  <c:v>44043</c:v>
                </c:pt>
                <c:pt idx="89">
                  <c:v>44074</c:v>
                </c:pt>
                <c:pt idx="90">
                  <c:v>44104</c:v>
                </c:pt>
                <c:pt idx="91">
                  <c:v>44135</c:v>
                </c:pt>
                <c:pt idx="92">
                  <c:v>44165</c:v>
                </c:pt>
                <c:pt idx="93">
                  <c:v>44196</c:v>
                </c:pt>
                <c:pt idx="94">
                  <c:v>44227</c:v>
                </c:pt>
                <c:pt idx="95">
                  <c:v>44255</c:v>
                </c:pt>
                <c:pt idx="96">
                  <c:v>44286</c:v>
                </c:pt>
                <c:pt idx="97">
                  <c:v>44316</c:v>
                </c:pt>
                <c:pt idx="98">
                  <c:v>44347</c:v>
                </c:pt>
                <c:pt idx="99">
                  <c:v>44377</c:v>
                </c:pt>
                <c:pt idx="100">
                  <c:v>44408</c:v>
                </c:pt>
                <c:pt idx="101">
                  <c:v>44439</c:v>
                </c:pt>
                <c:pt idx="102">
                  <c:v>44469</c:v>
                </c:pt>
                <c:pt idx="103">
                  <c:v>44500</c:v>
                </c:pt>
                <c:pt idx="104">
                  <c:v>44530</c:v>
                </c:pt>
                <c:pt idx="105">
                  <c:v>44561</c:v>
                </c:pt>
                <c:pt idx="106">
                  <c:v>44592</c:v>
                </c:pt>
                <c:pt idx="107">
                  <c:v>44620</c:v>
                </c:pt>
                <c:pt idx="108">
                  <c:v>44651</c:v>
                </c:pt>
                <c:pt idx="109">
                  <c:v>44681</c:v>
                </c:pt>
                <c:pt idx="110">
                  <c:v>44712</c:v>
                </c:pt>
                <c:pt idx="111">
                  <c:v>44742</c:v>
                </c:pt>
                <c:pt idx="112">
                  <c:v>44773</c:v>
                </c:pt>
                <c:pt idx="113">
                  <c:v>44804</c:v>
                </c:pt>
                <c:pt idx="114">
                  <c:v>44834</c:v>
                </c:pt>
                <c:pt idx="115">
                  <c:v>44865</c:v>
                </c:pt>
                <c:pt idx="116">
                  <c:v>44895</c:v>
                </c:pt>
                <c:pt idx="117">
                  <c:v>44926</c:v>
                </c:pt>
                <c:pt idx="118">
                  <c:v>44957</c:v>
                </c:pt>
                <c:pt idx="119">
                  <c:v>44985</c:v>
                </c:pt>
                <c:pt idx="120">
                  <c:v>45016</c:v>
                </c:pt>
                <c:pt idx="121">
                  <c:v>45046</c:v>
                </c:pt>
                <c:pt idx="122">
                  <c:v>45077</c:v>
                </c:pt>
                <c:pt idx="123">
                  <c:v>45107</c:v>
                </c:pt>
                <c:pt idx="124">
                  <c:v>45138</c:v>
                </c:pt>
                <c:pt idx="125">
                  <c:v>45169</c:v>
                </c:pt>
                <c:pt idx="126">
                  <c:v>45199</c:v>
                </c:pt>
                <c:pt idx="127">
                  <c:v>45230</c:v>
                </c:pt>
                <c:pt idx="128">
                  <c:v>45260</c:v>
                </c:pt>
                <c:pt idx="129">
                  <c:v>45291</c:v>
                </c:pt>
                <c:pt idx="130">
                  <c:v>45322</c:v>
                </c:pt>
                <c:pt idx="131">
                  <c:v>45351</c:v>
                </c:pt>
                <c:pt idx="132">
                  <c:v>45382</c:v>
                </c:pt>
                <c:pt idx="133">
                  <c:v>45412</c:v>
                </c:pt>
                <c:pt idx="134">
                  <c:v>45443</c:v>
                </c:pt>
                <c:pt idx="135">
                  <c:v>45473</c:v>
                </c:pt>
                <c:pt idx="136">
                  <c:v>45504</c:v>
                </c:pt>
                <c:pt idx="137">
                  <c:v>45535</c:v>
                </c:pt>
                <c:pt idx="138">
                  <c:v>45565</c:v>
                </c:pt>
                <c:pt idx="139">
                  <c:v>45596</c:v>
                </c:pt>
                <c:pt idx="140">
                  <c:v>45626</c:v>
                </c:pt>
                <c:pt idx="141">
                  <c:v>45657</c:v>
                </c:pt>
                <c:pt idx="142">
                  <c:v>45688</c:v>
                </c:pt>
                <c:pt idx="143">
                  <c:v>45716</c:v>
                </c:pt>
                <c:pt idx="144">
                  <c:v>45747</c:v>
                </c:pt>
                <c:pt idx="145">
                  <c:v>45777</c:v>
                </c:pt>
                <c:pt idx="146">
                  <c:v>45808</c:v>
                </c:pt>
                <c:pt idx="147">
                  <c:v>45838</c:v>
                </c:pt>
                <c:pt idx="148">
                  <c:v>45869</c:v>
                </c:pt>
                <c:pt idx="149">
                  <c:v>45900</c:v>
                </c:pt>
                <c:pt idx="150">
                  <c:v>45930</c:v>
                </c:pt>
                <c:pt idx="151">
                  <c:v>45961</c:v>
                </c:pt>
                <c:pt idx="152">
                  <c:v>45991</c:v>
                </c:pt>
                <c:pt idx="153">
                  <c:v>46022</c:v>
                </c:pt>
                <c:pt idx="154">
                  <c:v>46053</c:v>
                </c:pt>
                <c:pt idx="155">
                  <c:v>46081</c:v>
                </c:pt>
                <c:pt idx="156">
                  <c:v>46112</c:v>
                </c:pt>
                <c:pt idx="157">
                  <c:v>46142</c:v>
                </c:pt>
                <c:pt idx="158">
                  <c:v>46173</c:v>
                </c:pt>
              </c:numCache>
            </c:numRef>
          </c:cat>
          <c:val>
            <c:numRef>
              <c:f>'880_A_PH'!$L$2:$L$160</c:f>
              <c:numCache>
                <c:formatCode>General</c:formatCode>
                <c:ptCount val="159"/>
                <c:pt idx="158">
                  <c:v>500816.01922999998</c:v>
                </c:pt>
              </c:numCache>
            </c:numRef>
          </c:val>
          <c:smooth val="0"/>
          <c:extLst>
            <c:ext xmlns:c16="http://schemas.microsoft.com/office/drawing/2014/chart" uri="{C3380CC4-5D6E-409C-BE32-E72D297353CC}">
              <c16:uniqueId val="{00000005-0199-4416-A2A1-6233BC1260B6}"/>
            </c:ext>
          </c:extLst>
        </c:ser>
        <c:dLbls>
          <c:dLblPos val="r"/>
          <c:showLegendKey val="0"/>
          <c:showVal val="1"/>
          <c:showCatName val="0"/>
          <c:showSerName val="0"/>
          <c:showPercent val="0"/>
          <c:showBubbleSize val="0"/>
        </c:dLbls>
        <c:smooth val="0"/>
        <c:axId val="898856480"/>
        <c:axId val="898856000"/>
      </c:lineChart>
      <c:dateAx>
        <c:axId val="898856480"/>
        <c:scaling>
          <c:orientation val="minMax"/>
        </c:scaling>
        <c:delete val="0"/>
        <c:axPos val="b"/>
        <c:numFmt formatCode="mmm\ 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898856000"/>
        <c:crossesAt val="100000"/>
        <c:auto val="1"/>
        <c:lblOffset val="100"/>
        <c:baseTimeUnit val="days"/>
        <c:majorUnit val="2"/>
        <c:majorTimeUnit val="years"/>
      </c:dateAx>
      <c:valAx>
        <c:axId val="898856000"/>
        <c:scaling>
          <c:orientation val="minMax"/>
          <c:max val="600000"/>
          <c:min val="90000"/>
        </c:scaling>
        <c:delete val="0"/>
        <c:axPos val="l"/>
        <c:numFmt formatCode="General" sourceLinked="1"/>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D25347"/>
            </a:solidFill>
            <a:ln>
              <a:noFill/>
            </a:ln>
            <a:effectLst/>
          </c:spPr>
          <c:invertIfNegative val="0"/>
          <c:val>
            <c:numRef>
              <c:f>'880_ESA'!$H$4:$H$15</c:f>
              <c:numCache>
                <c:formatCode>0</c:formatCode>
                <c:ptCount val="12"/>
                <c:pt idx="0">
                  <c:v>19.715806000000001</c:v>
                </c:pt>
                <c:pt idx="1">
                  <c:v>16.091688000000001</c:v>
                </c:pt>
                <c:pt idx="2">
                  <c:v>13.035458999999999</c:v>
                </c:pt>
                <c:pt idx="3">
                  <c:v>10.44706</c:v>
                </c:pt>
                <c:pt idx="4">
                  <c:v>8.3969860000000001</c:v>
                </c:pt>
                <c:pt idx="5">
                  <c:v>7.0529000000000002</c:v>
                </c:pt>
                <c:pt idx="6">
                  <c:v>6.8807929999999997</c:v>
                </c:pt>
                <c:pt idx="7">
                  <c:v>6.7202080000000004</c:v>
                </c:pt>
                <c:pt idx="8">
                  <c:v>6.0765650000000004</c:v>
                </c:pt>
                <c:pt idx="9">
                  <c:v>3.31304</c:v>
                </c:pt>
                <c:pt idx="10">
                  <c:v>1.730585</c:v>
                </c:pt>
                <c:pt idx="11">
                  <c:v>0.53890800000000005</c:v>
                </c:pt>
              </c:numCache>
            </c:numRef>
          </c:val>
          <c:extLst>
            <c:ext xmlns:c16="http://schemas.microsoft.com/office/drawing/2014/chart" uri="{C3380CC4-5D6E-409C-BE32-E72D297353CC}">
              <c16:uniqueId val="{00000000-DD0A-4DC7-92B3-A1E4AE83A41F}"/>
            </c:ext>
          </c:extLst>
        </c:ser>
        <c:dLbls>
          <c:showLegendKey val="0"/>
          <c:showVal val="0"/>
          <c:showCatName val="0"/>
          <c:showSerName val="0"/>
          <c:showPercent val="0"/>
          <c:showBubbleSize val="0"/>
        </c:dLbls>
        <c:gapWidth val="20"/>
        <c:axId val="1908563488"/>
        <c:axId val="1908567328"/>
      </c:barChart>
      <c:catAx>
        <c:axId val="1908563488"/>
        <c:scaling>
          <c:orientation val="maxMin"/>
        </c:scaling>
        <c:delete val="1"/>
        <c:axPos val="l"/>
        <c:majorTickMark val="none"/>
        <c:minorTickMark val="none"/>
        <c:tickLblPos val="nextTo"/>
        <c:crossAx val="1908567328"/>
        <c:crosses val="autoZero"/>
        <c:auto val="1"/>
        <c:lblAlgn val="ctr"/>
        <c:lblOffset val="100"/>
        <c:noMultiLvlLbl val="0"/>
      </c:catAx>
      <c:valAx>
        <c:axId val="1908567328"/>
        <c:scaling>
          <c:orientation val="minMax"/>
        </c:scaling>
        <c:delete val="1"/>
        <c:axPos val="t"/>
        <c:numFmt formatCode="0" sourceLinked="1"/>
        <c:majorTickMark val="none"/>
        <c:minorTickMark val="none"/>
        <c:tickLblPos val="nextTo"/>
        <c:crossAx val="19085634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'880_GEO_EXP'!$A$2</c:f>
              <c:strCache>
                <c:ptCount val="1"/>
                <c:pt idx="0">
                  <c:v>880</c:v>
                </c:pt>
              </c:strCache>
            </c:strRef>
          </c:tx>
          <c:spPr>
            <a:solidFill>
              <a:srgbClr val="D25347"/>
            </a:solidFill>
            <a:ln>
              <a:noFill/>
            </a:ln>
            <a:effectLst/>
          </c:spPr>
          <c:invertIfNegative val="0"/>
          <c:cat>
            <c:strRef>
              <c:f>'880_GEO_EXP'!$B$1:$E$1</c:f>
              <c:strCache>
                <c:ptCount val="4"/>
                <c:pt idx="0">
                  <c:v>North America</c:v>
                </c:pt>
                <c:pt idx="1">
                  <c:v>EM Asia</c:v>
                </c:pt>
                <c:pt idx="2">
                  <c:v>Europe</c:v>
                </c:pt>
                <c:pt idx="3">
                  <c:v>Pacific</c:v>
                </c:pt>
              </c:strCache>
            </c:strRef>
          </c:cat>
          <c:val>
            <c:numRef>
              <c:f>'880_GEO_EXP'!$B$2:$E$2</c:f>
              <c:numCache>
                <c:formatCode>0.000</c:formatCode>
                <c:ptCount val="4"/>
                <c:pt idx="0">
                  <c:v>0.31100872000000002</c:v>
                </c:pt>
                <c:pt idx="1">
                  <c:v>0.31153332</c:v>
                </c:pt>
                <c:pt idx="2">
                  <c:v>0.30938907999999998</c:v>
                </c:pt>
                <c:pt idx="3">
                  <c:v>6.8068870000000004E-2</c:v>
                </c:pt>
              </c:numCache>
            </c:numRef>
          </c:val>
          <c:extLst>
            <c:ext xmlns:c16="http://schemas.microsoft.com/office/drawing/2014/chart" uri="{C3380CC4-5D6E-409C-BE32-E72D297353CC}">
              <c16:uniqueId val="{00000000-1AD7-4ADC-81A6-F372555B4132}"/>
            </c:ext>
          </c:extLst>
        </c:ser>
        <c:ser>
          <c:idx val="1"/>
          <c:order val="1"/>
          <c:tx>
            <c:strRef>
              <c:f>'880_GEO_EXP'!$A$3</c:f>
              <c:strCache>
                <c:ptCount val="1"/>
                <c:pt idx="0">
                  <c:v>MSCI ACWI</c:v>
                </c:pt>
              </c:strCache>
            </c:strRef>
          </c:tx>
          <c:spPr>
            <a:solidFill>
              <a:srgbClr val="29363D"/>
            </a:solidFill>
            <a:ln>
              <a:noFill/>
            </a:ln>
            <a:effectLst/>
          </c:spPr>
          <c:invertIfNegative val="0"/>
          <c:cat>
            <c:strRef>
              <c:f>'880_GEO_EXP'!$B$1:$E$1</c:f>
              <c:strCache>
                <c:ptCount val="4"/>
                <c:pt idx="0">
                  <c:v>North America</c:v>
                </c:pt>
                <c:pt idx="1">
                  <c:v>EM Asia</c:v>
                </c:pt>
                <c:pt idx="2">
                  <c:v>Europe</c:v>
                </c:pt>
                <c:pt idx="3">
                  <c:v>Pacific</c:v>
                </c:pt>
              </c:strCache>
            </c:strRef>
          </c:cat>
          <c:val>
            <c:numRef>
              <c:f>'880_GEO_EXP'!$B$3:$E$3</c:f>
              <c:numCache>
                <c:formatCode>General</c:formatCode>
                <c:ptCount val="4"/>
                <c:pt idx="0">
                  <c:v>0.65429999999999999</c:v>
                </c:pt>
                <c:pt idx="1">
                  <c:v>9.8500000000000004E-2</c:v>
                </c:pt>
                <c:pt idx="2">
                  <c:v>0.1477</c:v>
                </c:pt>
                <c:pt idx="3">
                  <c:v>7.6300000000000007E-2</c:v>
                </c:pt>
              </c:numCache>
            </c:numRef>
          </c:val>
          <c:extLst>
            <c:ext xmlns:c16="http://schemas.microsoft.com/office/drawing/2014/chart" uri="{C3380CC4-5D6E-409C-BE32-E72D297353CC}">
              <c16:uniqueId val="{00000001-1AD7-4ADC-81A6-F372555B4132}"/>
            </c:ext>
          </c:extLst>
        </c:ser>
        <c:dLbls>
          <c:showLegendKey val="0"/>
          <c:showVal val="0"/>
          <c:showCatName val="0"/>
          <c:showSerName val="0"/>
          <c:showPercent val="0"/>
          <c:showBubbleSize val="0"/>
        </c:dLbls>
        <c:gapWidth val="120"/>
        <c:overlap val="-23"/>
        <c:axId val="1709893839"/>
        <c:axId val="1709901039"/>
      </c:barChart>
      <c:catAx>
        <c:axId val="1709893839"/>
        <c:scaling>
          <c:orientation val="minMax"/>
        </c:scaling>
        <c:delete val="0"/>
        <c:axPos val="b"/>
        <c:numFmt formatCode="General" sourceLinked="1"/>
        <c:majorTickMark val="out"/>
        <c:minorTickMark val="none"/>
        <c:tickLblPos val="none"/>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venir Next" panose="020B0503020202020204" pitchFamily="34" charset="0"/>
                <a:ea typeface="+mn-ea"/>
                <a:cs typeface="+mn-cs"/>
              </a:defRPr>
            </a:pPr>
            <a:endParaRPr lang="en-US"/>
          </a:p>
        </c:txPr>
        <c:crossAx val="1709901039"/>
        <c:crosses val="autoZero"/>
        <c:auto val="1"/>
        <c:lblAlgn val="ctr"/>
        <c:lblOffset val="100"/>
        <c:noMultiLvlLbl val="0"/>
      </c:catAx>
      <c:valAx>
        <c:axId val="1709901039"/>
        <c:scaling>
          <c:orientation val="minMax"/>
        </c:scaling>
        <c:delete val="0"/>
        <c:axPos val="l"/>
        <c:numFmt formatCode="0%" sourceLinked="0"/>
        <c:majorTickMark val="out"/>
        <c:minorTickMark val="none"/>
        <c:tickLblPos val="nextTo"/>
        <c:spPr>
          <a:noFill/>
          <a:ln w="3175">
            <a:solidFill>
              <a:schemeClr val="tx1"/>
            </a:solidFill>
          </a:ln>
          <a:effectLst/>
        </c:spPr>
        <c:txPr>
          <a:bodyPr rot="-60000000" spcFirstLastPara="1" vertOverflow="ellipsis" vert="horz" wrap="square" anchor="ctr" anchorCtr="1"/>
          <a:lstStyle/>
          <a:p>
            <a:pPr>
              <a:defRPr sz="600" b="0" i="0" u="none" strike="noStrike" kern="1200" baseline="0">
                <a:solidFill>
                  <a:schemeClr val="tx1"/>
                </a:solidFill>
                <a:latin typeface="Avenir Next" panose="020B0503020202020204" pitchFamily="34" charset="0"/>
                <a:ea typeface="+mn-ea"/>
                <a:cs typeface="+mn-cs"/>
              </a:defRPr>
            </a:pPr>
            <a:endParaRPr lang="en-US"/>
          </a:p>
        </c:txPr>
        <c:crossAx val="1709893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7.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4.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s>
</file>

<file path=xl/drawings/_rels/drawing55.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65.xml.rels><?xml version="1.0" encoding="UTF-8" standalone="yes"?>
<Relationships xmlns="http://schemas.openxmlformats.org/package/2006/relationships"><Relationship Id="rId2" Type="http://schemas.openxmlformats.org/officeDocument/2006/relationships/chart" Target="../charts/chart70.xml"/><Relationship Id="rId1" Type="http://schemas.openxmlformats.org/officeDocument/2006/relationships/chart" Target="../charts/chart69.xml"/></Relationships>
</file>

<file path=xl/drawings/_rels/drawing66.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71.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68.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69.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 Id="rId4" Type="http://schemas.openxmlformats.org/officeDocument/2006/relationships/image" Target="../media/image4.emf"/></Relationships>
</file>

<file path=xl/drawings/_rels/drawing70.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1.emf"/><Relationship Id="rId1" Type="http://schemas.openxmlformats.org/officeDocument/2006/relationships/chart" Target="../charts/chart78.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73.xml.rels><?xml version="1.0" encoding="UTF-8" standalone="yes"?>
<Relationships xmlns="http://schemas.openxmlformats.org/package/2006/relationships"><Relationship Id="rId3" Type="http://schemas.openxmlformats.org/officeDocument/2006/relationships/chart" Target="../charts/chart83.xml"/><Relationship Id="rId2" Type="http://schemas.openxmlformats.org/officeDocument/2006/relationships/chart" Target="../charts/chart82.xml"/><Relationship Id="rId1" Type="http://schemas.openxmlformats.org/officeDocument/2006/relationships/chart" Target="../charts/chart81.xml"/></Relationships>
</file>

<file path=xl/drawings/_rels/drawing74.xml.rels><?xml version="1.0" encoding="UTF-8" standalone="yes"?>
<Relationships xmlns="http://schemas.openxmlformats.org/package/2006/relationships"><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 Id="rId4" Type="http://schemas.openxmlformats.org/officeDocument/2006/relationships/chart" Target="../charts/chart8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78.xml.rels><?xml version="1.0" encoding="UTF-8" standalone="yes"?>
<Relationships xmlns="http://schemas.openxmlformats.org/package/2006/relationships"><Relationship Id="rId2" Type="http://schemas.openxmlformats.org/officeDocument/2006/relationships/chart" Target="../charts/chart92.xml"/><Relationship Id="rId1" Type="http://schemas.openxmlformats.org/officeDocument/2006/relationships/chart" Target="../charts/chart91.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83.xml.rels><?xml version="1.0" encoding="UTF-8" standalone="yes"?>
<Relationships xmlns="http://schemas.openxmlformats.org/package/2006/relationships"><Relationship Id="rId2" Type="http://schemas.openxmlformats.org/officeDocument/2006/relationships/chart" Target="../charts/chart98.xml"/><Relationship Id="rId1" Type="http://schemas.openxmlformats.org/officeDocument/2006/relationships/chart" Target="../charts/chart97.xml"/></Relationships>
</file>

<file path=xl/drawings/_rels/drawing84.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86.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88.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90.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92.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93.xml.rels><?xml version="1.0" encoding="UTF-8" standalone="yes"?>
<Relationships xmlns="http://schemas.openxmlformats.org/package/2006/relationships"><Relationship Id="rId2" Type="http://schemas.openxmlformats.org/officeDocument/2006/relationships/chart" Target="../charts/chart109.xml"/><Relationship Id="rId1" Type="http://schemas.openxmlformats.org/officeDocument/2006/relationships/chart" Target="../charts/chart108.xml"/></Relationships>
</file>

<file path=xl/drawings/_rels/drawing94.xml.rels><?xml version="1.0" encoding="UTF-8" standalone="yes"?>
<Relationships xmlns="http://schemas.openxmlformats.org/package/2006/relationships"><Relationship Id="rId1" Type="http://schemas.openxmlformats.org/officeDocument/2006/relationships/chart" Target="../charts/chart110.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111.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1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absolute">
    <xdr:from>
      <xdr:col>3</xdr:col>
      <xdr:colOff>10990</xdr:colOff>
      <xdr:row>15</xdr:row>
      <xdr:rowOff>9524</xdr:rowOff>
    </xdr:from>
    <xdr:to>
      <xdr:col>5</xdr:col>
      <xdr:colOff>641856</xdr:colOff>
      <xdr:row>23</xdr:row>
      <xdr:rowOff>105524</xdr:rowOff>
    </xdr:to>
    <xdr:graphicFrame macro="">
      <xdr:nvGraphicFramePr>
        <xdr:cNvPr id="2" name="Chart 1">
          <a:extLst>
            <a:ext uri="{FF2B5EF4-FFF2-40B4-BE49-F238E27FC236}">
              <a16:creationId xmlns:a16="http://schemas.microsoft.com/office/drawing/2014/main" id="{FA55841C-3320-4050-B415-352ECA643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566175</xdr:colOff>
      <xdr:row>16</xdr:row>
      <xdr:rowOff>44490</xdr:rowOff>
    </xdr:from>
    <xdr:to>
      <xdr:col>3</xdr:col>
      <xdr:colOff>518775</xdr:colOff>
      <xdr:row>22</xdr:row>
      <xdr:rowOff>35490</xdr:rowOff>
    </xdr:to>
    <xdr:graphicFrame macro="">
      <xdr:nvGraphicFramePr>
        <xdr:cNvPr id="2" name="Chart 1">
          <a:extLst>
            <a:ext uri="{FF2B5EF4-FFF2-40B4-BE49-F238E27FC236}">
              <a16:creationId xmlns:a16="http://schemas.microsoft.com/office/drawing/2014/main" id="{557D382A-44A8-CFF7-1F3F-312B76904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3" name="Chart 2">
          <a:extLst>
            <a:ext uri="{FF2B5EF4-FFF2-40B4-BE49-F238E27FC236}">
              <a16:creationId xmlns:a16="http://schemas.microsoft.com/office/drawing/2014/main" id="{2E5365A5-60FD-4168-8A68-7F40AF627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FB45EFCF-9D45-4C7B-B7AB-00DE02D77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8D3D7DE7-D3F1-47A2-82AE-CAB7D3D73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F9B7A139-BFFB-4473-A427-F53C3CD9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14AF717-1A45-4974-8767-6AD5FC152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18EC7AA4-2572-403A-B25A-09F454169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485775</xdr:colOff>
      <xdr:row>1</xdr:row>
      <xdr:rowOff>90487</xdr:rowOff>
    </xdr:from>
    <xdr:to>
      <xdr:col>11</xdr:col>
      <xdr:colOff>628725</xdr:colOff>
      <xdr:row>9</xdr:row>
      <xdr:rowOff>186487</xdr:rowOff>
    </xdr:to>
    <xdr:graphicFrame macro="">
      <xdr:nvGraphicFramePr>
        <xdr:cNvPr id="2" name="Chart 1">
          <a:extLst>
            <a:ext uri="{FF2B5EF4-FFF2-40B4-BE49-F238E27FC236}">
              <a16:creationId xmlns:a16="http://schemas.microsoft.com/office/drawing/2014/main" id="{43CB159A-291F-3080-95DE-7B8F9ADC9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756663</xdr:colOff>
      <xdr:row>13</xdr:row>
      <xdr:rowOff>60845</xdr:rowOff>
    </xdr:from>
    <xdr:to>
      <xdr:col>6</xdr:col>
      <xdr:colOff>247178</xdr:colOff>
      <xdr:row>20</xdr:row>
      <xdr:rowOff>138037</xdr:rowOff>
    </xdr:to>
    <xdr:graphicFrame macro="">
      <xdr:nvGraphicFramePr>
        <xdr:cNvPr id="2" name="Chart 1">
          <a:extLst>
            <a:ext uri="{FF2B5EF4-FFF2-40B4-BE49-F238E27FC236}">
              <a16:creationId xmlns:a16="http://schemas.microsoft.com/office/drawing/2014/main" id="{EF534CC0-908C-320E-5104-078400BE3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247649</xdr:colOff>
      <xdr:row>2</xdr:row>
      <xdr:rowOff>119062</xdr:rowOff>
    </xdr:from>
    <xdr:to>
      <xdr:col>16</xdr:col>
      <xdr:colOff>382049</xdr:colOff>
      <xdr:row>13</xdr:row>
      <xdr:rowOff>3562</xdr:rowOff>
    </xdr:to>
    <xdr:graphicFrame macro="">
      <xdr:nvGraphicFramePr>
        <xdr:cNvPr id="2" name="Chart 1">
          <a:extLst>
            <a:ext uri="{FF2B5EF4-FFF2-40B4-BE49-F238E27FC236}">
              <a16:creationId xmlns:a16="http://schemas.microsoft.com/office/drawing/2014/main" id="{9D88BEDC-E8A3-DF1C-FFB3-3A3CDC7B3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3D09B1F-9703-4AFB-932A-6008B231E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C435C1C4-A951-444D-B452-F732671DC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359B8B4D-33A2-4830-B93C-604B86243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2A3E2031-676A-4DBD-8B29-411512D6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absolute">
    <xdr:from>
      <xdr:col>7</xdr:col>
      <xdr:colOff>670746</xdr:colOff>
      <xdr:row>6</xdr:row>
      <xdr:rowOff>95249</xdr:rowOff>
    </xdr:from>
    <xdr:to>
      <xdr:col>14</xdr:col>
      <xdr:colOff>53224</xdr:colOff>
      <xdr:row>13</xdr:row>
      <xdr:rowOff>21749</xdr:rowOff>
    </xdr:to>
    <xdr:graphicFrame macro="">
      <xdr:nvGraphicFramePr>
        <xdr:cNvPr id="2" name="Chart 1">
          <a:extLst>
            <a:ext uri="{FF2B5EF4-FFF2-40B4-BE49-F238E27FC236}">
              <a16:creationId xmlns:a16="http://schemas.microsoft.com/office/drawing/2014/main" id="{BB7A8652-49B7-37D2-8CFF-A4AE71A6E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C20B6D5-6BA1-4599-BFA1-13CB248C9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566175</xdr:colOff>
      <xdr:row>16</xdr:row>
      <xdr:rowOff>44490</xdr:rowOff>
    </xdr:from>
    <xdr:to>
      <xdr:col>3</xdr:col>
      <xdr:colOff>577718</xdr:colOff>
      <xdr:row>21</xdr:row>
      <xdr:rowOff>63990</xdr:rowOff>
    </xdr:to>
    <xdr:graphicFrame macro="">
      <xdr:nvGraphicFramePr>
        <xdr:cNvPr id="2" name="Chart 1">
          <a:extLst>
            <a:ext uri="{FF2B5EF4-FFF2-40B4-BE49-F238E27FC236}">
              <a16:creationId xmlns:a16="http://schemas.microsoft.com/office/drawing/2014/main" id="{68ADE18A-18EE-45ED-A41F-0A26B8186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7</xdr:col>
      <xdr:colOff>307182</xdr:colOff>
      <xdr:row>13</xdr:row>
      <xdr:rowOff>101203</xdr:rowOff>
    </xdr:from>
    <xdr:to>
      <xdr:col>10</xdr:col>
      <xdr:colOff>431081</xdr:colOff>
      <xdr:row>22</xdr:row>
      <xdr:rowOff>186703</xdr:rowOff>
    </xdr:to>
    <xdr:graphicFrame macro="">
      <xdr:nvGraphicFramePr>
        <xdr:cNvPr id="2" name="Chart 1">
          <a:extLst>
            <a:ext uri="{FF2B5EF4-FFF2-40B4-BE49-F238E27FC236}">
              <a16:creationId xmlns:a16="http://schemas.microsoft.com/office/drawing/2014/main" id="{D5963FB7-75CD-C9AB-2D1E-78A48C8A2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2137F10E-B001-436E-BD9C-8ADA4E404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80CBC49D-9DAE-4505-B9FF-AF19B16AB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848329D0-19F2-4A17-A4D0-375D9E3D3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E47523DB-8643-4180-A0F3-ED314F17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0D72D7FE-3DA4-4AE3-BC6C-4D748B3C9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2</xdr:col>
      <xdr:colOff>114300</xdr:colOff>
      <xdr:row>5</xdr:row>
      <xdr:rowOff>38100</xdr:rowOff>
    </xdr:from>
    <xdr:to>
      <xdr:col>6</xdr:col>
      <xdr:colOff>123900</xdr:colOff>
      <xdr:row>13</xdr:row>
      <xdr:rowOff>134100</xdr:rowOff>
    </xdr:to>
    <xdr:graphicFrame macro="">
      <xdr:nvGraphicFramePr>
        <xdr:cNvPr id="2" name="Chart 1">
          <a:extLst>
            <a:ext uri="{FF2B5EF4-FFF2-40B4-BE49-F238E27FC236}">
              <a16:creationId xmlns:a16="http://schemas.microsoft.com/office/drawing/2014/main" id="{015C8D76-C7A1-421F-82B9-95E3823C2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02A072AF-718C-4D6D-BFE1-B0DE01D6C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53DA758B-83FC-44E6-9257-13C7D977E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2E59F7BE-CAB6-41A7-832B-4CA699A33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0D80F46-570C-4FAC-B31A-D545A262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2973CEB4-4832-492E-9F82-9CB331C7C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5F11F884-298E-4F45-8FE2-E5E4CAA0D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5D05C35D-F0D3-455E-8D53-02D4B1133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3</xdr:col>
      <xdr:colOff>101819</xdr:colOff>
      <xdr:row>18</xdr:row>
      <xdr:rowOff>175391</xdr:rowOff>
    </xdr:from>
    <xdr:to>
      <xdr:col>5</xdr:col>
      <xdr:colOff>1096189</xdr:colOff>
      <xdr:row>27</xdr:row>
      <xdr:rowOff>188891</xdr:rowOff>
    </xdr:to>
    <xdr:graphicFrame macro="">
      <xdr:nvGraphicFramePr>
        <xdr:cNvPr id="2" name="Chart 1">
          <a:extLst>
            <a:ext uri="{FF2B5EF4-FFF2-40B4-BE49-F238E27FC236}">
              <a16:creationId xmlns:a16="http://schemas.microsoft.com/office/drawing/2014/main" id="{52E6B255-BDDA-5474-E9CF-E925A3850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absolute">
    <xdr:from>
      <xdr:col>6</xdr:col>
      <xdr:colOff>195055</xdr:colOff>
      <xdr:row>1</xdr:row>
      <xdr:rowOff>49074</xdr:rowOff>
    </xdr:from>
    <xdr:to>
      <xdr:col>7</xdr:col>
      <xdr:colOff>448577</xdr:colOff>
      <xdr:row>8</xdr:row>
      <xdr:rowOff>155574</xdr:rowOff>
    </xdr:to>
    <xdr:graphicFrame macro="">
      <xdr:nvGraphicFramePr>
        <xdr:cNvPr id="2" name="Chart 1">
          <a:extLst>
            <a:ext uri="{FF2B5EF4-FFF2-40B4-BE49-F238E27FC236}">
              <a16:creationId xmlns:a16="http://schemas.microsoft.com/office/drawing/2014/main" id="{4E85EFE0-758A-E50F-A590-2642F4099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6</xdr:col>
      <xdr:colOff>512380</xdr:colOff>
      <xdr:row>13</xdr:row>
      <xdr:rowOff>91966</xdr:rowOff>
    </xdr:from>
    <xdr:to>
      <xdr:col>10</xdr:col>
      <xdr:colOff>7079</xdr:colOff>
      <xdr:row>21</xdr:row>
      <xdr:rowOff>34242</xdr:rowOff>
    </xdr:to>
    <xdr:graphicFrame macro="">
      <xdr:nvGraphicFramePr>
        <xdr:cNvPr id="2" name="Chart 1">
          <a:extLst>
            <a:ext uri="{FF2B5EF4-FFF2-40B4-BE49-F238E27FC236}">
              <a16:creationId xmlns:a16="http://schemas.microsoft.com/office/drawing/2014/main" id="{BF29998C-5134-43F2-82DC-70270DCAC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652096</xdr:colOff>
      <xdr:row>18</xdr:row>
      <xdr:rowOff>95250</xdr:rowOff>
    </xdr:from>
    <xdr:to>
      <xdr:col>5</xdr:col>
      <xdr:colOff>1516096</xdr:colOff>
      <xdr:row>23</xdr:row>
      <xdr:rowOff>6750</xdr:rowOff>
    </xdr:to>
    <xdr:graphicFrame macro="">
      <xdr:nvGraphicFramePr>
        <xdr:cNvPr id="3" name="Chart 2">
          <a:extLst>
            <a:ext uri="{FF2B5EF4-FFF2-40B4-BE49-F238E27FC236}">
              <a16:creationId xmlns:a16="http://schemas.microsoft.com/office/drawing/2014/main" id="{7AECB5A8-3925-43DB-8AC7-74679AD31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EA6AA4CA-A6AA-4382-A312-881E4CE67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C7544146-CD54-4826-ABDC-79A5B7A92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D5ED459-0E85-4917-B2E8-21FD5D003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6B4AD125-3387-4CE4-82DB-147B0E6B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7</xdr:col>
      <xdr:colOff>0</xdr:colOff>
      <xdr:row>21</xdr:row>
      <xdr:rowOff>0</xdr:rowOff>
    </xdr:from>
    <xdr:to>
      <xdr:col>12</xdr:col>
      <xdr:colOff>92625</xdr:colOff>
      <xdr:row>30</xdr:row>
      <xdr:rowOff>13500</xdr:rowOff>
    </xdr:to>
    <xdr:graphicFrame macro="">
      <xdr:nvGraphicFramePr>
        <xdr:cNvPr id="2" name="Chart 1">
          <a:extLst>
            <a:ext uri="{FF2B5EF4-FFF2-40B4-BE49-F238E27FC236}">
              <a16:creationId xmlns:a16="http://schemas.microsoft.com/office/drawing/2014/main" id="{6F91C8D0-4F9F-41B3-9004-D2C0910C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editAs="absolute">
    <xdr:from>
      <xdr:col>6</xdr:col>
      <xdr:colOff>195055</xdr:colOff>
      <xdr:row>1</xdr:row>
      <xdr:rowOff>49074</xdr:rowOff>
    </xdr:from>
    <xdr:to>
      <xdr:col>7</xdr:col>
      <xdr:colOff>448577</xdr:colOff>
      <xdr:row>8</xdr:row>
      <xdr:rowOff>155574</xdr:rowOff>
    </xdr:to>
    <xdr:graphicFrame macro="">
      <xdr:nvGraphicFramePr>
        <xdr:cNvPr id="2" name="Chart 1">
          <a:extLst>
            <a:ext uri="{FF2B5EF4-FFF2-40B4-BE49-F238E27FC236}">
              <a16:creationId xmlns:a16="http://schemas.microsoft.com/office/drawing/2014/main" id="{C10A58C3-F7D9-4761-9DAC-84D3999CF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C3B2645D-34BF-48B5-AF66-1485AD7A5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3AAD3C94-5688-4196-8068-409554B2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633B06ED-BBCA-4190-AFC3-C1CD62593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C75287E5-653D-45BE-8845-DC19F2084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3</xdr:col>
      <xdr:colOff>276225</xdr:colOff>
      <xdr:row>11</xdr:row>
      <xdr:rowOff>23812</xdr:rowOff>
    </xdr:from>
    <xdr:to>
      <xdr:col>3</xdr:col>
      <xdr:colOff>1536225</xdr:colOff>
      <xdr:row>20</xdr:row>
      <xdr:rowOff>61387</xdr:rowOff>
    </xdr:to>
    <xdr:graphicFrame macro="">
      <xdr:nvGraphicFramePr>
        <xdr:cNvPr id="2" name="Chart 1">
          <a:extLst>
            <a:ext uri="{FF2B5EF4-FFF2-40B4-BE49-F238E27FC236}">
              <a16:creationId xmlns:a16="http://schemas.microsoft.com/office/drawing/2014/main" id="{DA6A9A23-1FEC-1474-7DC7-845EB84C0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0</xdr:rowOff>
    </xdr:from>
    <xdr:to>
      <xdr:col>8</xdr:col>
      <xdr:colOff>1260000</xdr:colOff>
      <xdr:row>19</xdr:row>
      <xdr:rowOff>37575</xdr:rowOff>
    </xdr:to>
    <xdr:graphicFrame macro="">
      <xdr:nvGraphicFramePr>
        <xdr:cNvPr id="3" name="Chart 2">
          <a:extLst>
            <a:ext uri="{FF2B5EF4-FFF2-40B4-BE49-F238E27FC236}">
              <a16:creationId xmlns:a16="http://schemas.microsoft.com/office/drawing/2014/main" id="{D058DD0A-E1EE-4CCC-8575-6324BFFB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A6DE4A35-8D2E-41C1-AF8C-9388DB97C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0CAC8A1-139E-4375-A7FB-533028382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editAs="absolute">
    <xdr:from>
      <xdr:col>5</xdr:col>
      <xdr:colOff>2319337</xdr:colOff>
      <xdr:row>20</xdr:row>
      <xdr:rowOff>109537</xdr:rowOff>
    </xdr:from>
    <xdr:to>
      <xdr:col>6</xdr:col>
      <xdr:colOff>939937</xdr:colOff>
      <xdr:row>29</xdr:row>
      <xdr:rowOff>75112</xdr:rowOff>
    </xdr:to>
    <xdr:graphicFrame macro="">
      <xdr:nvGraphicFramePr>
        <xdr:cNvPr id="2" name="Chart 1">
          <a:extLst>
            <a:ext uri="{FF2B5EF4-FFF2-40B4-BE49-F238E27FC236}">
              <a16:creationId xmlns:a16="http://schemas.microsoft.com/office/drawing/2014/main" id="{52B25D26-5A94-2C50-6C7B-8099632FA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A885B996-79AE-4E9F-939A-89639DB55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3FE47690-040C-4F9A-A991-97E6911A8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187B64C9-5E67-48CA-BD5E-47CAB81F1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editAs="absolute">
    <xdr:from>
      <xdr:col>10</xdr:col>
      <xdr:colOff>138754</xdr:colOff>
      <xdr:row>1</xdr:row>
      <xdr:rowOff>76200</xdr:rowOff>
    </xdr:from>
    <xdr:to>
      <xdr:col>13</xdr:col>
      <xdr:colOff>595031</xdr:colOff>
      <xdr:row>9</xdr:row>
      <xdr:rowOff>152400</xdr:rowOff>
    </xdr:to>
    <xdr:graphicFrame macro="">
      <xdr:nvGraphicFramePr>
        <xdr:cNvPr id="2" name="Chart 1">
          <a:extLst>
            <a:ext uri="{FF2B5EF4-FFF2-40B4-BE49-F238E27FC236}">
              <a16:creationId xmlns:a16="http://schemas.microsoft.com/office/drawing/2014/main" id="{51A8B04E-E5E1-8531-B375-7472B0839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688126</xdr:colOff>
      <xdr:row>11</xdr:row>
      <xdr:rowOff>57150</xdr:rowOff>
    </xdr:from>
    <xdr:to>
      <xdr:col>10</xdr:col>
      <xdr:colOff>1449665</xdr:colOff>
      <xdr:row>17</xdr:row>
      <xdr:rowOff>138150</xdr:rowOff>
    </xdr:to>
    <xdr:graphicFrame macro="">
      <xdr:nvGraphicFramePr>
        <xdr:cNvPr id="3" name="Chart 2">
          <a:extLst>
            <a:ext uri="{FF2B5EF4-FFF2-40B4-BE49-F238E27FC236}">
              <a16:creationId xmlns:a16="http://schemas.microsoft.com/office/drawing/2014/main" id="{2463F069-2333-4C18-A91F-B47E99F03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609600</xdr:colOff>
      <xdr:row>19</xdr:row>
      <xdr:rowOff>9525</xdr:rowOff>
    </xdr:from>
    <xdr:to>
      <xdr:col>13</xdr:col>
      <xdr:colOff>571145</xdr:colOff>
      <xdr:row>29</xdr:row>
      <xdr:rowOff>84525</xdr:rowOff>
    </xdr:to>
    <xdr:graphicFrame macro="">
      <xdr:nvGraphicFramePr>
        <xdr:cNvPr id="4" name="Chart 3">
          <a:extLst>
            <a:ext uri="{FF2B5EF4-FFF2-40B4-BE49-F238E27FC236}">
              <a16:creationId xmlns:a16="http://schemas.microsoft.com/office/drawing/2014/main" id="{B76363A4-DB3B-49B9-A1D5-DE7F4F52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editAs="absolute">
    <xdr:from>
      <xdr:col>10</xdr:col>
      <xdr:colOff>138754</xdr:colOff>
      <xdr:row>1</xdr:row>
      <xdr:rowOff>76200</xdr:rowOff>
    </xdr:from>
    <xdr:to>
      <xdr:col>13</xdr:col>
      <xdr:colOff>595031</xdr:colOff>
      <xdr:row>9</xdr:row>
      <xdr:rowOff>152400</xdr:rowOff>
    </xdr:to>
    <xdr:graphicFrame macro="">
      <xdr:nvGraphicFramePr>
        <xdr:cNvPr id="2" name="Chart 1">
          <a:extLst>
            <a:ext uri="{FF2B5EF4-FFF2-40B4-BE49-F238E27FC236}">
              <a16:creationId xmlns:a16="http://schemas.microsoft.com/office/drawing/2014/main" id="{22C2A8DE-D076-47E7-B895-4981551F9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547322</xdr:colOff>
      <xdr:row>11</xdr:row>
      <xdr:rowOff>57150</xdr:rowOff>
    </xdr:from>
    <xdr:to>
      <xdr:col>10</xdr:col>
      <xdr:colOff>1308861</xdr:colOff>
      <xdr:row>17</xdr:row>
      <xdr:rowOff>138150</xdr:rowOff>
    </xdr:to>
    <xdr:graphicFrame macro="">
      <xdr:nvGraphicFramePr>
        <xdr:cNvPr id="3" name="Chart 2">
          <a:extLst>
            <a:ext uri="{FF2B5EF4-FFF2-40B4-BE49-F238E27FC236}">
              <a16:creationId xmlns:a16="http://schemas.microsoft.com/office/drawing/2014/main" id="{AE918AB4-DA15-4C6F-A3DE-992DA1156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818A7106-0EA5-4394-BE08-ECE119600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8E371B66-8BAB-4A9B-B54D-A828326C6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8.xml><?xml version="1.0" encoding="utf-8"?>
<xdr:wsDr xmlns:xdr="http://schemas.openxmlformats.org/drawingml/2006/spreadsheetDrawing" xmlns:a="http://schemas.openxmlformats.org/drawingml/2006/main">
  <xdr:twoCellAnchor>
    <xdr:from>
      <xdr:col>3</xdr:col>
      <xdr:colOff>276225</xdr:colOff>
      <xdr:row>11</xdr:row>
      <xdr:rowOff>23812</xdr:rowOff>
    </xdr:from>
    <xdr:to>
      <xdr:col>3</xdr:col>
      <xdr:colOff>1536225</xdr:colOff>
      <xdr:row>20</xdr:row>
      <xdr:rowOff>61387</xdr:rowOff>
    </xdr:to>
    <xdr:graphicFrame macro="">
      <xdr:nvGraphicFramePr>
        <xdr:cNvPr id="2" name="Chart 1">
          <a:extLst>
            <a:ext uri="{FF2B5EF4-FFF2-40B4-BE49-F238E27FC236}">
              <a16:creationId xmlns:a16="http://schemas.microsoft.com/office/drawing/2014/main" id="{FC587DF2-7C1B-4817-8243-9A9653DCD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9.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7933A160-B518-448D-A98E-7FDC054CB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9BF12165-9E40-453B-96E1-3422CF427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1.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489FC3DB-4281-4A4F-B66F-55D47871B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xdr:wsDr xmlns:xdr="http://schemas.openxmlformats.org/drawingml/2006/spreadsheetDrawing" xmlns:a="http://schemas.openxmlformats.org/drawingml/2006/main">
  <xdr:twoCellAnchor editAs="absolute">
    <xdr:from>
      <xdr:col>4</xdr:col>
      <xdr:colOff>604837</xdr:colOff>
      <xdr:row>15</xdr:row>
      <xdr:rowOff>23812</xdr:rowOff>
    </xdr:from>
    <xdr:to>
      <xdr:col>5</xdr:col>
      <xdr:colOff>873262</xdr:colOff>
      <xdr:row>25</xdr:row>
      <xdr:rowOff>45562</xdr:rowOff>
    </xdr:to>
    <xdr:graphicFrame macro="">
      <xdr:nvGraphicFramePr>
        <xdr:cNvPr id="2" name="Chart 1">
          <a:extLst>
            <a:ext uri="{FF2B5EF4-FFF2-40B4-BE49-F238E27FC236}">
              <a16:creationId xmlns:a16="http://schemas.microsoft.com/office/drawing/2014/main" id="{AFF6B319-8F9C-4AEA-8EC4-421B9E086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5</xdr:col>
      <xdr:colOff>756663</xdr:colOff>
      <xdr:row>13</xdr:row>
      <xdr:rowOff>60845</xdr:rowOff>
    </xdr:from>
    <xdr:to>
      <xdr:col>6</xdr:col>
      <xdr:colOff>247178</xdr:colOff>
      <xdr:row>20</xdr:row>
      <xdr:rowOff>138037</xdr:rowOff>
    </xdr:to>
    <xdr:graphicFrame macro="">
      <xdr:nvGraphicFramePr>
        <xdr:cNvPr id="2" name="Chart 1">
          <a:extLst>
            <a:ext uri="{FF2B5EF4-FFF2-40B4-BE49-F238E27FC236}">
              <a16:creationId xmlns:a16="http://schemas.microsoft.com/office/drawing/2014/main" id="{21113E90-BE39-451E-8B62-8BF476EFE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4.xml><?xml version="1.0" encoding="utf-8"?>
<xdr:wsDr xmlns:xdr="http://schemas.openxmlformats.org/drawingml/2006/spreadsheetDrawing" xmlns:a="http://schemas.openxmlformats.org/drawingml/2006/main">
  <xdr:twoCellAnchor editAs="absolute">
    <xdr:from>
      <xdr:col>1</xdr:col>
      <xdr:colOff>276225</xdr:colOff>
      <xdr:row>7</xdr:row>
      <xdr:rowOff>95250</xdr:rowOff>
    </xdr:from>
    <xdr:to>
      <xdr:col>4</xdr:col>
      <xdr:colOff>1266900</xdr:colOff>
      <xdr:row>16</xdr:row>
      <xdr:rowOff>750</xdr:rowOff>
    </xdr:to>
    <xdr:graphicFrame macro="">
      <xdr:nvGraphicFramePr>
        <xdr:cNvPr id="2" name="Chart 1">
          <a:extLst>
            <a:ext uri="{FF2B5EF4-FFF2-40B4-BE49-F238E27FC236}">
              <a16:creationId xmlns:a16="http://schemas.microsoft.com/office/drawing/2014/main" id="{31D70FFA-698E-4410-932A-D5FD3A51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editAs="absolute">
    <xdr:from>
      <xdr:col>12</xdr:col>
      <xdr:colOff>276225</xdr:colOff>
      <xdr:row>1</xdr:row>
      <xdr:rowOff>19050</xdr:rowOff>
    </xdr:from>
    <xdr:to>
      <xdr:col>14</xdr:col>
      <xdr:colOff>768900</xdr:colOff>
      <xdr:row>1</xdr:row>
      <xdr:rowOff>23025</xdr:rowOff>
    </xdr:to>
    <xdr:graphicFrame macro="">
      <xdr:nvGraphicFramePr>
        <xdr:cNvPr id="2" name="Chart 1">
          <a:extLst>
            <a:ext uri="{FF2B5EF4-FFF2-40B4-BE49-F238E27FC236}">
              <a16:creationId xmlns:a16="http://schemas.microsoft.com/office/drawing/2014/main" id="{A8A8AE63-CE02-438E-AA92-2434D4698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18</xdr:row>
      <xdr:rowOff>133350</xdr:rowOff>
    </xdr:from>
    <xdr:to>
      <xdr:col>4</xdr:col>
      <xdr:colOff>147525</xdr:colOff>
      <xdr:row>25</xdr:row>
      <xdr:rowOff>126825</xdr:rowOff>
    </xdr:to>
    <xdr:graphicFrame macro="">
      <xdr:nvGraphicFramePr>
        <xdr:cNvPr id="3" name="Chart 2">
          <a:extLst>
            <a:ext uri="{FF2B5EF4-FFF2-40B4-BE49-F238E27FC236}">
              <a16:creationId xmlns:a16="http://schemas.microsoft.com/office/drawing/2014/main" id="{B24ABD35-F62C-11DC-7C10-687FD3D03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6.xml><?xml version="1.0" encoding="utf-8"?>
<xdr:wsDr xmlns:xdr="http://schemas.openxmlformats.org/drawingml/2006/spreadsheetDrawing" xmlns:a="http://schemas.openxmlformats.org/drawingml/2006/main">
  <xdr:twoCellAnchor>
    <xdr:from>
      <xdr:col>6</xdr:col>
      <xdr:colOff>276225</xdr:colOff>
      <xdr:row>18</xdr:row>
      <xdr:rowOff>19050</xdr:rowOff>
    </xdr:from>
    <xdr:to>
      <xdr:col>9</xdr:col>
      <xdr:colOff>60825</xdr:colOff>
      <xdr:row>29</xdr:row>
      <xdr:rowOff>103425</xdr:rowOff>
    </xdr:to>
    <xdr:graphicFrame macro="">
      <xdr:nvGraphicFramePr>
        <xdr:cNvPr id="2" name="Chart 1">
          <a:extLst>
            <a:ext uri="{FF2B5EF4-FFF2-40B4-BE49-F238E27FC236}">
              <a16:creationId xmlns:a16="http://schemas.microsoft.com/office/drawing/2014/main" id="{88A7B9CA-4D6D-4EF4-B74D-BFB42D1A2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5</xdr:row>
      <xdr:rowOff>0</xdr:rowOff>
    </xdr:from>
    <xdr:to>
      <xdr:col>15</xdr:col>
      <xdr:colOff>678996</xdr:colOff>
      <xdr:row>15</xdr:row>
      <xdr:rowOff>9525</xdr:rowOff>
    </xdr:to>
    <xdr:pic>
      <xdr:nvPicPr>
        <xdr:cNvPr id="3" name="Picture 2">
          <a:extLst>
            <a:ext uri="{FF2B5EF4-FFF2-40B4-BE49-F238E27FC236}">
              <a16:creationId xmlns:a16="http://schemas.microsoft.com/office/drawing/2014/main" id="{0D9FC6A6-67B4-478C-B8F6-1699D9605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8575" y="714375"/>
          <a:ext cx="678996"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18</xdr:col>
          <xdr:colOff>32656</xdr:colOff>
          <xdr:row>4</xdr:row>
          <xdr:rowOff>136071</xdr:rowOff>
        </xdr:from>
        <xdr:to>
          <xdr:col>18</xdr:col>
          <xdr:colOff>243776</xdr:colOff>
          <xdr:row>15</xdr:row>
          <xdr:rowOff>4082</xdr:rowOff>
        </xdr:to>
        <xdr:pic>
          <xdr:nvPicPr>
            <xdr:cNvPr id="4" name="Picture 3">
              <a:extLst>
                <a:ext uri="{FF2B5EF4-FFF2-40B4-BE49-F238E27FC236}">
                  <a16:creationId xmlns:a16="http://schemas.microsoft.com/office/drawing/2014/main" id="{F6C26FC1-D2A8-4C3B-8404-EB366298D0C8}"/>
                </a:ext>
              </a:extLst>
            </xdr:cNvPr>
            <xdr:cNvPicPr>
              <a:picLocks noChangeAspect="1" noChangeArrowheads="1"/>
              <a:extLst>
                <a:ext uri="{84589F7E-364E-4C9E-8A38-B11213B215E9}">
                  <a14:cameraTool cellRange="$I$4:$I$13" spid="_x0000_s295068"/>
                </a:ext>
              </a:extLst>
            </xdr:cNvPicPr>
          </xdr:nvPicPr>
          <xdr:blipFill>
            <a:blip xmlns:r="http://schemas.openxmlformats.org/officeDocument/2006/relationships" r:embed="rId3"/>
            <a:srcRect/>
            <a:stretch>
              <a:fillRect/>
            </a:stretch>
          </xdr:blipFill>
          <xdr:spPr bwMode="auto">
            <a:xfrm>
              <a:off x="9100456" y="707571"/>
              <a:ext cx="211120" cy="14396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7.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3" name="Chart 2">
          <a:extLst>
            <a:ext uri="{FF2B5EF4-FFF2-40B4-BE49-F238E27FC236}">
              <a16:creationId xmlns:a16="http://schemas.microsoft.com/office/drawing/2014/main" id="{72F97F23-A02A-4B70-862A-484E64F6B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8.xml><?xml version="1.0" encoding="utf-8"?>
<xdr:wsDr xmlns:xdr="http://schemas.openxmlformats.org/drawingml/2006/spreadsheetDrawing" xmlns:a="http://schemas.openxmlformats.org/drawingml/2006/main">
  <xdr:twoCellAnchor editAs="absolute">
    <xdr:from>
      <xdr:col>6</xdr:col>
      <xdr:colOff>414130</xdr:colOff>
      <xdr:row>1</xdr:row>
      <xdr:rowOff>172899</xdr:rowOff>
    </xdr:from>
    <xdr:to>
      <xdr:col>7</xdr:col>
      <xdr:colOff>667652</xdr:colOff>
      <xdr:row>9</xdr:row>
      <xdr:rowOff>88899</xdr:rowOff>
    </xdr:to>
    <xdr:graphicFrame macro="">
      <xdr:nvGraphicFramePr>
        <xdr:cNvPr id="2" name="Chart 1">
          <a:extLst>
            <a:ext uri="{FF2B5EF4-FFF2-40B4-BE49-F238E27FC236}">
              <a16:creationId xmlns:a16="http://schemas.microsoft.com/office/drawing/2014/main" id="{F1FF5717-7154-4798-8B48-5160C4C56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3</xdr:row>
      <xdr:rowOff>152399</xdr:rowOff>
    </xdr:from>
    <xdr:to>
      <xdr:col>13</xdr:col>
      <xdr:colOff>590550</xdr:colOff>
      <xdr:row>18</xdr:row>
      <xdr:rowOff>104774</xdr:rowOff>
    </xdr:to>
    <xdr:graphicFrame macro="">
      <xdr:nvGraphicFramePr>
        <xdr:cNvPr id="3" name="Chart 2">
          <a:extLst>
            <a:ext uri="{FF2B5EF4-FFF2-40B4-BE49-F238E27FC236}">
              <a16:creationId xmlns:a16="http://schemas.microsoft.com/office/drawing/2014/main" id="{5C35E9F0-FBED-4772-BDCE-7B3973B85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9.xml><?xml version="1.0" encoding="utf-8"?>
<xdr:wsDr xmlns:xdr="http://schemas.openxmlformats.org/drawingml/2006/spreadsheetDrawing" xmlns:a="http://schemas.openxmlformats.org/drawingml/2006/main">
  <xdr:twoCellAnchor editAs="absolute">
    <xdr:from>
      <xdr:col>12</xdr:col>
      <xdr:colOff>257175</xdr:colOff>
      <xdr:row>0</xdr:row>
      <xdr:rowOff>161925</xdr:rowOff>
    </xdr:from>
    <xdr:to>
      <xdr:col>14</xdr:col>
      <xdr:colOff>749850</xdr:colOff>
      <xdr:row>0</xdr:row>
      <xdr:rowOff>165900</xdr:rowOff>
    </xdr:to>
    <xdr:graphicFrame macro="">
      <xdr:nvGraphicFramePr>
        <xdr:cNvPr id="2" name="Chart 1">
          <a:extLst>
            <a:ext uri="{FF2B5EF4-FFF2-40B4-BE49-F238E27FC236}">
              <a16:creationId xmlns:a16="http://schemas.microsoft.com/office/drawing/2014/main" id="{8B10A007-7055-4108-AEC9-EF9BB9F03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133350</xdr:rowOff>
    </xdr:from>
    <xdr:to>
      <xdr:col>4</xdr:col>
      <xdr:colOff>147525</xdr:colOff>
      <xdr:row>24</xdr:row>
      <xdr:rowOff>126825</xdr:rowOff>
    </xdr:to>
    <xdr:graphicFrame macro="">
      <xdr:nvGraphicFramePr>
        <xdr:cNvPr id="3" name="Chart 2">
          <a:extLst>
            <a:ext uri="{FF2B5EF4-FFF2-40B4-BE49-F238E27FC236}">
              <a16:creationId xmlns:a16="http://schemas.microsoft.com/office/drawing/2014/main" id="{074DC3AE-09AA-40AB-8E38-6D8CAF01A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142874</xdr:rowOff>
    </xdr:from>
    <xdr:to>
      <xdr:col>17</xdr:col>
      <xdr:colOff>109425</xdr:colOff>
      <xdr:row>35</xdr:row>
      <xdr:rowOff>161924</xdr:rowOff>
    </xdr:to>
    <xdr:graphicFrame macro="">
      <xdr:nvGraphicFramePr>
        <xdr:cNvPr id="4" name="Chart 3">
          <a:extLst>
            <a:ext uri="{FF2B5EF4-FFF2-40B4-BE49-F238E27FC236}">
              <a16:creationId xmlns:a16="http://schemas.microsoft.com/office/drawing/2014/main" id="{DCEFC0BE-6AD8-4F3E-93EE-26DA3192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314324</xdr:colOff>
          <xdr:row>28</xdr:row>
          <xdr:rowOff>180975</xdr:rowOff>
        </xdr:from>
        <xdr:to>
          <xdr:col>18</xdr:col>
          <xdr:colOff>565785</xdr:colOff>
          <xdr:row>36</xdr:row>
          <xdr:rowOff>76200</xdr:rowOff>
        </xdr:to>
        <mc:AlternateContent>
          <mc:Choice Requires="a14">
            <xdr:pic>
              <xdr:nvPicPr>
                <xdr:cNvPr id="7" name="Picture 6">
                  <a:extLst>
                    <a:ext uri="{FF2B5EF4-FFF2-40B4-BE49-F238E27FC236}">
                      <a16:creationId xmlns:a16="http://schemas.microsoft.com/office/drawing/2014/main" id="{18709B0D-EAD6-6E42-20EF-1789F2EFAAE0}"/>
                    </a:ext>
                  </a:extLst>
                </xdr:cNvPr>
                <xdr:cNvPicPr>
                  <a:picLocks noChangeAspect="1" noChangeArrowheads="1"/>
                  <a:extLst>
                    <a:ext uri="{84589F7E-364E-4C9E-8A38-B11213B215E9}">
                      <a14:cameraTool cellRange="$I$3:$I$9" spid="_x0000_s354360"/>
                    </a:ext>
                  </a:extLst>
                </xdr:cNvPicPr>
              </xdr:nvPicPr>
              <xdr:blipFill>
                <a:blip xmlns:r="http://schemas.openxmlformats.org/officeDocument/2006/relationships" r:embed="rId4"/>
                <a:srcRect/>
                <a:stretch>
                  <a:fillRect/>
                </a:stretch>
              </xdr:blipFill>
              <xdr:spPr bwMode="auto">
                <a:xfrm>
                  <a:off x="12534899" y="4943475"/>
                  <a:ext cx="251461" cy="1371600"/>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28</xdr:row>
          <xdr:rowOff>180975</xdr:rowOff>
        </xdr:from>
        <xdr:to>
          <xdr:col>18</xdr:col>
          <xdr:colOff>561975</xdr:colOff>
          <xdr:row>36</xdr:row>
          <xdr:rowOff>76200</xdr:rowOff>
        </xdr:to>
        <xdr:pic>
          <xdr:nvPicPr>
            <xdr:cNvPr id="239132" name="Picture 6">
              <a:extLst>
                <a:ext uri="{FF2B5EF4-FFF2-40B4-BE49-F238E27FC236}">
                  <a16:creationId xmlns:a16="http://schemas.microsoft.com/office/drawing/2014/main" id="{5C69A7B7-E714-892B-B172-72B963966BA4}"/>
                </a:ext>
              </a:extLst>
            </xdr:cNvPr>
            <xdr:cNvPicPr>
              <a:picLocks noChangeAspect="1" noChangeArrowheads="1"/>
              <a:extLst>
                <a:ext uri="{84589F7E-364E-4C9E-8A38-B11213B215E9}">
                  <a14:cameraTool cellRange="$I$3:$I$9" spid="_x0000_s354361"/>
                </a:ext>
              </a:extLst>
            </xdr:cNvPicPr>
          </xdr:nvPicPr>
          <xdr:blipFill>
            <a:blip xmlns:r="http://schemas.openxmlformats.org/officeDocument/2006/relationships" r:embed="rId4"/>
            <a:srcRect/>
            <a:stretch>
              <a:fillRect/>
            </a:stretch>
          </xdr:blipFill>
          <xdr:spPr bwMode="auto">
            <a:xfrm>
              <a:off x="12534900" y="4943475"/>
              <a:ext cx="247650" cy="1371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0.xml><?xml version="1.0" encoding="utf-8"?>
<xdr:wsDr xmlns:xdr="http://schemas.openxmlformats.org/drawingml/2006/spreadsheetDrawing" xmlns:a="http://schemas.openxmlformats.org/drawingml/2006/main">
  <xdr:twoCellAnchor>
    <xdr:from>
      <xdr:col>6</xdr:col>
      <xdr:colOff>276225</xdr:colOff>
      <xdr:row>18</xdr:row>
      <xdr:rowOff>19050</xdr:rowOff>
    </xdr:from>
    <xdr:to>
      <xdr:col>9</xdr:col>
      <xdr:colOff>60825</xdr:colOff>
      <xdr:row>29</xdr:row>
      <xdr:rowOff>103425</xdr:rowOff>
    </xdr:to>
    <xdr:graphicFrame macro="">
      <xdr:nvGraphicFramePr>
        <xdr:cNvPr id="2" name="Chart 1">
          <a:extLst>
            <a:ext uri="{FF2B5EF4-FFF2-40B4-BE49-F238E27FC236}">
              <a16:creationId xmlns:a16="http://schemas.microsoft.com/office/drawing/2014/main" id="{190E2643-967D-4FF9-820E-DBB3E952C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1567656</xdr:colOff>
      <xdr:row>35</xdr:row>
      <xdr:rowOff>14677</xdr:rowOff>
    </xdr:from>
    <xdr:ext cx="878376" cy="1723635"/>
    <xdr:pic>
      <xdr:nvPicPr>
        <xdr:cNvPr id="5" name="Picture 4">
          <a:extLst>
            <a:ext uri="{FF2B5EF4-FFF2-40B4-BE49-F238E27FC236}">
              <a16:creationId xmlns:a16="http://schemas.microsoft.com/office/drawing/2014/main" id="{217B56AF-B3E0-4D49-A07A-C1FED51409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64859" y="5134365"/>
          <a:ext cx="878376" cy="17236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oneCellAnchor>
        <xdr:from>
          <xdr:col>18</xdr:col>
          <xdr:colOff>157979</xdr:colOff>
          <xdr:row>34</xdr:row>
          <xdr:rowOff>136071</xdr:rowOff>
        </xdr:from>
        <xdr:ext cx="268135" cy="1759008"/>
        <xdr:pic>
          <xdr:nvPicPr>
            <xdr:cNvPr id="6" name="Picture 5">
              <a:extLst>
                <a:ext uri="{FF2B5EF4-FFF2-40B4-BE49-F238E27FC236}">
                  <a16:creationId xmlns:a16="http://schemas.microsoft.com/office/drawing/2014/main" id="{A76DEBBB-F143-498A-9FF5-8184D1CCA29B}"/>
                </a:ext>
              </a:extLst>
            </xdr:cNvPr>
            <xdr:cNvPicPr>
              <a:picLocks noChangeAspect="1" noChangeArrowheads="1"/>
              <a:extLst>
                <a:ext uri="{84589F7E-364E-4C9E-8A38-B11213B215E9}">
                  <a14:cameraTool cellRange="$I$4:$I$13" spid="_x0000_s184310"/>
                </a:ext>
              </a:extLst>
            </xdr:cNvPicPr>
          </xdr:nvPicPr>
          <xdr:blipFill>
            <a:blip xmlns:r="http://schemas.openxmlformats.org/officeDocument/2006/relationships" r:embed="rId3"/>
            <a:srcRect/>
            <a:stretch>
              <a:fillRect/>
            </a:stretch>
          </xdr:blipFill>
          <xdr:spPr bwMode="auto">
            <a:xfrm>
              <a:off x="9474620" y="4948180"/>
              <a:ext cx="268135" cy="1759008"/>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71.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6F800087-6B20-434D-86C7-9E8BD0211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59CCA10E-7FD0-431C-ACA2-A4CB1BB6F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editAs="absolute">
    <xdr:from>
      <xdr:col>6</xdr:col>
      <xdr:colOff>414130</xdr:colOff>
      <xdr:row>1</xdr:row>
      <xdr:rowOff>172899</xdr:rowOff>
    </xdr:from>
    <xdr:to>
      <xdr:col>8</xdr:col>
      <xdr:colOff>58052</xdr:colOff>
      <xdr:row>9</xdr:row>
      <xdr:rowOff>88899</xdr:rowOff>
    </xdr:to>
    <xdr:graphicFrame macro="">
      <xdr:nvGraphicFramePr>
        <xdr:cNvPr id="2" name="Chart 1">
          <a:extLst>
            <a:ext uri="{FF2B5EF4-FFF2-40B4-BE49-F238E27FC236}">
              <a16:creationId xmlns:a16="http://schemas.microsoft.com/office/drawing/2014/main" id="{F7AE8387-3E90-47F7-B237-EADDC90B9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5</xdr:row>
      <xdr:rowOff>66675</xdr:rowOff>
    </xdr:from>
    <xdr:to>
      <xdr:col>13</xdr:col>
      <xdr:colOff>361950</xdr:colOff>
      <xdr:row>20</xdr:row>
      <xdr:rowOff>19050</xdr:rowOff>
    </xdr:to>
    <xdr:graphicFrame macro="">
      <xdr:nvGraphicFramePr>
        <xdr:cNvPr id="4" name="Chart 3">
          <a:extLst>
            <a:ext uri="{FF2B5EF4-FFF2-40B4-BE49-F238E27FC236}">
              <a16:creationId xmlns:a16="http://schemas.microsoft.com/office/drawing/2014/main" id="{EFDCEB4E-8053-4F26-A9E7-581EB09E3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228599</xdr:colOff>
      <xdr:row>22</xdr:row>
      <xdr:rowOff>95250</xdr:rowOff>
    </xdr:from>
    <xdr:to>
      <xdr:col>17</xdr:col>
      <xdr:colOff>685800</xdr:colOff>
      <xdr:row>36</xdr:row>
      <xdr:rowOff>95249</xdr:rowOff>
    </xdr:to>
    <xdr:graphicFrame macro="">
      <xdr:nvGraphicFramePr>
        <xdr:cNvPr id="3" name="Chart 2">
          <a:extLst>
            <a:ext uri="{FF2B5EF4-FFF2-40B4-BE49-F238E27FC236}">
              <a16:creationId xmlns:a16="http://schemas.microsoft.com/office/drawing/2014/main" id="{115E64CC-B76E-4E72-99CF-928EF0F84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4.xml><?xml version="1.0" encoding="utf-8"?>
<xdr:wsDr xmlns:xdr="http://schemas.openxmlformats.org/drawingml/2006/spreadsheetDrawing" xmlns:a="http://schemas.openxmlformats.org/drawingml/2006/main">
  <xdr:twoCellAnchor>
    <xdr:from>
      <xdr:col>2</xdr:col>
      <xdr:colOff>292976</xdr:colOff>
      <xdr:row>19</xdr:row>
      <xdr:rowOff>134992</xdr:rowOff>
    </xdr:from>
    <xdr:to>
      <xdr:col>5</xdr:col>
      <xdr:colOff>169751</xdr:colOff>
      <xdr:row>32</xdr:row>
      <xdr:rowOff>5617</xdr:rowOff>
    </xdr:to>
    <xdr:graphicFrame macro="">
      <xdr:nvGraphicFramePr>
        <xdr:cNvPr id="2" name="Chart 1">
          <a:extLst>
            <a:ext uri="{FF2B5EF4-FFF2-40B4-BE49-F238E27FC236}">
              <a16:creationId xmlns:a16="http://schemas.microsoft.com/office/drawing/2014/main" id="{6EF1F848-8056-FB8C-9118-64DEA799D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333372</xdr:colOff>
      <xdr:row>23</xdr:row>
      <xdr:rowOff>33337</xdr:rowOff>
    </xdr:from>
    <xdr:to>
      <xdr:col>17</xdr:col>
      <xdr:colOff>705897</xdr:colOff>
      <xdr:row>40</xdr:row>
      <xdr:rowOff>124462</xdr:rowOff>
    </xdr:to>
    <xdr:graphicFrame macro="">
      <xdr:nvGraphicFramePr>
        <xdr:cNvPr id="3" name="Chart 2">
          <a:extLst>
            <a:ext uri="{FF2B5EF4-FFF2-40B4-BE49-F238E27FC236}">
              <a16:creationId xmlns:a16="http://schemas.microsoft.com/office/drawing/2014/main" id="{027485CD-FD01-F791-4715-D2A202F3E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352425</xdr:colOff>
      <xdr:row>46</xdr:row>
      <xdr:rowOff>57150</xdr:rowOff>
    </xdr:from>
    <xdr:to>
      <xdr:col>17</xdr:col>
      <xdr:colOff>724950</xdr:colOff>
      <xdr:row>56</xdr:row>
      <xdr:rowOff>105525</xdr:rowOff>
    </xdr:to>
    <xdr:graphicFrame macro="">
      <xdr:nvGraphicFramePr>
        <xdr:cNvPr id="4" name="Chart 3">
          <a:extLst>
            <a:ext uri="{FF2B5EF4-FFF2-40B4-BE49-F238E27FC236}">
              <a16:creationId xmlns:a16="http://schemas.microsoft.com/office/drawing/2014/main" id="{46D47F63-639F-428B-AF0D-1378E0F94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59</xdr:row>
      <xdr:rowOff>99392</xdr:rowOff>
    </xdr:from>
    <xdr:to>
      <xdr:col>17</xdr:col>
      <xdr:colOff>745242</xdr:colOff>
      <xdr:row>75</xdr:row>
      <xdr:rowOff>74543</xdr:rowOff>
    </xdr:to>
    <xdr:graphicFrame macro="">
      <xdr:nvGraphicFramePr>
        <xdr:cNvPr id="5" name="Chart 4">
          <a:extLst>
            <a:ext uri="{FF2B5EF4-FFF2-40B4-BE49-F238E27FC236}">
              <a16:creationId xmlns:a16="http://schemas.microsoft.com/office/drawing/2014/main" id="{761342EB-D5F3-4586-9346-08C60DA85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5.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0CD23D2C-8857-4B28-BF61-F57E8E725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6.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5787D4B6-2199-42E7-8846-72A6FED60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7.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9923A99F-B4CB-44DF-B4CA-7565654E1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8.xml><?xml version="1.0" encoding="utf-8"?>
<xdr:wsDr xmlns:xdr="http://schemas.openxmlformats.org/drawingml/2006/spreadsheetDrawing" xmlns:a="http://schemas.openxmlformats.org/drawingml/2006/main">
  <xdr:twoCellAnchor>
    <xdr:from>
      <xdr:col>2</xdr:col>
      <xdr:colOff>120894</xdr:colOff>
      <xdr:row>19</xdr:row>
      <xdr:rowOff>112102</xdr:rowOff>
    </xdr:from>
    <xdr:to>
      <xdr:col>4</xdr:col>
      <xdr:colOff>259240</xdr:colOff>
      <xdr:row>28</xdr:row>
      <xdr:rowOff>125602</xdr:rowOff>
    </xdr:to>
    <xdr:graphicFrame macro="">
      <xdr:nvGraphicFramePr>
        <xdr:cNvPr id="2" name="Chart 1">
          <a:extLst>
            <a:ext uri="{FF2B5EF4-FFF2-40B4-BE49-F238E27FC236}">
              <a16:creationId xmlns:a16="http://schemas.microsoft.com/office/drawing/2014/main" id="{E1D93616-C839-0F55-8853-40B121C28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19</xdr:row>
      <xdr:rowOff>0</xdr:rowOff>
    </xdr:from>
    <xdr:to>
      <xdr:col>16</xdr:col>
      <xdr:colOff>1200786</xdr:colOff>
      <xdr:row>32</xdr:row>
      <xdr:rowOff>8299</xdr:rowOff>
    </xdr:to>
    <xdr:graphicFrame macro="">
      <xdr:nvGraphicFramePr>
        <xdr:cNvPr id="3" name="Chart 2">
          <a:extLst>
            <a:ext uri="{FF2B5EF4-FFF2-40B4-BE49-F238E27FC236}">
              <a16:creationId xmlns:a16="http://schemas.microsoft.com/office/drawing/2014/main" id="{8C68BB27-B147-4A04-93E5-4A5DB3FE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9.xml><?xml version="1.0" encoding="utf-8"?>
<xdr:wsDr xmlns:xdr="http://schemas.openxmlformats.org/drawingml/2006/spreadsheetDrawing" xmlns:a="http://schemas.openxmlformats.org/drawingml/2006/main">
  <xdr:twoCellAnchor editAs="absolute">
    <xdr:from>
      <xdr:col>6</xdr:col>
      <xdr:colOff>290305</xdr:colOff>
      <xdr:row>0</xdr:row>
      <xdr:rowOff>144324</xdr:rowOff>
    </xdr:from>
    <xdr:to>
      <xdr:col>7</xdr:col>
      <xdr:colOff>543827</xdr:colOff>
      <xdr:row>8</xdr:row>
      <xdr:rowOff>60324</xdr:rowOff>
    </xdr:to>
    <xdr:graphicFrame macro="">
      <xdr:nvGraphicFramePr>
        <xdr:cNvPr id="2" name="Chart 1">
          <a:extLst>
            <a:ext uri="{FF2B5EF4-FFF2-40B4-BE49-F238E27FC236}">
              <a16:creationId xmlns:a16="http://schemas.microsoft.com/office/drawing/2014/main" id="{6F050895-0E3D-4B13-A9A9-7F980B75A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0.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4343C755-0A2A-496F-8F2B-588547B0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1.xml><?xml version="1.0" encoding="utf-8"?>
<xdr:wsDr xmlns:xdr="http://schemas.openxmlformats.org/drawingml/2006/spreadsheetDrawing" xmlns:a="http://schemas.openxmlformats.org/drawingml/2006/main">
  <xdr:twoCellAnchor editAs="absolute">
    <xdr:from>
      <xdr:col>4</xdr:col>
      <xdr:colOff>0</xdr:colOff>
      <xdr:row>8</xdr:row>
      <xdr:rowOff>0</xdr:rowOff>
    </xdr:from>
    <xdr:to>
      <xdr:col>6</xdr:col>
      <xdr:colOff>27572</xdr:colOff>
      <xdr:row>16</xdr:row>
      <xdr:rowOff>81622</xdr:rowOff>
    </xdr:to>
    <xdr:graphicFrame macro="">
      <xdr:nvGraphicFramePr>
        <xdr:cNvPr id="3" name="Chart 2">
          <a:extLst>
            <a:ext uri="{FF2B5EF4-FFF2-40B4-BE49-F238E27FC236}">
              <a16:creationId xmlns:a16="http://schemas.microsoft.com/office/drawing/2014/main" id="{65DE975E-6753-459F-A5E2-7EEFC2305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2.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523AC4E6-3F5F-4401-8BEC-34437E3D6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3.xml><?xml version="1.0" encoding="utf-8"?>
<xdr:wsDr xmlns:xdr="http://schemas.openxmlformats.org/drawingml/2006/spreadsheetDrawing" xmlns:a="http://schemas.openxmlformats.org/drawingml/2006/main">
  <xdr:twoCellAnchor editAs="absolute">
    <xdr:from>
      <xdr:col>9</xdr:col>
      <xdr:colOff>290305</xdr:colOff>
      <xdr:row>1</xdr:row>
      <xdr:rowOff>115749</xdr:rowOff>
    </xdr:from>
    <xdr:to>
      <xdr:col>13</xdr:col>
      <xdr:colOff>286652</xdr:colOff>
      <xdr:row>9</xdr:row>
      <xdr:rowOff>31749</xdr:rowOff>
    </xdr:to>
    <xdr:graphicFrame macro="">
      <xdr:nvGraphicFramePr>
        <xdr:cNvPr id="2" name="Chart 1">
          <a:extLst>
            <a:ext uri="{FF2B5EF4-FFF2-40B4-BE49-F238E27FC236}">
              <a16:creationId xmlns:a16="http://schemas.microsoft.com/office/drawing/2014/main" id="{6EA35369-3230-4D7B-B338-52B39AC68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333374</xdr:colOff>
      <xdr:row>12</xdr:row>
      <xdr:rowOff>133350</xdr:rowOff>
    </xdr:from>
    <xdr:to>
      <xdr:col>16</xdr:col>
      <xdr:colOff>95249</xdr:colOff>
      <xdr:row>25</xdr:row>
      <xdr:rowOff>173175</xdr:rowOff>
    </xdr:to>
    <xdr:graphicFrame macro="">
      <xdr:nvGraphicFramePr>
        <xdr:cNvPr id="3" name="Chart 2">
          <a:extLst>
            <a:ext uri="{FF2B5EF4-FFF2-40B4-BE49-F238E27FC236}">
              <a16:creationId xmlns:a16="http://schemas.microsoft.com/office/drawing/2014/main" id="{A6943EE0-00AC-4444-950A-FE7AA1B10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4.xml><?xml version="1.0" encoding="utf-8"?>
<xdr:wsDr xmlns:xdr="http://schemas.openxmlformats.org/drawingml/2006/spreadsheetDrawing" xmlns:a="http://schemas.openxmlformats.org/drawingml/2006/main">
  <xdr:twoCellAnchor>
    <xdr:from>
      <xdr:col>2</xdr:col>
      <xdr:colOff>120894</xdr:colOff>
      <xdr:row>19</xdr:row>
      <xdr:rowOff>112102</xdr:rowOff>
    </xdr:from>
    <xdr:to>
      <xdr:col>4</xdr:col>
      <xdr:colOff>259240</xdr:colOff>
      <xdr:row>28</xdr:row>
      <xdr:rowOff>125602</xdr:rowOff>
    </xdr:to>
    <xdr:graphicFrame macro="">
      <xdr:nvGraphicFramePr>
        <xdr:cNvPr id="2" name="Chart 1">
          <a:extLst>
            <a:ext uri="{FF2B5EF4-FFF2-40B4-BE49-F238E27FC236}">
              <a16:creationId xmlns:a16="http://schemas.microsoft.com/office/drawing/2014/main" id="{EACA302C-F23D-4D9C-A168-BF35A87D3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2</xdr:col>
      <xdr:colOff>120894</xdr:colOff>
      <xdr:row>19</xdr:row>
      <xdr:rowOff>112102</xdr:rowOff>
    </xdr:from>
    <xdr:to>
      <xdr:col>4</xdr:col>
      <xdr:colOff>259240</xdr:colOff>
      <xdr:row>28</xdr:row>
      <xdr:rowOff>125602</xdr:rowOff>
    </xdr:to>
    <xdr:graphicFrame macro="">
      <xdr:nvGraphicFramePr>
        <xdr:cNvPr id="2" name="Chart 1">
          <a:extLst>
            <a:ext uri="{FF2B5EF4-FFF2-40B4-BE49-F238E27FC236}">
              <a16:creationId xmlns:a16="http://schemas.microsoft.com/office/drawing/2014/main" id="{52E63AE5-2AC4-404B-901F-47681BBCD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6.xml><?xml version="1.0" encoding="utf-8"?>
<xdr:wsDr xmlns:xdr="http://schemas.openxmlformats.org/drawingml/2006/spreadsheetDrawing" xmlns:a="http://schemas.openxmlformats.org/drawingml/2006/main">
  <xdr:twoCellAnchor editAs="absolute">
    <xdr:from>
      <xdr:col>3</xdr:col>
      <xdr:colOff>80886</xdr:colOff>
      <xdr:row>7</xdr:row>
      <xdr:rowOff>84363</xdr:rowOff>
    </xdr:from>
    <xdr:to>
      <xdr:col>5</xdr:col>
      <xdr:colOff>130343</xdr:colOff>
      <xdr:row>15</xdr:row>
      <xdr:rowOff>180363</xdr:rowOff>
    </xdr:to>
    <xdr:graphicFrame macro="">
      <xdr:nvGraphicFramePr>
        <xdr:cNvPr id="2" name="Chart 1">
          <a:extLst>
            <a:ext uri="{FF2B5EF4-FFF2-40B4-BE49-F238E27FC236}">
              <a16:creationId xmlns:a16="http://schemas.microsoft.com/office/drawing/2014/main" id="{9C553BE9-12BF-4414-A27A-6689C0214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7.xml><?xml version="1.0" encoding="utf-8"?>
<xdr:wsDr xmlns:xdr="http://schemas.openxmlformats.org/drawingml/2006/spreadsheetDrawing" xmlns:a="http://schemas.openxmlformats.org/drawingml/2006/main">
  <xdr:twoCellAnchor editAs="absolute">
    <xdr:from>
      <xdr:col>3</xdr:col>
      <xdr:colOff>80886</xdr:colOff>
      <xdr:row>7</xdr:row>
      <xdr:rowOff>84363</xdr:rowOff>
    </xdr:from>
    <xdr:to>
      <xdr:col>5</xdr:col>
      <xdr:colOff>130343</xdr:colOff>
      <xdr:row>15</xdr:row>
      <xdr:rowOff>180363</xdr:rowOff>
    </xdr:to>
    <xdr:graphicFrame macro="">
      <xdr:nvGraphicFramePr>
        <xdr:cNvPr id="2" name="Chart 1">
          <a:extLst>
            <a:ext uri="{FF2B5EF4-FFF2-40B4-BE49-F238E27FC236}">
              <a16:creationId xmlns:a16="http://schemas.microsoft.com/office/drawing/2014/main" id="{0B4808C2-1E1E-4A92-A0BD-EDC41628E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8.xml><?xml version="1.0" encoding="utf-8"?>
<xdr:wsDr xmlns:xdr="http://schemas.openxmlformats.org/drawingml/2006/spreadsheetDrawing" xmlns:a="http://schemas.openxmlformats.org/drawingml/2006/main">
  <xdr:twoCellAnchor editAs="absolute">
    <xdr:from>
      <xdr:col>6</xdr:col>
      <xdr:colOff>562075</xdr:colOff>
      <xdr:row>1</xdr:row>
      <xdr:rowOff>171108</xdr:rowOff>
    </xdr:from>
    <xdr:to>
      <xdr:col>9</xdr:col>
      <xdr:colOff>447675</xdr:colOff>
      <xdr:row>15</xdr:row>
      <xdr:rowOff>19049</xdr:rowOff>
    </xdr:to>
    <xdr:graphicFrame macro="">
      <xdr:nvGraphicFramePr>
        <xdr:cNvPr id="4" name="Chart 3">
          <a:extLst>
            <a:ext uri="{FF2B5EF4-FFF2-40B4-BE49-F238E27FC236}">
              <a16:creationId xmlns:a16="http://schemas.microsoft.com/office/drawing/2014/main" id="{564D236D-D2ED-4A2E-9538-DF8726BB9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9.xml><?xml version="1.0" encoding="utf-8"?>
<xdr:wsDr xmlns:xdr="http://schemas.openxmlformats.org/drawingml/2006/spreadsheetDrawing" xmlns:a="http://schemas.openxmlformats.org/drawingml/2006/main">
  <xdr:twoCellAnchor>
    <xdr:from>
      <xdr:col>5</xdr:col>
      <xdr:colOff>756663</xdr:colOff>
      <xdr:row>13</xdr:row>
      <xdr:rowOff>60845</xdr:rowOff>
    </xdr:from>
    <xdr:to>
      <xdr:col>5</xdr:col>
      <xdr:colOff>1476663</xdr:colOff>
      <xdr:row>22</xdr:row>
      <xdr:rowOff>146345</xdr:rowOff>
    </xdr:to>
    <xdr:graphicFrame macro="">
      <xdr:nvGraphicFramePr>
        <xdr:cNvPr id="2" name="Chart 1">
          <a:extLst>
            <a:ext uri="{FF2B5EF4-FFF2-40B4-BE49-F238E27FC236}">
              <a16:creationId xmlns:a16="http://schemas.microsoft.com/office/drawing/2014/main" id="{9ED92120-1302-40AE-BD5A-56D60AA22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0.xml><?xml version="1.0" encoding="utf-8"?>
<xdr:wsDr xmlns:xdr="http://schemas.openxmlformats.org/drawingml/2006/spreadsheetDrawing" xmlns:a="http://schemas.openxmlformats.org/drawingml/2006/main">
  <xdr:twoCellAnchor>
    <xdr:from>
      <xdr:col>2</xdr:col>
      <xdr:colOff>292976</xdr:colOff>
      <xdr:row>19</xdr:row>
      <xdr:rowOff>134992</xdr:rowOff>
    </xdr:from>
    <xdr:to>
      <xdr:col>5</xdr:col>
      <xdr:colOff>169751</xdr:colOff>
      <xdr:row>32</xdr:row>
      <xdr:rowOff>5617</xdr:rowOff>
    </xdr:to>
    <xdr:graphicFrame macro="">
      <xdr:nvGraphicFramePr>
        <xdr:cNvPr id="2" name="Chart 1">
          <a:extLst>
            <a:ext uri="{FF2B5EF4-FFF2-40B4-BE49-F238E27FC236}">
              <a16:creationId xmlns:a16="http://schemas.microsoft.com/office/drawing/2014/main" id="{5F0C66AA-057A-4913-B742-C8C0D2B11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7296A67C-FFFA-4386-BBCC-492EDBC82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2.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4C9F3A4D-45AE-46B6-BAB3-05B15F56E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3.xml><?xml version="1.0" encoding="utf-8"?>
<xdr:wsDr xmlns:xdr="http://schemas.openxmlformats.org/drawingml/2006/spreadsheetDrawing" xmlns:a="http://schemas.openxmlformats.org/drawingml/2006/main">
  <xdr:twoCellAnchor>
    <xdr:from>
      <xdr:col>6</xdr:col>
      <xdr:colOff>356479</xdr:colOff>
      <xdr:row>2</xdr:row>
      <xdr:rowOff>31543</xdr:rowOff>
    </xdr:from>
    <xdr:to>
      <xdr:col>10</xdr:col>
      <xdr:colOff>366079</xdr:colOff>
      <xdr:row>11</xdr:row>
      <xdr:rowOff>117043</xdr:rowOff>
    </xdr:to>
    <xdr:graphicFrame macro="">
      <xdr:nvGraphicFramePr>
        <xdr:cNvPr id="2" name="Chart 1">
          <a:extLst>
            <a:ext uri="{FF2B5EF4-FFF2-40B4-BE49-F238E27FC236}">
              <a16:creationId xmlns:a16="http://schemas.microsoft.com/office/drawing/2014/main" id="{AD7F0013-9FE8-6FF3-1149-677EABC69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xdr:colOff>
      <xdr:row>14</xdr:row>
      <xdr:rowOff>19050</xdr:rowOff>
    </xdr:from>
    <xdr:to>
      <xdr:col>11</xdr:col>
      <xdr:colOff>428625</xdr:colOff>
      <xdr:row>28</xdr:row>
      <xdr:rowOff>161925</xdr:rowOff>
    </xdr:to>
    <xdr:graphicFrame macro="">
      <xdr:nvGraphicFramePr>
        <xdr:cNvPr id="3" name="Chart 2">
          <a:extLst>
            <a:ext uri="{FF2B5EF4-FFF2-40B4-BE49-F238E27FC236}">
              <a16:creationId xmlns:a16="http://schemas.microsoft.com/office/drawing/2014/main" id="{C0952247-1982-4A11-B4C0-CE7A76B4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4.xml><?xml version="1.0" encoding="utf-8"?>
<xdr:wsDr xmlns:xdr="http://schemas.openxmlformats.org/drawingml/2006/spreadsheetDrawing" xmlns:a="http://schemas.openxmlformats.org/drawingml/2006/main">
  <xdr:twoCellAnchor editAs="absolute">
    <xdr:from>
      <xdr:col>3</xdr:col>
      <xdr:colOff>128512</xdr:colOff>
      <xdr:row>7</xdr:row>
      <xdr:rowOff>74839</xdr:rowOff>
    </xdr:from>
    <xdr:to>
      <xdr:col>5</xdr:col>
      <xdr:colOff>176212</xdr:colOff>
      <xdr:row>15</xdr:row>
      <xdr:rowOff>170839</xdr:rowOff>
    </xdr:to>
    <xdr:graphicFrame macro="">
      <xdr:nvGraphicFramePr>
        <xdr:cNvPr id="2" name="Chart 1">
          <a:extLst>
            <a:ext uri="{FF2B5EF4-FFF2-40B4-BE49-F238E27FC236}">
              <a16:creationId xmlns:a16="http://schemas.microsoft.com/office/drawing/2014/main" id="{309BB74C-C267-4F7D-96A3-7FB3FD938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5.xml><?xml version="1.0" encoding="utf-8"?>
<xdr:wsDr xmlns:xdr="http://schemas.openxmlformats.org/drawingml/2006/spreadsheetDrawing" xmlns:a="http://schemas.openxmlformats.org/drawingml/2006/main">
  <xdr:twoCellAnchor>
    <xdr:from>
      <xdr:col>2</xdr:col>
      <xdr:colOff>292976</xdr:colOff>
      <xdr:row>19</xdr:row>
      <xdr:rowOff>134992</xdr:rowOff>
    </xdr:from>
    <xdr:to>
      <xdr:col>5</xdr:col>
      <xdr:colOff>169751</xdr:colOff>
      <xdr:row>32</xdr:row>
      <xdr:rowOff>5617</xdr:rowOff>
    </xdr:to>
    <xdr:graphicFrame macro="">
      <xdr:nvGraphicFramePr>
        <xdr:cNvPr id="2" name="Chart 1">
          <a:extLst>
            <a:ext uri="{FF2B5EF4-FFF2-40B4-BE49-F238E27FC236}">
              <a16:creationId xmlns:a16="http://schemas.microsoft.com/office/drawing/2014/main" id="{C1ADA4F1-9CBC-4A58-9A4D-A3971EC65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6.xml><?xml version="1.0" encoding="utf-8"?>
<xdr:wsDr xmlns:xdr="http://schemas.openxmlformats.org/drawingml/2006/spreadsheetDrawing" xmlns:a="http://schemas.openxmlformats.org/drawingml/2006/main">
  <xdr:twoCellAnchor editAs="absolute">
    <xdr:from>
      <xdr:col>6</xdr:col>
      <xdr:colOff>290305</xdr:colOff>
      <xdr:row>1</xdr:row>
      <xdr:rowOff>106224</xdr:rowOff>
    </xdr:from>
    <xdr:to>
      <xdr:col>7</xdr:col>
      <xdr:colOff>543827</xdr:colOff>
      <xdr:row>9</xdr:row>
      <xdr:rowOff>22224</xdr:rowOff>
    </xdr:to>
    <xdr:graphicFrame macro="">
      <xdr:nvGraphicFramePr>
        <xdr:cNvPr id="2" name="Chart 1">
          <a:extLst>
            <a:ext uri="{FF2B5EF4-FFF2-40B4-BE49-F238E27FC236}">
              <a16:creationId xmlns:a16="http://schemas.microsoft.com/office/drawing/2014/main" id="{563841D5-6FF7-4ADE-900A-2FF12BF4F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1" xr16:uid="{48131730-AA99-48C4-8A4F-B48AED965166}" autoFormatId="16" applyNumberFormats="0" applyBorderFormats="0" applyFontFormats="0" applyPatternFormats="0" applyAlignmentFormats="0" applyWidthHeightFormats="0">
  <queryTableRefresh nextId="29">
    <queryTableFields count="9">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2" name="PH_FOORD" tableColumnId="2"/>
      <queryTableField id="4" name="PH_COMP_2" tableColumnId="4"/>
      <queryTableField id="3" name="PH_COMP_1" tableColumnId="3"/>
      <queryTableField id="5" name="PH_COMP_3"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2" xr16:uid="{78F34C87-2621-4E67-A9C8-3CF34BD4B3E6}" autoFormatId="16" applyNumberFormats="0" applyBorderFormats="0" applyFontFormats="0" applyPatternFormats="0" applyAlignmentFormats="0" applyWidthHeightFormats="0">
  <queryTableRefresh nextId="24">
    <queryTableFields count="9">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4" name="PH_COMP_2" tableColumnId="4"/>
      <queryTableField id="2" name="PH_FOORD" tableColumnId="2"/>
      <queryTableField id="3" name="PH_COMP_1" tableColumnId="3"/>
      <queryTableField id="5" name="PH_COMP_3"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3" xr16:uid="{20140AE2-5A7E-4BC2-B5F0-37CA21146F78}"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4" xr16:uid="{27EDE1F2-30F9-4431-8998-0C50AC97CE4A}" autoFormatId="16" applyNumberFormats="0" applyBorderFormats="0" applyFontFormats="0" applyPatternFormats="0" applyAlignmentFormats="0" applyWidthHeightFormats="0">
  <queryTableRefresh nextId="28">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5" xr16:uid="{798D4454-2084-4F3E-B42D-81E7DA61CD62}" autoFormatId="16" applyNumberFormats="0" applyBorderFormats="0" applyFontFormats="0" applyPatternFormats="0" applyAlignmentFormats="0" applyWidthHeightFormats="0">
  <queryTableRefresh nextId="34">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6" xr16:uid="{068254B6-1282-4BD8-A728-3C42A90D10C6}" autoFormatId="16" applyNumberFormats="0" applyBorderFormats="0" applyFontFormats="0" applyPatternFormats="0" applyAlignmentFormats="0" applyWidthHeightFormats="0">
  <queryTableRefresh nextId="3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7" xr16:uid="{AEF1B48C-E9CF-4B61-9BD4-4DFB499D5D5A}" autoFormatId="16" applyNumberFormats="0" applyBorderFormats="0" applyFontFormats="0" applyPatternFormats="0" applyAlignmentFormats="0" applyWidthHeightFormats="0">
  <queryTableRefresh nextId="19">
    <queryTableFields count="9">
      <queryTableField id="1" name="PORTFOLIO_CODE" tableColumnId="1"/>
      <queryTableField id="3" name="REPORT_ITEM" tableColumnId="3"/>
      <queryTableField id="4" name="REPORT_OR_END_DATE" tableColumnId="4"/>
      <queryTableField id="7" name="MONTH_END_DATE" tableColumnId="7"/>
      <queryTableField id="6" name="EXPORT_DATE" tableColumnId="6"/>
      <queryTableField id="9" name="5% Hurdle" tableColumnId="9"/>
      <queryTableField id="10" name="Excess Return" tableColumnId="10"/>
      <queryTableField id="11" name="5 Year CPI" tableColumnId="11"/>
      <queryTableField id="14" name="Foord"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3" xr16:uid="{2634012D-9F52-4E95-99FE-14AD2552CC7F}" autoFormatId="16" applyNumberFormats="0" applyBorderFormats="0" applyFontFormats="0" applyPatternFormats="0" applyAlignmentFormats="0" applyWidthHeightFormats="0">
  <queryTableRefresh nextId="5">
    <queryTableFields count="4">
      <queryTableField id="1" name="Item Description" tableColumnId="1"/>
      <queryTableField id="2" name="811" tableColumnId="2"/>
      <queryTableField id="3" name="J303" tableColumnId="3"/>
      <queryTableField id="4" name="Rank"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8" xr16:uid="{8FC48FC5-7B4C-4C85-8F8D-9E0204CF0BEA}" autoFormatId="16" applyNumberFormats="0" applyBorderFormats="0" applyFontFormats="0" applyPatternFormats="0" applyAlignmentFormats="0" applyWidthHeightFormats="0">
  <queryTableRefresh nextId="19">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8" connectionId="9" xr16:uid="{01E37E57-F882-48BA-AFB2-2A78BA64B7BE}" autoFormatId="16" applyNumberFormats="0" applyBorderFormats="0" applyFontFormats="0" applyPatternFormats="0" applyAlignmentFormats="0" applyWidthHeightFormats="0">
  <queryTableRefresh nextId="19">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8" connectionId="10" xr16:uid="{5DABB256-A7DD-4079-9535-4B1CBE84933E}" autoFormatId="16" applyNumberFormats="0" applyBorderFormats="0" applyFontFormats="0" applyPatternFormats="0" applyAlignmentFormats="0" applyWidthHeightFormats="0">
  <queryTableRefresh nextId="19">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8" connectionId="11" xr16:uid="{7AAB09C1-65F0-4AF7-8837-8BE801491B7F}" autoFormatId="16" applyNumberFormats="0" applyBorderFormats="0" applyFontFormats="0" applyPatternFormats="0" applyAlignmentFormats="0" applyWidthHeightFormats="0">
  <queryTableRefresh nextId="19">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6" connectionId="12" xr16:uid="{7B97301F-23A7-43F9-999A-D4B1D81DC664}" autoFormatId="16" applyNumberFormats="0" applyBorderFormats="0" applyFontFormats="0" applyPatternFormats="0" applyAlignmentFormats="0" applyWidthHeightFormats="0">
  <queryTableRefresh nextId="10">
    <queryTableFields count="7">
      <queryTableField id="1" name="PORTFOLIO_CODE" tableColumnId="1"/>
      <queryTableField id="2" name="REPORT_ITEM" tableColumnId="2"/>
      <queryTableField id="3" name="REPORT_OR_END_DATE" tableColumnId="3"/>
      <queryTableField id="4" name="EXPORT_DATE" tableColumnId="4"/>
      <queryTableField id="5" name="MONTH_END_DATE" tableColumnId="5"/>
      <queryTableField id="8" name="ALSI_NEGATIVE" tableColumnId="6"/>
      <queryTableField id="9" name="ALSI_POSITIVE" tableColumnId="7"/>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connectionId="14" xr16:uid="{D5EC2E52-1DA7-487E-9D17-65713CFDB348}" autoFormatId="16" applyNumberFormats="0" applyBorderFormats="0" applyFontFormats="0" applyPatternFormats="0" applyAlignmentFormats="0" applyWidthHeightFormats="0">
  <queryTableRefresh nextId="32">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9" connectionId="15" xr16:uid="{F12A0215-F2FC-4BDC-BE48-D50E3F1FEC5A}" autoFormatId="16" applyNumberFormats="0" applyBorderFormats="0" applyFontFormats="0" applyPatternFormats="0" applyAlignmentFormats="0" applyWidthHeightFormats="0">
  <queryTableRefresh nextId="11">
    <queryTableFields count="10">
      <queryTableField id="1" name="PORTFOLIO_CODE" tableColumnId="1"/>
      <queryTableField id="2" name="REPORT_ITEM" tableColumnId="2"/>
      <queryTableField id="3" name="REPORT_OR_END_DATE" tableColumnId="3"/>
      <queryTableField id="4" name="EXPORT_DATE" tableColumnId="4"/>
      <queryTableField id="5" name="ITEM_CODE" tableColumnId="5"/>
      <queryTableField id="6" name="ITEM_DESCRIPTION" tableColumnId="6"/>
      <queryTableField id="7" name="CURRENT_VALUE" tableColumnId="7"/>
      <queryTableField id="8" name="PRIOR_VALUE" tableColumnId="8"/>
      <queryTableField id="9" name="CHANGE" tableColumnId="9"/>
      <queryTableField id="10" name="RANK" tableColumnId="10"/>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8" connectionId="17" xr16:uid="{CFC04B53-3D96-4B73-92EC-0D95529E9EF1}" autoFormatId="16" applyNumberFormats="0" applyBorderFormats="0" applyFontFormats="0" applyPatternFormats="0" applyAlignmentFormats="0" applyWidthHeightFormats="0">
  <queryTableRefresh nextId="3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8" connectionId="18" xr16:uid="{BA3E8DAD-85F3-42DF-BA70-E8AE8A6B0CB6}" autoFormatId="16" applyNumberFormats="0" applyBorderFormats="0" applyFontFormats="0" applyPatternFormats="0" applyAlignmentFormats="0" applyWidthHeightFormats="0">
  <queryTableRefresh nextId="3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8" connectionId="19" xr16:uid="{C352B959-D828-4AD2-98EE-8FB5543930F1}" autoFormatId="16" applyNumberFormats="0" applyBorderFormats="0" applyFontFormats="0" applyPatternFormats="0" applyAlignmentFormats="0" applyWidthHeightFormats="0">
  <queryTableRefresh nextId="3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8" connectionId="20" xr16:uid="{AE769B75-583C-48DC-B647-12D6BCEA78BA}" autoFormatId="16" applyNumberFormats="0" applyBorderFormats="0" applyFontFormats="0" applyPatternFormats="0" applyAlignmentFormats="0" applyWidthHeightFormats="0">
  <queryTableRefresh nextId="24">
    <queryTableFields count="5">
      <queryTableField id="1" name="END_DATE" tableColumnId="1"/>
      <queryTableField id="3" name="PH_COMP_1" tableColumnId="3"/>
      <queryTableField id="2" name="PH_FOORD" tableColumnId="2"/>
      <queryTableField id="7" name="PH_FOORD_LAST" tableColumnId="7"/>
      <queryTableField id="8" name="PH_COMP_1_LAST" tableColumn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8" connectionId="21" xr16:uid="{67893CA7-95DF-4355-A293-07DE4D6F0398}" autoFormatId="16" applyNumberFormats="0" applyBorderFormats="0" applyFontFormats="0" applyPatternFormats="0" applyAlignmentFormats="0" applyWidthHeightFormats="0">
  <queryTableRefresh nextId="24">
    <queryTableFields count="5">
      <queryTableField id="1" name="END_DATE" tableColumnId="1"/>
      <queryTableField id="3" name="PH_COMP_1" tableColumnId="3"/>
      <queryTableField id="2" name="PH_FOORD" tableColumnId="2"/>
      <queryTableField id="7" name="PH_FOORD_LAST" tableColumnId="7"/>
      <queryTableField id="8" name="PH_COMP_1_LAST" tableColumn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5" connectionId="25" xr16:uid="{A49926FA-C972-44F0-BA73-40BFC87183D9}" autoFormatId="16" applyNumberFormats="0" applyBorderFormats="0" applyFontFormats="0" applyPatternFormats="0" applyAlignmentFormats="0" applyWidthHeightFormats="0">
  <queryTableRefresh nextId="17">
    <queryTableFields count="16">
      <queryTableField id="1" name="PORTFOLIO_CODE" tableColumnId="1"/>
      <queryTableField id="2" name="EXTERNAL_CLASS" tableColumnId="2"/>
      <queryTableField id="3" name="REPORT_ITEM" tableColumnId="3"/>
      <queryTableField id="4" name="REPORT_OR_END_DATE" tableColumnId="4"/>
      <queryTableField id="5" name="PROCESS_OWNER" tableColumnId="5"/>
      <queryTableField id="6" name="EXPORT_DATE" tableColumnId="6"/>
      <queryTableField id="7" name="SESSION_ID" tableColumnId="7"/>
      <queryTableField id="8" name="START_DATE" tableColumnId="8"/>
      <queryTableField id="9" name="END_DATE" tableColumnId="9"/>
      <queryTableField id="10" name="DESCRIPTION" tableColumnId="10"/>
      <queryTableField id="11" name="STATISTIC" tableColumnId="11"/>
      <queryTableField id="12" name="PERIOD_CODE" tableColumnId="12"/>
      <queryTableField id="13" name="PERFORMANCE" tableColumnId="13"/>
      <queryTableField id="14" name="SERIES_ID" tableColumnId="14"/>
      <queryTableField id="15" name="NAME" tableColumnId="15"/>
      <queryTableField id="16" name="CODE" tableColumnId="16"/>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8" connectionId="22" xr16:uid="{B53B6323-9700-4E60-B7C0-75BEB33C3A2D}" autoFormatId="16" applyNumberFormats="0" applyBorderFormats="0" applyFontFormats="0" applyPatternFormats="0" applyAlignmentFormats="0" applyWidthHeightFormats="0">
  <queryTableRefresh nextId="3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8" connectionId="23" xr16:uid="{65704A5E-A89F-448F-9AD8-A4FBB2A0C993}" autoFormatId="16" applyNumberFormats="0" applyBorderFormats="0" applyFontFormats="0" applyPatternFormats="0" applyAlignmentFormats="0" applyWidthHeightFormats="0">
  <queryTableRefresh nextId="4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8" connectionId="24" xr16:uid="{841E25DD-E170-4892-B5C6-2F0103A6099C}" autoFormatId="16" applyNumberFormats="0" applyBorderFormats="0" applyFontFormats="0" applyPatternFormats="0" applyAlignmentFormats="0" applyWidthHeightFormats="0">
  <queryTableRefresh nextId="34">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8" connectionId="26" xr16:uid="{D06159A5-CEA3-45BF-8000-3CC978A4FDFC}" autoFormatId="16" applyNumberFormats="0" applyBorderFormats="0" applyFontFormats="0" applyPatternFormats="0" applyAlignmentFormats="0" applyWidthHeightFormats="0">
  <queryTableRefresh nextId="41">
    <queryTableFields count="5">
      <queryTableField id="1" name="END_DATE" tableColumnId="1"/>
      <queryTableField id="8" name="PH_COMP_1_LAST" tableColumnId="8"/>
      <queryTableField id="7" name="PH_FOORD_LAST" tableColumnId="7"/>
      <queryTableField id="3" name="PH_COMP_1" tableColumnId="3"/>
      <queryTableField id="2" name="PH_FOORD" tableColumnId="2"/>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8" connectionId="27" xr16:uid="{E03476F9-A892-4AF0-9673-93516132B402}" autoFormatId="16" applyNumberFormats="0" applyBorderFormats="0" applyFontFormats="0" applyPatternFormats="0" applyAlignmentFormats="0" applyWidthHeightFormats="0">
  <queryTableRefresh nextId="4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8" connectionId="28" xr16:uid="{AFEF9691-422C-433A-8BD4-CD6419475E14}"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8" connectionId="29" xr16:uid="{32B05890-430A-443D-B560-B2694DF6FF22}"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1" connectionId="30" xr16:uid="{BBACA54A-5EEB-4238-928A-9B472F9AE0D5}"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8" connectionId="31" xr16:uid="{91C3102E-6AD2-4878-B6C9-B0F31082BCA4}" autoFormatId="16" applyNumberFormats="0" applyBorderFormats="0" applyFontFormats="0" applyPatternFormats="0" applyAlignmentFormats="0" applyWidthHeightFormats="0">
  <queryTableRefresh nextId="21">
    <queryTableFields count="9">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2" name="PH_FOORD" tableColumnId="2"/>
      <queryTableField id="3" name="PH_COMP_1" tableColumnId="3"/>
      <queryTableField id="4" name="PH_COMP_2" tableColumnId="4"/>
      <queryTableField id="5" name="PH_COMP_3" tableColumnId="5"/>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8" connectionId="32" xr16:uid="{1CCC4AE8-F76F-4196-8F15-5028DC417B43}" autoFormatId="16" applyNumberFormats="0" applyBorderFormats="0" applyFontFormats="0" applyPatternFormats="0" applyAlignmentFormats="0" applyWidthHeightFormats="0">
  <queryTableRefresh nextId="21">
    <queryTableFields count="9">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2" name="PH_FOORD" tableColumnId="2"/>
      <queryTableField id="3" name="PH_COMP_1" tableColumnId="3"/>
      <queryTableField id="4" name="PH_COMP_2" tableColumnId="4"/>
      <queryTableField id="5" name="PH_COMP_3" tableColumnId="5"/>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8" connectionId="33" xr16:uid="{4114633A-81E6-456D-894B-9A5AFBEB3941}"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ExternalData_8" connectionId="34" xr16:uid="{A0CC3F41-2DEF-4868-81EE-43B8E1EAD01E}" autoFormatId="16" applyNumberFormats="0" applyBorderFormats="0" applyFontFormats="0" applyPatternFormats="0" applyAlignmentFormats="0" applyWidthHeightFormats="0">
  <queryTableRefresh nextId="25">
    <queryTableFields count="5">
      <queryTableField id="1" name="END_DATE" tableColumnId="1"/>
      <queryTableField id="8" name="PH_COMP_1_LAST" tableColumnId="8"/>
      <queryTableField id="7" name="PH_FOORD_LAST" tableColumnId="7"/>
      <queryTableField id="3" name="PH_COMP_1" tableColumnId="3"/>
      <queryTableField id="2" name="PH_FOORD" tableColumnId="2"/>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ExternalData_8" connectionId="35" xr16:uid="{9500FB0F-B66C-42EB-9483-6E91BD0EF19D}"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ExternalData_8" connectionId="36" xr16:uid="{68C84554-E143-416D-A749-BBD6BF40BEB2}"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ExternalData_8" connectionId="37" xr16:uid="{256A209E-9963-42E4-9F07-429A80045171}" autoFormatId="16" applyNumberFormats="0" applyBorderFormats="0" applyFontFormats="0" applyPatternFormats="0" applyAlignmentFormats="0" applyWidthHeightFormats="0">
  <queryTableRefresh nextId="25">
    <queryTableFields count="5">
      <queryTableField id="1" name="END_DATE" tableColumnId="1"/>
      <queryTableField id="8" name="PH_COMP_1_LAST" tableColumnId="8"/>
      <queryTableField id="7" name="PH_FOORD_LAST" tableColumnId="7"/>
      <queryTableField id="3" name="PH_COMP_1" tableColumnId="3"/>
      <queryTableField id="2" name="PH_FOORD" tableColumnId="2"/>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ExternalData_8" connectionId="38" xr16:uid="{22E1BE42-3939-4908-9822-34EBC624F558}" autoFormatId="16" applyNumberFormats="0" applyBorderFormats="0" applyFontFormats="0" applyPatternFormats="0" applyAlignmentFormats="0" applyWidthHeightFormats="0">
  <queryTableRefresh nextId="30">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ExternalData_8" connectionId="39" xr16:uid="{BE60246A-3F14-4221-9712-02FAC5A286C7}"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ExternalData_8" connectionId="40" xr16:uid="{09BEB58C-1764-4D99-89EE-7AEA93DE5143}"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ExternalData_8" connectionId="41" xr16:uid="{10BC5835-4C25-4DA9-8ABD-E9CB0D8FFE5B}"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ExternalData_8" connectionId="42" xr16:uid="{A48C41F9-1A36-444A-93D0-8E7DF7CE6489}"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ExternalData_8" connectionId="43" xr16:uid="{A93F45D3-0FDF-414D-A27B-979AD9EAA488}"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ExternalData_8" connectionId="44" xr16:uid="{7606CA00-12A1-4996-A031-B9E157C10B53}" autoFormatId="16" applyNumberFormats="0" applyBorderFormats="0" applyFontFormats="0" applyPatternFormats="0" applyAlignmentFormats="0" applyWidthHeightFormats="0">
  <queryTableRefresh nextId="26">
    <queryTableFields count="5">
      <queryTableField id="1" name="END_DATE" tableColumnId="1"/>
      <queryTableField id="7" name="PH_FOORD_LAST" tableColumnId="7"/>
      <queryTableField id="8" name="PH_COMP_1_LAST" tableColumnId="8"/>
      <queryTableField id="3" name="PH_COMP_1" tableColumnId="3"/>
      <queryTableField id="2" name="PH_FOORD" tableColumnId="2"/>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ExternalData_8" connectionId="45" xr16:uid="{05DCA961-EE85-4C51-891B-2BF70614E2CB}" autoFormatId="16" applyNumberFormats="0" applyBorderFormats="0" applyFontFormats="0" applyPatternFormats="0" applyAlignmentFormats="0" applyWidthHeightFormats="0">
  <queryTableRefresh nextId="23">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ExternalData_8" connectionId="46" xr16:uid="{1DC0D508-1681-4C96-8C82-4EB7A0D9C05B}" autoFormatId="16" applyNumberFormats="0" applyBorderFormats="0" applyFontFormats="0" applyPatternFormats="0" applyAlignmentFormats="0" applyWidthHeightFormats="0">
  <queryTableRefresh nextId="32">
    <queryTableFields count="5">
      <queryTableField id="1" name="END_DATE" tableColumnId="1"/>
      <queryTableField id="25" name="PH_FOORD_LAST" tableColumnId="2"/>
      <queryTableField id="29" name="PH_COMP_1_LAST" tableColumnId="3"/>
      <queryTableField id="27" name="PH_FOORD" tableColumnId="4"/>
      <queryTableField id="30" name="PH_COMP_1" tableColumnId="5"/>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ExternalData_8" connectionId="48" xr16:uid="{720B5A98-376A-4284-874C-6687CADBCCC1}" autoFormatId="16" applyNumberFormats="0" applyBorderFormats="0" applyFontFormats="0" applyPatternFormats="0" applyAlignmentFormats="0" applyWidthHeightFormats="0">
  <queryTableRefresh nextId="27">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ExternalData_8" connectionId="47" xr16:uid="{E26ED7D3-2E28-4308-9E97-65606B08F000}" autoFormatId="16" applyNumberFormats="0" applyBorderFormats="0" applyFontFormats="0" applyPatternFormats="0" applyAlignmentFormats="0" applyWidthHeightFormats="0">
  <queryTableRefresh nextId="27">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ExternalData_8" connectionId="49" xr16:uid="{4DD34B87-2BAB-4606-BD25-D90F75C7BEC5}" autoFormatId="16" applyNumberFormats="0" applyBorderFormats="0" applyFontFormats="0" applyPatternFormats="0" applyAlignmentFormats="0" applyWidthHeightFormats="0">
  <queryTableRefresh nextId="27">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ExternalData_8" connectionId="50" xr16:uid="{47AC6762-0436-4BFC-89FD-8D80F2C76F48}" autoFormatId="16" applyNumberFormats="0" applyBorderFormats="0" applyFontFormats="0" applyPatternFormats="0" applyAlignmentFormats="0" applyWidthHeightFormats="0">
  <queryTableRefresh nextId="19">
    <queryTableFields count="5">
      <queryTableField id="1" name="END_DATE" tableColumnId="1"/>
      <queryTableField id="7" name="PH_FOORD_LAST" tableColumnId="7"/>
      <queryTableField id="8" name="PH_COMP_1_LAST" tableColumnId="8"/>
      <queryTableField id="2" name="PH_FOORD" tableColumnId="2"/>
      <queryTableField id="3" name="PH_COMP_1" tableColumnId="3"/>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ExternalData_8" connectionId="51" xr16:uid="{6FC1A15E-BD9F-4E2D-BA5D-5A44C7A5FABC}" autoFormatId="16" applyNumberFormats="0" applyBorderFormats="0" applyFontFormats="0" applyPatternFormats="0" applyAlignmentFormats="0" applyWidthHeightFormats="0">
  <queryTableRefresh nextId="31">
    <queryTableFields count="11">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11" name="PH_COMP_4_LAST" tableColumnId="11"/>
      <queryTableField id="4" name="PH_COMP_2" tableColumnId="4"/>
      <queryTableField id="2" name="PH_FOORD" tableColumnId="2"/>
      <queryTableField id="5" name="PH_COMP_3" tableColumnId="5"/>
      <queryTableField id="3" name="PH_COMP_1" tableColumnId="3"/>
      <queryTableField id="6" name="PH_COMP_4" tableColumnId="6"/>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ExternalData_1" connectionId="53" xr16:uid="{752F4DBB-A023-4514-901A-C80A8A4C798C}" autoFormatId="16" applyNumberFormats="0" applyBorderFormats="0" applyFontFormats="0" applyPatternFormats="0" applyAlignmentFormats="0" applyWidthHeightFormats="0">
  <queryTableRefresh nextId="9">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ExternalData_8" connectionId="54" xr16:uid="{20816E82-7C61-4FAA-9CA2-6D6845C26698}" autoFormatId="16" applyNumberFormats="0" applyBorderFormats="0" applyFontFormats="0" applyPatternFormats="0" applyAlignmentFormats="0" applyWidthHeightFormats="0">
  <queryTableRefresh nextId="43">
    <queryTableFields count="11">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11" name="PH_COMP_4_LAST" tableColumnId="11"/>
      <queryTableField id="4" name="PH_COMP_2" tableColumnId="4"/>
      <queryTableField id="2" name="PH_FOORD" tableColumnId="2"/>
      <queryTableField id="5" name="PH_COMP_3" tableColumnId="5"/>
      <queryTableField id="3" name="PH_COMP_1" tableColumnId="3"/>
      <queryTableField id="6" name="PH_COMP_4" tableColumnId="6"/>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ExternalData_8" connectionId="52" xr16:uid="{26038C20-CA80-409A-BFF7-00EA0DD9C28B}" autoFormatId="16" applyNumberFormats="0" applyBorderFormats="0" applyFontFormats="0" applyPatternFormats="0" applyAlignmentFormats="0" applyWidthHeightFormats="0">
  <queryTableRefresh nextId="23">
    <queryTableFields count="11">
      <queryTableField id="1" name="END_DATE" tableColumnId="1"/>
      <queryTableField id="7" name="PH_FOORD_LAST" tableColumnId="7"/>
      <queryTableField id="8" name="PH_COMP_1_LAST" tableColumnId="8"/>
      <queryTableField id="9" name="PH_COMP_2_LAST" tableColumnId="9"/>
      <queryTableField id="10" name="PH_COMP_3_LAST" tableColumnId="10"/>
      <queryTableField id="11" name="PH_COMP_4_LAST" tableColumnId="11"/>
      <queryTableField id="4" name="PH_COMP_2" tableColumnId="4"/>
      <queryTableField id="2" name="PH_FOORD" tableColumnId="2"/>
      <queryTableField id="5" name="PH_COMP_3" tableColumnId="5"/>
      <queryTableField id="3" name="PH_COMP_1" tableColumnId="3"/>
      <queryTableField id="6" name="PH_COMP_4" tableColumnId="6"/>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ExternalData_1" connectionId="58" xr16:uid="{1E1EB1DC-46F5-4DAA-B12C-4ED823C2F50E}"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ExternalData_8" connectionId="55" xr16:uid="{6C5A3A15-CE22-49D0-8D6A-9FE06B780996}" autoFormatId="16" applyNumberFormats="0" applyBorderFormats="0" applyFontFormats="0" applyPatternFormats="0" applyAlignmentFormats="0" applyWidthHeightFormats="0">
  <queryTableRefresh nextId="21">
    <queryTableFields count="7">
      <queryTableField id="1" name="END_DATE" tableColumnId="1"/>
      <queryTableField id="7" name="PH_FOORD_LAST" tableColumnId="7"/>
      <queryTableField id="8" name="PH_COMP_1_LAST" tableColumnId="8"/>
      <queryTableField id="9" name="PH_COMP_2_LAST" tableColumnId="9"/>
      <queryTableField id="2" name="PH_FOORD" tableColumnId="2"/>
      <queryTableField id="3" name="PH_COMP_1" tableColumnId="3"/>
      <queryTableField id="4" name="PH_COMP_2" tableColumnId="4"/>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ExternalData_8" connectionId="56" xr16:uid="{12C08490-DB0F-40FD-B0F8-F1FCCE70B8ED}" autoFormatId="16" applyNumberFormats="0" applyBorderFormats="0" applyFontFormats="0" applyPatternFormats="0" applyAlignmentFormats="0" applyWidthHeightFormats="0">
  <queryTableRefresh nextId="34">
    <queryTableFields count="7">
      <queryTableField id="1" name="END_DATE" tableColumnId="1"/>
      <queryTableField id="7" name="PH_FOORD_LAST" tableColumnId="7"/>
      <queryTableField id="8" name="PH_COMP_1_LAST" tableColumnId="8"/>
      <queryTableField id="9" name="PH_COMP_2_LAST" tableColumnId="9"/>
      <queryTableField id="3" name="PH_COMP_1" tableColumnId="3"/>
      <queryTableField id="2" name="PH_FOORD" tableColumnId="2"/>
      <queryTableField id="4" name="PH_COMP_2" tableColumnId="4"/>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ExternalData_8" connectionId="57" xr16:uid="{FFA62BF2-7560-42E7-87C1-48406FC32E12}" autoFormatId="16" applyNumberFormats="0" applyBorderFormats="0" applyFontFormats="0" applyPatternFormats="0" applyAlignmentFormats="0" applyWidthHeightFormats="0">
  <queryTableRefresh nextId="34">
    <queryTableFields count="7">
      <queryTableField id="1" name="END_DATE" tableColumnId="1"/>
      <queryTableField id="7" name="PH_FOORD_LAST" tableColumnId="7"/>
      <queryTableField id="8" name="PH_COMP_1_LAST" tableColumnId="8"/>
      <queryTableField id="9" name="PH_COMP_2_LAST" tableColumnId="9"/>
      <queryTableField id="3" name="PH_COMP_1" tableColumnId="3"/>
      <queryTableField id="2" name="PH_FOORD" tableColumnId="2"/>
      <queryTableField id="4" name="PH_COMP_2" tableColumnId="4"/>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ExternalData_1" connectionId="60" xr16:uid="{6A42DE79-7510-4C0E-88C4-62B4E4CD9136}"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ExternalData_8" connectionId="61" xr16:uid="{057FBEA3-C7AF-4AEA-AA9D-74CA4913282F}" autoFormatId="16" applyNumberFormats="0" applyBorderFormats="0" applyFontFormats="0" applyPatternFormats="0" applyAlignmentFormats="0" applyWidthHeightFormats="0">
  <queryTableRefresh nextId="44">
    <queryTableFields count="7">
      <queryTableField id="1" name="END_DATE" tableColumnId="1"/>
      <queryTableField id="7" name="PH_FOORD_LAST" tableColumnId="7"/>
      <queryTableField id="8" name="PH_COMP_1_LAST" tableColumnId="8"/>
      <queryTableField id="9" name="PH_COMP_2_LAST" tableColumnId="9"/>
      <queryTableField id="3" name="PH_COMP_1" tableColumnId="3"/>
      <queryTableField id="4" name="PH_COMP_2" tableColumnId="4"/>
      <queryTableField id="2" name="PH_FOORD" tableColumnId="2"/>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ExternalData_8" connectionId="62" xr16:uid="{CEDEF88A-C24F-4154-BDD3-76A7EDD63177}" autoFormatId="16" applyNumberFormats="0" applyBorderFormats="0" applyFontFormats="0" applyPatternFormats="0" applyAlignmentFormats="0" applyWidthHeightFormats="0">
  <queryTableRefresh nextId="29">
    <queryTableFields count="7">
      <queryTableField id="1" name="END_DATE" tableColumnId="1"/>
      <queryTableField id="23" name="PH_FOORD_LAST" tableColumnId="2"/>
      <queryTableField id="24" name="PH_COMP_1_LAST" tableColumnId="3"/>
      <queryTableField id="25" name="PH_COMP_2_LAST" tableColumnId="4"/>
      <queryTableField id="26" name="PH_COMP_1" tableColumnId="5"/>
      <queryTableField id="27" name="PH_COMP_2" tableColumnId="6"/>
      <queryTableField id="28" name="PH_FOORD" tableColumnId="7"/>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ExternalData_8" connectionId="59" xr16:uid="{551B1158-1DC8-43E2-A248-64299E947EB6}" autoFormatId="16" applyNumberFormats="0" applyBorderFormats="0" applyFontFormats="0" applyPatternFormats="0" applyAlignmentFormats="0" applyWidthHeightFormats="0">
  <queryTableRefresh nextId="36">
    <queryTableFields count="7">
      <queryTableField id="1" name="END_DATE" tableColumnId="1"/>
      <queryTableField id="7" name="PH_FOORD_LAST" tableColumnId="7"/>
      <queryTableField id="8" name="PH_COMP_1_LAST" tableColumnId="8"/>
      <queryTableField id="9" name="PH_COMP_2_LAST" tableColumnId="9"/>
      <queryTableField id="3" name="PH_COMP_1" tableColumnId="3"/>
      <queryTableField id="2" name="PH_FOORD" tableColumnId="2"/>
      <queryTableField id="4" name="PH_COMP_2" tableColumnId="4"/>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ExternalData_1" connectionId="63" xr16:uid="{197B6487-C77C-4E0F-916E-F5D43E6BF972}"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ExternalData_8" connectionId="64" xr16:uid="{E525924B-AFEF-4F72-A79B-3A2FA481725A}" autoFormatId="16" applyNumberFormats="0" applyBorderFormats="0" applyFontFormats="0" applyPatternFormats="0" applyAlignmentFormats="0" applyWidthHeightFormats="0">
  <queryTableRefresh nextId="53">
    <queryTableFields count="7">
      <queryTableField id="1" name="END_DATE" tableColumnId="1"/>
      <queryTableField id="8" name="PH_COMP_1_LAST" tableColumnId="8"/>
      <queryTableField id="38" name="PH_FOORD_LAST" tableColumnId="2"/>
      <queryTableField id="27" name="PH_COMP_2_LAST" tableColumnId="4"/>
      <queryTableField id="3" name="PH_COMP_1" tableColumnId="3"/>
      <queryTableField id="39" name="PH_FOORD" tableColumnId="6"/>
      <queryTableField id="28" name="PH_COMP_2" tableColumnId="5"/>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ExternalData_8" connectionId="65" xr16:uid="{3087ABA6-EB67-40B8-BA5E-D94B6EDF7476}" autoFormatId="16" applyNumberFormats="0" applyBorderFormats="0" applyFontFormats="0" applyPatternFormats="0" applyAlignmentFormats="0" applyWidthHeightFormats="0">
  <queryTableRefresh nextId="38">
    <queryTableFields count="1">
      <queryTableField id="1" name="END_DATE" tableColumnId="1"/>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ExternalData_8" connectionId="68" xr16:uid="{C61D9DB2-EC24-4DD1-BBC9-8C02E4C7E7D2}" autoFormatId="16" applyNumberFormats="0" applyBorderFormats="0" applyFontFormats="0" applyPatternFormats="0" applyAlignmentFormats="0" applyWidthHeightFormats="0">
  <queryTableRefresh nextId="15" unboundColumnsRight="1">
    <queryTableFields count="5">
      <queryTableField id="3" name="ITEM_DESCRIPTION" tableColumnId="3"/>
      <queryTableField id="2" name="ACCOUNT_DATE" tableColumnId="2"/>
      <queryTableField id="1" name="EXPOSURE_VALUE_PERCENTAGE" tableColumnId="1"/>
      <queryTableField id="14" name="RANKING" tableColumnId="5"/>
      <queryTableField id="13" dataBound="0" tableColumnId="4"/>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ExternalData_8" connectionId="66" xr16:uid="{4523E3E1-1FDA-4CFE-B3BA-5F3263713F8A}" autoFormatId="16" applyNumberFormats="0" applyBorderFormats="0" applyFontFormats="0" applyPatternFormats="0" applyAlignmentFormats="0" applyWidthHeightFormats="0">
  <queryTableRefresh nextId="43">
    <queryTableFields count="7">
      <queryTableField id="1" name="END_DATE" tableColumnId="1"/>
      <queryTableField id="8" name="PH_COMP_1_LAST" tableColumnId="8"/>
      <queryTableField id="7" name="PH_FOORD_LAST" tableColumnId="7"/>
      <queryTableField id="9" name="PH_COMP_2_LAST" tableColumnId="9"/>
      <queryTableField id="3" name="PH_COMP_1" tableColumnId="3"/>
      <queryTableField id="2" name="PH_FOORD" tableColumnId="2"/>
      <queryTableField id="4" name="PH_COMP_2" tableColumnId="4"/>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ExternalData_8" connectionId="69" xr16:uid="{B579B374-C9EF-4790-9A42-75A364E53B27}" autoFormatId="16" applyNumberFormats="0" applyBorderFormats="0" applyFontFormats="0" applyPatternFormats="0" applyAlignmentFormats="0" applyWidthHeightFormats="0">
  <queryTableRefresh nextId="45">
    <queryTableFields count="7">
      <queryTableField id="1" name="END_DATE" tableColumnId="1"/>
      <queryTableField id="8" name="PH_COMP_1_LAST" tableColumnId="8"/>
      <queryTableField id="7" name="PH_FOORD_LAST" tableColumnId="7"/>
      <queryTableField id="9" name="PH_COMP_2_LAST" tableColumnId="9"/>
      <queryTableField id="3" name="PH_COMP_1" tableColumnId="3"/>
      <queryTableField id="2" name="PH_FOORD" tableColumnId="2"/>
      <queryTableField id="4" name="PH_COMP_2" tableColumnId="4"/>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ExternalData_8" connectionId="67" xr16:uid="{9F89B851-F921-470C-B86C-BAC2375F6743}" autoFormatId="16" applyNumberFormats="0" applyBorderFormats="0" applyFontFormats="0" applyPatternFormats="0" applyAlignmentFormats="0" applyWidthHeightFormats="0">
  <queryTableRefresh nextId="16" unboundColumnsRight="1">
    <queryTableFields count="5">
      <queryTableField id="3" name="ITEM_DESCRIPTION" tableColumnId="3"/>
      <queryTableField id="2" name="ACCOUNT_DATE" tableColumnId="2"/>
      <queryTableField id="1" name="EXPOSURE_VALUE_PERCENTAGE" tableColumnId="1"/>
      <queryTableField id="14" name="RANKING" tableColumnId="5"/>
      <queryTableField id="15" dataBound="0" tableColumnId="4"/>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ExternalData_8" connectionId="70" xr16:uid="{8042C8B6-D646-4CEF-929E-DBD56D9283E5}" autoFormatId="16" applyNumberFormats="0" applyBorderFormats="0" applyFontFormats="0" applyPatternFormats="0" applyAlignmentFormats="0" applyWidthHeightFormats="0">
  <queryTableRefresh nextId="23">
    <queryTableFields count="7">
      <queryTableField id="1" name="END_DATE" tableColumnId="1"/>
      <queryTableField id="7" name="PH_FOORD_LAST" tableColumnId="7"/>
      <queryTableField id="8" name="PH_COMP_1_LAST" tableColumnId="8"/>
      <queryTableField id="9" name="PH_COMP_2_LAST" tableColumnId="9"/>
      <queryTableField id="2" name="PH_FOORD" tableColumnId="2"/>
      <queryTableField id="3" name="PH_COMP_1" tableColumnId="3"/>
      <queryTableField id="4" name="PH_COMP_2" tableColumnId="4"/>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ExternalData_1" connectionId="71" xr16:uid="{ED614A9F-2A4D-4E39-9E6B-7F09191D60A2}" autoFormatId="16" applyNumberFormats="0" applyBorderFormats="0" applyFontFormats="0" applyPatternFormats="0" applyAlignmentFormats="0" applyWidthHeightFormats="0">
  <queryTableRefresh nextId="8">
    <queryTableFields count="7">
      <queryTableField id="1" name="PORTFOLIO_CODE" tableColumnId="1"/>
      <queryTableField id="2" name="REPORT_OR_END_DATE" tableColumnId="2"/>
      <queryTableField id="3" name="EXPORT_DATE" tableColumnId="3"/>
      <queryTableField id="4" name="ACCOUNT_DATE" tableColumnId="4"/>
      <queryTableField id="5" name="ITEM_CODE" tableColumnId="5"/>
      <queryTableField id="6" name="ITEM_DESCRIPTION" tableColumnId="6"/>
      <queryTableField id="7" name="EXPOSURE_VALUE_PERCENTAGE" tableColumnId="7"/>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ExternalData_9" connectionId="80" xr16:uid="{AD7ABDC5-954E-4DCB-8F4B-EB3390984791}" autoFormatId="16" applyNumberFormats="0" applyBorderFormats="0" applyFontFormats="0" applyPatternFormats="0" applyAlignmentFormats="0" applyWidthHeightFormats="0">
  <queryTableRefresh nextId="18" unboundColumnsRight="1">
    <queryTableFields count="13">
      <queryTableField id="1" name="PORTFOLIO_CODE" tableColumnId="1"/>
      <queryTableField id="2" name="REPORT_ITEM" tableColumnId="2"/>
      <queryTableField id="3" name="REPORT_OR_END_DATE" tableColumnId="3"/>
      <queryTableField id="4" name="EXPORT_DATE" tableColumnId="4"/>
      <queryTableField id="5" name="ITEM_CODE" tableColumnId="5"/>
      <queryTableField id="6" name="ITEM_DESCRIPTION" tableColumnId="6"/>
      <queryTableField id="12" name="CURRENT_VALUE" tableColumnId="7"/>
      <queryTableField id="13" name="PRIOR_VALUE" tableColumnId="8"/>
      <queryTableField id="9" name="CHANGE" tableColumnId="9"/>
      <queryTableField id="10" name="RANK" tableColumnId="10"/>
      <queryTableField id="16" name="DOM_OR_FRGN" tableColumnId="12"/>
      <queryTableField id="17" name="ASSET_CLASS" tableColumnId="13"/>
      <queryTableField id="11" dataBound="0" tableColumnId="11"/>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ExternalData_1" connectionId="84" xr16:uid="{2FF1C920-6CA1-4349-AC60-174B6AA09D02}" autoFormatId="16" applyNumberFormats="0" applyBorderFormats="0" applyFontFormats="0" applyPatternFormats="0" applyAlignmentFormats="0" applyWidthHeightFormats="0">
  <queryTableRefresh nextId="16" unboundColumnsRight="1">
    <queryTableFields count="11">
      <queryTableField id="1" name="PORTFOLIO_CODE" tableColumnId="1"/>
      <queryTableField id="2" name="REPORT_ITEM" tableColumnId="2"/>
      <queryTableField id="3" name="REPORT_OR_END_DATE" tableColumnId="3"/>
      <queryTableField id="4" name="EXPORT_DATE" tableColumnId="4"/>
      <queryTableField id="5" name="ITEM_CODE" tableColumnId="5"/>
      <queryTableField id="6" name="ITEM_DESCRIPTION" tableColumnId="6"/>
      <queryTableField id="12" name="CURRENT_VALUE" tableColumnId="7"/>
      <queryTableField id="13" name="PRIOR_VALUE" tableColumnId="8"/>
      <queryTableField id="9" name="CHANGE" tableColumnId="9"/>
      <queryTableField id="10" name="RANK" tableColumnId="10"/>
      <queryTableField id="11" dataBound="0" tableColumnId="11"/>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ExternalData_2" connectionId="83" xr16:uid="{29098687-32D5-4972-989E-EA39492C0537}" autoFormatId="16" applyNumberFormats="0" applyBorderFormats="0" applyFontFormats="0" applyPatternFormats="0" applyAlignmentFormats="0" applyWidthHeightFormats="0">
  <queryTableRefresh nextId="12" unboundColumnsRight="1">
    <queryTableFields count="11">
      <queryTableField id="1" name="PORTFOLIO_CODE" tableColumnId="1"/>
      <queryTableField id="2" name="REPORT_ITEM" tableColumnId="2"/>
      <queryTableField id="3" name="REPORT_OR_END_DATE" tableColumnId="3"/>
      <queryTableField id="4" name="EXPORT_DATE" tableColumnId="4"/>
      <queryTableField id="5" name="ITEM_CODE" tableColumnId="5"/>
      <queryTableField id="6" name="ITEM_DESCRIPTION" tableColumnId="6"/>
      <queryTableField id="7" name="CURRENT_VALUE" tableColumnId="7"/>
      <queryTableField id="8" name="PRIOR_VALUE" tableColumnId="8"/>
      <queryTableField id="9" name="CHANGE" tableColumnId="9"/>
      <queryTableField id="10" name="RANK" tableColumnId="10"/>
      <queryTableField id="11" dataBound="0" tableColumnId="11"/>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ExternalData_2" connectionId="74" xr16:uid="{9B26ACB6-ADBA-444D-B6C0-4F5896C34D15}" autoFormatId="16" applyNumberFormats="0" applyBorderFormats="0" applyFontFormats="0" applyPatternFormats="0" applyAlignmentFormats="0" applyWidthHeightFormats="0">
  <queryTableRefresh nextId="21" unboundColumnsRight="1">
    <queryTableFields count="18">
      <queryTableField id="1" name="PORTFOLIO_CODE" tableColumnId="1"/>
      <queryTableField id="2" name="REPORT_ITEM" tableColumnId="2"/>
      <queryTableField id="4" name="PROCESS_OWNER" tableColumnId="4"/>
      <queryTableField id="5" name="EXPORT_DATE" tableColumnId="5"/>
      <queryTableField id="6" name="ACCOUNT_DATE" tableColumnId="6"/>
      <queryTableField id="7" name="LEVEL_CODE" tableColumnId="7"/>
      <queryTableField id="8" name="ITEM_CODE" tableColumnId="8"/>
      <queryTableField id="9" name="ITEM_DESCRIPTION" tableColumnId="9"/>
      <queryTableField id="10" name="CURRENCY_CODE" tableColumnId="10"/>
      <queryTableField id="11" name="MARKET_VALUE" tableColumnId="11"/>
      <queryTableField id="12" name="MARKET_VALUE_PERCENTAGE" tableColumnId="12"/>
      <queryTableField id="13" name="EXPOSURE_VALUE" tableColumnId="13"/>
      <queryTableField id="14" name="EXPOSURE_VALUE_PERCENTAGE" tableColumnId="14"/>
      <queryTableField id="15" name="BOOK_VALUE" tableColumnId="15"/>
      <queryTableField id="16" name="CGT_BOOK_VALUE" tableColumnId="16"/>
      <queryTableField id="18" name="SA_OR_OFFSHORE" tableColumnId="18"/>
      <queryTableField id="19" name="INSTRUMENT_TYPE" tableColumnId="19"/>
      <queryTableField id="20" dataBound="0" tableColumnId="20"/>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ExternalData_1" connectionId="73" xr16:uid="{39B42FFC-20B5-4977-AFBC-B92A7B944671}" autoFormatId="16" applyNumberFormats="0" applyBorderFormats="0" applyFontFormats="0" applyPatternFormats="0" applyAlignmentFormats="0" applyWidthHeightFormats="0">
  <queryTableRefresh nextId="22" unboundColumnsRight="1">
    <queryTableFields count="21">
      <queryTableField id="1" name="PORTFOLIO_CODE" tableColumnId="1"/>
      <queryTableField id="2" name="REPORT_ITEM" tableColumnId="2"/>
      <queryTableField id="3" name="REPORT_OR_END_DATE" tableColumnId="3"/>
      <queryTableField id="4" name="PROCESS_OWNER" tableColumnId="4"/>
      <queryTableField id="5" name="EXPORT_DATE" tableColumnId="5"/>
      <queryTableField id="6" name="ACCOUNT_DATE" tableColumnId="6"/>
      <queryTableField id="7" name="SESSION_ID" tableColumnId="7"/>
      <queryTableField id="8" name="LEVEL_CODE" tableColumnId="8"/>
      <queryTableField id="9" name="ITEM_CODE" tableColumnId="9"/>
      <queryTableField id="10" name="ITEM_DESCRIPTION" tableColumnId="10"/>
      <queryTableField id="11" name="CURRENCY_CODE" tableColumnId="11"/>
      <queryTableField id="12" name="MARKET_VALUE" tableColumnId="12"/>
      <queryTableField id="13" name="MARKET_VALUE_PERCENTAGE" tableColumnId="13"/>
      <queryTableField id="14" name="EXPOSURE_VALUE" tableColumnId="14"/>
      <queryTableField id="15" name="EXPOSURE_VALUE_PERCENTAGE" tableColumnId="15"/>
      <queryTableField id="16" name="BOOK_VALUE" tableColumnId="16"/>
      <queryTableField id="17" name="CGT_BOOK_VALUE" tableColumnId="17"/>
      <queryTableField id="18" name="ITEM_ID" tableColumnId="18"/>
      <queryTableField id="19" name="PARENT_ITEM_ID" tableColumnId="19"/>
      <queryTableField id="20" name="RANK" tableColumnId="20"/>
      <queryTableField id="21" dataBound="0" tableColumnId="21"/>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ExternalData_10" connectionId="78" xr16:uid="{B02404B9-BC59-4E27-8519-682DEC2793F5}" autoFormatId="16" applyNumberFormats="0" applyBorderFormats="0" applyFontFormats="0" applyPatternFormats="0" applyAlignmentFormats="0" applyWidthHeightFormats="0">
  <queryTableRefresh nextId="27">
    <queryTableFields count="26">
      <queryTableField id="1" name="SERIES_ID" tableColumnId="1"/>
      <queryTableField id="2" name="CODE" tableColumnId="2"/>
      <queryTableField id="3" name="NAME" tableColumnId="3"/>
      <queryTableField id="4" name="SERIES_TYPE" tableColumnId="4"/>
      <queryTableField id="5" name="DESCRIPTION" tableColumnId="5"/>
      <queryTableField id="6" name="NOTES" tableColumnId="6"/>
      <queryTableField id="7" name="START_DATE" tableColumnId="7"/>
      <queryTableField id="8" name="END_DATE" tableColumnId="8"/>
      <queryTableField id="9" name="STATUS" tableColumnId="9"/>
      <queryTableField id="10" name="FREQUENCY" tableColumnId="10"/>
      <queryTableField id="11" name="PRFRM_SRS_GROUP_ID" tableColumnId="11"/>
      <queryTableField id="12" name="IS_DELETED" tableColumnId="12"/>
      <queryTableField id="13" name="SQL_GET_ENTRY_VALUE" tableColumnId="13"/>
      <queryTableField id="14" name="SQL_VALIDATE_ITEM" tableColumnId="14"/>
      <queryTableField id="15" name="LINKED_SERIES_ID" tableColumnId="15"/>
      <queryTableField id="16" name="SQL_ESTIMATE_RETURN" tableColumnId="16"/>
      <queryTableField id="17" name="DATA_START_DATE" tableColumnId="17"/>
      <queryTableField id="18" name="SHORT_NAME" tableColumnId="18"/>
      <queryTableField id="19" name="LINKED_SERIES_ID_2" tableColumnId="19"/>
      <queryTableField id="20" name="IS_ZERO_RETURN_OK" tableColumnId="20"/>
      <queryTableField id="21" name="UI_TYPE" tableColumnId="21"/>
      <queryTableField id="22" name="UI_PARAMETERS" tableColumnId="22"/>
      <queryTableField id="23" name="BASE_CURRENCY" tableColumnId="23"/>
      <queryTableField id="24" name="PERIOD_SET_DEFN_ID" tableColumnId="24"/>
      <queryTableField id="25" name="CAPTURE_METHOD" tableColumnId="25"/>
      <queryTableField id="26" name="DATA_SOURCE" tableColumnId="26"/>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31.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35.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36.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_rels/table37.xml.rels><?xml version="1.0" encoding="UTF-8" standalone="yes"?>
<Relationships xmlns="http://schemas.openxmlformats.org/package/2006/relationships"><Relationship Id="rId1" Type="http://schemas.openxmlformats.org/officeDocument/2006/relationships/queryTable" Target="../queryTables/queryTable33.xml"/></Relationships>
</file>

<file path=xl/tables/_rels/table38.xml.rels><?xml version="1.0" encoding="UTF-8" standalone="yes"?>
<Relationships xmlns="http://schemas.openxmlformats.org/package/2006/relationships"><Relationship Id="rId1" Type="http://schemas.openxmlformats.org/officeDocument/2006/relationships/queryTable" Target="../queryTables/queryTable34.xml"/></Relationships>
</file>

<file path=xl/tables/_rels/table39.xml.rels><?xml version="1.0" encoding="UTF-8" standalone="yes"?>
<Relationships xmlns="http://schemas.openxmlformats.org/package/2006/relationships"><Relationship Id="rId1" Type="http://schemas.openxmlformats.org/officeDocument/2006/relationships/queryTable" Target="../queryTables/queryTable35.xml"/></Relationships>
</file>

<file path=xl/tables/_rels/table40.xml.rels><?xml version="1.0" encoding="UTF-8" standalone="yes"?>
<Relationships xmlns="http://schemas.openxmlformats.org/package/2006/relationships"><Relationship Id="rId1" Type="http://schemas.openxmlformats.org/officeDocument/2006/relationships/queryTable" Target="../queryTables/queryTable36.xml"/></Relationships>
</file>

<file path=xl/tables/_rels/table41.xml.rels><?xml version="1.0" encoding="UTF-8" standalone="yes"?>
<Relationships xmlns="http://schemas.openxmlformats.org/package/2006/relationships"><Relationship Id="rId1" Type="http://schemas.openxmlformats.org/officeDocument/2006/relationships/queryTable" Target="../queryTables/queryTable37.xml"/></Relationships>
</file>

<file path=xl/tables/_rels/table42.xml.rels><?xml version="1.0" encoding="UTF-8" standalone="yes"?>
<Relationships xmlns="http://schemas.openxmlformats.org/package/2006/relationships"><Relationship Id="rId1" Type="http://schemas.openxmlformats.org/officeDocument/2006/relationships/queryTable" Target="../queryTables/queryTable38.xml"/></Relationships>
</file>

<file path=xl/tables/_rels/table43.xml.rels><?xml version="1.0" encoding="UTF-8" standalone="yes"?>
<Relationships xmlns="http://schemas.openxmlformats.org/package/2006/relationships"><Relationship Id="rId1" Type="http://schemas.openxmlformats.org/officeDocument/2006/relationships/queryTable" Target="../queryTables/queryTable39.xml"/></Relationships>
</file>

<file path=xl/tables/_rels/table44.xml.rels><?xml version="1.0" encoding="UTF-8" standalone="yes"?>
<Relationships xmlns="http://schemas.openxmlformats.org/package/2006/relationships"><Relationship Id="rId1" Type="http://schemas.openxmlformats.org/officeDocument/2006/relationships/queryTable" Target="../queryTables/queryTable40.xml"/></Relationships>
</file>

<file path=xl/tables/_rels/table45.xml.rels><?xml version="1.0" encoding="UTF-8" standalone="yes"?>
<Relationships xmlns="http://schemas.openxmlformats.org/package/2006/relationships"><Relationship Id="rId1" Type="http://schemas.openxmlformats.org/officeDocument/2006/relationships/queryTable" Target="../queryTables/queryTable41.xml"/></Relationships>
</file>

<file path=xl/tables/_rels/table46.xml.rels><?xml version="1.0" encoding="UTF-8" standalone="yes"?>
<Relationships xmlns="http://schemas.openxmlformats.org/package/2006/relationships"><Relationship Id="rId1" Type="http://schemas.openxmlformats.org/officeDocument/2006/relationships/queryTable" Target="../queryTables/queryTable42.xml"/></Relationships>
</file>

<file path=xl/tables/_rels/table47.xml.rels><?xml version="1.0" encoding="UTF-8" standalone="yes"?>
<Relationships xmlns="http://schemas.openxmlformats.org/package/2006/relationships"><Relationship Id="rId1" Type="http://schemas.openxmlformats.org/officeDocument/2006/relationships/queryTable" Target="../queryTables/queryTable43.xml"/></Relationships>
</file>

<file path=xl/tables/_rels/table50.xml.rels><?xml version="1.0" encoding="UTF-8" standalone="yes"?>
<Relationships xmlns="http://schemas.openxmlformats.org/package/2006/relationships"><Relationship Id="rId1" Type="http://schemas.openxmlformats.org/officeDocument/2006/relationships/queryTable" Target="../queryTables/queryTable44.xml"/></Relationships>
</file>

<file path=xl/tables/_rels/table51.xml.rels><?xml version="1.0" encoding="UTF-8" standalone="yes"?>
<Relationships xmlns="http://schemas.openxmlformats.org/package/2006/relationships"><Relationship Id="rId1" Type="http://schemas.openxmlformats.org/officeDocument/2006/relationships/queryTable" Target="../queryTables/queryTable45.xml"/></Relationships>
</file>

<file path=xl/tables/_rels/table52.xml.rels><?xml version="1.0" encoding="UTF-8" standalone="yes"?>
<Relationships xmlns="http://schemas.openxmlformats.org/package/2006/relationships"><Relationship Id="rId1" Type="http://schemas.openxmlformats.org/officeDocument/2006/relationships/queryTable" Target="../queryTables/queryTable46.xml"/></Relationships>
</file>

<file path=xl/tables/_rels/table53.xml.rels><?xml version="1.0" encoding="UTF-8" standalone="yes"?>
<Relationships xmlns="http://schemas.openxmlformats.org/package/2006/relationships"><Relationship Id="rId1" Type="http://schemas.openxmlformats.org/officeDocument/2006/relationships/queryTable" Target="../queryTables/queryTable47.xml"/></Relationships>
</file>

<file path=xl/tables/_rels/table54.xml.rels><?xml version="1.0" encoding="UTF-8" standalone="yes"?>
<Relationships xmlns="http://schemas.openxmlformats.org/package/2006/relationships"><Relationship Id="rId1" Type="http://schemas.openxmlformats.org/officeDocument/2006/relationships/queryTable" Target="../queryTables/queryTable48.xml"/></Relationships>
</file>

<file path=xl/tables/_rels/table55.xml.rels><?xml version="1.0" encoding="UTF-8" standalone="yes"?>
<Relationships xmlns="http://schemas.openxmlformats.org/package/2006/relationships"><Relationship Id="rId1" Type="http://schemas.openxmlformats.org/officeDocument/2006/relationships/queryTable" Target="../queryTables/queryTable49.xml"/></Relationships>
</file>

<file path=xl/tables/_rels/table56.xml.rels><?xml version="1.0" encoding="UTF-8" standalone="yes"?>
<Relationships xmlns="http://schemas.openxmlformats.org/package/2006/relationships"><Relationship Id="rId1" Type="http://schemas.openxmlformats.org/officeDocument/2006/relationships/queryTable" Target="../queryTables/queryTable50.xml"/></Relationships>
</file>

<file path=xl/tables/_rels/table57.xml.rels><?xml version="1.0" encoding="UTF-8" standalone="yes"?>
<Relationships xmlns="http://schemas.openxmlformats.org/package/2006/relationships"><Relationship Id="rId1" Type="http://schemas.openxmlformats.org/officeDocument/2006/relationships/queryTable" Target="../queryTables/queryTable51.xml"/></Relationships>
</file>

<file path=xl/tables/_rels/table58.xml.rels><?xml version="1.0" encoding="UTF-8" standalone="yes"?>
<Relationships xmlns="http://schemas.openxmlformats.org/package/2006/relationships"><Relationship Id="rId1" Type="http://schemas.openxmlformats.org/officeDocument/2006/relationships/queryTable" Target="../queryTables/queryTable52.xml"/></Relationships>
</file>

<file path=xl/tables/_rels/table59.xml.rels><?xml version="1.0" encoding="UTF-8" standalone="yes"?>
<Relationships xmlns="http://schemas.openxmlformats.org/package/2006/relationships"><Relationship Id="rId1" Type="http://schemas.openxmlformats.org/officeDocument/2006/relationships/queryTable" Target="../queryTables/queryTable53.xml"/></Relationships>
</file>

<file path=xl/tables/_rels/table60.xml.rels><?xml version="1.0" encoding="UTF-8" standalone="yes"?>
<Relationships xmlns="http://schemas.openxmlformats.org/package/2006/relationships"><Relationship Id="rId1" Type="http://schemas.openxmlformats.org/officeDocument/2006/relationships/queryTable" Target="../queryTables/queryTable54.xml"/></Relationships>
</file>

<file path=xl/tables/_rels/table61.xml.rels><?xml version="1.0" encoding="UTF-8" standalone="yes"?>
<Relationships xmlns="http://schemas.openxmlformats.org/package/2006/relationships"><Relationship Id="rId1" Type="http://schemas.openxmlformats.org/officeDocument/2006/relationships/queryTable" Target="../queryTables/queryTable55.xml"/></Relationships>
</file>

<file path=xl/tables/_rels/table62.xml.rels><?xml version="1.0" encoding="UTF-8" standalone="yes"?>
<Relationships xmlns="http://schemas.openxmlformats.org/package/2006/relationships"><Relationship Id="rId1" Type="http://schemas.openxmlformats.org/officeDocument/2006/relationships/queryTable" Target="../queryTables/queryTable56.xml"/></Relationships>
</file>

<file path=xl/tables/_rels/table63.xml.rels><?xml version="1.0" encoding="UTF-8" standalone="yes"?>
<Relationships xmlns="http://schemas.openxmlformats.org/package/2006/relationships"><Relationship Id="rId1" Type="http://schemas.openxmlformats.org/officeDocument/2006/relationships/queryTable" Target="../queryTables/queryTable57.xml"/></Relationships>
</file>

<file path=xl/tables/_rels/table64.xml.rels><?xml version="1.0" encoding="UTF-8" standalone="yes"?>
<Relationships xmlns="http://schemas.openxmlformats.org/package/2006/relationships"><Relationship Id="rId1" Type="http://schemas.openxmlformats.org/officeDocument/2006/relationships/queryTable" Target="../queryTables/queryTable58.xml"/></Relationships>
</file>

<file path=xl/tables/_rels/table65.xml.rels><?xml version="1.0" encoding="UTF-8" standalone="yes"?>
<Relationships xmlns="http://schemas.openxmlformats.org/package/2006/relationships"><Relationship Id="rId1" Type="http://schemas.openxmlformats.org/officeDocument/2006/relationships/queryTable" Target="../queryTables/queryTable59.xml"/></Relationships>
</file>

<file path=xl/tables/_rels/table66.xml.rels><?xml version="1.0" encoding="UTF-8" standalone="yes"?>
<Relationships xmlns="http://schemas.openxmlformats.org/package/2006/relationships"><Relationship Id="rId1" Type="http://schemas.openxmlformats.org/officeDocument/2006/relationships/queryTable" Target="../queryTables/queryTable60.xml"/></Relationships>
</file>

<file path=xl/tables/_rels/table67.xml.rels><?xml version="1.0" encoding="UTF-8" standalone="yes"?>
<Relationships xmlns="http://schemas.openxmlformats.org/package/2006/relationships"><Relationship Id="rId1" Type="http://schemas.openxmlformats.org/officeDocument/2006/relationships/queryTable" Target="../queryTables/queryTable61.xml"/></Relationships>
</file>

<file path=xl/tables/_rels/table68.xml.rels><?xml version="1.0" encoding="UTF-8" standalone="yes"?>
<Relationships xmlns="http://schemas.openxmlformats.org/package/2006/relationships"><Relationship Id="rId1" Type="http://schemas.openxmlformats.org/officeDocument/2006/relationships/queryTable" Target="../queryTables/queryTable62.xml"/></Relationships>
</file>

<file path=xl/tables/_rels/table69.xml.rels><?xml version="1.0" encoding="UTF-8" standalone="yes"?>
<Relationships xmlns="http://schemas.openxmlformats.org/package/2006/relationships"><Relationship Id="rId1" Type="http://schemas.openxmlformats.org/officeDocument/2006/relationships/queryTable" Target="../queryTables/queryTable63.xml"/></Relationships>
</file>

<file path=xl/tables/_rels/table70.xml.rels><?xml version="1.0" encoding="UTF-8" standalone="yes"?>
<Relationships xmlns="http://schemas.openxmlformats.org/package/2006/relationships"><Relationship Id="rId1" Type="http://schemas.openxmlformats.org/officeDocument/2006/relationships/queryTable" Target="../queryTables/queryTable64.xml"/></Relationships>
</file>

<file path=xl/tables/_rels/table71.xml.rels><?xml version="1.0" encoding="UTF-8" standalone="yes"?>
<Relationships xmlns="http://schemas.openxmlformats.org/package/2006/relationships"><Relationship Id="rId1" Type="http://schemas.openxmlformats.org/officeDocument/2006/relationships/queryTable" Target="../queryTables/queryTable65.xml"/></Relationships>
</file>

<file path=xl/tables/_rels/table72.xml.rels><?xml version="1.0" encoding="UTF-8" standalone="yes"?>
<Relationships xmlns="http://schemas.openxmlformats.org/package/2006/relationships"><Relationship Id="rId1" Type="http://schemas.openxmlformats.org/officeDocument/2006/relationships/queryTable" Target="../queryTables/queryTable66.xml"/></Relationships>
</file>

<file path=xl/tables/_rels/table73.xml.rels><?xml version="1.0" encoding="UTF-8" standalone="yes"?>
<Relationships xmlns="http://schemas.openxmlformats.org/package/2006/relationships"><Relationship Id="rId1" Type="http://schemas.openxmlformats.org/officeDocument/2006/relationships/queryTable" Target="../queryTables/queryTable67.xml"/></Relationships>
</file>

<file path=xl/tables/_rels/table74.xml.rels><?xml version="1.0" encoding="UTF-8" standalone="yes"?>
<Relationships xmlns="http://schemas.openxmlformats.org/package/2006/relationships"><Relationship Id="rId1" Type="http://schemas.openxmlformats.org/officeDocument/2006/relationships/queryTable" Target="../queryTables/queryTable68.xml"/></Relationships>
</file>

<file path=xl/tables/_rels/table75.xml.rels><?xml version="1.0" encoding="UTF-8" standalone="yes"?>
<Relationships xmlns="http://schemas.openxmlformats.org/package/2006/relationships"><Relationship Id="rId1" Type="http://schemas.openxmlformats.org/officeDocument/2006/relationships/queryTable" Target="../queryTables/queryTable69.xml"/></Relationships>
</file>

<file path=xl/tables/_rels/table76.xml.rels><?xml version="1.0" encoding="UTF-8" standalone="yes"?>
<Relationships xmlns="http://schemas.openxmlformats.org/package/2006/relationships"><Relationship Id="rId1" Type="http://schemas.openxmlformats.org/officeDocument/2006/relationships/queryTable" Target="../queryTables/queryTable70.xml"/></Relationships>
</file>

<file path=xl/tables/_rels/table77.xml.rels><?xml version="1.0" encoding="UTF-8" standalone="yes"?>
<Relationships xmlns="http://schemas.openxmlformats.org/package/2006/relationships"><Relationship Id="rId1" Type="http://schemas.openxmlformats.org/officeDocument/2006/relationships/queryTable" Target="../queryTables/queryTable71.xml"/></Relationships>
</file>

<file path=xl/tables/_rels/table78.xml.rels><?xml version="1.0" encoding="UTF-8" standalone="yes"?>
<Relationships xmlns="http://schemas.openxmlformats.org/package/2006/relationships"><Relationship Id="rId1" Type="http://schemas.openxmlformats.org/officeDocument/2006/relationships/queryTable" Target="../queryTables/queryTable72.xml"/></Relationships>
</file>

<file path=xl/tables/_rels/table79.xml.rels><?xml version="1.0" encoding="UTF-8" standalone="yes"?>
<Relationships xmlns="http://schemas.openxmlformats.org/package/2006/relationships"><Relationship Id="rId1" Type="http://schemas.openxmlformats.org/officeDocument/2006/relationships/queryTable" Target="../queryTables/queryTable73.xml"/></Relationships>
</file>

<file path=xl/tables/_rels/table80.xml.rels><?xml version="1.0" encoding="UTF-8" standalone="yes"?>
<Relationships xmlns="http://schemas.openxmlformats.org/package/2006/relationships"><Relationship Id="rId1" Type="http://schemas.openxmlformats.org/officeDocument/2006/relationships/queryTable" Target="../queryTables/queryTable74.xml"/></Relationships>
</file>

<file path=xl/tables/_rels/table81.xml.rels><?xml version="1.0" encoding="UTF-8" standalone="yes"?>
<Relationships xmlns="http://schemas.openxmlformats.org/package/2006/relationships"><Relationship Id="rId1" Type="http://schemas.openxmlformats.org/officeDocument/2006/relationships/queryTable" Target="../queryTables/queryTable75.xml"/></Relationships>
</file>

<file path=xl/tables/_rels/table82.xml.rels><?xml version="1.0" encoding="UTF-8" standalone="yes"?>
<Relationships xmlns="http://schemas.openxmlformats.org/package/2006/relationships"><Relationship Id="rId1" Type="http://schemas.openxmlformats.org/officeDocument/2006/relationships/queryTable" Target="../queryTables/queryTable7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E0FE0B-A632-4B6E-A265-C2ADCF7A1279}" name="EQUITY_FUND_GEO_EXP" displayName="EQUITY_FUND_GEO_EXP" ref="A1:F3" totalsRowShown="0">
  <autoFilter ref="A1:F3" xr:uid="{65E0FE0B-A632-4B6E-A265-C2ADCF7A1279}"/>
  <tableColumns count="6">
    <tableColumn id="1" xr3:uid="{19DBB2E6-74AC-474B-A933-F1AA322F8463}" name="SERIES"/>
    <tableColumn id="2" xr3:uid="{75E040BA-CD51-47DC-A59E-49F84C8ADCE1}" name="North America" dataDxfId="213"/>
    <tableColumn id="3" xr3:uid="{36DF6A02-F5A6-401F-BFD7-322B428049A0}" name="EM Asia" dataDxfId="212"/>
    <tableColumn id="4" xr3:uid="{47A5532F-DBB6-4C06-BB56-BCCE46B4F2C6}" name="Europe" dataDxfId="211"/>
    <tableColumn id="5" xr3:uid="{AEB3712E-9926-4AAC-BC82-82DB696E0461}" name="Pacific" dataDxfId="210"/>
    <tableColumn id="6" xr3:uid="{54C5050E-2B26-40ED-851B-A58BAAE8AC0D}" name="Other" dataDxfId="209">
      <calculatedColumnFormula>1-EQUITY_FUND_GEO_EXP[[#This Row],[North America]]-EQUITY_FUND_GEO_EXP[[#This Row],[EM Asia]]-EQUITY_FUND_GEO_EXP[[#This Row],[Europe]]-EQUITY_FUND_GEO_EXP[[#This Row],[Pacific]]</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FFB4707-BA99-4937-88CD-5274EDAF5648}" name="Table43" displayName="Table43" ref="A1:C13" totalsRowCount="1">
  <autoFilter ref="A1:C12" xr:uid="{CFFB4707-BA99-4937-88CD-5274EDAF5648}"/>
  <tableColumns count="3">
    <tableColumn id="1" xr3:uid="{D62AB1EB-0708-4023-8085-5BF167C02BF6}" name="SECTOR" totalsRowLabel="Total"/>
    <tableColumn id="2" xr3:uid="{14533D6C-F3E0-4C3C-9CB2-11B8D1FE56D1}" name="SECTOR_LOOKUP"/>
    <tableColumn id="3" xr3:uid="{759EEE0C-D9FB-4306-889A-F1975251D13B}" name="MSCI ACWI" totalsRowFunction="sum" dataDxfId="208" totalsRowDxfId="207"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F0DF0B9-1A56-490D-8841-E19C1A2332D7}" name="Table18" displayName="Table18" ref="A1:B8" totalsRowCount="1">
  <autoFilter ref="A1:B7" xr:uid="{0F0DF0B9-1A56-490D-8841-E19C1A2332D7}"/>
  <tableColumns count="2">
    <tableColumn id="1" xr3:uid="{979C3667-4EDA-468E-A7CE-C002FE083042}" name="MATURITY" totalsRowLabel="Total" dataDxfId="206" totalsRowDxfId="205"/>
    <tableColumn id="2" xr3:uid="{C242F099-6693-4AC2-AE79-BA9E5265A67F}" name="ALBI" totalsRowFunction="sum" dataDxfId="204" totalsRowDxfId="20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E8FB68A-7EF8-4B76-9817-E0EB3C903242}" name="Table_MAPPINGS_PH_GRAPHS_2" displayName="Table_MAPPINGS_PH_GRAPHS_2" ref="A1:G134" totalsRowShown="0" dataDxfId="202">
  <autoFilter ref="A1:G134" xr:uid="{9E8FB68A-7EF8-4B76-9817-E0EB3C903242}"/>
  <sortState xmlns:xlrd2="http://schemas.microsoft.com/office/spreadsheetml/2017/richdata2" ref="A2:G86">
    <sortCondition ref="A1:A86"/>
  </sortState>
  <tableColumns count="7">
    <tableColumn id="1" xr3:uid="{C09DAC67-AF17-4FEF-852F-29775BF6661C}" name="PORTFOLIO_CODE" dataDxfId="201"/>
    <tableColumn id="2" xr3:uid="{9D4FBD62-9235-4E37-98DA-CF5438F61B1B}" name="EXTERNAL_CLASS" dataDxfId="200"/>
    <tableColumn id="3" xr3:uid="{DA4E4747-086B-408E-B2E2-66786A6AE521}" name="SERIES_ID" dataDxfId="199"/>
    <tableColumn id="7" xr3:uid="{99B211EB-A55D-4865-A48B-31D914C43A21}" name="Column1" dataDxfId="198">
      <calculatedColumnFormula>INDEX(Table_PRFRM_DEFN[[NAME]:[NAME]],MATCH(_xlfn.NUMBERVALUE(Table_MAPPINGS_PH_GRAPHS_2[[#This Row],[SERIES_ID]]),Table_PRFRM_DEFN[[SERIES_ID]:[SERIES_ID]],0))</calculatedColumnFormula>
    </tableColumn>
    <tableColumn id="4" xr3:uid="{D7E2E6F2-799D-4D72-A312-FCE192ACE726}" name="SERIES_NUMBER" dataDxfId="197"/>
    <tableColumn id="5" xr3:uid="{D6ABC4D0-F053-486E-AC05-51A25A4EAB6E}" name="LEGEND_DESCRIPTION" dataDxfId="196"/>
    <tableColumn id="6" xr3:uid="{BC911306-8223-4D96-99C6-DC8FC50FBEB6}" name="LOOKUP" dataDxfId="195">
      <calculatedColumnFormula>_xlfn.TEXTJOIN("_",TRUE,Table_MAPPINGS_PH_GRAPHS_2[[#This Row],[PORTFOLIO_CODE]],Table_MAPPINGS_PH_GRAPHS_2[[#This Row],[EXTERNAL_CLASS]],Table_MAPPINGS_PH_GRAPHS_2[[#This Row],[SERIES_NUMBER]])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C8A94A9-1909-4D1D-B28F-8AC784D504BE}" name="Table__809_A_PH" displayName="Table__809_A_PH" ref="I1:Q245" tableType="queryTable" totalsRowShown="0">
  <autoFilter ref="I1:Q245" xr:uid="{571E5328-7B7D-4787-826A-0767BAE225FA}"/>
  <tableColumns count="9">
    <tableColumn id="1" xr3:uid="{6C078270-B966-4693-965E-280C73C48A89}" uniqueName="1" name="END_DATE" queryTableFieldId="1" dataDxfId="194"/>
    <tableColumn id="7" xr3:uid="{C166FF2F-D168-4E54-8001-A46966E95732}" uniqueName="7" name="PH_FOORD_LAST" queryTableFieldId="7"/>
    <tableColumn id="8" xr3:uid="{2F666B81-E0F4-40F4-979F-09790714141B}" uniqueName="8" name="PH_COMP_1_LAST" queryTableFieldId="8"/>
    <tableColumn id="9" xr3:uid="{08AEEA57-53B9-4FD4-8B52-47945DB61846}" uniqueName="9" name="PH_COMP_2_LAST" queryTableFieldId="9"/>
    <tableColumn id="10" xr3:uid="{6DC1E9FA-8687-4C5C-9F6D-89FA145D8A1C}" uniqueName="10" name="PH_COMP_3_LAST" queryTableFieldId="10"/>
    <tableColumn id="2" xr3:uid="{1E39DCC0-EE55-4EB7-A683-AF31B72027CD}" uniqueName="2" name="PH_FOORD" queryTableFieldId="2"/>
    <tableColumn id="4" xr3:uid="{F4204EEC-B7EF-4D50-96B5-24CC38FDC48C}" uniqueName="4" name="PH_COMP_2" queryTableFieldId="4"/>
    <tableColumn id="3" xr3:uid="{080F0BE2-2CC3-45AE-B92C-884EAE9D4B76}" uniqueName="3" name="PH_COMP_1" queryTableFieldId="3"/>
    <tableColumn id="5" xr3:uid="{924C762A-E08F-4DE1-87C9-8ED1FC27E2F9}" uniqueName="5" name="PH_COMP_3"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441E314-B438-4F08-B914-F7EFC5D91D49}" name="Table__809_B2_PH" displayName="Table__809_B2_PH" ref="I1:Q245" tableType="queryTable" totalsRowShown="0">
  <autoFilter ref="I1:Q245" xr:uid="{571E5328-7B7D-4787-826A-0767BAE225FA}"/>
  <tableColumns count="9">
    <tableColumn id="1" xr3:uid="{04A41F73-4EC8-4344-8557-73EB6672AA16}" uniqueName="1" name="END_DATE" queryTableFieldId="1" dataDxfId="193"/>
    <tableColumn id="7" xr3:uid="{27F24D3B-5FA6-4DAE-8DA2-E77A4A4E8876}" uniqueName="7" name="PH_FOORD_LAST" queryTableFieldId="7"/>
    <tableColumn id="8" xr3:uid="{B8676D06-38EF-499C-A362-7CABB93671DE}" uniqueName="8" name="PH_COMP_1_LAST" queryTableFieldId="8"/>
    <tableColumn id="9" xr3:uid="{A5693BDE-C75C-4B87-89B0-433533D02FD3}" uniqueName="9" name="PH_COMP_2_LAST" queryTableFieldId="9"/>
    <tableColumn id="10" xr3:uid="{DB63DC0A-D25C-4A1A-A9BC-75C4213CC306}" uniqueName="10" name="PH_COMP_3_LAST" queryTableFieldId="10"/>
    <tableColumn id="4" xr3:uid="{128AF13B-838B-44FA-AA15-F99045A9476D}" uniqueName="4" name="PH_COMP_2" queryTableFieldId="4"/>
    <tableColumn id="2" xr3:uid="{B83E3891-7C3B-4733-82D6-41506FA4C11A}" uniqueName="2" name="PH_FOORD" queryTableFieldId="2"/>
    <tableColumn id="3" xr3:uid="{E7BD1AF4-8651-4B74-9C7B-C97E8D7FAFDF}" uniqueName="3" name="PH_COMP_1" queryTableFieldId="3"/>
    <tableColumn id="5" xr3:uid="{434CDEBC-FD5C-4897-A854-59FB42A5AC1A}" uniqueName="5" name="PH_COMP_3"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F80E0F-2670-4441-982E-1695D82396E3}" name="Table__810_A_PH" displayName="Table__810_A_PH" ref="I1:M287" tableType="queryTable" totalsRowShown="0">
  <autoFilter ref="I1:M287" xr:uid="{571E5328-7B7D-4787-826A-0767BAE225FA}"/>
  <tableColumns count="5">
    <tableColumn id="1" xr3:uid="{3B9ADC53-8B9F-4F51-9FC5-788EA176437F}" uniqueName="1" name="END_DATE" queryTableFieldId="1" dataDxfId="192"/>
    <tableColumn id="7" xr3:uid="{0D91D921-E088-4871-92AB-ADAA1A90805C}" uniqueName="7" name="PH_FOORD_LAST" queryTableFieldId="7"/>
    <tableColumn id="8" xr3:uid="{7FD029E9-A80B-4019-B8D1-92D0D4AF534B}" uniqueName="8" name="PH_COMP_1_LAST" queryTableFieldId="8"/>
    <tableColumn id="3" xr3:uid="{8E9842F4-1178-4926-8ED5-1E98F2512EA0}" uniqueName="3" name="PH_COMP_1" queryTableFieldId="3"/>
    <tableColumn id="2" xr3:uid="{D7572324-1A03-424A-A0B8-2CF33A229082}" uniqueName="2" name="PH_FOORD"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4451CA-716B-4B25-87DA-1FE6E9B6852D}" name="Table__810_B2_PH" displayName="Table__810_B2_PH" ref="I1:M287" tableType="queryTable" totalsRowShown="0">
  <autoFilter ref="I1:M287" xr:uid="{571E5328-7B7D-4787-826A-0767BAE225FA}"/>
  <tableColumns count="5">
    <tableColumn id="1" xr3:uid="{8611B55A-0099-4F8C-817F-FB92487B4ED7}" uniqueName="1" name="END_DATE" queryTableFieldId="1" dataDxfId="191"/>
    <tableColumn id="7" xr3:uid="{B2344384-BA2C-4101-9DFE-7FF8628E733F}" uniqueName="7" name="PH_FOORD_LAST" queryTableFieldId="7"/>
    <tableColumn id="8" xr3:uid="{58BB115F-FE44-4AD2-AABC-7231915B8CAC}" uniqueName="8" name="PH_COMP_1_LAST" queryTableFieldId="8"/>
    <tableColumn id="3" xr3:uid="{3BCE51CF-531D-4764-8E27-12B0FA861493}" uniqueName="3" name="PH_COMP_1" queryTableFieldId="3"/>
    <tableColumn id="2" xr3:uid="{34447FBE-BC64-487A-8FFC-1EFD7E918F97}" uniqueName="2" name="PH_FOORD"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2430C65-5A2C-496D-8345-B77E4FC94711}" name="Table__810_B3_PH" displayName="Table__810_B3_PH" ref="I1:M287" tableType="queryTable" totalsRowShown="0">
  <autoFilter ref="I1:M287" xr:uid="{571E5328-7B7D-4787-826A-0767BAE225FA}"/>
  <tableColumns count="5">
    <tableColumn id="1" xr3:uid="{CCC308E0-E00E-45D3-9AAE-FE98149BB685}" uniqueName="1" name="END_DATE" queryTableFieldId="1" dataDxfId="190"/>
    <tableColumn id="7" xr3:uid="{356FC7CB-2AC5-48FB-9EED-C3A5395C46C5}" uniqueName="7" name="PH_FOORD_LAST" queryTableFieldId="7"/>
    <tableColumn id="8" xr3:uid="{DA987216-8688-4148-8294-89FAF03CEFAB}" uniqueName="8" name="PH_COMP_1_LAST" queryTableFieldId="8"/>
    <tableColumn id="3" xr3:uid="{6F648253-F0F1-43D0-BE82-6E044E72949F}" uniqueName="3" name="PH_COMP_1" queryTableFieldId="3"/>
    <tableColumn id="2" xr3:uid="{273E9276-0AF7-4A1D-BE0A-DB0C5B085B63}" uniqueName="2" name="PH_FOORD"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8B9EA89-B03B-4CF2-88F0-DCFDF8D343CE}" name="_810_B4_PH" displayName="_810_B4_PH" ref="I1:M287" tableType="queryTable" totalsRowShown="0">
  <autoFilter ref="I1:M287" xr:uid="{571E5328-7B7D-4787-826A-0767BAE225FA}"/>
  <tableColumns count="5">
    <tableColumn id="1" xr3:uid="{BDC7EBF1-9822-4017-A1BA-F0A2FC0A9BD1}" uniqueName="1" name="END_DATE" queryTableFieldId="1" dataDxfId="189"/>
    <tableColumn id="7" xr3:uid="{9F72B11D-4F46-48EA-89BC-BCBFCF908046}" uniqueName="7" name="PH_FOORD_LAST" queryTableFieldId="7"/>
    <tableColumn id="8" xr3:uid="{E16DCE3B-519D-4A2C-B52F-BDE6834F5888}" uniqueName="8" name="PH_COMP_1_LAST" queryTableFieldId="8"/>
    <tableColumn id="3" xr3:uid="{B990A43D-2276-4899-8C67-79A78AECFB6E}" uniqueName="3" name="PH_COMP_1" queryTableFieldId="3"/>
    <tableColumn id="2" xr3:uid="{7961ED9E-EDFA-4EC3-9483-D9EB33DB22EB}" uniqueName="2" name="PH_FOORD"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F728C9-0603-4933-A669-9E695A8140C4}" name="Table_810_VS_INFLATION" displayName="Table_810_VS_INFLATION" ref="A1:I439" tableType="queryTable" totalsRowShown="0">
  <autoFilter ref="A1:I439" xr:uid="{3AF728C9-0603-4933-A669-9E695A8140C4}"/>
  <tableColumns count="9">
    <tableColumn id="1" xr3:uid="{A21A4B17-60A9-464F-93D1-0F90EDD8927E}" uniqueName="1" name="PORTFOLIO_CODE" queryTableFieldId="1" dataDxfId="188"/>
    <tableColumn id="3" xr3:uid="{88A85993-2098-4949-BF81-600759BF8DA9}" uniqueName="3" name="REPORT_ITEM" queryTableFieldId="3" dataDxfId="187"/>
    <tableColumn id="4" xr3:uid="{06D12A35-3815-4764-BE6E-2DF4FEA01BF3}" uniqueName="4" name="REPORT_OR_END_DATE" queryTableFieldId="4" dataDxfId="186"/>
    <tableColumn id="7" xr3:uid="{62901B6F-ADCE-4435-B9D1-8E71E7075401}" uniqueName="7" name="MONTH_END_DATE" queryTableFieldId="7" dataDxfId="185"/>
    <tableColumn id="6" xr3:uid="{618B186C-4354-49DB-8D72-C18873E33DA4}" uniqueName="6" name="EXPORT_DATE" queryTableFieldId="6" dataDxfId="184"/>
    <tableColumn id="9" xr3:uid="{9EF3C1B7-7887-4E96-9EFB-BE07FCE3DDA0}" uniqueName="9" name="5% Hurdle" queryTableFieldId="9"/>
    <tableColumn id="10" xr3:uid="{E06443AD-827D-4029-9366-0AA2162DEAE5}" uniqueName="10" name="Excess Return" queryTableFieldId="10"/>
    <tableColumn id="11" xr3:uid="{FCE3D009-B2BE-4DFA-B17F-923618A64D49}" uniqueName="11" name="5 Year CPI" queryTableFieldId="11"/>
    <tableColumn id="13" xr3:uid="{7E48F6C6-A118-40A2-81D0-8B8C1525431B}" uniqueName="13" name="Foord" queryTableFieldId="1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47FA1D-5D89-476F-8611-FCDF5AC7076F}" name="_811_SECTOR_EXP_VS_BENCHMARK" displayName="_811_SECTOR_EXP_VS_BENCHMARK" ref="A1:D14" tableType="queryTable" totalsRowShown="0">
  <autoFilter ref="A1:D14" xr:uid="{C847FA1D-5D89-476F-8611-FCDF5AC7076F}"/>
  <tableColumns count="4">
    <tableColumn id="1" xr3:uid="{41B5ABC7-D8BB-4F9A-82E1-D7940F993538}" uniqueName="1" name="Item Description" queryTableFieldId="1" dataDxfId="183"/>
    <tableColumn id="2" xr3:uid="{18F61399-8C45-42B1-BE67-933FC29BCB2A}" uniqueName="2" name="811" queryTableFieldId="2"/>
    <tableColumn id="3" xr3:uid="{9635B5C8-E1FD-48EA-BC53-D2DF2FCB7078}" uniqueName="3" name="J303" queryTableFieldId="3"/>
    <tableColumn id="4" xr3:uid="{355ACC53-303F-4A34-8AAC-72B6098DE49A}" uniqueName="4" name="Rank"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C68134-261D-4454-A2FA-9CDD2DE18E7F}" name="Table__811_A_PH" displayName="Table__811_A_PH" ref="I1:M287" tableType="queryTable" totalsRowShown="0">
  <autoFilter ref="I1:M287" xr:uid="{571E5328-7B7D-4787-826A-0767BAE225FA}"/>
  <tableColumns count="5">
    <tableColumn id="1" xr3:uid="{F9B8D2FA-73F1-45C5-BBAA-ACAC61AC7437}" uniqueName="1" name="END_DATE" queryTableFieldId="1" dataDxfId="182"/>
    <tableColumn id="7" xr3:uid="{CAEB7BCD-E903-4C73-991E-A5096EAEA4E7}" uniqueName="7" name="PH_FOORD_LAST" queryTableFieldId="7"/>
    <tableColumn id="8" xr3:uid="{576014DB-84AF-4650-8336-EAC503A67B35}" uniqueName="8" name="PH_COMP_1_LAST" queryTableFieldId="8"/>
    <tableColumn id="2" xr3:uid="{6AA7C823-7C2E-4788-B808-EF3234068AD5}" uniqueName="2" name="PH_FOORD" queryTableFieldId="2"/>
    <tableColumn id="3" xr3:uid="{0F4B0AF1-B6F8-466F-BF60-832AFB0A0634}" uniqueName="3" name="PH_COMP_1" queryTableField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1370D54-F0D2-46A8-805C-C1EBB8E1936B}" name="Table__811_B2_PH" displayName="Table__811_B2_PH" ref="I1:M287" tableType="queryTable" totalsRowShown="0">
  <autoFilter ref="I1:M287" xr:uid="{571E5328-7B7D-4787-826A-0767BAE225FA}"/>
  <tableColumns count="5">
    <tableColumn id="1" xr3:uid="{2D107FB7-D797-4DC7-84D8-AAD6AE52416A}" uniqueName="1" name="END_DATE" queryTableFieldId="1" dataDxfId="181"/>
    <tableColumn id="7" xr3:uid="{8C35887A-DD33-45FF-A1BA-C9ED0C898766}" uniqueName="7" name="PH_FOORD_LAST" queryTableFieldId="7"/>
    <tableColumn id="8" xr3:uid="{AF465FB5-3823-4118-97A1-CAA343AE2339}" uniqueName="8" name="PH_COMP_1_LAST" queryTableFieldId="8"/>
    <tableColumn id="2" xr3:uid="{AA13CC88-2A70-469F-8FF1-1B16FC28AE6C}" uniqueName="2" name="PH_FOORD" queryTableFieldId="2"/>
    <tableColumn id="3" xr3:uid="{8345F197-4006-4128-8D87-C5B0BADB11D0}" uniqueName="3" name="PH_COMP_1" queryTableFieldId="3"/>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C50EBA4-7EC6-4ECF-A711-EC59568400B5}" name="Table__811_B3_PH" displayName="Table__811_B3_PH" ref="I1:M287" tableType="queryTable" totalsRowShown="0">
  <autoFilter ref="I1:M287" xr:uid="{571E5328-7B7D-4787-826A-0767BAE225FA}"/>
  <tableColumns count="5">
    <tableColumn id="1" xr3:uid="{12375A0E-E972-4D22-A0B6-0289BF2FB803}" uniqueName="1" name="END_DATE" queryTableFieldId="1" dataDxfId="180"/>
    <tableColumn id="7" xr3:uid="{833E3C83-E11B-4976-9432-F60925576035}" uniqueName="7" name="PH_FOORD_LAST" queryTableFieldId="7"/>
    <tableColumn id="8" xr3:uid="{EA0F018D-79F5-4EA4-8A51-AB76AC4EC75C}" uniqueName="8" name="PH_COMP_1_LAST" queryTableFieldId="8"/>
    <tableColumn id="2" xr3:uid="{C12AFF5D-2897-42A5-BC3A-815ED6B25F50}" uniqueName="2" name="PH_FOORD" queryTableFieldId="2"/>
    <tableColumn id="3" xr3:uid="{9F25EBFD-DBC0-4468-A94C-4D07BD7F705D}" uniqueName="3" name="PH_COMP_1"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59ECC09-5A30-40B5-A0F8-61735330F45E}" name="_811_B4_PH" displayName="_811_B4_PH" ref="I1:M287" tableType="queryTable" totalsRowShown="0">
  <autoFilter ref="I1:M287" xr:uid="{571E5328-7B7D-4787-826A-0767BAE225FA}"/>
  <tableColumns count="5">
    <tableColumn id="1" xr3:uid="{223B5368-B80F-4992-B68D-A0963E734BC7}" uniqueName="1" name="END_DATE" queryTableFieldId="1" dataDxfId="179"/>
    <tableColumn id="7" xr3:uid="{88D7E699-1D65-4FE7-B638-A4C4964DD669}" uniqueName="7" name="PH_FOORD_LAST" queryTableFieldId="7"/>
    <tableColumn id="8" xr3:uid="{61B4DF3D-4064-430A-84E3-35C67E8779D9}" uniqueName="8" name="PH_COMP_1_LAST" queryTableFieldId="8"/>
    <tableColumn id="2" xr3:uid="{29A20C24-FC60-437D-B8EE-31FBAAED77BF}" uniqueName="2" name="PH_FOORD" queryTableFieldId="2"/>
    <tableColumn id="3" xr3:uid="{69C5CE10-3726-4F9F-A912-CC115C4B987F}" uniqueName="3" name="PH_COMP_1" queryTableFieldId="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C6712A-EFB1-49C4-A92D-78844CB40B60}" name="Table_811_PERF_VS_BENCHMARK" displayName="Table_811_PERF_VS_BENCHMARK" ref="A1:G286" tableType="queryTable" totalsRowShown="0">
  <autoFilter ref="A1:G286" xr:uid="{1DC6712A-EFB1-49C4-A92D-78844CB40B60}"/>
  <tableColumns count="7">
    <tableColumn id="1" xr3:uid="{9C6BAFAD-BB72-40E2-9116-63D6C81A706C}" uniqueName="1" name="PORTFOLIO_CODE" queryTableFieldId="1"/>
    <tableColumn id="2" xr3:uid="{2015EC5A-DD7A-4406-83C0-941FF10FC093}" uniqueName="2" name="REPORT_ITEM" queryTableFieldId="2"/>
    <tableColumn id="3" xr3:uid="{FE3F36C5-D3BC-4A36-91C6-FAB7FDEAA5D6}" uniqueName="3" name="REPORT_OR_END_DATE" queryTableFieldId="3" dataDxfId="178"/>
    <tableColumn id="4" xr3:uid="{5FA10EEE-58D7-40BE-BF5C-9F2C494FA54A}" uniqueName="4" name="EXPORT_DATE" queryTableFieldId="4" dataDxfId="177"/>
    <tableColumn id="5" xr3:uid="{A5E39161-3810-4E2D-AC32-67135B2793D8}" uniqueName="5" name="MONTH_END_DATE" queryTableFieldId="5" dataDxfId="176"/>
    <tableColumn id="6" xr3:uid="{7729E9E2-D99E-4B0C-8DD2-5CABE273DA71}" uniqueName="6" name="ALSI_NEGATIVE" queryTableFieldId="8"/>
    <tableColumn id="7" xr3:uid="{65CE5B79-9D1D-420D-8AAA-B93A536A0259}" uniqueName="7" name="ALSI_POSITIVE" queryTableFieldId="9"/>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375CB67-E9F2-46DA-9CEE-C074369296AC}" name="Table_816_A_PH" displayName="Table_816_A_PH" ref="I1:M220" tableType="queryTable" totalsRowShown="0">
  <autoFilter ref="I1:M220" xr:uid="{571E5328-7B7D-4787-826A-0767BAE225FA}"/>
  <tableColumns count="5">
    <tableColumn id="1" xr3:uid="{1F9A4150-FD81-4144-B644-87AB55A221F3}" uniqueName="1" name="END_DATE" queryTableFieldId="1" dataDxfId="175"/>
    <tableColumn id="7" xr3:uid="{E5CF7F6B-BE67-487D-88EF-A68715094456}" uniqueName="7" name="PH_FOORD_LAST" queryTableFieldId="7"/>
    <tableColumn id="8" xr3:uid="{6FBF4A96-277D-452C-8913-CAC912768DA7}" uniqueName="8" name="PH_COMP_1_LAST" queryTableFieldId="8"/>
    <tableColumn id="3" xr3:uid="{4C4B5F10-1465-49DC-958E-BCC72E69608E}" uniqueName="3" name="PH_COMP_1" queryTableFieldId="3"/>
    <tableColumn id="2" xr3:uid="{00824019-6E52-4666-B46F-B5212EB5DFCE}" uniqueName="2" name="PH_FOORD" queryTableFieldId="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26C7642-2F86-4C12-91FB-48C172433496}" name="Table_816_ESAOT_PIE" displayName="Table_816_ESAOT_PIE" ref="A1:J8" tableType="queryTable" totalsRowShown="0">
  <autoFilter ref="A1:J8" xr:uid="{D26C7642-2F86-4C12-91FB-48C172433496}"/>
  <tableColumns count="10">
    <tableColumn id="1" xr3:uid="{CC2A1149-0FBA-492E-A4F0-9A5E53D2B517}" uniqueName="1" name="PORTFOLIO_CODE" queryTableFieldId="1"/>
    <tableColumn id="2" xr3:uid="{1BEDF0B7-0AA6-4919-B87D-AECDEAD35509}" uniqueName="2" name="REPORT_ITEM" queryTableFieldId="2"/>
    <tableColumn id="3" xr3:uid="{38CECFB4-5773-4AF9-AB2C-E4EE6A6CB412}" uniqueName="3" name="REPORT_OR_END_DATE" queryTableFieldId="3"/>
    <tableColumn id="4" xr3:uid="{515AFE9C-ACE7-4759-A794-7A39D0805040}" uniqueName="4" name="EXPORT_DATE" queryTableFieldId="4" dataDxfId="174"/>
    <tableColumn id="5" xr3:uid="{23DF5836-675E-412F-A461-17E15CD38178}" uniqueName="5" name="ITEM_CODE" queryTableFieldId="5"/>
    <tableColumn id="6" xr3:uid="{7CE6A7D1-35F5-4969-928E-6657D4E49F5A}" uniqueName="6" name="ITEM_DESCRIPTION" queryTableFieldId="6"/>
    <tableColumn id="7" xr3:uid="{8367838F-8F8C-40D6-9334-237E696E6BAE}" uniqueName="7" name="CURRENT_VALUE" queryTableFieldId="7"/>
    <tableColumn id="8" xr3:uid="{C4B221B3-FFC1-428F-9388-8DA405865C66}" uniqueName="8" name="PRIOR_VALUE" queryTableFieldId="8"/>
    <tableColumn id="9" xr3:uid="{90810E59-C0C7-4EB8-8DF9-DEB5F6D157CA}" uniqueName="9" name="CHANGE" queryTableFieldId="9"/>
    <tableColumn id="10" xr3:uid="{628F1056-6BA9-4D6E-ADD0-1177D09B9E04}" uniqueName="10" name="RANK" queryTableFieldId="10"/>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8462E7-9EC5-45F2-9394-4E1F4B47BDF3}" name="Table__817_A_PH" displayName="Table__817_A_PH" ref="I1:M220" tableType="queryTable" totalsRowShown="0">
  <autoFilter ref="I1:M220" xr:uid="{571E5328-7B7D-4787-826A-0767BAE225FA}"/>
  <tableColumns count="5">
    <tableColumn id="1" xr3:uid="{C5EFD181-C891-45C4-8FDB-14F032D2F71F}" uniqueName="1" name="END_DATE" queryTableFieldId="1" dataDxfId="173"/>
    <tableColumn id="7" xr3:uid="{04FBF6F1-9C12-47C6-8888-C33B530B9193}" uniqueName="7" name="PH_FOORD_LAST" queryTableFieldId="7"/>
    <tableColumn id="8" xr3:uid="{5BAFE211-269C-484E-9AD3-2B718FDCD459}" uniqueName="8" name="PH_COMP_1_LAST" queryTableFieldId="8"/>
    <tableColumn id="3" xr3:uid="{C5C47AF3-BDEA-4FE7-8780-F0D8175C6850}" uniqueName="3" name="PH_COMP_1" queryTableFieldId="3"/>
    <tableColumn id="2" xr3:uid="{1334DE03-E964-44B2-B211-72C7520B668F}" uniqueName="2" name="PH_FOORD" queryTableFieldId="2"/>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90A59D5-76AE-4E70-AE76-1AD5ABD969CA}" name="Table__817_B2_PH" displayName="Table__817_B2_PH" ref="I1:M220" tableType="queryTable" totalsRowShown="0">
  <autoFilter ref="I1:M220" xr:uid="{571E5328-7B7D-4787-826A-0767BAE225FA}"/>
  <tableColumns count="5">
    <tableColumn id="1" xr3:uid="{F457EF04-CB02-4663-910F-2DDEF591B05E}" uniqueName="1" name="END_DATE" queryTableFieldId="1" dataDxfId="172"/>
    <tableColumn id="7" xr3:uid="{4B34170C-2E64-43C7-B9A1-1CB7B7062E7C}" uniqueName="7" name="PH_FOORD_LAST" queryTableFieldId="7"/>
    <tableColumn id="8" xr3:uid="{EFDD3F4B-1021-4982-BE91-9B5F45B6034E}" uniqueName="8" name="PH_COMP_1_LAST" queryTableFieldId="8"/>
    <tableColumn id="3" xr3:uid="{2CA66526-08C6-4165-A299-4F9333E02337}" uniqueName="3" name="PH_COMP_1" queryTableFieldId="3"/>
    <tableColumn id="2" xr3:uid="{5B4E7CCB-91C9-420D-80F1-30F324385427}" uniqueName="2" name="PH_FOORD" queryTableFieldId="2"/>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241677-B810-42CD-959D-3DBC96BB649E}" name="_817_B4_PH" displayName="_817_B4_PH" ref="I1:M220" tableType="queryTable" totalsRowShown="0">
  <autoFilter ref="I1:M220" xr:uid="{571E5328-7B7D-4787-826A-0767BAE225FA}"/>
  <tableColumns count="5">
    <tableColumn id="1" xr3:uid="{9F150ABC-A85F-427F-85A1-0F06F791A3D9}" uniqueName="1" name="END_DATE" queryTableFieldId="1" dataDxfId="171"/>
    <tableColumn id="7" xr3:uid="{9D51C4D5-A5EC-45D6-8E35-A9786458C282}" uniqueName="7" name="PH_FOORD_LAST" queryTableFieldId="7"/>
    <tableColumn id="8" xr3:uid="{B88CB3E9-7938-418C-AEDC-E940D3CE8E20}" uniqueName="8" name="PH_COMP_1_LAST" queryTableFieldId="8"/>
    <tableColumn id="3" xr3:uid="{8F6FCB78-0BC7-4FE7-8CA5-6F74986755FA}" uniqueName="3" name="PH_COMP_1" queryTableFieldId="3"/>
    <tableColumn id="2" xr3:uid="{C1003245-9629-4EEF-96AA-B2EC1F824BE7}" uniqueName="2" name="PH_FOORD" queryTableFieldId="2"/>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A370C8-E44F-4266-B126-7A335778A9A8}" name="Table_817_COST_OF_REG_28_A" displayName="Table_817_COST_OF_REG_28_A" ref="I1:M220" tableType="queryTable" totalsRowShown="0">
  <autoFilter ref="I1:M220" xr:uid="{571E5328-7B7D-4787-826A-0767BAE225FA}"/>
  <tableColumns count="5">
    <tableColumn id="1" xr3:uid="{227D38D6-AAE7-41B4-9490-AA192271E9A6}" uniqueName="1" name="END_DATE" queryTableFieldId="1" dataDxfId="170"/>
    <tableColumn id="3" xr3:uid="{3BA58BB4-194C-4615-BC7A-35438272252E}" uniqueName="3" name="PH_COMP_1" queryTableFieldId="3"/>
    <tableColumn id="2" xr3:uid="{4EAFF702-B740-49A3-ABB0-6785D0D6D9F5}" uniqueName="2" name="PH_FOORD" queryTableFieldId="2"/>
    <tableColumn id="7" xr3:uid="{3C8AF68E-18A2-46DD-8343-24EE34AF0B26}" uniqueName="7" name="PH_FOORD_LAST" queryTableFieldId="7"/>
    <tableColumn id="8" xr3:uid="{F29083AD-DA73-42FD-BF59-905214D0E388}" uniqueName="8" name="PH_COMP_1_LAST" queryTableFieldId="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D0C03C9-54D1-4EB5-AD99-B741C6775A12}" name="Table_817_COST_OF_REG_28_B2" displayName="Table_817_COST_OF_REG_28_B2" ref="I1:M220" tableType="queryTable" totalsRowShown="0">
  <autoFilter ref="I1:M220" xr:uid="{571E5328-7B7D-4787-826A-0767BAE225FA}"/>
  <tableColumns count="5">
    <tableColumn id="1" xr3:uid="{F5689493-399C-4224-9318-77AB189B98AD}" uniqueName="1" name="END_DATE" queryTableFieldId="1" dataDxfId="169"/>
    <tableColumn id="3" xr3:uid="{64B8AC88-315D-4966-BF60-DCAF2743DD45}" uniqueName="3" name="PH_COMP_1" queryTableFieldId="3"/>
    <tableColumn id="2" xr3:uid="{4FED9E78-BC7B-4C79-A408-53C937B83D41}" uniqueName="2" name="PH_FOORD" queryTableFieldId="2"/>
    <tableColumn id="7" xr3:uid="{695C269F-DB3A-4D5F-ADC7-B501703648FD}" uniqueName="7" name="PH_FOORD_LAST" queryTableFieldId="7"/>
    <tableColumn id="8" xr3:uid="{4227E6AD-0B4B-4CD8-B96E-16F3B3A97E5E}" uniqueName="8" name="PH_COMP_1_LAST" queryTableFieldId="8"/>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72BF5A9-2D72-4F20-808C-C992057574D4}" name="Table_818_ONE_YEAR_ROLLING" displayName="Table_818_ONE_YEAR_ROLLING" ref="K2:Z140" tableType="queryTable" totalsRowShown="0">
  <autoFilter ref="K2:Z140" xr:uid="{772BF5A9-2D72-4F20-808C-C992057574D4}"/>
  <tableColumns count="16">
    <tableColumn id="1" xr3:uid="{40177EC6-FEB3-4F72-B795-1F45A3BF0F91}" uniqueName="1" name="PORTFOLIO_CODE" queryTableFieldId="1" dataDxfId="168"/>
    <tableColumn id="2" xr3:uid="{9189E0D5-F241-4E99-A1D8-3B1222DCE330}" uniqueName="2" name="EXTERNAL_CLASS" queryTableFieldId="2" dataDxfId="167"/>
    <tableColumn id="3" xr3:uid="{D5F15B24-A04D-4168-93E8-A64EEAFF3F39}" uniqueName="3" name="REPORT_ITEM" queryTableFieldId="3" dataDxfId="166"/>
    <tableColumn id="4" xr3:uid="{D816CFF3-645A-441B-BCCD-7E52AE9499A1}" uniqueName="4" name="REPORT_OR_END_DATE" queryTableFieldId="4" dataDxfId="165"/>
    <tableColumn id="5" xr3:uid="{2FEF67F9-5F89-4714-9E38-753541B08FF6}" uniqueName="5" name="PROCESS_OWNER" queryTableFieldId="5" dataDxfId="164"/>
    <tableColumn id="6" xr3:uid="{024FE922-1B33-46D7-B9CB-504C1FDB6665}" uniqueName="6" name="EXPORT_DATE" queryTableFieldId="6" dataDxfId="163"/>
    <tableColumn id="7" xr3:uid="{702F1CF6-1EC2-4A90-A3A8-B4DB2F5CF717}" uniqueName="7" name="SESSION_ID" queryTableFieldId="7"/>
    <tableColumn id="8" xr3:uid="{6451C14F-18D8-4D1A-A5F3-FDC3B0BDB123}" uniqueName="8" name="START_DATE" queryTableFieldId="8" dataDxfId="162"/>
    <tableColumn id="9" xr3:uid="{9683309E-AB94-45B9-B0DE-1A1F56591DBA}" uniqueName="9" name="END_DATE" queryTableFieldId="9" dataDxfId="161"/>
    <tableColumn id="10" xr3:uid="{1CEE0392-3550-4A47-823F-00A36F693507}" uniqueName="10" name="DESCRIPTION" queryTableFieldId="10" dataDxfId="160"/>
    <tableColumn id="11" xr3:uid="{31ECE644-ABC0-4F53-B344-3B8504B73294}" uniqueName="11" name="STATISTIC" queryTableFieldId="11" dataDxfId="159"/>
    <tableColumn id="12" xr3:uid="{D2071382-6BA6-4E29-A82B-70D3C60F2F50}" uniqueName="12" name="PERIOD_CODE" queryTableFieldId="12" dataDxfId="158"/>
    <tableColumn id="13" xr3:uid="{4FB2C1DB-06A6-49C3-9ED6-D76A46EF9593}" uniqueName="13" name="PERFORMANCE" queryTableFieldId="13"/>
    <tableColumn id="14" xr3:uid="{B6EED946-1280-461A-A18B-5E6350D8F27E}" uniqueName="14" name="SERIES_ID" queryTableFieldId="14"/>
    <tableColumn id="15" xr3:uid="{548E40E1-8F51-45A4-AD90-3B1148D50F90}" uniqueName="15" name="NAME" queryTableFieldId="15" dataDxfId="157"/>
    <tableColumn id="16" xr3:uid="{A599618A-74C5-4931-AEEF-9044F652B875}" uniqueName="16" name="CODE" queryTableFieldId="16" dataDxfId="156"/>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2472A5-E5AA-48DD-85EA-E7A64ED86976}" name="Table__818_A_PH" displayName="Table__818_A_PH" ref="I1:M151" tableType="queryTable" totalsRowShown="0">
  <autoFilter ref="I1:M151" xr:uid="{571E5328-7B7D-4787-826A-0767BAE225FA}"/>
  <tableColumns count="5">
    <tableColumn id="1" xr3:uid="{486A4210-E803-4D96-96C1-A96A598BA936}" uniqueName="1" name="END_DATE" queryTableFieldId="1" dataDxfId="155"/>
    <tableColumn id="7" xr3:uid="{E75D9568-EA53-4D25-A134-DBFCC893C870}" uniqueName="7" name="PH_FOORD_LAST" queryTableFieldId="7"/>
    <tableColumn id="8" xr3:uid="{28D24841-9867-4606-BA1D-85D1C47B9EC2}" uniqueName="8" name="PH_COMP_1_LAST" queryTableFieldId="8"/>
    <tableColumn id="3" xr3:uid="{39BC0369-8DDF-4848-A917-7581020B5B65}" uniqueName="3" name="PH_COMP_1" queryTableFieldId="3"/>
    <tableColumn id="2" xr3:uid="{5E3978EE-3F16-47F8-A7CC-5F2CDD29F96F}" uniqueName="2" name="PH_FOORD" queryTableFieldId="2"/>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2CE65E9-6BBA-460B-B323-7DADEA013171}" name="Table__818_B2_PH" displayName="Table__818_B2_PH" ref="I1:M151" tableType="queryTable" totalsRowShown="0">
  <autoFilter ref="I1:M151" xr:uid="{571E5328-7B7D-4787-826A-0767BAE225FA}"/>
  <tableColumns count="5">
    <tableColumn id="1" xr3:uid="{F1896984-EA54-4AA8-B17C-144C6272B0E2}" uniqueName="1" name="END_DATE" queryTableFieldId="1" dataDxfId="154"/>
    <tableColumn id="7" xr3:uid="{0D4572D4-31B1-4D4E-AC34-A6E5F78D90E4}" uniqueName="7" name="PH_FOORD_LAST" queryTableFieldId="7"/>
    <tableColumn id="8" xr3:uid="{D634CCBC-CD61-48B5-B7B2-1AAB17D073E0}" uniqueName="8" name="PH_COMP_1_LAST" queryTableFieldId="8"/>
    <tableColumn id="3" xr3:uid="{7BAFAE0F-74B5-4CCE-B329-193B3AE6BF0E}" uniqueName="3" name="PH_COMP_1" queryTableFieldId="3"/>
    <tableColumn id="2" xr3:uid="{4699F0A3-CD37-46D7-8521-D4431BE8C661}" uniqueName="2" name="PH_FOORD" queryTableFieldId="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6D48BBD-2837-4555-AD68-D42D2B18306B}" name="Table__818_B3_PH" displayName="Table__818_B3_PH" ref="I1:M151" tableType="queryTable" totalsRowShown="0">
  <autoFilter ref="I1:M151" xr:uid="{571E5328-7B7D-4787-826A-0767BAE225FA}"/>
  <tableColumns count="5">
    <tableColumn id="1" xr3:uid="{047E1BA1-C3B6-45E4-9113-39C80C1ED68B}" uniqueName="1" name="END_DATE" queryTableFieldId="1" dataDxfId="153"/>
    <tableColumn id="7" xr3:uid="{08B510BA-1496-415F-927B-A081EA71A533}" uniqueName="7" name="PH_FOORD_LAST" queryTableFieldId="7"/>
    <tableColumn id="8" xr3:uid="{0A593F7F-2AF3-4AA9-8AB4-8625496AFF8E}" uniqueName="8" name="PH_COMP_1_LAST" queryTableFieldId="8"/>
    <tableColumn id="3" xr3:uid="{76827E02-9595-4CB5-9417-890D99599974}" uniqueName="3" name="PH_COMP_1" queryTableFieldId="3"/>
    <tableColumn id="2" xr3:uid="{A101768E-A594-4930-A02E-BDB5B669DA66}" uniqueName="2" name="PH_FOORD" queryTableFieldId="2"/>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B63525A-894B-48DC-8CEC-8B82172C82F2}" name="Table_820_A_PH" displayName="Table_820_A_PH" ref="I1:M151" tableType="queryTable" totalsRowShown="0">
  <autoFilter ref="I1:M151" xr:uid="{571E5328-7B7D-4787-826A-0767BAE225FA}"/>
  <tableColumns count="5">
    <tableColumn id="1" xr3:uid="{E0D118EC-9614-479A-8A90-1B115970F2C3}" uniqueName="1" name="END_DATE" queryTableFieldId="1" dataDxfId="152"/>
    <tableColumn id="8" xr3:uid="{2F7DD10D-4A98-4E51-BA54-E0E0F9D9068D}" uniqueName="8" name="PH_COMP_1_LAST" queryTableFieldId="8"/>
    <tableColumn id="7" xr3:uid="{6DDEAC5C-85C6-4301-96E3-3329ECBCEC2C}" uniqueName="7" name="PH_FOORD_LAST" queryTableFieldId="7"/>
    <tableColumn id="3" xr3:uid="{A7A18DD1-2103-4695-8FBE-C2D31C2B3C29}" uniqueName="3" name="PH_COMP_1" queryTableFieldId="3"/>
    <tableColumn id="2" xr3:uid="{5075BA87-EC49-4DF4-B693-3F151DE28E0B}" uniqueName="2" name="PH_FOORD" queryTableFieldId="2"/>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4885589-7A4E-4AA3-AF0D-E15EDED5A818}" name="_820_B2_PH" displayName="_820_B2_PH" ref="I1:M151" tableType="queryTable" totalsRowShown="0">
  <autoFilter ref="I1:M151" xr:uid="{571E5328-7B7D-4787-826A-0767BAE225FA}"/>
  <tableColumns count="5">
    <tableColumn id="1" xr3:uid="{C6D7FE20-876E-49E4-9592-18123F2B093E}" uniqueName="1" name="END_DATE" queryTableFieldId="1" dataDxfId="151"/>
    <tableColumn id="7" xr3:uid="{F4548C3C-C707-46B8-8A8F-4F99F0C57B08}" uniqueName="7" name="PH_FOORD_LAST" queryTableFieldId="7"/>
    <tableColumn id="8" xr3:uid="{99D2F438-A530-4931-B250-0FFA014D018A}" uniqueName="8" name="PH_COMP_1_LAST" queryTableFieldId="8"/>
    <tableColumn id="3" xr3:uid="{48B7B5DE-D2D0-46F3-A9ED-6F1392F32E18}" uniqueName="3" name="PH_COMP_1" queryTableFieldId="3"/>
    <tableColumn id="2" xr3:uid="{C02115C7-0207-4FB5-9F87-F0C4DFF2DE9E}" uniqueName="2" name="PH_FOORD" queryTableFieldId="2"/>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5F3BDF-B4F1-4EA2-9B2E-CD428EC0780D}" name="Table__821_A_PH" displayName="Table__821_A_PH" ref="I1:M147" tableType="queryTable" totalsRowShown="0">
  <autoFilter ref="I1:M147" xr:uid="{571E5328-7B7D-4787-826A-0767BAE225FA}"/>
  <tableColumns count="5">
    <tableColumn id="1" xr3:uid="{1A5FB9D3-1FE6-4576-BEC0-68504AE54D74}" uniqueName="1" name="END_DATE" queryTableFieldId="1" dataDxfId="150"/>
    <tableColumn id="7" xr3:uid="{619B82E7-96AD-4C9F-BCFD-917A45D71AFE}" uniqueName="7" name="PH_FOORD_LAST" queryTableFieldId="7"/>
    <tableColumn id="8" xr3:uid="{56542070-C9B4-4404-AC02-A602A156A6C4}" uniqueName="8" name="PH_COMP_1_LAST" queryTableFieldId="8"/>
    <tableColumn id="2" xr3:uid="{D0EEE8A9-45E1-437A-818D-B6917E26B00D}" uniqueName="2" name="PH_FOORD" queryTableFieldId="2"/>
    <tableColumn id="3" xr3:uid="{9243AA51-3BD3-45B6-A6A6-658CCB41B990}" uniqueName="3" name="PH_COMP_1" queryTableFieldId="3"/>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3EF536F-05FD-486F-9012-563D0D56A413}" name="Table__821_B2_PH" displayName="Table__821_B2_PH" ref="I1:M147" tableType="queryTable" totalsRowShown="0">
  <autoFilter ref="I1:M147" xr:uid="{571E5328-7B7D-4787-826A-0767BAE225FA}"/>
  <tableColumns count="5">
    <tableColumn id="1" xr3:uid="{79C0DD81-A1FE-48BA-A5D9-A6E74AC00265}" uniqueName="1" name="END_DATE" queryTableFieldId="1" dataDxfId="149"/>
    <tableColumn id="7" xr3:uid="{CB95B2AB-8841-4EA5-9245-0383AD1C92FA}" uniqueName="7" name="PH_FOORD_LAST" queryTableFieldId="7"/>
    <tableColumn id="8" xr3:uid="{0952C4ED-22C6-4E72-8DE4-BA87DE21CD27}" uniqueName="8" name="PH_COMP_1_LAST" queryTableFieldId="8"/>
    <tableColumn id="2" xr3:uid="{5E64D18A-67D3-4DF3-B35F-62AB6AD9A46A}" uniqueName="2" name="PH_FOORD" queryTableFieldId="2"/>
    <tableColumn id="3" xr3:uid="{5BB15352-4A64-4094-A450-740C7C38426D}" uniqueName="3" name="PH_COMP_1" queryTableFieldId="3"/>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2FBE103-24DF-4301-A621-AAE7C7552CA7}" name="Table_821_GEOGRAPHIC_EXP" displayName="Table_821_GEOGRAPHIC_EXP" ref="A14:G18" tableType="queryTable" totalsRowShown="0">
  <autoFilter ref="A14:G18" xr:uid="{02FBE103-24DF-4301-A621-AAE7C7552CA7}"/>
  <tableColumns count="7">
    <tableColumn id="1" xr3:uid="{18F6F98C-0776-4128-8F90-3E7E3B9CD044}" uniqueName="1" name="PORTFOLIO_CODE" queryTableFieldId="1"/>
    <tableColumn id="2" xr3:uid="{12313906-D9B1-4AD3-9BDE-29D10CED7CDC}" uniqueName="2" name="REPORT_OR_END_DATE" queryTableFieldId="2"/>
    <tableColumn id="3" xr3:uid="{966EB466-B98C-47C0-B7B4-4CFCF7B5158E}" uniqueName="3" name="EXPORT_DATE" queryTableFieldId="3" dataDxfId="148"/>
    <tableColumn id="4" xr3:uid="{3EE54281-A71E-40A3-9D63-AD37B818033B}" uniqueName="4" name="ACCOUNT_DATE" queryTableFieldId="4" dataDxfId="147"/>
    <tableColumn id="5" xr3:uid="{E0F66342-CD3A-48A5-9461-D494CC1C051C}" uniqueName="5" name="ITEM_CODE" queryTableFieldId="5"/>
    <tableColumn id="6" xr3:uid="{8476AE43-2ADC-4D8F-93AA-7C2DA602926E}" uniqueName="6" name="ITEM_DESCRIPTION" queryTableFieldId="6"/>
    <tableColumn id="7" xr3:uid="{9AA9711A-A33B-4111-BD07-78140FC6331E}" uniqueName="7" name="EXPOSURE_VALUE_PERCENTAGE" queryTableFieldId="7"/>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7A167-7CE0-41A6-958C-BFAD32D0F242}" name="Table__822_A_PH" displayName="Table__822_A_PH" ref="I1:Q54" tableType="queryTable" totalsRowShown="0">
  <autoFilter ref="I1:Q54" xr:uid="{571E5328-7B7D-4787-826A-0767BAE225FA}"/>
  <tableColumns count="9">
    <tableColumn id="1" xr3:uid="{001DE20A-36C4-46C8-96E6-A715DCC0B458}" uniqueName="1" name="END_DATE" queryTableFieldId="1" dataDxfId="146"/>
    <tableColumn id="7" xr3:uid="{10F7A87E-301B-4188-A56C-AB30D5E62180}" uniqueName="7" name="PH_FOORD_LAST" queryTableFieldId="7"/>
    <tableColumn id="8" xr3:uid="{912C6C0F-EE0F-4CB4-A725-D085C8F4D1E3}" uniqueName="8" name="PH_COMP_1_LAST" queryTableFieldId="8"/>
    <tableColumn id="9" xr3:uid="{E84A1855-39C2-42D5-B9B1-212212BCBFE6}" uniqueName="9" name="PH_COMP_2_LAST" queryTableFieldId="9"/>
    <tableColumn id="10" xr3:uid="{D22C44AE-662E-4C9F-9D93-B2D695629362}" uniqueName="10" name="PH_COMP_3_LAST" queryTableFieldId="10"/>
    <tableColumn id="2" xr3:uid="{3D0F3D27-161E-4DB9-9488-224039E56471}" uniqueName="2" name="PH_FOORD" queryTableFieldId="2"/>
    <tableColumn id="3" xr3:uid="{B346C008-6D47-4E8A-933C-4748A59AB899}" uniqueName="3" name="PH_COMP_1" queryTableFieldId="3"/>
    <tableColumn id="4" xr3:uid="{D44CEE0D-6276-4D95-9C75-002743A50481}" uniqueName="4" name="PH_COMP_2" queryTableFieldId="4"/>
    <tableColumn id="5" xr3:uid="{46143503-8EC3-4B46-B09D-9B8DDFD40BC7}" uniqueName="5" name="PH_COMP_3" queryTableFieldId="5"/>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52A9EEB-01F7-4E9C-B25F-7AE28BFD6503}" name="Table__822_B2_PH" displayName="Table__822_B2_PH" ref="I1:Q54" tableType="queryTable" totalsRowShown="0">
  <autoFilter ref="I1:Q54" xr:uid="{571E5328-7B7D-4787-826A-0767BAE225FA}"/>
  <tableColumns count="9">
    <tableColumn id="1" xr3:uid="{EED9756F-E6DF-4D84-9B18-40AAC89EBA48}" uniqueName="1" name="END_DATE" queryTableFieldId="1" dataDxfId="145"/>
    <tableColumn id="7" xr3:uid="{B2B55FFF-0D91-4A05-B9A0-284DFA0700E8}" uniqueName="7" name="PH_FOORD_LAST" queryTableFieldId="7"/>
    <tableColumn id="8" xr3:uid="{6094E52A-0ED1-4328-90DC-8BB3459E64C2}" uniqueName="8" name="PH_COMP_1_LAST" queryTableFieldId="8"/>
    <tableColumn id="9" xr3:uid="{9898C5D4-5649-4B7C-B2AF-A76AFD204A1A}" uniqueName="9" name="PH_COMP_2_LAST" queryTableFieldId="9"/>
    <tableColumn id="10" xr3:uid="{20D8BA95-C0D0-49FF-A627-6484F14DF18D}" uniqueName="10" name="PH_COMP_3_LAST" queryTableFieldId="10"/>
    <tableColumn id="2" xr3:uid="{1678ED03-D9E3-43C2-A881-70AB0E7B64D7}" uniqueName="2" name="PH_FOORD" queryTableFieldId="2"/>
    <tableColumn id="3" xr3:uid="{CA889DA2-B1BC-43DE-90BD-16307CF06EC2}" uniqueName="3" name="PH_COMP_1" queryTableFieldId="3"/>
    <tableColumn id="4" xr3:uid="{0EB248A6-71C9-4939-89C1-6C94F2CDBAA8}" uniqueName="4" name="PH_COMP_2" queryTableFieldId="4"/>
    <tableColumn id="5" xr3:uid="{4E44781C-F7B5-472E-BF09-E87A61F1D0BF}" uniqueName="5" name="PH_COMP_3" queryTableFieldId="5"/>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4CDF0E-47A1-4DC0-A036-CD6C0945BDC1}" name="Table__823_A_PH" displayName="Table__823_A_PH" ref="I1:M54" tableType="queryTable" totalsRowShown="0">
  <autoFilter ref="I1:M54" xr:uid="{571E5328-7B7D-4787-826A-0767BAE225FA}"/>
  <tableColumns count="5">
    <tableColumn id="1" xr3:uid="{F23E9D81-CD02-41BE-AD3A-48C88526023D}" uniqueName="1" name="END_DATE" queryTableFieldId="1" dataDxfId="144"/>
    <tableColumn id="7" xr3:uid="{B75C6470-0A30-4805-81EE-C8485ED227F4}" uniqueName="7" name="PH_FOORD_LAST" queryTableFieldId="7"/>
    <tableColumn id="8" xr3:uid="{C3EA6856-E3ED-430F-A9CB-BEF126CC727F}" uniqueName="8" name="PH_COMP_1_LAST" queryTableFieldId="8"/>
    <tableColumn id="2" xr3:uid="{B90CC32C-6838-4532-A781-C9497A841EBB}" uniqueName="2" name="PH_FOORD" queryTableFieldId="2"/>
    <tableColumn id="3" xr3:uid="{404643A2-DF04-431C-B095-9BC427B0774F}" uniqueName="3" name="PH_COMP_1" queryTableFieldId="3"/>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A8078BA-A5FA-4BD0-A9CA-2A3299E61EA1}" name="Table__823_B2_PH" displayName="Table__823_B2_PH" ref="I1:M54" tableType="queryTable" totalsRowShown="0">
  <autoFilter ref="I1:M54" xr:uid="{571E5328-7B7D-4787-826A-0767BAE225FA}"/>
  <tableColumns count="5">
    <tableColumn id="1" xr3:uid="{2368EB4C-3E21-45EE-BEB8-D5373991681B}" uniqueName="1" name="END_DATE" queryTableFieldId="1" dataDxfId="143"/>
    <tableColumn id="8" xr3:uid="{9E75C1C6-1DB1-4924-9C30-BE835A539FD0}" uniqueName="8" name="PH_COMP_1_LAST" queryTableFieldId="8"/>
    <tableColumn id="7" xr3:uid="{52F46E30-B04E-4B41-9A3E-AFEDC4138122}" uniqueName="7" name="PH_FOORD_LAST" queryTableFieldId="7"/>
    <tableColumn id="3" xr3:uid="{D4157ECB-8906-40B0-96D9-C5BF76D7F918}" uniqueName="3" name="PH_COMP_1" queryTableFieldId="3"/>
    <tableColumn id="2" xr3:uid="{52822FA3-909C-4924-821C-34701B14B827}" uniqueName="2" name="PH_FOORD" queryTableFieldId="2"/>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E1BBAD5-EEB8-4DAD-93C2-CA7B558804B7}" name="Table__823_GEOGRAPHIC_EXP" displayName="Table__823_GEOGRAPHIC_EXP" ref="A15:G19" tableType="queryTable" totalsRowShown="0">
  <autoFilter ref="A15:G19" xr:uid="{F2935219-7A86-406E-8A47-FE9A0EC0FF47}"/>
  <tableColumns count="7">
    <tableColumn id="1" xr3:uid="{61E659ED-CDEA-4B9A-BCDC-C4631A353200}" uniqueName="1" name="PORTFOLIO_CODE" queryTableFieldId="1"/>
    <tableColumn id="2" xr3:uid="{C5B37460-A959-4484-BDC3-C10DCDC28CB2}" uniqueName="2" name="REPORT_OR_END_DATE" queryTableFieldId="2"/>
    <tableColumn id="3" xr3:uid="{F71548F0-3F0A-4CFE-9AB3-1B496D7833D2}" uniqueName="3" name="EXPORT_DATE" queryTableFieldId="3" dataDxfId="142"/>
    <tableColumn id="4" xr3:uid="{B39D1824-7DCC-4738-8A7E-A2AEB130B999}" uniqueName="4" name="ACCOUNT_DATE" queryTableFieldId="4" dataDxfId="141"/>
    <tableColumn id="5" xr3:uid="{8C15545C-10C0-4BA9-820D-983E6FABD468}" uniqueName="5" name="ITEM_CODE" queryTableFieldId="5"/>
    <tableColumn id="6" xr3:uid="{11359569-DFB5-414A-A380-D702A2D23F88}" uniqueName="6" name="ITEM_DESCRIPTION" queryTableFieldId="6"/>
    <tableColumn id="7" xr3:uid="{12874F2A-EDF0-4235-AC65-7DCCAA9167E6}" uniqueName="7" name="EXPOSURE_VALUE_PERCENTAGE" queryTableFieldId="7"/>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CF97FF8-3C78-414F-B7CC-17AD1ED3C3C5}" name="Table_824_A_PH" displayName="Table_824_A_PH" ref="I1:M46" tableType="queryTable" totalsRowShown="0">
  <autoFilter ref="I1:M46" xr:uid="{571E5328-7B7D-4787-826A-0767BAE225FA}"/>
  <tableColumns count="5">
    <tableColumn id="1" xr3:uid="{3991E9F2-8DBC-491F-A4B2-1FB431993941}" uniqueName="1" name="END_DATE" queryTableFieldId="1" dataDxfId="140"/>
    <tableColumn id="7" xr3:uid="{46C15AFB-C9CF-4A6A-B7BA-B258A87FFBC1}" uniqueName="7" name="PH_FOORD_LAST" queryTableFieldId="7"/>
    <tableColumn id="8" xr3:uid="{9BB30A5E-54BA-49AF-BDB4-5717B117772F}" uniqueName="8" name="PH_COMP_1_LAST" queryTableFieldId="8"/>
    <tableColumn id="2" xr3:uid="{28A87EE0-F5AD-4DAC-89E8-15E216975866}" uniqueName="2" name="PH_FOORD" queryTableFieldId="2"/>
    <tableColumn id="3" xr3:uid="{A0565466-0633-463A-B282-979E905C7715}" uniqueName="3" name="PH_COMP_1" queryTableFieldId="3"/>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E233A10-E109-485F-95B0-241820EF7D8C}" name="Table_824_B2_PH" displayName="Table_824_B2_PH" ref="I1:M46" tableType="queryTable" totalsRowShown="0">
  <autoFilter ref="I1:M46" xr:uid="{571E5328-7B7D-4787-826A-0767BAE225FA}"/>
  <tableColumns count="5">
    <tableColumn id="1" xr3:uid="{B7708482-F0F3-44E6-8C13-CBD179334768}" uniqueName="1" name="END_DATE" queryTableFieldId="1" dataDxfId="139"/>
    <tableColumn id="8" xr3:uid="{8ECE236E-EFC2-4329-A02A-0B0B64C9B493}" uniqueName="8" name="PH_COMP_1_LAST" queryTableFieldId="8"/>
    <tableColumn id="7" xr3:uid="{94E712C2-E61A-4313-900A-2BA21441CB1C}" uniqueName="7" name="PH_FOORD_LAST" queryTableFieldId="7"/>
    <tableColumn id="3" xr3:uid="{91B4B01B-979D-444D-948D-B46EE1D5CDEF}" uniqueName="3" name="PH_COMP_1" queryTableFieldId="3"/>
    <tableColumn id="2" xr3:uid="{6EC5D26D-957E-4FDF-8516-9C965BB8F74F}" uniqueName="2" name="PH_FOORD" queryTableFieldId="2"/>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072886A-FC10-4A76-AF91-FDDA09F1A75E}" name="_824_B3_PH" displayName="_824_B3_PH" ref="I1:M46" tableType="queryTable" totalsRowShown="0">
  <autoFilter ref="I1:M46" xr:uid="{571E5328-7B7D-4787-826A-0767BAE225FA}"/>
  <tableColumns count="5">
    <tableColumn id="1" xr3:uid="{49C273B6-8D67-465C-A1AC-7888A7D81267}" uniqueName="1" name="END_DATE" queryTableFieldId="1" dataDxfId="138"/>
    <tableColumn id="7" xr3:uid="{6212F3E5-6E29-40D7-AC79-2D9871BA275E}" uniqueName="7" name="PH_FOORD_LAST" queryTableFieldId="7"/>
    <tableColumn id="8" xr3:uid="{31B2C5B4-604A-4BE1-B792-045C74C64076}" uniqueName="8" name="PH_COMP_1_LAST" queryTableFieldId="8"/>
    <tableColumn id="3" xr3:uid="{51D2E923-10FA-4C2A-838F-4CAFD9C2297C}" uniqueName="3" name="PH_COMP_1" queryTableFieldId="3"/>
    <tableColumn id="2" xr3:uid="{9DE33FEF-B7F9-4D1C-B9CC-0B69009D8810}" uniqueName="2" name="PH_FOORD" queryTableFieldId="2"/>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8477BF9-2F99-4BD3-96F0-B0D0A1D6C667}" name="_824_B4_PH" displayName="_824_B4_PH" ref="I1:M46" tableType="queryTable" totalsRowShown="0">
  <autoFilter ref="I1:M46" xr:uid="{571E5328-7B7D-4787-826A-0767BAE225FA}"/>
  <tableColumns count="5">
    <tableColumn id="1" xr3:uid="{6C4AB257-A7A3-49C6-A0BB-0BA838CE7E6E}" uniqueName="1" name="END_DATE" queryTableFieldId="1" dataDxfId="137"/>
    <tableColumn id="7" xr3:uid="{401EE997-52E2-4E72-BBBA-E8EB58673AFC}" uniqueName="7" name="PH_FOORD_LAST" queryTableFieldId="7"/>
    <tableColumn id="8" xr3:uid="{34B6715A-7078-490F-92B1-352138BABF92}" uniqueName="8" name="PH_COMP_1_LAST" queryTableFieldId="8"/>
    <tableColumn id="3" xr3:uid="{3818C77C-E5B1-4400-8C73-B5235EB8496F}" uniqueName="3" name="PH_COMP_1" queryTableFieldId="3"/>
    <tableColumn id="2" xr3:uid="{FD92D57E-F844-4BA2-BF9D-F5281695900B}" uniqueName="2" name="PH_FOORD" queryTableFieldId="2"/>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F9DF507-E9DD-49A8-8C3C-034377C59742}" name="Table_825_B2_PH" displayName="Table_825_B2_PH" ref="I1:M46" tableType="queryTable" totalsRowShown="0">
  <autoFilter ref="I1:M46" xr:uid="{571E5328-7B7D-4787-826A-0767BAE225FA}"/>
  <tableColumns count="5">
    <tableColumn id="1" xr3:uid="{BDEF535E-1D06-4C26-A49D-1D224BC4145B}" uniqueName="1" name="END_DATE" queryTableFieldId="1" dataDxfId="136"/>
    <tableColumn id="7" xr3:uid="{9A276514-FF24-43F0-966A-243D211CE4FC}" uniqueName="7" name="PH_FOORD_LAST" queryTableFieldId="7"/>
    <tableColumn id="8" xr3:uid="{53FA899F-4D01-45FD-B158-7A4236C1ECE6}" uniqueName="8" name="PH_COMP_1_LAST" queryTableFieldId="8"/>
    <tableColumn id="3" xr3:uid="{600522E5-01F8-475B-80D8-CD7479AA27F2}" uniqueName="3" name="PH_COMP_1" queryTableFieldId="3"/>
    <tableColumn id="2" xr3:uid="{2CC51900-68FC-4F9B-A1B8-D41D060B46CF}" uniqueName="2" name="PH_FOORD" queryTableFieldId="2"/>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DF6AF3D-4523-4B59-B566-F924818EE6E3}" name="_825_B3_PH" displayName="_825_B3_PH" ref="I1:M46" tableType="queryTable" totalsRowShown="0">
  <autoFilter ref="I1:M46" xr:uid="{571E5328-7B7D-4787-826A-0767BAE225FA}"/>
  <tableColumns count="5">
    <tableColumn id="1" xr3:uid="{1AF1A80F-789D-4FA4-AE8F-F46229EB752D}" uniqueName="1" name="END_DATE" queryTableFieldId="1" dataDxfId="135"/>
    <tableColumn id="7" xr3:uid="{20845310-8CE3-4616-9A13-D70191CCD414}" uniqueName="7" name="PH_FOORD_LAST" queryTableFieldId="7"/>
    <tableColumn id="8" xr3:uid="{37436F4D-3737-4E57-BEEE-F85286EB0153}" uniqueName="8" name="PH_COMP_1_LAST" queryTableFieldId="8"/>
    <tableColumn id="3" xr3:uid="{294C43F5-76B8-4362-AB9F-163794D93DFA}" uniqueName="3" name="PH_COMP_1" queryTableFieldId="3"/>
    <tableColumn id="2" xr3:uid="{5D394F41-8E1F-445B-983A-665761BA8DB4}" uniqueName="2" name="PH_FOORD" queryTableFieldId="2"/>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5BEE9C2-AD55-4267-AB9A-BFA7C03E1502}" name="Table_826_A_PH" displayName="Table_826_A_PH" ref="I1:M46" tableType="queryTable" totalsRowShown="0">
  <autoFilter ref="I1:M46" xr:uid="{571E5328-7B7D-4787-826A-0767BAE225FA}"/>
  <tableColumns count="5">
    <tableColumn id="1" xr3:uid="{BF420248-E6B0-4549-9BA9-EAAA09FE8EFB}" uniqueName="1" name="END_DATE" queryTableFieldId="1" dataDxfId="134"/>
    <tableColumn id="7" xr3:uid="{A48DAF14-4259-4741-A0F2-6D3CB10E8265}" uniqueName="7" name="PH_FOORD_LAST" queryTableFieldId="7"/>
    <tableColumn id="8" xr3:uid="{1D53903A-7A74-4D2D-9BDB-529F54FFBEEC}" uniqueName="8" name="PH_COMP_1_LAST" queryTableFieldId="8"/>
    <tableColumn id="2" xr3:uid="{5D0301BD-F304-4807-A6F6-8B596C1A45B4}" uniqueName="2" name="PH_FOORD" queryTableFieldId="2"/>
    <tableColumn id="3" xr3:uid="{9E7EDA42-4DEB-4124-9F6C-5CBCD8DC58EA}" uniqueName="3" name="PH_COMP_1" queryTableFieldId="3"/>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3F564A9-DAD5-4ED2-878B-85560E40DAF0}" name="Table_826_B2_PH" displayName="Table_826_B2_PH" ref="I1:M46" tableType="queryTable" totalsRowShown="0">
  <autoFilter ref="I1:M46" xr:uid="{571E5328-7B7D-4787-826A-0767BAE225FA}"/>
  <tableColumns count="5">
    <tableColumn id="1" xr3:uid="{59E34243-F08A-4BF2-A4FE-6906D33D03F0}" uniqueName="1" name="END_DATE" queryTableFieldId="1" dataDxfId="133"/>
    <tableColumn id="7" xr3:uid="{0B2E25FA-71F7-4740-B6C8-D79A51002CAC}" uniqueName="7" name="PH_FOORD_LAST" queryTableFieldId="7"/>
    <tableColumn id="8" xr3:uid="{2793CE93-DFE9-4F69-804A-A228EC5D7C42}" uniqueName="8" name="PH_COMP_1_LAST" queryTableFieldId="8"/>
    <tableColumn id="3" xr3:uid="{44A5339F-ADAF-4019-89A5-71DD63DAB3EA}" uniqueName="3" name="PH_COMP_1" queryTableFieldId="3"/>
    <tableColumn id="2" xr3:uid="{F6DA34AC-C514-4E0D-836B-61429FB15E83}" uniqueName="2" name="PH_FOORD" queryTableFieldId="2"/>
  </tableColumns>
  <tableStyleInfo name="TableStyleMedium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0C08167-1639-4324-936D-4DFE76032A90}" name="_826_B3_PH" displayName="_826_B3_PH" ref="I1:M46" tableType="queryTable" totalsRowShown="0">
  <autoFilter ref="I1:M46" xr:uid="{571E5328-7B7D-4787-826A-0767BAE225FA}"/>
  <tableColumns count="5">
    <tableColumn id="1" xr3:uid="{0A0A8093-0268-4598-A719-1A74F31E666D}" uniqueName="1" name="END_DATE" queryTableFieldId="1" dataDxfId="132"/>
    <tableColumn id="7" xr3:uid="{E9E8C14F-BA1D-4662-B2B8-0A02100353C6}" uniqueName="7" name="PH_FOORD_LAST" queryTableFieldId="7"/>
    <tableColumn id="8" xr3:uid="{B46755EF-42F3-4079-BD61-3F303342148D}" uniqueName="8" name="PH_COMP_1_LAST" queryTableFieldId="8"/>
    <tableColumn id="3" xr3:uid="{7F05254E-B312-4BBD-AD02-924619566F62}" uniqueName="3" name="PH_COMP_1" queryTableFieldId="3"/>
    <tableColumn id="2" xr3:uid="{35B79383-8933-4894-8123-BDF19066896E}" uniqueName="2" name="PH_FOORD" queryTableFieldId="2"/>
  </tableColumns>
  <tableStyleInfo name="TableStyleMedium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253816-D461-4BA4-A4B6-D858C7C3089F}" name="Table__826_VS_ALBI" displayName="Table__826_VS_ALBI" ref="A1:F8" totalsRowCount="1" dataDxfId="131">
  <autoFilter ref="A1:F7" xr:uid="{05253816-D461-4BA4-A4B6-D858C7C3089F}"/>
  <tableColumns count="6">
    <tableColumn id="4" xr3:uid="{77A203D4-ED4B-482A-BAFC-785C015E4B99}" name="PORTFOLIO_CODE" totalsRowLabel="Total" dataDxfId="130"/>
    <tableColumn id="2" xr3:uid="{1B3A8821-F659-4DAB-8943-A94F2CC2DAAE}" name="MATURITY" dataDxfId="129"/>
    <tableColumn id="7" xr3:uid="{86949043-08C5-46C6-98CB-5D6C3443F4E2}" name="LOOKUP" dataDxfId="128">
      <calculatedColumnFormula>_xlfn.TEXTJOIN("_",TRUE,Table__826_VS_ALBI[[#This Row],[PORTFOLIO_CODE]],Table__826_VS_ALBI[[#This Row],[MATURITY]])</calculatedColumnFormula>
    </tableColumn>
    <tableColumn id="5" xr3:uid="{952277E2-8E5A-4035-BB98-C02D4D625611}" name="826" totalsRowFunction="sum" dataDxfId="127" totalsRowDxfId="126"/>
    <tableColumn id="6" xr3:uid="{03D20709-5C40-45E5-9750-9B0415AE3E2D}" name="826_BM" totalsRowFunction="sum" dataDxfId="125" totalsRowDxfId="124"/>
    <tableColumn id="1" xr3:uid="{40104593-BAAA-4BFB-B41B-E1608DE4992F}" name="OVERVIEW LABELS" dataDxfId="123"/>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6A50C03-8F8B-46AE-B606-2C19997BFAF1}" name="Table__826_VS_ALBI68" displayName="Table__826_VS_ALBI68" ref="A1:F8" totalsRowCount="1" dataDxfId="122">
  <autoFilter ref="A1:F7" xr:uid="{05253816-D461-4BA4-A4B6-D858C7C3089F}"/>
  <tableColumns count="6">
    <tableColumn id="4" xr3:uid="{B3091AEE-E068-4159-B3BD-BDD5A1614349}" name="PORTFOLIO_CODE" totalsRowLabel="Total" dataDxfId="121"/>
    <tableColumn id="2" xr3:uid="{890C6622-0F24-421D-85A9-5E9C235909AB}" name="MATURITY" dataDxfId="120"/>
    <tableColumn id="7" xr3:uid="{67DEAAA4-592F-4648-8E4E-3A0ED7137D8D}" name="LOOKUP" dataDxfId="119">
      <calculatedColumnFormula>_xlfn.TEXTJOIN("_",TRUE,Table__826_VS_ALBI68[[#This Row],[PORTFOLIO_CODE]],Table__826_VS_ALBI68[[#This Row],[MATURITY]])</calculatedColumnFormula>
    </tableColumn>
    <tableColumn id="5" xr3:uid="{E54A63E9-D0DB-4A9A-A9B0-C0E21AE19F75}" name="826" totalsRowFunction="sum" dataDxfId="118" totalsRowDxfId="117">
      <calculatedColumnFormula>SUMIFS(#REF!,#REF!,Table__826_VS_ALBI68[[#This Row],[LOOKUP]])</calculatedColumnFormula>
    </tableColumn>
    <tableColumn id="6" xr3:uid="{3DFA6971-EB79-4FCB-A487-61236E3CDFCF}" name="826_BM" totalsRowFunction="sum" dataDxfId="116" totalsRowDxfId="115">
      <calculatedColumnFormula>INDEX(
Table18[ALBI],
MATCH(Table__826_VS_ALBI68[[#This Row],[MATURITY]],Table18[MATURITY],0)
)</calculatedColumnFormula>
    </tableColumn>
    <tableColumn id="1" xr3:uid="{7F54A887-86A3-42E2-8629-07A63D005023}" name="OVERVIEW LABELS" dataDxfId="11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D8865B8-537F-4A73-9E2F-6D59EC40143B}" name="_827_A_PH" displayName="_827_A_PH" ref="I1:M24" tableType="queryTable" totalsRowShown="0">
  <autoFilter ref="I1:M24" xr:uid="{571E5328-7B7D-4787-826A-0767BAE225FA}"/>
  <tableColumns count="5">
    <tableColumn id="1" xr3:uid="{66688A26-5874-4BF2-B3AC-920C18A76EA8}" uniqueName="1" name="END_DATE" queryTableFieldId="1" dataDxfId="113"/>
    <tableColumn id="7" xr3:uid="{5970A348-28BC-4A84-A672-EAB324EC10EE}" uniqueName="7" name="PH_FOORD_LAST" queryTableFieldId="7"/>
    <tableColumn id="8" xr3:uid="{B09840E3-186D-40C7-8C4F-20BC9CDA1C7D}" uniqueName="8" name="PH_COMP_1_LAST" queryTableFieldId="8"/>
    <tableColumn id="2" xr3:uid="{5D9D4D2C-373E-49B8-AF6D-0F0B06FD915F}" uniqueName="2" name="PH_FOORD" queryTableFieldId="2"/>
    <tableColumn id="3" xr3:uid="{589434DB-3B9A-44A7-A300-A575DE99831D}" uniqueName="3" name="PH_COMP_1" queryTableFieldId="3"/>
  </tableColumns>
  <tableStyleInfo name="TableStyleMedium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F2ACB29-D4FE-4D2E-9526-D089DDAFCCF4}" name="_827_B2_PH" displayName="_827_B2_PH" ref="I1:M21" tableType="queryTable" totalsRowShown="0">
  <autoFilter ref="I1:M21" xr:uid="{571E5328-7B7D-4787-826A-0767BAE225FA}"/>
  <tableColumns count="5">
    <tableColumn id="1" xr3:uid="{A6A260A9-D6B9-4F5A-9BB3-56A8CDB44EAA}" uniqueName="1" name="END_DATE" queryTableFieldId="1" dataDxfId="112"/>
    <tableColumn id="2" xr3:uid="{DD70852B-1720-4083-8060-9409879E1E8F}" uniqueName="2" name="PH_FOORD_LAST" queryTableFieldId="25"/>
    <tableColumn id="3" xr3:uid="{98171C8D-0908-4282-A62F-CBB7FF59AF50}" uniqueName="3" name="PH_COMP_1_LAST" queryTableFieldId="29"/>
    <tableColumn id="4" xr3:uid="{1D365DC6-107E-428C-8F4F-342FF7D2E83C}" uniqueName="4" name="PH_FOORD" queryTableFieldId="27"/>
    <tableColumn id="5" xr3:uid="{EB702291-00C7-490F-A5D3-E4DAF7A455CB}" uniqueName="5" name="PH_COMP_1" queryTableFieldId="30"/>
  </tableColumns>
  <tableStyleInfo name="TableStyleMedium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CAA37B9-F415-4EFB-BEAC-71B787741ED1}" name="_840_B3_PH" displayName="_840_B3_PH" ref="I1:M23" tableType="queryTable" totalsRowShown="0">
  <autoFilter ref="I1:M23" xr:uid="{571E5328-7B7D-4787-826A-0767BAE225FA}"/>
  <tableColumns count="5">
    <tableColumn id="1" xr3:uid="{DC2A3E54-B6B9-4970-978D-2AD38F45F33A}" uniqueName="1" name="END_DATE" queryTableFieldId="1" dataDxfId="111"/>
    <tableColumn id="7" xr3:uid="{9CD77BC2-BC06-4DE3-8539-AAEED2FFA464}" uniqueName="7" name="PH_FOORD_LAST" queryTableFieldId="7"/>
    <tableColumn id="8" xr3:uid="{B56C3C1B-DE04-4A0E-99AC-C395B40F6DFD}" uniqueName="8" name="PH_COMP_1_LAST" queryTableFieldId="8"/>
    <tableColumn id="2" xr3:uid="{F88749ED-4DDB-41B5-822D-E82CB9B0273E}" uniqueName="2" name="PH_FOORD" queryTableFieldId="2"/>
    <tableColumn id="3" xr3:uid="{FF6FE86C-14DB-4A06-B996-C57C250D32FF}" uniqueName="3" name="PH_COMP_1" queryTableFieldId="3"/>
  </tableColumns>
  <tableStyleInfo name="TableStyleMedium7"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A319B69-19A1-4DCD-B057-447187C728F6}" name="_840_B_PH" displayName="_840_B_PH" ref="I1:M23" tableType="queryTable" totalsRowShown="0">
  <autoFilter ref="I1:M23" xr:uid="{571E5328-7B7D-4787-826A-0767BAE225FA}"/>
  <tableColumns count="5">
    <tableColumn id="1" xr3:uid="{54FB1544-CA71-495C-9C00-65E848551EB4}" uniqueName="1" name="END_DATE" queryTableFieldId="1" dataDxfId="110"/>
    <tableColumn id="7" xr3:uid="{58EDB5A8-ED05-4012-93A9-74F8A2A32D26}" uniqueName="7" name="PH_FOORD_LAST" queryTableFieldId="7"/>
    <tableColumn id="8" xr3:uid="{381CF40C-668F-406D-9296-EDF644E0FF48}" uniqueName="8" name="PH_COMP_1_LAST" queryTableFieldId="8"/>
    <tableColumn id="2" xr3:uid="{3D8164BD-D0C3-459B-9740-509F1C839973}" uniqueName="2" name="PH_FOORD" queryTableFieldId="2"/>
    <tableColumn id="3" xr3:uid="{0D7AF36F-148B-4985-B077-B56A33201DEF}" uniqueName="3" name="PH_COMP_1" queryTableFieldId="3"/>
  </tableColumns>
  <tableStyleInfo name="TableStyleMedium7"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610BB04B-BFB3-41A8-AF95-6D2D7FF48E37}" name="_841_B_PH" displayName="_841_B_PH" ref="I1:M15" tableType="queryTable" totalsRowShown="0">
  <autoFilter ref="I1:M15" xr:uid="{571E5328-7B7D-4787-826A-0767BAE225FA}"/>
  <tableColumns count="5">
    <tableColumn id="1" xr3:uid="{3301AF7F-7E27-4610-B4F5-5D815ECD9D54}" uniqueName="1" name="END_DATE" queryTableFieldId="1" dataDxfId="109"/>
    <tableColumn id="7" xr3:uid="{C626CFA7-EAD0-49F4-9EEA-6F11B3C71D85}" uniqueName="7" name="PH_FOORD_LAST" queryTableFieldId="7"/>
    <tableColumn id="8" xr3:uid="{CE3A3F48-0D5D-486B-8CCD-12414FE50182}" uniqueName="8" name="PH_COMP_1_LAST" queryTableFieldId="8"/>
    <tableColumn id="2" xr3:uid="{BFB8000E-23D1-42D7-ADC4-0C1BE269BA55}" uniqueName="2" name="PH_FOORD" queryTableFieldId="2"/>
    <tableColumn id="3" xr3:uid="{0C6B0126-F3D2-4597-8144-EA0443CEBC1C}" uniqueName="3" name="PH_COMP_1" queryTableFieldId="3"/>
  </tableColumns>
  <tableStyleInfo name="TableStyleMedium7"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B8BAFCB-3295-4490-A36F-24DF16F7FBA2}" name="_842_B_PH" displayName="_842_B_PH" ref="I1:M287" tableType="queryTable" totalsRowShown="0">
  <autoFilter ref="I1:M287" xr:uid="{571E5328-7B7D-4787-826A-0767BAE225FA}"/>
  <tableColumns count="5">
    <tableColumn id="1" xr3:uid="{765EA704-C24E-4E64-9144-B01CA77C00A0}" uniqueName="1" name="END_DATE" queryTableFieldId="1" dataDxfId="108"/>
    <tableColumn id="7" xr3:uid="{964F2003-0F46-4376-9F97-1024435783B0}" uniqueName="7" name="PH_FOORD_LAST" queryTableFieldId="7"/>
    <tableColumn id="8" xr3:uid="{362F6DB5-5E93-43A1-8E02-0512916BC04F}" uniqueName="8" name="PH_COMP_1_LAST" queryTableFieldId="8"/>
    <tableColumn id="2" xr3:uid="{8DAA67FE-3C86-49D6-850E-4EE7FD2EA78C}" uniqueName="2" name="PH_FOORD" queryTableFieldId="2"/>
    <tableColumn id="3" xr3:uid="{B779ACA0-EEC3-4B83-833C-958EDB1F19F5}" uniqueName="3" name="PH_COMP_1" queryTableFieldId="3"/>
  </tableColumns>
  <tableStyleInfo name="TableStyleMedium7"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71E5328-7B7D-4787-826A-0767BAE225FA}" name="Table__874_A_PH" displayName="Table__874_A_PH" ref="I1:S353" tableType="queryTable" totalsRowShown="0">
  <autoFilter ref="I1:S353" xr:uid="{571E5328-7B7D-4787-826A-0767BAE225FA}"/>
  <tableColumns count="11">
    <tableColumn id="1" xr3:uid="{A352F78B-B81A-40AA-B574-226B007FFEDE}" uniqueName="1" name="END_DATE" queryTableFieldId="1" dataDxfId="107"/>
    <tableColumn id="7" xr3:uid="{85361D0E-5181-4B27-8C7E-514CADC676EF}" uniqueName="7" name="PH_FOORD_LAST" queryTableFieldId="7"/>
    <tableColumn id="8" xr3:uid="{8863ECA6-B29F-4E36-ABD3-12DC63AB929D}" uniqueName="8" name="PH_COMP_1_LAST" queryTableFieldId="8"/>
    <tableColumn id="9" xr3:uid="{A31376B7-C879-4F64-BBE3-6B42A6A1DCE6}" uniqueName="9" name="PH_COMP_2_LAST" queryTableFieldId="9"/>
    <tableColumn id="10" xr3:uid="{06C38D03-A081-4ED9-B80E-D5FA87CBA6B1}" uniqueName="10" name="PH_COMP_3_LAST" queryTableFieldId="10"/>
    <tableColumn id="11" xr3:uid="{CBAE9191-8DD3-41E0-8C31-A50F64EFEB5C}" uniqueName="11" name="PH_COMP_4_LAST" queryTableFieldId="11"/>
    <tableColumn id="4" xr3:uid="{D35BEB74-9FEE-4835-88A9-7FEF67CA7C70}" uniqueName="4" name="PH_COMP_2" queryTableFieldId="4"/>
    <tableColumn id="2" xr3:uid="{D1082A82-40CC-4595-A3D1-734485F51BDD}" uniqueName="2" name="PH_FOORD" queryTableFieldId="2"/>
    <tableColumn id="5" xr3:uid="{6B02445C-38C6-4171-AE8C-6EE6FFF90F42}" uniqueName="5" name="PH_COMP_3" queryTableFieldId="5"/>
    <tableColumn id="3" xr3:uid="{EE9DF367-DED5-4257-8AC0-D19DFC8FAD58}" uniqueName="3" name="PH_COMP_1" queryTableFieldId="3"/>
    <tableColumn id="6" xr3:uid="{62CB0779-D7CD-4BBA-8533-A033CDA90B86}" uniqueName="6" name="PH_COMP_4" queryTableFieldId="6"/>
  </tableColumns>
  <tableStyleInfo name="TableStyleMedium7"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A18C3D7-947F-4DBF-BF80-8E424BAC2C75}" name="_875_GEOGRAPHIC_EXP" displayName="_875_GEOGRAPHIC_EXP" ref="A14:G20" tableType="queryTable" totalsRowShown="0">
  <autoFilter ref="A14:G20" xr:uid="{5F5B5A67-6F63-41F8-A690-B488F29EA165}"/>
  <tableColumns count="7">
    <tableColumn id="1" xr3:uid="{434BB9FD-4A41-40B0-B3CA-28703A218B24}" uniqueName="1" name="PORTFOLIO_CODE" queryTableFieldId="1"/>
    <tableColumn id="2" xr3:uid="{72C4FB75-7F89-4426-BCBC-70BB23E0FBB4}" uniqueName="2" name="REPORT_OR_END_DATE" queryTableFieldId="2"/>
    <tableColumn id="3" xr3:uid="{7F8B226E-47AF-48D9-B4E7-F8752F82576B}" uniqueName="3" name="EXPORT_DATE" queryTableFieldId="3" dataDxfId="106"/>
    <tableColumn id="4" xr3:uid="{3548B0F5-20E1-40AB-A02B-FA2AF3F3B75C}" uniqueName="4" name="ACCOUNT_DATE" queryTableFieldId="4" dataDxfId="105"/>
    <tableColumn id="5" xr3:uid="{81548134-8D2C-4B72-8C1F-FE3858FA016F}" uniqueName="5" name="ITEM_CODE" queryTableFieldId="5"/>
    <tableColumn id="6" xr3:uid="{26C48931-9050-400C-A125-86C70DB210F2}" uniqueName="6" name="ITEM_DESCRIPTION" queryTableFieldId="6"/>
    <tableColumn id="7" xr3:uid="{A068218C-BB39-4F6E-9DD5-B4E750C753A7}" uniqueName="7" name="EXPOSURE_VALUE_PERCENTAGE" queryTableFieldId="7"/>
  </tableColumns>
  <tableStyleInfo name="TableStyleMedium7"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55129A-A964-4685-B05F-19A0353EDD1A}" name="Table__875_R_PH" displayName="Table__875_R_PH" ref="I1:S353" tableType="queryTable" totalsRowShown="0">
  <autoFilter ref="I1:S353" xr:uid="{571E5328-7B7D-4787-826A-0767BAE225FA}"/>
  <tableColumns count="11">
    <tableColumn id="1" xr3:uid="{F75C8BB3-433A-4D7C-8B45-7B136B7003EE}" uniqueName="1" name="END_DATE" queryTableFieldId="1" dataDxfId="104"/>
    <tableColumn id="7" xr3:uid="{AEAEFD50-5F0A-441A-A7C2-944C3E59A352}" uniqueName="7" name="PH_FOORD_LAST" queryTableFieldId="7"/>
    <tableColumn id="8" xr3:uid="{A302A0D3-BFF3-4935-88A3-A1348425B8E4}" uniqueName="8" name="PH_COMP_1_LAST" queryTableFieldId="8"/>
    <tableColumn id="9" xr3:uid="{2181DF81-BE44-4E04-A64E-D75AC3D78B41}" uniqueName="9" name="PH_COMP_2_LAST" queryTableFieldId="9"/>
    <tableColumn id="10" xr3:uid="{9ECE6A2A-EBC9-4A3D-9878-B5D0B8BB556A}" uniqueName="10" name="PH_COMP_3_LAST" queryTableFieldId="10"/>
    <tableColumn id="11" xr3:uid="{F298DA12-C3AD-4522-8AA4-E882C0882DA8}" uniqueName="11" name="PH_COMP_4_LAST" queryTableFieldId="11"/>
    <tableColumn id="4" xr3:uid="{09B81AB1-D90D-457C-BC8B-BC2EF3E092DC}" uniqueName="4" name="PH_COMP_2" queryTableFieldId="4"/>
    <tableColumn id="2" xr3:uid="{1BBC6263-5563-4CD4-A02C-B09F31E98D7A}" uniqueName="2" name="PH_FOORD" queryTableFieldId="2"/>
    <tableColumn id="5" xr3:uid="{1AF0D3E8-0854-4A7D-8590-D1553D6F50C1}" uniqueName="5" name="PH_COMP_3" queryTableFieldId="5"/>
    <tableColumn id="3" xr3:uid="{FE86E362-CC90-49D5-9775-680E09FA087E}" uniqueName="3" name="PH_COMP_1" queryTableFieldId="3"/>
    <tableColumn id="6" xr3:uid="{6C2CB893-CE0A-46FF-8602-F348C0FDCEA3}" uniqueName="6" name="PH_COMP_4" queryTableFieldId="6"/>
  </tableColumns>
  <tableStyleInfo name="TableStyleMedium7"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D9D6184-D1F8-4BBF-8B4A-B3DDD172139A}" name="Table__875_B_PH" displayName="Table__875_B_PH" ref="I1:S353" tableType="queryTable" totalsRowShown="0">
  <autoFilter ref="I1:S353" xr:uid="{571E5328-7B7D-4787-826A-0767BAE225FA}"/>
  <tableColumns count="11">
    <tableColumn id="1" xr3:uid="{93FE88F7-E4BC-459E-B87D-C47732EDA991}" uniqueName="1" name="END_DATE" queryTableFieldId="1" dataDxfId="103"/>
    <tableColumn id="7" xr3:uid="{100740CE-EB64-470C-93EE-BE8614EAE254}" uniqueName="7" name="PH_FOORD_LAST" queryTableFieldId="7"/>
    <tableColumn id="8" xr3:uid="{4336A513-22DA-48B4-BCED-2BB550D5FDF2}" uniqueName="8" name="PH_COMP_1_LAST" queryTableFieldId="8"/>
    <tableColumn id="9" xr3:uid="{E607D2BC-027C-4DEC-803C-3015D5FD5F4A}" uniqueName="9" name="PH_COMP_2_LAST" queryTableFieldId="9"/>
    <tableColumn id="10" xr3:uid="{EAFC6D8C-39D5-46A0-8022-765468B26208}" uniqueName="10" name="PH_COMP_3_LAST" queryTableFieldId="10"/>
    <tableColumn id="11" xr3:uid="{6081BFEC-49DD-419D-BC88-F9B1BBD48C66}" uniqueName="11" name="PH_COMP_4_LAST" queryTableFieldId="11"/>
    <tableColumn id="4" xr3:uid="{CAA82405-3A56-4883-A834-EAB4B73FA64E}" uniqueName="4" name="PH_COMP_2" queryTableFieldId="4"/>
    <tableColumn id="2" xr3:uid="{BB4E7ADB-1D25-4714-8E94-6ADB0AF83EE0}" uniqueName="2" name="PH_FOORD" queryTableFieldId="2"/>
    <tableColumn id="5" xr3:uid="{B843FEAF-A7BA-4258-B25E-4CB2BC7430E9}" uniqueName="5" name="PH_COMP_3" queryTableFieldId="5"/>
    <tableColumn id="3" xr3:uid="{E0CC18B5-95A3-4760-8C24-6E14C1D927FC}" uniqueName="3" name="PH_COMP_1" queryTableFieldId="3"/>
    <tableColumn id="6" xr3:uid="{109DF49C-53FE-4C0E-8383-88BED54D81E1}" uniqueName="6" name="PH_COMP_4" queryTableFieldId="6"/>
  </tableColumns>
  <tableStyleInfo name="TableStyleMedium7"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F5B5A67-6F63-41F8-A690-B488F29EA165}" name="Table_876_GEOGRAPHIC_EXP" displayName="Table_876_GEOGRAPHIC_EXP" ref="A14:G18" tableType="queryTable" totalsRowShown="0">
  <autoFilter ref="A14:G18" xr:uid="{5F5B5A67-6F63-41F8-A690-B488F29EA165}"/>
  <tableColumns count="7">
    <tableColumn id="1" xr3:uid="{5EF169A7-CA4C-418D-B208-725E7AB98043}" uniqueName="1" name="PORTFOLIO_CODE" queryTableFieldId="1"/>
    <tableColumn id="2" xr3:uid="{DEC5C808-061C-43AC-9429-FA495A3F3F33}" uniqueName="2" name="REPORT_OR_END_DATE" queryTableFieldId="2"/>
    <tableColumn id="3" xr3:uid="{A3B72F80-2DB9-459D-ABB1-F408EFD64EDA}" uniqueName="3" name="EXPORT_DATE" queryTableFieldId="3" dataDxfId="102"/>
    <tableColumn id="4" xr3:uid="{B852195E-76D8-4BD1-9C17-E4EB506FAB13}" uniqueName="4" name="ACCOUNT_DATE" queryTableFieldId="4" dataDxfId="101"/>
    <tableColumn id="5" xr3:uid="{670CCC99-60BA-4CDA-8F71-BA3EFCDD5F17}" uniqueName="5" name="ITEM_CODE" queryTableFieldId="5"/>
    <tableColumn id="6" xr3:uid="{8CED16F9-9052-442C-A280-A97E04918432}" uniqueName="6" name="ITEM_DESCRIPTION" queryTableFieldId="6"/>
    <tableColumn id="7" xr3:uid="{0CD13B70-C2CE-4DB6-8B58-9C000187C5A2}" uniqueName="7" name="EXPOSURE_VALUE_PERCENTAGE" queryTableFieldId="7"/>
  </tableColumns>
  <tableStyleInfo name="TableStyleMedium7"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F7AB644-7337-4F8A-853F-CBF7E75C1DDF}" name="Table__876_A_PH" displayName="Table__876_A_PH" ref="I1:O170" tableType="queryTable" totalsRowShown="0">
  <autoFilter ref="I1:O170" xr:uid="{571E5328-7B7D-4787-826A-0767BAE225FA}"/>
  <tableColumns count="7">
    <tableColumn id="1" xr3:uid="{61BC09FC-F842-4D04-9279-D0EDC4E2E718}" uniqueName="1" name="END_DATE" queryTableFieldId="1" dataDxfId="100"/>
    <tableColumn id="7" xr3:uid="{16B265B5-E33C-444E-9AE7-C7374E3672A6}" uniqueName="7" name="PH_FOORD_LAST" queryTableFieldId="7"/>
    <tableColumn id="8" xr3:uid="{68C349A4-25CA-49E6-B30C-3F5B2EA2E993}" uniqueName="8" name="PH_COMP_1_LAST" queryTableFieldId="8"/>
    <tableColumn id="9" xr3:uid="{8E225BE7-D40A-4B04-A895-EDCD2BE00959}" uniqueName="9" name="PH_COMP_2_LAST" queryTableFieldId="9"/>
    <tableColumn id="2" xr3:uid="{0C98015F-873F-4F1F-A585-B511138A488D}" uniqueName="2" name="PH_FOORD" queryTableFieldId="2"/>
    <tableColumn id="3" xr3:uid="{F56907DD-34E8-4A4E-BA25-2C26C40812D3}" uniqueName="3" name="PH_COMP_1" queryTableFieldId="3"/>
    <tableColumn id="4" xr3:uid="{B819F9A2-8E6C-4EAE-9B4C-0B624CB1BEBC}" uniqueName="4" name="PH_COMP_2" queryTableFieldId="4"/>
  </tableColumns>
  <tableStyleInfo name="TableStyleMedium7"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729AB1B-25BF-4E13-A124-FCF3E87898F9}" name="Table__876_B_PH" displayName="Table__876_B_PH" ref="I1:O170" tableType="queryTable" totalsRowShown="0">
  <autoFilter ref="I1:O170" xr:uid="{571E5328-7B7D-4787-826A-0767BAE225FA}"/>
  <tableColumns count="7">
    <tableColumn id="1" xr3:uid="{33D4D1D8-C155-481E-AAB5-98919C6034DE}" uniqueName="1" name="END_DATE" queryTableFieldId="1" dataDxfId="99"/>
    <tableColumn id="7" xr3:uid="{439E3247-870E-44E5-9B88-AB9E92E2E71F}" uniqueName="7" name="PH_FOORD_LAST" queryTableFieldId="7"/>
    <tableColumn id="8" xr3:uid="{F8B0DD60-1245-4D6D-8E50-A34A5CA39D33}" uniqueName="8" name="PH_COMP_1_LAST" queryTableFieldId="8"/>
    <tableColumn id="9" xr3:uid="{89438829-AB88-48F7-B924-4C8BD8F0266F}" uniqueName="9" name="PH_COMP_2_LAST" queryTableFieldId="9"/>
    <tableColumn id="3" xr3:uid="{817FE192-8EFA-4194-9CFF-DB8340F4595C}" uniqueName="3" name="PH_COMP_1" queryTableFieldId="3"/>
    <tableColumn id="2" xr3:uid="{E23A78ED-81A1-454D-B63A-304B6BCAFD02}" uniqueName="2" name="PH_FOORD" queryTableFieldId="2"/>
    <tableColumn id="4" xr3:uid="{8A1BB433-AE48-4216-B7A6-D3194F2975C4}" uniqueName="4" name="PH_COMP_2" queryTableFieldId="4"/>
  </tableColumns>
  <tableStyleInfo name="TableStyleMedium7"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11C206-5F99-47E0-A9B3-E9324B74A30B}" name="Table__876_B1_PH" displayName="Table__876_B1_PH" ref="I1:O170" tableType="queryTable" totalsRowShown="0">
  <autoFilter ref="I1:O170" xr:uid="{571E5328-7B7D-4787-826A-0767BAE225FA}"/>
  <tableColumns count="7">
    <tableColumn id="1" xr3:uid="{44398E11-ABEC-45FD-B863-DBF7D652076D}" uniqueName="1" name="END_DATE" queryTableFieldId="1" dataDxfId="98"/>
    <tableColumn id="7" xr3:uid="{45D3E317-1BCC-48C6-A500-186A5D1B72C3}" uniqueName="7" name="PH_FOORD_LAST" queryTableFieldId="7"/>
    <tableColumn id="8" xr3:uid="{23AB4010-1338-40D7-855B-B787874E2AB6}" uniqueName="8" name="PH_COMP_1_LAST" queryTableFieldId="8"/>
    <tableColumn id="9" xr3:uid="{8D099C82-3283-4989-B95E-1DE5DC5BBFE0}" uniqueName="9" name="PH_COMP_2_LAST" queryTableFieldId="9"/>
    <tableColumn id="3" xr3:uid="{64AF3D68-5EA3-47A1-80E3-580EAFA88218}" uniqueName="3" name="PH_COMP_1" queryTableFieldId="3"/>
    <tableColumn id="2" xr3:uid="{BF80C06B-42F6-4F9B-BAC9-D6A51B8F2250}" uniqueName="2" name="PH_FOORD" queryTableFieldId="2"/>
    <tableColumn id="4" xr3:uid="{790C6D0B-4724-46E7-9A58-CAD0F66E0EDC}" uniqueName="4" name="PH_COMP_2" queryTableFieldId="4"/>
  </tableColumns>
  <tableStyleInfo name="TableStyleMedium7"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6FA8B04-5CEE-4663-BF48-34DF78BA840E}" name="Table_877_GEOGRAPHIC_EXP" displayName="Table_877_GEOGRAPHIC_EXP" ref="A14:G18" tableType="queryTable" totalsRowShown="0">
  <autoFilter ref="A14:G18" xr:uid="{66FA8B04-5CEE-4663-BF48-34DF78BA840E}"/>
  <tableColumns count="7">
    <tableColumn id="1" xr3:uid="{77FFB44F-769B-40B8-B18A-D04BB8ED5BF8}" uniqueName="1" name="PORTFOLIO_CODE" queryTableFieldId="1"/>
    <tableColumn id="2" xr3:uid="{9967D984-A7FC-4591-8019-AF1EDB7EDA87}" uniqueName="2" name="REPORT_OR_END_DATE" queryTableFieldId="2"/>
    <tableColumn id="3" xr3:uid="{E3CCF8E6-9CD6-4659-9B12-F453F02EC3FF}" uniqueName="3" name="EXPORT_DATE" queryTableFieldId="3" dataDxfId="97"/>
    <tableColumn id="4" xr3:uid="{8E459A4D-D1D6-4411-9E65-47ADD3349E9D}" uniqueName="4" name="ACCOUNT_DATE" queryTableFieldId="4" dataDxfId="96"/>
    <tableColumn id="5" xr3:uid="{E3F17E41-8FF7-41A7-855A-CB057E60C8D3}" uniqueName="5" name="ITEM_CODE" queryTableFieldId="5"/>
    <tableColumn id="6" xr3:uid="{AB334EF4-F01D-4A8E-8903-AD8BB294F897}" uniqueName="6" name="ITEM_DESCRIPTION" queryTableFieldId="6"/>
    <tableColumn id="7" xr3:uid="{C23B84A9-A585-47D7-91FC-90A3AB19EB91}" uniqueName="7" name="EXPOSURE_VALUE_PERCENTAGE" queryTableFieldId="7"/>
  </tableColumns>
  <tableStyleInfo name="TableStyleMedium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3F71F0C-E364-4026-A347-66F47307AD24}" name="_877_R_PH" displayName="_877_R_PH" ref="I1:O160" tableType="queryTable" totalsRowShown="0">
  <autoFilter ref="I1:O160" xr:uid="{571E5328-7B7D-4787-826A-0767BAE225FA}"/>
  <tableColumns count="7">
    <tableColumn id="1" xr3:uid="{441BE32E-DB9A-4177-84E7-82AAE4E85677}" uniqueName="1" name="END_DATE" queryTableFieldId="1" dataDxfId="95"/>
    <tableColumn id="7" xr3:uid="{C547A036-2B12-4357-92F0-4197DFE29C7E}" uniqueName="7" name="PH_FOORD_LAST" queryTableFieldId="7"/>
    <tableColumn id="8" xr3:uid="{75A44857-3781-418F-9927-1C70A62E0ECA}" uniqueName="8" name="PH_COMP_1_LAST" queryTableFieldId="8"/>
    <tableColumn id="9" xr3:uid="{E94046E6-A6D7-458A-9A9D-5944AF19FDBC}" uniqueName="9" name="PH_COMP_2_LAST" queryTableFieldId="9"/>
    <tableColumn id="3" xr3:uid="{67BD1123-3315-4313-9241-3304466309DE}" uniqueName="3" name="PH_COMP_1" queryTableFieldId="3"/>
    <tableColumn id="4" xr3:uid="{09B23A5C-5DE8-4399-B38A-3C5E269511DB}" uniqueName="4" name="PH_COMP_2" queryTableFieldId="4"/>
    <tableColumn id="2" xr3:uid="{360351E6-2DB8-483F-B350-7C5486646AED}" uniqueName="2" name="PH_FOORD" queryTableFieldId="2"/>
  </tableColumns>
  <tableStyleInfo name="TableStyleMedium7"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75ABB9-7227-42AB-9FEB-0778F02FEEED}" name="_877_R1_PH" displayName="_877_R1_PH" ref="I1:O160" tableType="queryTable" totalsRowShown="0">
  <autoFilter ref="I1:O160" xr:uid="{571E5328-7B7D-4787-826A-0767BAE225FA}"/>
  <tableColumns count="7">
    <tableColumn id="1" xr3:uid="{497C52E9-7C6A-4515-864D-B7247CDCD998}" uniqueName="1" name="END_DATE" queryTableFieldId="1" dataDxfId="94"/>
    <tableColumn id="2" xr3:uid="{A1AB35A0-59AB-4C59-A954-96D23A5E1557}" uniqueName="2" name="PH_FOORD_LAST" queryTableFieldId="23"/>
    <tableColumn id="3" xr3:uid="{39B5CDC1-5AE6-4F16-9F5E-7F9DE0022D65}" uniqueName="3" name="PH_COMP_1_LAST" queryTableFieldId="24"/>
    <tableColumn id="4" xr3:uid="{2382B088-7848-4788-A99C-F763E283DC38}" uniqueName="4" name="PH_COMP_2_LAST" queryTableFieldId="25"/>
    <tableColumn id="5" xr3:uid="{2F755356-1EA4-482A-93AE-0E51B7ACF86E}" uniqueName="5" name="PH_COMP_1" queryTableFieldId="26"/>
    <tableColumn id="6" xr3:uid="{A532858D-DE9D-4142-9BE2-8A7DCB099291}" uniqueName="6" name="PH_COMP_2" queryTableFieldId="27"/>
    <tableColumn id="7" xr3:uid="{D0240979-16B7-4E03-96DD-DB23E45A9229}" uniqueName="7" name="PH_FOORD" queryTableFieldId="28"/>
  </tableColumns>
  <tableStyleInfo name="TableStyleMedium7"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DBD3018-F59C-475A-8BD0-09E676F9E946}" name="Table__877_B_PH" displayName="Table__877_B_PH" ref="I1:O160" tableType="queryTable" totalsRowShown="0">
  <autoFilter ref="I1:O160" xr:uid="{571E5328-7B7D-4787-826A-0767BAE225FA}"/>
  <tableColumns count="7">
    <tableColumn id="1" xr3:uid="{492F706E-6F8D-4B05-A21A-054EA2ECB2E0}" uniqueName="1" name="END_DATE" queryTableFieldId="1" dataDxfId="93"/>
    <tableColumn id="7" xr3:uid="{0EB474F4-2B34-4CD9-BA31-C673E2837933}" uniqueName="7" name="PH_FOORD_LAST" queryTableFieldId="7"/>
    <tableColumn id="8" xr3:uid="{22E375E8-DF27-4A5F-B7C6-5553E1C86729}" uniqueName="8" name="PH_COMP_1_LAST" queryTableFieldId="8"/>
    <tableColumn id="9" xr3:uid="{0B9598EB-1129-48D9-9D8E-BD655687AB7F}" uniqueName="9" name="PH_COMP_2_LAST" queryTableFieldId="9"/>
    <tableColumn id="3" xr3:uid="{F1FE7874-D9DD-483C-A2A1-D487EEFD424C}" uniqueName="3" name="PH_COMP_1" queryTableFieldId="3"/>
    <tableColumn id="2" xr3:uid="{93A1B705-2161-4438-894A-FCC715FCFCB8}" uniqueName="2" name="PH_FOORD" queryTableFieldId="2"/>
    <tableColumn id="4" xr3:uid="{E2EFAC58-CB2D-48E6-8051-C97A32D6AF66}" uniqueName="4" name="PH_COMP_2" queryTableFieldId="4"/>
  </tableColumns>
  <tableStyleInfo name="TableStyleMedium7"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AA70EC1-BABF-47BC-BA98-E209A3AE18F0}" name="_878_GEOGRAPHIC_EXP" displayName="_878_GEOGRAPHIC_EXP" ref="A14:G18" tableType="queryTable" totalsRowShown="0">
  <autoFilter ref="A14:G18" xr:uid="{66FA8B04-5CEE-4663-BF48-34DF78BA840E}"/>
  <tableColumns count="7">
    <tableColumn id="1" xr3:uid="{260FAB05-84BB-47D3-9D16-331D6D881271}" uniqueName="1" name="PORTFOLIO_CODE" queryTableFieldId="1"/>
    <tableColumn id="2" xr3:uid="{E34588B1-CAAF-4775-B5DF-9E194A8ECA6B}" uniqueName="2" name="REPORT_OR_END_DATE" queryTableFieldId="2"/>
    <tableColumn id="3" xr3:uid="{E39A89E5-1F6E-4716-AE09-8E2BB6940771}" uniqueName="3" name="EXPORT_DATE" queryTableFieldId="3" dataDxfId="92"/>
    <tableColumn id="4" xr3:uid="{17400CB0-D849-4023-AF7B-5F70788B116C}" uniqueName="4" name="ACCOUNT_DATE" queryTableFieldId="4" dataDxfId="91"/>
    <tableColumn id="5" xr3:uid="{4D24C45E-9305-4931-8EB6-B8436535088D}" uniqueName="5" name="ITEM_CODE" queryTableFieldId="5"/>
    <tableColumn id="6" xr3:uid="{CF512C1B-0083-4308-AE17-3876E2A22301}" uniqueName="6" name="ITEM_DESCRIPTION" queryTableFieldId="6"/>
    <tableColumn id="7" xr3:uid="{9E6019AA-7DC4-4130-9756-70BDAFB1DD8F}" uniqueName="7" name="EXPOSURE_VALUE_PERCENTAGE" queryTableFieldId="7"/>
  </tableColumns>
  <tableStyleInfo name="TableStyleMedium7"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1CB31E2A-FCBF-4021-B808-BB89C4189FB4}" name="_878_R1_PH" displayName="_878_R1_PH" ref="I1:O67" tableType="queryTable" totalsRowShown="0">
  <autoFilter ref="I1:O67" xr:uid="{571E5328-7B7D-4787-826A-0767BAE225FA}"/>
  <tableColumns count="7">
    <tableColumn id="1" xr3:uid="{B997D043-2A8E-4706-928E-BF400CC3ACEA}" uniqueName="1" name="END_DATE" queryTableFieldId="1" dataDxfId="90"/>
    <tableColumn id="8" xr3:uid="{47815F9C-6A9C-4A9D-862E-62EA3907BCD0}" uniqueName="8" name="PH_COMP_1_LAST" queryTableFieldId="8"/>
    <tableColumn id="2" xr3:uid="{BC89E31C-6DC2-4880-83BA-C56AB4DC3289}" uniqueName="2" name="PH_FOORD_LAST" queryTableFieldId="38"/>
    <tableColumn id="4" xr3:uid="{DA1081B5-2116-4737-A76C-375860B4AE88}" uniqueName="4" name="PH_COMP_2_LAST" queryTableFieldId="27"/>
    <tableColumn id="3" xr3:uid="{4E092918-989A-4E10-8C17-FF80942E30BE}" uniqueName="3" name="PH_COMP_1" queryTableFieldId="3"/>
    <tableColumn id="6" xr3:uid="{CF692CE2-BFE6-4ECC-8160-B03EB5D46C75}" uniqueName="6" name="PH_FOORD" queryTableFieldId="39"/>
    <tableColumn id="5" xr3:uid="{438AF874-BB2C-457F-A93B-D613E00961A3}" uniqueName="5" name="PH_COMP_2" queryTableFieldId="28"/>
  </tableColumns>
  <tableStyleInfo name="TableStyleMedium7"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43B4BAA-CC30-44AD-B37F-347E6406116F}" name="_878_R1_PH81" displayName="_878_R1_PH81" ref="I1:I2" tableType="queryTable" insertRow="1" totalsRowShown="0">
  <autoFilter ref="I1:I2" xr:uid="{571E5328-7B7D-4787-826A-0767BAE225FA}"/>
  <tableColumns count="1">
    <tableColumn id="1" xr3:uid="{E62460B9-63F7-4099-BDC8-505B7B7DED06}" uniqueName="1" name="END_DATE" queryTableFieldId="1" dataDxfId="89"/>
  </tableColumns>
  <tableStyleInfo name="TableStyleMedium7"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08A37C-E7F6-4CB8-BA7B-78198B8A0FE3}" name="Table_879_AACOUNTRY_NEW_LAYOUT" displayName="Table_879_AACOUNTRY_NEW_LAYOUT" ref="A4:E10" tableType="queryTable" totalsRowShown="0">
  <sortState xmlns:xlrd2="http://schemas.microsoft.com/office/spreadsheetml/2017/richdata2" ref="A5:E10">
    <sortCondition descending="1" ref="C5:C9"/>
  </sortState>
  <tableColumns count="5">
    <tableColumn id="3" xr3:uid="{1093D2DD-CE92-49FB-B57F-DE898EFD0C8C}" uniqueName="3" name="ITEM_DESCRIPTION" queryTableFieldId="3"/>
    <tableColumn id="2" xr3:uid="{1BCA9599-21B5-444C-87A0-3B54FB6BB661}" uniqueName="2" name="ACCOUNT_DATE" queryTableFieldId="2" dataDxfId="88"/>
    <tableColumn id="1" xr3:uid="{29C0D69E-AAE4-4635-BB3F-CB5367072D25}" uniqueName="1" name="EXPOSURE_VALUE_PERCENTAGE" queryTableFieldId="1" dataDxfId="87"/>
    <tableColumn id="5" xr3:uid="{CCC59AFF-ACA3-4252-AF17-CC11E0AC295E}" uniqueName="5" name="RANKING" queryTableFieldId="14"/>
    <tableColumn id="4" xr3:uid="{5ABDB280-CED4-404D-8EA8-4E6BAD33EC75}" uniqueName="4" name="BENCHMARK" queryTableFieldId="13" dataDxfId="86"/>
  </tableColumns>
  <tableStyleInfo name="TableStyleMedium7"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F3A3AB8-14E0-46B3-A4FF-F23C79CF8CFC}" name="Table__879_A_PH" displayName="Table__879_A_PH" ref="I1:O61" tableType="queryTable" totalsRowShown="0">
  <autoFilter ref="I1:O61" xr:uid="{571E5328-7B7D-4787-826A-0767BAE225FA}"/>
  <tableColumns count="7">
    <tableColumn id="1" xr3:uid="{4FFA8BF7-87B3-4C1F-B0FD-CFF3380786AB}" uniqueName="1" name="END_DATE" queryTableFieldId="1" dataDxfId="85"/>
    <tableColumn id="8" xr3:uid="{FEF9583E-5D4A-4B6F-8B71-191E294BE624}" uniqueName="8" name="PH_COMP_1_LAST" queryTableFieldId="8"/>
    <tableColumn id="7" xr3:uid="{1E89C738-B77C-46E2-B59D-323BDCD05900}" uniqueName="7" name="PH_FOORD_LAST" queryTableFieldId="7"/>
    <tableColumn id="9" xr3:uid="{659877AF-DB3A-49A4-9F27-28434E7BAA3F}" uniqueName="9" name="PH_COMP_2_LAST" queryTableFieldId="9"/>
    <tableColumn id="3" xr3:uid="{580BCAFA-FE94-4AE8-93A9-A2485B62C1D4}" uniqueName="3" name="PH_COMP_1" queryTableFieldId="3"/>
    <tableColumn id="2" xr3:uid="{198C35DE-6590-43CD-ABB9-0213D39BC29C}" uniqueName="2" name="PH_FOORD" queryTableFieldId="2"/>
    <tableColumn id="4" xr3:uid="{64D75D78-FD61-4837-B098-06200AEA653A}" uniqueName="4" name="PH_COMP_2" queryTableFieldId="4"/>
  </tableColumns>
  <tableStyleInfo name="TableStyleMedium7"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07522FD-5CB7-4F02-98A8-74E5F9734A12}" name="_879_R1_PH" displayName="_879_R1_PH" ref="I1:O61" tableType="queryTable" totalsRowShown="0">
  <autoFilter ref="I1:O61" xr:uid="{571E5328-7B7D-4787-826A-0767BAE225FA}"/>
  <tableColumns count="7">
    <tableColumn id="1" xr3:uid="{F7B289AF-5C51-4F39-ABD4-9695C1A3E739}" uniqueName="1" name="END_DATE" queryTableFieldId="1" dataDxfId="84"/>
    <tableColumn id="8" xr3:uid="{9D2A5CEA-34AE-4944-A090-D5AB23FB70C9}" uniqueName="8" name="PH_COMP_1_LAST" queryTableFieldId="8"/>
    <tableColumn id="7" xr3:uid="{A09FF08A-B356-4B2D-9E59-AD835EAF0AC8}" uniqueName="7" name="PH_FOORD_LAST" queryTableFieldId="7"/>
    <tableColumn id="9" xr3:uid="{F4A9F16C-1D0B-413E-8A2D-12627B1D0757}" uniqueName="9" name="PH_COMP_2_LAST" queryTableFieldId="9"/>
    <tableColumn id="3" xr3:uid="{DBE01C19-B72C-4192-9A2E-F54E14D06AE8}" uniqueName="3" name="PH_COMP_1" queryTableFieldId="3"/>
    <tableColumn id="2" xr3:uid="{69F45C40-C5F5-4FDC-B040-6F22D89E2E83}" uniqueName="2" name="PH_FOORD" queryTableFieldId="2"/>
    <tableColumn id="4" xr3:uid="{8CBCF10B-DF22-4CBD-9A39-426C80506B5D}" uniqueName="4" name="PH_COMP_2" queryTableFieldId="4"/>
  </tableColumns>
  <tableStyleInfo name="TableStyleMedium7"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73130AA-0B95-45F6-A0D5-770F4B933980}" name="Table_879_AACOUNTRY" displayName="Table_879_AACOUNTRY" ref="A3:E10" tableType="queryTable" totalsRowShown="0">
  <tableColumns count="5">
    <tableColumn id="3" xr3:uid="{B8703C61-81BB-4494-9091-AA3F4941C461}" uniqueName="3" name="ITEM_DESCRIPTION" queryTableFieldId="3"/>
    <tableColumn id="2" xr3:uid="{1E7754F5-18C5-4F15-AE7E-F243FB8718E2}" uniqueName="2" name="ACCOUNT_DATE" queryTableFieldId="2" dataDxfId="83"/>
    <tableColumn id="1" xr3:uid="{58E3E83F-5FE2-432F-BE9C-DB996F94D35D}" uniqueName="1" name="EXPOSURE_VALUE_PERCENTAGE" queryTableFieldId="1" dataDxfId="82"/>
    <tableColumn id="5" xr3:uid="{D14DE571-E3AE-4B6E-A11A-D83D0BB4F292}" uniqueName="5" name="RANKING" queryTableFieldId="14"/>
    <tableColumn id="4" xr3:uid="{2FDAC71E-D9CE-4709-AD34-662EF478B586}" uniqueName="4" name="Column1" queryTableFieldId="15" dataDxfId="81" dataCellStyle="Percent"/>
  </tableColumns>
  <tableStyleInfo name="TableStyleMedium7"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747AD25-9E79-4C85-966A-4871197FE594}" name="Table_880_A_PH" displayName="Table_880_A_PH" ref="I1:O160" tableType="queryTable" totalsRowShown="0">
  <autoFilter ref="I1:O160" xr:uid="{571E5328-7B7D-4787-826A-0767BAE225FA}"/>
  <tableColumns count="7">
    <tableColumn id="1" xr3:uid="{9A02072E-2C56-4739-BC58-3CCE0EC13FEF}" uniqueName="1" name="END_DATE" queryTableFieldId="1" dataDxfId="80"/>
    <tableColumn id="7" xr3:uid="{4DFCD072-68FB-49A3-A247-2E715A080721}" uniqueName="7" name="PH_FOORD_LAST" queryTableFieldId="7"/>
    <tableColumn id="8" xr3:uid="{9328F968-B493-4490-AC97-607539BF1B3A}" uniqueName="8" name="PH_COMP_1_LAST" queryTableFieldId="8"/>
    <tableColumn id="9" xr3:uid="{ADE0D808-F86C-45C4-9E62-DD4EC8FA4467}" uniqueName="9" name="PH_COMP_2_LAST" queryTableFieldId="9"/>
    <tableColumn id="2" xr3:uid="{71F11C1E-9E89-47EE-B3D6-E1FE4BEECE71}" uniqueName="2" name="PH_FOORD" queryTableFieldId="2"/>
    <tableColumn id="3" xr3:uid="{AF9F0B6F-8880-4160-87A1-4116CCCCC5D9}" uniqueName="3" name="PH_COMP_1" queryTableFieldId="3"/>
    <tableColumn id="4" xr3:uid="{939BAB82-A21F-4E94-AB2B-AB42C844D30A}" uniqueName="4" name="PH_COMP_2" queryTableFieldId="4"/>
  </tableColumns>
  <tableStyleInfo name="TableStyleMedium7"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2731FB1-21B7-4875-A992-1F37C802E69D}" name="Table_880_GEOGRAPHIC_EXP" displayName="Table_880_GEOGRAPHIC_EXP" ref="A15:G19" tableType="queryTable" totalsRowShown="0">
  <autoFilter ref="A15:G19" xr:uid="{32731FB1-21B7-4875-A992-1F37C802E69D}"/>
  <tableColumns count="7">
    <tableColumn id="1" xr3:uid="{5B25A870-1D5F-4E15-9DDE-CD2DB3EF65D6}" uniqueName="1" name="PORTFOLIO_CODE" queryTableFieldId="1"/>
    <tableColumn id="2" xr3:uid="{43DA835C-2C69-4D43-A48F-957954A2870E}" uniqueName="2" name="REPORT_OR_END_DATE" queryTableFieldId="2"/>
    <tableColumn id="3" xr3:uid="{B783462B-ACA3-4E2D-8AAE-717DD8CEEEE0}" uniqueName="3" name="EXPORT_DATE" queryTableFieldId="3" dataDxfId="79"/>
    <tableColumn id="4" xr3:uid="{F622CA9B-7240-401F-9AAC-85B70BDA5188}" uniqueName="4" name="ACCOUNT_DATE" queryTableFieldId="4" dataDxfId="78"/>
    <tableColumn id="5" xr3:uid="{2411C13C-02D2-41C4-A41D-252371996D37}" uniqueName="5" name="ITEM_CODE" queryTableFieldId="5"/>
    <tableColumn id="6" xr3:uid="{5CC21FF5-7A9C-45F2-8A67-2E5359C1E0E9}" uniqueName="6" name="ITEM_DESCRIPTION" queryTableFieldId="6"/>
    <tableColumn id="7" xr3:uid="{ADAB888A-FC4E-4701-9685-41F1577AF1F8}" uniqueName="7" name="EXPOSURE_VALUE_PERCENTAGE" queryTableFieldId="7"/>
  </tableColumns>
  <tableStyleInfo name="TableStyleMedium7"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84AE0F2-2E23-4858-AF33-353762D08C69}" name="V_FFS_AAOT" displayName="V_FFS_AAOT" ref="A1:M102" tableType="queryTable" totalsRowShown="0">
  <autoFilter ref="A1:M102" xr:uid="{E84AE0F2-2E23-4858-AF33-353762D08C69}"/>
  <tableColumns count="13">
    <tableColumn id="1" xr3:uid="{A511C1FB-F9E8-4251-9835-CC9036D8448D}" uniqueName="1" name="PORTFOLIO_CODE" queryTableFieldId="1"/>
    <tableColumn id="2" xr3:uid="{E8730BA2-1CF0-45A3-BA03-7E5907669581}" uniqueName="2" name="REPORT_ITEM" queryTableFieldId="2"/>
    <tableColumn id="3" xr3:uid="{BC77B481-7056-4B56-A5C8-03A7DFF98E91}" uniqueName="3" name="REPORT_OR_END_DATE" queryTableFieldId="3"/>
    <tableColumn id="4" xr3:uid="{67210C62-DB61-4C36-8F0B-8B722B185543}" uniqueName="4" name="EXPORT_DATE" queryTableFieldId="4" dataDxfId="77"/>
    <tableColumn id="5" xr3:uid="{D4F63C6A-EA36-43B8-B193-9304F4E52681}" uniqueName="5" name="ITEM_CODE" queryTableFieldId="5"/>
    <tableColumn id="6" xr3:uid="{0A69AE7B-BC6A-4356-9709-175FCAB735E0}" uniqueName="6" name="ITEM_DESCRIPTION" queryTableFieldId="6"/>
    <tableColumn id="7" xr3:uid="{4C295710-27BC-4A48-96BF-3F59415A0060}" uniqueName="7" name="CURRENT_VALUE" queryTableFieldId="12"/>
    <tableColumn id="8" xr3:uid="{273C4162-D0D3-4301-8D12-8CFD9ECB97BC}" uniqueName="8" name="PRIOR_VALUE" queryTableFieldId="13"/>
    <tableColumn id="9" xr3:uid="{74FB4D42-7FCD-4E85-9507-2862225BF643}" uniqueName="9" name="CHANGE" queryTableFieldId="9"/>
    <tableColumn id="10" xr3:uid="{ACFDAE9F-BCA6-469E-9C74-CC4E88FD3483}" uniqueName="10" name="RANK" queryTableFieldId="10"/>
    <tableColumn id="12" xr3:uid="{36D834B8-35C2-4F00-A2FD-AE46020A1CEB}" uniqueName="12" name="DOM_OR_FRGN" queryTableFieldId="16"/>
    <tableColumn id="13" xr3:uid="{7FB5341E-3D2D-4DB7-8D1C-BBC5568199C1}" uniqueName="13" name="ASSET_CLASS" queryTableFieldId="17"/>
    <tableColumn id="11" xr3:uid="{C9556EF9-1AFE-4A48-B678-540DB6943596}" uniqueName="11" name="LOOKUP" queryTableFieldId="11">
      <calculatedColumnFormula>_xlfn.TEXTJOIN("_",TRUE,V_FFS_AAOT[[#This Row],[PORTFOLIO_CODE]],V_FFS_AAOT[[#This Row],[REPORT_ITEM]],V_FFS_AAOT[[#This Row],[RANK]])</calculatedColumnFormula>
    </tableColumn>
  </tableColumns>
  <tableStyleInfo name="TableStyleMedium7"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751245A-6133-4458-BEA4-902E18CEFA5E}" name="Table_V_FFS_ESAOT_MAX_10_CATEGORIES" displayName="Table_V_FFS_ESAOT_MAX_10_CATEGORIES" ref="A1:K127" tableType="queryTable" totalsRowShown="0">
  <tableColumns count="11">
    <tableColumn id="1" xr3:uid="{7DDE4A8B-6074-49A0-9871-DAC85EBDE4E2}" uniqueName="1" name="PORTFOLIO_CODE" queryTableFieldId="1"/>
    <tableColumn id="2" xr3:uid="{EA75A9B2-9C63-4410-8131-5D91C94F8971}" uniqueName="2" name="REPORT_ITEM" queryTableFieldId="2"/>
    <tableColumn id="3" xr3:uid="{9205EAD7-1125-4227-8B2A-A9F0A2EDFCC5}" uniqueName="3" name="REPORT_OR_END_DATE" queryTableFieldId="3"/>
    <tableColumn id="4" xr3:uid="{7376905B-80B4-4C72-9F6E-51DA0CB30EFE}" uniqueName="4" name="EXPORT_DATE" queryTableFieldId="4" dataDxfId="76"/>
    <tableColumn id="5" xr3:uid="{9C185D7A-3270-447B-B453-806F1262951D}" uniqueName="5" name="ITEM_CODE" queryTableFieldId="5"/>
    <tableColumn id="6" xr3:uid="{29F34A15-C856-4D95-A3AE-9E356D2ED6FF}" uniqueName="6" name="ITEM_DESCRIPTION" queryTableFieldId="6"/>
    <tableColumn id="7" xr3:uid="{675396F2-A34D-4484-9E1C-9091907158B3}" uniqueName="7" name="CURRENT_VALUE" queryTableFieldId="12"/>
    <tableColumn id="8" xr3:uid="{89407AE1-021D-4B6C-8C48-1DFF43EC58A4}" uniqueName="8" name="PRIOR_VALUE" queryTableFieldId="13"/>
    <tableColumn id="9" xr3:uid="{C8CC39D7-704E-4FA4-B6D5-4195ED75F8E2}" uniqueName="9" name="CHANGE" queryTableFieldId="9"/>
    <tableColumn id="10" xr3:uid="{B4C0FCE8-EAD6-42CC-993A-E8C6AC169E4F}" uniqueName="10" name="RANK" queryTableFieldId="10"/>
    <tableColumn id="11" xr3:uid="{9447D317-B0BF-4875-8204-138D16E5A35E}" uniqueName="11" name="LOOKUP" queryTableFieldId="11">
      <calculatedColumnFormula>_xlfn.TEXTJOIN("_",TRUE,Table_V_FFS_ESAOT_MAX_10_CATEGORIES[[#This Row],[PORTFOLIO_CODE]],Table_V_FFS_ESAOT_MAX_10_CATEGORIES[[#This Row],[REPORT_ITEM]],Table_V_FFS_ESAOT_MAX_10_CATEGORIES[[#This Row],[RANK]])</calculatedColumnFormula>
    </tableColumn>
  </tableColumns>
  <tableStyleInfo name="TableStyleMedium7"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F0476ED-1E46-45B9-902C-E073A35A935C}" name="Table_V_FFS_ESAOT_ALL_SPECIFIED_CATEGORIES" displayName="Table_V_FFS_ESAOT_ALL_SPECIFIED_CATEGORIES" ref="A1:K162" tableType="queryTable" totalsRowShown="0">
  <autoFilter ref="A1:K162" xr:uid="{0F0476ED-1E46-45B9-902C-E073A35A935C}"/>
  <tableColumns count="11">
    <tableColumn id="1" xr3:uid="{6263BBB9-7698-4B8A-969B-F1C7DCE4849E}" uniqueName="1" name="PORTFOLIO_CODE" queryTableFieldId="1"/>
    <tableColumn id="2" xr3:uid="{A6DF6FFC-6925-4EE5-8662-63CA26E003A6}" uniqueName="2" name="REPORT_ITEM" queryTableFieldId="2"/>
    <tableColumn id="3" xr3:uid="{40A9D23E-3413-4150-90F7-C3E9F2C00419}" uniqueName="3" name="REPORT_OR_END_DATE" queryTableFieldId="3"/>
    <tableColumn id="4" xr3:uid="{F9D9C1E2-D43E-4E4B-B31D-89D034FDAA7E}" uniqueName="4" name="EXPORT_DATE" queryTableFieldId="4" dataDxfId="75"/>
    <tableColumn id="5" xr3:uid="{3CD5D392-83F8-4B20-8526-8A26220880D7}" uniqueName="5" name="ITEM_CODE" queryTableFieldId="5"/>
    <tableColumn id="6" xr3:uid="{BD862790-F7BA-43F9-A861-23398EEECE50}" uniqueName="6" name="ITEM_DESCRIPTION" queryTableFieldId="6"/>
    <tableColumn id="7" xr3:uid="{FEC8D03E-574C-4F83-9F9A-59E340D3715A}" uniqueName="7" name="CURRENT_VALUE" queryTableFieldId="7"/>
    <tableColumn id="8" xr3:uid="{C4869182-5718-40CB-902D-D420EFC419D0}" uniqueName="8" name="PRIOR_VALUE" queryTableFieldId="8"/>
    <tableColumn id="9" xr3:uid="{1C4CAA59-4A27-4F47-98C2-932198BD0BE1}" uniqueName="9" name="CHANGE" queryTableFieldId="9"/>
    <tableColumn id="10" xr3:uid="{E8BF492E-D734-4DCF-8029-786917178D83}" uniqueName="10" name="RANK" queryTableFieldId="10"/>
    <tableColumn id="11" xr3:uid="{B885BEA2-84B2-4A85-8D78-D52A28D057D5}" uniqueName="11" name="LOOKUP" queryTableFieldId="11">
      <calculatedColumnFormula>_xlfn.TEXTJOIN("_",TRUE,Table_V_FFS_ESAOT_ALL_SPECIFIED_CATEGORIES[[#This Row],[PORTFOLIO_CODE]],Table_V_FFS_ESAOT_ALL_SPECIFIED_CATEGORIES[[#This Row],[REPORT_ITEM]],Table_V_FFS_ESAOT_ALL_SPECIFIED_CATEGORIES[[#This Row],[RANK]])</calculatedColumnFormula>
    </tableColumn>
  </tableColumns>
  <tableStyleInfo name="TableStyleMedium7"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50297D9-D6AE-4E97-B088-F45FDC0FB1A9}" name="FI_PSOT" displayName="FI_PSOT" ref="A1:R103" tableType="queryTable" totalsRowShown="0">
  <autoFilter ref="A1:R103" xr:uid="{F50297D9-D6AE-4E97-B088-F45FDC0FB1A9}">
    <filterColumn colId="0">
      <filters>
        <filter val="824"/>
      </filters>
    </filterColumn>
  </autoFilter>
  <tableColumns count="18">
    <tableColumn id="1" xr3:uid="{218E7592-F3C2-4DC8-817D-66A63CE96AD6}" uniqueName="1" name="PORTFOLIO_CODE" queryTableFieldId="1" dataDxfId="74"/>
    <tableColumn id="2" xr3:uid="{F66B7876-2299-4C3C-A7A4-CB2F5E6B9F06}" uniqueName="2" name="REPORT_ITEM" queryTableFieldId="2" dataDxfId="73"/>
    <tableColumn id="4" xr3:uid="{5F0ACF8B-B71C-48B4-B3B6-5474BFB1BF63}" uniqueName="4" name="PROCESS_OWNER" queryTableFieldId="4" dataDxfId="72"/>
    <tableColumn id="5" xr3:uid="{F2ABEAF2-9CE9-4B54-9EC2-C23DBC6937DF}" uniqueName="5" name="EXPORT_DATE" queryTableFieldId="5" dataDxfId="71"/>
    <tableColumn id="6" xr3:uid="{7DA4E9E4-8CDC-4658-B5B9-99D139FE1566}" uniqueName="6" name="ACCOUNT_DATE" queryTableFieldId="6" dataDxfId="70"/>
    <tableColumn id="7" xr3:uid="{A4C39F93-971B-4BF2-A4F3-9D17AAD6C80C}" uniqueName="7" name="LEVEL_CODE" queryTableFieldId="7" dataDxfId="69"/>
    <tableColumn id="8" xr3:uid="{C08D9FA7-1544-4EB3-8F02-0F376277C355}" uniqueName="8" name="ITEM_CODE" queryTableFieldId="8" dataDxfId="68"/>
    <tableColumn id="9" xr3:uid="{83AC2138-D282-48FF-9E77-09287B6965F5}" uniqueName="9" name="ITEM_DESCRIPTION" queryTableFieldId="9" dataDxfId="67"/>
    <tableColumn id="10" xr3:uid="{6384AFFB-8834-48B0-A821-1F95D36F8A02}" uniqueName="10" name="CURRENCY_CODE" queryTableFieldId="10" dataDxfId="66"/>
    <tableColumn id="11" xr3:uid="{83DFAAD1-FCBD-4C0A-9191-48C6FF9ABCC7}" uniqueName="11" name="MARKET_VALUE" queryTableFieldId="11"/>
    <tableColumn id="12" xr3:uid="{5415D33C-592D-496B-A395-9846E0EF69B6}" uniqueName="12" name="MARKET_VALUE_PERCENTAGE" queryTableFieldId="12"/>
    <tableColumn id="13" xr3:uid="{5246BFCE-5C22-4EF6-8576-B45923D7702A}" uniqueName="13" name="EXPOSURE_VALUE" queryTableFieldId="13"/>
    <tableColumn id="14" xr3:uid="{3E8F5A0E-146F-4DEE-8500-ACCF11857DBD}" uniqueName="14" name="EXPOSURE_VALUE_PERCENTAGE" queryTableFieldId="14"/>
    <tableColumn id="15" xr3:uid="{BFDE3DAC-AA5F-4EEF-9C49-D7F93DF8343E}" uniqueName="15" name="BOOK_VALUE" queryTableFieldId="15"/>
    <tableColumn id="16" xr3:uid="{A30A2DC1-2B85-4077-B517-90591C10F77D}" uniqueName="16" name="CGT_BOOK_VALUE" queryTableFieldId="16"/>
    <tableColumn id="18" xr3:uid="{ACC19CF5-F0C9-4706-907E-447602D24286}" uniqueName="18" name="SA_OR_OFFSHORE" queryTableFieldId="18"/>
    <tableColumn id="19" xr3:uid="{EE94C2C9-5C14-4130-9C9C-914E36EB4899}" uniqueName="19" name="INSTRUMENT_TYPE" queryTableFieldId="19"/>
    <tableColumn id="20" xr3:uid="{C35A77CB-008E-4689-A5D4-E3B177D246BB}" uniqueName="20" name="LOOKUP" queryTableFieldId="20"/>
  </tableColumns>
  <tableStyleInfo name="TableStyleMedium7"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3312E563-1292-4983-B9D9-D611CB7588C4}" name="FI_MATURITY_SPREAD" displayName="FI_MATURITY_SPREAD" ref="A1:U26" tableType="queryTable" totalsRowShown="0">
  <autoFilter ref="A1:U26" xr:uid="{3312E563-1292-4983-B9D9-D611CB7588C4}"/>
  <tableColumns count="21">
    <tableColumn id="1" xr3:uid="{7B9E59CE-F368-47FC-9C30-C72448712B23}" uniqueName="1" name="PORTFOLIO_CODE" queryTableFieldId="1" dataDxfId="65"/>
    <tableColumn id="2" xr3:uid="{9881BBF7-E897-4E4B-BD5E-8D2D39732654}" uniqueName="2" name="REPORT_ITEM" queryTableFieldId="2" dataDxfId="64"/>
    <tableColumn id="3" xr3:uid="{258E33F5-7F83-49BF-BB55-87D14842E214}" uniqueName="3" name="REPORT_OR_END_DATE" queryTableFieldId="3" dataDxfId="63"/>
    <tableColumn id="4" xr3:uid="{62C9155E-02DB-4D5C-8D17-0484B937593A}" uniqueName="4" name="PROCESS_OWNER" queryTableFieldId="4" dataDxfId="62"/>
    <tableColumn id="5" xr3:uid="{07A023BD-4175-401A-8E4A-73116A2CC301}" uniqueName="5" name="EXPORT_DATE" queryTableFieldId="5" dataDxfId="61"/>
    <tableColumn id="6" xr3:uid="{214BEC9F-0B8F-47F9-8DB5-B53504CF30AD}" uniqueName="6" name="ACCOUNT_DATE" queryTableFieldId="6" dataDxfId="60"/>
    <tableColumn id="7" xr3:uid="{8B3A2243-56F4-4466-B3EB-8C878D1AEA71}" uniqueName="7" name="SESSION_ID" queryTableFieldId="7"/>
    <tableColumn id="8" xr3:uid="{D046952A-E77B-489C-9964-20C156E4C5F6}" uniqueName="8" name="LEVEL_CODE" queryTableFieldId="8" dataDxfId="59"/>
    <tableColumn id="9" xr3:uid="{A147160C-FE28-4AA2-9536-9C3A68B0F426}" uniqueName="9" name="ITEM_CODE" queryTableFieldId="9" dataDxfId="58"/>
    <tableColumn id="10" xr3:uid="{5B343C5A-7BBB-4EAD-8605-9CB0705593B0}" uniqueName="10" name="ITEM_DESCRIPTION" queryTableFieldId="10" dataDxfId="57"/>
    <tableColumn id="11" xr3:uid="{89D31BA4-A853-410A-A68F-A683D870C33D}" uniqueName="11" name="CURRENCY_CODE" queryTableFieldId="11" dataDxfId="56"/>
    <tableColumn id="12" xr3:uid="{5AAFF5FB-643D-418A-BBD5-EC0A75E95476}" uniqueName="12" name="MARKET_VALUE" queryTableFieldId="12"/>
    <tableColumn id="13" xr3:uid="{0E9A24EB-FC94-48DA-ADEA-A987D18963CA}" uniqueName="13" name="MARKET_VALUE_PERCENTAGE" queryTableFieldId="13"/>
    <tableColumn id="14" xr3:uid="{22C43B85-FAD8-413D-B7DC-A3A1FC850126}" uniqueName="14" name="EXPOSURE_VALUE" queryTableFieldId="14"/>
    <tableColumn id="15" xr3:uid="{B40EA533-DB25-406B-89AF-6A4F954055C7}" uniqueName="15" name="EXPOSURE_VALUE_PERCENTAGE" queryTableFieldId="15"/>
    <tableColumn id="16" xr3:uid="{B8F38DC9-EBD3-4BEE-ABA1-CB58719BA3E3}" uniqueName="16" name="BOOK_VALUE" queryTableFieldId="16"/>
    <tableColumn id="17" xr3:uid="{FB383823-E6AB-44A3-AE84-C576B266FEB7}" uniqueName="17" name="CGT_BOOK_VALUE" queryTableFieldId="17"/>
    <tableColumn id="18" xr3:uid="{166F1860-E22F-41E5-9B1D-52CB9D296F02}" uniqueName="18" name="ITEM_ID" queryTableFieldId="18"/>
    <tableColumn id="19" xr3:uid="{F692C6F0-521A-42AA-9FF3-3CA0202236F2}" uniqueName="19" name="PARENT_ITEM_ID" queryTableFieldId="19"/>
    <tableColumn id="20" xr3:uid="{CA583E3C-DE8B-49E3-8F86-3B7E12085034}" uniqueName="20" name="RANK" queryTableFieldId="20"/>
    <tableColumn id="21" xr3:uid="{D4F59D08-0E0E-461D-8F18-5AB09568489A}" uniqueName="21" name="LOOKUP" queryTableFieldId="21" dataDxfId="55">
      <calculatedColumnFormula>_xlfn.CONCAT(FI_MATURITY_SPREAD[[#This Row],[PORTFOLIO_CODE]],"_",FI_MATURITY_SPREAD[[#This Row],[ITEM_CODE]])</calculatedColumnFormula>
    </tableColumn>
  </tableColumns>
  <tableStyleInfo name="TableStyleMedium7"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8A867E4-9950-4438-B6CF-B81763D16D56}" name="Table_PRFRM_DEFN" displayName="Table_PRFRM_DEFN" ref="A1:Z6642" tableType="queryTable" totalsRowShown="0">
  <autoFilter ref="A1:Z6642" xr:uid="{28A867E4-9950-4438-B6CF-B81763D16D56}"/>
  <tableColumns count="26">
    <tableColumn id="1" xr3:uid="{88CBA676-BD38-49A5-97EE-80EFADD17C80}" uniqueName="1" name="SERIES_ID" queryTableFieldId="1"/>
    <tableColumn id="2" xr3:uid="{59A3CCDB-2C5B-4616-8410-7900BB5E9909}" uniqueName="2" name="CODE" queryTableFieldId="2" dataDxfId="54"/>
    <tableColumn id="3" xr3:uid="{E8AC56A8-0A96-4CF4-AB8C-8BAF27334BAF}" uniqueName="3" name="NAME" queryTableFieldId="3" dataDxfId="53"/>
    <tableColumn id="4" xr3:uid="{3EA4267F-EB3E-4D8B-9A6C-61A71A3581F0}" uniqueName="4" name="SERIES_TYPE" queryTableFieldId="4" dataDxfId="52"/>
    <tableColumn id="5" xr3:uid="{946AC4C5-F00F-4A37-880F-8B7E8C380914}" uniqueName="5" name="DESCRIPTION" queryTableFieldId="5" dataDxfId="51"/>
    <tableColumn id="6" xr3:uid="{1A41379B-F1FC-453A-AE7A-A939661A94C5}" uniqueName="6" name="NOTES" queryTableFieldId="6" dataDxfId="50"/>
    <tableColumn id="7" xr3:uid="{B6FC882C-6871-4E86-819A-A42F411F8E76}" uniqueName="7" name="START_DATE" queryTableFieldId="7" dataDxfId="49"/>
    <tableColumn id="8" xr3:uid="{AC915AC6-EA93-455E-BBBF-E034EDE5036E}" uniqueName="8" name="END_DATE" queryTableFieldId="8" dataDxfId="48"/>
    <tableColumn id="9" xr3:uid="{0F46D3B1-8EA6-43A6-905E-B42B7E1C8312}" uniqueName="9" name="STATUS" queryTableFieldId="9" dataDxfId="47"/>
    <tableColumn id="10" xr3:uid="{82F8E298-E8E0-4A0B-933E-E85F99C1929B}" uniqueName="10" name="FREQUENCY" queryTableFieldId="10" dataDxfId="46"/>
    <tableColumn id="11" xr3:uid="{597045E3-29B9-4E5C-8D4D-15DBDA9A92CD}" uniqueName="11" name="PRFRM_SRS_GROUP_ID" queryTableFieldId="11" dataDxfId="45"/>
    <tableColumn id="12" xr3:uid="{C003E825-6756-4479-A757-20060C60BD6C}" uniqueName="12" name="IS_DELETED" queryTableFieldId="12" dataDxfId="44"/>
    <tableColumn id="13" xr3:uid="{5256319F-F8A8-4143-A859-CE6794222C09}" uniqueName="13" name="SQL_GET_ENTRY_VALUE" queryTableFieldId="13" dataDxfId="43"/>
    <tableColumn id="14" xr3:uid="{880D26FE-92E4-405F-B813-A7E1CAD16049}" uniqueName="14" name="SQL_VALIDATE_ITEM" queryTableFieldId="14" dataDxfId="42"/>
    <tableColumn id="15" xr3:uid="{8A593948-038E-4DD5-B4CB-F82AEB89A259}" uniqueName="15" name="LINKED_SERIES_ID" queryTableFieldId="15"/>
    <tableColumn id="16" xr3:uid="{C563404B-AA04-4399-8F1A-3EFA5CC68565}" uniqueName="16" name="SQL_ESTIMATE_RETURN" queryTableFieldId="16" dataDxfId="41"/>
    <tableColumn id="17" xr3:uid="{0055FA13-1F77-4AB1-A9E5-6D489FA879B3}" uniqueName="17" name="DATA_START_DATE" queryTableFieldId="17" dataDxfId="40"/>
    <tableColumn id="18" xr3:uid="{15215FD8-82D0-4248-9AE3-C376C68B932F}" uniqueName="18" name="SHORT_NAME" queryTableFieldId="18" dataDxfId="39"/>
    <tableColumn id="19" xr3:uid="{374CED53-22EA-4202-B7A5-CE4F945297A8}" uniqueName="19" name="LINKED_SERIES_ID_2" queryTableFieldId="19"/>
    <tableColumn id="20" xr3:uid="{3473F1CF-E9D6-4AE9-8448-C5DA1CE5BF04}" uniqueName="20" name="IS_ZERO_RETURN_OK" queryTableFieldId="20" dataDxfId="38"/>
    <tableColumn id="21" xr3:uid="{27DC794C-8CF9-4E75-A7F5-B41FB70721C1}" uniqueName="21" name="UI_TYPE" queryTableFieldId="21" dataDxfId="37"/>
    <tableColumn id="22" xr3:uid="{2CB1E5B5-F74F-4D1A-8BB5-2F1498B1DDBD}" uniqueName="22" name="UI_PARAMETERS" queryTableFieldId="22" dataDxfId="36"/>
    <tableColumn id="23" xr3:uid="{A146EC95-A909-4FCA-9D68-A54986E68C27}" uniqueName="23" name="BASE_CURRENCY" queryTableFieldId="23" dataDxfId="35"/>
    <tableColumn id="24" xr3:uid="{C3242F21-92C7-470F-BDA8-979F1308C903}" uniqueName="24" name="PERIOD_SET_DEFN_ID" queryTableFieldId="24"/>
    <tableColumn id="25" xr3:uid="{F6972E00-85AF-499B-A7B8-7DD70A027B76}" uniqueName="25" name="CAPTURE_METHOD" queryTableFieldId="25" dataDxfId="34"/>
    <tableColumn id="26" xr3:uid="{5771E6CF-40F4-4BD3-B6BB-730CA23CDE1D}" uniqueName="26" name="DATA_SOURCE" queryTableFieldId="26" dataDxfId="3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25.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6.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7.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8.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2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drawing" Target="../drawings/drawing30.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31.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drawing" Target="../drawings/drawing32.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1.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drawing" Target="../drawings/drawing34.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2.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3.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drawing" Target="../drawings/drawing37.xml"/></Relationships>
</file>

<file path=xl/worksheets/_rels/sheet49.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drawing" Target="../drawings/drawing40.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4.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drawing" Target="../drawings/drawing42.xml"/></Relationships>
</file>

<file path=xl/worksheets/_rels/sheet54.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drawing" Target="../drawings/drawing43.xml"/></Relationships>
</file>

<file path=xl/worksheets/_rels/sheet55.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drawing" Target="../drawings/drawing44.xml"/></Relationships>
</file>

<file path=xl/worksheets/_rels/sheet56.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drawing" Target="../drawings/drawing45.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drawing" Target="../drawings/drawing46.xm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6.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drawing" Target="../drawings/drawing48.xml"/></Relationships>
</file>

<file path=xl/worksheets/_rels/sheet61.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drawing" Target="../drawings/drawing49.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8.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51.xml"/></Relationships>
</file>

<file path=xl/worksheets/_rels/sheet65.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drawing" Target="../drawings/drawing52.xml"/></Relationships>
</file>

<file path=xl/worksheets/_rels/sheet66.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drawing" Target="../drawings/drawing53.xml"/></Relationships>
</file>

<file path=xl/worksheets/_rels/sheet67.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54.xml"/><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drawing" Target="../drawings/drawing55.xml"/><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drawing" Target="../drawings/drawing56.xml"/></Relationships>
</file>

<file path=xl/worksheets/_rels/sheet70.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drawing" Target="../drawings/drawing57.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2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76.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drawing" Target="../drawings/drawing59.xml"/></Relationships>
</file>

<file path=xl/worksheets/_rels/sheet7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drawing" Target="../drawings/drawing60.xml"/></Relationships>
</file>

<file path=xl/worksheets/_rels/sheet78.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drawing" Target="../drawings/drawing61.xml"/></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2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29.bin"/></Relationships>
</file>

<file path=xl/worksheets/_rels/sheet83.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drawing" Target="../drawings/drawing64.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30.bin"/></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6.xml"/><Relationship Id="rId1" Type="http://schemas.openxmlformats.org/officeDocument/2006/relationships/printerSettings" Target="../printerSettings/printerSettings31.bin"/></Relationships>
</file>

<file path=xl/worksheets/_rels/sheet86.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drawing" Target="../drawings/drawing67.xml"/></Relationships>
</file>

<file path=xl/worksheets/_rels/sheet87.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drawing" Target="../drawings/drawing68.xml"/></Relationships>
</file>

<file path=xl/worksheets/_rels/sheet8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9.xml"/><Relationship Id="rId1" Type="http://schemas.openxmlformats.org/officeDocument/2006/relationships/printerSettings" Target="../printerSettings/printerSettings32.bin"/></Relationships>
</file>

<file path=xl/worksheets/_rels/sheet8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0.xml"/><Relationship Id="rId1" Type="http://schemas.openxmlformats.org/officeDocument/2006/relationships/printerSettings" Target="../printerSettings/printerSettings33.bin"/></Relationships>
</file>

<file path=xl/worksheets/_rels/sheet9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drawing" Target="../drawings/drawing71.xml"/></Relationships>
</file>

<file path=xl/worksheets/_rels/sheet91.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drawing" Target="../drawings/drawing72.xml"/></Relationships>
</file>

<file path=xl/worksheets/_rels/sheet92.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drawing" Target="../drawings/drawing73.xml"/></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35.bin"/></Relationships>
</file>

<file path=xl/worksheets/_rels/sheet95.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drawing" Target="../drawings/drawing75.xml"/></Relationships>
</file>

<file path=xl/worksheets/_rels/sheet96.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drawing" Target="../drawings/drawing76.xml"/></Relationships>
</file>

<file path=xl/worksheets/_rels/sheet97.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drawing" Target="../drawings/drawing77.xml"/></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36.bin"/></Relationships>
</file>

<file path=xl/worksheets/_rels/sheet99.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drawing" Target="../drawings/drawing79.xml"/></Relationships>
</file>

<file path=xl/worksheets/_rels/sheet100.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drawing" Target="../drawings/drawing80.xml"/></Relationships>
</file>

<file path=xl/worksheets/_rels/sheet101.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drawing" Target="../drawings/drawing81.xml"/></Relationships>
</file>

<file path=xl/worksheets/_rels/sheet102.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drawing" Target="../drawings/drawing82.xml"/></Relationships>
</file>

<file path=xl/worksheets/_rels/sheet103.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drawing" Target="../drawings/drawing83.xml"/></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37.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38.bin"/></Relationships>
</file>

<file path=xl/worksheets/_rels/sheet106.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drawing" Target="../drawings/drawing86.xml"/></Relationships>
</file>

<file path=xl/worksheets/_rels/sheet107.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drawing" Target="../drawings/drawing87.xml"/></Relationships>
</file>

<file path=xl/worksheets/_rels/sheet108.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drawing" Target="../drawings/drawing88.xml"/></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3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40.bin"/></Relationships>
</file>

<file path=xl/worksheets/_rels/sheet111.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drawing" Target="../drawings/drawing91.xml"/></Relationships>
</file>

<file path=xl/worksheets/_rels/sheet112.xml.rels><?xml version="1.0" encoding="UTF-8" standalone="yes"?>
<Relationships xmlns="http://schemas.openxmlformats.org/package/2006/relationships"><Relationship Id="rId2" Type="http://schemas.openxmlformats.org/officeDocument/2006/relationships/table" Target="../tables/table73.xml"/><Relationship Id="rId1" Type="http://schemas.openxmlformats.org/officeDocument/2006/relationships/drawing" Target="../drawings/drawing92.xml"/></Relationships>
</file>

<file path=xl/worksheets/_rels/sheet113.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drawing" Target="../drawings/drawing93.xml"/></Relationships>
</file>

<file path=xl/worksheets/_rels/sheet114.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drawing" Target="../drawings/drawing94.xml"/></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41.bin"/></Relationships>
</file>

<file path=xl/worksheets/_rels/sheet116.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drawing" Target="../drawings/drawing96.xml"/></Relationships>
</file>

<file path=xl/worksheets/_rels/sheet118.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119.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120.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121.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122.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123.xml.rels><?xml version="1.0" encoding="UTF-8" standalone="yes"?>
<Relationships xmlns="http://schemas.openxmlformats.org/package/2006/relationships"><Relationship Id="rId1" Type="http://schemas.openxmlformats.org/officeDocument/2006/relationships/table" Target="../tables/table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102F-41CF-4599-8713-913FC068A6B2}">
  <sheetPr>
    <tabColor rgb="FF92D05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AFD0-39D2-4DFE-ACA7-4B4F333523AD}">
  <dimension ref="B2:C2"/>
  <sheetViews>
    <sheetView workbookViewId="0">
      <selection activeCell="C3" sqref="C3"/>
    </sheetView>
  </sheetViews>
  <sheetFormatPr defaultRowHeight="15" x14ac:dyDescent="0.25"/>
  <cols>
    <col min="1" max="1" width="5.5703125" customWidth="1"/>
    <col min="2" max="2" width="17.5703125" bestFit="1" customWidth="1"/>
    <col min="3" max="3" width="10.7109375" bestFit="1" customWidth="1"/>
  </cols>
  <sheetData>
    <row r="2" spans="2:3" x14ac:dyDescent="0.25">
      <c r="B2" t="s">
        <v>30</v>
      </c>
      <c r="C2" s="1">
        <v>46173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0780-361E-49A2-8B45-020D1C6BD5D9}">
  <dimension ref="A1:J10"/>
  <sheetViews>
    <sheetView workbookViewId="0">
      <selection activeCell="B8" sqref="B8"/>
    </sheetView>
  </sheetViews>
  <sheetFormatPr defaultRowHeight="15" x14ac:dyDescent="0.25"/>
  <cols>
    <col min="1" max="1" width="17.5703125" bestFit="1" customWidth="1"/>
    <col min="2" max="2" width="16" customWidth="1"/>
    <col min="3" max="3" width="10.140625" customWidth="1"/>
    <col min="4" max="4" width="9.42578125" customWidth="1"/>
    <col min="5" max="5" width="8.85546875" customWidth="1"/>
    <col min="9" max="9" width="9" customWidth="1"/>
    <col min="10" max="10" width="19.140625" bestFit="1" customWidth="1"/>
    <col min="12" max="12" width="11" bestFit="1" customWidth="1"/>
    <col min="13" max="13" width="19.140625" bestFit="1" customWidth="1"/>
    <col min="16" max="17" width="11" bestFit="1" customWidth="1"/>
  </cols>
  <sheetData>
    <row r="1" spans="1:10" x14ac:dyDescent="0.25">
      <c r="A1" t="s">
        <v>123</v>
      </c>
      <c r="B1" t="s">
        <v>62</v>
      </c>
      <c r="C1" t="s">
        <v>61</v>
      </c>
      <c r="D1" t="s">
        <v>60</v>
      </c>
      <c r="E1" t="s">
        <v>58</v>
      </c>
      <c r="F1" t="s">
        <v>26</v>
      </c>
    </row>
    <row r="2" spans="1:10" x14ac:dyDescent="0.25">
      <c r="A2" t="s">
        <v>150</v>
      </c>
      <c r="B2" s="52">
        <v>0.65429999999999999</v>
      </c>
      <c r="C2" s="52">
        <v>9.8500000000000004E-2</v>
      </c>
      <c r="D2" s="52">
        <v>0.1477</v>
      </c>
      <c r="E2" s="52">
        <v>7.6300000000000007E-2</v>
      </c>
      <c r="F2" s="52">
        <f>1-EQUITY_FUND_GEO_EXP[[#This Row],[North America]]-EQUITY_FUND_GEO_EXP[[#This Row],[EM Asia]]-EQUITY_FUND_GEO_EXP[[#This Row],[Europe]]-EQUITY_FUND_GEO_EXP[[#This Row],[Pacific]]</f>
        <v>2.3199999999999998E-2</v>
      </c>
    </row>
    <row r="3" spans="1:10" x14ac:dyDescent="0.25">
      <c r="A3" t="s">
        <v>15188</v>
      </c>
      <c r="B3" s="52">
        <v>0.56530000000000002</v>
      </c>
      <c r="C3" s="52">
        <v>0.1411</v>
      </c>
      <c r="D3" s="52">
        <v>0.18290000000000001</v>
      </c>
      <c r="E3" s="52">
        <v>8.5300000000000001E-2</v>
      </c>
      <c r="F3" s="52">
        <f>1-EQUITY_FUND_GEO_EXP[[#This Row],[North America]]-EQUITY_FUND_GEO_EXP[[#This Row],[EM Asia]]-EQUITY_FUND_GEO_EXP[[#This Row],[Europe]]-EQUITY_FUND_GEO_EXP[[#This Row],[Pacific]]</f>
        <v>2.5399999999999964E-2</v>
      </c>
    </row>
    <row r="6" spans="1:10" x14ac:dyDescent="0.25">
      <c r="B6" t="s">
        <v>21</v>
      </c>
      <c r="C6" t="s">
        <v>14519</v>
      </c>
      <c r="D6" t="s">
        <v>22</v>
      </c>
      <c r="E6" t="s">
        <v>24</v>
      </c>
      <c r="F6" t="s">
        <v>25</v>
      </c>
      <c r="G6" t="s">
        <v>23</v>
      </c>
      <c r="H6" t="s">
        <v>16184</v>
      </c>
      <c r="I6" t="s">
        <v>16185</v>
      </c>
    </row>
    <row r="7" spans="1:10" x14ac:dyDescent="0.25">
      <c r="A7" s="52" t="s">
        <v>16183</v>
      </c>
      <c r="B7" s="54">
        <v>19.064699999999998</v>
      </c>
      <c r="C7" s="54">
        <v>29.437899999999999</v>
      </c>
      <c r="D7" s="54">
        <v>7.0989000000000004</v>
      </c>
      <c r="E7" s="54">
        <v>3.3746</v>
      </c>
      <c r="F7" s="54">
        <v>12.0869</v>
      </c>
      <c r="G7" s="54">
        <v>25.779199999999999</v>
      </c>
      <c r="H7" s="54">
        <v>0.30430000000000001</v>
      </c>
      <c r="I7" s="54">
        <v>2.85</v>
      </c>
      <c r="J7" s="54">
        <f>SUM(B7:I7)</f>
        <v>99.996499999999997</v>
      </c>
    </row>
    <row r="10" spans="1:10" x14ac:dyDescent="0.25">
      <c r="I10" s="141">
        <f>SUM(B7:H7)-100</f>
        <v>-2.8534999999999968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30654-91B3-4B7C-A5D0-8F67207D4C1D}">
  <dimension ref="A1:I13"/>
  <sheetViews>
    <sheetView workbookViewId="0">
      <selection activeCell="D2" sqref="D2:D12"/>
    </sheetView>
  </sheetViews>
  <sheetFormatPr defaultRowHeight="15" x14ac:dyDescent="0.25"/>
  <cols>
    <col min="1" max="2" width="23.140625" bestFit="1" customWidth="1"/>
    <col min="3" max="4" width="13.140625" customWidth="1"/>
  </cols>
  <sheetData>
    <row r="1" spans="1:9" x14ac:dyDescent="0.25">
      <c r="A1" t="s">
        <v>14534</v>
      </c>
      <c r="B1" t="s">
        <v>14535</v>
      </c>
      <c r="C1" t="s">
        <v>150</v>
      </c>
      <c r="D1" s="85" t="s">
        <v>15194</v>
      </c>
    </row>
    <row r="2" spans="1:9" x14ac:dyDescent="0.25">
      <c r="A2" t="s">
        <v>56</v>
      </c>
      <c r="B2" t="s">
        <v>56</v>
      </c>
      <c r="C2" s="76">
        <v>3.73</v>
      </c>
      <c r="D2" s="86">
        <v>10.050000000000001</v>
      </c>
      <c r="G2" s="88"/>
      <c r="I2" s="88"/>
    </row>
    <row r="3" spans="1:9" x14ac:dyDescent="0.25">
      <c r="A3" t="s">
        <v>57</v>
      </c>
      <c r="B3" t="s">
        <v>57</v>
      </c>
      <c r="C3" s="76">
        <v>3.71</v>
      </c>
      <c r="D3" s="87">
        <v>9.74</v>
      </c>
      <c r="G3" s="88"/>
      <c r="I3" s="88"/>
    </row>
    <row r="4" spans="1:9" x14ac:dyDescent="0.25">
      <c r="A4" t="s">
        <v>54</v>
      </c>
      <c r="B4" t="s">
        <v>54</v>
      </c>
      <c r="C4" s="76">
        <v>10.72</v>
      </c>
      <c r="D4" s="86">
        <v>12.24</v>
      </c>
      <c r="G4" s="88"/>
      <c r="I4" s="88"/>
    </row>
    <row r="5" spans="1:9" x14ac:dyDescent="0.25">
      <c r="A5" t="s">
        <v>14536</v>
      </c>
      <c r="B5" t="s">
        <v>14536</v>
      </c>
      <c r="C5" s="76">
        <v>9.1199999999999992</v>
      </c>
      <c r="D5" s="87">
        <v>6.73</v>
      </c>
      <c r="G5" s="88"/>
      <c r="I5" s="88"/>
    </row>
    <row r="6" spans="1:9" x14ac:dyDescent="0.25">
      <c r="A6" t="s">
        <v>14537</v>
      </c>
      <c r="B6" t="s">
        <v>14537</v>
      </c>
      <c r="C6" s="76">
        <v>4.7</v>
      </c>
      <c r="D6" s="86">
        <v>3.31</v>
      </c>
      <c r="G6" s="88"/>
      <c r="I6" s="88"/>
    </row>
    <row r="7" spans="1:9" x14ac:dyDescent="0.25">
      <c r="A7" t="s">
        <v>14538</v>
      </c>
      <c r="B7" t="s">
        <v>52</v>
      </c>
      <c r="C7" s="76">
        <v>7.79</v>
      </c>
      <c r="D7" s="87">
        <v>9.01</v>
      </c>
      <c r="G7" s="88"/>
      <c r="I7" s="88"/>
    </row>
    <row r="8" spans="1:9" x14ac:dyDescent="0.25">
      <c r="A8" t="s">
        <v>16</v>
      </c>
      <c r="B8" t="s">
        <v>16</v>
      </c>
      <c r="C8" s="76">
        <v>15.63</v>
      </c>
      <c r="D8" s="86">
        <v>0.49</v>
      </c>
      <c r="G8" s="88"/>
      <c r="I8" s="88"/>
    </row>
    <row r="9" spans="1:9" x14ac:dyDescent="0.25">
      <c r="A9" t="s">
        <v>14539</v>
      </c>
      <c r="B9" t="s">
        <v>14539</v>
      </c>
      <c r="C9" s="76">
        <v>32.21</v>
      </c>
      <c r="D9" s="87">
        <v>46.49</v>
      </c>
      <c r="G9" s="88"/>
      <c r="I9" s="88"/>
    </row>
    <row r="10" spans="1:9" x14ac:dyDescent="0.25">
      <c r="A10" t="s">
        <v>14540</v>
      </c>
      <c r="B10" t="s">
        <v>14540</v>
      </c>
      <c r="C10" s="76">
        <v>8.34</v>
      </c>
      <c r="D10" s="86">
        <v>0.43</v>
      </c>
      <c r="G10" s="88"/>
      <c r="I10" s="88"/>
    </row>
    <row r="11" spans="1:9" x14ac:dyDescent="0.25">
      <c r="A11" t="s">
        <v>51</v>
      </c>
      <c r="B11" t="s">
        <v>51</v>
      </c>
      <c r="C11" s="76">
        <v>2.42</v>
      </c>
      <c r="D11" s="87">
        <v>1.2</v>
      </c>
      <c r="G11" s="88"/>
      <c r="I11" s="88"/>
    </row>
    <row r="12" spans="1:9" ht="15.75" thickBot="1" x14ac:dyDescent="0.3">
      <c r="A12" t="s">
        <v>14541</v>
      </c>
      <c r="B12" t="s">
        <v>14541</v>
      </c>
      <c r="C12" s="76">
        <v>1.63</v>
      </c>
      <c r="D12" s="86">
        <v>0.31</v>
      </c>
      <c r="G12" s="88"/>
      <c r="I12" s="88"/>
    </row>
    <row r="13" spans="1:9" ht="15.75" thickTop="1" x14ac:dyDescent="0.25">
      <c r="A13" t="s">
        <v>14518</v>
      </c>
      <c r="C13" s="88">
        <f>SUBTOTAL(109,Table43[MSCI ACWI])</f>
        <v>100.00000000000001</v>
      </c>
      <c r="D13" s="107">
        <f>SUM(D2:D12)</f>
        <v>100.00000000000001</v>
      </c>
      <c r="G13" s="88"/>
      <c r="H13" s="88"/>
      <c r="I13" s="88"/>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4048-2C89-4E9C-89A3-A136A28D38D9}">
  <dimension ref="A1:B8"/>
  <sheetViews>
    <sheetView workbookViewId="0">
      <selection activeCell="H10" sqref="H10"/>
    </sheetView>
  </sheetViews>
  <sheetFormatPr defaultRowHeight="15" x14ac:dyDescent="0.25"/>
  <cols>
    <col min="1" max="1" width="12.7109375" bestFit="1" customWidth="1"/>
    <col min="2" max="2" width="13.7109375" bestFit="1" customWidth="1"/>
  </cols>
  <sheetData>
    <row r="1" spans="1:2" x14ac:dyDescent="0.25">
      <c r="A1" t="s">
        <v>14565</v>
      </c>
      <c r="B1" t="s">
        <v>378</v>
      </c>
    </row>
    <row r="2" spans="1:2" x14ac:dyDescent="0.25">
      <c r="A2" s="68" t="s">
        <v>14558</v>
      </c>
      <c r="B2" s="52">
        <v>0</v>
      </c>
    </row>
    <row r="3" spans="1:2" x14ac:dyDescent="0.25">
      <c r="A3" s="68" t="s">
        <v>14557</v>
      </c>
      <c r="B3" s="71">
        <v>3.5069673543652653E-2</v>
      </c>
    </row>
    <row r="4" spans="1:2" x14ac:dyDescent="0.25">
      <c r="A4" s="68" t="s">
        <v>14559</v>
      </c>
      <c r="B4" s="71">
        <v>0.27409912352203336</v>
      </c>
    </row>
    <row r="5" spans="1:2" x14ac:dyDescent="0.25">
      <c r="A5" s="68" t="s">
        <v>14562</v>
      </c>
      <c r="B5" s="71">
        <v>0.27737586348617638</v>
      </c>
    </row>
    <row r="6" spans="1:2" x14ac:dyDescent="0.25">
      <c r="A6" s="68" t="s">
        <v>14563</v>
      </c>
      <c r="B6" s="71">
        <v>0.2359815030941691</v>
      </c>
    </row>
    <row r="7" spans="1:2" x14ac:dyDescent="0.25">
      <c r="A7" s="68" t="s">
        <v>14564</v>
      </c>
      <c r="B7" s="71">
        <v>0.16780977538058314</v>
      </c>
    </row>
    <row r="8" spans="1:2" x14ac:dyDescent="0.25">
      <c r="A8" s="68" t="s">
        <v>14518</v>
      </c>
      <c r="B8" s="71">
        <f>SUBTOTAL(109,Table18[ALBI])</f>
        <v>0.99033593902661465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1A86-A892-47E9-BACC-3C6702ED967B}">
  <dimension ref="A1:J134"/>
  <sheetViews>
    <sheetView topLeftCell="A99" workbookViewId="0">
      <selection activeCell="C120" sqref="C120"/>
    </sheetView>
  </sheetViews>
  <sheetFormatPr defaultRowHeight="15" x14ac:dyDescent="0.25"/>
  <cols>
    <col min="1" max="1" width="19.28515625" bestFit="1" customWidth="1"/>
    <col min="2" max="2" width="18.5703125" bestFit="1" customWidth="1"/>
    <col min="3" max="3" width="11.85546875" bestFit="1" customWidth="1"/>
    <col min="4" max="4" width="49" bestFit="1" customWidth="1"/>
    <col min="5" max="5" width="18.140625" bestFit="1" customWidth="1"/>
    <col min="6" max="6" width="28.140625" bestFit="1" customWidth="1"/>
    <col min="7" max="7" width="19.28515625" bestFit="1" customWidth="1"/>
  </cols>
  <sheetData>
    <row r="1" spans="1:7" x14ac:dyDescent="0.25">
      <c r="A1" t="s">
        <v>8</v>
      </c>
      <c r="B1" t="s">
        <v>108</v>
      </c>
      <c r="C1" t="s">
        <v>109</v>
      </c>
      <c r="D1" t="s">
        <v>14281</v>
      </c>
      <c r="E1" t="s">
        <v>110</v>
      </c>
      <c r="F1" t="s">
        <v>111</v>
      </c>
      <c r="G1" t="s">
        <v>124</v>
      </c>
    </row>
    <row r="2" spans="1:7" x14ac:dyDescent="0.25">
      <c r="A2" s="65" t="s">
        <v>102</v>
      </c>
      <c r="B2" s="52" t="s">
        <v>127</v>
      </c>
      <c r="C2" s="65" t="s">
        <v>106</v>
      </c>
      <c r="D2" s="66" t="str">
        <f>INDEX(Table_PRFRM_DEFN[[NAME]:[NAME]],MATCH(_xlfn.NUMBERVALUE(Table_MAPPINGS_PH_GRAPHS_2[[#This Row],[SERIES_ID]]),Table_PRFRM_DEFN[[SERIES_ID]:[SERIES_ID]],0))</f>
        <v>809 Fund Unit Class A [iR]</v>
      </c>
      <c r="E2" s="52" t="s">
        <v>113</v>
      </c>
      <c r="F2" s="52" t="s">
        <v>6</v>
      </c>
      <c r="G2" s="67" t="str">
        <f>_xlfn.TEXTJOIN("_",TRUE,Table_MAPPINGS_PH_GRAPHS_2[[#This Row],[PORTFOLIO_CODE]],Table_MAPPINGS_PH_GRAPHS_2[[#This Row],[EXTERNAL_CLASS]],Table_MAPPINGS_PH_GRAPHS_2[[#This Row],[SERIES_NUMBER]])</f>
        <v>809_A_PH_FOORD</v>
      </c>
    </row>
    <row r="3" spans="1:7" x14ac:dyDescent="0.25">
      <c r="A3" s="65" t="s">
        <v>102</v>
      </c>
      <c r="B3" s="52" t="s">
        <v>127</v>
      </c>
      <c r="C3" s="65" t="s">
        <v>105</v>
      </c>
      <c r="D3" s="66" t="str">
        <f>INDEX(Table_PRFRM_DEFN[[NAME]:[NAME]],MATCH(_xlfn.NUMBERVALUE(Table_MAPPINGS_PH_GRAPHS_2[[#This Row],[SERIES_ID]]),Table_PRFRM_DEFN[[SERIES_ID]:[SERIES_ID]],0))</f>
        <v>809 Fund Miscellaneous 1 - US_CPI ZAR</v>
      </c>
      <c r="E3" s="52" t="s">
        <v>114</v>
      </c>
      <c r="F3" s="52" t="s">
        <v>94</v>
      </c>
      <c r="G3" s="67" t="str">
        <f>_xlfn.TEXTJOIN("_",TRUE,Table_MAPPINGS_PH_GRAPHS_2[[#This Row],[PORTFOLIO_CODE]],Table_MAPPINGS_PH_GRAPHS_2[[#This Row],[EXTERNAL_CLASS]],Table_MAPPINGS_PH_GRAPHS_2[[#This Row],[SERIES_NUMBER]])</f>
        <v>809_A_PH_COMP_1</v>
      </c>
    </row>
    <row r="4" spans="1:7" x14ac:dyDescent="0.25">
      <c r="A4" s="65" t="s">
        <v>102</v>
      </c>
      <c r="B4" s="52" t="s">
        <v>127</v>
      </c>
      <c r="C4" s="65" t="s">
        <v>103</v>
      </c>
      <c r="D4" s="66" t="str">
        <f>INDEX(Table_PRFRM_DEFN[[NAME]:[NAME]],MATCH(_xlfn.NUMBERVALUE(Table_MAPPINGS_PH_GRAPHS_2[[#This Row],[SERIES_ID]]),Table_PRFRM_DEFN[[SERIES_ID]:[SERIES_ID]],0))</f>
        <v>809 Fund Benchmark - MSCI ZAR</v>
      </c>
      <c r="E4" s="52" t="s">
        <v>115</v>
      </c>
      <c r="F4" s="52" t="s">
        <v>93</v>
      </c>
      <c r="G4" s="67" t="str">
        <f>_xlfn.TEXTJOIN("_",TRUE,Table_MAPPINGS_PH_GRAPHS_2[[#This Row],[PORTFOLIO_CODE]],Table_MAPPINGS_PH_GRAPHS_2[[#This Row],[EXTERNAL_CLASS]],Table_MAPPINGS_PH_GRAPHS_2[[#This Row],[SERIES_NUMBER]])</f>
        <v>809_A_PH_COMP_2</v>
      </c>
    </row>
    <row r="5" spans="1:7" x14ac:dyDescent="0.25">
      <c r="A5" s="65" t="s">
        <v>102</v>
      </c>
      <c r="B5" s="52" t="s">
        <v>127</v>
      </c>
      <c r="C5" s="65" t="s">
        <v>104</v>
      </c>
      <c r="D5" s="66" t="str">
        <f>INDEX(Table_PRFRM_DEFN[[NAME]:[NAME]],MATCH(_xlfn.NUMBERVALUE(Table_MAPPINGS_PH_GRAPHS_2[[#This Row],[SERIES_ID]]),Table_PRFRM_DEFN[[SERIES_ID]:[SERIES_ID]],0))</f>
        <v>809 Fund Miscellaneous 2 - WGBI ZAR</v>
      </c>
      <c r="E5" s="52" t="s">
        <v>116</v>
      </c>
      <c r="F5" s="52" t="s">
        <v>92</v>
      </c>
      <c r="G5" s="67" t="str">
        <f>_xlfn.TEXTJOIN("_",TRUE,Table_MAPPINGS_PH_GRAPHS_2[[#This Row],[PORTFOLIO_CODE]],Table_MAPPINGS_PH_GRAPHS_2[[#This Row],[EXTERNAL_CLASS]],Table_MAPPINGS_PH_GRAPHS_2[[#This Row],[SERIES_NUMBER]])</f>
        <v>809_A_PH_COMP_3</v>
      </c>
    </row>
    <row r="6" spans="1:7" x14ac:dyDescent="0.25">
      <c r="A6" s="65" t="s">
        <v>102</v>
      </c>
      <c r="B6" s="52" t="s">
        <v>158</v>
      </c>
      <c r="C6" s="65" t="s">
        <v>159</v>
      </c>
      <c r="D6" s="66" t="str">
        <f>INDEX(Table_PRFRM_DEFN[[NAME]:[NAME]],MATCH(_xlfn.NUMBERVALUE(Table_MAPPINGS_PH_GRAPHS_2[[#This Row],[SERIES_ID]]),Table_PRFRM_DEFN[[SERIES_ID]:[SERIES_ID]],0))</f>
        <v>809 Fund Unit Class B2 [iB]</v>
      </c>
      <c r="E6" s="52" t="s">
        <v>113</v>
      </c>
      <c r="F6" s="52" t="s">
        <v>6</v>
      </c>
      <c r="G6" s="67" t="str">
        <f>_xlfn.TEXTJOIN("_",TRUE,Table_MAPPINGS_PH_GRAPHS_2[[#This Row],[PORTFOLIO_CODE]],Table_MAPPINGS_PH_GRAPHS_2[[#This Row],[EXTERNAL_CLASS]],Table_MAPPINGS_PH_GRAPHS_2[[#This Row],[SERIES_NUMBER]])</f>
        <v>809_B2_PH_FOORD</v>
      </c>
    </row>
    <row r="7" spans="1:7" x14ac:dyDescent="0.25">
      <c r="A7" s="65" t="s">
        <v>102</v>
      </c>
      <c r="B7" s="52" t="s">
        <v>158</v>
      </c>
      <c r="C7" s="65" t="s">
        <v>105</v>
      </c>
      <c r="D7" s="66" t="str">
        <f>INDEX(Table_PRFRM_DEFN[[NAME]:[NAME]],MATCH(_xlfn.NUMBERVALUE(Table_MAPPINGS_PH_GRAPHS_2[[#This Row],[SERIES_ID]]),Table_PRFRM_DEFN[[SERIES_ID]:[SERIES_ID]],0))</f>
        <v>809 Fund Miscellaneous 1 - US_CPI ZAR</v>
      </c>
      <c r="E7" s="52" t="s">
        <v>114</v>
      </c>
      <c r="F7" s="52" t="s">
        <v>94</v>
      </c>
      <c r="G7" s="67" t="str">
        <f>_xlfn.TEXTJOIN("_",TRUE,Table_MAPPINGS_PH_GRAPHS_2[[#This Row],[PORTFOLIO_CODE]],Table_MAPPINGS_PH_GRAPHS_2[[#This Row],[EXTERNAL_CLASS]],Table_MAPPINGS_PH_GRAPHS_2[[#This Row],[SERIES_NUMBER]])</f>
        <v>809_B2_PH_COMP_1</v>
      </c>
    </row>
    <row r="8" spans="1:7" x14ac:dyDescent="0.25">
      <c r="A8" s="65" t="s">
        <v>102</v>
      </c>
      <c r="B8" s="52" t="s">
        <v>158</v>
      </c>
      <c r="C8" s="65" t="s">
        <v>103</v>
      </c>
      <c r="D8" s="66" t="str">
        <f>INDEX(Table_PRFRM_DEFN[[NAME]:[NAME]],MATCH(_xlfn.NUMBERVALUE(Table_MAPPINGS_PH_GRAPHS_2[[#This Row],[SERIES_ID]]),Table_PRFRM_DEFN[[SERIES_ID]:[SERIES_ID]],0))</f>
        <v>809 Fund Benchmark - MSCI ZAR</v>
      </c>
      <c r="E8" s="52" t="s">
        <v>115</v>
      </c>
      <c r="F8" s="52" t="s">
        <v>93</v>
      </c>
      <c r="G8" s="67" t="str">
        <f>_xlfn.TEXTJOIN("_",TRUE,Table_MAPPINGS_PH_GRAPHS_2[[#This Row],[PORTFOLIO_CODE]],Table_MAPPINGS_PH_GRAPHS_2[[#This Row],[EXTERNAL_CLASS]],Table_MAPPINGS_PH_GRAPHS_2[[#This Row],[SERIES_NUMBER]])</f>
        <v>809_B2_PH_COMP_2</v>
      </c>
    </row>
    <row r="9" spans="1:7" x14ac:dyDescent="0.25">
      <c r="A9" s="65" t="s">
        <v>102</v>
      </c>
      <c r="B9" s="52" t="s">
        <v>158</v>
      </c>
      <c r="C9" s="65" t="s">
        <v>104</v>
      </c>
      <c r="D9" s="66" t="str">
        <f>INDEX(Table_PRFRM_DEFN[[NAME]:[NAME]],MATCH(_xlfn.NUMBERVALUE(Table_MAPPINGS_PH_GRAPHS_2[[#This Row],[SERIES_ID]]),Table_PRFRM_DEFN[[SERIES_ID]:[SERIES_ID]],0))</f>
        <v>809 Fund Miscellaneous 2 - WGBI ZAR</v>
      </c>
      <c r="E9" s="52" t="s">
        <v>116</v>
      </c>
      <c r="F9" s="52" t="s">
        <v>92</v>
      </c>
      <c r="G9" s="67" t="str">
        <f>_xlfn.TEXTJOIN("_",TRUE,Table_MAPPINGS_PH_GRAPHS_2[[#This Row],[PORTFOLIO_CODE]],Table_MAPPINGS_PH_GRAPHS_2[[#This Row],[EXTERNAL_CLASS]],Table_MAPPINGS_PH_GRAPHS_2[[#This Row],[SERIES_NUMBER]])</f>
        <v>809_B2_PH_COMP_3</v>
      </c>
    </row>
    <row r="10" spans="1:7" x14ac:dyDescent="0.25">
      <c r="A10" s="65" t="s">
        <v>34</v>
      </c>
      <c r="B10" s="52" t="s">
        <v>127</v>
      </c>
      <c r="C10" s="65" t="s">
        <v>37</v>
      </c>
      <c r="D10" s="66" t="str">
        <f>INDEX(Table_PRFRM_DEFN[[NAME]:[NAME]],MATCH(_xlfn.NUMBERVALUE(Table_MAPPINGS_PH_GRAPHS_2[[#This Row],[SERIES_ID]]),Table_PRFRM_DEFN[[SERIES_ID]:[SERIES_ID]],0))</f>
        <v>810 Fund Unit Class A [iR]</v>
      </c>
      <c r="E10" s="52" t="s">
        <v>113</v>
      </c>
      <c r="F10" s="52" t="s">
        <v>6</v>
      </c>
      <c r="G10" s="67" t="str">
        <f>_xlfn.TEXTJOIN("_",TRUE,Table_MAPPINGS_PH_GRAPHS_2[[#This Row],[PORTFOLIO_CODE]],Table_MAPPINGS_PH_GRAPHS_2[[#This Row],[EXTERNAL_CLASS]],Table_MAPPINGS_PH_GRAPHS_2[[#This Row],[SERIES_NUMBER]])</f>
        <v>810_A_PH_FOORD</v>
      </c>
    </row>
    <row r="11" spans="1:7" x14ac:dyDescent="0.25">
      <c r="A11" s="65" t="s">
        <v>34</v>
      </c>
      <c r="B11" s="52" t="s">
        <v>127</v>
      </c>
      <c r="C11" s="65" t="s">
        <v>36</v>
      </c>
      <c r="D11" s="66" t="str">
        <f>INDEX(Table_PRFRM_DEFN[[NAME]:[NAME]],MATCH(_xlfn.NUMBERVALUE(Table_MAPPINGS_PH_GRAPHS_2[[#This Row],[SERIES_ID]]),Table_PRFRM_DEFN[[SERIES_ID]:[SERIES_ID]],0))</f>
        <v>810 Fund Benchmark - FRD_PRUD_MEAN</v>
      </c>
      <c r="E11" s="52" t="s">
        <v>114</v>
      </c>
      <c r="F11" s="52" t="s">
        <v>7</v>
      </c>
      <c r="G11" s="67" t="str">
        <f>_xlfn.TEXTJOIN("_",TRUE,Table_MAPPINGS_PH_GRAPHS_2[[#This Row],[PORTFOLIO_CODE]],Table_MAPPINGS_PH_GRAPHS_2[[#This Row],[EXTERNAL_CLASS]],Table_MAPPINGS_PH_GRAPHS_2[[#This Row],[SERIES_NUMBER]])</f>
        <v>810_A_PH_COMP_1</v>
      </c>
    </row>
    <row r="12" spans="1:7" x14ac:dyDescent="0.25">
      <c r="A12" s="65" t="s">
        <v>34</v>
      </c>
      <c r="B12" s="52" t="s">
        <v>158</v>
      </c>
      <c r="C12" s="65" t="s">
        <v>162</v>
      </c>
      <c r="D12" s="66" t="str">
        <f>INDEX(Table_PRFRM_DEFN[[NAME]:[NAME]],MATCH(_xlfn.NUMBERVALUE(Table_MAPPINGS_PH_GRAPHS_2[[#This Row],[SERIES_ID]]),Table_PRFRM_DEFN[[SERIES_ID]:[SERIES_ID]],0))</f>
        <v>810 Fund Unit Class B2 [iD]</v>
      </c>
      <c r="E12" s="52" t="s">
        <v>113</v>
      </c>
      <c r="F12" s="52" t="s">
        <v>6</v>
      </c>
      <c r="G12" s="67" t="str">
        <f>_xlfn.TEXTJOIN("_",TRUE,Table_MAPPINGS_PH_GRAPHS_2[[#This Row],[PORTFOLIO_CODE]],Table_MAPPINGS_PH_GRAPHS_2[[#This Row],[EXTERNAL_CLASS]],Table_MAPPINGS_PH_GRAPHS_2[[#This Row],[SERIES_NUMBER]])</f>
        <v>810_B2_PH_FOORD</v>
      </c>
    </row>
    <row r="13" spans="1:7" x14ac:dyDescent="0.25">
      <c r="A13" s="65" t="s">
        <v>34</v>
      </c>
      <c r="B13" s="52" t="s">
        <v>158</v>
      </c>
      <c r="C13" s="65" t="s">
        <v>36</v>
      </c>
      <c r="D13" s="66" t="str">
        <f>INDEX(Table_PRFRM_DEFN[[NAME]:[NAME]],MATCH(_xlfn.NUMBERVALUE(Table_MAPPINGS_PH_GRAPHS_2[[#This Row],[SERIES_ID]]),Table_PRFRM_DEFN[[SERIES_ID]:[SERIES_ID]],0))</f>
        <v>810 Fund Benchmark - FRD_PRUD_MEAN</v>
      </c>
      <c r="E13" s="52" t="s">
        <v>114</v>
      </c>
      <c r="F13" s="52" t="s">
        <v>7</v>
      </c>
      <c r="G13" s="67" t="str">
        <f>_xlfn.TEXTJOIN("_",TRUE,Table_MAPPINGS_PH_GRAPHS_2[[#This Row],[PORTFOLIO_CODE]],Table_MAPPINGS_PH_GRAPHS_2[[#This Row],[EXTERNAL_CLASS]],Table_MAPPINGS_PH_GRAPHS_2[[#This Row],[SERIES_NUMBER]])</f>
        <v>810_B2_PH_COMP_1</v>
      </c>
    </row>
    <row r="14" spans="1:7" x14ac:dyDescent="0.25">
      <c r="A14" s="65" t="s">
        <v>34</v>
      </c>
      <c r="B14" s="52" t="s">
        <v>163</v>
      </c>
      <c r="C14" s="65" t="s">
        <v>164</v>
      </c>
      <c r="D14" s="66" t="str">
        <f>INDEX(Table_PRFRM_DEFN[[NAME]:[NAME]],MATCH(_xlfn.NUMBERVALUE(Table_MAPPINGS_PH_GRAPHS_2[[#This Row],[SERIES_ID]]),Table_PRFRM_DEFN[[SERIES_ID]:[SERIES_ID]],0))</f>
        <v>810 Fund Unit Class B3 [iE]</v>
      </c>
      <c r="E14" s="52" t="s">
        <v>113</v>
      </c>
      <c r="F14" s="52" t="s">
        <v>6</v>
      </c>
      <c r="G14" s="67" t="str">
        <f>_xlfn.TEXTJOIN("_",TRUE,Table_MAPPINGS_PH_GRAPHS_2[[#This Row],[PORTFOLIO_CODE]],Table_MAPPINGS_PH_GRAPHS_2[[#This Row],[EXTERNAL_CLASS]],Table_MAPPINGS_PH_GRAPHS_2[[#This Row],[SERIES_NUMBER]])</f>
        <v>810_B3_PH_FOORD</v>
      </c>
    </row>
    <row r="15" spans="1:7" x14ac:dyDescent="0.25">
      <c r="A15" s="65" t="s">
        <v>34</v>
      </c>
      <c r="B15" s="52" t="s">
        <v>163</v>
      </c>
      <c r="C15" s="65" t="s">
        <v>36</v>
      </c>
      <c r="D15" s="66" t="str">
        <f>INDEX(Table_PRFRM_DEFN[[NAME]:[NAME]],MATCH(_xlfn.NUMBERVALUE(Table_MAPPINGS_PH_GRAPHS_2[[#This Row],[SERIES_ID]]),Table_PRFRM_DEFN[[SERIES_ID]:[SERIES_ID]],0))</f>
        <v>810 Fund Benchmark - FRD_PRUD_MEAN</v>
      </c>
      <c r="E15" s="52" t="s">
        <v>114</v>
      </c>
      <c r="F15" s="52" t="s">
        <v>7</v>
      </c>
      <c r="G15" s="67" t="str">
        <f>_xlfn.TEXTJOIN("_",TRUE,Table_MAPPINGS_PH_GRAPHS_2[[#This Row],[PORTFOLIO_CODE]],Table_MAPPINGS_PH_GRAPHS_2[[#This Row],[EXTERNAL_CLASS]],Table_MAPPINGS_PH_GRAPHS_2[[#This Row],[SERIES_NUMBER]])</f>
        <v>810_B3_PH_COMP_1</v>
      </c>
    </row>
    <row r="16" spans="1:7" x14ac:dyDescent="0.25">
      <c r="A16" s="65" t="s">
        <v>11</v>
      </c>
      <c r="B16" s="52" t="s">
        <v>127</v>
      </c>
      <c r="C16" s="65" t="s">
        <v>38</v>
      </c>
      <c r="D16" s="66" t="str">
        <f>INDEX(Table_PRFRM_DEFN[[NAME]:[NAME]],MATCH(_xlfn.NUMBERVALUE(Table_MAPPINGS_PH_GRAPHS_2[[#This Row],[SERIES_ID]]),Table_PRFRM_DEFN[[SERIES_ID]:[SERIES_ID]],0))</f>
        <v>811 Fund Unit Class A [iR]</v>
      </c>
      <c r="E16" s="52" t="s">
        <v>113</v>
      </c>
      <c r="F16" s="52" t="s">
        <v>6</v>
      </c>
      <c r="G16" s="67" t="str">
        <f>_xlfn.TEXTJOIN("_",TRUE,Table_MAPPINGS_PH_GRAPHS_2[[#This Row],[PORTFOLIO_CODE]],Table_MAPPINGS_PH_GRAPHS_2[[#This Row],[EXTERNAL_CLASS]],Table_MAPPINGS_PH_GRAPHS_2[[#This Row],[SERIES_NUMBER]])</f>
        <v>811_A_PH_FOORD</v>
      </c>
    </row>
    <row r="17" spans="1:7" x14ac:dyDescent="0.25">
      <c r="A17" s="65" t="s">
        <v>11</v>
      </c>
      <c r="B17" s="52" t="s">
        <v>127</v>
      </c>
      <c r="C17" s="65" t="s">
        <v>39</v>
      </c>
      <c r="D17" s="66" t="str">
        <f>INDEX(Table_PRFRM_DEFN[[NAME]:[NAME]],MATCH(_xlfn.NUMBERVALUE(Table_MAPPINGS_PH_GRAPHS_2[[#This Row],[SERIES_ID]]),Table_PRFRM_DEFN[[SERIES_ID]:[SERIES_ID]],0))</f>
        <v>811 Fund Benchmark - CAPI_ALSI</v>
      </c>
      <c r="E17" s="52" t="s">
        <v>114</v>
      </c>
      <c r="F17" s="52" t="s">
        <v>7</v>
      </c>
      <c r="G17" s="67" t="str">
        <f>_xlfn.TEXTJOIN("_",TRUE,Table_MAPPINGS_PH_GRAPHS_2[[#This Row],[PORTFOLIO_CODE]],Table_MAPPINGS_PH_GRAPHS_2[[#This Row],[EXTERNAL_CLASS]],Table_MAPPINGS_PH_GRAPHS_2[[#This Row],[SERIES_NUMBER]])</f>
        <v>811_A_PH_COMP_1</v>
      </c>
    </row>
    <row r="18" spans="1:7" x14ac:dyDescent="0.25">
      <c r="A18" s="65" t="s">
        <v>11</v>
      </c>
      <c r="B18" s="52" t="s">
        <v>158</v>
      </c>
      <c r="C18" s="65" t="s">
        <v>165</v>
      </c>
      <c r="D18" s="66" t="str">
        <f>INDEX(Table_PRFRM_DEFN[[NAME]:[NAME]],MATCH(_xlfn.NUMBERVALUE(Table_MAPPINGS_PH_GRAPHS_2[[#This Row],[SERIES_ID]]),Table_PRFRM_DEFN[[SERIES_ID]:[SERIES_ID]],0))</f>
        <v>811 Fund Unit Class B2 [iD]</v>
      </c>
      <c r="E18" s="52" t="s">
        <v>113</v>
      </c>
      <c r="F18" s="52" t="s">
        <v>6</v>
      </c>
      <c r="G18" s="67" t="str">
        <f>_xlfn.TEXTJOIN("_",TRUE,Table_MAPPINGS_PH_GRAPHS_2[[#This Row],[PORTFOLIO_CODE]],Table_MAPPINGS_PH_GRAPHS_2[[#This Row],[EXTERNAL_CLASS]],Table_MAPPINGS_PH_GRAPHS_2[[#This Row],[SERIES_NUMBER]])</f>
        <v>811_B2_PH_FOORD</v>
      </c>
    </row>
    <row r="19" spans="1:7" x14ac:dyDescent="0.25">
      <c r="A19" s="65" t="s">
        <v>11</v>
      </c>
      <c r="B19" s="52" t="s">
        <v>158</v>
      </c>
      <c r="C19" s="65" t="s">
        <v>39</v>
      </c>
      <c r="D19" s="66" t="str">
        <f>INDEX(Table_PRFRM_DEFN[[NAME]:[NAME]],MATCH(_xlfn.NUMBERVALUE(Table_MAPPINGS_PH_GRAPHS_2[[#This Row],[SERIES_ID]]),Table_PRFRM_DEFN[[SERIES_ID]:[SERIES_ID]],0))</f>
        <v>811 Fund Benchmark - CAPI_ALSI</v>
      </c>
      <c r="E19" s="52" t="s">
        <v>114</v>
      </c>
      <c r="F19" s="52" t="s">
        <v>7</v>
      </c>
      <c r="G19" s="67" t="str">
        <f>_xlfn.TEXTJOIN("_",TRUE,Table_MAPPINGS_PH_GRAPHS_2[[#This Row],[PORTFOLIO_CODE]],Table_MAPPINGS_PH_GRAPHS_2[[#This Row],[EXTERNAL_CLASS]],Table_MAPPINGS_PH_GRAPHS_2[[#This Row],[SERIES_NUMBER]])</f>
        <v>811_B2_PH_COMP_1</v>
      </c>
    </row>
    <row r="20" spans="1:7" x14ac:dyDescent="0.25">
      <c r="A20" s="65" t="s">
        <v>11</v>
      </c>
      <c r="B20" s="52" t="s">
        <v>163</v>
      </c>
      <c r="C20" s="65" t="s">
        <v>166</v>
      </c>
      <c r="D20" s="66" t="str">
        <f>INDEX(Table_PRFRM_DEFN[[NAME]:[NAME]],MATCH(_xlfn.NUMBERVALUE(Table_MAPPINGS_PH_GRAPHS_2[[#This Row],[SERIES_ID]]),Table_PRFRM_DEFN[[SERIES_ID]:[SERIES_ID]],0))</f>
        <v>811 Fund Unit Class B3 [iE]</v>
      </c>
      <c r="E20" s="52" t="s">
        <v>113</v>
      </c>
      <c r="F20" s="52" t="s">
        <v>6</v>
      </c>
      <c r="G20" s="67" t="str">
        <f>_xlfn.TEXTJOIN("_",TRUE,Table_MAPPINGS_PH_GRAPHS_2[[#This Row],[PORTFOLIO_CODE]],Table_MAPPINGS_PH_GRAPHS_2[[#This Row],[EXTERNAL_CLASS]],Table_MAPPINGS_PH_GRAPHS_2[[#This Row],[SERIES_NUMBER]])</f>
        <v>811_B3_PH_FOORD</v>
      </c>
    </row>
    <row r="21" spans="1:7" x14ac:dyDescent="0.25">
      <c r="A21" s="65" t="s">
        <v>11</v>
      </c>
      <c r="B21" s="52" t="s">
        <v>163</v>
      </c>
      <c r="C21" s="65" t="s">
        <v>39</v>
      </c>
      <c r="D21" s="66" t="str">
        <f>INDEX(Table_PRFRM_DEFN[[NAME]:[NAME]],MATCH(_xlfn.NUMBERVALUE(Table_MAPPINGS_PH_GRAPHS_2[[#This Row],[SERIES_ID]]),Table_PRFRM_DEFN[[SERIES_ID]:[SERIES_ID]],0))</f>
        <v>811 Fund Benchmark - CAPI_ALSI</v>
      </c>
      <c r="E21" s="52" t="s">
        <v>114</v>
      </c>
      <c r="F21" s="52" t="s">
        <v>7</v>
      </c>
      <c r="G21" s="67" t="str">
        <f>_xlfn.TEXTJOIN("_",TRUE,Table_MAPPINGS_PH_GRAPHS_2[[#This Row],[PORTFOLIO_CODE]],Table_MAPPINGS_PH_GRAPHS_2[[#This Row],[EXTERNAL_CLASS]],Table_MAPPINGS_PH_GRAPHS_2[[#This Row],[SERIES_NUMBER]])</f>
        <v>811_B3_PH_COMP_1</v>
      </c>
    </row>
    <row r="22" spans="1:7" x14ac:dyDescent="0.25">
      <c r="A22" s="65" t="s">
        <v>83</v>
      </c>
      <c r="B22" s="52" t="s">
        <v>127</v>
      </c>
      <c r="C22" s="65" t="s">
        <v>85</v>
      </c>
      <c r="D22" s="66" t="str">
        <f>INDEX(Table_PRFRM_DEFN[[NAME]:[NAME]],MATCH(_xlfn.NUMBERVALUE(Table_MAPPINGS_PH_GRAPHS_2[[#This Row],[SERIES_ID]]),Table_PRFRM_DEFN[[SERIES_ID]:[SERIES_ID]],0))</f>
        <v>816 Fund Unit Class A [iR]</v>
      </c>
      <c r="E22" s="52" t="s">
        <v>113</v>
      </c>
      <c r="F22" s="52" t="s">
        <v>6</v>
      </c>
      <c r="G22" s="67" t="str">
        <f>_xlfn.TEXTJOIN("_",TRUE,Table_MAPPINGS_PH_GRAPHS_2[[#This Row],[PORTFOLIO_CODE]],Table_MAPPINGS_PH_GRAPHS_2[[#This Row],[EXTERNAL_CLASS]],Table_MAPPINGS_PH_GRAPHS_2[[#This Row],[SERIES_NUMBER]])</f>
        <v>816_A_PH_FOORD</v>
      </c>
    </row>
    <row r="23" spans="1:7" x14ac:dyDescent="0.25">
      <c r="A23" s="65" t="s">
        <v>83</v>
      </c>
      <c r="B23" s="52" t="s">
        <v>127</v>
      </c>
      <c r="C23" s="65" t="s">
        <v>84</v>
      </c>
      <c r="D23" s="66" t="str">
        <f>INDEX(Table_PRFRM_DEFN[[NAME]:[NAME]],MATCH(_xlfn.NUMBERVALUE(Table_MAPPINGS_PH_GRAPHS_2[[#This Row],[SERIES_ID]]),Table_PRFRM_DEFN[[SERIES_ID]:[SERIES_ID]],0))</f>
        <v>816 Fund Benchmark - ECPI+5.FEE</v>
      </c>
      <c r="E23" s="52" t="s">
        <v>114</v>
      </c>
      <c r="F23" s="52" t="s">
        <v>7</v>
      </c>
      <c r="G23" s="67" t="str">
        <f>_xlfn.TEXTJOIN("_",TRUE,Table_MAPPINGS_PH_GRAPHS_2[[#This Row],[PORTFOLIO_CODE]],Table_MAPPINGS_PH_GRAPHS_2[[#This Row],[EXTERNAL_CLASS]],Table_MAPPINGS_PH_GRAPHS_2[[#This Row],[SERIES_NUMBER]])</f>
        <v>816_A_PH_COMP_1</v>
      </c>
    </row>
    <row r="24" spans="1:7" x14ac:dyDescent="0.25">
      <c r="A24" s="65" t="s">
        <v>129</v>
      </c>
      <c r="B24" s="52" t="s">
        <v>127</v>
      </c>
      <c r="C24" s="65" t="s">
        <v>41</v>
      </c>
      <c r="D24" s="66" t="str">
        <f>INDEX(Table_PRFRM_DEFN[[NAME]:[NAME]],MATCH(_xlfn.NUMBERVALUE(Table_MAPPINGS_PH_GRAPHS_2[[#This Row],[SERIES_ID]]),Table_PRFRM_DEFN[[SERIES_ID]:[SERIES_ID]],0))</f>
        <v>817 Fund Unit Class A [iR]</v>
      </c>
      <c r="E24" s="52" t="s">
        <v>113</v>
      </c>
      <c r="F24" s="52" t="s">
        <v>6</v>
      </c>
      <c r="G24" s="67" t="str">
        <f>_xlfn.TEXTJOIN("_",TRUE,Table_MAPPINGS_PH_GRAPHS_2[[#This Row],[PORTFOLIO_CODE]],Table_MAPPINGS_PH_GRAPHS_2[[#This Row],[EXTERNAL_CLASS]],Table_MAPPINGS_PH_GRAPHS_2[[#This Row],[SERIES_NUMBER]])</f>
        <v>817_A_PH_FOORD</v>
      </c>
    </row>
    <row r="25" spans="1:7" x14ac:dyDescent="0.25">
      <c r="A25" s="65" t="s">
        <v>129</v>
      </c>
      <c r="B25" s="52" t="s">
        <v>127</v>
      </c>
      <c r="C25" s="65" t="s">
        <v>40</v>
      </c>
      <c r="D25" s="66" t="str">
        <f>INDEX(Table_PRFRM_DEFN[[NAME]:[NAME]],MATCH(_xlfn.NUMBERVALUE(Table_MAPPINGS_PH_GRAPHS_2[[#This Row],[SERIES_ID]]),Table_PRFRM_DEFN[[SERIES_ID]:[SERIES_ID]],0))</f>
        <v>817 Fund Benchmark - ECPI+5</v>
      </c>
      <c r="E25" s="52" t="s">
        <v>114</v>
      </c>
      <c r="F25" s="52" t="s">
        <v>7</v>
      </c>
      <c r="G25" s="67" t="str">
        <f>_xlfn.TEXTJOIN("_",TRUE,Table_MAPPINGS_PH_GRAPHS_2[[#This Row],[PORTFOLIO_CODE]],Table_MAPPINGS_PH_GRAPHS_2[[#This Row],[EXTERNAL_CLASS]],Table_MAPPINGS_PH_GRAPHS_2[[#This Row],[SERIES_NUMBER]])</f>
        <v>817_A_PH_COMP_1</v>
      </c>
    </row>
    <row r="26" spans="1:7" x14ac:dyDescent="0.25">
      <c r="A26" s="65" t="s">
        <v>129</v>
      </c>
      <c r="B26" s="52" t="s">
        <v>158</v>
      </c>
      <c r="C26" s="65" t="s">
        <v>167</v>
      </c>
      <c r="D26" s="66" t="str">
        <f>INDEX(Table_PRFRM_DEFN[[NAME]:[NAME]],MATCH(_xlfn.NUMBERVALUE(Table_MAPPINGS_PH_GRAPHS_2[[#This Row],[SERIES_ID]]),Table_PRFRM_DEFN[[SERIES_ID]:[SERIES_ID]],0))</f>
        <v>817 Fund Unit Class B2 [iB]</v>
      </c>
      <c r="E26" s="52" t="s">
        <v>113</v>
      </c>
      <c r="F26" s="52" t="s">
        <v>6</v>
      </c>
      <c r="G26" s="67" t="str">
        <f>_xlfn.TEXTJOIN("_",TRUE,Table_MAPPINGS_PH_GRAPHS_2[[#This Row],[PORTFOLIO_CODE]],Table_MAPPINGS_PH_GRAPHS_2[[#This Row],[EXTERNAL_CLASS]],Table_MAPPINGS_PH_GRAPHS_2[[#This Row],[SERIES_NUMBER]])</f>
        <v>817_B2_PH_FOORD</v>
      </c>
    </row>
    <row r="27" spans="1:7" x14ac:dyDescent="0.25">
      <c r="A27" s="65" t="s">
        <v>129</v>
      </c>
      <c r="B27" s="52" t="s">
        <v>158</v>
      </c>
      <c r="C27" s="65" t="s">
        <v>40</v>
      </c>
      <c r="D27" s="66" t="str">
        <f>INDEX(Table_PRFRM_DEFN[[NAME]:[NAME]],MATCH(_xlfn.NUMBERVALUE(Table_MAPPINGS_PH_GRAPHS_2[[#This Row],[SERIES_ID]]),Table_PRFRM_DEFN[[SERIES_ID]:[SERIES_ID]],0))</f>
        <v>817 Fund Benchmark - ECPI+5</v>
      </c>
      <c r="E27" s="52" t="s">
        <v>114</v>
      </c>
      <c r="F27" s="52" t="s">
        <v>7</v>
      </c>
      <c r="G27" s="67" t="str">
        <f>_xlfn.TEXTJOIN("_",TRUE,Table_MAPPINGS_PH_GRAPHS_2[[#This Row],[PORTFOLIO_CODE]],Table_MAPPINGS_PH_GRAPHS_2[[#This Row],[EXTERNAL_CLASS]],Table_MAPPINGS_PH_GRAPHS_2[[#This Row],[SERIES_NUMBER]])</f>
        <v>817_B2_PH_COMP_1</v>
      </c>
    </row>
    <row r="28" spans="1:7" x14ac:dyDescent="0.25">
      <c r="A28" s="65" t="s">
        <v>130</v>
      </c>
      <c r="B28" s="52" t="s">
        <v>127</v>
      </c>
      <c r="C28" s="65" t="s">
        <v>5</v>
      </c>
      <c r="D28" s="66" t="str">
        <f>INDEX(Table_PRFRM_DEFN[[NAME]:[NAME]],MATCH(_xlfn.NUMBERVALUE(Table_MAPPINGS_PH_GRAPHS_2[[#This Row],[SERIES_ID]]),Table_PRFRM_DEFN[[SERIES_ID]:[SERIES_ID]],0))</f>
        <v>818 Fund Unit Class A [iR]</v>
      </c>
      <c r="E28" s="52" t="s">
        <v>113</v>
      </c>
      <c r="F28" s="52" t="s">
        <v>6</v>
      </c>
      <c r="G28" s="67" t="str">
        <f>_xlfn.TEXTJOIN("_",TRUE,Table_MAPPINGS_PH_GRAPHS_2[[#This Row],[PORTFOLIO_CODE]],Table_MAPPINGS_PH_GRAPHS_2[[#This Row],[EXTERNAL_CLASS]],Table_MAPPINGS_PH_GRAPHS_2[[#This Row],[SERIES_NUMBER]])</f>
        <v>818_A_PH_FOORD</v>
      </c>
    </row>
    <row r="29" spans="1:7" x14ac:dyDescent="0.25">
      <c r="A29" s="65" t="s">
        <v>130</v>
      </c>
      <c r="B29" s="52" t="s">
        <v>127</v>
      </c>
      <c r="C29" s="65" t="s">
        <v>4</v>
      </c>
      <c r="D29" s="66" t="str">
        <f>INDEX(Table_PRFRM_DEFN[[NAME]:[NAME]],MATCH(_xlfn.NUMBERVALUE(Table_MAPPINGS_PH_GRAPHS_2[[#This Row],[SERIES_ID]]),Table_PRFRM_DEFN[[SERIES_ID]:[SERIES_ID]],0))</f>
        <v>818 Fund Benchmark - ECPI+4</v>
      </c>
      <c r="E29" s="52" t="s">
        <v>114</v>
      </c>
      <c r="F29" s="52" t="s">
        <v>7</v>
      </c>
      <c r="G29" s="67" t="str">
        <f>_xlfn.TEXTJOIN("_",TRUE,Table_MAPPINGS_PH_GRAPHS_2[[#This Row],[PORTFOLIO_CODE]],Table_MAPPINGS_PH_GRAPHS_2[[#This Row],[EXTERNAL_CLASS]],Table_MAPPINGS_PH_GRAPHS_2[[#This Row],[SERIES_NUMBER]])</f>
        <v>818_A_PH_COMP_1</v>
      </c>
    </row>
    <row r="30" spans="1:7" x14ac:dyDescent="0.25">
      <c r="A30" s="65" t="s">
        <v>130</v>
      </c>
      <c r="B30" s="52" t="s">
        <v>158</v>
      </c>
      <c r="C30" s="65" t="s">
        <v>169</v>
      </c>
      <c r="D30" s="66" t="str">
        <f>INDEX(Table_PRFRM_DEFN[[NAME]:[NAME]],MATCH(_xlfn.NUMBERVALUE(Table_MAPPINGS_PH_GRAPHS_2[[#This Row],[SERIES_ID]]),Table_PRFRM_DEFN[[SERIES_ID]:[SERIES_ID]],0))</f>
        <v>818 Fund Unit Class B2 [iD]</v>
      </c>
      <c r="E30" s="52" t="s">
        <v>113</v>
      </c>
      <c r="F30" s="52" t="s">
        <v>6</v>
      </c>
      <c r="G30" s="67" t="str">
        <f>_xlfn.TEXTJOIN("_",TRUE,Table_MAPPINGS_PH_GRAPHS_2[[#This Row],[PORTFOLIO_CODE]],Table_MAPPINGS_PH_GRAPHS_2[[#This Row],[EXTERNAL_CLASS]],Table_MAPPINGS_PH_GRAPHS_2[[#This Row],[SERIES_NUMBER]])</f>
        <v>818_B2_PH_FOORD</v>
      </c>
    </row>
    <row r="31" spans="1:7" x14ac:dyDescent="0.25">
      <c r="A31" s="65" t="s">
        <v>130</v>
      </c>
      <c r="B31" s="52" t="s">
        <v>158</v>
      </c>
      <c r="C31" s="65" t="s">
        <v>4</v>
      </c>
      <c r="D31" s="66" t="str">
        <f>INDEX(Table_PRFRM_DEFN[[NAME]:[NAME]],MATCH(_xlfn.NUMBERVALUE(Table_MAPPINGS_PH_GRAPHS_2[[#This Row],[SERIES_ID]]),Table_PRFRM_DEFN[[SERIES_ID]:[SERIES_ID]],0))</f>
        <v>818 Fund Benchmark - ECPI+4</v>
      </c>
      <c r="E31" s="52" t="s">
        <v>114</v>
      </c>
      <c r="F31" s="52" t="s">
        <v>7</v>
      </c>
      <c r="G31" s="67" t="str">
        <f>_xlfn.TEXTJOIN("_",TRUE,Table_MAPPINGS_PH_GRAPHS_2[[#This Row],[PORTFOLIO_CODE]],Table_MAPPINGS_PH_GRAPHS_2[[#This Row],[EXTERNAL_CLASS]],Table_MAPPINGS_PH_GRAPHS_2[[#This Row],[SERIES_NUMBER]])</f>
        <v>818_B2_PH_COMP_1</v>
      </c>
    </row>
    <row r="32" spans="1:7" x14ac:dyDescent="0.25">
      <c r="A32" s="65" t="s">
        <v>130</v>
      </c>
      <c r="B32" s="52" t="s">
        <v>163</v>
      </c>
      <c r="C32" s="65" t="s">
        <v>170</v>
      </c>
      <c r="D32" s="66" t="str">
        <f>INDEX(Table_PRFRM_DEFN[[NAME]:[NAME]],MATCH(_xlfn.NUMBERVALUE(Table_MAPPINGS_PH_GRAPHS_2[[#This Row],[SERIES_ID]]),Table_PRFRM_DEFN[[SERIES_ID]:[SERIES_ID]],0))</f>
        <v>818 Fund Unit Class B3 [iE]</v>
      </c>
      <c r="E32" s="52" t="s">
        <v>113</v>
      </c>
      <c r="F32" s="52" t="s">
        <v>6</v>
      </c>
      <c r="G32" s="67" t="str">
        <f>_xlfn.TEXTJOIN("_",TRUE,Table_MAPPINGS_PH_GRAPHS_2[[#This Row],[PORTFOLIO_CODE]],Table_MAPPINGS_PH_GRAPHS_2[[#This Row],[EXTERNAL_CLASS]],Table_MAPPINGS_PH_GRAPHS_2[[#This Row],[SERIES_NUMBER]])</f>
        <v>818_B3_PH_FOORD</v>
      </c>
    </row>
    <row r="33" spans="1:10" x14ac:dyDescent="0.25">
      <c r="A33" s="65" t="s">
        <v>130</v>
      </c>
      <c r="B33" s="52" t="s">
        <v>163</v>
      </c>
      <c r="C33" s="65" t="s">
        <v>4</v>
      </c>
      <c r="D33" s="66" t="str">
        <f>INDEX(Table_PRFRM_DEFN[[NAME]:[NAME]],MATCH(_xlfn.NUMBERVALUE(Table_MAPPINGS_PH_GRAPHS_2[[#This Row],[SERIES_ID]]),Table_PRFRM_DEFN[[SERIES_ID]:[SERIES_ID]],0))</f>
        <v>818 Fund Benchmark - ECPI+4</v>
      </c>
      <c r="E33" s="52" t="s">
        <v>114</v>
      </c>
      <c r="F33" s="52" t="s">
        <v>7</v>
      </c>
      <c r="G33" s="67" t="str">
        <f>_xlfn.TEXTJOIN("_",TRUE,Table_MAPPINGS_PH_GRAPHS_2[[#This Row],[PORTFOLIO_CODE]],Table_MAPPINGS_PH_GRAPHS_2[[#This Row],[EXTERNAL_CLASS]],Table_MAPPINGS_PH_GRAPHS_2[[#This Row],[SERIES_NUMBER]])</f>
        <v>818_B3_PH_COMP_1</v>
      </c>
    </row>
    <row r="34" spans="1:10" x14ac:dyDescent="0.25">
      <c r="A34" s="65" t="s">
        <v>80</v>
      </c>
      <c r="B34" s="52" t="s">
        <v>158</v>
      </c>
      <c r="C34" s="65" t="s">
        <v>15921</v>
      </c>
      <c r="D34" s="66" t="str">
        <f>INDEX(Table_PRFRM_DEFN[[NAME]:[NAME]],MATCH(_xlfn.NUMBERVALUE(Table_MAPPINGS_PH_GRAPHS_2[[#This Row],[SERIES_ID]]),Table_PRFRM_DEFN[[SERIES_ID]:[SERIES_ID]],0))</f>
        <v>820 Fund Unit Class B2 [iB]</v>
      </c>
      <c r="E34" s="52" t="s">
        <v>113</v>
      </c>
      <c r="F34" s="52" t="s">
        <v>6</v>
      </c>
      <c r="G34" s="67" t="str">
        <f>_xlfn.TEXTJOIN("_",TRUE,Table_MAPPINGS_PH_GRAPHS_2[[#This Row],[PORTFOLIO_CODE]],Table_MAPPINGS_PH_GRAPHS_2[[#This Row],[EXTERNAL_CLASS]],Table_MAPPINGS_PH_GRAPHS_2[[#This Row],[SERIES_NUMBER]])</f>
        <v>820_B2_PH_FOORD</v>
      </c>
    </row>
    <row r="35" spans="1:10" x14ac:dyDescent="0.25">
      <c r="A35" s="65" t="s">
        <v>80</v>
      </c>
      <c r="B35" s="52" t="s">
        <v>158</v>
      </c>
      <c r="C35" s="65" t="s">
        <v>82</v>
      </c>
      <c r="D35" s="66" t="str">
        <f>INDEX(Table_PRFRM_DEFN[[NAME]:[NAME]],MATCH(_xlfn.NUMBERVALUE(Table_MAPPINGS_PH_GRAPHS_2[[#This Row],[SERIES_ID]]),Table_PRFRM_DEFN[[SERIES_ID]:[SERIES_ID]],0))</f>
        <v>820 Fund Benchmark - FUND_SPEC_820</v>
      </c>
      <c r="E35" s="52" t="s">
        <v>114</v>
      </c>
      <c r="F35" s="52" t="s">
        <v>7</v>
      </c>
      <c r="G35" s="67" t="str">
        <f>_xlfn.TEXTJOIN("_",TRUE,Table_MAPPINGS_PH_GRAPHS_2[[#This Row],[PORTFOLIO_CODE]],Table_MAPPINGS_PH_GRAPHS_2[[#This Row],[EXTERNAL_CLASS]],Table_MAPPINGS_PH_GRAPHS_2[[#This Row],[SERIES_NUMBER]])</f>
        <v>820_B2_PH_COMP_1</v>
      </c>
    </row>
    <row r="36" spans="1:10" x14ac:dyDescent="0.25">
      <c r="A36" s="65" t="s">
        <v>80</v>
      </c>
      <c r="B36" s="52" t="s">
        <v>163</v>
      </c>
      <c r="C36" s="65" t="s">
        <v>81</v>
      </c>
      <c r="D36" s="66" t="str">
        <f>INDEX(Table_PRFRM_DEFN[[NAME]:[NAME]],MATCH(_xlfn.NUMBERVALUE(Table_MAPPINGS_PH_GRAPHS_2[[#This Row],[SERIES_ID]]),Table_PRFRM_DEFN[[SERIES_ID]:[SERIES_ID]],0))</f>
        <v>820 Fund Unit Class B3 [iE]</v>
      </c>
      <c r="E36" s="52" t="s">
        <v>113</v>
      </c>
      <c r="F36" s="52" t="s">
        <v>6</v>
      </c>
      <c r="G36" s="67" t="str">
        <f>_xlfn.TEXTJOIN("_",TRUE,Table_MAPPINGS_PH_GRAPHS_2[[#This Row],[PORTFOLIO_CODE]],Table_MAPPINGS_PH_GRAPHS_2[[#This Row],[EXTERNAL_CLASS]],Table_MAPPINGS_PH_GRAPHS_2[[#This Row],[SERIES_NUMBER]])</f>
        <v>820_B3_PH_FOORD</v>
      </c>
    </row>
    <row r="37" spans="1:10" x14ac:dyDescent="0.25">
      <c r="A37" s="65" t="s">
        <v>80</v>
      </c>
      <c r="B37" s="52" t="s">
        <v>163</v>
      </c>
      <c r="C37" s="65" t="s">
        <v>82</v>
      </c>
      <c r="D37" s="66" t="str">
        <f>INDEX(Table_PRFRM_DEFN[[NAME]:[NAME]],MATCH(_xlfn.NUMBERVALUE(Table_MAPPINGS_PH_GRAPHS_2[[#This Row],[SERIES_ID]]),Table_PRFRM_DEFN[[SERIES_ID]:[SERIES_ID]],0))</f>
        <v>820 Fund Benchmark - FUND_SPEC_820</v>
      </c>
      <c r="E37" s="52" t="s">
        <v>114</v>
      </c>
      <c r="F37" s="52" t="s">
        <v>7</v>
      </c>
      <c r="G37" s="67" t="str">
        <f>_xlfn.TEXTJOIN("_",TRUE,Table_MAPPINGS_PH_GRAPHS_2[[#This Row],[PORTFOLIO_CODE]],Table_MAPPINGS_PH_GRAPHS_2[[#This Row],[EXTERNAL_CLASS]],Table_MAPPINGS_PH_GRAPHS_2[[#This Row],[SERIES_NUMBER]])</f>
        <v>820_B3_PH_COMP_1</v>
      </c>
    </row>
    <row r="38" spans="1:10" x14ac:dyDescent="0.25">
      <c r="A38" s="65" t="s">
        <v>70</v>
      </c>
      <c r="B38" s="52" t="s">
        <v>127</v>
      </c>
      <c r="C38" s="65" t="s">
        <v>71</v>
      </c>
      <c r="D38" s="66" t="str">
        <f>INDEX(Table_PRFRM_DEFN[[NAME]:[NAME]],MATCH(_xlfn.NUMBERVALUE(Table_MAPPINGS_PH_GRAPHS_2[[#This Row],[SERIES_ID]]),Table_PRFRM_DEFN[[SERIES_ID]:[SERIES_ID]],0))</f>
        <v>821 Fund Unit Class A [iR]</v>
      </c>
      <c r="E38" s="52" t="s">
        <v>113</v>
      </c>
      <c r="F38" s="52" t="s">
        <v>6</v>
      </c>
      <c r="G38" s="67" t="str">
        <f>_xlfn.TEXTJOIN("_",TRUE,Table_MAPPINGS_PH_GRAPHS_2[[#This Row],[PORTFOLIO_CODE]],Table_MAPPINGS_PH_GRAPHS_2[[#This Row],[EXTERNAL_CLASS]],Table_MAPPINGS_PH_GRAPHS_2[[#This Row],[SERIES_NUMBER]])</f>
        <v>821_A_PH_FOORD</v>
      </c>
      <c r="I38" s="24"/>
      <c r="J38" s="24"/>
    </row>
    <row r="39" spans="1:10" x14ac:dyDescent="0.25">
      <c r="A39" s="65" t="s">
        <v>70</v>
      </c>
      <c r="B39" s="52" t="s">
        <v>127</v>
      </c>
      <c r="C39" s="65" t="s">
        <v>72</v>
      </c>
      <c r="D39" s="66" t="str">
        <f>INDEX(Table_PRFRM_DEFN[[NAME]:[NAME]],MATCH(_xlfn.NUMBERVALUE(Table_MAPPINGS_PH_GRAPHS_2[[#This Row],[SERIES_ID]]),Table_PRFRM_DEFN[[SERIES_ID]:[SERIES_ID]],0))</f>
        <v>821 Fund Benchmark - MSCI AC ZAR3PM</v>
      </c>
      <c r="E39" s="52" t="s">
        <v>114</v>
      </c>
      <c r="F39" s="52" t="s">
        <v>7</v>
      </c>
      <c r="G39" s="67" t="str">
        <f>_xlfn.TEXTJOIN("_",TRUE,Table_MAPPINGS_PH_GRAPHS_2[[#This Row],[PORTFOLIO_CODE]],Table_MAPPINGS_PH_GRAPHS_2[[#This Row],[EXTERNAL_CLASS]],Table_MAPPINGS_PH_GRAPHS_2[[#This Row],[SERIES_NUMBER]])</f>
        <v>821_A_PH_COMP_1</v>
      </c>
      <c r="I39" s="24"/>
      <c r="J39" s="24"/>
    </row>
    <row r="40" spans="1:10" x14ac:dyDescent="0.25">
      <c r="A40" s="65" t="s">
        <v>70</v>
      </c>
      <c r="B40" s="52" t="s">
        <v>158</v>
      </c>
      <c r="C40" s="65" t="s">
        <v>171</v>
      </c>
      <c r="D40" s="66" t="str">
        <f>INDEX(Table_PRFRM_DEFN[[NAME]:[NAME]],MATCH(_xlfn.NUMBERVALUE(Table_MAPPINGS_PH_GRAPHS_2[[#This Row],[SERIES_ID]]),Table_PRFRM_DEFN[[SERIES_ID]:[SERIES_ID]],0))</f>
        <v>821 Fund Unit Class B2 [iD]</v>
      </c>
      <c r="E40" s="52" t="s">
        <v>113</v>
      </c>
      <c r="F40" s="52" t="s">
        <v>6</v>
      </c>
      <c r="G40" s="67" t="str">
        <f>_xlfn.TEXTJOIN("_",TRUE,Table_MAPPINGS_PH_GRAPHS_2[[#This Row],[PORTFOLIO_CODE]],Table_MAPPINGS_PH_GRAPHS_2[[#This Row],[EXTERNAL_CLASS]],Table_MAPPINGS_PH_GRAPHS_2[[#This Row],[SERIES_NUMBER]])</f>
        <v>821_B2_PH_FOORD</v>
      </c>
    </row>
    <row r="41" spans="1:10" x14ac:dyDescent="0.25">
      <c r="A41" s="65" t="s">
        <v>70</v>
      </c>
      <c r="B41" s="52" t="s">
        <v>158</v>
      </c>
      <c r="C41" s="65" t="s">
        <v>72</v>
      </c>
      <c r="D41" s="66" t="str">
        <f>INDEX(Table_PRFRM_DEFN[[NAME]:[NAME]],MATCH(_xlfn.NUMBERVALUE(Table_MAPPINGS_PH_GRAPHS_2[[#This Row],[SERIES_ID]]),Table_PRFRM_DEFN[[SERIES_ID]:[SERIES_ID]],0))</f>
        <v>821 Fund Benchmark - MSCI AC ZAR3PM</v>
      </c>
      <c r="E41" s="52" t="s">
        <v>114</v>
      </c>
      <c r="F41" s="52" t="s">
        <v>7</v>
      </c>
      <c r="G41" s="67" t="str">
        <f>_xlfn.TEXTJOIN("_",TRUE,Table_MAPPINGS_PH_GRAPHS_2[[#This Row],[PORTFOLIO_CODE]],Table_MAPPINGS_PH_GRAPHS_2[[#This Row],[EXTERNAL_CLASS]],Table_MAPPINGS_PH_GRAPHS_2[[#This Row],[SERIES_NUMBER]])</f>
        <v>821_B2_PH_COMP_1</v>
      </c>
    </row>
    <row r="42" spans="1:10" x14ac:dyDescent="0.25">
      <c r="A42" s="65" t="s">
        <v>97</v>
      </c>
      <c r="B42" s="52" t="s">
        <v>127</v>
      </c>
      <c r="C42" s="65" t="s">
        <v>98</v>
      </c>
      <c r="D42" s="66" t="str">
        <f>INDEX(Table_PRFRM_DEFN[[NAME]:[NAME]],MATCH(_xlfn.NUMBERVALUE(Table_MAPPINGS_PH_GRAPHS_2[[#This Row],[SERIES_ID]]),Table_PRFRM_DEFN[[SERIES_ID]:[SERIES_ID]],0))</f>
        <v>822 Fund Unit Class A [iR]</v>
      </c>
      <c r="E42" s="52" t="s">
        <v>113</v>
      </c>
      <c r="F42" s="52" t="s">
        <v>6</v>
      </c>
      <c r="G42" s="67" t="str">
        <f>_xlfn.TEXTJOIN("_",TRUE,Table_MAPPINGS_PH_GRAPHS_2[[#This Row],[PORTFOLIO_CODE]],Table_MAPPINGS_PH_GRAPHS_2[[#This Row],[EXTERNAL_CLASS]],Table_MAPPINGS_PH_GRAPHS_2[[#This Row],[SERIES_NUMBER]])</f>
        <v>822_A_PH_FOORD</v>
      </c>
    </row>
    <row r="43" spans="1:10" x14ac:dyDescent="0.25">
      <c r="A43" s="65" t="s">
        <v>97</v>
      </c>
      <c r="B43" s="52" t="s">
        <v>127</v>
      </c>
      <c r="C43" s="65" t="s">
        <v>99</v>
      </c>
      <c r="D43" s="66" t="str">
        <f>INDEX(Table_PRFRM_DEFN[[NAME]:[NAME]],MATCH(_xlfn.NUMBERVALUE(Table_MAPPINGS_PH_GRAPHS_2[[#This Row],[SERIES_ID]]),Table_PRFRM_DEFN[[SERIES_ID]:[SERIES_ID]],0))</f>
        <v>822 Fund Benchmark - US_CPI ZAR</v>
      </c>
      <c r="E43" s="52" t="s">
        <v>114</v>
      </c>
      <c r="F43" s="52" t="s">
        <v>94</v>
      </c>
      <c r="G43" s="67" t="str">
        <f>_xlfn.TEXTJOIN("_",TRUE,Table_MAPPINGS_PH_GRAPHS_2[[#This Row],[PORTFOLIO_CODE]],Table_MAPPINGS_PH_GRAPHS_2[[#This Row],[EXTERNAL_CLASS]],Table_MAPPINGS_PH_GRAPHS_2[[#This Row],[SERIES_NUMBER]])</f>
        <v>822_A_PH_COMP_1</v>
      </c>
    </row>
    <row r="44" spans="1:10" x14ac:dyDescent="0.25">
      <c r="A44" s="65" t="s">
        <v>97</v>
      </c>
      <c r="B44" s="52" t="s">
        <v>127</v>
      </c>
      <c r="C44" s="65" t="s">
        <v>100</v>
      </c>
      <c r="D44" s="66" t="str">
        <f>INDEX(Table_PRFRM_DEFN[[NAME]:[NAME]],MATCH(_xlfn.NUMBERVALUE(Table_MAPPINGS_PH_GRAPHS_2[[#This Row],[SERIES_ID]]),Table_PRFRM_DEFN[[SERIES_ID]:[SERIES_ID]],0))</f>
        <v>822 Fund Benchmark Fourth - MSCI ZAR3PM</v>
      </c>
      <c r="E44" s="52" t="s">
        <v>115</v>
      </c>
      <c r="F44" s="52" t="s">
        <v>93</v>
      </c>
      <c r="G44" s="67" t="str">
        <f>_xlfn.TEXTJOIN("_",TRUE,Table_MAPPINGS_PH_GRAPHS_2[[#This Row],[PORTFOLIO_CODE]],Table_MAPPINGS_PH_GRAPHS_2[[#This Row],[EXTERNAL_CLASS]],Table_MAPPINGS_PH_GRAPHS_2[[#This Row],[SERIES_NUMBER]])</f>
        <v>822_A_PH_COMP_2</v>
      </c>
    </row>
    <row r="45" spans="1:10" x14ac:dyDescent="0.25">
      <c r="A45" s="65" t="s">
        <v>97</v>
      </c>
      <c r="B45" s="52" t="s">
        <v>127</v>
      </c>
      <c r="C45" s="65" t="s">
        <v>101</v>
      </c>
      <c r="D45" s="66" t="str">
        <f>INDEX(Table_PRFRM_DEFN[[NAME]:[NAME]],MATCH(_xlfn.NUMBERVALUE(Table_MAPPINGS_PH_GRAPHS_2[[#This Row],[SERIES_ID]]),Table_PRFRM_DEFN[[SERIES_ID]:[SERIES_ID]],0))</f>
        <v>822 Fund Miscellaneous 2 - WGBI ZAR</v>
      </c>
      <c r="E45" s="52" t="s">
        <v>116</v>
      </c>
      <c r="F45" s="52" t="s">
        <v>92</v>
      </c>
      <c r="G45" s="67" t="str">
        <f>_xlfn.TEXTJOIN("_",TRUE,Table_MAPPINGS_PH_GRAPHS_2[[#This Row],[PORTFOLIO_CODE]],Table_MAPPINGS_PH_GRAPHS_2[[#This Row],[EXTERNAL_CLASS]],Table_MAPPINGS_PH_GRAPHS_2[[#This Row],[SERIES_NUMBER]])</f>
        <v>822_A_PH_COMP_3</v>
      </c>
    </row>
    <row r="46" spans="1:10" x14ac:dyDescent="0.25">
      <c r="A46" s="65" t="s">
        <v>97</v>
      </c>
      <c r="B46" s="52" t="s">
        <v>158</v>
      </c>
      <c r="C46" s="65" t="s">
        <v>172</v>
      </c>
      <c r="D46" s="66" t="str">
        <f>INDEX(Table_PRFRM_DEFN[[NAME]:[NAME]],MATCH(_xlfn.NUMBERVALUE(Table_MAPPINGS_PH_GRAPHS_2[[#This Row],[SERIES_ID]]),Table_PRFRM_DEFN[[SERIES_ID]:[SERIES_ID]],0))</f>
        <v>822 Fund Unit Class B2 [iB]</v>
      </c>
      <c r="E46" s="52" t="s">
        <v>113</v>
      </c>
      <c r="F46" s="52" t="s">
        <v>6</v>
      </c>
      <c r="G46" s="67" t="str">
        <f>_xlfn.TEXTJOIN("_",TRUE,Table_MAPPINGS_PH_GRAPHS_2[[#This Row],[PORTFOLIO_CODE]],Table_MAPPINGS_PH_GRAPHS_2[[#This Row],[EXTERNAL_CLASS]],Table_MAPPINGS_PH_GRAPHS_2[[#This Row],[SERIES_NUMBER]])</f>
        <v>822_B2_PH_FOORD</v>
      </c>
    </row>
    <row r="47" spans="1:10" x14ac:dyDescent="0.25">
      <c r="A47" s="65" t="s">
        <v>97</v>
      </c>
      <c r="B47" s="52" t="s">
        <v>158</v>
      </c>
      <c r="C47" s="65" t="s">
        <v>99</v>
      </c>
      <c r="D47" s="66" t="str">
        <f>INDEX(Table_PRFRM_DEFN[[NAME]:[NAME]],MATCH(_xlfn.NUMBERVALUE(Table_MAPPINGS_PH_GRAPHS_2[[#This Row],[SERIES_ID]]),Table_PRFRM_DEFN[[SERIES_ID]:[SERIES_ID]],0))</f>
        <v>822 Fund Benchmark - US_CPI ZAR</v>
      </c>
      <c r="E47" s="52" t="s">
        <v>114</v>
      </c>
      <c r="F47" s="52" t="s">
        <v>94</v>
      </c>
      <c r="G47" s="67" t="str">
        <f>_xlfn.TEXTJOIN("_",TRUE,Table_MAPPINGS_PH_GRAPHS_2[[#This Row],[PORTFOLIO_CODE]],Table_MAPPINGS_PH_GRAPHS_2[[#This Row],[EXTERNAL_CLASS]],Table_MAPPINGS_PH_GRAPHS_2[[#This Row],[SERIES_NUMBER]])</f>
        <v>822_B2_PH_COMP_1</v>
      </c>
    </row>
    <row r="48" spans="1:10" x14ac:dyDescent="0.25">
      <c r="A48" s="65" t="s">
        <v>97</v>
      </c>
      <c r="B48" s="52" t="s">
        <v>158</v>
      </c>
      <c r="C48" s="65" t="s">
        <v>100</v>
      </c>
      <c r="D48" s="66" t="str">
        <f>INDEX(Table_PRFRM_DEFN[[NAME]:[NAME]],MATCH(_xlfn.NUMBERVALUE(Table_MAPPINGS_PH_GRAPHS_2[[#This Row],[SERIES_ID]]),Table_PRFRM_DEFN[[SERIES_ID]:[SERIES_ID]],0))</f>
        <v>822 Fund Benchmark Fourth - MSCI ZAR3PM</v>
      </c>
      <c r="E48" s="52" t="s">
        <v>115</v>
      </c>
      <c r="F48" s="52" t="s">
        <v>93</v>
      </c>
      <c r="G48" s="67" t="str">
        <f>_xlfn.TEXTJOIN("_",TRUE,Table_MAPPINGS_PH_GRAPHS_2[[#This Row],[PORTFOLIO_CODE]],Table_MAPPINGS_PH_GRAPHS_2[[#This Row],[EXTERNAL_CLASS]],Table_MAPPINGS_PH_GRAPHS_2[[#This Row],[SERIES_NUMBER]])</f>
        <v>822_B2_PH_COMP_2</v>
      </c>
    </row>
    <row r="49" spans="1:7" x14ac:dyDescent="0.25">
      <c r="A49" s="65" t="s">
        <v>97</v>
      </c>
      <c r="B49" s="52" t="s">
        <v>158</v>
      </c>
      <c r="C49" s="65" t="s">
        <v>101</v>
      </c>
      <c r="D49" s="66" t="str">
        <f>INDEX(Table_PRFRM_DEFN[[NAME]:[NAME]],MATCH(_xlfn.NUMBERVALUE(Table_MAPPINGS_PH_GRAPHS_2[[#This Row],[SERIES_ID]]),Table_PRFRM_DEFN[[SERIES_ID]:[SERIES_ID]],0))</f>
        <v>822 Fund Miscellaneous 2 - WGBI ZAR</v>
      </c>
      <c r="E49" s="52" t="s">
        <v>116</v>
      </c>
      <c r="F49" s="52" t="s">
        <v>92</v>
      </c>
      <c r="G49" s="67" t="str">
        <f>_xlfn.TEXTJOIN("_",TRUE,Table_MAPPINGS_PH_GRAPHS_2[[#This Row],[PORTFOLIO_CODE]],Table_MAPPINGS_PH_GRAPHS_2[[#This Row],[EXTERNAL_CLASS]],Table_MAPPINGS_PH_GRAPHS_2[[#This Row],[SERIES_NUMBER]])</f>
        <v>822_B2_PH_COMP_3</v>
      </c>
    </row>
    <row r="50" spans="1:7" x14ac:dyDescent="0.25">
      <c r="A50" s="65" t="s">
        <v>73</v>
      </c>
      <c r="B50" s="52" t="s">
        <v>127</v>
      </c>
      <c r="C50" s="65" t="s">
        <v>75</v>
      </c>
      <c r="D50" s="66" t="str">
        <f>INDEX(Table_PRFRM_DEFN[[NAME]:[NAME]],MATCH(_xlfn.NUMBERVALUE(Table_MAPPINGS_PH_GRAPHS_2[[#This Row],[SERIES_ID]]),Table_PRFRM_DEFN[[SERIES_ID]:[SERIES_ID]],0))</f>
        <v>823 Fund Unit Class A [iR]</v>
      </c>
      <c r="E50" s="52" t="s">
        <v>113</v>
      </c>
      <c r="F50" s="52" t="s">
        <v>6</v>
      </c>
      <c r="G50" s="67" t="str">
        <f>_xlfn.TEXTJOIN("_",TRUE,Table_MAPPINGS_PH_GRAPHS_2[[#This Row],[PORTFOLIO_CODE]],Table_MAPPINGS_PH_GRAPHS_2[[#This Row],[EXTERNAL_CLASS]],Table_MAPPINGS_PH_GRAPHS_2[[#This Row],[SERIES_NUMBER]])</f>
        <v>823_A_PH_FOORD</v>
      </c>
    </row>
    <row r="51" spans="1:7" x14ac:dyDescent="0.25">
      <c r="A51" s="65" t="s">
        <v>73</v>
      </c>
      <c r="B51" s="52" t="s">
        <v>127</v>
      </c>
      <c r="C51" s="65" t="s">
        <v>74</v>
      </c>
      <c r="D51" s="66" t="str">
        <f>INDEX(Table_PRFRM_DEFN[[NAME]:[NAME]],MATCH(_xlfn.NUMBERVALUE(Table_MAPPINGS_PH_GRAPHS_2[[#This Row],[SERIES_ID]]),Table_PRFRM_DEFN[[SERIES_ID]:[SERIES_ID]],0))</f>
        <v>823 Fund Benchmark - MSCI AC ZAR3PM</v>
      </c>
      <c r="E51" s="52" t="s">
        <v>114</v>
      </c>
      <c r="F51" s="52" t="s">
        <v>7</v>
      </c>
      <c r="G51" s="67" t="str">
        <f>_xlfn.TEXTJOIN("_",TRUE,Table_MAPPINGS_PH_GRAPHS_2[[#This Row],[PORTFOLIO_CODE]],Table_MAPPINGS_PH_GRAPHS_2[[#This Row],[EXTERNAL_CLASS]],Table_MAPPINGS_PH_GRAPHS_2[[#This Row],[SERIES_NUMBER]])</f>
        <v>823_A_PH_COMP_1</v>
      </c>
    </row>
    <row r="52" spans="1:7" x14ac:dyDescent="0.25">
      <c r="A52" s="65" t="s">
        <v>73</v>
      </c>
      <c r="B52" s="52" t="s">
        <v>158</v>
      </c>
      <c r="C52" s="65" t="s">
        <v>173</v>
      </c>
      <c r="D52" s="66" t="str">
        <f>INDEX(Table_PRFRM_DEFN[[NAME]:[NAME]],MATCH(_xlfn.NUMBERVALUE(Table_MAPPINGS_PH_GRAPHS_2[[#This Row],[SERIES_ID]]),Table_PRFRM_DEFN[[SERIES_ID]:[SERIES_ID]],0))</f>
        <v>823 Fund Unit Class B2 [iD]</v>
      </c>
      <c r="E52" s="52" t="s">
        <v>113</v>
      </c>
      <c r="F52" s="52" t="s">
        <v>6</v>
      </c>
      <c r="G52" s="67" t="str">
        <f>_xlfn.TEXTJOIN("_",TRUE,Table_MAPPINGS_PH_GRAPHS_2[[#This Row],[PORTFOLIO_CODE]],Table_MAPPINGS_PH_GRAPHS_2[[#This Row],[EXTERNAL_CLASS]],Table_MAPPINGS_PH_GRAPHS_2[[#This Row],[SERIES_NUMBER]])</f>
        <v>823_B2_PH_FOORD</v>
      </c>
    </row>
    <row r="53" spans="1:7" x14ac:dyDescent="0.25">
      <c r="A53" s="65" t="s">
        <v>73</v>
      </c>
      <c r="B53" s="52" t="s">
        <v>158</v>
      </c>
      <c r="C53" s="65" t="s">
        <v>74</v>
      </c>
      <c r="D53" s="66" t="str">
        <f>INDEX(Table_PRFRM_DEFN[[NAME]:[NAME]],MATCH(_xlfn.NUMBERVALUE(Table_MAPPINGS_PH_GRAPHS_2[[#This Row],[SERIES_ID]]),Table_PRFRM_DEFN[[SERIES_ID]:[SERIES_ID]],0))</f>
        <v>823 Fund Benchmark - MSCI AC ZAR3PM</v>
      </c>
      <c r="E53" s="52" t="s">
        <v>114</v>
      </c>
      <c r="F53" s="52" t="s">
        <v>7</v>
      </c>
      <c r="G53" s="67" t="str">
        <f>_xlfn.TEXTJOIN("_",TRUE,Table_MAPPINGS_PH_GRAPHS_2[[#This Row],[PORTFOLIO_CODE]],Table_MAPPINGS_PH_GRAPHS_2[[#This Row],[EXTERNAL_CLASS]],Table_MAPPINGS_PH_GRAPHS_2[[#This Row],[SERIES_NUMBER]])</f>
        <v>823_B2_PH_COMP_1</v>
      </c>
    </row>
    <row r="54" spans="1:7" x14ac:dyDescent="0.25">
      <c r="A54" s="52" t="s">
        <v>86</v>
      </c>
      <c r="B54" s="52" t="s">
        <v>112</v>
      </c>
      <c r="C54" s="52" t="s">
        <v>90</v>
      </c>
      <c r="D54" s="67" t="str">
        <f>INDEX(Table_PRFRM_DEFN[[NAME]:[NAME]],MATCH(_xlfn.NUMBERVALUE(Table_MAPPINGS_PH_GRAPHS_2[[#This Row],[SERIES_ID]]),Table_PRFRM_DEFN[[SERIES_ID]:[SERIES_ID]],0))</f>
        <v>874 Fund Price 1 - FIT_USD_HRD</v>
      </c>
      <c r="E54" s="52" t="s">
        <v>113</v>
      </c>
      <c r="F54" s="52" t="s">
        <v>6</v>
      </c>
      <c r="G54" s="67" t="str">
        <f>_xlfn.TEXTJOIN("_",TRUE,Table_MAPPINGS_PH_GRAPHS_2[[#This Row],[PORTFOLIO_CODE]],Table_MAPPINGS_PH_GRAPHS_2[[#This Row],[EXTERNAL_CLASS]],Table_MAPPINGS_PH_GRAPHS_2[[#This Row],[SERIES_NUMBER]])</f>
        <v>874_B_PH_FOORD</v>
      </c>
    </row>
    <row r="55" spans="1:7" x14ac:dyDescent="0.25">
      <c r="A55" s="52" t="s">
        <v>86</v>
      </c>
      <c r="B55" s="52" t="s">
        <v>112</v>
      </c>
      <c r="C55" s="52" t="s">
        <v>88</v>
      </c>
      <c r="D55" s="67" t="str">
        <f>INDEX(Table_PRFRM_DEFN[[NAME]:[NAME]],MATCH(_xlfn.NUMBERVALUE(Table_MAPPINGS_PH_GRAPHS_2[[#This Row],[SERIES_ID]]),Table_PRFRM_DEFN[[SERIES_ID]:[SERIES_ID]],0))</f>
        <v>875 Fund Miscellaneous 2 - US_CPI</v>
      </c>
      <c r="E55" s="52" t="s">
        <v>114</v>
      </c>
      <c r="F55" s="52" t="s">
        <v>94</v>
      </c>
      <c r="G55" s="67" t="str">
        <f>_xlfn.TEXTJOIN("_",TRUE,Table_MAPPINGS_PH_GRAPHS_2[[#This Row],[PORTFOLIO_CODE]],Table_MAPPINGS_PH_GRAPHS_2[[#This Row],[EXTERNAL_CLASS]],Table_MAPPINGS_PH_GRAPHS_2[[#This Row],[SERIES_NUMBER]])</f>
        <v>874_B_PH_COMP_1</v>
      </c>
    </row>
    <row r="56" spans="1:7" x14ac:dyDescent="0.25">
      <c r="A56" s="52" t="s">
        <v>86</v>
      </c>
      <c r="B56" s="52" t="s">
        <v>112</v>
      </c>
      <c r="C56" s="52" t="s">
        <v>87</v>
      </c>
      <c r="D56" s="67" t="str">
        <f>INDEX(Table_PRFRM_DEFN[[NAME]:[NAME]],MATCH(_xlfn.NUMBERVALUE(Table_MAPPINGS_PH_GRAPHS_2[[#This Row],[SERIES_ID]]),Table_PRFRM_DEFN[[SERIES_ID]:[SERIES_ID]],0))</f>
        <v>875 Fund Benchmark - MSCI USD UT N</v>
      </c>
      <c r="E56" s="52" t="s">
        <v>115</v>
      </c>
      <c r="F56" s="52" t="s">
        <v>93</v>
      </c>
      <c r="G56" s="67" t="str">
        <f>_xlfn.TEXTJOIN("_",TRUE,Table_MAPPINGS_PH_GRAPHS_2[[#This Row],[PORTFOLIO_CODE]],Table_MAPPINGS_PH_GRAPHS_2[[#This Row],[EXTERNAL_CLASS]],Table_MAPPINGS_PH_GRAPHS_2[[#This Row],[SERIES_NUMBER]])</f>
        <v>874_B_PH_COMP_2</v>
      </c>
    </row>
    <row r="57" spans="1:7" x14ac:dyDescent="0.25">
      <c r="A57" s="52" t="s">
        <v>86</v>
      </c>
      <c r="B57" s="52" t="s">
        <v>112</v>
      </c>
      <c r="C57" s="52" t="s">
        <v>89</v>
      </c>
      <c r="D57" s="67" t="str">
        <f>INDEX(Table_PRFRM_DEFN[[NAME]:[NAME]],MATCH(_xlfn.NUMBERVALUE(Table_MAPPINGS_PH_GRAPHS_2[[#This Row],[SERIES_ID]]),Table_PRFRM_DEFN[[SERIES_ID]:[SERIES_ID]],0))</f>
        <v>875 Fund Miscellaneous 1 - WGBI USD</v>
      </c>
      <c r="E57" s="52" t="s">
        <v>116</v>
      </c>
      <c r="F57" s="52" t="s">
        <v>92</v>
      </c>
      <c r="G57" s="67" t="str">
        <f>_xlfn.TEXTJOIN("_",TRUE,Table_MAPPINGS_PH_GRAPHS_2[[#This Row],[PORTFOLIO_CODE]],Table_MAPPINGS_PH_GRAPHS_2[[#This Row],[EXTERNAL_CLASS]],Table_MAPPINGS_PH_GRAPHS_2[[#This Row],[SERIES_NUMBER]])</f>
        <v>874_B_PH_COMP_3</v>
      </c>
    </row>
    <row r="58" spans="1:7" x14ac:dyDescent="0.25">
      <c r="A58" s="52" t="s">
        <v>86</v>
      </c>
      <c r="B58" s="52" t="s">
        <v>112</v>
      </c>
      <c r="C58" s="52" t="s">
        <v>91</v>
      </c>
      <c r="D58" s="67" t="str">
        <f>INDEX(Table_PRFRM_DEFN[[NAME]:[NAME]],MATCH(_xlfn.NUMBERVALUE(Table_MAPPINGS_PH_GRAPHS_2[[#This Row],[SERIES_ID]]),Table_PRFRM_DEFN[[SERIES_ID]:[SERIES_ID]],0))</f>
        <v>875 Fund Miscellaneous 3 - MRN_875_PEER</v>
      </c>
      <c r="E58" s="52" t="s">
        <v>117</v>
      </c>
      <c r="F58" s="52" t="s">
        <v>95</v>
      </c>
      <c r="G58" s="67" t="str">
        <f>_xlfn.TEXTJOIN("_",TRUE,Table_MAPPINGS_PH_GRAPHS_2[[#This Row],[PORTFOLIO_CODE]],Table_MAPPINGS_PH_GRAPHS_2[[#This Row],[EXTERNAL_CLASS]],Table_MAPPINGS_PH_GRAPHS_2[[#This Row],[SERIES_NUMBER]])</f>
        <v>874_B_PH_COMP_4</v>
      </c>
    </row>
    <row r="59" spans="1:7" x14ac:dyDescent="0.25">
      <c r="A59" s="65" t="s">
        <v>96</v>
      </c>
      <c r="B59" s="52" t="s">
        <v>144</v>
      </c>
      <c r="C59" s="65" t="s">
        <v>145</v>
      </c>
      <c r="D59" s="66" t="str">
        <f>INDEX(Table_PRFRM_DEFN[[NAME]:[NAME]],MATCH(_xlfn.NUMBERVALUE(Table_MAPPINGS_PH_GRAPHS_2[[#This Row],[SERIES_ID]]),Table_PRFRM_DEFN[[SERIES_ID]:[SERIES_ID]],0))</f>
        <v>875 Fund Price 4 - FINFR_USD_HRD</v>
      </c>
      <c r="E59" s="52" t="s">
        <v>113</v>
      </c>
      <c r="F59" s="52" t="s">
        <v>6</v>
      </c>
      <c r="G59" s="67" t="str">
        <f>_xlfn.TEXTJOIN("_",TRUE,Table_MAPPINGS_PH_GRAPHS_2[[#This Row],[PORTFOLIO_CODE]],Table_MAPPINGS_PH_GRAPHS_2[[#This Row],[EXTERNAL_CLASS]],Table_MAPPINGS_PH_GRAPHS_2[[#This Row],[SERIES_NUMBER]])</f>
        <v>875_R_PH_FOORD</v>
      </c>
    </row>
    <row r="60" spans="1:7" x14ac:dyDescent="0.25">
      <c r="A60" s="65" t="s">
        <v>96</v>
      </c>
      <c r="B60" s="52" t="s">
        <v>144</v>
      </c>
      <c r="C60" s="65" t="s">
        <v>88</v>
      </c>
      <c r="D60" s="66" t="str">
        <f>INDEX(Table_PRFRM_DEFN[[NAME]:[NAME]],MATCH(_xlfn.NUMBERVALUE(Table_MAPPINGS_PH_GRAPHS_2[[#This Row],[SERIES_ID]]),Table_PRFRM_DEFN[[SERIES_ID]:[SERIES_ID]],0))</f>
        <v>875 Fund Miscellaneous 2 - US_CPI</v>
      </c>
      <c r="E60" s="52" t="s">
        <v>114</v>
      </c>
      <c r="F60" s="52" t="s">
        <v>94</v>
      </c>
      <c r="G60" s="67" t="str">
        <f>_xlfn.TEXTJOIN("_",TRUE,Table_MAPPINGS_PH_GRAPHS_2[[#This Row],[PORTFOLIO_CODE]],Table_MAPPINGS_PH_GRAPHS_2[[#This Row],[EXTERNAL_CLASS]],Table_MAPPINGS_PH_GRAPHS_2[[#This Row],[SERIES_NUMBER]])</f>
        <v>875_R_PH_COMP_1</v>
      </c>
    </row>
    <row r="61" spans="1:7" x14ac:dyDescent="0.25">
      <c r="A61" s="65" t="s">
        <v>96</v>
      </c>
      <c r="B61" s="52" t="s">
        <v>144</v>
      </c>
      <c r="C61" s="65" t="s">
        <v>87</v>
      </c>
      <c r="D61" s="66" t="str">
        <f>INDEX(Table_PRFRM_DEFN[[NAME]:[NAME]],MATCH(_xlfn.NUMBERVALUE(Table_MAPPINGS_PH_GRAPHS_2[[#This Row],[SERIES_ID]]),Table_PRFRM_DEFN[[SERIES_ID]:[SERIES_ID]],0))</f>
        <v>875 Fund Benchmark - MSCI USD UT N</v>
      </c>
      <c r="E61" s="52" t="s">
        <v>115</v>
      </c>
      <c r="F61" s="52" t="s">
        <v>93</v>
      </c>
      <c r="G61" s="67" t="str">
        <f>_xlfn.TEXTJOIN("_",TRUE,Table_MAPPINGS_PH_GRAPHS_2[[#This Row],[PORTFOLIO_CODE]],Table_MAPPINGS_PH_GRAPHS_2[[#This Row],[EXTERNAL_CLASS]],Table_MAPPINGS_PH_GRAPHS_2[[#This Row],[SERIES_NUMBER]])</f>
        <v>875_R_PH_COMP_2</v>
      </c>
    </row>
    <row r="62" spans="1:7" x14ac:dyDescent="0.25">
      <c r="A62" s="65" t="s">
        <v>96</v>
      </c>
      <c r="B62" s="52" t="s">
        <v>144</v>
      </c>
      <c r="C62" s="65" t="s">
        <v>89</v>
      </c>
      <c r="D62" s="66" t="str">
        <f>INDEX(Table_PRFRM_DEFN[[NAME]:[NAME]],MATCH(_xlfn.NUMBERVALUE(Table_MAPPINGS_PH_GRAPHS_2[[#This Row],[SERIES_ID]]),Table_PRFRM_DEFN[[SERIES_ID]:[SERIES_ID]],0))</f>
        <v>875 Fund Miscellaneous 1 - WGBI USD</v>
      </c>
      <c r="E62" s="52" t="s">
        <v>116</v>
      </c>
      <c r="F62" s="52" t="s">
        <v>92</v>
      </c>
      <c r="G62" s="67" t="str">
        <f>_xlfn.TEXTJOIN("_",TRUE,Table_MAPPINGS_PH_GRAPHS_2[[#This Row],[PORTFOLIO_CODE]],Table_MAPPINGS_PH_GRAPHS_2[[#This Row],[EXTERNAL_CLASS]],Table_MAPPINGS_PH_GRAPHS_2[[#This Row],[SERIES_NUMBER]])</f>
        <v>875_R_PH_COMP_3</v>
      </c>
    </row>
    <row r="63" spans="1:7" x14ac:dyDescent="0.25">
      <c r="A63" s="65" t="s">
        <v>96</v>
      </c>
      <c r="B63" s="52" t="s">
        <v>144</v>
      </c>
      <c r="C63" s="65" t="s">
        <v>91</v>
      </c>
      <c r="D63" s="66" t="str">
        <f>INDEX(Table_PRFRM_DEFN[[NAME]:[NAME]],MATCH(_xlfn.NUMBERVALUE(Table_MAPPINGS_PH_GRAPHS_2[[#This Row],[SERIES_ID]]),Table_PRFRM_DEFN[[SERIES_ID]:[SERIES_ID]],0))</f>
        <v>875 Fund Miscellaneous 3 - MRN_875_PEER</v>
      </c>
      <c r="E63" s="52" t="s">
        <v>117</v>
      </c>
      <c r="F63" s="52" t="s">
        <v>95</v>
      </c>
      <c r="G63" s="67" t="str">
        <f>_xlfn.TEXTJOIN("_",TRUE,Table_MAPPINGS_PH_GRAPHS_2[[#This Row],[PORTFOLIO_CODE]],Table_MAPPINGS_PH_GRAPHS_2[[#This Row],[EXTERNAL_CLASS]],Table_MAPPINGS_PH_GRAPHS_2[[#This Row],[SERIES_NUMBER]])</f>
        <v>875_R_PH_COMP_4</v>
      </c>
    </row>
    <row r="64" spans="1:7" x14ac:dyDescent="0.25">
      <c r="A64" s="65" t="s">
        <v>96</v>
      </c>
      <c r="B64" s="52" t="s">
        <v>112</v>
      </c>
      <c r="C64" s="65" t="s">
        <v>182</v>
      </c>
      <c r="D64" s="66" t="str">
        <f>INDEX(Table_PRFRM_DEFN[[NAME]:[NAME]],MATCH(_xlfn.NUMBERVALUE(Table_MAPPINGS_PH_GRAPHS_2[[#This Row],[SERIES_ID]]),Table_PRFRM_DEFN[[SERIES_ID]:[SERIES_ID]],0))</f>
        <v>Foord International Fund B USD (Hard Price)</v>
      </c>
      <c r="E64" s="52" t="s">
        <v>113</v>
      </c>
      <c r="F64" s="52" t="s">
        <v>6</v>
      </c>
      <c r="G64" s="67" t="str">
        <f>_xlfn.TEXTJOIN("_",TRUE,Table_MAPPINGS_PH_GRAPHS_2[[#This Row],[PORTFOLIO_CODE]],Table_MAPPINGS_PH_GRAPHS_2[[#This Row],[EXTERNAL_CLASS]],Table_MAPPINGS_PH_GRAPHS_2[[#This Row],[SERIES_NUMBER]])</f>
        <v>875_B_PH_FOORD</v>
      </c>
    </row>
    <row r="65" spans="1:7" x14ac:dyDescent="0.25">
      <c r="A65" s="65" t="s">
        <v>96</v>
      </c>
      <c r="B65" s="52" t="s">
        <v>112</v>
      </c>
      <c r="C65" s="65" t="s">
        <v>88</v>
      </c>
      <c r="D65" s="66" t="str">
        <f>INDEX(Table_PRFRM_DEFN[[NAME]:[NAME]],MATCH(_xlfn.NUMBERVALUE(Table_MAPPINGS_PH_GRAPHS_2[[#This Row],[SERIES_ID]]),Table_PRFRM_DEFN[[SERIES_ID]:[SERIES_ID]],0))</f>
        <v>875 Fund Miscellaneous 2 - US_CPI</v>
      </c>
      <c r="E65" s="52" t="s">
        <v>114</v>
      </c>
      <c r="F65" s="52" t="s">
        <v>94</v>
      </c>
      <c r="G65" s="67" t="str">
        <f>_xlfn.TEXTJOIN("_",TRUE,Table_MAPPINGS_PH_GRAPHS_2[[#This Row],[PORTFOLIO_CODE]],Table_MAPPINGS_PH_GRAPHS_2[[#This Row],[EXTERNAL_CLASS]],Table_MAPPINGS_PH_GRAPHS_2[[#This Row],[SERIES_NUMBER]])</f>
        <v>875_B_PH_COMP_1</v>
      </c>
    </row>
    <row r="66" spans="1:7" x14ac:dyDescent="0.25">
      <c r="A66" s="65" t="s">
        <v>96</v>
      </c>
      <c r="B66" s="52" t="s">
        <v>112</v>
      </c>
      <c r="C66" s="65" t="s">
        <v>87</v>
      </c>
      <c r="D66" s="66" t="str">
        <f>INDEX(Table_PRFRM_DEFN[[NAME]:[NAME]],MATCH(_xlfn.NUMBERVALUE(Table_MAPPINGS_PH_GRAPHS_2[[#This Row],[SERIES_ID]]),Table_PRFRM_DEFN[[SERIES_ID]:[SERIES_ID]],0))</f>
        <v>875 Fund Benchmark - MSCI USD UT N</v>
      </c>
      <c r="E66" s="52" t="s">
        <v>115</v>
      </c>
      <c r="F66" s="52" t="s">
        <v>93</v>
      </c>
      <c r="G66" s="67" t="str">
        <f>_xlfn.TEXTJOIN("_",TRUE,Table_MAPPINGS_PH_GRAPHS_2[[#This Row],[PORTFOLIO_CODE]],Table_MAPPINGS_PH_GRAPHS_2[[#This Row],[EXTERNAL_CLASS]],Table_MAPPINGS_PH_GRAPHS_2[[#This Row],[SERIES_NUMBER]])</f>
        <v>875_B_PH_COMP_2</v>
      </c>
    </row>
    <row r="67" spans="1:7" x14ac:dyDescent="0.25">
      <c r="A67" s="65" t="s">
        <v>96</v>
      </c>
      <c r="B67" s="52" t="s">
        <v>112</v>
      </c>
      <c r="C67" s="65" t="s">
        <v>89</v>
      </c>
      <c r="D67" s="66" t="str">
        <f>INDEX(Table_PRFRM_DEFN[[NAME]:[NAME]],MATCH(_xlfn.NUMBERVALUE(Table_MAPPINGS_PH_GRAPHS_2[[#This Row],[SERIES_ID]]),Table_PRFRM_DEFN[[SERIES_ID]:[SERIES_ID]],0))</f>
        <v>875 Fund Miscellaneous 1 - WGBI USD</v>
      </c>
      <c r="E67" s="52" t="s">
        <v>116</v>
      </c>
      <c r="F67" s="52" t="s">
        <v>92</v>
      </c>
      <c r="G67" s="67" t="str">
        <f>_xlfn.TEXTJOIN("_",TRUE,Table_MAPPINGS_PH_GRAPHS_2[[#This Row],[PORTFOLIO_CODE]],Table_MAPPINGS_PH_GRAPHS_2[[#This Row],[EXTERNAL_CLASS]],Table_MAPPINGS_PH_GRAPHS_2[[#This Row],[SERIES_NUMBER]])</f>
        <v>875_B_PH_COMP_3</v>
      </c>
    </row>
    <row r="68" spans="1:7" x14ac:dyDescent="0.25">
      <c r="A68" s="65" t="s">
        <v>96</v>
      </c>
      <c r="B68" s="52" t="s">
        <v>112</v>
      </c>
      <c r="C68" s="65" t="s">
        <v>91</v>
      </c>
      <c r="D68" s="66" t="str">
        <f>INDEX(Table_PRFRM_DEFN[[NAME]:[NAME]],MATCH(_xlfn.NUMBERVALUE(Table_MAPPINGS_PH_GRAPHS_2[[#This Row],[SERIES_ID]]),Table_PRFRM_DEFN[[SERIES_ID]:[SERIES_ID]],0))</f>
        <v>875 Fund Miscellaneous 3 - MRN_875_PEER</v>
      </c>
      <c r="E68" s="52" t="s">
        <v>117</v>
      </c>
      <c r="F68" s="52" t="s">
        <v>95</v>
      </c>
      <c r="G68" s="67" t="str">
        <f>_xlfn.TEXTJOIN("_",TRUE,Table_MAPPINGS_PH_GRAPHS_2[[#This Row],[PORTFOLIO_CODE]],Table_MAPPINGS_PH_GRAPHS_2[[#This Row],[EXTERNAL_CLASS]],Table_MAPPINGS_PH_GRAPHS_2[[#This Row],[SERIES_NUMBER]])</f>
        <v>875_B_PH_COMP_4</v>
      </c>
    </row>
    <row r="69" spans="1:7" x14ac:dyDescent="0.25">
      <c r="A69" s="65" t="s">
        <v>69</v>
      </c>
      <c r="B69" s="52" t="s">
        <v>127</v>
      </c>
      <c r="C69" s="65" t="s">
        <v>183</v>
      </c>
      <c r="D69" s="66" t="str">
        <f>INDEX(Table_PRFRM_DEFN[[NAME]:[NAME]],MATCH(_xlfn.NUMBERVALUE(Table_MAPPINGS_PH_GRAPHS_2[[#This Row],[SERIES_ID]]),Table_PRFRM_DEFN[[SERIES_ID]:[SERIES_ID]],0))</f>
        <v>876 Fund Price 1 - FGEFA_USD_HRD</v>
      </c>
      <c r="E69" s="52" t="s">
        <v>113</v>
      </c>
      <c r="F69" s="52" t="s">
        <v>6</v>
      </c>
      <c r="G69" s="67" t="str">
        <f>_xlfn.TEXTJOIN("_",TRUE,Table_MAPPINGS_PH_GRAPHS_2[[#This Row],[PORTFOLIO_CODE]],Table_MAPPINGS_PH_GRAPHS_2[[#This Row],[EXTERNAL_CLASS]],Table_MAPPINGS_PH_GRAPHS_2[[#This Row],[SERIES_NUMBER]])</f>
        <v>876_A_PH_FOORD</v>
      </c>
    </row>
    <row r="70" spans="1:7" x14ac:dyDescent="0.25">
      <c r="A70" s="65" t="s">
        <v>69</v>
      </c>
      <c r="B70" s="52" t="s">
        <v>127</v>
      </c>
      <c r="C70" s="65" t="s">
        <v>184</v>
      </c>
      <c r="D70" s="66" t="str">
        <f>INDEX(Table_PRFRM_DEFN[[NAME]:[NAME]],MATCH(_xlfn.NUMBERVALUE(Table_MAPPINGS_PH_GRAPHS_2[[#This Row],[SERIES_ID]]),Table_PRFRM_DEFN[[SERIES_ID]:[SERIES_ID]],0))</f>
        <v>876 Fund Benchmark - MSCI AC USD</v>
      </c>
      <c r="E70" s="52" t="s">
        <v>114</v>
      </c>
      <c r="F70" s="52" t="s">
        <v>131</v>
      </c>
      <c r="G70" s="67" t="str">
        <f>_xlfn.TEXTJOIN("_",TRUE,Table_MAPPINGS_PH_GRAPHS_2[[#This Row],[PORTFOLIO_CODE]],Table_MAPPINGS_PH_GRAPHS_2[[#This Row],[EXTERNAL_CLASS]],Table_MAPPINGS_PH_GRAPHS_2[[#This Row],[SERIES_NUMBER]])</f>
        <v>876_A_PH_COMP_1</v>
      </c>
    </row>
    <row r="71" spans="1:7" x14ac:dyDescent="0.25">
      <c r="A71" s="65" t="s">
        <v>69</v>
      </c>
      <c r="B71" s="52" t="s">
        <v>127</v>
      </c>
      <c r="C71" s="65" t="s">
        <v>185</v>
      </c>
      <c r="D71" s="66" t="str">
        <f>INDEX(Table_PRFRM_DEFN[[NAME]:[NAME]],MATCH(_xlfn.NUMBERVALUE(Table_MAPPINGS_PH_GRAPHS_2[[#This Row],[SERIES_ID]]),Table_PRFRM_DEFN[[SERIES_ID]:[SERIES_ID]],0))</f>
        <v>876 Fund Benchmark Third - MRN_GLB_LCAP_EQ</v>
      </c>
      <c r="E71" s="52" t="s">
        <v>115</v>
      </c>
      <c r="F71" s="52" t="s">
        <v>95</v>
      </c>
      <c r="G71" s="67" t="str">
        <f>_xlfn.TEXTJOIN("_",TRUE,Table_MAPPINGS_PH_GRAPHS_2[[#This Row],[PORTFOLIO_CODE]],Table_MAPPINGS_PH_GRAPHS_2[[#This Row],[EXTERNAL_CLASS]],Table_MAPPINGS_PH_GRAPHS_2[[#This Row],[SERIES_NUMBER]])</f>
        <v>876_A_PH_COMP_2</v>
      </c>
    </row>
    <row r="72" spans="1:7" x14ac:dyDescent="0.25">
      <c r="A72" s="65" t="s">
        <v>69</v>
      </c>
      <c r="B72" s="52" t="s">
        <v>112</v>
      </c>
      <c r="C72" s="65" t="s">
        <v>186</v>
      </c>
      <c r="D72" s="66" t="str">
        <f>INDEX(Table_PRFRM_DEFN[[NAME]:[NAME]],MATCH(_xlfn.NUMBERVALUE(Table_MAPPINGS_PH_GRAPHS_2[[#This Row],[SERIES_ID]]),Table_PRFRM_DEFN[[SERIES_ID]:[SERIES_ID]],0))</f>
        <v>876 Fund Price 2 - FGEFB_USD_HRD</v>
      </c>
      <c r="E72" s="52" t="s">
        <v>113</v>
      </c>
      <c r="F72" s="52" t="s">
        <v>6</v>
      </c>
      <c r="G72" s="67" t="str">
        <f>_xlfn.TEXTJOIN("_",TRUE,Table_MAPPINGS_PH_GRAPHS_2[[#This Row],[PORTFOLIO_CODE]],Table_MAPPINGS_PH_GRAPHS_2[[#This Row],[EXTERNAL_CLASS]],Table_MAPPINGS_PH_GRAPHS_2[[#This Row],[SERIES_NUMBER]])</f>
        <v>876_B_PH_FOORD</v>
      </c>
    </row>
    <row r="73" spans="1:7" x14ac:dyDescent="0.25">
      <c r="A73" s="65" t="s">
        <v>69</v>
      </c>
      <c r="B73" s="52" t="s">
        <v>112</v>
      </c>
      <c r="C73" s="65" t="s">
        <v>184</v>
      </c>
      <c r="D73" s="66" t="str">
        <f>INDEX(Table_PRFRM_DEFN[[NAME]:[NAME]],MATCH(_xlfn.NUMBERVALUE(Table_MAPPINGS_PH_GRAPHS_2[[#This Row],[SERIES_ID]]),Table_PRFRM_DEFN[[SERIES_ID]:[SERIES_ID]],0))</f>
        <v>876 Fund Benchmark - MSCI AC USD</v>
      </c>
      <c r="E73" s="52" t="s">
        <v>114</v>
      </c>
      <c r="F73" s="52" t="s">
        <v>131</v>
      </c>
      <c r="G73" s="67" t="str">
        <f>_xlfn.TEXTJOIN("_",TRUE,Table_MAPPINGS_PH_GRAPHS_2[[#This Row],[PORTFOLIO_CODE]],Table_MAPPINGS_PH_GRAPHS_2[[#This Row],[EXTERNAL_CLASS]],Table_MAPPINGS_PH_GRAPHS_2[[#This Row],[SERIES_NUMBER]])</f>
        <v>876_B_PH_COMP_1</v>
      </c>
    </row>
    <row r="74" spans="1:7" x14ac:dyDescent="0.25">
      <c r="A74" s="65" t="s">
        <v>69</v>
      </c>
      <c r="B74" s="52" t="s">
        <v>112</v>
      </c>
      <c r="C74" s="65" t="s">
        <v>185</v>
      </c>
      <c r="D74" s="66" t="str">
        <f>INDEX(Table_PRFRM_DEFN[[NAME]:[NAME]],MATCH(_xlfn.NUMBERVALUE(Table_MAPPINGS_PH_GRAPHS_2[[#This Row],[SERIES_ID]]),Table_PRFRM_DEFN[[SERIES_ID]:[SERIES_ID]],0))</f>
        <v>876 Fund Benchmark Third - MRN_GLB_LCAP_EQ</v>
      </c>
      <c r="E74" s="52" t="s">
        <v>115</v>
      </c>
      <c r="F74" s="52" t="s">
        <v>95</v>
      </c>
      <c r="G74" s="67" t="str">
        <f>_xlfn.TEXTJOIN("_",TRUE,Table_MAPPINGS_PH_GRAPHS_2[[#This Row],[PORTFOLIO_CODE]],Table_MAPPINGS_PH_GRAPHS_2[[#This Row],[EXTERNAL_CLASS]],Table_MAPPINGS_PH_GRAPHS_2[[#This Row],[SERIES_NUMBER]])</f>
        <v>876_B_PH_COMP_2</v>
      </c>
    </row>
    <row r="75" spans="1:7" x14ac:dyDescent="0.25">
      <c r="A75" s="65" t="s">
        <v>69</v>
      </c>
      <c r="B75" s="52" t="s">
        <v>187</v>
      </c>
      <c r="C75" s="65" t="s">
        <v>188</v>
      </c>
      <c r="D75" s="66" t="str">
        <f>INDEX(Table_PRFRM_DEFN[[NAME]:[NAME]],MATCH(_xlfn.NUMBERVALUE(Table_MAPPINGS_PH_GRAPHS_2[[#This Row],[SERIES_ID]]),Table_PRFRM_DEFN[[SERIES_ID]:[SERIES_ID]],0))</f>
        <v>876 Fund Price 3 - FGEFB1_USD_HRD</v>
      </c>
      <c r="E75" s="52" t="s">
        <v>113</v>
      </c>
      <c r="F75" s="52" t="s">
        <v>6</v>
      </c>
      <c r="G75" s="67" t="str">
        <f>_xlfn.TEXTJOIN("_",TRUE,Table_MAPPINGS_PH_GRAPHS_2[[#This Row],[PORTFOLIO_CODE]],Table_MAPPINGS_PH_GRAPHS_2[[#This Row],[EXTERNAL_CLASS]],Table_MAPPINGS_PH_GRAPHS_2[[#This Row],[SERIES_NUMBER]])</f>
        <v>876_B1_PH_FOORD</v>
      </c>
    </row>
    <row r="76" spans="1:7" x14ac:dyDescent="0.25">
      <c r="A76" s="65" t="s">
        <v>69</v>
      </c>
      <c r="B76" s="52" t="s">
        <v>187</v>
      </c>
      <c r="C76" s="65" t="s">
        <v>184</v>
      </c>
      <c r="D76" s="66" t="str">
        <f>INDEX(Table_PRFRM_DEFN[[NAME]:[NAME]],MATCH(_xlfn.NUMBERVALUE(Table_MAPPINGS_PH_GRAPHS_2[[#This Row],[SERIES_ID]]),Table_PRFRM_DEFN[[SERIES_ID]:[SERIES_ID]],0))</f>
        <v>876 Fund Benchmark - MSCI AC USD</v>
      </c>
      <c r="E76" s="52" t="s">
        <v>114</v>
      </c>
      <c r="F76" s="52" t="s">
        <v>131</v>
      </c>
      <c r="G76" s="67" t="str">
        <f>_xlfn.TEXTJOIN("_",TRUE,Table_MAPPINGS_PH_GRAPHS_2[[#This Row],[PORTFOLIO_CODE]],Table_MAPPINGS_PH_GRAPHS_2[[#This Row],[EXTERNAL_CLASS]],Table_MAPPINGS_PH_GRAPHS_2[[#This Row],[SERIES_NUMBER]])</f>
        <v>876_B1_PH_COMP_1</v>
      </c>
    </row>
    <row r="77" spans="1:7" x14ac:dyDescent="0.25">
      <c r="A77" s="65" t="s">
        <v>69</v>
      </c>
      <c r="B77" s="52" t="s">
        <v>187</v>
      </c>
      <c r="C77" s="65" t="s">
        <v>185</v>
      </c>
      <c r="D77" s="66" t="str">
        <f>INDEX(Table_PRFRM_DEFN[[NAME]:[NAME]],MATCH(_xlfn.NUMBERVALUE(Table_MAPPINGS_PH_GRAPHS_2[[#This Row],[SERIES_ID]]),Table_PRFRM_DEFN[[SERIES_ID]:[SERIES_ID]],0))</f>
        <v>876 Fund Benchmark Third - MRN_GLB_LCAP_EQ</v>
      </c>
      <c r="E77" s="52" t="s">
        <v>115</v>
      </c>
      <c r="F77" s="52" t="s">
        <v>95</v>
      </c>
      <c r="G77" s="67" t="str">
        <f>_xlfn.TEXTJOIN("_",TRUE,Table_MAPPINGS_PH_GRAPHS_2[[#This Row],[PORTFOLIO_CODE]],Table_MAPPINGS_PH_GRAPHS_2[[#This Row],[EXTERNAL_CLASS]],Table_MAPPINGS_PH_GRAPHS_2[[#This Row],[SERIES_NUMBER]])</f>
        <v>876_B1_PH_COMP_2</v>
      </c>
    </row>
    <row r="78" spans="1:7" x14ac:dyDescent="0.25">
      <c r="A78" s="65" t="s">
        <v>66</v>
      </c>
      <c r="B78" s="65" t="s">
        <v>15186</v>
      </c>
      <c r="C78" s="65" t="s">
        <v>16278</v>
      </c>
      <c r="D78" s="66" t="str">
        <f>INDEX(Table_PRFRM_DEFN[[NAME]:[NAME]],MATCH(_xlfn.NUMBERVALUE(Table_MAPPINGS_PH_GRAPHS_2[[#This Row],[SERIES_ID]]),Table_PRFRM_DEFN[[SERIES_ID]:[SERIES_ID]],0))</f>
        <v>877 Fund Price 5 - FGFLR1_USD_HRD</v>
      </c>
      <c r="E78" s="52" t="s">
        <v>113</v>
      </c>
      <c r="F78" s="52" t="s">
        <v>6</v>
      </c>
      <c r="G78" s="67" t="str">
        <f>_xlfn.TEXTJOIN("_",TRUE,Table_MAPPINGS_PH_GRAPHS_2[[#This Row],[PORTFOLIO_CODE]],Table_MAPPINGS_PH_GRAPHS_2[[#This Row],[EXTERNAL_CLASS]],Table_MAPPINGS_PH_GRAPHS_2[[#This Row],[SERIES_NUMBER]])</f>
        <v>877_R1_PH_FOORD</v>
      </c>
    </row>
    <row r="79" spans="1:7" x14ac:dyDescent="0.25">
      <c r="A79" s="65" t="s">
        <v>66</v>
      </c>
      <c r="B79" s="65" t="s">
        <v>15186</v>
      </c>
      <c r="C79" s="65" t="s">
        <v>68</v>
      </c>
      <c r="D79" s="66" t="str">
        <f>INDEX(Table_PRFRM_DEFN[[NAME]:[NAME]],MATCH(_xlfn.NUMBERVALUE(Table_MAPPINGS_PH_GRAPHS_2[[#This Row],[SERIES_ID]]),Table_PRFRM_DEFN[[SERIES_ID]:[SERIES_ID]],0))</f>
        <v>877 Fund Benchmark - MSCI AC USD</v>
      </c>
      <c r="E79" s="52" t="s">
        <v>114</v>
      </c>
      <c r="F79" s="52" t="s">
        <v>131</v>
      </c>
      <c r="G79" s="67" t="str">
        <f>_xlfn.TEXTJOIN("_",TRUE,Table_MAPPINGS_PH_GRAPHS_2[[#This Row],[PORTFOLIO_CODE]],Table_MAPPINGS_PH_GRAPHS_2[[#This Row],[EXTERNAL_CLASS]],Table_MAPPINGS_PH_GRAPHS_2[[#This Row],[SERIES_NUMBER]])</f>
        <v>877_R1_PH_COMP_1</v>
      </c>
    </row>
    <row r="80" spans="1:7" x14ac:dyDescent="0.25">
      <c r="A80" s="65" t="s">
        <v>66</v>
      </c>
      <c r="B80" s="65" t="s">
        <v>15186</v>
      </c>
      <c r="C80" s="65" t="s">
        <v>67</v>
      </c>
      <c r="D80" s="66" t="str">
        <f>INDEX(Table_PRFRM_DEFN[[NAME]:[NAME]],MATCH(_xlfn.NUMBERVALUE(Table_MAPPINGS_PH_GRAPHS_2[[#This Row],[SERIES_ID]]),Table_PRFRM_DEFN[[SERIES_ID]:[SERIES_ID]],0))</f>
        <v>877 Fund Benchmark Secondary - MRN_GLB_LCAP_EQ</v>
      </c>
      <c r="E80" s="52" t="s">
        <v>115</v>
      </c>
      <c r="F80" s="52" t="s">
        <v>95</v>
      </c>
      <c r="G80" s="67" t="str">
        <f>_xlfn.TEXTJOIN("_",TRUE,Table_MAPPINGS_PH_GRAPHS_2[[#This Row],[PORTFOLIO_CODE]],Table_MAPPINGS_PH_GRAPHS_2[[#This Row],[EXTERNAL_CLASS]],Table_MAPPINGS_PH_GRAPHS_2[[#This Row],[SERIES_NUMBER]])</f>
        <v>877_R1_PH_COMP_2</v>
      </c>
    </row>
    <row r="81" spans="1:7" x14ac:dyDescent="0.25">
      <c r="A81" s="65" t="s">
        <v>66</v>
      </c>
      <c r="B81" s="52" t="s">
        <v>112</v>
      </c>
      <c r="C81" s="65" t="s">
        <v>189</v>
      </c>
      <c r="D81" s="66" t="str">
        <f>INDEX(Table_PRFRM_DEFN[[NAME]:[NAME]],MATCH(_xlfn.NUMBERVALUE(Table_MAPPINGS_PH_GRAPHS_2[[#This Row],[SERIES_ID]]),Table_PRFRM_DEFN[[SERIES_ID]:[SERIES_ID]],0))</f>
        <v>877 Fund Price 4 - FGFLB_USD_HRD</v>
      </c>
      <c r="E81" s="52" t="s">
        <v>113</v>
      </c>
      <c r="F81" s="52" t="s">
        <v>6</v>
      </c>
      <c r="G81" s="67" t="str">
        <f>_xlfn.TEXTJOIN("_",TRUE,Table_MAPPINGS_PH_GRAPHS_2[[#This Row],[PORTFOLIO_CODE]],Table_MAPPINGS_PH_GRAPHS_2[[#This Row],[EXTERNAL_CLASS]],Table_MAPPINGS_PH_GRAPHS_2[[#This Row],[SERIES_NUMBER]])</f>
        <v>877_B_PH_FOORD</v>
      </c>
    </row>
    <row r="82" spans="1:7" x14ac:dyDescent="0.25">
      <c r="A82" s="65" t="s">
        <v>66</v>
      </c>
      <c r="B82" s="52" t="s">
        <v>112</v>
      </c>
      <c r="C82" s="65" t="s">
        <v>68</v>
      </c>
      <c r="D82" s="66" t="str">
        <f>INDEX(Table_PRFRM_DEFN[[NAME]:[NAME]],MATCH(_xlfn.NUMBERVALUE(Table_MAPPINGS_PH_GRAPHS_2[[#This Row],[SERIES_ID]]),Table_PRFRM_DEFN[[SERIES_ID]:[SERIES_ID]],0))</f>
        <v>877 Fund Benchmark - MSCI AC USD</v>
      </c>
      <c r="E82" s="52" t="s">
        <v>114</v>
      </c>
      <c r="F82" s="52" t="s">
        <v>131</v>
      </c>
      <c r="G82" s="67" t="str">
        <f>_xlfn.TEXTJOIN("_",TRUE,Table_MAPPINGS_PH_GRAPHS_2[[#This Row],[PORTFOLIO_CODE]],Table_MAPPINGS_PH_GRAPHS_2[[#This Row],[EXTERNAL_CLASS]],Table_MAPPINGS_PH_GRAPHS_2[[#This Row],[SERIES_NUMBER]])</f>
        <v>877_B_PH_COMP_1</v>
      </c>
    </row>
    <row r="83" spans="1:7" x14ac:dyDescent="0.25">
      <c r="A83" s="65" t="s">
        <v>66</v>
      </c>
      <c r="B83" s="52" t="s">
        <v>112</v>
      </c>
      <c r="C83" s="65" t="s">
        <v>67</v>
      </c>
      <c r="D83" s="66" t="str">
        <f>INDEX(Table_PRFRM_DEFN[[NAME]:[NAME]],MATCH(_xlfn.NUMBERVALUE(Table_MAPPINGS_PH_GRAPHS_2[[#This Row],[SERIES_ID]]),Table_PRFRM_DEFN[[SERIES_ID]:[SERIES_ID]],0))</f>
        <v>877 Fund Benchmark Secondary - MRN_GLB_LCAP_EQ</v>
      </c>
      <c r="E83" s="52" t="s">
        <v>115</v>
      </c>
      <c r="F83" s="52" t="s">
        <v>95</v>
      </c>
      <c r="G83" s="67" t="str">
        <f>_xlfn.TEXTJOIN("_",TRUE,Table_MAPPINGS_PH_GRAPHS_2[[#This Row],[PORTFOLIO_CODE]],Table_MAPPINGS_PH_GRAPHS_2[[#This Row],[EXTERNAL_CLASS]],Table_MAPPINGS_PH_GRAPHS_2[[#This Row],[SERIES_NUMBER]])</f>
        <v>877_B_PH_COMP_2</v>
      </c>
    </row>
    <row r="84" spans="1:7" x14ac:dyDescent="0.25">
      <c r="A84" s="65" t="s">
        <v>76</v>
      </c>
      <c r="B84" s="52" t="s">
        <v>144</v>
      </c>
      <c r="C84" s="65" t="s">
        <v>79</v>
      </c>
      <c r="D84" s="66" t="str">
        <f>INDEX(Table_PRFRM_DEFN[[NAME]:[NAME]],MATCH(_xlfn.NUMBERVALUE(Table_MAPPINGS_PH_GRAPHS_2[[#This Row],[SERIES_ID]]),Table_PRFRM_DEFN[[SERIES_ID]:[SERIES_ID]],0))</f>
        <v>879 Fund Price 1 - FASFR_USD_HRD</v>
      </c>
      <c r="E84" s="52" t="s">
        <v>113</v>
      </c>
      <c r="F84" s="52" t="s">
        <v>6</v>
      </c>
      <c r="G84" s="67" t="str">
        <f>_xlfn.TEXTJOIN("_",TRUE,Table_MAPPINGS_PH_GRAPHS_2[[#This Row],[PORTFOLIO_CODE]],Table_MAPPINGS_PH_GRAPHS_2[[#This Row],[EXTERNAL_CLASS]],Table_MAPPINGS_PH_GRAPHS_2[[#This Row],[SERIES_NUMBER]])</f>
        <v>879_R_PH_FOORD</v>
      </c>
    </row>
    <row r="85" spans="1:7" x14ac:dyDescent="0.25">
      <c r="A85" s="65" t="s">
        <v>76</v>
      </c>
      <c r="B85" s="52" t="s">
        <v>144</v>
      </c>
      <c r="C85" s="65" t="s">
        <v>77</v>
      </c>
      <c r="D85" s="66" t="str">
        <f>INDEX(Table_PRFRM_DEFN[[NAME]:[NAME]],MATCH(_xlfn.NUMBERVALUE(Table_MAPPINGS_PH_GRAPHS_2[[#This Row],[SERIES_ID]]),Table_PRFRM_DEFN[[SERIES_ID]:[SERIES_ID]],0))</f>
        <v>879 Fund Benchmark - MSCI ASIA USD</v>
      </c>
      <c r="E85" s="52" t="s">
        <v>114</v>
      </c>
      <c r="F85" s="52" t="s">
        <v>132</v>
      </c>
      <c r="G85" s="67" t="str">
        <f>_xlfn.TEXTJOIN("_",TRUE,Table_MAPPINGS_PH_GRAPHS_2[[#This Row],[PORTFOLIO_CODE]],Table_MAPPINGS_PH_GRAPHS_2[[#This Row],[EXTERNAL_CLASS]],Table_MAPPINGS_PH_GRAPHS_2[[#This Row],[SERIES_NUMBER]])</f>
        <v>879_R_PH_COMP_1</v>
      </c>
    </row>
    <row r="86" spans="1:7" x14ac:dyDescent="0.25">
      <c r="A86" s="65" t="s">
        <v>76</v>
      </c>
      <c r="B86" s="52" t="s">
        <v>144</v>
      </c>
      <c r="C86" s="65" t="s">
        <v>78</v>
      </c>
      <c r="D86" s="66" t="str">
        <f>INDEX(Table_PRFRM_DEFN[[NAME]:[NAME]],MATCH(_xlfn.NUMBERVALUE(Table_MAPPINGS_PH_GRAPHS_2[[#This Row],[SERIES_ID]]),Table_PRFRM_DEFN[[SERIES_ID]:[SERIES_ID]],0))</f>
        <v>879 Fund Benchmark Secondary - AXJPG</v>
      </c>
      <c r="E86" s="52" t="s">
        <v>115</v>
      </c>
      <c r="F86" s="52" t="s">
        <v>95</v>
      </c>
      <c r="G86" s="67" t="str">
        <f>_xlfn.TEXTJOIN("_",TRUE,Table_MAPPINGS_PH_GRAPHS_2[[#This Row],[PORTFOLIO_CODE]],Table_MAPPINGS_PH_GRAPHS_2[[#This Row],[EXTERNAL_CLASS]],Table_MAPPINGS_PH_GRAPHS_2[[#This Row],[SERIES_NUMBER]])</f>
        <v>879_R_PH_COMP_2</v>
      </c>
    </row>
    <row r="87" spans="1:7" x14ac:dyDescent="0.25">
      <c r="A87" s="65" t="s">
        <v>107</v>
      </c>
      <c r="B87" s="52" t="s">
        <v>127</v>
      </c>
      <c r="C87" s="65" t="s">
        <v>174</v>
      </c>
      <c r="D87" s="67" t="str">
        <f>INDEX(Table_PRFRM_DEFN[[NAME]:[NAME]],MATCH(_xlfn.NUMBERVALUE(Table_MAPPINGS_PH_GRAPHS_2[[#This Row],[SERIES_ID]]),Table_PRFRM_DEFN[[SERIES_ID]:[SERIES_ID]],0))</f>
        <v>824 Fund Unit Class A [iR]</v>
      </c>
      <c r="E87" s="52" t="s">
        <v>113</v>
      </c>
      <c r="F87" s="52" t="s">
        <v>6</v>
      </c>
      <c r="G87" s="67" t="str">
        <f>_xlfn.TEXTJOIN("_",TRUE,Table_MAPPINGS_PH_GRAPHS_2[[#This Row],[PORTFOLIO_CODE]],Table_MAPPINGS_PH_GRAPHS_2[[#This Row],[EXTERNAL_CLASS]],Table_MAPPINGS_PH_GRAPHS_2[[#This Row],[SERIES_NUMBER]])</f>
        <v>824_A_PH_FOORD</v>
      </c>
    </row>
    <row r="88" spans="1:7" x14ac:dyDescent="0.25">
      <c r="A88" s="65" t="s">
        <v>107</v>
      </c>
      <c r="B88" s="52" t="s">
        <v>127</v>
      </c>
      <c r="C88" s="65" t="s">
        <v>175</v>
      </c>
      <c r="D88" s="67" t="str">
        <f>INDEX(Table_PRFRM_DEFN[[NAME]:[NAME]],MATCH(_xlfn.NUMBERVALUE(Table_MAPPINGS_PH_GRAPHS_2[[#This Row],[SERIES_ID]]),Table_PRFRM_DEFN[[SERIES_ID]:[SERIES_ID]],0))</f>
        <v>824 Fund Benchmark - STFCAD+10</v>
      </c>
      <c r="E88" s="52" t="s">
        <v>114</v>
      </c>
      <c r="F88" s="52" t="s">
        <v>7</v>
      </c>
      <c r="G88" s="67" t="str">
        <f>_xlfn.TEXTJOIN("_",TRUE,Table_MAPPINGS_PH_GRAPHS_2[[#This Row],[PORTFOLIO_CODE]],Table_MAPPINGS_PH_GRAPHS_2[[#This Row],[EXTERNAL_CLASS]],Table_MAPPINGS_PH_GRAPHS_2[[#This Row],[SERIES_NUMBER]])</f>
        <v>824_A_PH_COMP_1</v>
      </c>
    </row>
    <row r="89" spans="1:7" x14ac:dyDescent="0.25">
      <c r="A89" s="65" t="s">
        <v>107</v>
      </c>
      <c r="B89" s="52" t="s">
        <v>158</v>
      </c>
      <c r="C89" s="65" t="s">
        <v>176</v>
      </c>
      <c r="D89" s="67" t="str">
        <f>INDEX(Table_PRFRM_DEFN[[NAME]:[NAME]],MATCH(_xlfn.NUMBERVALUE(Table_MAPPINGS_PH_GRAPHS_2[[#This Row],[SERIES_ID]]),Table_PRFRM_DEFN[[SERIES_ID]:[SERIES_ID]],0))</f>
        <v>824 Fund Unit Class B2 [iD]</v>
      </c>
      <c r="E89" s="52" t="s">
        <v>113</v>
      </c>
      <c r="F89" s="52" t="s">
        <v>6</v>
      </c>
      <c r="G89" s="67" t="str">
        <f>_xlfn.TEXTJOIN("_",TRUE,Table_MAPPINGS_PH_GRAPHS_2[[#This Row],[PORTFOLIO_CODE]],Table_MAPPINGS_PH_GRAPHS_2[[#This Row],[EXTERNAL_CLASS]],Table_MAPPINGS_PH_GRAPHS_2[[#This Row],[SERIES_NUMBER]])</f>
        <v>824_B2_PH_FOORD</v>
      </c>
    </row>
    <row r="90" spans="1:7" x14ac:dyDescent="0.25">
      <c r="A90" s="65" t="s">
        <v>107</v>
      </c>
      <c r="B90" s="52" t="s">
        <v>158</v>
      </c>
      <c r="C90" s="65" t="s">
        <v>175</v>
      </c>
      <c r="D90" s="67" t="str">
        <f>INDEX(Table_PRFRM_DEFN[[NAME]:[NAME]],MATCH(_xlfn.NUMBERVALUE(Table_MAPPINGS_PH_GRAPHS_2[[#This Row],[SERIES_ID]]),Table_PRFRM_DEFN[[SERIES_ID]:[SERIES_ID]],0))</f>
        <v>824 Fund Benchmark - STFCAD+10</v>
      </c>
      <c r="E90" s="52" t="s">
        <v>114</v>
      </c>
      <c r="F90" s="52" t="s">
        <v>7</v>
      </c>
      <c r="G90" s="67" t="str">
        <f>_xlfn.TEXTJOIN("_",TRUE,Table_MAPPINGS_PH_GRAPHS_2[[#This Row],[PORTFOLIO_CODE]],Table_MAPPINGS_PH_GRAPHS_2[[#This Row],[EXTERNAL_CLASS]],Table_MAPPINGS_PH_GRAPHS_2[[#This Row],[SERIES_NUMBER]])</f>
        <v>824_B2_PH_COMP_1</v>
      </c>
    </row>
    <row r="91" spans="1:7" x14ac:dyDescent="0.25">
      <c r="A91" s="65" t="s">
        <v>135</v>
      </c>
      <c r="B91" s="52" t="s">
        <v>158</v>
      </c>
      <c r="C91" s="65" t="s">
        <v>178</v>
      </c>
      <c r="D91" s="67" t="str">
        <f>INDEX(Table_PRFRM_DEFN[[NAME]:[NAME]],MATCH(_xlfn.NUMBERVALUE(Table_MAPPINGS_PH_GRAPHS_2[[#This Row],[SERIES_ID]]),Table_PRFRM_DEFN[[SERIES_ID]:[SERIES_ID]],0))</f>
        <v>825 Fund Unit Class B2 [iD]</v>
      </c>
      <c r="E91" s="52" t="s">
        <v>113</v>
      </c>
      <c r="F91" s="52" t="s">
        <v>6</v>
      </c>
      <c r="G91" s="67" t="str">
        <f>_xlfn.TEXTJOIN("_",TRUE,Table_MAPPINGS_PH_GRAPHS_2[[#This Row],[PORTFOLIO_CODE]],Table_MAPPINGS_PH_GRAPHS_2[[#This Row],[EXTERNAL_CLASS]],Table_MAPPINGS_PH_GRAPHS_2[[#This Row],[SERIES_NUMBER]])</f>
        <v>825_B2_PH_FOORD</v>
      </c>
    </row>
    <row r="92" spans="1:7" x14ac:dyDescent="0.25">
      <c r="A92" s="65" t="s">
        <v>135</v>
      </c>
      <c r="B92" s="52" t="s">
        <v>158</v>
      </c>
      <c r="C92" s="65" t="s">
        <v>177</v>
      </c>
      <c r="D92" s="67" t="str">
        <f>INDEX(Table_PRFRM_DEFN[[NAME]:[NAME]],MATCH(_xlfn.NUMBERVALUE(Table_MAPPINGS_PH_GRAPHS_2[[#This Row],[SERIES_ID]]),Table_PRFRM_DEFN[[SERIES_ID]:[SERIES_ID]],0))</f>
        <v>825 Fund Benchmark - STFIND</v>
      </c>
      <c r="E92" s="52" t="s">
        <v>114</v>
      </c>
      <c r="F92" s="52" t="s">
        <v>7</v>
      </c>
      <c r="G92" s="67" t="str">
        <f>_xlfn.TEXTJOIN("_",TRUE,Table_MAPPINGS_PH_GRAPHS_2[[#This Row],[PORTFOLIO_CODE]],Table_MAPPINGS_PH_GRAPHS_2[[#This Row],[EXTERNAL_CLASS]],Table_MAPPINGS_PH_GRAPHS_2[[#This Row],[SERIES_NUMBER]])</f>
        <v>825_B2_PH_COMP_1</v>
      </c>
    </row>
    <row r="93" spans="1:7" x14ac:dyDescent="0.25">
      <c r="A93" s="65" t="s">
        <v>134</v>
      </c>
      <c r="B93" s="52" t="s">
        <v>127</v>
      </c>
      <c r="C93" s="65" t="s">
        <v>179</v>
      </c>
      <c r="D93" s="67" t="str">
        <f>INDEX(Table_PRFRM_DEFN[[NAME]:[NAME]],MATCH(_xlfn.NUMBERVALUE(Table_MAPPINGS_PH_GRAPHS_2[[#This Row],[SERIES_ID]]),Table_PRFRM_DEFN[[SERIES_ID]:[SERIES_ID]],0))</f>
        <v>826 Fund Unit Class A [iR]</v>
      </c>
      <c r="E93" s="52" t="s">
        <v>113</v>
      </c>
      <c r="F93" s="52" t="s">
        <v>6</v>
      </c>
      <c r="G93" s="67" t="str">
        <f>_xlfn.TEXTJOIN("_",TRUE,Table_MAPPINGS_PH_GRAPHS_2[[#This Row],[PORTFOLIO_CODE]],Table_MAPPINGS_PH_GRAPHS_2[[#This Row],[EXTERNAL_CLASS]],Table_MAPPINGS_PH_GRAPHS_2[[#This Row],[SERIES_NUMBER]])</f>
        <v>826_A_PH_FOORD</v>
      </c>
    </row>
    <row r="94" spans="1:7" x14ac:dyDescent="0.25">
      <c r="A94" s="65" t="s">
        <v>134</v>
      </c>
      <c r="B94" s="52" t="s">
        <v>127</v>
      </c>
      <c r="C94" s="65" t="s">
        <v>180</v>
      </c>
      <c r="D94" s="67" t="str">
        <f>INDEX(Table_PRFRM_DEFN[[NAME]:[NAME]],MATCH(_xlfn.NUMBERVALUE(Table_MAPPINGS_PH_GRAPHS_2[[#This Row],[SERIES_ID]]),Table_PRFRM_DEFN[[SERIES_ID]:[SERIES_ID]],0))</f>
        <v>826 Fund Benchmark - ALBI</v>
      </c>
      <c r="E94" s="52" t="s">
        <v>114</v>
      </c>
      <c r="F94" s="52" t="s">
        <v>7</v>
      </c>
      <c r="G94" s="67" t="str">
        <f>_xlfn.TEXTJOIN("_",TRUE,Table_MAPPINGS_PH_GRAPHS_2[[#This Row],[PORTFOLIO_CODE]],Table_MAPPINGS_PH_GRAPHS_2[[#This Row],[EXTERNAL_CLASS]],Table_MAPPINGS_PH_GRAPHS_2[[#This Row],[SERIES_NUMBER]])</f>
        <v>826_A_PH_COMP_1</v>
      </c>
    </row>
    <row r="95" spans="1:7" x14ac:dyDescent="0.25">
      <c r="A95" s="65" t="s">
        <v>134</v>
      </c>
      <c r="B95" s="52" t="s">
        <v>158</v>
      </c>
      <c r="C95" s="65" t="s">
        <v>181</v>
      </c>
      <c r="D95" s="67" t="str">
        <f>INDEX(Table_PRFRM_DEFN[[NAME]:[NAME]],MATCH(_xlfn.NUMBERVALUE(Table_MAPPINGS_PH_GRAPHS_2[[#This Row],[SERIES_ID]]),Table_PRFRM_DEFN[[SERIES_ID]:[SERIES_ID]],0))</f>
        <v>826 Fund Unit Class B2 [iD]</v>
      </c>
      <c r="E95" s="52" t="s">
        <v>113</v>
      </c>
      <c r="F95" s="52" t="s">
        <v>6</v>
      </c>
      <c r="G95" s="67" t="str">
        <f>_xlfn.TEXTJOIN("_",TRUE,Table_MAPPINGS_PH_GRAPHS_2[[#This Row],[PORTFOLIO_CODE]],Table_MAPPINGS_PH_GRAPHS_2[[#This Row],[EXTERNAL_CLASS]],Table_MAPPINGS_PH_GRAPHS_2[[#This Row],[SERIES_NUMBER]])</f>
        <v>826_B2_PH_FOORD</v>
      </c>
    </row>
    <row r="96" spans="1:7" x14ac:dyDescent="0.25">
      <c r="A96" s="65" t="s">
        <v>134</v>
      </c>
      <c r="B96" s="52" t="s">
        <v>158</v>
      </c>
      <c r="C96" s="65" t="s">
        <v>180</v>
      </c>
      <c r="D96" s="67" t="str">
        <f>INDEX(Table_PRFRM_DEFN[[NAME]:[NAME]],MATCH(_xlfn.NUMBERVALUE(Table_MAPPINGS_PH_GRAPHS_2[[#This Row],[SERIES_ID]]),Table_PRFRM_DEFN[[SERIES_ID]:[SERIES_ID]],0))</f>
        <v>826 Fund Benchmark - ALBI</v>
      </c>
      <c r="E96" s="52" t="s">
        <v>114</v>
      </c>
      <c r="F96" s="52" t="s">
        <v>7</v>
      </c>
      <c r="G96" s="67" t="str">
        <f>_xlfn.TEXTJOIN("_",TRUE,Table_MAPPINGS_PH_GRAPHS_2[[#This Row],[PORTFOLIO_CODE]],Table_MAPPINGS_PH_GRAPHS_2[[#This Row],[EXTERNAL_CLASS]],Table_MAPPINGS_PH_GRAPHS_2[[#This Row],[SERIES_NUMBER]])</f>
        <v>826_B2_PH_COMP_1</v>
      </c>
    </row>
    <row r="97" spans="1:7" x14ac:dyDescent="0.25">
      <c r="A97" s="65" t="s">
        <v>50</v>
      </c>
      <c r="B97" s="52" t="s">
        <v>127</v>
      </c>
      <c r="C97" s="65" t="s">
        <v>64</v>
      </c>
      <c r="D97" s="67" t="str">
        <f>INDEX(Table_PRFRM_DEFN[[NAME]:[NAME]],MATCH(_xlfn.NUMBERVALUE(Table_MAPPINGS_PH_GRAPHS_2[[#This Row],[SERIES_ID]]),Table_PRFRM_DEFN[[SERIES_ID]:[SERIES_ID]],0))</f>
        <v>880 Fund Price 1 - AUSF_AUD_HRD</v>
      </c>
      <c r="E97" s="52" t="s">
        <v>113</v>
      </c>
      <c r="F97" s="52" t="s">
        <v>6</v>
      </c>
      <c r="G97" s="67" t="str">
        <f>_xlfn.TEXTJOIN("_",TRUE,Table_MAPPINGS_PH_GRAPHS_2[[#This Row],[PORTFOLIO_CODE]],Table_MAPPINGS_PH_GRAPHS_2[[#This Row],[EXTERNAL_CLASS]],Table_MAPPINGS_PH_GRAPHS_2[[#This Row],[SERIES_NUMBER]])</f>
        <v>880_A_PH_FOORD</v>
      </c>
    </row>
    <row r="98" spans="1:7" x14ac:dyDescent="0.25">
      <c r="A98" s="65" t="s">
        <v>50</v>
      </c>
      <c r="B98" s="52" t="s">
        <v>127</v>
      </c>
      <c r="C98" s="65" t="s">
        <v>63</v>
      </c>
      <c r="D98" s="67" t="str">
        <f>INDEX(Table_PRFRM_DEFN[[NAME]:[NAME]],MATCH(_xlfn.NUMBERVALUE(Table_MAPPINGS_PH_GRAPHS_2[[#This Row],[SERIES_ID]]),Table_PRFRM_DEFN[[SERIES_ID]:[SERIES_ID]],0))</f>
        <v>880 Fund Benchmark Secondary - MSCI AC AUD</v>
      </c>
      <c r="E98" s="52" t="s">
        <v>114</v>
      </c>
      <c r="F98" s="52" t="s">
        <v>14514</v>
      </c>
      <c r="G98" s="67" t="str">
        <f>_xlfn.TEXTJOIN("_",TRUE,Table_MAPPINGS_PH_GRAPHS_2[[#This Row],[PORTFOLIO_CODE]],Table_MAPPINGS_PH_GRAPHS_2[[#This Row],[EXTERNAL_CLASS]],Table_MAPPINGS_PH_GRAPHS_2[[#This Row],[SERIES_NUMBER]])</f>
        <v>880_A_PH_COMP_1</v>
      </c>
    </row>
    <row r="99" spans="1:7" x14ac:dyDescent="0.25">
      <c r="A99" s="65" t="s">
        <v>50</v>
      </c>
      <c r="B99" s="52" t="s">
        <v>127</v>
      </c>
      <c r="C99" s="65" t="s">
        <v>65</v>
      </c>
      <c r="D99" s="67" t="str">
        <f>INDEX(Table_PRFRM_DEFN[[NAME]:[NAME]],MATCH(_xlfn.NUMBERVALUE(Table_MAPPINGS_PH_GRAPHS_2[[#This Row],[SERIES_ID]]),Table_PRFRM_DEFN[[SERIES_ID]:[SERIES_ID]],0))</f>
        <v>880 Fund Benchmark Fourth - AUSPG</v>
      </c>
      <c r="E99" s="52" t="s">
        <v>115</v>
      </c>
      <c r="F99" s="52" t="s">
        <v>95</v>
      </c>
      <c r="G99" s="67" t="str">
        <f>_xlfn.TEXTJOIN("_",TRUE,Table_MAPPINGS_PH_GRAPHS_2[[#This Row],[PORTFOLIO_CODE]],Table_MAPPINGS_PH_GRAPHS_2[[#This Row],[EXTERNAL_CLASS]],Table_MAPPINGS_PH_GRAPHS_2[[#This Row],[SERIES_NUMBER]])</f>
        <v>880_A_PH_COMP_2</v>
      </c>
    </row>
    <row r="100" spans="1:7" x14ac:dyDescent="0.25">
      <c r="A100" s="65" t="s">
        <v>34</v>
      </c>
      <c r="B100" s="52" t="s">
        <v>14863</v>
      </c>
      <c r="C100" s="65" t="s">
        <v>14865</v>
      </c>
      <c r="D100" s="67" t="str">
        <f>INDEX(Table_PRFRM_DEFN[[NAME]:[NAME]],MATCH(_xlfn.NUMBERVALUE(Table_MAPPINGS_PH_GRAPHS_2[[#This Row],[SERIES_ID]]),Table_PRFRM_DEFN[[SERIES_ID]:[SERIES_ID]],0))</f>
        <v>810 Fund Unit Class B4 [iF]</v>
      </c>
      <c r="E100" s="52" t="s">
        <v>113</v>
      </c>
      <c r="F100" s="52" t="s">
        <v>6</v>
      </c>
      <c r="G100" s="67" t="str">
        <f>_xlfn.TEXTJOIN("_",TRUE,Table_MAPPINGS_PH_GRAPHS_2[[#This Row],[PORTFOLIO_CODE]],Table_MAPPINGS_PH_GRAPHS_2[[#This Row],[EXTERNAL_CLASS]],Table_MAPPINGS_PH_GRAPHS_2[[#This Row],[SERIES_NUMBER]])</f>
        <v>810_B4_PH_FOORD</v>
      </c>
    </row>
    <row r="101" spans="1:7" x14ac:dyDescent="0.25">
      <c r="A101" s="65" t="s">
        <v>34</v>
      </c>
      <c r="B101" s="52" t="s">
        <v>14863</v>
      </c>
      <c r="C101" s="65" t="s">
        <v>36</v>
      </c>
      <c r="D101" s="67" t="str">
        <f>INDEX(Table_PRFRM_DEFN[[NAME]:[NAME]],MATCH(_xlfn.NUMBERVALUE(Table_MAPPINGS_PH_GRAPHS_2[[#This Row],[SERIES_ID]]),Table_PRFRM_DEFN[[SERIES_ID]:[SERIES_ID]],0))</f>
        <v>810 Fund Benchmark - FRD_PRUD_MEAN</v>
      </c>
      <c r="E101" s="52" t="s">
        <v>114</v>
      </c>
      <c r="F101" s="52" t="s">
        <v>7</v>
      </c>
      <c r="G101" s="67" t="str">
        <f>_xlfn.TEXTJOIN("_",TRUE,Table_MAPPINGS_PH_GRAPHS_2[[#This Row],[PORTFOLIO_CODE]],Table_MAPPINGS_PH_GRAPHS_2[[#This Row],[EXTERNAL_CLASS]],Table_MAPPINGS_PH_GRAPHS_2[[#This Row],[SERIES_NUMBER]])</f>
        <v>810_B4_PH_COMP_1</v>
      </c>
    </row>
    <row r="102" spans="1:7" x14ac:dyDescent="0.25">
      <c r="A102" s="65" t="s">
        <v>11</v>
      </c>
      <c r="B102" s="52" t="s">
        <v>14863</v>
      </c>
      <c r="C102" s="65" t="s">
        <v>14864</v>
      </c>
      <c r="D102" s="67" t="str">
        <f>INDEX(Table_PRFRM_DEFN[[NAME]:[NAME]],MATCH(_xlfn.NUMBERVALUE(Table_MAPPINGS_PH_GRAPHS_2[[#This Row],[SERIES_ID]]),Table_PRFRM_DEFN[[SERIES_ID]:[SERIES_ID]],0))</f>
        <v>811 Fund Unit Class B4 [iF]</v>
      </c>
      <c r="E102" s="52" t="s">
        <v>113</v>
      </c>
      <c r="F102" s="52" t="s">
        <v>6</v>
      </c>
      <c r="G102" s="67" t="str">
        <f>_xlfn.TEXTJOIN("_",TRUE,Table_MAPPINGS_PH_GRAPHS_2[[#This Row],[PORTFOLIO_CODE]],Table_MAPPINGS_PH_GRAPHS_2[[#This Row],[EXTERNAL_CLASS]],Table_MAPPINGS_PH_GRAPHS_2[[#This Row],[SERIES_NUMBER]])</f>
        <v>811_B4_PH_FOORD</v>
      </c>
    </row>
    <row r="103" spans="1:7" x14ac:dyDescent="0.25">
      <c r="A103" s="65" t="s">
        <v>11</v>
      </c>
      <c r="B103" s="52" t="s">
        <v>14863</v>
      </c>
      <c r="C103" s="65" t="s">
        <v>39</v>
      </c>
      <c r="D103" s="67" t="str">
        <f>INDEX(Table_PRFRM_DEFN[[NAME]:[NAME]],MATCH(_xlfn.NUMBERVALUE(Table_MAPPINGS_PH_GRAPHS_2[[#This Row],[SERIES_ID]]),Table_PRFRM_DEFN[[SERIES_ID]:[SERIES_ID]],0))</f>
        <v>811 Fund Benchmark - CAPI_ALSI</v>
      </c>
      <c r="E103" s="52" t="s">
        <v>114</v>
      </c>
      <c r="F103" s="52" t="s">
        <v>7</v>
      </c>
      <c r="G103" s="67" t="str">
        <f>_xlfn.TEXTJOIN("_",TRUE,Table_MAPPINGS_PH_GRAPHS_2[[#This Row],[PORTFOLIO_CODE]],Table_MAPPINGS_PH_GRAPHS_2[[#This Row],[EXTERNAL_CLASS]],Table_MAPPINGS_PH_GRAPHS_2[[#This Row],[SERIES_NUMBER]])</f>
        <v>811_B4_PH_COMP_1</v>
      </c>
    </row>
    <row r="104" spans="1:7" x14ac:dyDescent="0.25">
      <c r="A104" s="65" t="s">
        <v>129</v>
      </c>
      <c r="B104" s="52" t="s">
        <v>14863</v>
      </c>
      <c r="C104" s="65" t="s">
        <v>14867</v>
      </c>
      <c r="D104" s="67" t="str">
        <f>INDEX(Table_PRFRM_DEFN[[NAME]:[NAME]],MATCH(_xlfn.NUMBERVALUE(Table_MAPPINGS_PH_GRAPHS_2[[#This Row],[SERIES_ID]]),Table_PRFRM_DEFN[[SERIES_ID]:[SERIES_ID]],0))</f>
        <v>817 Fund Unit Class B4 [iF]</v>
      </c>
      <c r="E104" s="52" t="s">
        <v>113</v>
      </c>
      <c r="F104" s="52" t="s">
        <v>6</v>
      </c>
      <c r="G104" s="67" t="str">
        <f>_xlfn.TEXTJOIN("_",TRUE,Table_MAPPINGS_PH_GRAPHS_2[[#This Row],[PORTFOLIO_CODE]],Table_MAPPINGS_PH_GRAPHS_2[[#This Row],[EXTERNAL_CLASS]],Table_MAPPINGS_PH_GRAPHS_2[[#This Row],[SERIES_NUMBER]])</f>
        <v>817_B4_PH_FOORD</v>
      </c>
    </row>
    <row r="105" spans="1:7" x14ac:dyDescent="0.25">
      <c r="A105" s="65" t="s">
        <v>129</v>
      </c>
      <c r="B105" s="52" t="s">
        <v>14863</v>
      </c>
      <c r="C105" s="65" t="s">
        <v>40</v>
      </c>
      <c r="D105" s="67" t="str">
        <f>INDEX(Table_PRFRM_DEFN[[NAME]:[NAME]],MATCH(_xlfn.NUMBERVALUE(Table_MAPPINGS_PH_GRAPHS_2[[#This Row],[SERIES_ID]]),Table_PRFRM_DEFN[[SERIES_ID]:[SERIES_ID]],0))</f>
        <v>817 Fund Benchmark - ECPI+5</v>
      </c>
      <c r="E105" s="52" t="s">
        <v>114</v>
      </c>
      <c r="F105" s="52" t="s">
        <v>7</v>
      </c>
      <c r="G105" s="67" t="str">
        <f>_xlfn.TEXTJOIN("_",TRUE,Table_MAPPINGS_PH_GRAPHS_2[[#This Row],[PORTFOLIO_CODE]],Table_MAPPINGS_PH_GRAPHS_2[[#This Row],[EXTERNAL_CLASS]],Table_MAPPINGS_PH_GRAPHS_2[[#This Row],[SERIES_NUMBER]])</f>
        <v>817_B4_PH_COMP_1</v>
      </c>
    </row>
    <row r="106" spans="1:7" x14ac:dyDescent="0.25">
      <c r="A106" s="65" t="s">
        <v>107</v>
      </c>
      <c r="B106" s="52" t="s">
        <v>14863</v>
      </c>
      <c r="C106" s="65" t="s">
        <v>14866</v>
      </c>
      <c r="D106" s="67" t="str">
        <f>INDEX(Table_PRFRM_DEFN[[NAME]:[NAME]],MATCH(_xlfn.NUMBERVALUE(Table_MAPPINGS_PH_GRAPHS_2[[#This Row],[SERIES_ID]]),Table_PRFRM_DEFN[[SERIES_ID]:[SERIES_ID]],0))</f>
        <v>824 Fund Unit Class B4 [iF]</v>
      </c>
      <c r="E106" s="52" t="s">
        <v>113</v>
      </c>
      <c r="F106" s="52" t="s">
        <v>6</v>
      </c>
      <c r="G106" s="67" t="str">
        <f>_xlfn.TEXTJOIN("_",TRUE,Table_MAPPINGS_PH_GRAPHS_2[[#This Row],[PORTFOLIO_CODE]],Table_MAPPINGS_PH_GRAPHS_2[[#This Row],[EXTERNAL_CLASS]],Table_MAPPINGS_PH_GRAPHS_2[[#This Row],[SERIES_NUMBER]])</f>
        <v>824_B4_PH_FOORD</v>
      </c>
    </row>
    <row r="107" spans="1:7" x14ac:dyDescent="0.25">
      <c r="A107" s="65" t="s">
        <v>107</v>
      </c>
      <c r="B107" s="52" t="s">
        <v>14863</v>
      </c>
      <c r="C107" s="65" t="s">
        <v>175</v>
      </c>
      <c r="D107" s="67" t="str">
        <f>INDEX(Table_PRFRM_DEFN[[NAME]:[NAME]],MATCH(_xlfn.NUMBERVALUE(Table_MAPPINGS_PH_GRAPHS_2[[#This Row],[SERIES_ID]]),Table_PRFRM_DEFN[[SERIES_ID]:[SERIES_ID]],0))</f>
        <v>824 Fund Benchmark - STFCAD+10</v>
      </c>
      <c r="E107" s="52" t="s">
        <v>114</v>
      </c>
      <c r="F107" s="52" t="s">
        <v>7</v>
      </c>
      <c r="G107" s="67" t="str">
        <f>_xlfn.TEXTJOIN("_",TRUE,Table_MAPPINGS_PH_GRAPHS_2[[#This Row],[PORTFOLIO_CODE]],Table_MAPPINGS_PH_GRAPHS_2[[#This Row],[EXTERNAL_CLASS]],Table_MAPPINGS_PH_GRAPHS_2[[#This Row],[SERIES_NUMBER]])</f>
        <v>824_B4_PH_COMP_1</v>
      </c>
    </row>
    <row r="108" spans="1:7" x14ac:dyDescent="0.25">
      <c r="A108" s="65" t="s">
        <v>66</v>
      </c>
      <c r="B108" s="52" t="s">
        <v>144</v>
      </c>
      <c r="C108" s="65" t="s">
        <v>15091</v>
      </c>
      <c r="D108" s="67" t="str">
        <f>INDEX(Table_PRFRM_DEFN[[NAME]:[NAME]],MATCH(_xlfn.NUMBERVALUE(Table_MAPPINGS_PH_GRAPHS_2[[#This Row],[SERIES_ID]]),Table_PRFRM_DEFN[[SERIES_ID]:[SERIES_ID]],0))</f>
        <v>877 Fund Price 6 - FGFLR_USD_HRD</v>
      </c>
      <c r="E108" s="52" t="s">
        <v>113</v>
      </c>
      <c r="F108" s="52" t="s">
        <v>6</v>
      </c>
      <c r="G108" s="67" t="str">
        <f>_xlfn.TEXTJOIN("_",TRUE,Table_MAPPINGS_PH_GRAPHS_2[[#This Row],[PORTFOLIO_CODE]],Table_MAPPINGS_PH_GRAPHS_2[[#This Row],[EXTERNAL_CLASS]],Table_MAPPINGS_PH_GRAPHS_2[[#This Row],[SERIES_NUMBER]])</f>
        <v>877_R_PH_FOORD</v>
      </c>
    </row>
    <row r="109" spans="1:7" x14ac:dyDescent="0.25">
      <c r="A109" s="65" t="s">
        <v>66</v>
      </c>
      <c r="B109" s="52" t="s">
        <v>144</v>
      </c>
      <c r="C109" s="65" t="s">
        <v>68</v>
      </c>
      <c r="D109" s="67" t="str">
        <f>INDEX(Table_PRFRM_DEFN[[NAME]:[NAME]],MATCH(_xlfn.NUMBERVALUE(Table_MAPPINGS_PH_GRAPHS_2[[#This Row],[SERIES_ID]]),Table_PRFRM_DEFN[[SERIES_ID]:[SERIES_ID]],0))</f>
        <v>877 Fund Benchmark - MSCI AC USD</v>
      </c>
      <c r="E109" s="52" t="s">
        <v>114</v>
      </c>
      <c r="F109" s="52" t="s">
        <v>131</v>
      </c>
      <c r="G109" s="67" t="str">
        <f>_xlfn.TEXTJOIN("_",TRUE,Table_MAPPINGS_PH_GRAPHS_2[[#This Row],[PORTFOLIO_CODE]],Table_MAPPINGS_PH_GRAPHS_2[[#This Row],[EXTERNAL_CLASS]],Table_MAPPINGS_PH_GRAPHS_2[[#This Row],[SERIES_NUMBER]])</f>
        <v>877_R_PH_COMP_1</v>
      </c>
    </row>
    <row r="110" spans="1:7" x14ac:dyDescent="0.25">
      <c r="A110" s="65" t="s">
        <v>66</v>
      </c>
      <c r="B110" s="52" t="s">
        <v>144</v>
      </c>
      <c r="C110" s="65" t="s">
        <v>67</v>
      </c>
      <c r="D110" s="67" t="str">
        <f>INDEX(Table_PRFRM_DEFN[[NAME]:[NAME]],MATCH(_xlfn.NUMBERVALUE(Table_MAPPINGS_PH_GRAPHS_2[[#This Row],[SERIES_ID]]),Table_PRFRM_DEFN[[SERIES_ID]:[SERIES_ID]],0))</f>
        <v>877 Fund Benchmark Secondary - MRN_GLB_LCAP_EQ</v>
      </c>
      <c r="E110" s="52" t="s">
        <v>115</v>
      </c>
      <c r="F110" s="52" t="s">
        <v>95</v>
      </c>
      <c r="G110" s="67" t="str">
        <f>_xlfn.TEXTJOIN("_",TRUE,Table_MAPPINGS_PH_GRAPHS_2[[#This Row],[PORTFOLIO_CODE]],Table_MAPPINGS_PH_GRAPHS_2[[#This Row],[EXTERNAL_CLASS]],Table_MAPPINGS_PH_GRAPHS_2[[#This Row],[SERIES_NUMBER]])</f>
        <v>877_R_PH_COMP_2</v>
      </c>
    </row>
    <row r="111" spans="1:7" x14ac:dyDescent="0.25">
      <c r="A111" s="65" t="s">
        <v>15185</v>
      </c>
      <c r="B111" s="77" t="s">
        <v>144</v>
      </c>
      <c r="C111" s="65" t="s">
        <v>16022</v>
      </c>
      <c r="D111" s="67" t="str">
        <f>INDEX(Table_PRFRM_DEFN[[NAME]:[NAME]],MATCH(_xlfn.NUMBERVALUE(Table_MAPPINGS_PH_GRAPHS_2[[#This Row],[SERIES_ID]]),Table_PRFRM_DEFN[[SERIES_ID]:[SERIES_ID]],0))</f>
        <v>878 Fund Price 1 - FSEFR_USD_HRD</v>
      </c>
      <c r="E111" s="52" t="s">
        <v>113</v>
      </c>
      <c r="F111" s="52" t="s">
        <v>6</v>
      </c>
      <c r="G111" s="67" t="str">
        <f>_xlfn.TEXTJOIN("_",TRUE,Table_MAPPINGS_PH_GRAPHS_2[[#This Row],[PORTFOLIO_CODE]],Table_MAPPINGS_PH_GRAPHS_2[[#This Row],[EXTERNAL_CLASS]],Table_MAPPINGS_PH_GRAPHS_2[[#This Row],[SERIES_NUMBER]])</f>
        <v>878_R_PH_FOORD</v>
      </c>
    </row>
    <row r="112" spans="1:7" x14ac:dyDescent="0.25">
      <c r="A112" s="65" t="s">
        <v>15185</v>
      </c>
      <c r="B112" s="77" t="s">
        <v>144</v>
      </c>
      <c r="C112" s="65" t="s">
        <v>15187</v>
      </c>
      <c r="D112" s="67" t="str">
        <f>INDEX(Table_PRFRM_DEFN[[NAME]:[NAME]],MATCH(_xlfn.NUMBERVALUE(Table_MAPPINGS_PH_GRAPHS_2[[#This Row],[SERIES_ID]]),Table_PRFRM_DEFN[[SERIES_ID]:[SERIES_ID]],0))</f>
        <v>878 Fund Benchmark - MSCI ISLAM USD</v>
      </c>
      <c r="E112" s="52" t="s">
        <v>114</v>
      </c>
      <c r="F112" s="52" t="s">
        <v>131</v>
      </c>
      <c r="G112" s="67" t="str">
        <f>_xlfn.TEXTJOIN("_",TRUE,Table_MAPPINGS_PH_GRAPHS_2[[#This Row],[PORTFOLIO_CODE]],Table_MAPPINGS_PH_GRAPHS_2[[#This Row],[EXTERNAL_CLASS]],Table_MAPPINGS_PH_GRAPHS_2[[#This Row],[SERIES_NUMBER]])</f>
        <v>878_R_PH_COMP_1</v>
      </c>
    </row>
    <row r="113" spans="1:7" x14ac:dyDescent="0.25">
      <c r="A113" s="65" t="s">
        <v>15185</v>
      </c>
      <c r="B113" s="77" t="s">
        <v>144</v>
      </c>
      <c r="C113" s="65" t="s">
        <v>15293</v>
      </c>
      <c r="D113" s="67" t="str">
        <f>INDEX(Table_PRFRM_DEFN[[NAME]:[NAME]],MATCH(_xlfn.NUMBERVALUE(Table_MAPPINGS_PH_GRAPHS_2[[#This Row],[SERIES_ID]]),Table_PRFRM_DEFN[[SERIES_ID]:[SERIES_ID]],0))</f>
        <v>878 Fund Miscellaneous 3 - MRN_878_PEER_MTH</v>
      </c>
      <c r="E113" s="52" t="s">
        <v>115</v>
      </c>
      <c r="F113" s="52" t="s">
        <v>95</v>
      </c>
      <c r="G113" s="67" t="str">
        <f>_xlfn.TEXTJOIN("_",TRUE,Table_MAPPINGS_PH_GRAPHS_2[[#This Row],[PORTFOLIO_CODE]],Table_MAPPINGS_PH_GRAPHS_2[[#This Row],[EXTERNAL_CLASS]],Table_MAPPINGS_PH_GRAPHS_2[[#This Row],[SERIES_NUMBER]])</f>
        <v>878_R_PH_COMP_2</v>
      </c>
    </row>
    <row r="114" spans="1:7" x14ac:dyDescent="0.25">
      <c r="A114" s="65" t="s">
        <v>13265</v>
      </c>
      <c r="B114" s="52" t="s">
        <v>163</v>
      </c>
      <c r="C114" s="65" t="s">
        <v>15380</v>
      </c>
      <c r="D114" s="67" t="str">
        <f>INDEX(Table_PRFRM_DEFN[[NAME]:[NAME]],MATCH(_xlfn.NUMBERVALUE(Table_MAPPINGS_PH_GRAPHS_2[[#This Row],[SERIES_ID]]),Table_PRFRM_DEFN[[SERIES_ID]:[SERIES_ID]],0))</f>
        <v>840 Fund Unit Class B3 [iE]</v>
      </c>
      <c r="E114" s="52" t="s">
        <v>113</v>
      </c>
      <c r="F114" s="52" t="s">
        <v>6</v>
      </c>
      <c r="G114" s="67" t="str">
        <f>_xlfn.TEXTJOIN("_",TRUE,Table_MAPPINGS_PH_GRAPHS_2[[#This Row],[PORTFOLIO_CODE]],Table_MAPPINGS_PH_GRAPHS_2[[#This Row],[EXTERNAL_CLASS]],Table_MAPPINGS_PH_GRAPHS_2[[#This Row],[SERIES_NUMBER]])</f>
        <v>840_B3_PH_FOORD</v>
      </c>
    </row>
    <row r="115" spans="1:7" x14ac:dyDescent="0.25">
      <c r="A115" s="65" t="s">
        <v>13265</v>
      </c>
      <c r="B115" s="52" t="s">
        <v>112</v>
      </c>
      <c r="C115" s="65" t="s">
        <v>16237</v>
      </c>
      <c r="D115" s="67" t="str">
        <f>INDEX(Table_PRFRM_DEFN[[NAME]:[NAME]],MATCH(_xlfn.NUMBERVALUE(Table_MAPPINGS_PH_GRAPHS_2[[#This Row],[SERIES_ID]]),Table_PRFRM_DEFN[[SERIES_ID]:[SERIES_ID]],0))</f>
        <v>840 Fund Unit Class B [iB]</v>
      </c>
      <c r="E115" s="52" t="s">
        <v>113</v>
      </c>
      <c r="F115" s="52" t="s">
        <v>6</v>
      </c>
      <c r="G115" s="67" t="str">
        <f>_xlfn.TEXTJOIN("_",TRUE,Table_MAPPINGS_PH_GRAPHS_2[[#This Row],[PORTFOLIO_CODE]],Table_MAPPINGS_PH_GRAPHS_2[[#This Row],[EXTERNAL_CLASS]],Table_MAPPINGS_PH_GRAPHS_2[[#This Row],[SERIES_NUMBER]])</f>
        <v>840_B_PH_FOORD</v>
      </c>
    </row>
    <row r="116" spans="1:7" x14ac:dyDescent="0.25">
      <c r="A116" s="65" t="s">
        <v>13265</v>
      </c>
      <c r="B116" s="52" t="s">
        <v>163</v>
      </c>
      <c r="C116" s="65" t="s">
        <v>15381</v>
      </c>
      <c r="D116" s="67" t="str">
        <f>INDEX(Table_PRFRM_DEFN[[NAME]:[NAME]],MATCH(_xlfn.NUMBERVALUE(Table_MAPPINGS_PH_GRAPHS_2[[#This Row],[SERIES_ID]]),Table_PRFRM_DEFN[[SERIES_ID]:[SERIES_ID]],0))</f>
        <v>840 Fund Benchmark - ECPI+4</v>
      </c>
      <c r="E116" s="52" t="s">
        <v>114</v>
      </c>
      <c r="F116" s="52" t="s">
        <v>7</v>
      </c>
      <c r="G116" s="67" t="str">
        <f>_xlfn.TEXTJOIN("_",TRUE,Table_MAPPINGS_PH_GRAPHS_2[[#This Row],[PORTFOLIO_CODE]],Table_MAPPINGS_PH_GRAPHS_2[[#This Row],[EXTERNAL_CLASS]],Table_MAPPINGS_PH_GRAPHS_2[[#This Row],[SERIES_NUMBER]])</f>
        <v>840_B3_PH_COMP_1</v>
      </c>
    </row>
    <row r="117" spans="1:7" x14ac:dyDescent="0.25">
      <c r="A117" s="65" t="s">
        <v>13265</v>
      </c>
      <c r="B117" s="52" t="s">
        <v>112</v>
      </c>
      <c r="C117" s="65" t="s">
        <v>15381</v>
      </c>
      <c r="D117" s="67" t="str">
        <f>INDEX(Table_PRFRM_DEFN[[NAME]:[NAME]],MATCH(_xlfn.NUMBERVALUE(Table_MAPPINGS_PH_GRAPHS_2[[#This Row],[SERIES_ID]]),Table_PRFRM_DEFN[[SERIES_ID]:[SERIES_ID]],0))</f>
        <v>840 Fund Benchmark - ECPI+4</v>
      </c>
      <c r="E117" s="52" t="s">
        <v>114</v>
      </c>
      <c r="F117" s="52" t="s">
        <v>7</v>
      </c>
      <c r="G117" s="67" t="str">
        <f>_xlfn.TEXTJOIN("_",TRUE,Table_MAPPINGS_PH_GRAPHS_2[[#This Row],[PORTFOLIO_CODE]],Table_MAPPINGS_PH_GRAPHS_2[[#This Row],[EXTERNAL_CLASS]],Table_MAPPINGS_PH_GRAPHS_2[[#This Row],[SERIES_NUMBER]])</f>
        <v>840_B_PH_COMP_1</v>
      </c>
    </row>
    <row r="118" spans="1:7" x14ac:dyDescent="0.25">
      <c r="A118" s="65" t="s">
        <v>13262</v>
      </c>
      <c r="B118" s="52" t="s">
        <v>112</v>
      </c>
      <c r="C118" s="65" t="s">
        <v>16362</v>
      </c>
      <c r="D118" s="67" t="str">
        <f>INDEX(Table_PRFRM_DEFN[[NAME]:[NAME]],MATCH(_xlfn.NUMBERVALUE(Table_MAPPINGS_PH_GRAPHS_2[[#This Row],[SERIES_ID]]),Table_PRFRM_DEFN[[SERIES_ID]:[SERIES_ID]],0))</f>
        <v>841 Fund Unit Class B [iB]</v>
      </c>
      <c r="E118" s="52" t="s">
        <v>113</v>
      </c>
      <c r="F118" s="52" t="s">
        <v>6</v>
      </c>
      <c r="G118" s="67" t="str">
        <f>_xlfn.TEXTJOIN("_",TRUE,Table_MAPPINGS_PH_GRAPHS_2[[#This Row],[PORTFOLIO_CODE]],Table_MAPPINGS_PH_GRAPHS_2[[#This Row],[EXTERNAL_CLASS]],Table_MAPPINGS_PH_GRAPHS_2[[#This Row],[SERIES_NUMBER]])</f>
        <v>841_B_PH_FOORD</v>
      </c>
    </row>
    <row r="119" spans="1:7" x14ac:dyDescent="0.25">
      <c r="A119" s="65" t="s">
        <v>13262</v>
      </c>
      <c r="B119" s="52" t="s">
        <v>112</v>
      </c>
      <c r="C119" s="65" t="s">
        <v>16363</v>
      </c>
      <c r="D119" s="67" t="str">
        <f>INDEX(Table_PRFRM_DEFN[[NAME]:[NAME]],MATCH(_xlfn.NUMBERVALUE(Table_MAPPINGS_PH_GRAPHS_2[[#This Row],[SERIES_ID]]),Table_PRFRM_DEFN[[SERIES_ID]:[SERIES_ID]],0))</f>
        <v>841 Fund Benchmark - STFIND</v>
      </c>
      <c r="E119" s="52" t="s">
        <v>114</v>
      </c>
      <c r="F119" s="52" t="s">
        <v>7</v>
      </c>
      <c r="G119" s="67" t="str">
        <f>_xlfn.TEXTJOIN("_",TRUE,Table_MAPPINGS_PH_GRAPHS_2[[#This Row],[PORTFOLIO_CODE]],Table_MAPPINGS_PH_GRAPHS_2[[#This Row],[EXTERNAL_CLASS]],Table_MAPPINGS_PH_GRAPHS_2[[#This Row],[SERIES_NUMBER]])</f>
        <v>841_B_PH_COMP_1</v>
      </c>
    </row>
    <row r="120" spans="1:7" x14ac:dyDescent="0.25">
      <c r="A120" s="65" t="s">
        <v>12842</v>
      </c>
      <c r="B120" s="52" t="s">
        <v>112</v>
      </c>
      <c r="C120" s="65" t="s">
        <v>15382</v>
      </c>
      <c r="D120" s="67" t="str">
        <f>INDEX(Table_PRFRM_DEFN[[NAME]:[NAME]],MATCH(_xlfn.NUMBERVALUE(Table_MAPPINGS_PH_GRAPHS_2[[#This Row],[SERIES_ID]]),Table_PRFRM_DEFN[[SERIES_ID]:[SERIES_ID]],0))</f>
        <v>827 Fund Unit Class B [iB]</v>
      </c>
      <c r="E120" s="52" t="s">
        <v>113</v>
      </c>
      <c r="F120" s="52" t="s">
        <v>6</v>
      </c>
      <c r="G120" s="67" t="str">
        <f>_xlfn.TEXTJOIN("_",TRUE,Table_MAPPINGS_PH_GRAPHS_2[[#This Row],[PORTFOLIO_CODE]],Table_MAPPINGS_PH_GRAPHS_2[[#This Row],[EXTERNAL_CLASS]],Table_MAPPINGS_PH_GRAPHS_2[[#This Row],[SERIES_NUMBER]])</f>
        <v>827_B_PH_FOORD</v>
      </c>
    </row>
    <row r="121" spans="1:7" x14ac:dyDescent="0.25">
      <c r="A121" s="65" t="s">
        <v>12842</v>
      </c>
      <c r="B121" s="52" t="s">
        <v>158</v>
      </c>
      <c r="C121" s="65" t="s">
        <v>16230</v>
      </c>
      <c r="D121" s="67" t="str">
        <f>INDEX(Table_PRFRM_DEFN[[NAME]:[NAME]],MATCH(_xlfn.NUMBERVALUE(Table_MAPPINGS_PH_GRAPHS_2[[#This Row],[SERIES_ID]]),Table_PRFRM_DEFN[[SERIES_ID]:[SERIES_ID]],0))</f>
        <v>827 Fund Unit Class B2 [iD]</v>
      </c>
      <c r="E121" s="52" t="s">
        <v>113</v>
      </c>
      <c r="F121" s="52" t="s">
        <v>6</v>
      </c>
      <c r="G121" s="67" t="str">
        <f>_xlfn.TEXTJOIN("_",TRUE,Table_MAPPINGS_PH_GRAPHS_2[[#This Row],[PORTFOLIO_CODE]],Table_MAPPINGS_PH_GRAPHS_2[[#This Row],[EXTERNAL_CLASS]],Table_MAPPINGS_PH_GRAPHS_2[[#This Row],[SERIES_NUMBER]])</f>
        <v>827_B2_PH_FOORD</v>
      </c>
    </row>
    <row r="122" spans="1:7" x14ac:dyDescent="0.25">
      <c r="A122" s="65" t="s">
        <v>12842</v>
      </c>
      <c r="B122" s="52" t="s">
        <v>112</v>
      </c>
      <c r="C122" s="65" t="s">
        <v>15383</v>
      </c>
      <c r="D122" s="67" t="str">
        <f>INDEX(Table_PRFRM_DEFN[[NAME]:[NAME]],MATCH(_xlfn.NUMBERVALUE(Table_MAPPINGS_PH_GRAPHS_2[[#This Row],[SERIES_ID]]),Table_PRFRM_DEFN[[SERIES_ID]:[SERIES_ID]],0))</f>
        <v>827 Fund Benchmark - ECPI</v>
      </c>
      <c r="E122" s="52" t="s">
        <v>114</v>
      </c>
      <c r="F122" s="52" t="s">
        <v>7</v>
      </c>
      <c r="G122" s="67" t="str">
        <f>_xlfn.TEXTJOIN("_",TRUE,Table_MAPPINGS_PH_GRAPHS_2[[#This Row],[PORTFOLIO_CODE]],Table_MAPPINGS_PH_GRAPHS_2[[#This Row],[EXTERNAL_CLASS]],Table_MAPPINGS_PH_GRAPHS_2[[#This Row],[SERIES_NUMBER]])</f>
        <v>827_B_PH_COMP_1</v>
      </c>
    </row>
    <row r="123" spans="1:7" x14ac:dyDescent="0.25">
      <c r="A123" s="65" t="s">
        <v>12842</v>
      </c>
      <c r="B123" s="52" t="s">
        <v>158</v>
      </c>
      <c r="C123" s="65" t="s">
        <v>16231</v>
      </c>
      <c r="D123" s="67" t="str">
        <f>INDEX(Table_PRFRM_DEFN[[NAME]:[NAME]],MATCH(_xlfn.NUMBERVALUE(Table_MAPPINGS_PH_GRAPHS_2[[#This Row],[SERIES_ID]]),Table_PRFRM_DEFN[[SERIES_ID]:[SERIES_ID]],0))</f>
        <v>827 Fund Miscellaneous 1 - ECPI</v>
      </c>
      <c r="E123" s="52" t="s">
        <v>114</v>
      </c>
      <c r="F123" s="52" t="s">
        <v>7</v>
      </c>
      <c r="G123" s="67" t="str">
        <f>_xlfn.TEXTJOIN("_",TRUE,Table_MAPPINGS_PH_GRAPHS_2[[#This Row],[PORTFOLIO_CODE]],Table_MAPPINGS_PH_GRAPHS_2[[#This Row],[EXTERNAL_CLASS]],Table_MAPPINGS_PH_GRAPHS_2[[#This Row],[SERIES_NUMBER]])</f>
        <v>827_B2_PH_COMP_1</v>
      </c>
    </row>
    <row r="124" spans="1:7" x14ac:dyDescent="0.25">
      <c r="A124" s="65" t="s">
        <v>13655</v>
      </c>
      <c r="B124" s="52" t="s">
        <v>112</v>
      </c>
      <c r="C124" s="65" t="s">
        <v>15384</v>
      </c>
      <c r="D124" s="67" t="str">
        <f>INDEX(Table_PRFRM_DEFN[[NAME]:[NAME]],MATCH(_xlfn.NUMBERVALUE(Table_MAPPINGS_PH_GRAPHS_2[[#This Row],[SERIES_ID]]),Table_PRFRM_DEFN[[SERIES_ID]:[SERIES_ID]],0))</f>
        <v>842 Fund Unit Class B [iB]</v>
      </c>
      <c r="E124" s="52" t="s">
        <v>113</v>
      </c>
      <c r="F124" s="52" t="s">
        <v>6</v>
      </c>
      <c r="G124" s="67" t="str">
        <f>_xlfn.TEXTJOIN("_",TRUE,Table_MAPPINGS_PH_GRAPHS_2[[#This Row],[PORTFOLIO_CODE]],Table_MAPPINGS_PH_GRAPHS_2[[#This Row],[EXTERNAL_CLASS]],Table_MAPPINGS_PH_GRAPHS_2[[#This Row],[SERIES_NUMBER]])</f>
        <v>842_B_PH_FOORD</v>
      </c>
    </row>
    <row r="125" spans="1:7" x14ac:dyDescent="0.25">
      <c r="A125" s="65" t="s">
        <v>13655</v>
      </c>
      <c r="B125" s="52" t="s">
        <v>112</v>
      </c>
      <c r="C125" s="65" t="s">
        <v>15385</v>
      </c>
      <c r="D125" s="67" t="str">
        <f>INDEX(Table_PRFRM_DEFN[[NAME]:[NAME]],MATCH(_xlfn.NUMBERVALUE(Table_MAPPINGS_PH_GRAPHS_2[[#This Row],[SERIES_ID]]),Table_PRFRM_DEFN[[SERIES_ID]:[SERIES_ID]],0))</f>
        <v>842 Fund Benchmark - FRD_SCEG_MEAN</v>
      </c>
      <c r="E125" s="52" t="s">
        <v>114</v>
      </c>
      <c r="F125" s="52" t="s">
        <v>7</v>
      </c>
      <c r="G125" s="67" t="str">
        <f>_xlfn.TEXTJOIN("_",TRUE,Table_MAPPINGS_PH_GRAPHS_2[[#This Row],[PORTFOLIO_CODE]],Table_MAPPINGS_PH_GRAPHS_2[[#This Row],[EXTERNAL_CLASS]],Table_MAPPINGS_PH_GRAPHS_2[[#This Row],[SERIES_NUMBER]])</f>
        <v>842_B_PH_COMP_1</v>
      </c>
    </row>
    <row r="126" spans="1:7" x14ac:dyDescent="0.25">
      <c r="A126" s="65" t="s">
        <v>76</v>
      </c>
      <c r="B126" s="65" t="s">
        <v>15186</v>
      </c>
      <c r="C126" s="65" t="s">
        <v>15483</v>
      </c>
      <c r="D126" s="67" t="str">
        <f>INDEX(Table_PRFRM_DEFN[[NAME]:[NAME]],MATCH(_xlfn.NUMBERVALUE(Table_MAPPINGS_PH_GRAPHS_2[[#This Row],[SERIES_ID]]),Table_PRFRM_DEFN[[SERIES_ID]:[SERIES_ID]],0))</f>
        <v>879 Fund Price 2 - FASFR1_USD_HRD</v>
      </c>
      <c r="E126" s="52" t="s">
        <v>113</v>
      </c>
      <c r="F126" s="52" t="s">
        <v>6</v>
      </c>
      <c r="G126" s="67" t="str">
        <f>_xlfn.TEXTJOIN("_",TRUE,Table_MAPPINGS_PH_GRAPHS_2[[#This Row],[PORTFOLIO_CODE]],Table_MAPPINGS_PH_GRAPHS_2[[#This Row],[EXTERNAL_CLASS]],Table_MAPPINGS_PH_GRAPHS_2[[#This Row],[SERIES_NUMBER]])</f>
        <v>879_R1_PH_FOORD</v>
      </c>
    </row>
    <row r="127" spans="1:7" x14ac:dyDescent="0.25">
      <c r="A127" s="65" t="s">
        <v>76</v>
      </c>
      <c r="B127" s="65" t="s">
        <v>15186</v>
      </c>
      <c r="C127" s="65" t="s">
        <v>77</v>
      </c>
      <c r="D127" s="67" t="str">
        <f>INDEX(Table_PRFRM_DEFN[[NAME]:[NAME]],MATCH(_xlfn.NUMBERVALUE(Table_MAPPINGS_PH_GRAPHS_2[[#This Row],[SERIES_ID]]),Table_PRFRM_DEFN[[SERIES_ID]:[SERIES_ID]],0))</f>
        <v>879 Fund Benchmark - MSCI ASIA USD</v>
      </c>
      <c r="E127" s="52" t="s">
        <v>114</v>
      </c>
      <c r="F127" s="52" t="s">
        <v>132</v>
      </c>
      <c r="G127" s="67" t="str">
        <f>_xlfn.TEXTJOIN("_",TRUE,Table_MAPPINGS_PH_GRAPHS_2[[#This Row],[PORTFOLIO_CODE]],Table_MAPPINGS_PH_GRAPHS_2[[#This Row],[EXTERNAL_CLASS]],Table_MAPPINGS_PH_GRAPHS_2[[#This Row],[SERIES_NUMBER]])</f>
        <v>879_R1_PH_COMP_1</v>
      </c>
    </row>
    <row r="128" spans="1:7" x14ac:dyDescent="0.25">
      <c r="A128" s="65" t="s">
        <v>76</v>
      </c>
      <c r="B128" s="65" t="s">
        <v>15186</v>
      </c>
      <c r="C128" s="65" t="s">
        <v>78</v>
      </c>
      <c r="D128" s="67" t="str">
        <f>INDEX(Table_PRFRM_DEFN[[NAME]:[NAME]],MATCH(_xlfn.NUMBERVALUE(Table_MAPPINGS_PH_GRAPHS_2[[#This Row],[SERIES_ID]]),Table_PRFRM_DEFN[[SERIES_ID]:[SERIES_ID]],0))</f>
        <v>879 Fund Benchmark Secondary - AXJPG</v>
      </c>
      <c r="E128" s="52" t="s">
        <v>115</v>
      </c>
      <c r="F128" s="52" t="s">
        <v>95</v>
      </c>
      <c r="G128" s="67" t="str">
        <f>_xlfn.TEXTJOIN("_",TRUE,Table_MAPPINGS_PH_GRAPHS_2[[#This Row],[PORTFOLIO_CODE]],Table_MAPPINGS_PH_GRAPHS_2[[#This Row],[EXTERNAL_CLASS]],Table_MAPPINGS_PH_GRAPHS_2[[#This Row],[SERIES_NUMBER]])</f>
        <v>879_R1_PH_COMP_2</v>
      </c>
    </row>
    <row r="129" spans="1:7" x14ac:dyDescent="0.25">
      <c r="A129" s="65" t="s">
        <v>107</v>
      </c>
      <c r="B129" s="52" t="s">
        <v>163</v>
      </c>
      <c r="C129" s="65" t="s">
        <v>15696</v>
      </c>
      <c r="D129" s="67" t="str">
        <f>INDEX(Table_PRFRM_DEFN[[NAME]:[NAME]],MATCH(_xlfn.NUMBERVALUE(Table_MAPPINGS_PH_GRAPHS_2[[#This Row],[SERIES_ID]]),Table_PRFRM_DEFN[[SERIES_ID]:[SERIES_ID]],0))</f>
        <v>824 Fund Unit Class B3 [iE]</v>
      </c>
      <c r="E129" s="52" t="s">
        <v>113</v>
      </c>
      <c r="F129" s="52" t="s">
        <v>6</v>
      </c>
      <c r="G129" s="67" t="str">
        <f>_xlfn.TEXTJOIN("_",TRUE,Table_MAPPINGS_PH_GRAPHS_2[[#This Row],[PORTFOLIO_CODE]],Table_MAPPINGS_PH_GRAPHS_2[[#This Row],[EXTERNAL_CLASS]],Table_MAPPINGS_PH_GRAPHS_2[[#This Row],[SERIES_NUMBER]])</f>
        <v>824_B3_PH_FOORD</v>
      </c>
    </row>
    <row r="130" spans="1:7" x14ac:dyDescent="0.25">
      <c r="A130" s="65" t="s">
        <v>107</v>
      </c>
      <c r="B130" s="52" t="s">
        <v>163</v>
      </c>
      <c r="C130" s="65" t="s">
        <v>175</v>
      </c>
      <c r="D130" s="67" t="str">
        <f>INDEX(Table_PRFRM_DEFN[[NAME]:[NAME]],MATCH(_xlfn.NUMBERVALUE(Table_MAPPINGS_PH_GRAPHS_2[[#This Row],[SERIES_ID]]),Table_PRFRM_DEFN[[SERIES_ID]:[SERIES_ID]],0))</f>
        <v>824 Fund Benchmark - STFCAD+10</v>
      </c>
      <c r="E130" s="52" t="s">
        <v>114</v>
      </c>
      <c r="F130" s="52" t="s">
        <v>7</v>
      </c>
      <c r="G130" s="67" t="str">
        <f>_xlfn.TEXTJOIN("_",TRUE,Table_MAPPINGS_PH_GRAPHS_2[[#This Row],[PORTFOLIO_CODE]],Table_MAPPINGS_PH_GRAPHS_2[[#This Row],[EXTERNAL_CLASS]],Table_MAPPINGS_PH_GRAPHS_2[[#This Row],[SERIES_NUMBER]])</f>
        <v>824_B3_PH_COMP_1</v>
      </c>
    </row>
    <row r="131" spans="1:7" x14ac:dyDescent="0.25">
      <c r="A131" s="65" t="s">
        <v>135</v>
      </c>
      <c r="B131" s="52" t="s">
        <v>163</v>
      </c>
      <c r="C131" s="65" t="s">
        <v>15697</v>
      </c>
      <c r="D131" s="67" t="str">
        <f>INDEX(Table_PRFRM_DEFN[[NAME]:[NAME]],MATCH(_xlfn.NUMBERVALUE(Table_MAPPINGS_PH_GRAPHS_2[[#This Row],[SERIES_ID]]),Table_PRFRM_DEFN[[SERIES_ID]:[SERIES_ID]],0))</f>
        <v>825 Fund Unit Class B3 [iE]</v>
      </c>
      <c r="E131" s="52" t="s">
        <v>113</v>
      </c>
      <c r="F131" s="52" t="s">
        <v>6</v>
      </c>
      <c r="G131" s="67" t="str">
        <f>_xlfn.TEXTJOIN("_",TRUE,Table_MAPPINGS_PH_GRAPHS_2[[#This Row],[PORTFOLIO_CODE]],Table_MAPPINGS_PH_GRAPHS_2[[#This Row],[EXTERNAL_CLASS]],Table_MAPPINGS_PH_GRAPHS_2[[#This Row],[SERIES_NUMBER]])</f>
        <v>825_B3_PH_FOORD</v>
      </c>
    </row>
    <row r="132" spans="1:7" x14ac:dyDescent="0.25">
      <c r="A132" s="65" t="s">
        <v>135</v>
      </c>
      <c r="B132" s="52" t="s">
        <v>163</v>
      </c>
      <c r="C132" s="65" t="s">
        <v>177</v>
      </c>
      <c r="D132" s="67" t="str">
        <f>INDEX(Table_PRFRM_DEFN[[NAME]:[NAME]],MATCH(_xlfn.NUMBERVALUE(Table_MAPPINGS_PH_GRAPHS_2[[#This Row],[SERIES_ID]]),Table_PRFRM_DEFN[[SERIES_ID]:[SERIES_ID]],0))</f>
        <v>825 Fund Benchmark - STFIND</v>
      </c>
      <c r="E132" s="52" t="s">
        <v>114</v>
      </c>
      <c r="F132" s="52" t="s">
        <v>7</v>
      </c>
      <c r="G132" s="67" t="str">
        <f>_xlfn.TEXTJOIN("_",TRUE,Table_MAPPINGS_PH_GRAPHS_2[[#This Row],[PORTFOLIO_CODE]],Table_MAPPINGS_PH_GRAPHS_2[[#This Row],[EXTERNAL_CLASS]],Table_MAPPINGS_PH_GRAPHS_2[[#This Row],[SERIES_NUMBER]])</f>
        <v>825_B3_PH_COMP_1</v>
      </c>
    </row>
    <row r="133" spans="1:7" x14ac:dyDescent="0.25">
      <c r="A133" s="65" t="s">
        <v>134</v>
      </c>
      <c r="B133" s="52" t="s">
        <v>163</v>
      </c>
      <c r="C133" s="65" t="s">
        <v>15698</v>
      </c>
      <c r="D133" s="67" t="str">
        <f>INDEX(Table_PRFRM_DEFN[[NAME]:[NAME]],MATCH(_xlfn.NUMBERVALUE(Table_MAPPINGS_PH_GRAPHS_2[[#This Row],[SERIES_ID]]),Table_PRFRM_DEFN[[SERIES_ID]:[SERIES_ID]],0))</f>
        <v>826 Fund Unit Class B3 [iE]</v>
      </c>
      <c r="E133" s="52" t="s">
        <v>113</v>
      </c>
      <c r="F133" s="52" t="s">
        <v>6</v>
      </c>
      <c r="G133" s="67" t="str">
        <f>_xlfn.TEXTJOIN("_",TRUE,Table_MAPPINGS_PH_GRAPHS_2[[#This Row],[PORTFOLIO_CODE]],Table_MAPPINGS_PH_GRAPHS_2[[#This Row],[EXTERNAL_CLASS]],Table_MAPPINGS_PH_GRAPHS_2[[#This Row],[SERIES_NUMBER]])</f>
        <v>826_B3_PH_FOORD</v>
      </c>
    </row>
    <row r="134" spans="1:7" x14ac:dyDescent="0.25">
      <c r="A134" s="65" t="s">
        <v>134</v>
      </c>
      <c r="B134" s="52" t="s">
        <v>163</v>
      </c>
      <c r="C134" s="65" t="s">
        <v>180</v>
      </c>
      <c r="D134" s="67" t="str">
        <f>INDEX(Table_PRFRM_DEFN[[NAME]:[NAME]],MATCH(_xlfn.NUMBERVALUE(Table_MAPPINGS_PH_GRAPHS_2[[#This Row],[SERIES_ID]]),Table_PRFRM_DEFN[[SERIES_ID]:[SERIES_ID]],0))</f>
        <v>826 Fund Benchmark - ALBI</v>
      </c>
      <c r="E134" s="52" t="s">
        <v>114</v>
      </c>
      <c r="F134" s="52" t="s">
        <v>7</v>
      </c>
      <c r="G134" s="67" t="str">
        <f>_xlfn.TEXTJOIN("_",TRUE,Table_MAPPINGS_PH_GRAPHS_2[[#This Row],[PORTFOLIO_CODE]],Table_MAPPINGS_PH_GRAPHS_2[[#This Row],[EXTERNAL_CLASS]],Table_MAPPINGS_PH_GRAPHS_2[[#This Row],[SERIES_NUMBER]])</f>
        <v>826_B3_PH_COMP_1</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3146-F0A0-4A35-BF5C-6764326C8630}">
  <sheetPr>
    <tabColor theme="5" tint="0.39997558519241921"/>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FE26-5C82-4AE6-BDE9-C7A65488D42F}">
  <dimension ref="A1:N24"/>
  <sheetViews>
    <sheetView showGridLines="0" workbookViewId="0">
      <selection activeCell="O18" sqref="O18"/>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
      <c r="J1" s="20"/>
    </row>
    <row r="2" spans="1:14" ht="11.25" customHeight="1" x14ac:dyDescent="0.25">
      <c r="F2" s="17"/>
      <c r="G2" s="17"/>
      <c r="H2" s="20"/>
      <c r="I2" s="4"/>
      <c r="J2" s="20"/>
    </row>
    <row r="3" spans="1:14" ht="11.25" customHeight="1" x14ac:dyDescent="0.25">
      <c r="G3" s="17"/>
    </row>
    <row r="4" spans="1:14" ht="12.75" customHeight="1" x14ac:dyDescent="0.15">
      <c r="A4" s="7">
        <v>1</v>
      </c>
      <c r="B4" s="7">
        <v>809</v>
      </c>
      <c r="C4" s="7" t="s">
        <v>128</v>
      </c>
      <c r="D4" s="7" t="str">
        <f>_xlfn.TEXTJOIN("_",TRUE,B4,C4,A4)</f>
        <v>809_ESAOT_1</v>
      </c>
      <c r="F4" s="33" t="str">
        <f>INDEX(
Table_V_FFS_ESAOT_MAX_10_CATEGORIES[[ITEM_DESCRIPTION]:[ITEM_DESCRIPTION]],
MATCH(D4,Table_V_FFS_ESAOT_MAX_10_CATEGORIES[[LOOKUP]:[LOOKUP]],0)
)</f>
        <v>Consumer staples</v>
      </c>
      <c r="G4" s="17">
        <f>INDEX(
Table_V_FFS_ESAOT_MAX_10_CATEGORIES[[CURRENT_VALUE]:[CURRENT_VALUE]],
MATCH(D4,Table_V_FFS_ESAOT_MAX_10_CATEGORIES[[LOOKUP]:[LOOKUP]],0)
)</f>
        <v>17.367754000000001</v>
      </c>
      <c r="H4" s="34">
        <f>INDEX(
Table_V_FFS_ESAOT_MAX_10_CATEGORIES[[CURRENT_VALUE]:[CURRENT_VALUE]],
MATCH(D4,Table_V_FFS_ESAOT_MAX_10_CATEGORIES[[LOOKUP]:[LOOKUP]],0)
)</f>
        <v>17.367754000000001</v>
      </c>
      <c r="I4" s="29" t="str">
        <f t="shared" ref="I4:I13" si="0">IF(J4=0,"",IF(J4&gt;0,$L$4,$L$5))</f>
        <v>p</v>
      </c>
      <c r="J4" s="35">
        <f>ROUND(INDEX(
Table_V_FFS_ESAOT_MAX_10_CATEGORIES[[CHANGE]:[CHANGE]],
MATCH(D4,Table_V_FFS_ESAOT_MAX_10_CATEGORIES[[LOOKUP]:[LOOKUP]],0)
),1)</f>
        <v>0.7</v>
      </c>
      <c r="L4" s="10" t="s">
        <v>125</v>
      </c>
    </row>
    <row r="5" spans="1:14" ht="12.75" customHeight="1" x14ac:dyDescent="0.15">
      <c r="A5" s="7">
        <v>2</v>
      </c>
      <c r="B5" s="7">
        <f t="shared" ref="B5:B13" si="1">B4</f>
        <v>809</v>
      </c>
      <c r="C5" s="7" t="s">
        <v>128</v>
      </c>
      <c r="D5" s="7" t="str">
        <f t="shared" ref="D5:D13" si="2">_xlfn.TEXTJOIN("_",TRUE,B5,C5,A5)</f>
        <v>809_ESAOT_2</v>
      </c>
      <c r="F5" s="33" t="str">
        <f>INDEX(
Table_V_FFS_ESAOT_MAX_10_CATEGORIES[[ITEM_DESCRIPTION]:[ITEM_DESCRIPTION]],
MATCH(D5,Table_V_FFS_ESAOT_MAX_10_CATEGORIES[[LOOKUP]:[LOOKUP]],0)
)</f>
        <v>Materials</v>
      </c>
      <c r="G5" s="17">
        <f>INDEX(
Table_V_FFS_ESAOT_MAX_10_CATEGORIES[[CURRENT_VALUE]:[CURRENT_VALUE]],
MATCH(D5,Table_V_FFS_ESAOT_MAX_10_CATEGORIES[[LOOKUP]:[LOOKUP]],0)
)</f>
        <v>14.570373</v>
      </c>
      <c r="H5" s="34">
        <f>INDEX(
Table_V_FFS_ESAOT_MAX_10_CATEGORIES[[CURRENT_VALUE]:[CURRENT_VALUE]],
MATCH(D5,Table_V_FFS_ESAOT_MAX_10_CATEGORIES[[LOOKUP]:[LOOKUP]],0)
)</f>
        <v>14.570373</v>
      </c>
      <c r="I5" s="29" t="str">
        <f t="shared" si="0"/>
        <v>q</v>
      </c>
      <c r="J5" s="35">
        <f>ROUND(INDEX(
Table_V_FFS_ESAOT_MAX_10_CATEGORIES[[CHANGE]:[CHANGE]],
MATCH(D5,Table_V_FFS_ESAOT_MAX_10_CATEGORIES[[LOOKUP]:[LOOKUP]],0)
),1)</f>
        <v>-0.5</v>
      </c>
      <c r="L5" s="10" t="s">
        <v>126</v>
      </c>
    </row>
    <row r="6" spans="1:14" ht="12.75" customHeight="1" x14ac:dyDescent="0.15">
      <c r="A6" s="7">
        <v>3</v>
      </c>
      <c r="B6" s="7">
        <f t="shared" si="1"/>
        <v>809</v>
      </c>
      <c r="C6" s="7" t="s">
        <v>128</v>
      </c>
      <c r="D6" s="7" t="str">
        <f t="shared" si="2"/>
        <v>809_ESAOT_3</v>
      </c>
      <c r="F6" s="33" t="str">
        <f>INDEX(
Table_V_FFS_ESAOT_MAX_10_CATEGORIES[[ITEM_DESCRIPTION]:[ITEM_DESCRIPTION]],
MATCH(D6,Table_V_FFS_ESAOT_MAX_10_CATEGORIES[[LOOKUP]:[LOOKUP]],0)
)</f>
        <v>Energy</v>
      </c>
      <c r="G6" s="17">
        <f>INDEX(
Table_V_FFS_ESAOT_MAX_10_CATEGORIES[[CURRENT_VALUE]:[CURRENT_VALUE]],
MATCH(D6,Table_V_FFS_ESAOT_MAX_10_CATEGORIES[[LOOKUP]:[LOOKUP]],0)
)</f>
        <v>11.837375</v>
      </c>
      <c r="H6" s="34">
        <f>INDEX(
Table_V_FFS_ESAOT_MAX_10_CATEGORIES[[CURRENT_VALUE]:[CURRENT_VALUE]],
MATCH(D6,Table_V_FFS_ESAOT_MAX_10_CATEGORIES[[LOOKUP]:[LOOKUP]],0)
)</f>
        <v>11.837375</v>
      </c>
      <c r="I6" s="29" t="str">
        <f t="shared" si="0"/>
        <v>q</v>
      </c>
      <c r="J6" s="35">
        <f>ROUND(INDEX(
Table_V_FFS_ESAOT_MAX_10_CATEGORIES[[CHANGE]:[CHANGE]],
MATCH(D6,Table_V_FFS_ESAOT_MAX_10_CATEGORIES[[LOOKUP]:[LOOKUP]],0)
),1)</f>
        <v>-1.5</v>
      </c>
      <c r="L6" s="11"/>
    </row>
    <row r="7" spans="1:14" ht="12.75" customHeight="1" x14ac:dyDescent="0.15">
      <c r="A7" s="7">
        <v>4</v>
      </c>
      <c r="B7" s="7">
        <f t="shared" si="1"/>
        <v>809</v>
      </c>
      <c r="C7" s="7" t="s">
        <v>128</v>
      </c>
      <c r="D7" s="7" t="str">
        <f t="shared" si="2"/>
        <v>809_ESAOT_4</v>
      </c>
      <c r="F7" s="33" t="str">
        <f>INDEX(
Table_V_FFS_ESAOT_MAX_10_CATEGORIES[[ITEM_DESCRIPTION]:[ITEM_DESCRIPTION]],
MATCH(D7,Table_V_FFS_ESAOT_MAX_10_CATEGORIES[[LOOKUP]:[LOOKUP]],0)
)</f>
        <v>Information technology</v>
      </c>
      <c r="G7" s="17">
        <f>INDEX(
Table_V_FFS_ESAOT_MAX_10_CATEGORIES[[CURRENT_VALUE]:[CURRENT_VALUE]],
MATCH(D7,Table_V_FFS_ESAOT_MAX_10_CATEGORIES[[LOOKUP]:[LOOKUP]],0)
)</f>
        <v>9.5598860000000005</v>
      </c>
      <c r="H7" s="34">
        <f>INDEX(
Table_V_FFS_ESAOT_MAX_10_CATEGORIES[[CURRENT_VALUE]:[CURRENT_VALUE]],
MATCH(D7,Table_V_FFS_ESAOT_MAX_10_CATEGORIES[[LOOKUP]:[LOOKUP]],0)
)</f>
        <v>9.5598860000000005</v>
      </c>
      <c r="I7" s="29" t="str">
        <f t="shared" si="0"/>
        <v>p</v>
      </c>
      <c r="J7" s="35">
        <f>ROUND(INDEX(
Table_V_FFS_ESAOT_MAX_10_CATEGORIES[[CHANGE]:[CHANGE]],
MATCH(D7,Table_V_FFS_ESAOT_MAX_10_CATEGORIES[[LOOKUP]:[LOOKUP]],0)
),1)</f>
        <v>1.3</v>
      </c>
      <c r="L7" s="11"/>
    </row>
    <row r="8" spans="1:14" ht="12.75" customHeight="1" x14ac:dyDescent="0.15">
      <c r="A8" s="7">
        <v>5</v>
      </c>
      <c r="B8" s="7">
        <f t="shared" si="1"/>
        <v>809</v>
      </c>
      <c r="C8" s="7" t="s">
        <v>128</v>
      </c>
      <c r="D8" s="7" t="str">
        <f t="shared" si="2"/>
        <v>809_ESAOT_5</v>
      </c>
      <c r="F8" s="33" t="str">
        <f>INDEX(
Table_V_FFS_ESAOT_MAX_10_CATEGORIES[[ITEM_DESCRIPTION]:[ITEM_DESCRIPTION]],
MATCH(D8,Table_V_FFS_ESAOT_MAX_10_CATEGORIES[[LOOKUP]:[LOOKUP]],0)
)</f>
        <v>Consumer discretionary</v>
      </c>
      <c r="G8" s="17">
        <f>INDEX(
Table_V_FFS_ESAOT_MAX_10_CATEGORIES[[CURRENT_VALUE]:[CURRENT_VALUE]],
MATCH(D8,Table_V_FFS_ESAOT_MAX_10_CATEGORIES[[LOOKUP]:[LOOKUP]],0)
)</f>
        <v>8.3884349999999994</v>
      </c>
      <c r="H8" s="34">
        <f>INDEX(
Table_V_FFS_ESAOT_MAX_10_CATEGORIES[[CURRENT_VALUE]:[CURRENT_VALUE]],
MATCH(D8,Table_V_FFS_ESAOT_MAX_10_CATEGORIES[[LOOKUP]:[LOOKUP]],0)
)</f>
        <v>8.3884349999999994</v>
      </c>
      <c r="I8" s="29" t="str">
        <f t="shared" si="0"/>
        <v>q</v>
      </c>
      <c r="J8" s="35">
        <f>ROUND(INDEX(
Table_V_FFS_ESAOT_MAX_10_CATEGORIES[[CHANGE]:[CHANGE]],
MATCH(D8,Table_V_FFS_ESAOT_MAX_10_CATEGORIES[[LOOKUP]:[LOOKUP]],0)
),1)</f>
        <v>-2</v>
      </c>
      <c r="L8" s="11"/>
    </row>
    <row r="9" spans="1:14" ht="12.75" customHeight="1" x14ac:dyDescent="0.2">
      <c r="A9" s="7">
        <v>6</v>
      </c>
      <c r="B9" s="7">
        <f t="shared" si="1"/>
        <v>809</v>
      </c>
      <c r="C9" s="7" t="s">
        <v>128</v>
      </c>
      <c r="D9" s="7" t="str">
        <f t="shared" si="2"/>
        <v>809_ESAOT_6</v>
      </c>
      <c r="F9" s="33" t="str">
        <f>INDEX(
Table_V_FFS_ESAOT_MAX_10_CATEGORIES[[ITEM_DESCRIPTION]:[ITEM_DESCRIPTION]],
MATCH(D9,Table_V_FFS_ESAOT_MAX_10_CATEGORIES[[LOOKUP]:[LOOKUP]],0)
)</f>
        <v>Financials</v>
      </c>
      <c r="G9" s="17">
        <f>INDEX(
Table_V_FFS_ESAOT_MAX_10_CATEGORIES[[CURRENT_VALUE]:[CURRENT_VALUE]],
MATCH(D9,Table_V_FFS_ESAOT_MAX_10_CATEGORIES[[LOOKUP]:[LOOKUP]],0)
)</f>
        <v>8.2090189999999996</v>
      </c>
      <c r="H9" s="34">
        <f>INDEX(
Table_V_FFS_ESAOT_MAX_10_CATEGORIES[[CURRENT_VALUE]:[CURRENT_VALUE]],
MATCH(D9,Table_V_FFS_ESAOT_MAX_10_CATEGORIES[[LOOKUP]:[LOOKUP]],0)
)</f>
        <v>8.2090189999999996</v>
      </c>
      <c r="I9" s="29" t="str">
        <f t="shared" si="0"/>
        <v/>
      </c>
      <c r="J9" s="35">
        <f>ROUND(INDEX(
Table_V_FFS_ESAOT_MAX_10_CATEGORIES[[CHANGE]:[CHANGE]],
MATCH(D9,Table_V_FFS_ESAOT_MAX_10_CATEGORIES[[LOOKUP]:[LOOKUP]],0)
),1)</f>
        <v>0</v>
      </c>
      <c r="L9" s="13"/>
    </row>
    <row r="10" spans="1:14" ht="12.75" customHeight="1" x14ac:dyDescent="0.15">
      <c r="A10" s="7">
        <v>7</v>
      </c>
      <c r="B10" s="7">
        <f t="shared" si="1"/>
        <v>809</v>
      </c>
      <c r="C10" s="7" t="s">
        <v>128</v>
      </c>
      <c r="D10" s="7" t="str">
        <f t="shared" si="2"/>
        <v>809_ESAOT_7</v>
      </c>
      <c r="F10" s="33" t="str">
        <f>INDEX(
Table_V_FFS_ESAOT_MAX_10_CATEGORIES[[ITEM_DESCRIPTION]:[ITEM_DESCRIPTION]],
MATCH(D10,Table_V_FFS_ESAOT_MAX_10_CATEGORIES[[LOOKUP]:[LOOKUP]],0)
)</f>
        <v>Utilities</v>
      </c>
      <c r="G10" s="17">
        <f>INDEX(
Table_V_FFS_ESAOT_MAX_10_CATEGORIES[[CURRENT_VALUE]:[CURRENT_VALUE]],
MATCH(D10,Table_V_FFS_ESAOT_MAX_10_CATEGORIES[[LOOKUP]:[LOOKUP]],0)
)</f>
        <v>8.1540619999999997</v>
      </c>
      <c r="H10" s="34">
        <f>INDEX(
Table_V_FFS_ESAOT_MAX_10_CATEGORIES[[CURRENT_VALUE]:[CURRENT_VALUE]],
MATCH(D10,Table_V_FFS_ESAOT_MAX_10_CATEGORIES[[LOOKUP]:[LOOKUP]],0)
)</f>
        <v>8.1540619999999997</v>
      </c>
      <c r="I10" s="29" t="str">
        <f t="shared" si="0"/>
        <v>q</v>
      </c>
      <c r="J10" s="35">
        <f>ROUND(INDEX(
Table_V_FFS_ESAOT_MAX_10_CATEGORIES[[CHANGE]:[CHANGE]],
MATCH(D10,Table_V_FFS_ESAOT_MAX_10_CATEGORIES[[LOOKUP]:[LOOKUP]],0)
),1)</f>
        <v>-1.2</v>
      </c>
      <c r="L10" s="11"/>
    </row>
    <row r="11" spans="1:14" ht="12.75" customHeight="1" x14ac:dyDescent="0.15">
      <c r="A11" s="7">
        <v>8</v>
      </c>
      <c r="B11" s="7">
        <f t="shared" si="1"/>
        <v>809</v>
      </c>
      <c r="C11" s="7" t="s">
        <v>128</v>
      </c>
      <c r="D11" s="7" t="str">
        <f t="shared" si="2"/>
        <v>809_ESAOT_8</v>
      </c>
      <c r="F11" s="33" t="str">
        <f>INDEX(
Table_V_FFS_ESAOT_MAX_10_CATEGORIES[[ITEM_DESCRIPTION]:[ITEM_DESCRIPTION]],
MATCH(D11,Table_V_FFS_ESAOT_MAX_10_CATEGORIES[[LOOKUP]:[LOOKUP]],0)
)</f>
        <v>Industrials</v>
      </c>
      <c r="G11" s="17">
        <f>INDEX(
Table_V_FFS_ESAOT_MAX_10_CATEGORIES[[CURRENT_VALUE]:[CURRENT_VALUE]],
MATCH(D11,Table_V_FFS_ESAOT_MAX_10_CATEGORIES[[LOOKUP]:[LOOKUP]],0)
)</f>
        <v>7.7990490000000001</v>
      </c>
      <c r="H11" s="34">
        <f>INDEX(
Table_V_FFS_ESAOT_MAX_10_CATEGORIES[[CURRENT_VALUE]:[CURRENT_VALUE]],
MATCH(D11,Table_V_FFS_ESAOT_MAX_10_CATEGORIES[[LOOKUP]:[LOOKUP]],0)
)</f>
        <v>7.7990490000000001</v>
      </c>
      <c r="I11" s="29" t="str">
        <f t="shared" si="0"/>
        <v>p</v>
      </c>
      <c r="J11" s="35">
        <f>ROUND(INDEX(
Table_V_FFS_ESAOT_MAX_10_CATEGORIES[[CHANGE]:[CHANGE]],
MATCH(D11,Table_V_FFS_ESAOT_MAX_10_CATEGORIES[[LOOKUP]:[LOOKUP]],0)
),1)</f>
        <v>0.8</v>
      </c>
      <c r="L11" s="11"/>
    </row>
    <row r="12" spans="1:14" ht="12.75" customHeight="1" x14ac:dyDescent="0.15">
      <c r="A12" s="7">
        <v>9</v>
      </c>
      <c r="B12" s="7">
        <f t="shared" si="1"/>
        <v>809</v>
      </c>
      <c r="C12" s="7" t="s">
        <v>128</v>
      </c>
      <c r="D12" s="7" t="str">
        <f t="shared" si="2"/>
        <v>809_ESAOT_9</v>
      </c>
      <c r="F12" s="33" t="str">
        <f>INDEX(
Table_V_FFS_ESAOT_MAX_10_CATEGORIES[[ITEM_DESCRIPTION]:[ITEM_DESCRIPTION]],
MATCH(D12,Table_V_FFS_ESAOT_MAX_10_CATEGORIES[[LOOKUP]:[LOOKUP]],0)
)</f>
        <v>Communication services</v>
      </c>
      <c r="G12" s="17">
        <f>INDEX(
Table_V_FFS_ESAOT_MAX_10_CATEGORIES[[CURRENT_VALUE]:[CURRENT_VALUE]],
MATCH(D12,Table_V_FFS_ESAOT_MAX_10_CATEGORIES[[LOOKUP]:[LOOKUP]],0)
)</f>
        <v>7.1045109999999996</v>
      </c>
      <c r="H12" s="34">
        <f>INDEX(
Table_V_FFS_ESAOT_MAX_10_CATEGORIES[[CURRENT_VALUE]:[CURRENT_VALUE]],
MATCH(D12,Table_V_FFS_ESAOT_MAX_10_CATEGORIES[[LOOKUP]:[LOOKUP]],0)
)</f>
        <v>7.1045109999999996</v>
      </c>
      <c r="I12" s="29" t="str">
        <f t="shared" si="0"/>
        <v>p</v>
      </c>
      <c r="J12" s="35">
        <f>ROUND(INDEX(
Table_V_FFS_ESAOT_MAX_10_CATEGORIES[[CHANGE]:[CHANGE]],
MATCH(D12,Table_V_FFS_ESAOT_MAX_10_CATEGORIES[[LOOKUP]:[LOOKUP]],0)
),1)</f>
        <v>2.2999999999999998</v>
      </c>
      <c r="L12" s="11"/>
    </row>
    <row r="13" spans="1:14" ht="12.75" customHeight="1" x14ac:dyDescent="0.15">
      <c r="A13" s="7">
        <v>10</v>
      </c>
      <c r="B13" s="7">
        <f t="shared" si="1"/>
        <v>809</v>
      </c>
      <c r="C13" s="7" t="s">
        <v>128</v>
      </c>
      <c r="D13" s="7" t="str">
        <f t="shared" si="2"/>
        <v>809_ESAOT_10</v>
      </c>
      <c r="F13" s="33" t="str">
        <f>INDEX(
Table_V_FFS_ESAOT_MAX_10_CATEGORIES[[ITEM_DESCRIPTION]:[ITEM_DESCRIPTION]],
MATCH(D13,Table_V_FFS_ESAOT_MAX_10_CATEGORIES[[LOOKUP]:[LOOKUP]],0)
)</f>
        <v>Healthcare</v>
      </c>
      <c r="G13" s="17">
        <f>INDEX(
Table_V_FFS_ESAOT_MAX_10_CATEGORIES[[CURRENT_VALUE]:[CURRENT_VALUE]],
MATCH(D13,Table_V_FFS_ESAOT_MAX_10_CATEGORIES[[LOOKUP]:[LOOKUP]],0)
)</f>
        <v>7.0095369999999999</v>
      </c>
      <c r="H13" s="34">
        <f>INDEX(
Table_V_FFS_ESAOT_MAX_10_CATEGORIES[[CURRENT_VALUE]:[CURRENT_VALUE]],
MATCH(D13,Table_V_FFS_ESAOT_MAX_10_CATEGORIES[[LOOKUP]:[LOOKUP]],0)
)</f>
        <v>7.0095369999999999</v>
      </c>
      <c r="I13" s="29" t="str">
        <f t="shared" si="0"/>
        <v>p</v>
      </c>
      <c r="J13" s="35">
        <f>ROUND(INDEX(
Table_V_FFS_ESAOT_MAX_10_CATEGORIES[[CHANGE]:[CHANGE]],
MATCH(D13,Table_V_FFS_ESAOT_MAX_10_CATEGORIES[[LOOKUP]:[LOOKUP]],0)
),1)</f>
        <v>0.2</v>
      </c>
      <c r="L13" s="11"/>
    </row>
    <row r="14" spans="1:14" ht="11.25" customHeight="1" x14ac:dyDescent="0.15">
      <c r="A14" s="7"/>
      <c r="B14" s="7"/>
      <c r="C14" s="7"/>
      <c r="D14" s="7"/>
      <c r="F14" s="18"/>
      <c r="G14" s="17"/>
      <c r="H14" s="7"/>
      <c r="I14" s="6"/>
      <c r="J14" s="8"/>
      <c r="L14" s="11"/>
      <c r="N14" s="16"/>
    </row>
    <row r="15" spans="1:14" ht="12.75" customHeight="1" x14ac:dyDescent="0.15">
      <c r="A15" s="7"/>
      <c r="B15" s="7"/>
      <c r="C15" s="7"/>
      <c r="D15" s="7"/>
      <c r="F15" s="18"/>
      <c r="G15" s="17"/>
      <c r="H15" s="7"/>
      <c r="I15" s="6"/>
      <c r="J15" s="8"/>
      <c r="L15" s="11"/>
      <c r="N15" s="16"/>
    </row>
    <row r="16" spans="1:14" x14ac:dyDescent="0.25">
      <c r="F16" s="15" t="s">
        <v>141</v>
      </c>
      <c r="G16" s="19">
        <f>SUM(G4,G5,G6,G7,G8,G9,G10,G11,G12,G13)</f>
        <v>100.000001</v>
      </c>
    </row>
    <row r="19" spans="8:8" x14ac:dyDescent="0.25">
      <c r="H19" s="36"/>
    </row>
    <row r="20" spans="8:8" x14ac:dyDescent="0.25">
      <c r="H20" s="36"/>
    </row>
    <row r="21" spans="8:8" x14ac:dyDescent="0.25">
      <c r="H21" s="36"/>
    </row>
    <row r="22" spans="8:8" x14ac:dyDescent="0.25">
      <c r="H22" s="36"/>
    </row>
    <row r="23" spans="8:8" x14ac:dyDescent="0.25">
      <c r="H23" s="36"/>
    </row>
    <row r="24" spans="8:8" x14ac:dyDescent="0.25">
      <c r="H24" s="36"/>
    </row>
  </sheetData>
  <conditionalFormatting sqref="G4:G15">
    <cfRule type="dataBar" priority="2">
      <dataBar showValue="0">
        <cfvo type="min"/>
        <cfvo type="max"/>
        <color rgb="FFD25347"/>
      </dataBar>
      <extLst>
        <ext xmlns:x14="http://schemas.microsoft.com/office/spreadsheetml/2009/9/main" uri="{B025F937-C7B1-47D3-B67F-A62EFF666E3E}">
          <x14:id>{BD082021-C100-40B4-BDFA-9909E67E80A3}</x14:id>
        </ext>
      </extLst>
    </cfRule>
  </conditionalFormatting>
  <conditionalFormatting sqref="I4:I15">
    <cfRule type="containsText" dxfId="32"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D082021-C100-40B4-BDFA-9909E67E80A3}">
            <x14:dataBar minLength="0" maxLength="100" gradient="0">
              <x14:cfvo type="autoMin"/>
              <x14:cfvo type="autoMax"/>
              <x14:negativeFillColor rgb="FFFF0000"/>
              <x14:axisColor rgb="FF000000"/>
            </x14:dataBar>
          </x14:cfRule>
          <xm:sqref>G4:G15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4F80-29CD-45B1-AFF1-B4FD914AD291}">
  <dimension ref="A1:N19"/>
  <sheetViews>
    <sheetView showGridLines="0" workbookViewId="0">
      <selection activeCell="S1" sqref="S1"/>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 customWidth="1"/>
    <col min="10" max="10" width="4.42578125" style="21" bestFit="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
      <c r="J1" s="20"/>
    </row>
    <row r="2" spans="1:14" ht="11.25" customHeight="1" x14ac:dyDescent="0.25">
      <c r="F2" s="17"/>
      <c r="G2" s="17"/>
      <c r="H2" s="20"/>
      <c r="I2" s="4"/>
      <c r="J2" s="20"/>
    </row>
    <row r="3" spans="1:14" ht="12.75" customHeight="1" x14ac:dyDescent="0.15">
      <c r="A3" s="7">
        <v>1</v>
      </c>
      <c r="B3" s="7">
        <v>809</v>
      </c>
      <c r="C3" s="7" t="s">
        <v>42</v>
      </c>
      <c r="D3" s="7" t="str">
        <f>_xlfn.TEXTJOIN("_",TRUE,B3,C3,A3)</f>
        <v>809_AAOT_1</v>
      </c>
      <c r="F3" s="33" t="str">
        <f>INDEX(
V_FFS_AAOT[[ITEM_DESCRIPTION]:[ITEM_DESCRIPTION]],
MATCH(D3,V_FFS_AAOT[[LOOKUP]:[LOOKUP]],0)
)</f>
        <v>Equities</v>
      </c>
      <c r="G3" s="17">
        <f>INDEX(
V_FFS_AAOT[[CURRENT_VALUE]:[CURRENT_VALUE]],
MATCH(D3,V_FFS_AAOT[[LOOKUP]:[LOOKUP]],0)
)</f>
        <v>52.053759999999997</v>
      </c>
      <c r="H3" s="34">
        <f>INDEX(
V_FFS_AAOT[[CURRENT_VALUE]:[CURRENT_VALUE]],
MATCH(D3,V_FFS_AAOT[[LOOKUP]:[LOOKUP]],0)
)</f>
        <v>52.053759999999997</v>
      </c>
      <c r="I3" s="29" t="str">
        <f t="shared" ref="I3:I12" si="0">IF(J3=0,"",IF(J3&gt;0,$L$3,$L$4))</f>
        <v>p</v>
      </c>
      <c r="J3" s="35">
        <f>ROUND(INDEX(
V_FFS_AAOT[[CHANGE]:[CHANGE]],
MATCH(D3,V_FFS_AAOT[[LOOKUP]:[LOOKUP]],0)
),1)</f>
        <v>3.9</v>
      </c>
      <c r="L3" s="10" t="s">
        <v>125</v>
      </c>
    </row>
    <row r="4" spans="1:14" ht="12.75" customHeight="1" x14ac:dyDescent="0.15">
      <c r="A4" s="7">
        <v>2</v>
      </c>
      <c r="B4" s="7">
        <f t="shared" ref="B4:B12" si="1">B3</f>
        <v>809</v>
      </c>
      <c r="C4" s="7" t="s">
        <v>42</v>
      </c>
      <c r="D4" s="7" t="str">
        <f t="shared" ref="D4:D12" si="2">_xlfn.TEXTJOIN("_",TRUE,B4,C4,A4)</f>
        <v>809_AAOT_2</v>
      </c>
      <c r="F4" s="33" t="str">
        <f>INDEX(
V_FFS_AAOT[[ITEM_DESCRIPTION]:[ITEM_DESCRIPTION]],
MATCH(D4,V_FFS_AAOT[[LOOKUP]:[LOOKUP]],0)
)</f>
        <v>Cash</v>
      </c>
      <c r="G4" s="17">
        <f>INDEX(
V_FFS_AAOT[[CURRENT_VALUE]:[CURRENT_VALUE]],
MATCH(D4,V_FFS_AAOT[[LOOKUP]:[LOOKUP]],0)
)</f>
        <v>28.504272</v>
      </c>
      <c r="H4" s="34">
        <f>INDEX(
V_FFS_AAOT[[CURRENT_VALUE]:[CURRENT_VALUE]],
MATCH(D4,V_FFS_AAOT[[LOOKUP]:[LOOKUP]],0)
)</f>
        <v>28.504272</v>
      </c>
      <c r="I4" s="29" t="str">
        <f t="shared" si="0"/>
        <v>q</v>
      </c>
      <c r="J4" s="35">
        <f>ROUND(INDEX(
V_FFS_AAOT[[CHANGE]:[CHANGE]],
MATCH(D4,V_FFS_AAOT[[LOOKUP]:[LOOKUP]],0)
),1)</f>
        <v>-5.2</v>
      </c>
      <c r="L4" s="10" t="s">
        <v>126</v>
      </c>
    </row>
    <row r="5" spans="1:14" ht="12.75" customHeight="1" x14ac:dyDescent="0.15">
      <c r="A5" s="7">
        <v>3</v>
      </c>
      <c r="B5" s="7">
        <f t="shared" si="1"/>
        <v>809</v>
      </c>
      <c r="C5" s="7" t="s">
        <v>42</v>
      </c>
      <c r="D5" s="7" t="str">
        <f t="shared" si="2"/>
        <v>809_AAOT_3</v>
      </c>
      <c r="F5" s="33" t="str">
        <f>INDEX(
V_FFS_AAOT[[ITEM_DESCRIPTION]:[ITEM_DESCRIPTION]],
MATCH(D5,V_FFS_AAOT[[LOOKUP]:[LOOKUP]],0)
)</f>
        <v>Commodities</v>
      </c>
      <c r="G5" s="17">
        <f>INDEX(
V_FFS_AAOT[[CURRENT_VALUE]:[CURRENT_VALUE]],
MATCH(D5,V_FFS_AAOT[[LOOKUP]:[LOOKUP]],0)
)</f>
        <v>7.2831340000000004</v>
      </c>
      <c r="H5" s="34">
        <f>INDEX(
V_FFS_AAOT[[CURRENT_VALUE]:[CURRENT_VALUE]],
MATCH(D5,V_FFS_AAOT[[LOOKUP]:[LOOKUP]],0)
)</f>
        <v>7.2831340000000004</v>
      </c>
      <c r="I5" s="29" t="str">
        <f t="shared" si="0"/>
        <v>p</v>
      </c>
      <c r="J5" s="35">
        <f>ROUND(INDEX(
V_FFS_AAOT[[CHANGE]:[CHANGE]],
MATCH(D5,V_FFS_AAOT[[LOOKUP]:[LOOKUP]],0)
),1)</f>
        <v>0.9</v>
      </c>
      <c r="L5" s="11"/>
    </row>
    <row r="6" spans="1:14" ht="12.75" customHeight="1" x14ac:dyDescent="0.15">
      <c r="A6" s="7">
        <v>4</v>
      </c>
      <c r="B6" s="7">
        <f t="shared" si="1"/>
        <v>809</v>
      </c>
      <c r="C6" s="7" t="s">
        <v>42</v>
      </c>
      <c r="D6" s="7" t="str">
        <f t="shared" si="2"/>
        <v>809_AAOT_4</v>
      </c>
      <c r="F6" s="33" t="str">
        <f>INDEX(
V_FFS_AAOT[[ITEM_DESCRIPTION]:[ITEM_DESCRIPTION]],
MATCH(D6,V_FFS_AAOT[[LOOKUP]:[LOOKUP]],0)
)</f>
        <v>Property</v>
      </c>
      <c r="G6" s="17">
        <f>INDEX(
V_FFS_AAOT[[CURRENT_VALUE]:[CURRENT_VALUE]],
MATCH(D6,V_FFS_AAOT[[LOOKUP]:[LOOKUP]],0)
)</f>
        <v>5.512588</v>
      </c>
      <c r="H6" s="34">
        <f>INDEX(
V_FFS_AAOT[[CURRENT_VALUE]:[CURRENT_VALUE]],
MATCH(D6,V_FFS_AAOT[[LOOKUP]:[LOOKUP]],0)
)</f>
        <v>5.512588</v>
      </c>
      <c r="I6" s="29" t="str">
        <f t="shared" si="0"/>
        <v>p</v>
      </c>
      <c r="J6" s="35">
        <f>ROUND(INDEX(
V_FFS_AAOT[[CHANGE]:[CHANGE]],
MATCH(D6,V_FFS_AAOT[[LOOKUP]:[LOOKUP]],0)
),1)</f>
        <v>0.3</v>
      </c>
      <c r="L6" s="11"/>
    </row>
    <row r="7" spans="1:14" ht="12.75" customHeight="1" x14ac:dyDescent="0.15">
      <c r="A7" s="7">
        <v>5</v>
      </c>
      <c r="B7" s="7">
        <f t="shared" si="1"/>
        <v>809</v>
      </c>
      <c r="C7" s="7" t="s">
        <v>42</v>
      </c>
      <c r="D7" s="7" t="str">
        <f t="shared" si="2"/>
        <v>809_AAOT_5</v>
      </c>
      <c r="F7" s="33" t="str">
        <f>INDEX(
V_FFS_AAOT[[ITEM_DESCRIPTION]:[ITEM_DESCRIPTION]],
MATCH(D7,V_FFS_AAOT[[LOOKUP]:[LOOKUP]],0)
)</f>
        <v>Government bonds</v>
      </c>
      <c r="G7" s="17">
        <f>INDEX(
V_FFS_AAOT[[CURRENT_VALUE]:[CURRENT_VALUE]],
MATCH(D7,V_FFS_AAOT[[LOOKUP]:[LOOKUP]],0)
)</f>
        <v>4.3274249999999999</v>
      </c>
      <c r="H7" s="34">
        <f>INDEX(
V_FFS_AAOT[[CURRENT_VALUE]:[CURRENT_VALUE]],
MATCH(D7,V_FFS_AAOT[[LOOKUP]:[LOOKUP]],0)
)</f>
        <v>4.3274249999999999</v>
      </c>
      <c r="I7" s="29" t="str">
        <f t="shared" si="0"/>
        <v/>
      </c>
      <c r="J7" s="35">
        <f>ROUND(INDEX(
V_FFS_AAOT[[CHANGE]:[CHANGE]],
MATCH(D7,V_FFS_AAOT[[LOOKUP]:[LOOKUP]],0)
),1)</f>
        <v>0</v>
      </c>
      <c r="L7" s="11"/>
    </row>
    <row r="8" spans="1:14" ht="12.75" customHeight="1" x14ac:dyDescent="0.2">
      <c r="A8" s="7">
        <v>6</v>
      </c>
      <c r="B8" s="7">
        <f t="shared" si="1"/>
        <v>809</v>
      </c>
      <c r="C8" s="7" t="s">
        <v>42</v>
      </c>
      <c r="D8" s="7" t="str">
        <f t="shared" si="2"/>
        <v>809_AAOT_6</v>
      </c>
      <c r="F8" s="33" t="str">
        <f>INDEX(
V_FFS_AAOT[[ITEM_DESCRIPTION]:[ITEM_DESCRIPTION]],
MATCH(D8,V_FFS_AAOT[[LOOKUP]:[LOOKUP]],0)
)</f>
        <v>Corporate bonds</v>
      </c>
      <c r="G8" s="17">
        <f>INDEX(
V_FFS_AAOT[[CURRENT_VALUE]:[CURRENT_VALUE]],
MATCH(D8,V_FFS_AAOT[[LOOKUP]:[LOOKUP]],0)
)</f>
        <v>2.3188209999999998</v>
      </c>
      <c r="H8" s="34">
        <f>INDEX(
V_FFS_AAOT[[CURRENT_VALUE]:[CURRENT_VALUE]],
MATCH(D8,V_FFS_AAOT[[LOOKUP]:[LOOKUP]],0)
)</f>
        <v>2.3188209999999998</v>
      </c>
      <c r="I8" s="29" t="str">
        <f t="shared" si="0"/>
        <v/>
      </c>
      <c r="J8" s="35">
        <f>ROUND(INDEX(
V_FFS_AAOT[[CHANGE]:[CHANGE]],
MATCH(D8,V_FFS_AAOT[[LOOKUP]:[LOOKUP]],0)
),1)</f>
        <v>0</v>
      </c>
      <c r="L8" s="13"/>
    </row>
    <row r="9" spans="1:14" ht="12.75" customHeight="1" x14ac:dyDescent="0.15">
      <c r="A9" s="7">
        <v>7</v>
      </c>
      <c r="B9" s="7">
        <f t="shared" si="1"/>
        <v>809</v>
      </c>
      <c r="C9" s="7" t="s">
        <v>42</v>
      </c>
      <c r="D9" s="7" t="str">
        <f t="shared" si="2"/>
        <v>809_AAOT_7</v>
      </c>
      <c r="F9" s="33" t="e">
        <f>INDEX(
V_FFS_AAOT[[ITEM_DESCRIPTION]:[ITEM_DESCRIPTION]],
MATCH(D9,V_FFS_AAOT[[LOOKUP]:[LOOKUP]],0)
)</f>
        <v>#N/A</v>
      </c>
      <c r="G9" s="17" t="e">
        <f>INDEX(
V_FFS_AAOT[[CURRENT_VALUE]:[CURRENT_VALUE]],
MATCH(D9,V_FFS_AAOT[[LOOKUP]:[LOOKUP]],0)
)</f>
        <v>#N/A</v>
      </c>
      <c r="H9" s="34" t="e">
        <f>INDEX(
V_FFS_AAOT[[CURRENT_VALUE]:[CURRENT_VALUE]],
MATCH(D9,V_FFS_AAOT[[LOOKUP]:[LOOKUP]],0)
)</f>
        <v>#N/A</v>
      </c>
      <c r="I9" s="72" t="e">
        <f t="shared" si="0"/>
        <v>#N/A</v>
      </c>
      <c r="J9" s="35" t="e">
        <f>ROUND(INDEX(
V_FFS_AAOT[[CHANGE]:[CHANGE]],
MATCH(D9,V_FFS_AAOT[[LOOKUP]:[LOOKUP]],0)
),1)</f>
        <v>#N/A</v>
      </c>
      <c r="L9" s="11"/>
    </row>
    <row r="10" spans="1:14" ht="12.75" customHeight="1" x14ac:dyDescent="0.15">
      <c r="A10" s="7">
        <v>8</v>
      </c>
      <c r="B10" s="7">
        <f t="shared" si="1"/>
        <v>809</v>
      </c>
      <c r="C10" s="7" t="s">
        <v>42</v>
      </c>
      <c r="D10" s="7" t="str">
        <f t="shared" si="2"/>
        <v>809_AAOT_8</v>
      </c>
      <c r="F10" s="33" t="e">
        <f>INDEX(
V_FFS_AAOT[[ITEM_DESCRIPTION]:[ITEM_DESCRIPTION]],
MATCH(D10,V_FFS_AAOT[[LOOKUP]:[LOOKUP]],0)
)</f>
        <v>#N/A</v>
      </c>
      <c r="G10" s="17" t="e">
        <f>INDEX(
V_FFS_AAOT[[CURRENT_VALUE]:[CURRENT_VALUE]],
MATCH(D10,V_FFS_AAOT[[LOOKUP]:[LOOKUP]],0)
)</f>
        <v>#N/A</v>
      </c>
      <c r="H10" s="34" t="e">
        <f>INDEX(
V_FFS_AAOT[[CURRENT_VALUE]:[CURRENT_VALUE]],
MATCH(D10,V_FFS_AAOT[[LOOKUP]:[LOOKUP]],0)
)</f>
        <v>#N/A</v>
      </c>
      <c r="I10" s="29" t="e">
        <f t="shared" si="0"/>
        <v>#N/A</v>
      </c>
      <c r="J10" s="35" t="e">
        <f>ROUND(INDEX(
V_FFS_AAOT[[CHANGE]:[CHANGE]],
MATCH(D10,V_FFS_AAOT[[LOOKUP]:[LOOKUP]],0)
),1)</f>
        <v>#N/A</v>
      </c>
      <c r="L10" s="11"/>
    </row>
    <row r="11" spans="1:14" ht="12.75" customHeight="1" x14ac:dyDescent="0.15">
      <c r="A11" s="7">
        <v>9</v>
      </c>
      <c r="B11" s="7">
        <f t="shared" si="1"/>
        <v>809</v>
      </c>
      <c r="C11" s="7" t="s">
        <v>42</v>
      </c>
      <c r="D11" s="7" t="str">
        <f t="shared" si="2"/>
        <v>809_AAOT_9</v>
      </c>
      <c r="F11" s="33" t="e">
        <f>INDEX(
V_FFS_AAOT[[ITEM_DESCRIPTION]:[ITEM_DESCRIPTION]],
MATCH(D11,V_FFS_AAOT[[LOOKUP]:[LOOKUP]],0)
)</f>
        <v>#N/A</v>
      </c>
      <c r="G11" s="17" t="e">
        <f>INDEX(
V_FFS_AAOT[[CURRENT_VALUE]:[CURRENT_VALUE]],
MATCH(D11,V_FFS_AAOT[[LOOKUP]:[LOOKUP]],0)
)</f>
        <v>#N/A</v>
      </c>
      <c r="H11" s="34" t="e">
        <f>INDEX(
V_FFS_AAOT[[CURRENT_VALUE]:[CURRENT_VALUE]],
MATCH(D11,V_FFS_AAOT[[LOOKUP]:[LOOKUP]],0)
)</f>
        <v>#N/A</v>
      </c>
      <c r="I11" s="29" t="e">
        <f t="shared" si="0"/>
        <v>#N/A</v>
      </c>
      <c r="J11" s="35" t="e">
        <f>ROUND(INDEX(
V_FFS_AAOT[[CHANGE]:[CHANGE]],
MATCH(D11,V_FFS_AAOT[[LOOKUP]:[LOOKUP]],0)
),1)</f>
        <v>#N/A</v>
      </c>
      <c r="L11" s="11"/>
    </row>
    <row r="12" spans="1:14" ht="12.75" customHeight="1" x14ac:dyDescent="0.15">
      <c r="A12" s="7">
        <v>10</v>
      </c>
      <c r="B12" s="7">
        <f t="shared" si="1"/>
        <v>809</v>
      </c>
      <c r="C12" s="7" t="s">
        <v>42</v>
      </c>
      <c r="D12" s="7" t="str">
        <f t="shared" si="2"/>
        <v>809_AAOT_10</v>
      </c>
      <c r="F12" s="33" t="e">
        <f>INDEX(
V_FFS_AAOT[[ITEM_DESCRIPTION]:[ITEM_DESCRIPTION]],
MATCH(D12,V_FFS_AAOT[[LOOKUP]:[LOOKUP]],0)
)</f>
        <v>#N/A</v>
      </c>
      <c r="G12" s="17" t="e">
        <f>INDEX(
V_FFS_AAOT[[CURRENT_VALUE]:[CURRENT_VALUE]],
MATCH(D12,V_FFS_AAOT[[LOOKUP]:[LOOKUP]],0)
)</f>
        <v>#N/A</v>
      </c>
      <c r="H12" s="34" t="e">
        <f>INDEX(
V_FFS_AAOT[[CURRENT_VALUE]:[CURRENT_VALUE]],
MATCH(D12,V_FFS_AAOT[[LOOKUP]:[LOOKUP]],0)
)</f>
        <v>#N/A</v>
      </c>
      <c r="I12" s="29" t="e">
        <f t="shared" si="0"/>
        <v>#N/A</v>
      </c>
      <c r="J12" s="35" t="e">
        <f>ROUND(INDEX(
V_FFS_AAOT[[CHANGE]:[CHANGE]],
MATCH(D12,V_FFS_AAOT[[LOOKUP]:[LOOKUP]],0)
),1)</f>
        <v>#N/A</v>
      </c>
      <c r="L12" s="11"/>
    </row>
    <row r="13" spans="1:14" ht="11.25" customHeight="1" x14ac:dyDescent="0.15">
      <c r="A13" s="7"/>
      <c r="B13" s="7"/>
      <c r="C13" s="7"/>
      <c r="D13" s="7"/>
      <c r="F13" s="18"/>
      <c r="G13" s="17"/>
      <c r="H13" s="7"/>
      <c r="I13" s="6"/>
      <c r="J13" s="8"/>
      <c r="L13" s="11"/>
      <c r="N13" s="16"/>
    </row>
    <row r="14" spans="1:14" ht="12.75" customHeight="1" x14ac:dyDescent="0.15">
      <c r="A14" s="7"/>
      <c r="B14" s="7"/>
      <c r="C14" s="7"/>
      <c r="D14" s="7"/>
      <c r="F14" s="18"/>
      <c r="G14" s="17"/>
      <c r="H14" s="7"/>
      <c r="I14" s="6"/>
      <c r="J14" s="8"/>
      <c r="L14" s="11"/>
      <c r="N14" s="16"/>
    </row>
    <row r="15" spans="1:14" x14ac:dyDescent="0.25">
      <c r="F15" s="15" t="s">
        <v>141</v>
      </c>
      <c r="G15" s="19" t="e">
        <f>SUM(G3,G4,G5,G6,G7,G8,G9)</f>
        <v>#N/A</v>
      </c>
    </row>
    <row r="19" spans="13:13" x14ac:dyDescent="0.25">
      <c r="M19" s="37">
        <f>3.15/7*6</f>
        <v>2.7</v>
      </c>
    </row>
  </sheetData>
  <conditionalFormatting sqref="G3:G14">
    <cfRule type="dataBar" priority="41">
      <dataBar showValue="0">
        <cfvo type="min"/>
        <cfvo type="max"/>
        <color rgb="FFD25347"/>
      </dataBar>
      <extLst>
        <ext xmlns:x14="http://schemas.microsoft.com/office/spreadsheetml/2009/9/main" uri="{B025F937-C7B1-47D3-B67F-A62EFF666E3E}">
          <x14:id>{34D020DF-6FE4-4755-91B6-006E8B8A3CFB}</x14:id>
        </ext>
      </extLst>
    </cfRule>
  </conditionalFormatting>
  <conditionalFormatting sqref="I3:I14">
    <cfRule type="containsText" dxfId="31" priority="1" operator="containsText" text="q">
      <formula>NOT(ISERROR(SEARCH("q",I3)))</formula>
    </cfRule>
  </conditionalFormatting>
  <pageMargins left="0.7" right="0.7" top="0.75" bottom="0.75" header="0.3" footer="0.3"/>
  <pageSetup paperSize="9" orientation="portrait" r:id="rId1"/>
  <ignoredErrors>
    <ignoredError sqref="I9" evalError="1"/>
  </ignoredErrors>
  <drawing r:id="rId2"/>
  <extLst>
    <ext xmlns:x14="http://schemas.microsoft.com/office/spreadsheetml/2009/9/main" uri="{78C0D931-6437-407d-A8EE-F0AAD7539E65}">
      <x14:conditionalFormattings>
        <x14:conditionalFormatting xmlns:xm="http://schemas.microsoft.com/office/excel/2006/main">
          <x14:cfRule type="dataBar" id="{34D020DF-6FE4-4755-91B6-006E8B8A3CFB}">
            <x14:dataBar minLength="0" maxLength="100" gradient="0">
              <x14:cfvo type="autoMin"/>
              <x14:cfvo type="autoMax"/>
              <x14:negativeFillColor rgb="FFFF0000"/>
              <x14:axisColor theme="0"/>
            </x14:dataBar>
          </x14:cfRule>
          <xm:sqref>G3:G14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2027-00C5-446E-8F25-33BF351B5A3E}">
  <dimension ref="B1:Q245"/>
  <sheetViews>
    <sheetView zoomScale="160" zoomScaleNormal="160"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3" width="19.7109375" bestFit="1" customWidth="1"/>
    <col min="14" max="14" width="13" bestFit="1" customWidth="1"/>
    <col min="15" max="17" width="14.28515625" bestFit="1" customWidth="1"/>
    <col min="18" max="19" width="20" bestFit="1" customWidth="1"/>
    <col min="21" max="21" width="14.85546875" bestFit="1" customWidth="1"/>
  </cols>
  <sheetData>
    <row r="1" spans="2:17" x14ac:dyDescent="0.25">
      <c r="F1" t="s">
        <v>123</v>
      </c>
      <c r="G1" t="s">
        <v>20</v>
      </c>
      <c r="I1" t="s">
        <v>3</v>
      </c>
      <c r="J1" t="s">
        <v>118</v>
      </c>
      <c r="K1" t="s">
        <v>119</v>
      </c>
      <c r="L1" t="s">
        <v>120</v>
      </c>
      <c r="M1" t="s">
        <v>121</v>
      </c>
      <c r="N1" t="s">
        <v>113</v>
      </c>
      <c r="O1" t="s">
        <v>115</v>
      </c>
      <c r="P1" t="s">
        <v>114</v>
      </c>
      <c r="Q1" t="s">
        <v>116</v>
      </c>
    </row>
    <row r="2" spans="2:17" x14ac:dyDescent="0.25">
      <c r="B2">
        <v>809</v>
      </c>
      <c r="C2" t="s">
        <v>127</v>
      </c>
      <c r="D2" t="s">
        <v>113</v>
      </c>
      <c r="E2" t="str">
        <f>_xlfn.CONCAT(B2,"_",C2,"_",D2)</f>
        <v>809_A_PH_FOORD</v>
      </c>
      <c r="F2" t="str">
        <f>INDEX(
Table_MAPPINGS_PH_GRAPHS_2[SERIES_ID],
MATCH(E2,Table_MAPPINGS_PH_GRAPHS_2[LOOKUP],0
))</f>
        <v>2600</v>
      </c>
      <c r="G2" t="str">
        <f>INDEX(
Table_MAPPINGS_PH_GRAPHS_2[LEGEND_DESCRIPTION],
MATCH(E2,Table_MAPPINGS_PH_GRAPHS_2[LOOKUP],0
))</f>
        <v>Foord</v>
      </c>
      <c r="I2" s="1">
        <v>38777</v>
      </c>
      <c r="N2">
        <v>100000</v>
      </c>
      <c r="O2">
        <v>100000</v>
      </c>
      <c r="P2">
        <v>100000</v>
      </c>
      <c r="Q2">
        <v>100000</v>
      </c>
    </row>
    <row r="3" spans="2:17" x14ac:dyDescent="0.25">
      <c r="B3">
        <v>809</v>
      </c>
      <c r="C3" t="s">
        <v>127</v>
      </c>
      <c r="D3" t="s">
        <v>114</v>
      </c>
      <c r="E3" t="str">
        <f>_xlfn.CONCAT(B3,"_",C3,"_",D3)</f>
        <v>809_A_PH_COMP_1</v>
      </c>
      <c r="F3" t="str">
        <f>INDEX(
Table_MAPPINGS_PH_GRAPHS_2[SERIES_ID],
MATCH(E3,Table_MAPPINGS_PH_GRAPHS_2[LOOKUP],0
))</f>
        <v>4751</v>
      </c>
      <c r="G3" t="str">
        <f>INDEX(
Table_MAPPINGS_PH_GRAPHS_2[LEGEND_DESCRIPTION],
MATCH(E3,Table_MAPPINGS_PH_GRAPHS_2[LOOKUP],0
))</f>
        <v>US inflation</v>
      </c>
      <c r="I3" s="1">
        <v>38807</v>
      </c>
      <c r="N3">
        <v>100928.88563999999</v>
      </c>
      <c r="O3">
        <v>101477.73168</v>
      </c>
      <c r="P3">
        <v>100337.2689</v>
      </c>
      <c r="Q3">
        <v>98369.639620000002</v>
      </c>
    </row>
    <row r="4" spans="2:17" x14ac:dyDescent="0.25">
      <c r="B4">
        <v>809</v>
      </c>
      <c r="C4" t="s">
        <v>127</v>
      </c>
      <c r="D4" t="s">
        <v>115</v>
      </c>
      <c r="E4" t="str">
        <f>_xlfn.CONCAT(B4,"_",C4,"_",D4)</f>
        <v>809_A_PH_COMP_2</v>
      </c>
      <c r="F4" t="str">
        <f>INDEX(
Table_MAPPINGS_PH_GRAPHS_2[SERIES_ID],
MATCH(E4,Table_MAPPINGS_PH_GRAPHS_2[LOOKUP],0
))</f>
        <v>2625</v>
      </c>
      <c r="G4" t="str">
        <f>INDEX(
Table_MAPPINGS_PH_GRAPHS_2[LEGEND_DESCRIPTION],
MATCH(E4,Table_MAPPINGS_PH_GRAPHS_2[LOOKUP],0
))</f>
        <v>World equities</v>
      </c>
      <c r="I4" s="1">
        <v>38837</v>
      </c>
      <c r="N4">
        <v>101555.15698</v>
      </c>
      <c r="O4">
        <v>102398.28962</v>
      </c>
      <c r="P4">
        <v>98039.739660000007</v>
      </c>
      <c r="Q4">
        <v>98796.865579999998</v>
      </c>
    </row>
    <row r="5" spans="2:17" x14ac:dyDescent="0.25">
      <c r="B5">
        <v>809</v>
      </c>
      <c r="C5" t="s">
        <v>127</v>
      </c>
      <c r="D5" t="s">
        <v>116</v>
      </c>
      <c r="E5" t="str">
        <f>_xlfn.CONCAT(B5,"_",C5,"_",D5)</f>
        <v>809_A_PH_COMP_3</v>
      </c>
      <c r="F5" t="str">
        <f>INDEX(
Table_MAPPINGS_PH_GRAPHS_2[SERIES_ID],
MATCH(E5,Table_MAPPINGS_PH_GRAPHS_2[LOOKUP],0
))</f>
        <v>4752</v>
      </c>
      <c r="G5" t="str">
        <f>INDEX(
Table_MAPPINGS_PH_GRAPHS_2[LEGEND_DESCRIPTION],
MATCH(E5,Table_MAPPINGS_PH_GRAPHS_2[LOOKUP],0
))</f>
        <v>World bonds</v>
      </c>
      <c r="I5" s="1">
        <v>38868</v>
      </c>
      <c r="N5">
        <v>108219.68597999999</v>
      </c>
      <c r="O5">
        <v>109900.67186</v>
      </c>
      <c r="P5">
        <v>110316.17479999999</v>
      </c>
      <c r="Q5">
        <v>112154.20616</v>
      </c>
    </row>
    <row r="6" spans="2:17" x14ac:dyDescent="0.25">
      <c r="I6" s="1">
        <v>38898</v>
      </c>
      <c r="N6">
        <v>115903.28367999999</v>
      </c>
      <c r="O6">
        <v>117101.7702</v>
      </c>
      <c r="P6">
        <v>117767.18639</v>
      </c>
      <c r="Q6">
        <v>118456.31956</v>
      </c>
    </row>
    <row r="7" spans="2:17" x14ac:dyDescent="0.25">
      <c r="I7" s="1">
        <v>38929</v>
      </c>
      <c r="N7">
        <v>113380.16174</v>
      </c>
      <c r="O7">
        <v>113776.21075</v>
      </c>
      <c r="P7">
        <v>114670.67464</v>
      </c>
      <c r="Q7">
        <v>115376.90554000001</v>
      </c>
    </row>
    <row r="8" spans="2:17" x14ac:dyDescent="0.25">
      <c r="I8" s="1">
        <v>38960</v>
      </c>
      <c r="N8">
        <v>120374.35996</v>
      </c>
      <c r="O8">
        <v>121262.61588</v>
      </c>
      <c r="P8">
        <v>119353.79049</v>
      </c>
      <c r="Q8">
        <v>121217.32457</v>
      </c>
    </row>
    <row r="9" spans="2:17" x14ac:dyDescent="0.25">
      <c r="I9" s="1">
        <v>38990</v>
      </c>
      <c r="N9">
        <v>129403.68949999999</v>
      </c>
      <c r="O9">
        <v>131872.46726</v>
      </c>
      <c r="P9">
        <v>128410.75049999999</v>
      </c>
      <c r="Q9">
        <v>130059.88864</v>
      </c>
    </row>
    <row r="10" spans="2:17" x14ac:dyDescent="0.25">
      <c r="I10" s="1">
        <v>39021</v>
      </c>
      <c r="N10">
        <v>126420.63389</v>
      </c>
      <c r="O10">
        <v>130260.26515000001</v>
      </c>
      <c r="P10">
        <v>121061.06641</v>
      </c>
      <c r="Q10">
        <v>125179.5906</v>
      </c>
    </row>
    <row r="11" spans="2:17" x14ac:dyDescent="0.25">
      <c r="I11" s="1">
        <v>39051</v>
      </c>
      <c r="N11">
        <v>126138.06027</v>
      </c>
      <c r="O11">
        <v>129287.01562000001</v>
      </c>
      <c r="P11">
        <v>117551.97466000001</v>
      </c>
      <c r="Q11">
        <v>124834.77288999999</v>
      </c>
    </row>
    <row r="12" spans="2:17" x14ac:dyDescent="0.25">
      <c r="I12" s="1">
        <v>39082</v>
      </c>
      <c r="N12">
        <v>123602.91392000001</v>
      </c>
      <c r="O12">
        <v>128353.02833</v>
      </c>
      <c r="P12">
        <v>115750.21902999999</v>
      </c>
      <c r="Q12">
        <v>119299.88452000001</v>
      </c>
    </row>
    <row r="13" spans="2:17" x14ac:dyDescent="0.25">
      <c r="I13" s="1">
        <v>39113</v>
      </c>
      <c r="N13">
        <v>128090.02276000001</v>
      </c>
      <c r="O13">
        <v>134912.06482</v>
      </c>
      <c r="P13">
        <v>119425.8453</v>
      </c>
      <c r="Q13">
        <v>122322.85028</v>
      </c>
    </row>
    <row r="14" spans="2:17" x14ac:dyDescent="0.25">
      <c r="I14" s="1">
        <v>39141</v>
      </c>
      <c r="N14">
        <v>131475.89608999999</v>
      </c>
      <c r="O14">
        <v>133852.14047000001</v>
      </c>
      <c r="P14">
        <v>120154.83149</v>
      </c>
      <c r="Q14">
        <v>124989.15781999999</v>
      </c>
    </row>
    <row r="15" spans="2:17" x14ac:dyDescent="0.25">
      <c r="I15" s="1">
        <v>39172</v>
      </c>
      <c r="N15">
        <v>130353.61787</v>
      </c>
      <c r="O15">
        <v>136668.01430000001</v>
      </c>
      <c r="P15">
        <v>121302.34779</v>
      </c>
      <c r="Q15">
        <v>125894.57745</v>
      </c>
    </row>
    <row r="16" spans="2:17" x14ac:dyDescent="0.25">
      <c r="I16" s="1">
        <v>39202</v>
      </c>
      <c r="N16">
        <v>129528.94378</v>
      </c>
      <c r="O16">
        <v>137564.99212000001</v>
      </c>
      <c r="P16">
        <v>118587.74377</v>
      </c>
      <c r="Q16">
        <v>122943.78311999999</v>
      </c>
    </row>
    <row r="17" spans="9:17" x14ac:dyDescent="0.25">
      <c r="I17" s="1">
        <v>39233</v>
      </c>
      <c r="N17">
        <v>130781.48643999999</v>
      </c>
      <c r="O17">
        <v>142841.63148000001</v>
      </c>
      <c r="P17">
        <v>119708.57524000001</v>
      </c>
      <c r="Q17">
        <v>122050.11031</v>
      </c>
    </row>
    <row r="18" spans="9:17" x14ac:dyDescent="0.25">
      <c r="I18" s="1">
        <v>39263</v>
      </c>
      <c r="N18">
        <v>130250.40835</v>
      </c>
      <c r="O18">
        <v>139903.77523</v>
      </c>
      <c r="P18">
        <v>118729.99876</v>
      </c>
      <c r="Q18">
        <v>119905.93952</v>
      </c>
    </row>
    <row r="19" spans="9:17" x14ac:dyDescent="0.25">
      <c r="I19" s="1">
        <v>39294</v>
      </c>
      <c r="N19">
        <v>135152.35931</v>
      </c>
      <c r="O19">
        <v>137784.91398000001</v>
      </c>
      <c r="P19">
        <v>120559.26876000001</v>
      </c>
      <c r="Q19">
        <v>124429.32788</v>
      </c>
    </row>
    <row r="20" spans="9:17" x14ac:dyDescent="0.25">
      <c r="I20" s="1">
        <v>39325</v>
      </c>
      <c r="N20">
        <v>132157.27929999999</v>
      </c>
      <c r="O20">
        <v>138466.92246</v>
      </c>
      <c r="P20">
        <v>120743.40479</v>
      </c>
      <c r="Q20">
        <v>127417.6954</v>
      </c>
    </row>
    <row r="21" spans="9:17" x14ac:dyDescent="0.25">
      <c r="I21" s="1">
        <v>39355</v>
      </c>
      <c r="N21">
        <v>133310.62057999999</v>
      </c>
      <c r="O21">
        <v>139141.51882</v>
      </c>
      <c r="P21">
        <v>116543.96935</v>
      </c>
      <c r="Q21">
        <v>125401.30544</v>
      </c>
    </row>
    <row r="22" spans="9:17" x14ac:dyDescent="0.25">
      <c r="I22" s="1">
        <v>39386</v>
      </c>
      <c r="N22">
        <v>131906.77076000001</v>
      </c>
      <c r="O22">
        <v>136379.33666999999</v>
      </c>
      <c r="P22">
        <v>110586.59629</v>
      </c>
      <c r="Q22">
        <v>121290.96167999999</v>
      </c>
    </row>
    <row r="23" spans="9:17" x14ac:dyDescent="0.25">
      <c r="I23" s="1">
        <v>39416</v>
      </c>
      <c r="N23">
        <v>133750.51355999999</v>
      </c>
      <c r="O23">
        <v>135604.84464</v>
      </c>
      <c r="P23">
        <v>116690.08397000001</v>
      </c>
      <c r="Q23">
        <v>129440.06792</v>
      </c>
    </row>
    <row r="24" spans="9:17" x14ac:dyDescent="0.25">
      <c r="I24" s="1">
        <v>39447</v>
      </c>
      <c r="N24">
        <v>133782.57865000001</v>
      </c>
      <c r="O24">
        <v>134259.62662</v>
      </c>
      <c r="P24">
        <v>118037.9185</v>
      </c>
      <c r="Q24">
        <v>129284.63059</v>
      </c>
    </row>
    <row r="25" spans="9:17" x14ac:dyDescent="0.25">
      <c r="I25" s="1">
        <v>39478</v>
      </c>
      <c r="N25">
        <v>140938.10436999999</v>
      </c>
      <c r="O25">
        <v>136225.22691</v>
      </c>
      <c r="P25">
        <v>129137.27948</v>
      </c>
      <c r="Q25">
        <v>147401.24254000001</v>
      </c>
    </row>
    <row r="26" spans="9:17" x14ac:dyDescent="0.25">
      <c r="I26" s="1">
        <v>39507</v>
      </c>
      <c r="N26">
        <v>151224.98673999999</v>
      </c>
      <c r="O26">
        <v>140013.83593999999</v>
      </c>
      <c r="P26">
        <v>135470.41855</v>
      </c>
      <c r="Q26">
        <v>156353.21288000001</v>
      </c>
    </row>
    <row r="27" spans="9:17" x14ac:dyDescent="0.25">
      <c r="I27" s="1">
        <v>39538</v>
      </c>
      <c r="N27">
        <v>160934.69745000001</v>
      </c>
      <c r="O27">
        <v>144173.29303999999</v>
      </c>
      <c r="P27">
        <v>140478.29165</v>
      </c>
      <c r="Q27">
        <v>168282.16360999999</v>
      </c>
    </row>
    <row r="28" spans="9:17" x14ac:dyDescent="0.25">
      <c r="I28" s="1">
        <v>39568</v>
      </c>
      <c r="N28">
        <v>154096.81656000001</v>
      </c>
      <c r="O28">
        <v>141199.4841</v>
      </c>
      <c r="P28">
        <v>131596.93460000001</v>
      </c>
      <c r="Q28">
        <v>151909.94260000001</v>
      </c>
    </row>
    <row r="29" spans="9:17" x14ac:dyDescent="0.25">
      <c r="I29" s="1">
        <v>39599</v>
      </c>
      <c r="N29">
        <v>152907.40205</v>
      </c>
      <c r="O29">
        <v>143893.80111</v>
      </c>
      <c r="P29">
        <v>133224.72527</v>
      </c>
      <c r="Q29">
        <v>150865.71950000001</v>
      </c>
    </row>
    <row r="30" spans="9:17" x14ac:dyDescent="0.25">
      <c r="I30" s="1">
        <v>39629</v>
      </c>
      <c r="N30">
        <v>154139.90403000001</v>
      </c>
      <c r="O30">
        <v>136147.46290000001</v>
      </c>
      <c r="P30">
        <v>138324.96534</v>
      </c>
      <c r="Q30">
        <v>156021.13222999999</v>
      </c>
    </row>
    <row r="31" spans="9:17" x14ac:dyDescent="0.25">
      <c r="I31" s="1">
        <v>39660</v>
      </c>
      <c r="N31">
        <v>141439.12143999999</v>
      </c>
      <c r="O31">
        <v>124110.97996</v>
      </c>
      <c r="P31">
        <v>130700.40420999999</v>
      </c>
      <c r="Q31">
        <v>146223.05377</v>
      </c>
    </row>
    <row r="32" spans="9:17" x14ac:dyDescent="0.25">
      <c r="I32" s="1">
        <v>39691</v>
      </c>
      <c r="N32">
        <v>144350.03057999999</v>
      </c>
      <c r="O32">
        <v>128313.04429000001</v>
      </c>
      <c r="P32">
        <v>137061.39546</v>
      </c>
      <c r="Q32">
        <v>150545.84882000001</v>
      </c>
    </row>
    <row r="33" spans="9:17" x14ac:dyDescent="0.25">
      <c r="I33" s="1">
        <v>39721</v>
      </c>
      <c r="N33">
        <v>151250.03758999999</v>
      </c>
      <c r="O33">
        <v>120874.21687</v>
      </c>
      <c r="P33">
        <v>147541.10347999999</v>
      </c>
      <c r="Q33">
        <v>159382.35149</v>
      </c>
    </row>
    <row r="34" spans="9:17" x14ac:dyDescent="0.25">
      <c r="I34" s="1">
        <v>39752</v>
      </c>
      <c r="N34">
        <v>147671.77371000001</v>
      </c>
      <c r="O34">
        <v>116003.95297</v>
      </c>
      <c r="P34">
        <v>172635.59534999999</v>
      </c>
      <c r="Q34">
        <v>185094.49085999999</v>
      </c>
    </row>
    <row r="35" spans="9:17" x14ac:dyDescent="0.25">
      <c r="I35" s="1">
        <v>39782</v>
      </c>
      <c r="N35">
        <v>149157.79032</v>
      </c>
      <c r="O35">
        <v>111328.86401999999</v>
      </c>
      <c r="P35">
        <v>174260.6286</v>
      </c>
      <c r="Q35">
        <v>197476.74871000001</v>
      </c>
    </row>
    <row r="36" spans="9:17" x14ac:dyDescent="0.25">
      <c r="I36" s="1">
        <v>39813</v>
      </c>
      <c r="N36">
        <v>147838.11137</v>
      </c>
      <c r="O36">
        <v>108740.24083</v>
      </c>
      <c r="P36">
        <v>163797.63378</v>
      </c>
      <c r="Q36">
        <v>200474.89575</v>
      </c>
    </row>
    <row r="37" spans="9:17" x14ac:dyDescent="0.25">
      <c r="I37" s="1">
        <v>39844</v>
      </c>
      <c r="N37">
        <v>155201.05815999999</v>
      </c>
      <c r="O37">
        <v>105936.69654</v>
      </c>
      <c r="P37">
        <v>175842.35487000001</v>
      </c>
      <c r="Q37">
        <v>204955.04165</v>
      </c>
    </row>
    <row r="38" spans="9:17" x14ac:dyDescent="0.25">
      <c r="I38" s="1">
        <v>39872</v>
      </c>
      <c r="N38">
        <v>145287.93450999999</v>
      </c>
      <c r="O38">
        <v>93802.933850000001</v>
      </c>
      <c r="P38">
        <v>175045.01603</v>
      </c>
      <c r="Q38">
        <v>196738.13326999999</v>
      </c>
    </row>
    <row r="39" spans="9:17" x14ac:dyDescent="0.25">
      <c r="I39" s="1">
        <v>39903</v>
      </c>
      <c r="N39">
        <v>141034.29962000001</v>
      </c>
      <c r="O39">
        <v>95642.343829999998</v>
      </c>
      <c r="P39">
        <v>164260.42011000001</v>
      </c>
      <c r="Q39">
        <v>191812.83854</v>
      </c>
    </row>
    <row r="40" spans="9:17" x14ac:dyDescent="0.25">
      <c r="I40" s="1">
        <v>39933</v>
      </c>
      <c r="N40">
        <v>130854.6349</v>
      </c>
      <c r="O40">
        <v>93480.083410000007</v>
      </c>
      <c r="P40">
        <v>147551.71651</v>
      </c>
      <c r="Q40">
        <v>169103.05770999999</v>
      </c>
    </row>
    <row r="41" spans="9:17" x14ac:dyDescent="0.25">
      <c r="I41" s="1">
        <v>39964</v>
      </c>
      <c r="N41">
        <v>132561.09901999999</v>
      </c>
      <c r="O41">
        <v>95391.269910000003</v>
      </c>
      <c r="P41">
        <v>137565.69377000001</v>
      </c>
      <c r="Q41">
        <v>164151.11338</v>
      </c>
    </row>
    <row r="42" spans="9:17" x14ac:dyDescent="0.25">
      <c r="I42" s="1">
        <v>39994</v>
      </c>
      <c r="N42">
        <v>125621.01065</v>
      </c>
      <c r="O42">
        <v>92276.046799999996</v>
      </c>
      <c r="P42">
        <v>134783.10519999999</v>
      </c>
      <c r="Q42">
        <v>159949.96831</v>
      </c>
    </row>
    <row r="43" spans="9:17" x14ac:dyDescent="0.25">
      <c r="I43" s="1">
        <v>40025</v>
      </c>
      <c r="N43">
        <v>132923.83538999999</v>
      </c>
      <c r="O43">
        <v>100739.68874</v>
      </c>
      <c r="P43">
        <v>135563.90875999999</v>
      </c>
      <c r="Q43">
        <v>163992.95433000001</v>
      </c>
    </row>
    <row r="44" spans="9:17" x14ac:dyDescent="0.25">
      <c r="I44" s="1">
        <v>40056</v>
      </c>
      <c r="N44">
        <v>135599.26652</v>
      </c>
      <c r="O44">
        <v>104631.10288000001</v>
      </c>
      <c r="P44">
        <v>136300.00378</v>
      </c>
      <c r="Q44">
        <v>167164.72768000001</v>
      </c>
    </row>
    <row r="45" spans="9:17" x14ac:dyDescent="0.25">
      <c r="I45" s="1">
        <v>40086</v>
      </c>
      <c r="N45">
        <v>134317.66487000001</v>
      </c>
      <c r="O45">
        <v>105054.72094</v>
      </c>
      <c r="P45">
        <v>131869.48824999999</v>
      </c>
      <c r="Q45">
        <v>165372.92480000001</v>
      </c>
    </row>
    <row r="46" spans="9:17" x14ac:dyDescent="0.25">
      <c r="I46" s="1">
        <v>40117</v>
      </c>
      <c r="N46">
        <v>141137.50915</v>
      </c>
      <c r="O46">
        <v>107162.67496999999</v>
      </c>
      <c r="P46">
        <v>137640.64577999999</v>
      </c>
      <c r="Q46">
        <v>172032.01777000001</v>
      </c>
    </row>
    <row r="47" spans="9:17" x14ac:dyDescent="0.25">
      <c r="I47" s="1">
        <v>40147</v>
      </c>
      <c r="N47">
        <v>139822.84038000001</v>
      </c>
      <c r="O47">
        <v>105535.29641</v>
      </c>
      <c r="P47">
        <v>130849.22865999999</v>
      </c>
      <c r="Q47">
        <v>168261.98986</v>
      </c>
    </row>
    <row r="48" spans="9:17" x14ac:dyDescent="0.25">
      <c r="I48" s="1">
        <v>40178</v>
      </c>
      <c r="N48">
        <v>138274.69764999999</v>
      </c>
      <c r="O48">
        <v>107263.33948</v>
      </c>
      <c r="P48">
        <v>130800.60180999999</v>
      </c>
      <c r="Q48">
        <v>159714.40078</v>
      </c>
    </row>
    <row r="49" spans="9:17" x14ac:dyDescent="0.25">
      <c r="I49" s="1">
        <v>40209</v>
      </c>
      <c r="N49">
        <v>140440.09341</v>
      </c>
      <c r="O49">
        <v>105790.98334000001</v>
      </c>
      <c r="P49">
        <v>134924.54121</v>
      </c>
      <c r="Q49">
        <v>164616.16545999999</v>
      </c>
    </row>
    <row r="50" spans="9:17" x14ac:dyDescent="0.25">
      <c r="I50" s="1">
        <v>40237</v>
      </c>
      <c r="N50">
        <v>143070.43299999999</v>
      </c>
      <c r="O50">
        <v>108143.53806000001</v>
      </c>
      <c r="P50">
        <v>136370.98053</v>
      </c>
      <c r="Q50">
        <v>166646.23464000001</v>
      </c>
    </row>
    <row r="51" spans="9:17" x14ac:dyDescent="0.25">
      <c r="I51" s="1">
        <v>40268</v>
      </c>
      <c r="N51">
        <v>139706.60443000001</v>
      </c>
      <c r="O51">
        <v>108571.25988</v>
      </c>
      <c r="P51">
        <v>128806.25697</v>
      </c>
      <c r="Q51">
        <v>155256.04600999999</v>
      </c>
    </row>
    <row r="52" spans="9:17" x14ac:dyDescent="0.25">
      <c r="I52" s="1">
        <v>40298</v>
      </c>
      <c r="N52">
        <v>140716.65483000001</v>
      </c>
      <c r="O52">
        <v>109714.78623</v>
      </c>
      <c r="P52">
        <v>130675.13709</v>
      </c>
      <c r="Q52">
        <v>156624.37126000001</v>
      </c>
    </row>
    <row r="53" spans="9:17" x14ac:dyDescent="0.25">
      <c r="I53" s="1">
        <v>40329</v>
      </c>
      <c r="N53">
        <v>133644.29793999999</v>
      </c>
      <c r="O53">
        <v>102642.94972</v>
      </c>
      <c r="P53">
        <v>135574.14335</v>
      </c>
      <c r="Q53">
        <v>160897.90497999999</v>
      </c>
    </row>
    <row r="54" spans="9:17" x14ac:dyDescent="0.25">
      <c r="I54" s="1">
        <v>40359</v>
      </c>
      <c r="N54">
        <v>137303.72657999999</v>
      </c>
      <c r="O54">
        <v>99057.679109999997</v>
      </c>
      <c r="P54">
        <v>135535.03406000001</v>
      </c>
      <c r="Q54">
        <v>163777.61472000001</v>
      </c>
    </row>
    <row r="55" spans="9:17" x14ac:dyDescent="0.25">
      <c r="I55" s="1">
        <v>40390</v>
      </c>
      <c r="N55">
        <v>135869.81573</v>
      </c>
      <c r="O55">
        <v>101702.55776</v>
      </c>
      <c r="P55">
        <v>129171.55408</v>
      </c>
      <c r="Q55">
        <v>161339.74471999999</v>
      </c>
    </row>
    <row r="56" spans="9:17" x14ac:dyDescent="0.25">
      <c r="I56" s="1">
        <v>40421</v>
      </c>
      <c r="N56">
        <v>137180.47636999999</v>
      </c>
      <c r="O56">
        <v>98809.450589999993</v>
      </c>
      <c r="P56">
        <v>130721.78432999999</v>
      </c>
      <c r="Q56">
        <v>166335.74875</v>
      </c>
    </row>
    <row r="57" spans="9:17" x14ac:dyDescent="0.25">
      <c r="I57" s="1">
        <v>40451</v>
      </c>
      <c r="N57">
        <v>136220.52767000001</v>
      </c>
      <c r="O57">
        <v>101777.60768</v>
      </c>
      <c r="P57">
        <v>123635.2061</v>
      </c>
      <c r="Q57">
        <v>160756.07448000001</v>
      </c>
    </row>
    <row r="58" spans="9:17" x14ac:dyDescent="0.25">
      <c r="I58" s="1">
        <v>40482</v>
      </c>
      <c r="N58">
        <v>140826.87857</v>
      </c>
      <c r="O58">
        <v>106003.85106</v>
      </c>
      <c r="P58">
        <v>124707.12747000001</v>
      </c>
      <c r="Q58">
        <v>163627.15787</v>
      </c>
    </row>
    <row r="59" spans="9:17" x14ac:dyDescent="0.25">
      <c r="I59" s="1">
        <v>40512</v>
      </c>
      <c r="N59">
        <v>142739.76172000001</v>
      </c>
      <c r="O59">
        <v>105377.0932</v>
      </c>
      <c r="P59">
        <v>126884.43986</v>
      </c>
      <c r="Q59">
        <v>158225.50579</v>
      </c>
    </row>
    <row r="60" spans="9:17" x14ac:dyDescent="0.25">
      <c r="I60" s="1">
        <v>40543</v>
      </c>
      <c r="N60">
        <v>136143.37104999999</v>
      </c>
      <c r="O60">
        <v>105597.46079</v>
      </c>
      <c r="P60">
        <v>118891.21828</v>
      </c>
      <c r="Q60">
        <v>150247.899</v>
      </c>
    </row>
    <row r="61" spans="9:17" x14ac:dyDescent="0.25">
      <c r="I61" s="1">
        <v>40574</v>
      </c>
      <c r="N61">
        <v>149433.34969999999</v>
      </c>
      <c r="O61">
        <v>117085.73248999999</v>
      </c>
      <c r="P61">
        <v>129265.24537</v>
      </c>
      <c r="Q61">
        <v>162848.85668</v>
      </c>
    </row>
    <row r="62" spans="9:17" x14ac:dyDescent="0.25">
      <c r="I62" s="1">
        <v>40602</v>
      </c>
      <c r="N62">
        <v>146037.45603999999</v>
      </c>
      <c r="O62">
        <v>117627.84108</v>
      </c>
      <c r="P62">
        <v>125793.63433</v>
      </c>
      <c r="Q62">
        <v>158605.78408000001</v>
      </c>
    </row>
    <row r="63" spans="9:17" x14ac:dyDescent="0.25">
      <c r="I63" s="1">
        <v>40633</v>
      </c>
      <c r="N63">
        <v>141073.37896</v>
      </c>
      <c r="O63">
        <v>113018.56637</v>
      </c>
      <c r="P63">
        <v>122912.69341000001</v>
      </c>
      <c r="Q63">
        <v>154285.0876</v>
      </c>
    </row>
    <row r="64" spans="9:17" x14ac:dyDescent="0.25">
      <c r="I64" s="1">
        <v>40663</v>
      </c>
      <c r="N64">
        <v>142259.78737000001</v>
      </c>
      <c r="O64">
        <v>114465.91406</v>
      </c>
      <c r="P64">
        <v>119723.36442</v>
      </c>
      <c r="Q64">
        <v>154651.47073999999</v>
      </c>
    </row>
    <row r="65" spans="9:17" x14ac:dyDescent="0.25">
      <c r="I65" s="1">
        <v>40694</v>
      </c>
      <c r="N65">
        <v>144185.69696999999</v>
      </c>
      <c r="O65">
        <v>116385.00396</v>
      </c>
      <c r="P65">
        <v>124426.92432000001</v>
      </c>
      <c r="Q65">
        <v>160210.92535</v>
      </c>
    </row>
    <row r="66" spans="9:17" x14ac:dyDescent="0.25">
      <c r="I66" s="1">
        <v>40724</v>
      </c>
      <c r="N66">
        <v>141366.97495999999</v>
      </c>
      <c r="O66">
        <v>113916.31096</v>
      </c>
      <c r="P66">
        <v>123811.51413</v>
      </c>
      <c r="Q66">
        <v>159602.28795999999</v>
      </c>
    </row>
    <row r="67" spans="9:17" x14ac:dyDescent="0.25">
      <c r="I67" s="1">
        <v>40755</v>
      </c>
      <c r="N67">
        <v>143807.9301</v>
      </c>
      <c r="O67">
        <v>110864.80366999999</v>
      </c>
      <c r="P67">
        <v>122693.99675000001</v>
      </c>
      <c r="Q67">
        <v>161787.12599</v>
      </c>
    </row>
    <row r="68" spans="9:17" x14ac:dyDescent="0.25">
      <c r="I68" s="1">
        <v>40786</v>
      </c>
      <c r="N68">
        <v>139838.87291999999</v>
      </c>
      <c r="O68">
        <v>107400.23893000001</v>
      </c>
      <c r="P68">
        <v>128581.38918</v>
      </c>
      <c r="Q68">
        <v>172017.45378000001</v>
      </c>
    </row>
    <row r="69" spans="9:17" x14ac:dyDescent="0.25">
      <c r="I69" s="1">
        <v>40816</v>
      </c>
      <c r="N69">
        <v>154880.40724</v>
      </c>
      <c r="O69">
        <v>113096.67905999999</v>
      </c>
      <c r="P69">
        <v>149298.46874000001</v>
      </c>
      <c r="Q69">
        <v>194321.33160999999</v>
      </c>
    </row>
    <row r="70" spans="9:17" x14ac:dyDescent="0.25">
      <c r="I70" s="1">
        <v>40847</v>
      </c>
      <c r="N70">
        <v>162783.45043</v>
      </c>
      <c r="O70">
        <v>122336.53505999999</v>
      </c>
      <c r="P70">
        <v>146863.37023</v>
      </c>
      <c r="Q70">
        <v>191481.57913999999</v>
      </c>
    </row>
    <row r="71" spans="9:17" x14ac:dyDescent="0.25">
      <c r="I71" s="1">
        <v>40877</v>
      </c>
      <c r="N71">
        <v>164294.51788999999</v>
      </c>
      <c r="O71">
        <v>123252.86711000001</v>
      </c>
      <c r="P71">
        <v>149840.71414</v>
      </c>
      <c r="Q71">
        <v>194648.40093</v>
      </c>
    </row>
    <row r="72" spans="9:17" x14ac:dyDescent="0.25">
      <c r="I72" s="1">
        <v>40908</v>
      </c>
      <c r="N72">
        <v>161957.77429999999</v>
      </c>
      <c r="O72">
        <v>122368.65876000001</v>
      </c>
      <c r="P72">
        <v>149483.57237000001</v>
      </c>
      <c r="Q72">
        <v>194950.54355</v>
      </c>
    </row>
    <row r="73" spans="9:17" x14ac:dyDescent="0.25">
      <c r="I73" s="1">
        <v>40939</v>
      </c>
      <c r="N73">
        <v>159338.45707999999</v>
      </c>
      <c r="O73">
        <v>124357.28617000001</v>
      </c>
      <c r="P73">
        <v>144714.76044000001</v>
      </c>
      <c r="Q73">
        <v>191374.26976</v>
      </c>
    </row>
    <row r="74" spans="9:17" x14ac:dyDescent="0.25">
      <c r="I74" s="1">
        <v>40968</v>
      </c>
      <c r="N74">
        <v>156550.79811999999</v>
      </c>
      <c r="O74">
        <v>125393.78281999999</v>
      </c>
      <c r="P74">
        <v>139394.31396</v>
      </c>
      <c r="Q74">
        <v>182145.42907000001</v>
      </c>
    </row>
    <row r="75" spans="9:17" x14ac:dyDescent="0.25">
      <c r="I75" s="1">
        <v>40999</v>
      </c>
      <c r="N75">
        <v>162940.76976</v>
      </c>
      <c r="O75">
        <v>129896.99155000001</v>
      </c>
      <c r="P75">
        <v>142852.63071999999</v>
      </c>
      <c r="Q75">
        <v>184303.22279</v>
      </c>
    </row>
    <row r="76" spans="9:17" x14ac:dyDescent="0.25">
      <c r="I76" s="1">
        <v>41029</v>
      </c>
      <c r="N76">
        <v>164605.14843999999</v>
      </c>
      <c r="O76">
        <v>130260.97663</v>
      </c>
      <c r="P76">
        <v>144989.90181000001</v>
      </c>
      <c r="Q76">
        <v>189579.35649000001</v>
      </c>
    </row>
    <row r="77" spans="9:17" x14ac:dyDescent="0.25">
      <c r="I77" s="1">
        <v>41060</v>
      </c>
      <c r="N77">
        <v>169765.62419999999</v>
      </c>
      <c r="O77">
        <v>130562.51935</v>
      </c>
      <c r="P77">
        <v>158621.40802</v>
      </c>
      <c r="Q77">
        <v>206480.48206000001</v>
      </c>
    </row>
    <row r="78" spans="9:17" x14ac:dyDescent="0.25">
      <c r="I78" s="1">
        <v>41090</v>
      </c>
      <c r="N78">
        <v>169566.21942000001</v>
      </c>
      <c r="O78">
        <v>131501.20449</v>
      </c>
      <c r="P78">
        <v>151838.19008999999</v>
      </c>
      <c r="Q78">
        <v>197913.50468000001</v>
      </c>
    </row>
    <row r="79" spans="9:17" x14ac:dyDescent="0.25">
      <c r="I79" s="1">
        <v>41121</v>
      </c>
      <c r="N79">
        <v>173772.75868999999</v>
      </c>
      <c r="O79">
        <v>134770.31458999999</v>
      </c>
      <c r="P79">
        <v>153567.48923000001</v>
      </c>
      <c r="Q79">
        <v>202122.27054999999</v>
      </c>
    </row>
    <row r="80" spans="9:17" x14ac:dyDescent="0.25">
      <c r="I80" s="1">
        <v>41152</v>
      </c>
      <c r="N80">
        <v>179574.53630000001</v>
      </c>
      <c r="O80">
        <v>140620.61936000001</v>
      </c>
      <c r="P80">
        <v>157101.66996999999</v>
      </c>
      <c r="Q80">
        <v>207117.82449</v>
      </c>
    </row>
    <row r="81" spans="9:17" x14ac:dyDescent="0.25">
      <c r="I81" s="1">
        <v>41182</v>
      </c>
      <c r="N81">
        <v>181105.64444999999</v>
      </c>
      <c r="O81">
        <v>143077.22218000001</v>
      </c>
      <c r="P81">
        <v>156311.37682</v>
      </c>
      <c r="Q81">
        <v>207583.87654</v>
      </c>
    </row>
    <row r="82" spans="9:17" x14ac:dyDescent="0.25">
      <c r="I82" s="1">
        <v>41213</v>
      </c>
      <c r="N82">
        <v>190015.73191999999</v>
      </c>
      <c r="O82">
        <v>148288.70959000001</v>
      </c>
      <c r="P82">
        <v>163509.89201000001</v>
      </c>
      <c r="Q82">
        <v>215175.12869000001</v>
      </c>
    </row>
    <row r="83" spans="9:17" x14ac:dyDescent="0.25">
      <c r="I83" s="1">
        <v>41243</v>
      </c>
      <c r="N83">
        <v>194582.00146</v>
      </c>
      <c r="O83">
        <v>154342.39301</v>
      </c>
      <c r="P83">
        <v>167553.1361</v>
      </c>
      <c r="Q83">
        <v>220675.17404000001</v>
      </c>
    </row>
    <row r="84" spans="9:17" x14ac:dyDescent="0.25">
      <c r="I84" s="1">
        <v>41274</v>
      </c>
      <c r="N84">
        <v>187154.92449999999</v>
      </c>
      <c r="O84">
        <v>149640.73939999999</v>
      </c>
      <c r="P84">
        <v>159340.68445999999</v>
      </c>
      <c r="Q84">
        <v>207937.65413000001</v>
      </c>
    </row>
    <row r="85" spans="9:17" x14ac:dyDescent="0.25">
      <c r="I85" s="1">
        <v>41305</v>
      </c>
      <c r="N85">
        <v>207078.36908999999</v>
      </c>
      <c r="O85">
        <v>166265.24953</v>
      </c>
      <c r="P85">
        <v>168615.27971</v>
      </c>
      <c r="Q85">
        <v>216998.17241999999</v>
      </c>
    </row>
    <row r="86" spans="9:17" x14ac:dyDescent="0.25">
      <c r="I86" s="1">
        <v>41333</v>
      </c>
      <c r="N86">
        <v>205498.16125999999</v>
      </c>
      <c r="O86">
        <v>167901.03962</v>
      </c>
      <c r="P86">
        <v>170906.38939</v>
      </c>
      <c r="Q86">
        <v>216000.02493000001</v>
      </c>
    </row>
    <row r="87" spans="9:17" x14ac:dyDescent="0.25">
      <c r="I87" s="1">
        <v>41364</v>
      </c>
      <c r="N87">
        <v>213685.78213000001</v>
      </c>
      <c r="O87">
        <v>175951.51314</v>
      </c>
      <c r="P87">
        <v>174494.38901000001</v>
      </c>
      <c r="Q87">
        <v>220372.10853</v>
      </c>
    </row>
    <row r="88" spans="9:17" x14ac:dyDescent="0.25">
      <c r="I88" s="1">
        <v>41394</v>
      </c>
      <c r="N88">
        <v>211194.72529999999</v>
      </c>
      <c r="O88">
        <v>176347.78362</v>
      </c>
      <c r="P88">
        <v>169013.18964</v>
      </c>
      <c r="Q88">
        <v>216258.45905</v>
      </c>
    </row>
    <row r="89" spans="9:17" x14ac:dyDescent="0.25">
      <c r="I89" s="1">
        <v>41425</v>
      </c>
      <c r="N89">
        <v>241199.63526000001</v>
      </c>
      <c r="O89">
        <v>198687.09865999999</v>
      </c>
      <c r="P89">
        <v>190443.76316</v>
      </c>
      <c r="Q89">
        <v>234981.18215000001</v>
      </c>
    </row>
    <row r="90" spans="9:17" x14ac:dyDescent="0.25">
      <c r="I90" s="1">
        <v>41455</v>
      </c>
      <c r="N90">
        <v>229845.58653</v>
      </c>
      <c r="O90">
        <v>189819.0295</v>
      </c>
      <c r="P90">
        <v>186940.34982</v>
      </c>
      <c r="Q90">
        <v>228737.35203000001</v>
      </c>
    </row>
    <row r="91" spans="9:17" x14ac:dyDescent="0.25">
      <c r="I91" s="1">
        <v>41486</v>
      </c>
      <c r="N91">
        <v>236183.45238999999</v>
      </c>
      <c r="O91">
        <v>200087.98357000001</v>
      </c>
      <c r="P91">
        <v>187187.42310000001</v>
      </c>
      <c r="Q91">
        <v>231725.01530999999</v>
      </c>
    </row>
    <row r="92" spans="9:17" x14ac:dyDescent="0.25">
      <c r="I92" s="1">
        <v>41517</v>
      </c>
      <c r="N92">
        <v>243327.95572</v>
      </c>
      <c r="O92">
        <v>203607.23668</v>
      </c>
      <c r="P92">
        <v>195189.16024</v>
      </c>
      <c r="Q92">
        <v>240107.12882000001</v>
      </c>
    </row>
    <row r="93" spans="9:17" x14ac:dyDescent="0.25">
      <c r="I93" s="1">
        <v>41547</v>
      </c>
      <c r="N93">
        <v>246298.98692</v>
      </c>
      <c r="O93">
        <v>208625.11194</v>
      </c>
      <c r="P93">
        <v>190696.08577999999</v>
      </c>
      <c r="Q93">
        <v>238841.28615999999</v>
      </c>
    </row>
    <row r="94" spans="9:17" x14ac:dyDescent="0.25">
      <c r="I94" s="1">
        <v>41578</v>
      </c>
      <c r="N94">
        <v>249187.85131</v>
      </c>
      <c r="O94">
        <v>217249.76240000001</v>
      </c>
      <c r="P94">
        <v>191161.74721</v>
      </c>
      <c r="Q94">
        <v>241608.15900000001</v>
      </c>
    </row>
    <row r="95" spans="9:17" x14ac:dyDescent="0.25">
      <c r="I95" s="1">
        <v>41608</v>
      </c>
      <c r="N95">
        <v>257421.56576</v>
      </c>
      <c r="O95">
        <v>224018.79246999999</v>
      </c>
      <c r="P95">
        <v>193699.46169</v>
      </c>
      <c r="Q95">
        <v>241930.13281000001</v>
      </c>
    </row>
    <row r="96" spans="9:17" x14ac:dyDescent="0.25">
      <c r="I96" s="1">
        <v>41639</v>
      </c>
      <c r="N96">
        <v>263644.19770999998</v>
      </c>
      <c r="O96">
        <v>236004.49166999999</v>
      </c>
      <c r="P96">
        <v>200323.74025999999</v>
      </c>
      <c r="Q96">
        <v>247192.92843999999</v>
      </c>
    </row>
    <row r="97" spans="9:17" x14ac:dyDescent="0.25">
      <c r="I97" s="1">
        <v>41670</v>
      </c>
      <c r="N97">
        <v>269060.19218999997</v>
      </c>
      <c r="O97">
        <v>240921.64035999999</v>
      </c>
      <c r="P97">
        <v>212703.3523</v>
      </c>
      <c r="Q97">
        <v>265427.13163000002</v>
      </c>
    </row>
    <row r="98" spans="9:17" x14ac:dyDescent="0.25">
      <c r="I98" s="1">
        <v>41698</v>
      </c>
      <c r="N98">
        <v>264800.54509000003</v>
      </c>
      <c r="O98">
        <v>244791.46497</v>
      </c>
      <c r="P98">
        <v>205911.92194999999</v>
      </c>
      <c r="Q98">
        <v>260372.22717</v>
      </c>
    </row>
    <row r="99" spans="9:17" x14ac:dyDescent="0.25">
      <c r="I99" s="1">
        <v>41729</v>
      </c>
      <c r="N99">
        <v>262535.94795</v>
      </c>
      <c r="O99">
        <v>240194.56224999999</v>
      </c>
      <c r="P99">
        <v>202010.46781999999</v>
      </c>
      <c r="Q99">
        <v>254731.12062</v>
      </c>
    </row>
    <row r="100" spans="9:17" x14ac:dyDescent="0.25">
      <c r="I100" s="1">
        <v>41759</v>
      </c>
      <c r="N100">
        <v>264907.76273000002</v>
      </c>
      <c r="O100">
        <v>242568.64572999999</v>
      </c>
      <c r="P100">
        <v>202213.43479</v>
      </c>
      <c r="Q100">
        <v>257291.67868000001</v>
      </c>
    </row>
    <row r="101" spans="9:17" x14ac:dyDescent="0.25">
      <c r="I101" s="1">
        <v>41790</v>
      </c>
      <c r="N101">
        <v>264717.37624999997</v>
      </c>
      <c r="O101">
        <v>248743.81795</v>
      </c>
      <c r="P101">
        <v>203783.00229</v>
      </c>
      <c r="Q101">
        <v>259435.43784</v>
      </c>
    </row>
    <row r="102" spans="9:17" x14ac:dyDescent="0.25">
      <c r="I102" s="1">
        <v>41820</v>
      </c>
      <c r="N102">
        <v>270883.89428000001</v>
      </c>
      <c r="O102">
        <v>254862.79405999999</v>
      </c>
      <c r="P102">
        <v>205384.14514000001</v>
      </c>
      <c r="Q102">
        <v>263126.93348000001</v>
      </c>
    </row>
    <row r="103" spans="9:17" x14ac:dyDescent="0.25">
      <c r="I103" s="1">
        <v>41851</v>
      </c>
      <c r="N103">
        <v>272891.97067000001</v>
      </c>
      <c r="O103">
        <v>252499.49087000001</v>
      </c>
      <c r="P103">
        <v>206947.82245000001</v>
      </c>
      <c r="Q103">
        <v>262359.15383000002</v>
      </c>
    </row>
    <row r="104" spans="9:17" x14ac:dyDescent="0.25">
      <c r="I104" s="1">
        <v>41882</v>
      </c>
      <c r="N104">
        <v>269724.54080000002</v>
      </c>
      <c r="O104">
        <v>257189.11588999999</v>
      </c>
      <c r="P104">
        <v>205998.92454000001</v>
      </c>
      <c r="Q104">
        <v>262551.38761999999</v>
      </c>
    </row>
    <row r="105" spans="9:17" x14ac:dyDescent="0.25">
      <c r="I105" s="1">
        <v>41912</v>
      </c>
      <c r="N105">
        <v>280136.67744</v>
      </c>
      <c r="O105">
        <v>264833.72255000001</v>
      </c>
      <c r="P105">
        <v>218146.79219000001</v>
      </c>
      <c r="Q105">
        <v>268601.72021</v>
      </c>
    </row>
    <row r="106" spans="9:17" x14ac:dyDescent="0.25">
      <c r="I106" s="1">
        <v>41943</v>
      </c>
      <c r="N106">
        <v>272351.87429000001</v>
      </c>
      <c r="O106">
        <v>260803.34034</v>
      </c>
      <c r="P106">
        <v>213509.48576000001</v>
      </c>
      <c r="Q106">
        <v>262096.54086000001</v>
      </c>
    </row>
    <row r="107" spans="9:17" x14ac:dyDescent="0.25">
      <c r="I107" s="1">
        <v>41973</v>
      </c>
      <c r="N107">
        <v>277017.34521</v>
      </c>
      <c r="O107">
        <v>266716.99008999998</v>
      </c>
      <c r="P107">
        <v>213344.69868</v>
      </c>
      <c r="Q107">
        <v>261106.94049000001</v>
      </c>
    </row>
    <row r="108" spans="9:17" x14ac:dyDescent="0.25">
      <c r="I108" s="1">
        <v>42004</v>
      </c>
      <c r="N108">
        <v>288661.98384</v>
      </c>
      <c r="O108">
        <v>274574.79759999999</v>
      </c>
      <c r="P108">
        <v>222398.55416999999</v>
      </c>
      <c r="Q108">
        <v>271292.25594</v>
      </c>
    </row>
    <row r="109" spans="9:17" x14ac:dyDescent="0.25">
      <c r="I109" s="1">
        <v>42035</v>
      </c>
      <c r="N109">
        <v>288829.32352999999</v>
      </c>
      <c r="O109">
        <v>271458.81002999999</v>
      </c>
      <c r="P109">
        <v>222355.94253999999</v>
      </c>
      <c r="Q109">
        <v>272315.52240999998</v>
      </c>
    </row>
    <row r="110" spans="9:17" x14ac:dyDescent="0.25">
      <c r="I110" s="1">
        <v>42063</v>
      </c>
      <c r="N110">
        <v>298944.85807000002</v>
      </c>
      <c r="O110">
        <v>287767.26766000001</v>
      </c>
      <c r="P110">
        <v>223046.75429000001</v>
      </c>
      <c r="Q110">
        <v>269468.88063999999</v>
      </c>
    </row>
    <row r="111" spans="9:17" x14ac:dyDescent="0.25">
      <c r="I111" s="1">
        <v>42094</v>
      </c>
      <c r="N111">
        <v>308973.21564000001</v>
      </c>
      <c r="O111">
        <v>294963.28461999999</v>
      </c>
      <c r="P111">
        <v>232654.26889000001</v>
      </c>
      <c r="Q111">
        <v>277306.89124000003</v>
      </c>
    </row>
    <row r="112" spans="9:17" x14ac:dyDescent="0.25">
      <c r="I112" s="1">
        <v>42124</v>
      </c>
      <c r="N112">
        <v>313525.45669000002</v>
      </c>
      <c r="O112">
        <v>296521.19218000001</v>
      </c>
      <c r="P112">
        <v>228643.00992000001</v>
      </c>
      <c r="Q112">
        <v>275230.78813</v>
      </c>
    </row>
    <row r="113" spans="9:17" x14ac:dyDescent="0.25">
      <c r="I113" s="1">
        <v>42155</v>
      </c>
      <c r="N113">
        <v>323128.95176999999</v>
      </c>
      <c r="O113">
        <v>303840.02922000003</v>
      </c>
      <c r="P113">
        <v>234321.71840000001</v>
      </c>
      <c r="Q113">
        <v>274234.96635</v>
      </c>
    </row>
    <row r="114" spans="9:17" x14ac:dyDescent="0.25">
      <c r="I114" s="1">
        <v>42185</v>
      </c>
      <c r="N114">
        <v>316643.78688999999</v>
      </c>
      <c r="O114">
        <v>297296.77278</v>
      </c>
      <c r="P114">
        <v>235383.38265000001</v>
      </c>
      <c r="Q114">
        <v>273844.23254</v>
      </c>
    </row>
    <row r="115" spans="9:17" x14ac:dyDescent="0.25">
      <c r="I115" s="1">
        <v>42216</v>
      </c>
      <c r="N115">
        <v>326849.50451</v>
      </c>
      <c r="O115">
        <v>315469.67417000001</v>
      </c>
      <c r="P115">
        <v>245609.96853000001</v>
      </c>
      <c r="Q115">
        <v>286725.09633999999</v>
      </c>
    </row>
    <row r="116" spans="9:17" x14ac:dyDescent="0.25">
      <c r="I116" s="1">
        <v>42247</v>
      </c>
      <c r="N116">
        <v>330127.15814000001</v>
      </c>
      <c r="O116">
        <v>308647.38021999999</v>
      </c>
      <c r="P116">
        <v>257032.23921</v>
      </c>
      <c r="Q116">
        <v>301686.40351999999</v>
      </c>
    </row>
    <row r="117" spans="9:17" x14ac:dyDescent="0.25">
      <c r="I117" s="1">
        <v>42277</v>
      </c>
      <c r="N117">
        <v>329698.28753999999</v>
      </c>
      <c r="O117">
        <v>310279.58477000002</v>
      </c>
      <c r="P117">
        <v>267749.97933</v>
      </c>
      <c r="Q117">
        <v>317127.26818000001</v>
      </c>
    </row>
    <row r="118" spans="9:17" x14ac:dyDescent="0.25">
      <c r="I118" s="1">
        <v>42308</v>
      </c>
      <c r="N118">
        <v>351516.57866</v>
      </c>
      <c r="O118">
        <v>334171.94189999998</v>
      </c>
      <c r="P118">
        <v>267657.12715999997</v>
      </c>
      <c r="Q118">
        <v>316257.04032999999</v>
      </c>
    </row>
    <row r="119" spans="9:17" x14ac:dyDescent="0.25">
      <c r="I119" s="1">
        <v>42338</v>
      </c>
      <c r="N119">
        <v>365743.45922999998</v>
      </c>
      <c r="O119">
        <v>347727.96828999999</v>
      </c>
      <c r="P119">
        <v>279852.34925999999</v>
      </c>
      <c r="Q119">
        <v>323693.71104999998</v>
      </c>
    </row>
    <row r="120" spans="9:17" x14ac:dyDescent="0.25">
      <c r="I120" s="1">
        <v>42369</v>
      </c>
      <c r="N120">
        <v>394348.52750999999</v>
      </c>
      <c r="O120">
        <v>365895.40177</v>
      </c>
      <c r="P120">
        <v>299286.85647</v>
      </c>
      <c r="Q120">
        <v>349719.32890999998</v>
      </c>
    </row>
    <row r="121" spans="9:17" x14ac:dyDescent="0.25">
      <c r="I121" s="1">
        <v>42400</v>
      </c>
      <c r="N121">
        <v>378224.79635000002</v>
      </c>
      <c r="O121">
        <v>353490.82121999998</v>
      </c>
      <c r="P121">
        <v>307791.73732999997</v>
      </c>
      <c r="Q121">
        <v>364163.52114999999</v>
      </c>
    </row>
    <row r="122" spans="9:17" x14ac:dyDescent="0.25">
      <c r="I122" s="1">
        <v>42429</v>
      </c>
      <c r="N122">
        <v>382671.82383000001</v>
      </c>
      <c r="O122">
        <v>350651.15797</v>
      </c>
      <c r="P122">
        <v>306903.40694000002</v>
      </c>
      <c r="Q122">
        <v>374324.66152000002</v>
      </c>
    </row>
    <row r="123" spans="9:17" x14ac:dyDescent="0.25">
      <c r="I123" s="1">
        <v>42460</v>
      </c>
      <c r="N123">
        <v>370696.51393000002</v>
      </c>
      <c r="O123">
        <v>348634.66712</v>
      </c>
      <c r="P123">
        <v>285807.62693999999</v>
      </c>
      <c r="Q123">
        <v>357535.18091</v>
      </c>
    </row>
    <row r="124" spans="9:17" x14ac:dyDescent="0.25">
      <c r="I124" s="1">
        <v>42490</v>
      </c>
      <c r="N124">
        <v>359791.37649</v>
      </c>
      <c r="O124">
        <v>341483.74286</v>
      </c>
      <c r="P124">
        <v>276535.40328999999</v>
      </c>
      <c r="Q124">
        <v>348860.96678000002</v>
      </c>
    </row>
    <row r="125" spans="9:17" x14ac:dyDescent="0.25">
      <c r="I125" s="1">
        <v>42521</v>
      </c>
      <c r="N125">
        <v>397930.79953000002</v>
      </c>
      <c r="O125">
        <v>379424.34865</v>
      </c>
      <c r="P125">
        <v>305929.62391000002</v>
      </c>
      <c r="Q125">
        <v>379290.35411000001</v>
      </c>
    </row>
    <row r="126" spans="9:17" x14ac:dyDescent="0.25">
      <c r="I126" s="1">
        <v>42551</v>
      </c>
      <c r="N126">
        <v>363940.79982000001</v>
      </c>
      <c r="O126">
        <v>351889.99660999997</v>
      </c>
      <c r="P126">
        <v>287424.23200000002</v>
      </c>
      <c r="Q126">
        <v>368717.19394999999</v>
      </c>
    </row>
    <row r="127" spans="9:17" x14ac:dyDescent="0.25">
      <c r="I127" s="1">
        <v>42582</v>
      </c>
      <c r="N127">
        <v>358238.22357999999</v>
      </c>
      <c r="O127">
        <v>345729.56342000002</v>
      </c>
      <c r="P127">
        <v>270763.69933999999</v>
      </c>
      <c r="Q127">
        <v>349322.39786000003</v>
      </c>
    </row>
    <row r="128" spans="9:17" x14ac:dyDescent="0.25">
      <c r="I128" s="1">
        <v>42613</v>
      </c>
      <c r="N128">
        <v>378532.42080999998</v>
      </c>
      <c r="O128">
        <v>367459.04978</v>
      </c>
      <c r="P128">
        <v>287968.93897000002</v>
      </c>
      <c r="Q128">
        <v>367543.09534</v>
      </c>
    </row>
    <row r="129" spans="9:17" x14ac:dyDescent="0.25">
      <c r="I129" s="1">
        <v>42643</v>
      </c>
      <c r="N129">
        <v>357626.98278000002</v>
      </c>
      <c r="O129">
        <v>344268.19738000003</v>
      </c>
      <c r="P129">
        <v>269026.86527000001</v>
      </c>
      <c r="Q129">
        <v>344599.45426999999</v>
      </c>
    </row>
    <row r="130" spans="9:17" x14ac:dyDescent="0.25">
      <c r="I130" s="1">
        <v>42674</v>
      </c>
      <c r="N130">
        <v>339492.16908999998</v>
      </c>
      <c r="O130">
        <v>331581.43445</v>
      </c>
      <c r="P130">
        <v>265100.75631000003</v>
      </c>
      <c r="Q130">
        <v>326763.05238000001</v>
      </c>
    </row>
    <row r="131" spans="9:17" x14ac:dyDescent="0.25">
      <c r="I131" s="1">
        <v>42704</v>
      </c>
      <c r="N131">
        <v>355680.03045000002</v>
      </c>
      <c r="O131">
        <v>352012.77611999999</v>
      </c>
      <c r="P131">
        <v>277853.24440000003</v>
      </c>
      <c r="Q131">
        <v>325939.54619999998</v>
      </c>
    </row>
    <row r="132" spans="9:17" x14ac:dyDescent="0.25">
      <c r="I132" s="1">
        <v>42735</v>
      </c>
      <c r="N132">
        <v>347038.48810999998</v>
      </c>
      <c r="O132">
        <v>351510.0955</v>
      </c>
      <c r="P132">
        <v>271640.87422</v>
      </c>
      <c r="Q132">
        <v>315614.50498000003</v>
      </c>
    </row>
    <row r="133" spans="9:17" x14ac:dyDescent="0.25">
      <c r="I133" s="1">
        <v>42766</v>
      </c>
      <c r="N133">
        <v>346048.47840000002</v>
      </c>
      <c r="O133">
        <v>353136.42330999998</v>
      </c>
      <c r="P133">
        <v>267640.08955999999</v>
      </c>
      <c r="Q133">
        <v>312663.77211999998</v>
      </c>
    </row>
    <row r="134" spans="9:17" x14ac:dyDescent="0.25">
      <c r="I134" s="1">
        <v>42794</v>
      </c>
      <c r="N134">
        <v>341744.74182</v>
      </c>
      <c r="O134">
        <v>353762.34609000001</v>
      </c>
      <c r="P134">
        <v>261070.36405</v>
      </c>
      <c r="Q134">
        <v>305794.15172999998</v>
      </c>
    </row>
    <row r="135" spans="9:17" x14ac:dyDescent="0.25">
      <c r="I135" s="1">
        <v>42825</v>
      </c>
      <c r="N135">
        <v>355554.77619</v>
      </c>
      <c r="O135">
        <v>365553.70069000003</v>
      </c>
      <c r="P135">
        <v>265971.62348000001</v>
      </c>
      <c r="Q135">
        <v>312898.97298000002</v>
      </c>
    </row>
    <row r="136" spans="9:17" x14ac:dyDescent="0.25">
      <c r="I136" s="1">
        <v>42855</v>
      </c>
      <c r="N136">
        <v>360764.35161999997</v>
      </c>
      <c r="O136">
        <v>369943.27753000002</v>
      </c>
      <c r="P136">
        <v>265550.65649999998</v>
      </c>
      <c r="Q136">
        <v>315926.61161999998</v>
      </c>
    </row>
    <row r="137" spans="9:17" x14ac:dyDescent="0.25">
      <c r="I137" s="1">
        <v>42886</v>
      </c>
      <c r="N137">
        <v>362354.57977999997</v>
      </c>
      <c r="O137">
        <v>370994.92486000003</v>
      </c>
      <c r="P137">
        <v>260208.64241999999</v>
      </c>
      <c r="Q137">
        <v>315275.72466000001</v>
      </c>
    </row>
    <row r="138" spans="9:17" x14ac:dyDescent="0.25">
      <c r="I138" s="1">
        <v>42916</v>
      </c>
      <c r="N138">
        <v>360730.28246999998</v>
      </c>
      <c r="O138">
        <v>371328.07267999998</v>
      </c>
      <c r="P138">
        <v>259286.21028999999</v>
      </c>
      <c r="Q138">
        <v>313799.97448999999</v>
      </c>
    </row>
    <row r="139" spans="9:17" x14ac:dyDescent="0.25">
      <c r="I139" s="1">
        <v>42947</v>
      </c>
      <c r="N139">
        <v>369935.97000999999</v>
      </c>
      <c r="O139">
        <v>383573.08308000001</v>
      </c>
      <c r="P139">
        <v>261774.17274000001</v>
      </c>
      <c r="Q139">
        <v>322347.41327999998</v>
      </c>
    </row>
    <row r="140" spans="9:17" x14ac:dyDescent="0.25">
      <c r="I140" s="1">
        <v>42978</v>
      </c>
      <c r="N140">
        <v>371739.63144999999</v>
      </c>
      <c r="O140">
        <v>378981.88040000002</v>
      </c>
      <c r="P140">
        <v>259185.83781</v>
      </c>
      <c r="Q140">
        <v>321619.21042999998</v>
      </c>
    </row>
    <row r="141" spans="9:17" x14ac:dyDescent="0.25">
      <c r="I141" s="1">
        <v>43008</v>
      </c>
      <c r="N141">
        <v>384373.27776999999</v>
      </c>
      <c r="O141">
        <v>404205.92158999998</v>
      </c>
      <c r="P141">
        <v>271745.61047000001</v>
      </c>
      <c r="Q141">
        <v>331336.04637</v>
      </c>
    </row>
    <row r="142" spans="9:17" x14ac:dyDescent="0.25">
      <c r="I142" s="1">
        <v>43039</v>
      </c>
      <c r="N142">
        <v>403357.81640000001</v>
      </c>
      <c r="O142">
        <v>429209.48632000003</v>
      </c>
      <c r="P142">
        <v>283439.00157999998</v>
      </c>
      <c r="Q142">
        <v>343372.71315999998</v>
      </c>
    </row>
    <row r="143" spans="9:17" x14ac:dyDescent="0.25">
      <c r="I143" s="1">
        <v>43069</v>
      </c>
      <c r="N143">
        <v>394286.40143999999</v>
      </c>
      <c r="O143">
        <v>425403.33584000001</v>
      </c>
      <c r="P143">
        <v>275891.74459000002</v>
      </c>
      <c r="Q143">
        <v>337669.84100999997</v>
      </c>
    </row>
    <row r="144" spans="9:17" x14ac:dyDescent="0.25">
      <c r="I144" s="1">
        <v>43100</v>
      </c>
      <c r="N144">
        <v>359454.69306000002</v>
      </c>
      <c r="O144">
        <v>389876.62015999999</v>
      </c>
      <c r="P144">
        <v>249774.15917</v>
      </c>
      <c r="Q144">
        <v>305738.74758000002</v>
      </c>
    </row>
    <row r="145" spans="9:17" x14ac:dyDescent="0.25">
      <c r="I145" s="1">
        <v>43131</v>
      </c>
      <c r="N145">
        <v>361879.61564999999</v>
      </c>
      <c r="O145">
        <v>392931.56568</v>
      </c>
      <c r="P145">
        <v>240291.20556999999</v>
      </c>
      <c r="Q145">
        <v>297418.94579999999</v>
      </c>
    </row>
    <row r="146" spans="9:17" x14ac:dyDescent="0.25">
      <c r="I146" s="1">
        <v>43159</v>
      </c>
      <c r="N146">
        <v>343295.89069999999</v>
      </c>
      <c r="O146">
        <v>375048.05371000001</v>
      </c>
      <c r="P146">
        <v>239520.73887999999</v>
      </c>
      <c r="Q146">
        <v>293994.76955999999</v>
      </c>
    </row>
    <row r="147" spans="9:17" x14ac:dyDescent="0.25">
      <c r="I147" s="1">
        <v>43190</v>
      </c>
      <c r="N147">
        <v>332642.26384999999</v>
      </c>
      <c r="O147">
        <v>368519.69802000001</v>
      </c>
      <c r="P147">
        <v>240285.30437999999</v>
      </c>
      <c r="Q147">
        <v>299653.10214999999</v>
      </c>
    </row>
    <row r="148" spans="9:17" x14ac:dyDescent="0.25">
      <c r="I148" s="1">
        <v>43220</v>
      </c>
      <c r="N148">
        <v>357656.04184000002</v>
      </c>
      <c r="O148">
        <v>392511.72045000002</v>
      </c>
      <c r="P148">
        <v>253425.48248000001</v>
      </c>
      <c r="Q148">
        <v>309394.81523000001</v>
      </c>
    </row>
    <row r="149" spans="9:17" x14ac:dyDescent="0.25">
      <c r="I149" s="1">
        <v>43251</v>
      </c>
      <c r="N149">
        <v>358952.674</v>
      </c>
      <c r="O149">
        <v>402910.64672999998</v>
      </c>
      <c r="P149">
        <v>258815.30442999999</v>
      </c>
      <c r="Q149">
        <v>311487.97863999999</v>
      </c>
    </row>
    <row r="150" spans="9:17" x14ac:dyDescent="0.25">
      <c r="I150" s="1">
        <v>43281</v>
      </c>
      <c r="N150">
        <v>383904.32584</v>
      </c>
      <c r="O150">
        <v>435403.36349000002</v>
      </c>
      <c r="P150">
        <v>280078.86799</v>
      </c>
      <c r="Q150">
        <v>335686.84493000002</v>
      </c>
    </row>
    <row r="151" spans="9:17" x14ac:dyDescent="0.25">
      <c r="I151" s="1">
        <v>43312</v>
      </c>
      <c r="N151">
        <v>375891.05891000002</v>
      </c>
      <c r="O151">
        <v>434387.48813000001</v>
      </c>
      <c r="P151">
        <v>271359.22366000002</v>
      </c>
      <c r="Q151">
        <v>323343.22831999999</v>
      </c>
    </row>
    <row r="152" spans="9:17" x14ac:dyDescent="0.25">
      <c r="I152" s="1">
        <v>43343</v>
      </c>
      <c r="N152">
        <v>417007.52532999997</v>
      </c>
      <c r="O152">
        <v>486819.14137999999</v>
      </c>
      <c r="P152">
        <v>300926.32643999998</v>
      </c>
      <c r="Q152">
        <v>357067.01921</v>
      </c>
    </row>
    <row r="153" spans="9:17" x14ac:dyDescent="0.25">
      <c r="I153" s="1">
        <v>43373</v>
      </c>
      <c r="N153">
        <v>398797.55910999997</v>
      </c>
      <c r="O153">
        <v>471489.57595999999</v>
      </c>
      <c r="P153">
        <v>289886.13455999998</v>
      </c>
      <c r="Q153">
        <v>340264.52704999998</v>
      </c>
    </row>
    <row r="154" spans="9:17" x14ac:dyDescent="0.25">
      <c r="I154" s="1">
        <v>43404</v>
      </c>
      <c r="N154">
        <v>395491.84853999998</v>
      </c>
      <c r="O154">
        <v>456908.59859000001</v>
      </c>
      <c r="P154">
        <v>304107.87534999999</v>
      </c>
      <c r="Q154">
        <v>351875.20046999998</v>
      </c>
    </row>
    <row r="155" spans="9:17" x14ac:dyDescent="0.25">
      <c r="I155" s="1">
        <v>43434</v>
      </c>
      <c r="N155">
        <v>376613.52555000002</v>
      </c>
      <c r="O155">
        <v>433681.00328</v>
      </c>
      <c r="P155">
        <v>285313.75410999998</v>
      </c>
      <c r="Q155">
        <v>331654.55127</v>
      </c>
    </row>
    <row r="156" spans="9:17" x14ac:dyDescent="0.25">
      <c r="I156" s="1">
        <v>43465</v>
      </c>
      <c r="N156">
        <v>375427.11713000003</v>
      </c>
      <c r="O156">
        <v>414649.33755</v>
      </c>
      <c r="P156">
        <v>294954.98100999999</v>
      </c>
      <c r="Q156">
        <v>351250.40295000002</v>
      </c>
    </row>
    <row r="157" spans="9:17" x14ac:dyDescent="0.25">
      <c r="I157" s="1">
        <v>43496</v>
      </c>
      <c r="N157">
        <v>362954.79833000002</v>
      </c>
      <c r="O157">
        <v>413009.06634999998</v>
      </c>
      <c r="P157">
        <v>272429.49258000002</v>
      </c>
      <c r="Q157">
        <v>329065.25893000001</v>
      </c>
    </row>
    <row r="158" spans="9:17" x14ac:dyDescent="0.25">
      <c r="I158" s="1">
        <v>43524</v>
      </c>
      <c r="N158">
        <v>394701.24361</v>
      </c>
      <c r="O158">
        <v>452312.60605</v>
      </c>
      <c r="P158">
        <v>290008.00404000003</v>
      </c>
      <c r="Q158">
        <v>346467.66619000002</v>
      </c>
    </row>
    <row r="159" spans="9:17" x14ac:dyDescent="0.25">
      <c r="I159" s="1">
        <v>43555</v>
      </c>
      <c r="N159">
        <v>405386.93554999999</v>
      </c>
      <c r="O159">
        <v>472114.25748999999</v>
      </c>
      <c r="P159">
        <v>299800.53522999998</v>
      </c>
      <c r="Q159">
        <v>361223.85118</v>
      </c>
    </row>
    <row r="160" spans="9:17" x14ac:dyDescent="0.25">
      <c r="I160" s="1">
        <v>43585</v>
      </c>
      <c r="N160">
        <v>405434.03113000002</v>
      </c>
      <c r="O160">
        <v>482292.85729999997</v>
      </c>
      <c r="P160">
        <v>296554.09528000001</v>
      </c>
      <c r="Q160">
        <v>354401.24679</v>
      </c>
    </row>
    <row r="161" spans="9:17" x14ac:dyDescent="0.25">
      <c r="I161" s="1">
        <v>43616</v>
      </c>
      <c r="N161">
        <v>391135.00410999998</v>
      </c>
      <c r="O161">
        <v>463860.37150000001</v>
      </c>
      <c r="P161">
        <v>302630.23022999999</v>
      </c>
      <c r="Q161">
        <v>367591.72496999998</v>
      </c>
    </row>
    <row r="162" spans="9:17" x14ac:dyDescent="0.25">
      <c r="I162" s="1">
        <v>43646</v>
      </c>
      <c r="N162">
        <v>394467.76961000002</v>
      </c>
      <c r="O162">
        <v>477883.63290999999</v>
      </c>
      <c r="P162">
        <v>292561.05742000003</v>
      </c>
      <c r="Q162">
        <v>363430.92661000002</v>
      </c>
    </row>
    <row r="163" spans="9:17" x14ac:dyDescent="0.25">
      <c r="I163" s="1">
        <v>43677</v>
      </c>
      <c r="N163">
        <v>399308.59649999999</v>
      </c>
      <c r="O163">
        <v>489113.85371</v>
      </c>
      <c r="P163">
        <v>298876.48402999999</v>
      </c>
      <c r="Q163">
        <v>368293.19420999999</v>
      </c>
    </row>
    <row r="164" spans="9:17" x14ac:dyDescent="0.25">
      <c r="I164" s="1">
        <v>43708</v>
      </c>
      <c r="N164">
        <v>426911.63068</v>
      </c>
      <c r="O164">
        <v>507834.31907000003</v>
      </c>
      <c r="P164">
        <v>316812.64555999998</v>
      </c>
      <c r="Q164">
        <v>400574.12643</v>
      </c>
    </row>
    <row r="165" spans="9:17" x14ac:dyDescent="0.25">
      <c r="I165" s="1">
        <v>43738</v>
      </c>
      <c r="N165">
        <v>428150.14487000002</v>
      </c>
      <c r="O165">
        <v>516865.24885999999</v>
      </c>
      <c r="P165">
        <v>315651.87008000002</v>
      </c>
      <c r="Q165">
        <v>393822.17388000002</v>
      </c>
    </row>
    <row r="166" spans="9:17" x14ac:dyDescent="0.25">
      <c r="I166" s="1">
        <v>43769</v>
      </c>
      <c r="N166">
        <v>438300.75060000003</v>
      </c>
      <c r="O166">
        <v>528918.28697000002</v>
      </c>
      <c r="P166">
        <v>316033.08846</v>
      </c>
      <c r="Q166">
        <v>395003.05981000001</v>
      </c>
    </row>
    <row r="167" spans="9:17" x14ac:dyDescent="0.25">
      <c r="I167" s="1">
        <v>43799</v>
      </c>
      <c r="N167">
        <v>434376.78493999998</v>
      </c>
      <c r="O167">
        <v>528405.97600999998</v>
      </c>
      <c r="P167">
        <v>307823.37942999997</v>
      </c>
      <c r="Q167">
        <v>379309.70468000002</v>
      </c>
    </row>
    <row r="168" spans="9:17" x14ac:dyDescent="0.25">
      <c r="I168" s="1">
        <v>43830</v>
      </c>
      <c r="N168">
        <v>429896.69033000001</v>
      </c>
      <c r="O168">
        <v>519551.86755999998</v>
      </c>
      <c r="P168">
        <v>294396.08363000001</v>
      </c>
      <c r="Q168">
        <v>362977.51205000002</v>
      </c>
    </row>
    <row r="169" spans="9:17" x14ac:dyDescent="0.25">
      <c r="I169" s="1">
        <v>43861</v>
      </c>
      <c r="N169">
        <v>447806.04635000002</v>
      </c>
      <c r="O169">
        <v>554471.92293</v>
      </c>
      <c r="P169">
        <v>316407.35051999998</v>
      </c>
      <c r="Q169">
        <v>395940.04693000001</v>
      </c>
    </row>
    <row r="170" spans="9:17" x14ac:dyDescent="0.25">
      <c r="I170" s="1">
        <v>43890</v>
      </c>
      <c r="N170">
        <v>461841.53839</v>
      </c>
      <c r="O170">
        <v>529223.94330000004</v>
      </c>
      <c r="P170">
        <v>330021.38166000001</v>
      </c>
      <c r="Q170">
        <v>416710.69222000003</v>
      </c>
    </row>
    <row r="171" spans="9:17" x14ac:dyDescent="0.25">
      <c r="I171" s="1">
        <v>43921</v>
      </c>
      <c r="N171">
        <v>489978.65672000003</v>
      </c>
      <c r="O171">
        <v>523411.26221000002</v>
      </c>
      <c r="P171">
        <v>374305.38319999998</v>
      </c>
      <c r="Q171">
        <v>471740.18303000001</v>
      </c>
    </row>
    <row r="172" spans="9:17" x14ac:dyDescent="0.25">
      <c r="I172" s="1">
        <v>43951</v>
      </c>
      <c r="N172">
        <v>534285.59981000004</v>
      </c>
      <c r="O172">
        <v>603298.47128000006</v>
      </c>
      <c r="P172">
        <v>385661.67381000001</v>
      </c>
      <c r="Q172">
        <v>495777.46789999999</v>
      </c>
    </row>
    <row r="173" spans="9:17" x14ac:dyDescent="0.25">
      <c r="I173" s="1">
        <v>43982</v>
      </c>
      <c r="N173">
        <v>514715.87325</v>
      </c>
      <c r="O173">
        <v>599368.35127999994</v>
      </c>
      <c r="P173">
        <v>365071.95649999997</v>
      </c>
      <c r="Q173">
        <v>470489.05176</v>
      </c>
    </row>
    <row r="174" spans="9:17" x14ac:dyDescent="0.25">
      <c r="I174" s="1">
        <v>44012</v>
      </c>
      <c r="N174">
        <v>523947.61369000003</v>
      </c>
      <c r="O174">
        <v>608626.14809000003</v>
      </c>
      <c r="P174">
        <v>363049.53438999999</v>
      </c>
      <c r="Q174">
        <v>468233.19809999998</v>
      </c>
    </row>
    <row r="175" spans="9:17" x14ac:dyDescent="0.25">
      <c r="I175" s="1">
        <v>44043</v>
      </c>
      <c r="N175">
        <v>521533.71347000002</v>
      </c>
      <c r="O175">
        <v>627673.72594000003</v>
      </c>
      <c r="P175">
        <v>359299.09041</v>
      </c>
      <c r="Q175">
        <v>477423.43436999997</v>
      </c>
    </row>
    <row r="176" spans="9:17" x14ac:dyDescent="0.25">
      <c r="I176" s="1">
        <v>44074</v>
      </c>
      <c r="N176">
        <v>526872.55130000005</v>
      </c>
      <c r="O176">
        <v>664751.40879000002</v>
      </c>
      <c r="P176">
        <v>357879.12232999998</v>
      </c>
      <c r="Q176">
        <v>471644.56810999999</v>
      </c>
    </row>
    <row r="177" spans="9:17" x14ac:dyDescent="0.25">
      <c r="I177" s="1">
        <v>44104</v>
      </c>
      <c r="N177">
        <v>502058.17810999998</v>
      </c>
      <c r="O177">
        <v>634754.61178000004</v>
      </c>
      <c r="P177">
        <v>354517.27571999998</v>
      </c>
      <c r="Q177">
        <v>465247.93417000002</v>
      </c>
    </row>
    <row r="178" spans="9:17" x14ac:dyDescent="0.25">
      <c r="I178" s="1">
        <v>44135</v>
      </c>
      <c r="N178">
        <v>476474.24274999998</v>
      </c>
      <c r="O178">
        <v>596907.33969000005</v>
      </c>
      <c r="P178">
        <v>343991.68857</v>
      </c>
      <c r="Q178">
        <v>450411.22454000002</v>
      </c>
    </row>
    <row r="179" spans="9:17" x14ac:dyDescent="0.25">
      <c r="I179" s="1">
        <v>44165</v>
      </c>
      <c r="N179">
        <v>486053.68903000001</v>
      </c>
      <c r="O179">
        <v>641312.45865000004</v>
      </c>
      <c r="P179">
        <v>328181.90480999998</v>
      </c>
      <c r="Q179">
        <v>435651.19647000002</v>
      </c>
    </row>
    <row r="180" spans="9:17" x14ac:dyDescent="0.25">
      <c r="I180" s="1">
        <v>44196</v>
      </c>
      <c r="N180">
        <v>478815.99653</v>
      </c>
      <c r="O180">
        <v>635292.15478999994</v>
      </c>
      <c r="P180">
        <v>312918.08048</v>
      </c>
      <c r="Q180">
        <v>419499.75949000003</v>
      </c>
    </row>
    <row r="181" spans="9:17" x14ac:dyDescent="0.25">
      <c r="I181" s="1">
        <v>44227</v>
      </c>
      <c r="N181">
        <v>495063.97992000001</v>
      </c>
      <c r="O181">
        <v>649088.88052999997</v>
      </c>
      <c r="P181">
        <v>323408.01543999999</v>
      </c>
      <c r="Q181">
        <v>427267.75852999999</v>
      </c>
    </row>
    <row r="182" spans="9:17" x14ac:dyDescent="0.25">
      <c r="I182" s="1">
        <v>44255</v>
      </c>
      <c r="N182">
        <v>491928.61512999999</v>
      </c>
      <c r="O182">
        <v>664161.53640999994</v>
      </c>
      <c r="P182">
        <v>323687.98076000001</v>
      </c>
      <c r="Q182">
        <v>415830.89143000002</v>
      </c>
    </row>
    <row r="183" spans="9:17" x14ac:dyDescent="0.25">
      <c r="I183" s="1">
        <v>44286</v>
      </c>
      <c r="N183">
        <v>490617.95447</v>
      </c>
      <c r="O183">
        <v>670998.69009000005</v>
      </c>
      <c r="P183">
        <v>318274.76660999999</v>
      </c>
      <c r="Q183">
        <v>397868.91730999999</v>
      </c>
    </row>
    <row r="184" spans="9:17" x14ac:dyDescent="0.25">
      <c r="I184" s="1">
        <v>44316</v>
      </c>
      <c r="N184">
        <v>499484.95448000001</v>
      </c>
      <c r="O184">
        <v>689176.41572000005</v>
      </c>
      <c r="P184">
        <v>314628.38149</v>
      </c>
      <c r="Q184">
        <v>394805.67534000002</v>
      </c>
    </row>
    <row r="185" spans="9:17" x14ac:dyDescent="0.25">
      <c r="I185" s="1">
        <v>44347</v>
      </c>
      <c r="N185">
        <v>490657.03382000001</v>
      </c>
      <c r="O185">
        <v>662939.56102000002</v>
      </c>
      <c r="P185">
        <v>300102.71302999998</v>
      </c>
      <c r="Q185">
        <v>377512.16035000002</v>
      </c>
    </row>
    <row r="186" spans="9:17" x14ac:dyDescent="0.25">
      <c r="I186" s="1">
        <v>44377</v>
      </c>
      <c r="N186">
        <v>492798.38073999999</v>
      </c>
      <c r="O186">
        <v>699892.86838999996</v>
      </c>
      <c r="P186">
        <v>314900.25449000002</v>
      </c>
      <c r="Q186">
        <v>388427.76844000001</v>
      </c>
    </row>
    <row r="187" spans="9:17" x14ac:dyDescent="0.25">
      <c r="I187" s="1">
        <v>44408</v>
      </c>
      <c r="N187">
        <v>500743.50932999997</v>
      </c>
      <c r="O187">
        <v>728387.08522999997</v>
      </c>
      <c r="P187">
        <v>323402.18575</v>
      </c>
      <c r="Q187">
        <v>403493.77071999997</v>
      </c>
    </row>
    <row r="188" spans="9:17" x14ac:dyDescent="0.25">
      <c r="I188" s="1">
        <v>44439</v>
      </c>
      <c r="N188">
        <v>492189.14396999998</v>
      </c>
      <c r="O188">
        <v>742768.42596999998</v>
      </c>
      <c r="P188">
        <v>322563.87088</v>
      </c>
      <c r="Q188">
        <v>399043.20770000003</v>
      </c>
    </row>
    <row r="189" spans="9:17" x14ac:dyDescent="0.25">
      <c r="I189" s="1">
        <v>44469</v>
      </c>
      <c r="N189">
        <v>494604.04622999998</v>
      </c>
      <c r="O189">
        <v>738936.39709999994</v>
      </c>
      <c r="P189">
        <v>336027.84227999998</v>
      </c>
      <c r="Q189">
        <v>404642.40729</v>
      </c>
    </row>
    <row r="190" spans="9:17" x14ac:dyDescent="0.25">
      <c r="I190" s="1">
        <v>44500</v>
      </c>
      <c r="N190">
        <v>510476.26685999997</v>
      </c>
      <c r="O190">
        <v>789951.78553999995</v>
      </c>
      <c r="P190">
        <v>343089.75822999998</v>
      </c>
      <c r="Q190">
        <v>407589.48645999999</v>
      </c>
    </row>
    <row r="191" spans="9:17" x14ac:dyDescent="0.25">
      <c r="I191" s="1">
        <v>44530</v>
      </c>
      <c r="N191">
        <v>527351.52364999999</v>
      </c>
      <c r="O191">
        <v>805598.42764999997</v>
      </c>
      <c r="P191">
        <v>360388.52909000003</v>
      </c>
      <c r="Q191">
        <v>424528.67631000001</v>
      </c>
    </row>
    <row r="192" spans="9:17" x14ac:dyDescent="0.25">
      <c r="I192" s="1">
        <v>44561</v>
      </c>
      <c r="N192">
        <v>532762.50792999996</v>
      </c>
      <c r="O192">
        <v>842984.88613999996</v>
      </c>
      <c r="P192">
        <v>363253.25874999998</v>
      </c>
      <c r="Q192">
        <v>423250.67275000003</v>
      </c>
    </row>
    <row r="193" spans="9:17" x14ac:dyDescent="0.25">
      <c r="I193" s="1">
        <v>44592</v>
      </c>
      <c r="N193">
        <v>522309.28787</v>
      </c>
      <c r="O193">
        <v>770962.70090000005</v>
      </c>
      <c r="P193">
        <v>352882.67868000001</v>
      </c>
      <c r="Q193">
        <v>400017.49997</v>
      </c>
    </row>
    <row r="194" spans="9:17" x14ac:dyDescent="0.25">
      <c r="I194" s="1">
        <v>44620</v>
      </c>
      <c r="N194">
        <v>531879.71582000004</v>
      </c>
      <c r="O194">
        <v>751176.11158000003</v>
      </c>
      <c r="P194">
        <v>355443.35840000003</v>
      </c>
      <c r="Q194">
        <v>395490.56183000002</v>
      </c>
    </row>
    <row r="195" spans="9:17" x14ac:dyDescent="0.25">
      <c r="I195" s="1">
        <v>44651</v>
      </c>
      <c r="N195">
        <v>517774.08140999998</v>
      </c>
      <c r="O195">
        <v>733880.91125</v>
      </c>
      <c r="P195">
        <v>341970.39146999997</v>
      </c>
      <c r="Q195">
        <v>362984.87202000001</v>
      </c>
    </row>
    <row r="196" spans="9:17" x14ac:dyDescent="0.25">
      <c r="I196" s="1">
        <v>44681</v>
      </c>
      <c r="N196">
        <v>541712.67674999998</v>
      </c>
      <c r="O196">
        <v>727470.48274000001</v>
      </c>
      <c r="P196">
        <v>370760.11812</v>
      </c>
      <c r="Q196">
        <v>369182.99657999998</v>
      </c>
    </row>
    <row r="197" spans="9:17" x14ac:dyDescent="0.25">
      <c r="I197" s="1">
        <v>44712</v>
      </c>
      <c r="N197">
        <v>544159.64410000003</v>
      </c>
      <c r="O197">
        <v>721718.66932999995</v>
      </c>
      <c r="P197">
        <v>367268.36239000002</v>
      </c>
      <c r="Q197">
        <v>365458.00101000001</v>
      </c>
    </row>
    <row r="198" spans="9:17" x14ac:dyDescent="0.25">
      <c r="I198" s="1">
        <v>44742</v>
      </c>
      <c r="N198">
        <v>551435.41393000004</v>
      </c>
      <c r="O198">
        <v>686348.41136000003</v>
      </c>
      <c r="P198">
        <v>391068.44049000001</v>
      </c>
      <c r="Q198">
        <v>368377.83172999998</v>
      </c>
    </row>
    <row r="199" spans="9:17" x14ac:dyDescent="0.25">
      <c r="I199" s="1">
        <v>44773</v>
      </c>
      <c r="N199">
        <v>546082.54760000005</v>
      </c>
      <c r="O199">
        <v>756766.55429</v>
      </c>
      <c r="P199">
        <v>399291.67248000001</v>
      </c>
      <c r="Q199">
        <v>382886.86411000002</v>
      </c>
    </row>
    <row r="200" spans="9:17" x14ac:dyDescent="0.25">
      <c r="I200" s="1">
        <v>44804</v>
      </c>
      <c r="N200">
        <v>558860.48679999996</v>
      </c>
      <c r="O200">
        <v>747033.83057999995</v>
      </c>
      <c r="P200">
        <v>411672.09804999997</v>
      </c>
      <c r="Q200">
        <v>377133.12922</v>
      </c>
    </row>
    <row r="201" spans="9:17" x14ac:dyDescent="0.25">
      <c r="I201" s="1">
        <v>44834</v>
      </c>
      <c r="N201">
        <v>563971.86286999995</v>
      </c>
      <c r="O201">
        <v>716172.40457999997</v>
      </c>
      <c r="P201">
        <v>436595.35503999999</v>
      </c>
      <c r="Q201">
        <v>378126.59713000001</v>
      </c>
    </row>
    <row r="202" spans="9:17" x14ac:dyDescent="0.25">
      <c r="I202" s="1">
        <v>44865</v>
      </c>
      <c r="N202">
        <v>572993.17613000004</v>
      </c>
      <c r="O202">
        <v>779217.63202000002</v>
      </c>
      <c r="P202">
        <v>445031.68702999997</v>
      </c>
      <c r="Q202">
        <v>381751.16975</v>
      </c>
    </row>
    <row r="203" spans="9:17" x14ac:dyDescent="0.25">
      <c r="I203" s="1">
        <v>44895</v>
      </c>
      <c r="N203">
        <v>565194.34450000001</v>
      </c>
      <c r="O203">
        <v>781477.22572999995</v>
      </c>
      <c r="P203">
        <v>417515.94458000001</v>
      </c>
      <c r="Q203">
        <v>374064.35668000003</v>
      </c>
    </row>
    <row r="204" spans="9:17" x14ac:dyDescent="0.25">
      <c r="I204" s="1">
        <v>44926</v>
      </c>
      <c r="N204">
        <v>578483.32109999994</v>
      </c>
      <c r="O204">
        <v>741375.74653999996</v>
      </c>
      <c r="P204">
        <v>413165.96902000002</v>
      </c>
      <c r="Q204">
        <v>369833.60797999997</v>
      </c>
    </row>
    <row r="205" spans="9:17" x14ac:dyDescent="0.25">
      <c r="I205" s="1">
        <v>44957</v>
      </c>
      <c r="N205">
        <v>626505.80677000002</v>
      </c>
      <c r="O205">
        <v>811310.46299999999</v>
      </c>
      <c r="P205">
        <v>425588.26045</v>
      </c>
      <c r="Q205">
        <v>389927.07283000002</v>
      </c>
    </row>
    <row r="206" spans="9:17" x14ac:dyDescent="0.25">
      <c r="I206" s="1">
        <v>44985</v>
      </c>
      <c r="N206">
        <v>636297.68429999996</v>
      </c>
      <c r="O206">
        <v>835299.85007000004</v>
      </c>
      <c r="P206">
        <v>450447.23269999999</v>
      </c>
      <c r="Q206">
        <v>397470.02133000002</v>
      </c>
    </row>
    <row r="207" spans="9:17" x14ac:dyDescent="0.25">
      <c r="I207" s="1">
        <v>45016</v>
      </c>
      <c r="N207">
        <v>622641.96320999996</v>
      </c>
      <c r="O207">
        <v>835392.42779999995</v>
      </c>
      <c r="P207">
        <v>436917.85246999998</v>
      </c>
      <c r="Q207">
        <v>399877.95162000001</v>
      </c>
    </row>
    <row r="208" spans="9:17" x14ac:dyDescent="0.25">
      <c r="I208" s="1">
        <v>45046</v>
      </c>
      <c r="N208">
        <v>642271.81183000002</v>
      </c>
      <c r="O208">
        <v>874071.10441999999</v>
      </c>
      <c r="P208">
        <v>450697.65693</v>
      </c>
      <c r="Q208">
        <v>412643.55578</v>
      </c>
    </row>
    <row r="209" spans="9:17" x14ac:dyDescent="0.25">
      <c r="I209" s="1">
        <v>45077</v>
      </c>
      <c r="N209">
        <v>661980.82111000002</v>
      </c>
      <c r="O209">
        <v>933972.06009000004</v>
      </c>
      <c r="P209">
        <v>486668.91159999999</v>
      </c>
      <c r="Q209">
        <v>435350.08973000001</v>
      </c>
    </row>
    <row r="210" spans="9:17" x14ac:dyDescent="0.25">
      <c r="I210" s="1">
        <v>45107</v>
      </c>
      <c r="N210">
        <v>633706.42411000002</v>
      </c>
      <c r="O210">
        <v>946759.85537</v>
      </c>
      <c r="P210">
        <v>465870.20497999998</v>
      </c>
      <c r="Q210">
        <v>415938.24747</v>
      </c>
    </row>
    <row r="211" spans="9:17" x14ac:dyDescent="0.25">
      <c r="I211" s="1">
        <v>45138</v>
      </c>
      <c r="N211">
        <v>611679.70990000002</v>
      </c>
      <c r="O211">
        <v>926852.56761000003</v>
      </c>
      <c r="P211">
        <v>441879.86008000001</v>
      </c>
      <c r="Q211">
        <v>395163.19709999999</v>
      </c>
    </row>
    <row r="212" spans="9:17" x14ac:dyDescent="0.25">
      <c r="I212" s="1">
        <v>45169</v>
      </c>
      <c r="N212">
        <v>619188.95365000004</v>
      </c>
      <c r="O212">
        <v>957210.18654000002</v>
      </c>
      <c r="P212">
        <v>470273.13816999999</v>
      </c>
      <c r="Q212">
        <v>412125.44212000002</v>
      </c>
    </row>
    <row r="213" spans="9:17" x14ac:dyDescent="0.25">
      <c r="I213" s="1">
        <v>45199</v>
      </c>
      <c r="N213">
        <v>596530.95790000004</v>
      </c>
      <c r="O213">
        <v>918523.65119999996</v>
      </c>
      <c r="P213">
        <v>473304.74559000001</v>
      </c>
      <c r="Q213">
        <v>399742.54102</v>
      </c>
    </row>
    <row r="214" spans="9:17" x14ac:dyDescent="0.25">
      <c r="I214" s="1">
        <v>45230</v>
      </c>
      <c r="N214">
        <v>588581.82114999997</v>
      </c>
      <c r="O214">
        <v>879181.87482000003</v>
      </c>
      <c r="P214">
        <v>466456.27659999998</v>
      </c>
      <c r="Q214">
        <v>389633.79024</v>
      </c>
    </row>
    <row r="215" spans="9:17" x14ac:dyDescent="0.25">
      <c r="I215" s="1">
        <v>45260</v>
      </c>
      <c r="N215">
        <v>590388.48870999995</v>
      </c>
      <c r="O215">
        <v>972669.39561000001</v>
      </c>
      <c r="P215">
        <v>472270.10118</v>
      </c>
      <c r="Q215">
        <v>413159.62878999999</v>
      </c>
    </row>
    <row r="216" spans="9:17" x14ac:dyDescent="0.25">
      <c r="I216" s="1">
        <v>45291</v>
      </c>
      <c r="N216">
        <v>602883.85432000004</v>
      </c>
      <c r="O216">
        <v>994102.68004999997</v>
      </c>
      <c r="P216">
        <v>461330.02292000002</v>
      </c>
      <c r="Q216">
        <v>419256.10158999998</v>
      </c>
    </row>
    <row r="217" spans="9:17" x14ac:dyDescent="0.25">
      <c r="I217" s="1">
        <v>45322</v>
      </c>
      <c r="N217">
        <v>586955.51982000005</v>
      </c>
      <c r="O217">
        <v>1023951.74768</v>
      </c>
      <c r="P217">
        <v>470709.22878</v>
      </c>
      <c r="Q217">
        <v>420001.36326000001</v>
      </c>
    </row>
    <row r="218" spans="9:17" x14ac:dyDescent="0.25">
      <c r="I218" s="1">
        <v>45351</v>
      </c>
      <c r="N218">
        <v>598068.07833000005</v>
      </c>
      <c r="O218">
        <v>1097427.1362699999</v>
      </c>
      <c r="P218">
        <v>485925.01072000002</v>
      </c>
      <c r="Q218">
        <v>426051.24031000002</v>
      </c>
    </row>
    <row r="219" spans="9:17" x14ac:dyDescent="0.25">
      <c r="I219" s="1">
        <v>45382</v>
      </c>
      <c r="N219">
        <v>610022.34548999998</v>
      </c>
      <c r="O219">
        <v>1114253.2619400001</v>
      </c>
      <c r="P219">
        <v>479558.27172999998</v>
      </c>
      <c r="Q219">
        <v>420680.85220000002</v>
      </c>
    </row>
    <row r="220" spans="9:17" x14ac:dyDescent="0.25">
      <c r="I220" s="1">
        <v>45412</v>
      </c>
      <c r="N220">
        <v>621777.20785999997</v>
      </c>
      <c r="O220">
        <v>1067744.13634</v>
      </c>
      <c r="P220">
        <v>478539.03922999999</v>
      </c>
      <c r="Q220">
        <v>407614.57864999998</v>
      </c>
    </row>
    <row r="221" spans="9:17" x14ac:dyDescent="0.25">
      <c r="I221" s="1">
        <v>45443</v>
      </c>
      <c r="N221">
        <v>622777.23794999998</v>
      </c>
      <c r="O221">
        <v>1116787.25486</v>
      </c>
      <c r="P221">
        <v>478844.27207000001</v>
      </c>
      <c r="Q221">
        <v>412237.78232</v>
      </c>
    </row>
    <row r="222" spans="9:17" x14ac:dyDescent="0.25">
      <c r="I222" s="1">
        <v>45473</v>
      </c>
      <c r="N222">
        <v>594144.11266999994</v>
      </c>
      <c r="O222">
        <v>1103506.2703199999</v>
      </c>
      <c r="P222">
        <v>463303.48479999998</v>
      </c>
      <c r="Q222">
        <v>398946.06722999999</v>
      </c>
    </row>
    <row r="223" spans="9:17" x14ac:dyDescent="0.25">
      <c r="I223" s="1">
        <v>45504</v>
      </c>
      <c r="N223">
        <v>595228.31362000003</v>
      </c>
      <c r="O223">
        <v>1123808.4432399999</v>
      </c>
      <c r="P223">
        <v>464271.22042999999</v>
      </c>
      <c r="Q223">
        <v>410574.85824999999</v>
      </c>
    </row>
    <row r="224" spans="9:17" x14ac:dyDescent="0.25">
      <c r="I224" s="1">
        <v>45535</v>
      </c>
      <c r="N224">
        <v>593244.28605</v>
      </c>
      <c r="O224">
        <v>1129503.60039</v>
      </c>
      <c r="P224">
        <v>455307.70854999998</v>
      </c>
      <c r="Q224">
        <v>411146.94620000001</v>
      </c>
    </row>
    <row r="225" spans="9:17" x14ac:dyDescent="0.25">
      <c r="I225" s="1">
        <v>45565</v>
      </c>
      <c r="N225">
        <v>607827.89080000005</v>
      </c>
      <c r="O225">
        <v>1115121.2561900001</v>
      </c>
      <c r="P225">
        <v>442057.56997000001</v>
      </c>
      <c r="Q225">
        <v>405007.27779999998</v>
      </c>
    </row>
    <row r="226" spans="9:17" x14ac:dyDescent="0.25">
      <c r="I226" s="1">
        <v>45596</v>
      </c>
      <c r="N226">
        <v>611842.03949999996</v>
      </c>
      <c r="O226">
        <v>1114407.55067</v>
      </c>
      <c r="P226">
        <v>451712.41353000002</v>
      </c>
      <c r="Q226">
        <v>398560.26134000003</v>
      </c>
    </row>
    <row r="227" spans="9:17" x14ac:dyDescent="0.25">
      <c r="I227" s="1">
        <v>45626</v>
      </c>
      <c r="N227">
        <v>599868.73369999998</v>
      </c>
      <c r="O227">
        <v>1196010.4346700001</v>
      </c>
      <c r="P227">
        <v>464812.40094000002</v>
      </c>
      <c r="Q227">
        <v>409855.50910000002</v>
      </c>
    </row>
    <row r="228" spans="9:17" x14ac:dyDescent="0.25">
      <c r="I228" s="1">
        <v>45657</v>
      </c>
      <c r="N228">
        <v>601247.53263999999</v>
      </c>
      <c r="O228">
        <v>1215960.4437500001</v>
      </c>
      <c r="P228">
        <v>486959.82449000003</v>
      </c>
      <c r="Q228">
        <v>417899.30424999999</v>
      </c>
    </row>
    <row r="229" spans="9:17" x14ac:dyDescent="0.25">
      <c r="I229" s="1">
        <v>45688</v>
      </c>
      <c r="N229">
        <v>611618.58588999999</v>
      </c>
      <c r="O229">
        <v>1247529.8084499999</v>
      </c>
      <c r="P229">
        <v>484596.05648999999</v>
      </c>
      <c r="Q229">
        <v>416556.31199000002</v>
      </c>
    </row>
    <row r="230" spans="9:17" x14ac:dyDescent="0.25">
      <c r="I230" s="1">
        <v>45716</v>
      </c>
      <c r="N230">
        <v>621662.97603000002</v>
      </c>
      <c r="O230">
        <v>1240320.54886</v>
      </c>
      <c r="P230">
        <v>486193.91142000002</v>
      </c>
      <c r="Q230">
        <v>422286.45513999998</v>
      </c>
    </row>
    <row r="231" spans="9:17" x14ac:dyDescent="0.25">
      <c r="I231" s="1">
        <v>45747</v>
      </c>
      <c r="N231">
        <v>640852.93166</v>
      </c>
      <c r="O231">
        <v>1162450.53091</v>
      </c>
      <c r="P231">
        <v>476385.34097999998</v>
      </c>
      <c r="Q231">
        <v>416804.83439999999</v>
      </c>
    </row>
    <row r="232" spans="9:17" x14ac:dyDescent="0.25">
      <c r="I232" s="1">
        <v>45777</v>
      </c>
      <c r="N232">
        <v>646115.61491</v>
      </c>
      <c r="O232">
        <v>1191446.0538999999</v>
      </c>
      <c r="P232">
        <v>484811.8101</v>
      </c>
      <c r="Q232">
        <v>437366.52805000002</v>
      </c>
    </row>
    <row r="233" spans="9:17" x14ac:dyDescent="0.25">
      <c r="I233" s="1">
        <v>45808</v>
      </c>
      <c r="N233">
        <v>649272.02240000002</v>
      </c>
      <c r="O233">
        <v>1221859.8792999999</v>
      </c>
      <c r="P233">
        <v>469478.63591000001</v>
      </c>
      <c r="Q233">
        <v>420438.46599</v>
      </c>
    </row>
    <row r="234" spans="9:17" x14ac:dyDescent="0.25">
      <c r="I234" s="1">
        <v>45838</v>
      </c>
      <c r="N234">
        <v>666241.47037999996</v>
      </c>
      <c r="O234">
        <v>1254392.3713700001</v>
      </c>
      <c r="P234">
        <v>463218.01577</v>
      </c>
      <c r="Q234">
        <v>421353.55050000001</v>
      </c>
    </row>
    <row r="235" spans="9:17" x14ac:dyDescent="0.25">
      <c r="I235" s="1">
        <v>45869</v>
      </c>
      <c r="N235">
        <v>695534.93611000001</v>
      </c>
      <c r="O235">
        <v>1307079.67885</v>
      </c>
      <c r="P235">
        <v>477380.21119</v>
      </c>
      <c r="Q235">
        <v>425631.76474000001</v>
      </c>
    </row>
    <row r="236" spans="9:17" x14ac:dyDescent="0.25">
      <c r="I236" s="1">
        <v>45900</v>
      </c>
      <c r="N236">
        <v>700963.95701000001</v>
      </c>
      <c r="O236">
        <v>1300252.42799</v>
      </c>
      <c r="P236">
        <v>464451.65198999998</v>
      </c>
      <c r="Q236">
        <v>418146.76334</v>
      </c>
    </row>
    <row r="237" spans="9:17" x14ac:dyDescent="0.25">
      <c r="I237" s="1">
        <v>45930</v>
      </c>
      <c r="N237">
        <v>708691.64422000002</v>
      </c>
      <c r="O237">
        <v>1313171.1099100001</v>
      </c>
      <c r="P237">
        <v>455703.2905</v>
      </c>
      <c r="Q237">
        <v>411493.3786</v>
      </c>
    </row>
    <row r="238" spans="9:17" x14ac:dyDescent="0.25">
      <c r="I238" s="1">
        <v>45961</v>
      </c>
      <c r="N238">
        <v>706301.79284000001</v>
      </c>
      <c r="O238">
        <v>1344549.3484700001</v>
      </c>
      <c r="P238">
        <v>457341.88452999998</v>
      </c>
      <c r="Q238">
        <v>411860.26095999999</v>
      </c>
    </row>
    <row r="239" spans="9:17" x14ac:dyDescent="0.25">
      <c r="I239" s="1">
        <v>45991</v>
      </c>
      <c r="N239">
        <v>714501.43808999995</v>
      </c>
      <c r="O239">
        <v>1331670.9069399999</v>
      </c>
      <c r="P239">
        <v>452473.03167</v>
      </c>
      <c r="Q239">
        <v>407662.01539999997</v>
      </c>
    </row>
    <row r="240" spans="9:17" x14ac:dyDescent="0.25">
      <c r="I240" s="1">
        <v>46022</v>
      </c>
      <c r="N240">
        <v>696926.76147999999</v>
      </c>
      <c r="O240">
        <v>1299527.23627</v>
      </c>
      <c r="P240">
        <v>439226.47366000002</v>
      </c>
      <c r="Q240">
        <v>395008.23654999997</v>
      </c>
    </row>
    <row r="241" spans="9:17" x14ac:dyDescent="0.25">
      <c r="I241" s="1">
        <v>46053</v>
      </c>
      <c r="N241">
        <v>737921.98178000003</v>
      </c>
      <c r="O241">
        <v>1295644.29247</v>
      </c>
      <c r="P241">
        <v>428974.17126999999</v>
      </c>
      <c r="Q241">
        <v>388636.12400000001</v>
      </c>
    </row>
    <row r="242" spans="9:17" x14ac:dyDescent="0.25">
      <c r="I242" s="1">
        <v>46081</v>
      </c>
      <c r="N242">
        <v>743928.17437000002</v>
      </c>
      <c r="O242">
        <v>1288457.99385</v>
      </c>
      <c r="P242">
        <v>424512.26705000002</v>
      </c>
      <c r="Q242">
        <v>388476.57941000001</v>
      </c>
    </row>
    <row r="243" spans="9:17" x14ac:dyDescent="0.25">
      <c r="I243" s="1">
        <v>46112</v>
      </c>
      <c r="N243">
        <v>756405.50338000001</v>
      </c>
      <c r="O243">
        <v>1283161.9499600001</v>
      </c>
      <c r="P243">
        <v>455182.23540000001</v>
      </c>
      <c r="Q243">
        <v>399829.03434999997</v>
      </c>
    </row>
    <row r="244" spans="9:17" x14ac:dyDescent="0.25">
      <c r="I244" s="1">
        <v>46142</v>
      </c>
      <c r="N244">
        <v>778793.95192999998</v>
      </c>
      <c r="O244">
        <v>1384410.7971699999</v>
      </c>
      <c r="P244">
        <v>450802.79772999999</v>
      </c>
      <c r="Q244">
        <v>397919.97687000001</v>
      </c>
    </row>
    <row r="245" spans="9:17" x14ac:dyDescent="0.25">
      <c r="I245" s="1">
        <v>46173</v>
      </c>
      <c r="J245">
        <v>733282.56379000004</v>
      </c>
      <c r="K245">
        <v>438753.62839000003</v>
      </c>
      <c r="L245">
        <v>1409461.7917200001</v>
      </c>
      <c r="M245">
        <v>388464.57137999998</v>
      </c>
      <c r="N245">
        <v>733282.56379000004</v>
      </c>
      <c r="O245">
        <v>1409461.7917200001</v>
      </c>
      <c r="P245">
        <v>438753.62839000003</v>
      </c>
      <c r="Q245">
        <v>388464.57137999998</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394F-B364-4EAC-8A2C-B975ADA32D46}">
  <dimension ref="B1:Q245"/>
  <sheetViews>
    <sheetView zoomScale="175" zoomScaleNormal="175" workbookViewId="0">
      <selection activeCell="F13" sqref="F13"/>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3" width="19.7109375" bestFit="1" customWidth="1"/>
    <col min="14" max="14" width="14.28515625" bestFit="1" customWidth="1"/>
    <col min="15" max="15" width="13" bestFit="1" customWidth="1"/>
    <col min="16" max="17" width="14.28515625" bestFit="1" customWidth="1"/>
    <col min="18" max="19" width="20" bestFit="1" customWidth="1"/>
    <col min="21" max="21" width="14.85546875" bestFit="1" customWidth="1"/>
  </cols>
  <sheetData>
    <row r="1" spans="2:17" x14ac:dyDescent="0.25">
      <c r="F1" t="s">
        <v>123</v>
      </c>
      <c r="G1" t="s">
        <v>20</v>
      </c>
      <c r="I1" t="s">
        <v>3</v>
      </c>
      <c r="J1" t="s">
        <v>118</v>
      </c>
      <c r="K1" t="s">
        <v>119</v>
      </c>
      <c r="L1" t="s">
        <v>120</v>
      </c>
      <c r="M1" t="s">
        <v>121</v>
      </c>
      <c r="N1" t="s">
        <v>115</v>
      </c>
      <c r="O1" t="s">
        <v>113</v>
      </c>
      <c r="P1" t="s">
        <v>114</v>
      </c>
      <c r="Q1" t="s">
        <v>116</v>
      </c>
    </row>
    <row r="2" spans="2:17" x14ac:dyDescent="0.25">
      <c r="B2">
        <v>809</v>
      </c>
      <c r="C2" t="s">
        <v>158</v>
      </c>
      <c r="D2" t="s">
        <v>113</v>
      </c>
      <c r="E2" t="str">
        <f>_xlfn.CONCAT(B2,"_",C2,"_",D2)</f>
        <v>809_B2_PH_FOORD</v>
      </c>
      <c r="F2" t="str">
        <f>INDEX(
Table_MAPPINGS_PH_GRAPHS_2[SERIES_ID],
MATCH(E2,Table_MAPPINGS_PH_GRAPHS_2[LOOKUP],0
))</f>
        <v>3473</v>
      </c>
      <c r="G2" t="str">
        <f>INDEX(
Table_MAPPINGS_PH_GRAPHS_2[LEGEND_DESCRIPTION],
MATCH(E2,Table_MAPPINGS_PH_GRAPHS_2[LOOKUP],0
))</f>
        <v>Foord</v>
      </c>
      <c r="I2" s="1">
        <v>38777</v>
      </c>
      <c r="N2">
        <v>100000</v>
      </c>
      <c r="O2">
        <v>100000</v>
      </c>
      <c r="P2">
        <v>100000</v>
      </c>
      <c r="Q2">
        <v>100000</v>
      </c>
    </row>
    <row r="3" spans="2:17" x14ac:dyDescent="0.25">
      <c r="B3">
        <v>809</v>
      </c>
      <c r="C3" t="str">
        <f>C2</f>
        <v>B2</v>
      </c>
      <c r="D3" t="s">
        <v>114</v>
      </c>
      <c r="E3" t="str">
        <f>_xlfn.CONCAT(B3,"_",C3,"_",D3)</f>
        <v>809_B2_PH_COMP_1</v>
      </c>
      <c r="F3" t="str">
        <f>INDEX(
Table_MAPPINGS_PH_GRAPHS_2[SERIES_ID],
MATCH(E3,Table_MAPPINGS_PH_GRAPHS_2[LOOKUP],0
))</f>
        <v>4751</v>
      </c>
      <c r="G3" t="str">
        <f>INDEX(
Table_MAPPINGS_PH_GRAPHS_2[LEGEND_DESCRIPTION],
MATCH(E3,Table_MAPPINGS_PH_GRAPHS_2[LOOKUP],0
))</f>
        <v>US inflation</v>
      </c>
      <c r="I3" s="1">
        <v>38807</v>
      </c>
      <c r="N3">
        <v>101477.73168</v>
      </c>
      <c r="O3">
        <v>100928.88563999999</v>
      </c>
      <c r="P3">
        <v>100337.2689</v>
      </c>
      <c r="Q3">
        <v>98369.639620000002</v>
      </c>
    </row>
    <row r="4" spans="2:17" x14ac:dyDescent="0.25">
      <c r="B4">
        <v>809</v>
      </c>
      <c r="C4" t="str">
        <f>C3</f>
        <v>B2</v>
      </c>
      <c r="D4" t="s">
        <v>115</v>
      </c>
      <c r="E4" t="str">
        <f>_xlfn.CONCAT(B4,"_",C4,"_",D4)</f>
        <v>809_B2_PH_COMP_2</v>
      </c>
      <c r="F4" t="str">
        <f>INDEX(
Table_MAPPINGS_PH_GRAPHS_2[SERIES_ID],
MATCH(E4,Table_MAPPINGS_PH_GRAPHS_2[LOOKUP],0
))</f>
        <v>2625</v>
      </c>
      <c r="G4" t="str">
        <f>INDEX(
Table_MAPPINGS_PH_GRAPHS_2[LEGEND_DESCRIPTION],
MATCH(E4,Table_MAPPINGS_PH_GRAPHS_2[LOOKUP],0
))</f>
        <v>World equities</v>
      </c>
      <c r="I4" s="1">
        <v>38837</v>
      </c>
      <c r="N4">
        <v>102398.28962</v>
      </c>
      <c r="O4">
        <v>101555.15698</v>
      </c>
      <c r="P4">
        <v>98039.739660000007</v>
      </c>
      <c r="Q4">
        <v>98796.865579999998</v>
      </c>
    </row>
    <row r="5" spans="2:17" x14ac:dyDescent="0.25">
      <c r="B5">
        <v>809</v>
      </c>
      <c r="C5" t="str">
        <f>C4</f>
        <v>B2</v>
      </c>
      <c r="D5" t="s">
        <v>116</v>
      </c>
      <c r="E5" t="str">
        <f>_xlfn.CONCAT(B5,"_",C5,"_",D5)</f>
        <v>809_B2_PH_COMP_3</v>
      </c>
      <c r="F5" t="str">
        <f>INDEX(
Table_MAPPINGS_PH_GRAPHS_2[SERIES_ID],
MATCH(E5,Table_MAPPINGS_PH_GRAPHS_2[LOOKUP],0
))</f>
        <v>4752</v>
      </c>
      <c r="G5" t="str">
        <f>INDEX(
Table_MAPPINGS_PH_GRAPHS_2[LEGEND_DESCRIPTION],
MATCH(E5,Table_MAPPINGS_PH_GRAPHS_2[LOOKUP],0
))</f>
        <v>World bonds</v>
      </c>
      <c r="I5" s="1">
        <v>38868</v>
      </c>
      <c r="N5">
        <v>109900.67186</v>
      </c>
      <c r="O5">
        <v>108219.68597999999</v>
      </c>
      <c r="P5">
        <v>110316.17479999999</v>
      </c>
      <c r="Q5">
        <v>112154.20616</v>
      </c>
    </row>
    <row r="6" spans="2:17" x14ac:dyDescent="0.25">
      <c r="I6" s="1">
        <v>38898</v>
      </c>
      <c r="N6">
        <v>117101.7702</v>
      </c>
      <c r="O6">
        <v>115903.28367999999</v>
      </c>
      <c r="P6">
        <v>117767.18639</v>
      </c>
      <c r="Q6">
        <v>118456.31956</v>
      </c>
    </row>
    <row r="7" spans="2:17" x14ac:dyDescent="0.25">
      <c r="I7" s="1">
        <v>38929</v>
      </c>
      <c r="N7">
        <v>113776.21075</v>
      </c>
      <c r="O7">
        <v>113380.16174</v>
      </c>
      <c r="P7">
        <v>114670.67464</v>
      </c>
      <c r="Q7">
        <v>115376.90554000001</v>
      </c>
    </row>
    <row r="8" spans="2:17" x14ac:dyDescent="0.25">
      <c r="I8" s="1">
        <v>38960</v>
      </c>
      <c r="N8">
        <v>121262.61588</v>
      </c>
      <c r="O8">
        <v>120374.35996</v>
      </c>
      <c r="P8">
        <v>119353.79049</v>
      </c>
      <c r="Q8">
        <v>121217.32457</v>
      </c>
    </row>
    <row r="9" spans="2:17" x14ac:dyDescent="0.25">
      <c r="I9" s="1">
        <v>38990</v>
      </c>
      <c r="N9">
        <v>131872.46726</v>
      </c>
      <c r="O9">
        <v>129403.68949999999</v>
      </c>
      <c r="P9">
        <v>128410.75049999999</v>
      </c>
      <c r="Q9">
        <v>130059.88864</v>
      </c>
    </row>
    <row r="10" spans="2:17" x14ac:dyDescent="0.25">
      <c r="I10" s="1">
        <v>39021</v>
      </c>
      <c r="N10">
        <v>130260.26515000001</v>
      </c>
      <c r="O10">
        <v>126420.63389</v>
      </c>
      <c r="P10">
        <v>121061.06641</v>
      </c>
      <c r="Q10">
        <v>125179.5906</v>
      </c>
    </row>
    <row r="11" spans="2:17" x14ac:dyDescent="0.25">
      <c r="I11" s="1">
        <v>39051</v>
      </c>
      <c r="N11">
        <v>129287.01562000001</v>
      </c>
      <c r="O11">
        <v>126138.06027</v>
      </c>
      <c r="P11">
        <v>117551.97466000001</v>
      </c>
      <c r="Q11">
        <v>124834.77288999999</v>
      </c>
    </row>
    <row r="12" spans="2:17" x14ac:dyDescent="0.25">
      <c r="I12" s="1">
        <v>39082</v>
      </c>
      <c r="N12">
        <v>128353.02833</v>
      </c>
      <c r="O12">
        <v>123602.91392000001</v>
      </c>
      <c r="P12">
        <v>115750.21902999999</v>
      </c>
      <c r="Q12">
        <v>119299.88452000001</v>
      </c>
    </row>
    <row r="13" spans="2:17" x14ac:dyDescent="0.25">
      <c r="I13" s="1">
        <v>39113</v>
      </c>
      <c r="N13">
        <v>134912.06482</v>
      </c>
      <c r="O13">
        <v>128090.02276000001</v>
      </c>
      <c r="P13">
        <v>119425.8453</v>
      </c>
      <c r="Q13">
        <v>122322.85028</v>
      </c>
    </row>
    <row r="14" spans="2:17" x14ac:dyDescent="0.25">
      <c r="I14" s="1">
        <v>39141</v>
      </c>
      <c r="N14">
        <v>133852.14047000001</v>
      </c>
      <c r="O14">
        <v>131475.89608999999</v>
      </c>
      <c r="P14">
        <v>120154.83149</v>
      </c>
      <c r="Q14">
        <v>124989.15781999999</v>
      </c>
    </row>
    <row r="15" spans="2:17" x14ac:dyDescent="0.25">
      <c r="I15" s="1">
        <v>39172</v>
      </c>
      <c r="N15">
        <v>136668.01430000001</v>
      </c>
      <c r="O15">
        <v>130353.61787</v>
      </c>
      <c r="P15">
        <v>121302.34779</v>
      </c>
      <c r="Q15">
        <v>125894.57745</v>
      </c>
    </row>
    <row r="16" spans="2:17" x14ac:dyDescent="0.25">
      <c r="I16" s="1">
        <v>39202</v>
      </c>
      <c r="N16">
        <v>137564.99212000001</v>
      </c>
      <c r="O16">
        <v>129528.94378</v>
      </c>
      <c r="P16">
        <v>118587.74377</v>
      </c>
      <c r="Q16">
        <v>122943.78311999999</v>
      </c>
    </row>
    <row r="17" spans="9:17" x14ac:dyDescent="0.25">
      <c r="I17" s="1">
        <v>39233</v>
      </c>
      <c r="N17">
        <v>142841.63148000001</v>
      </c>
      <c r="O17">
        <v>130781.48643999999</v>
      </c>
      <c r="P17">
        <v>119708.57524000001</v>
      </c>
      <c r="Q17">
        <v>122050.11031</v>
      </c>
    </row>
    <row r="18" spans="9:17" x14ac:dyDescent="0.25">
      <c r="I18" s="1">
        <v>39263</v>
      </c>
      <c r="N18">
        <v>139903.77523</v>
      </c>
      <c r="O18">
        <v>130250.40835</v>
      </c>
      <c r="P18">
        <v>118729.99876</v>
      </c>
      <c r="Q18">
        <v>119905.93952</v>
      </c>
    </row>
    <row r="19" spans="9:17" x14ac:dyDescent="0.25">
      <c r="I19" s="1">
        <v>39294</v>
      </c>
      <c r="N19">
        <v>137784.91398000001</v>
      </c>
      <c r="O19">
        <v>135152.35931</v>
      </c>
      <c r="P19">
        <v>120559.26876000001</v>
      </c>
      <c r="Q19">
        <v>124429.32788</v>
      </c>
    </row>
    <row r="20" spans="9:17" x14ac:dyDescent="0.25">
      <c r="I20" s="1">
        <v>39325</v>
      </c>
      <c r="N20">
        <v>138466.92246</v>
      </c>
      <c r="O20">
        <v>132157.27929999999</v>
      </c>
      <c r="P20">
        <v>120743.40479</v>
      </c>
      <c r="Q20">
        <v>127417.6954</v>
      </c>
    </row>
    <row r="21" spans="9:17" x14ac:dyDescent="0.25">
      <c r="I21" s="1">
        <v>39355</v>
      </c>
      <c r="N21">
        <v>139141.51882</v>
      </c>
      <c r="O21">
        <v>133310.62057999999</v>
      </c>
      <c r="P21">
        <v>116543.96935</v>
      </c>
      <c r="Q21">
        <v>125401.30544</v>
      </c>
    </row>
    <row r="22" spans="9:17" x14ac:dyDescent="0.25">
      <c r="I22" s="1">
        <v>39386</v>
      </c>
      <c r="N22">
        <v>136379.33666999999</v>
      </c>
      <c r="O22">
        <v>131906.77076000001</v>
      </c>
      <c r="P22">
        <v>110586.59629</v>
      </c>
      <c r="Q22">
        <v>121290.96167999999</v>
      </c>
    </row>
    <row r="23" spans="9:17" x14ac:dyDescent="0.25">
      <c r="I23" s="1">
        <v>39416</v>
      </c>
      <c r="N23">
        <v>135604.84464</v>
      </c>
      <c r="O23">
        <v>133750.51355999999</v>
      </c>
      <c r="P23">
        <v>116690.08397000001</v>
      </c>
      <c r="Q23">
        <v>129440.06792</v>
      </c>
    </row>
    <row r="24" spans="9:17" x14ac:dyDescent="0.25">
      <c r="I24" s="1">
        <v>39447</v>
      </c>
      <c r="N24">
        <v>134259.62662</v>
      </c>
      <c r="O24">
        <v>133782.57865000001</v>
      </c>
      <c r="P24">
        <v>118037.9185</v>
      </c>
      <c r="Q24">
        <v>129284.63059</v>
      </c>
    </row>
    <row r="25" spans="9:17" x14ac:dyDescent="0.25">
      <c r="I25" s="1">
        <v>39478</v>
      </c>
      <c r="N25">
        <v>136225.22691</v>
      </c>
      <c r="O25">
        <v>140938.10436999999</v>
      </c>
      <c r="P25">
        <v>129137.27948</v>
      </c>
      <c r="Q25">
        <v>147401.24254000001</v>
      </c>
    </row>
    <row r="26" spans="9:17" x14ac:dyDescent="0.25">
      <c r="I26" s="1">
        <v>39507</v>
      </c>
      <c r="N26">
        <v>140013.83593999999</v>
      </c>
      <c r="O26">
        <v>151224.98673999999</v>
      </c>
      <c r="P26">
        <v>135470.41855</v>
      </c>
      <c r="Q26">
        <v>156353.21288000001</v>
      </c>
    </row>
    <row r="27" spans="9:17" x14ac:dyDescent="0.25">
      <c r="I27" s="1">
        <v>39538</v>
      </c>
      <c r="N27">
        <v>144173.29303999999</v>
      </c>
      <c r="O27">
        <v>160934.69745000001</v>
      </c>
      <c r="P27">
        <v>140478.29165</v>
      </c>
      <c r="Q27">
        <v>168282.16360999999</v>
      </c>
    </row>
    <row r="28" spans="9:17" x14ac:dyDescent="0.25">
      <c r="I28" s="1">
        <v>39568</v>
      </c>
      <c r="N28">
        <v>141199.4841</v>
      </c>
      <c r="O28">
        <v>154096.81656000001</v>
      </c>
      <c r="P28">
        <v>131596.93460000001</v>
      </c>
      <c r="Q28">
        <v>151909.94260000001</v>
      </c>
    </row>
    <row r="29" spans="9:17" x14ac:dyDescent="0.25">
      <c r="I29" s="1">
        <v>39599</v>
      </c>
      <c r="N29">
        <v>143893.80111</v>
      </c>
      <c r="O29">
        <v>152907.40205</v>
      </c>
      <c r="P29">
        <v>133224.72527</v>
      </c>
      <c r="Q29">
        <v>150865.71950000001</v>
      </c>
    </row>
    <row r="30" spans="9:17" x14ac:dyDescent="0.25">
      <c r="I30" s="1">
        <v>39629</v>
      </c>
      <c r="N30">
        <v>136147.46290000001</v>
      </c>
      <c r="O30">
        <v>154139.90403000001</v>
      </c>
      <c r="P30">
        <v>138324.96534</v>
      </c>
      <c r="Q30">
        <v>156021.13222999999</v>
      </c>
    </row>
    <row r="31" spans="9:17" x14ac:dyDescent="0.25">
      <c r="I31" s="1">
        <v>39660</v>
      </c>
      <c r="N31">
        <v>124110.97996</v>
      </c>
      <c r="O31">
        <v>141439.12143999999</v>
      </c>
      <c r="P31">
        <v>130700.40420999999</v>
      </c>
      <c r="Q31">
        <v>146223.05377</v>
      </c>
    </row>
    <row r="32" spans="9:17" x14ac:dyDescent="0.25">
      <c r="I32" s="1">
        <v>39691</v>
      </c>
      <c r="N32">
        <v>128313.04429000001</v>
      </c>
      <c r="O32">
        <v>144350.03057999999</v>
      </c>
      <c r="P32">
        <v>137061.39546</v>
      </c>
      <c r="Q32">
        <v>150545.84882000001</v>
      </c>
    </row>
    <row r="33" spans="9:17" x14ac:dyDescent="0.25">
      <c r="I33" s="1">
        <v>39721</v>
      </c>
      <c r="N33">
        <v>120874.21687</v>
      </c>
      <c r="O33">
        <v>151250.03758999999</v>
      </c>
      <c r="P33">
        <v>147541.10347999999</v>
      </c>
      <c r="Q33">
        <v>159382.35149</v>
      </c>
    </row>
    <row r="34" spans="9:17" x14ac:dyDescent="0.25">
      <c r="I34" s="1">
        <v>39752</v>
      </c>
      <c r="N34">
        <v>116003.95297</v>
      </c>
      <c r="O34">
        <v>147671.77371000001</v>
      </c>
      <c r="P34">
        <v>172635.59534999999</v>
      </c>
      <c r="Q34">
        <v>185094.49085999999</v>
      </c>
    </row>
    <row r="35" spans="9:17" x14ac:dyDescent="0.25">
      <c r="I35" s="1">
        <v>39782</v>
      </c>
      <c r="N35">
        <v>111328.86401999999</v>
      </c>
      <c r="O35">
        <v>149157.79032</v>
      </c>
      <c r="P35">
        <v>174260.6286</v>
      </c>
      <c r="Q35">
        <v>197476.74871000001</v>
      </c>
    </row>
    <row r="36" spans="9:17" x14ac:dyDescent="0.25">
      <c r="I36" s="1">
        <v>39813</v>
      </c>
      <c r="N36">
        <v>108740.24083</v>
      </c>
      <c r="O36">
        <v>147838.11137</v>
      </c>
      <c r="P36">
        <v>163797.63378</v>
      </c>
      <c r="Q36">
        <v>200474.89575</v>
      </c>
    </row>
    <row r="37" spans="9:17" x14ac:dyDescent="0.25">
      <c r="I37" s="1">
        <v>39844</v>
      </c>
      <c r="N37">
        <v>105936.69654</v>
      </c>
      <c r="O37">
        <v>155201.05815999999</v>
      </c>
      <c r="P37">
        <v>175842.35487000001</v>
      </c>
      <c r="Q37">
        <v>204955.04165</v>
      </c>
    </row>
    <row r="38" spans="9:17" x14ac:dyDescent="0.25">
      <c r="I38" s="1">
        <v>39872</v>
      </c>
      <c r="N38">
        <v>93802.933850000001</v>
      </c>
      <c r="O38">
        <v>145287.93450999999</v>
      </c>
      <c r="P38">
        <v>175045.01603</v>
      </c>
      <c r="Q38">
        <v>196738.13326999999</v>
      </c>
    </row>
    <row r="39" spans="9:17" x14ac:dyDescent="0.25">
      <c r="I39" s="1">
        <v>39903</v>
      </c>
      <c r="N39">
        <v>95642.343829999998</v>
      </c>
      <c r="O39">
        <v>141034.29962000001</v>
      </c>
      <c r="P39">
        <v>164260.42011000001</v>
      </c>
      <c r="Q39">
        <v>191812.83854</v>
      </c>
    </row>
    <row r="40" spans="9:17" x14ac:dyDescent="0.25">
      <c r="I40" s="1">
        <v>39933</v>
      </c>
      <c r="N40">
        <v>93480.083410000007</v>
      </c>
      <c r="O40">
        <v>130854.6349</v>
      </c>
      <c r="P40">
        <v>147551.71651</v>
      </c>
      <c r="Q40">
        <v>169103.05770999999</v>
      </c>
    </row>
    <row r="41" spans="9:17" x14ac:dyDescent="0.25">
      <c r="I41" s="1">
        <v>39964</v>
      </c>
      <c r="N41">
        <v>95391.269910000003</v>
      </c>
      <c r="O41">
        <v>132561.09901999999</v>
      </c>
      <c r="P41">
        <v>137565.69377000001</v>
      </c>
      <c r="Q41">
        <v>164151.11338</v>
      </c>
    </row>
    <row r="42" spans="9:17" x14ac:dyDescent="0.25">
      <c r="I42" s="1">
        <v>39994</v>
      </c>
      <c r="N42">
        <v>92276.046799999996</v>
      </c>
      <c r="O42">
        <v>125621.01065</v>
      </c>
      <c r="P42">
        <v>134783.10519999999</v>
      </c>
      <c r="Q42">
        <v>159949.96831</v>
      </c>
    </row>
    <row r="43" spans="9:17" x14ac:dyDescent="0.25">
      <c r="I43" s="1">
        <v>40025</v>
      </c>
      <c r="N43">
        <v>100739.68874</v>
      </c>
      <c r="O43">
        <v>132923.83538999999</v>
      </c>
      <c r="P43">
        <v>135563.90875999999</v>
      </c>
      <c r="Q43">
        <v>163992.95433000001</v>
      </c>
    </row>
    <row r="44" spans="9:17" x14ac:dyDescent="0.25">
      <c r="I44" s="1">
        <v>40056</v>
      </c>
      <c r="N44">
        <v>104631.10288000001</v>
      </c>
      <c r="O44">
        <v>135599.26652</v>
      </c>
      <c r="P44">
        <v>136300.00378</v>
      </c>
      <c r="Q44">
        <v>167164.72768000001</v>
      </c>
    </row>
    <row r="45" spans="9:17" x14ac:dyDescent="0.25">
      <c r="I45" s="1">
        <v>40086</v>
      </c>
      <c r="N45">
        <v>105054.72094</v>
      </c>
      <c r="O45">
        <v>134317.66487000001</v>
      </c>
      <c r="P45">
        <v>131869.48824999999</v>
      </c>
      <c r="Q45">
        <v>165372.92480000001</v>
      </c>
    </row>
    <row r="46" spans="9:17" x14ac:dyDescent="0.25">
      <c r="I46" s="1">
        <v>40117</v>
      </c>
      <c r="N46">
        <v>107162.67496999999</v>
      </c>
      <c r="O46">
        <v>141137.50915</v>
      </c>
      <c r="P46">
        <v>137640.64577999999</v>
      </c>
      <c r="Q46">
        <v>172032.01777000001</v>
      </c>
    </row>
    <row r="47" spans="9:17" x14ac:dyDescent="0.25">
      <c r="I47" s="1">
        <v>40147</v>
      </c>
      <c r="N47">
        <v>105535.29641</v>
      </c>
      <c r="O47">
        <v>139822.84038000001</v>
      </c>
      <c r="P47">
        <v>130849.22865999999</v>
      </c>
      <c r="Q47">
        <v>168261.98986</v>
      </c>
    </row>
    <row r="48" spans="9:17" x14ac:dyDescent="0.25">
      <c r="I48" s="1">
        <v>40178</v>
      </c>
      <c r="N48">
        <v>107263.33948</v>
      </c>
      <c r="O48">
        <v>138274.69764999999</v>
      </c>
      <c r="P48">
        <v>130800.60180999999</v>
      </c>
      <c r="Q48">
        <v>159714.40078</v>
      </c>
    </row>
    <row r="49" spans="9:17" x14ac:dyDescent="0.25">
      <c r="I49" s="1">
        <v>40209</v>
      </c>
      <c r="N49">
        <v>105790.98334000001</v>
      </c>
      <c r="O49">
        <v>140440.09341</v>
      </c>
      <c r="P49">
        <v>134924.54121</v>
      </c>
      <c r="Q49">
        <v>164616.16545999999</v>
      </c>
    </row>
    <row r="50" spans="9:17" x14ac:dyDescent="0.25">
      <c r="I50" s="1">
        <v>40237</v>
      </c>
      <c r="N50">
        <v>108143.53806000001</v>
      </c>
      <c r="O50">
        <v>143070.43299999999</v>
      </c>
      <c r="P50">
        <v>136370.98053</v>
      </c>
      <c r="Q50">
        <v>166646.23464000001</v>
      </c>
    </row>
    <row r="51" spans="9:17" x14ac:dyDescent="0.25">
      <c r="I51" s="1">
        <v>40268</v>
      </c>
      <c r="N51">
        <v>108571.25988</v>
      </c>
      <c r="O51">
        <v>139706.60443000001</v>
      </c>
      <c r="P51">
        <v>128806.25697</v>
      </c>
      <c r="Q51">
        <v>155256.04600999999</v>
      </c>
    </row>
    <row r="52" spans="9:17" x14ac:dyDescent="0.25">
      <c r="I52" s="1">
        <v>40298</v>
      </c>
      <c r="N52">
        <v>109714.78623</v>
      </c>
      <c r="O52">
        <v>140716.65483000001</v>
      </c>
      <c r="P52">
        <v>130675.13709</v>
      </c>
      <c r="Q52">
        <v>156624.37126000001</v>
      </c>
    </row>
    <row r="53" spans="9:17" x14ac:dyDescent="0.25">
      <c r="I53" s="1">
        <v>40329</v>
      </c>
      <c r="N53">
        <v>102642.94972</v>
      </c>
      <c r="O53">
        <v>133644.29793999999</v>
      </c>
      <c r="P53">
        <v>135574.14335</v>
      </c>
      <c r="Q53">
        <v>160897.90497999999</v>
      </c>
    </row>
    <row r="54" spans="9:17" x14ac:dyDescent="0.25">
      <c r="I54" s="1">
        <v>40359</v>
      </c>
      <c r="N54">
        <v>99057.679109999997</v>
      </c>
      <c r="O54">
        <v>137303.72657999999</v>
      </c>
      <c r="P54">
        <v>135535.03406000001</v>
      </c>
      <c r="Q54">
        <v>163777.61472000001</v>
      </c>
    </row>
    <row r="55" spans="9:17" x14ac:dyDescent="0.25">
      <c r="I55" s="1">
        <v>40390</v>
      </c>
      <c r="N55">
        <v>101702.55776</v>
      </c>
      <c r="O55">
        <v>135869.81573</v>
      </c>
      <c r="P55">
        <v>129171.55408</v>
      </c>
      <c r="Q55">
        <v>161339.74471999999</v>
      </c>
    </row>
    <row r="56" spans="9:17" x14ac:dyDescent="0.25">
      <c r="I56" s="1">
        <v>40421</v>
      </c>
      <c r="N56">
        <v>98809.450589999993</v>
      </c>
      <c r="O56">
        <v>137180.47636999999</v>
      </c>
      <c r="P56">
        <v>130721.78432999999</v>
      </c>
      <c r="Q56">
        <v>166335.74875</v>
      </c>
    </row>
    <row r="57" spans="9:17" x14ac:dyDescent="0.25">
      <c r="I57" s="1">
        <v>40451</v>
      </c>
      <c r="N57">
        <v>101777.60768</v>
      </c>
      <c r="O57">
        <v>136220.52767000001</v>
      </c>
      <c r="P57">
        <v>123635.2061</v>
      </c>
      <c r="Q57">
        <v>160756.07448000001</v>
      </c>
    </row>
    <row r="58" spans="9:17" x14ac:dyDescent="0.25">
      <c r="I58" s="1">
        <v>40482</v>
      </c>
      <c r="N58">
        <v>106003.85106</v>
      </c>
      <c r="O58">
        <v>140826.87857</v>
      </c>
      <c r="P58">
        <v>124707.12747000001</v>
      </c>
      <c r="Q58">
        <v>163627.15787</v>
      </c>
    </row>
    <row r="59" spans="9:17" x14ac:dyDescent="0.25">
      <c r="I59" s="1">
        <v>40512</v>
      </c>
      <c r="N59">
        <v>105377.0932</v>
      </c>
      <c r="O59">
        <v>142739.76172000001</v>
      </c>
      <c r="P59">
        <v>126884.43986</v>
      </c>
      <c r="Q59">
        <v>158225.50579</v>
      </c>
    </row>
    <row r="60" spans="9:17" x14ac:dyDescent="0.25">
      <c r="I60" s="1">
        <v>40543</v>
      </c>
      <c r="N60">
        <v>105597.46079</v>
      </c>
      <c r="O60">
        <v>136143.37104999999</v>
      </c>
      <c r="P60">
        <v>118891.21828</v>
      </c>
      <c r="Q60">
        <v>150247.899</v>
      </c>
    </row>
    <row r="61" spans="9:17" x14ac:dyDescent="0.25">
      <c r="I61" s="1">
        <v>40574</v>
      </c>
      <c r="N61">
        <v>117085.73248999999</v>
      </c>
      <c r="O61">
        <v>149433.34969999999</v>
      </c>
      <c r="P61">
        <v>129265.24537</v>
      </c>
      <c r="Q61">
        <v>162848.85668</v>
      </c>
    </row>
    <row r="62" spans="9:17" x14ac:dyDescent="0.25">
      <c r="I62" s="1">
        <v>40602</v>
      </c>
      <c r="N62">
        <v>117627.84108</v>
      </c>
      <c r="O62">
        <v>146037.45603999999</v>
      </c>
      <c r="P62">
        <v>125793.63433</v>
      </c>
      <c r="Q62">
        <v>158605.78408000001</v>
      </c>
    </row>
    <row r="63" spans="9:17" x14ac:dyDescent="0.25">
      <c r="I63" s="1">
        <v>40633</v>
      </c>
      <c r="N63">
        <v>113018.56637</v>
      </c>
      <c r="O63">
        <v>141073.37896</v>
      </c>
      <c r="P63">
        <v>122912.69341000001</v>
      </c>
      <c r="Q63">
        <v>154285.0876</v>
      </c>
    </row>
    <row r="64" spans="9:17" x14ac:dyDescent="0.25">
      <c r="I64" s="1">
        <v>40663</v>
      </c>
      <c r="N64">
        <v>114465.91406</v>
      </c>
      <c r="O64">
        <v>142259.78737000001</v>
      </c>
      <c r="P64">
        <v>119723.36442</v>
      </c>
      <c r="Q64">
        <v>154651.47073999999</v>
      </c>
    </row>
    <row r="65" spans="9:17" x14ac:dyDescent="0.25">
      <c r="I65" s="1">
        <v>40694</v>
      </c>
      <c r="N65">
        <v>116385.00396</v>
      </c>
      <c r="O65">
        <v>144185.69696999999</v>
      </c>
      <c r="P65">
        <v>124426.92432000001</v>
      </c>
      <c r="Q65">
        <v>160210.92535</v>
      </c>
    </row>
    <row r="66" spans="9:17" x14ac:dyDescent="0.25">
      <c r="I66" s="1">
        <v>40724</v>
      </c>
      <c r="N66">
        <v>113916.31096</v>
      </c>
      <c r="O66">
        <v>141366.97495999999</v>
      </c>
      <c r="P66">
        <v>123811.51413</v>
      </c>
      <c r="Q66">
        <v>159602.28795999999</v>
      </c>
    </row>
    <row r="67" spans="9:17" x14ac:dyDescent="0.25">
      <c r="I67" s="1">
        <v>40755</v>
      </c>
      <c r="N67">
        <v>110864.80366999999</v>
      </c>
      <c r="O67">
        <v>143807.9301</v>
      </c>
      <c r="P67">
        <v>122693.99675000001</v>
      </c>
      <c r="Q67">
        <v>161787.12599</v>
      </c>
    </row>
    <row r="68" spans="9:17" x14ac:dyDescent="0.25">
      <c r="I68" s="1">
        <v>40786</v>
      </c>
      <c r="N68">
        <v>107400.23893000001</v>
      </c>
      <c r="O68">
        <v>139838.87291999999</v>
      </c>
      <c r="P68">
        <v>128581.38918</v>
      </c>
      <c r="Q68">
        <v>172017.45378000001</v>
      </c>
    </row>
    <row r="69" spans="9:17" x14ac:dyDescent="0.25">
      <c r="I69" s="1">
        <v>40816</v>
      </c>
      <c r="N69">
        <v>113096.67905999999</v>
      </c>
      <c r="O69">
        <v>154880.40724</v>
      </c>
      <c r="P69">
        <v>149298.46874000001</v>
      </c>
      <c r="Q69">
        <v>194321.33160999999</v>
      </c>
    </row>
    <row r="70" spans="9:17" x14ac:dyDescent="0.25">
      <c r="I70" s="1">
        <v>40847</v>
      </c>
      <c r="N70">
        <v>122336.53505999999</v>
      </c>
      <c r="O70">
        <v>162783.45043</v>
      </c>
      <c r="P70">
        <v>146863.37023</v>
      </c>
      <c r="Q70">
        <v>191481.57913999999</v>
      </c>
    </row>
    <row r="71" spans="9:17" x14ac:dyDescent="0.25">
      <c r="I71" s="1">
        <v>40877</v>
      </c>
      <c r="N71">
        <v>123252.86711000001</v>
      </c>
      <c r="O71">
        <v>164294.51788999999</v>
      </c>
      <c r="P71">
        <v>149840.71414</v>
      </c>
      <c r="Q71">
        <v>194648.40093</v>
      </c>
    </row>
    <row r="72" spans="9:17" x14ac:dyDescent="0.25">
      <c r="I72" s="1">
        <v>40908</v>
      </c>
      <c r="N72">
        <v>122368.65876000001</v>
      </c>
      <c r="O72">
        <v>161957.77429999999</v>
      </c>
      <c r="P72">
        <v>149483.57237000001</v>
      </c>
      <c r="Q72">
        <v>194950.54355</v>
      </c>
    </row>
    <row r="73" spans="9:17" x14ac:dyDescent="0.25">
      <c r="I73" s="1">
        <v>40939</v>
      </c>
      <c r="N73">
        <v>124357.28617000001</v>
      </c>
      <c r="O73">
        <v>159338.45707999999</v>
      </c>
      <c r="P73">
        <v>144714.76044000001</v>
      </c>
      <c r="Q73">
        <v>191374.26976</v>
      </c>
    </row>
    <row r="74" spans="9:17" x14ac:dyDescent="0.25">
      <c r="I74" s="1">
        <v>40968</v>
      </c>
      <c r="N74">
        <v>125393.78281999999</v>
      </c>
      <c r="O74">
        <v>156550.79811999999</v>
      </c>
      <c r="P74">
        <v>139394.31396</v>
      </c>
      <c r="Q74">
        <v>182145.42907000001</v>
      </c>
    </row>
    <row r="75" spans="9:17" x14ac:dyDescent="0.25">
      <c r="I75" s="1">
        <v>40999</v>
      </c>
      <c r="N75">
        <v>129896.99155000001</v>
      </c>
      <c r="O75">
        <v>162975.77473</v>
      </c>
      <c r="P75">
        <v>142852.63071999999</v>
      </c>
      <c r="Q75">
        <v>184303.22279</v>
      </c>
    </row>
    <row r="76" spans="9:17" x14ac:dyDescent="0.25">
      <c r="I76" s="1">
        <v>41029</v>
      </c>
      <c r="N76">
        <v>130260.97663</v>
      </c>
      <c r="O76">
        <v>164680.21312999999</v>
      </c>
      <c r="P76">
        <v>144989.90181000001</v>
      </c>
      <c r="Q76">
        <v>189579.35649000001</v>
      </c>
    </row>
    <row r="77" spans="9:17" x14ac:dyDescent="0.25">
      <c r="I77" s="1">
        <v>41060</v>
      </c>
      <c r="N77">
        <v>130562.51935</v>
      </c>
      <c r="O77">
        <v>169881.70621999999</v>
      </c>
      <c r="P77">
        <v>158621.40802</v>
      </c>
      <c r="Q77">
        <v>206480.48206000001</v>
      </c>
    </row>
    <row r="78" spans="9:17" x14ac:dyDescent="0.25">
      <c r="I78" s="1">
        <v>41090</v>
      </c>
      <c r="N78">
        <v>131501.20449</v>
      </c>
      <c r="O78">
        <v>169721.38279</v>
      </c>
      <c r="P78">
        <v>151838.19008999999</v>
      </c>
      <c r="Q78">
        <v>197913.50468000001</v>
      </c>
    </row>
    <row r="79" spans="9:17" x14ac:dyDescent="0.25">
      <c r="I79" s="1">
        <v>41121</v>
      </c>
      <c r="N79">
        <v>134770.31458999999</v>
      </c>
      <c r="O79">
        <v>173970.95555000001</v>
      </c>
      <c r="P79">
        <v>153567.48923000001</v>
      </c>
      <c r="Q79">
        <v>202122.27054999999</v>
      </c>
    </row>
    <row r="80" spans="9:17" x14ac:dyDescent="0.25">
      <c r="I80" s="1">
        <v>41152</v>
      </c>
      <c r="N80">
        <v>140620.61936000001</v>
      </c>
      <c r="O80">
        <v>179813.74234</v>
      </c>
      <c r="P80">
        <v>157101.66996999999</v>
      </c>
      <c r="Q80">
        <v>207117.82449</v>
      </c>
    </row>
    <row r="81" spans="9:17" x14ac:dyDescent="0.25">
      <c r="I81" s="1">
        <v>41182</v>
      </c>
      <c r="N81">
        <v>143077.22218000001</v>
      </c>
      <c r="O81">
        <v>181140.41867000001</v>
      </c>
      <c r="P81">
        <v>156311.37682</v>
      </c>
      <c r="Q81">
        <v>207583.87654</v>
      </c>
    </row>
    <row r="82" spans="9:17" x14ac:dyDescent="0.25">
      <c r="I82" s="1">
        <v>41213</v>
      </c>
      <c r="N82">
        <v>148288.70959000001</v>
      </c>
      <c r="O82">
        <v>190098.48998000001</v>
      </c>
      <c r="P82">
        <v>163509.89201000001</v>
      </c>
      <c r="Q82">
        <v>215175.12869000001</v>
      </c>
    </row>
    <row r="83" spans="9:17" x14ac:dyDescent="0.25">
      <c r="I83" s="1">
        <v>41243</v>
      </c>
      <c r="N83">
        <v>154342.39301</v>
      </c>
      <c r="O83">
        <v>194707.78842999999</v>
      </c>
      <c r="P83">
        <v>167553.1361</v>
      </c>
      <c r="Q83">
        <v>220675.17404000001</v>
      </c>
    </row>
    <row r="84" spans="9:17" x14ac:dyDescent="0.25">
      <c r="I84" s="1">
        <v>41274</v>
      </c>
      <c r="N84">
        <v>149640.73939999999</v>
      </c>
      <c r="O84">
        <v>187325.89676999999</v>
      </c>
      <c r="P84">
        <v>159340.68445999999</v>
      </c>
      <c r="Q84">
        <v>207937.65413000001</v>
      </c>
    </row>
    <row r="85" spans="9:17" x14ac:dyDescent="0.25">
      <c r="I85" s="1">
        <v>41305</v>
      </c>
      <c r="N85">
        <v>166265.24953</v>
      </c>
      <c r="O85">
        <v>207296.18328</v>
      </c>
      <c r="P85">
        <v>168615.27971</v>
      </c>
      <c r="Q85">
        <v>216998.17241999999</v>
      </c>
    </row>
    <row r="86" spans="9:17" x14ac:dyDescent="0.25">
      <c r="I86" s="1">
        <v>41333</v>
      </c>
      <c r="N86">
        <v>167901.03962</v>
      </c>
      <c r="O86">
        <v>205760.08447999999</v>
      </c>
      <c r="P86">
        <v>170906.38939</v>
      </c>
      <c r="Q86">
        <v>216000.02493000001</v>
      </c>
    </row>
    <row r="87" spans="9:17" x14ac:dyDescent="0.25">
      <c r="I87" s="1">
        <v>41364</v>
      </c>
      <c r="N87">
        <v>175951.51314</v>
      </c>
      <c r="O87">
        <v>213728.15865</v>
      </c>
      <c r="P87">
        <v>174494.38901000001</v>
      </c>
      <c r="Q87">
        <v>220372.10853</v>
      </c>
    </row>
    <row r="88" spans="9:17" x14ac:dyDescent="0.25">
      <c r="I88" s="1">
        <v>41394</v>
      </c>
      <c r="N88">
        <v>176347.78362</v>
      </c>
      <c r="O88">
        <v>211289.23856</v>
      </c>
      <c r="P88">
        <v>169013.18964</v>
      </c>
      <c r="Q88">
        <v>216258.45905</v>
      </c>
    </row>
    <row r="89" spans="9:17" x14ac:dyDescent="0.25">
      <c r="I89" s="1">
        <v>41425</v>
      </c>
      <c r="N89">
        <v>198687.09865999999</v>
      </c>
      <c r="O89">
        <v>241345.87249000001</v>
      </c>
      <c r="P89">
        <v>190443.76316</v>
      </c>
      <c r="Q89">
        <v>234981.18215000001</v>
      </c>
    </row>
    <row r="90" spans="9:17" x14ac:dyDescent="0.25">
      <c r="I90" s="1">
        <v>41455</v>
      </c>
      <c r="N90">
        <v>189819.0295</v>
      </c>
      <c r="O90">
        <v>230041.06706</v>
      </c>
      <c r="P90">
        <v>186940.34982</v>
      </c>
      <c r="Q90">
        <v>228737.35203000001</v>
      </c>
    </row>
    <row r="91" spans="9:17" x14ac:dyDescent="0.25">
      <c r="I91" s="1">
        <v>41486</v>
      </c>
      <c r="N91">
        <v>200087.98357000001</v>
      </c>
      <c r="O91">
        <v>236437.97169000001</v>
      </c>
      <c r="P91">
        <v>187187.42310000001</v>
      </c>
      <c r="Q91">
        <v>231725.01530999999</v>
      </c>
    </row>
    <row r="92" spans="9:17" x14ac:dyDescent="0.25">
      <c r="I92" s="1">
        <v>41517</v>
      </c>
      <c r="N92">
        <v>203607.23668</v>
      </c>
      <c r="O92">
        <v>243636.49342000001</v>
      </c>
      <c r="P92">
        <v>195189.16024</v>
      </c>
      <c r="Q92">
        <v>240107.12882000001</v>
      </c>
    </row>
    <row r="93" spans="9:17" x14ac:dyDescent="0.25">
      <c r="I93" s="1">
        <v>41547</v>
      </c>
      <c r="N93">
        <v>208625.11194</v>
      </c>
      <c r="O93">
        <v>246352.97344</v>
      </c>
      <c r="P93">
        <v>190696.08577999999</v>
      </c>
      <c r="Q93">
        <v>238841.28615999999</v>
      </c>
    </row>
    <row r="94" spans="9:17" x14ac:dyDescent="0.25">
      <c r="I94" s="1">
        <v>41578</v>
      </c>
      <c r="N94">
        <v>217249.76240000001</v>
      </c>
      <c r="O94">
        <v>249297.91433</v>
      </c>
      <c r="P94">
        <v>191161.74721</v>
      </c>
      <c r="Q94">
        <v>241608.15900000001</v>
      </c>
    </row>
    <row r="95" spans="9:17" x14ac:dyDescent="0.25">
      <c r="I95" s="1">
        <v>41608</v>
      </c>
      <c r="N95">
        <v>224018.79246999999</v>
      </c>
      <c r="O95">
        <v>257588.63939</v>
      </c>
      <c r="P95">
        <v>193699.46169</v>
      </c>
      <c r="Q95">
        <v>241930.13281000001</v>
      </c>
    </row>
    <row r="96" spans="9:17" x14ac:dyDescent="0.25">
      <c r="I96" s="1">
        <v>41639</v>
      </c>
      <c r="N96">
        <v>236004.49166999999</v>
      </c>
      <c r="O96">
        <v>263873.31761999999</v>
      </c>
      <c r="P96">
        <v>200323.74025999999</v>
      </c>
      <c r="Q96">
        <v>247192.92843999999</v>
      </c>
    </row>
    <row r="97" spans="9:17" x14ac:dyDescent="0.25">
      <c r="I97" s="1">
        <v>41670</v>
      </c>
      <c r="N97">
        <v>240921.64035999999</v>
      </c>
      <c r="O97">
        <v>269352.37063000002</v>
      </c>
      <c r="P97">
        <v>212703.3523</v>
      </c>
      <c r="Q97">
        <v>265427.13163000002</v>
      </c>
    </row>
    <row r="98" spans="9:17" x14ac:dyDescent="0.25">
      <c r="I98" s="1">
        <v>41698</v>
      </c>
      <c r="N98">
        <v>244791.46497</v>
      </c>
      <c r="O98">
        <v>265148.89085000003</v>
      </c>
      <c r="P98">
        <v>205911.92194999999</v>
      </c>
      <c r="Q98">
        <v>260372.22717</v>
      </c>
    </row>
    <row r="99" spans="9:17" x14ac:dyDescent="0.25">
      <c r="I99" s="1">
        <v>41729</v>
      </c>
      <c r="N99">
        <v>240194.56224999999</v>
      </c>
      <c r="O99">
        <v>262594.73830999999</v>
      </c>
      <c r="P99">
        <v>202010.46781999999</v>
      </c>
      <c r="Q99">
        <v>254731.12062</v>
      </c>
    </row>
    <row r="100" spans="9:17" x14ac:dyDescent="0.25">
      <c r="I100" s="1">
        <v>41759</v>
      </c>
      <c r="N100">
        <v>242568.64572999999</v>
      </c>
      <c r="O100">
        <v>265025.64221999998</v>
      </c>
      <c r="P100">
        <v>202213.43479</v>
      </c>
      <c r="Q100">
        <v>257291.67868000001</v>
      </c>
    </row>
    <row r="101" spans="9:17" x14ac:dyDescent="0.25">
      <c r="I101" s="1">
        <v>41790</v>
      </c>
      <c r="N101">
        <v>248743.81795</v>
      </c>
      <c r="O101">
        <v>264897.38348000002</v>
      </c>
      <c r="P101">
        <v>203783.00229</v>
      </c>
      <c r="Q101">
        <v>259435.43784</v>
      </c>
    </row>
    <row r="102" spans="9:17" x14ac:dyDescent="0.25">
      <c r="I102" s="1">
        <v>41820</v>
      </c>
      <c r="N102">
        <v>254862.79405999999</v>
      </c>
      <c r="O102">
        <v>271128.95455999998</v>
      </c>
      <c r="P102">
        <v>205384.14514000001</v>
      </c>
      <c r="Q102">
        <v>263126.93348000001</v>
      </c>
    </row>
    <row r="103" spans="9:17" x14ac:dyDescent="0.25">
      <c r="I103" s="1">
        <v>41851</v>
      </c>
      <c r="N103">
        <v>252499.49087000001</v>
      </c>
      <c r="O103">
        <v>273203.13886000001</v>
      </c>
      <c r="P103">
        <v>206947.82245000001</v>
      </c>
      <c r="Q103">
        <v>262359.15383000002</v>
      </c>
    </row>
    <row r="104" spans="9:17" x14ac:dyDescent="0.25">
      <c r="I104" s="1">
        <v>41882</v>
      </c>
      <c r="N104">
        <v>257189.11588999999</v>
      </c>
      <c r="O104">
        <v>270096.87252999999</v>
      </c>
      <c r="P104">
        <v>205998.92454000001</v>
      </c>
      <c r="Q104">
        <v>262551.38761999999</v>
      </c>
    </row>
    <row r="105" spans="9:17" x14ac:dyDescent="0.25">
      <c r="I105" s="1">
        <v>41912</v>
      </c>
      <c r="N105">
        <v>264833.72255000001</v>
      </c>
      <c r="O105">
        <v>280202.25835999998</v>
      </c>
      <c r="P105">
        <v>218146.79219000001</v>
      </c>
      <c r="Q105">
        <v>268601.72021</v>
      </c>
    </row>
    <row r="106" spans="9:17" x14ac:dyDescent="0.25">
      <c r="I106" s="1">
        <v>41943</v>
      </c>
      <c r="N106">
        <v>260803.34034</v>
      </c>
      <c r="O106">
        <v>272483.6875</v>
      </c>
      <c r="P106">
        <v>213509.48576000001</v>
      </c>
      <c r="Q106">
        <v>262096.54086000001</v>
      </c>
    </row>
    <row r="107" spans="9:17" x14ac:dyDescent="0.25">
      <c r="I107" s="1">
        <v>41973</v>
      </c>
      <c r="N107">
        <v>266716.99008999998</v>
      </c>
      <c r="O107">
        <v>277209.22042999999</v>
      </c>
      <c r="P107">
        <v>213344.69868</v>
      </c>
      <c r="Q107">
        <v>261106.94049000001</v>
      </c>
    </row>
    <row r="108" spans="9:17" x14ac:dyDescent="0.25">
      <c r="I108" s="1">
        <v>42004</v>
      </c>
      <c r="N108">
        <v>274574.79759999999</v>
      </c>
      <c r="O108">
        <v>288926.85869999998</v>
      </c>
      <c r="P108">
        <v>222398.55416999999</v>
      </c>
      <c r="Q108">
        <v>271292.25594</v>
      </c>
    </row>
    <row r="109" spans="9:17" x14ac:dyDescent="0.25">
      <c r="I109" s="1">
        <v>42035</v>
      </c>
      <c r="N109">
        <v>271458.81002999999</v>
      </c>
      <c r="O109">
        <v>289161.33172000002</v>
      </c>
      <c r="P109">
        <v>222355.94253999999</v>
      </c>
      <c r="Q109">
        <v>272315.52240999998</v>
      </c>
    </row>
    <row r="110" spans="9:17" x14ac:dyDescent="0.25">
      <c r="I110" s="1">
        <v>42063</v>
      </c>
      <c r="N110">
        <v>287767.26766000001</v>
      </c>
      <c r="O110">
        <v>299340.86713000003</v>
      </c>
      <c r="P110">
        <v>223046.75429000001</v>
      </c>
      <c r="Q110">
        <v>269468.88063999999</v>
      </c>
    </row>
    <row r="111" spans="9:17" x14ac:dyDescent="0.25">
      <c r="I111" s="1">
        <v>42094</v>
      </c>
      <c r="N111">
        <v>294963.28461999999</v>
      </c>
      <c r="O111">
        <v>309046.44640999998</v>
      </c>
      <c r="P111">
        <v>232654.26889000001</v>
      </c>
      <c r="Q111">
        <v>277306.89124000003</v>
      </c>
    </row>
    <row r="112" spans="9:17" x14ac:dyDescent="0.25">
      <c r="I112" s="1">
        <v>42124</v>
      </c>
      <c r="N112">
        <v>296521.19218000001</v>
      </c>
      <c r="O112">
        <v>313670.77516999998</v>
      </c>
      <c r="P112">
        <v>228643.00992000001</v>
      </c>
      <c r="Q112">
        <v>275230.78813</v>
      </c>
    </row>
    <row r="113" spans="9:17" x14ac:dyDescent="0.25">
      <c r="I113" s="1">
        <v>42155</v>
      </c>
      <c r="N113">
        <v>303840.02922000003</v>
      </c>
      <c r="O113">
        <v>323346.29382999998</v>
      </c>
      <c r="P113">
        <v>234321.71840000001</v>
      </c>
      <c r="Q113">
        <v>274234.96635</v>
      </c>
    </row>
    <row r="114" spans="9:17" x14ac:dyDescent="0.25">
      <c r="I114" s="1">
        <v>42185</v>
      </c>
      <c r="N114">
        <v>297296.77278</v>
      </c>
      <c r="O114">
        <v>316941.37303000002</v>
      </c>
      <c r="P114">
        <v>235383.38265000001</v>
      </c>
      <c r="Q114">
        <v>273844.23254</v>
      </c>
    </row>
    <row r="115" spans="9:17" x14ac:dyDescent="0.25">
      <c r="I115" s="1">
        <v>42216</v>
      </c>
      <c r="N115">
        <v>315469.67417000001</v>
      </c>
      <c r="O115">
        <v>327226.12067999999</v>
      </c>
      <c r="P115">
        <v>245609.96853000001</v>
      </c>
      <c r="Q115">
        <v>286725.09633999999</v>
      </c>
    </row>
    <row r="116" spans="9:17" x14ac:dyDescent="0.25">
      <c r="I116" s="1">
        <v>42247</v>
      </c>
      <c r="N116">
        <v>308647.38021999999</v>
      </c>
      <c r="O116">
        <v>330583.89438000001</v>
      </c>
      <c r="P116">
        <v>257032.23921</v>
      </c>
      <c r="Q116">
        <v>301686.40351999999</v>
      </c>
    </row>
    <row r="117" spans="9:17" x14ac:dyDescent="0.25">
      <c r="I117" s="1">
        <v>42277</v>
      </c>
      <c r="N117">
        <v>310279.58477000002</v>
      </c>
      <c r="O117">
        <v>329772.25702999998</v>
      </c>
      <c r="P117">
        <v>267749.97933</v>
      </c>
      <c r="Q117">
        <v>317127.26818000001</v>
      </c>
    </row>
    <row r="118" spans="9:17" x14ac:dyDescent="0.25">
      <c r="I118" s="1">
        <v>42308</v>
      </c>
      <c r="N118">
        <v>334171.94189999998</v>
      </c>
      <c r="O118">
        <v>351669.43070000003</v>
      </c>
      <c r="P118">
        <v>267657.12715999997</v>
      </c>
      <c r="Q118">
        <v>316257.04032999999</v>
      </c>
    </row>
    <row r="119" spans="9:17" x14ac:dyDescent="0.25">
      <c r="I119" s="1">
        <v>42338</v>
      </c>
      <c r="N119">
        <v>347727.96828999999</v>
      </c>
      <c r="O119">
        <v>365982.30437000003</v>
      </c>
      <c r="P119">
        <v>279852.34925999999</v>
      </c>
      <c r="Q119">
        <v>323693.71104999998</v>
      </c>
    </row>
    <row r="120" spans="9:17" x14ac:dyDescent="0.25">
      <c r="I120" s="1">
        <v>42369</v>
      </c>
      <c r="N120">
        <v>365895.40177</v>
      </c>
      <c r="O120">
        <v>394679.19527000003</v>
      </c>
      <c r="P120">
        <v>299286.85647</v>
      </c>
      <c r="Q120">
        <v>349719.32890999998</v>
      </c>
    </row>
    <row r="121" spans="9:17" x14ac:dyDescent="0.25">
      <c r="I121" s="1">
        <v>42400</v>
      </c>
      <c r="N121">
        <v>353490.82121999998</v>
      </c>
      <c r="O121">
        <v>378643.84678999998</v>
      </c>
      <c r="P121">
        <v>307791.73732999997</v>
      </c>
      <c r="Q121">
        <v>364163.52114999999</v>
      </c>
    </row>
    <row r="122" spans="9:17" x14ac:dyDescent="0.25">
      <c r="I122" s="1">
        <v>42429</v>
      </c>
      <c r="N122">
        <v>350651.15797</v>
      </c>
      <c r="O122">
        <v>383182.00170000002</v>
      </c>
      <c r="P122">
        <v>306903.40694000002</v>
      </c>
      <c r="Q122">
        <v>374324.66152000002</v>
      </c>
    </row>
    <row r="123" spans="9:17" x14ac:dyDescent="0.25">
      <c r="I123" s="1">
        <v>42460</v>
      </c>
      <c r="N123">
        <v>348634.66712</v>
      </c>
      <c r="O123">
        <v>370783.99093000003</v>
      </c>
      <c r="P123">
        <v>285807.62693999999</v>
      </c>
      <c r="Q123">
        <v>357535.18091</v>
      </c>
    </row>
    <row r="124" spans="9:17" x14ac:dyDescent="0.25">
      <c r="I124" s="1">
        <v>42490</v>
      </c>
      <c r="N124">
        <v>341483.74286</v>
      </c>
      <c r="O124">
        <v>359962.15982</v>
      </c>
      <c r="P124">
        <v>276535.40328999999</v>
      </c>
      <c r="Q124">
        <v>348860.96678000002</v>
      </c>
    </row>
    <row r="125" spans="9:17" x14ac:dyDescent="0.25">
      <c r="I125" s="1">
        <v>42521</v>
      </c>
      <c r="N125">
        <v>379424.34865</v>
      </c>
      <c r="O125">
        <v>398196.29038999998</v>
      </c>
      <c r="P125">
        <v>305929.62391000002</v>
      </c>
      <c r="Q125">
        <v>379290.35411000001</v>
      </c>
    </row>
    <row r="126" spans="9:17" x14ac:dyDescent="0.25">
      <c r="I126" s="1">
        <v>42551</v>
      </c>
      <c r="N126">
        <v>351889.99660999997</v>
      </c>
      <c r="O126">
        <v>364295.90237000003</v>
      </c>
      <c r="P126">
        <v>287424.23200000002</v>
      </c>
      <c r="Q126">
        <v>368717.19394999999</v>
      </c>
    </row>
    <row r="127" spans="9:17" x14ac:dyDescent="0.25">
      <c r="I127" s="1">
        <v>42582</v>
      </c>
      <c r="N127">
        <v>345729.56342000002</v>
      </c>
      <c r="O127">
        <v>358675.56435</v>
      </c>
      <c r="P127">
        <v>270763.69933999999</v>
      </c>
      <c r="Q127">
        <v>349322.39786000003</v>
      </c>
    </row>
    <row r="128" spans="9:17" x14ac:dyDescent="0.25">
      <c r="I128" s="1">
        <v>42613</v>
      </c>
      <c r="N128">
        <v>367459.04978</v>
      </c>
      <c r="O128">
        <v>379060.68771999999</v>
      </c>
      <c r="P128">
        <v>287968.93897000002</v>
      </c>
      <c r="Q128">
        <v>367543.09534</v>
      </c>
    </row>
    <row r="129" spans="9:17" x14ac:dyDescent="0.25">
      <c r="I129" s="1">
        <v>42643</v>
      </c>
      <c r="N129">
        <v>344268.19738000003</v>
      </c>
      <c r="O129">
        <v>358239.68501999998</v>
      </c>
      <c r="P129">
        <v>269026.86527000001</v>
      </c>
      <c r="Q129">
        <v>344599.45426999999</v>
      </c>
    </row>
    <row r="130" spans="9:17" x14ac:dyDescent="0.25">
      <c r="I130" s="1">
        <v>42674</v>
      </c>
      <c r="N130">
        <v>331581.43445</v>
      </c>
      <c r="O130">
        <v>340191.27554</v>
      </c>
      <c r="P130">
        <v>265100.75631000003</v>
      </c>
      <c r="Q130">
        <v>326763.05238000001</v>
      </c>
    </row>
    <row r="131" spans="9:17" x14ac:dyDescent="0.25">
      <c r="I131" s="1">
        <v>42704</v>
      </c>
      <c r="N131">
        <v>352012.77611999999</v>
      </c>
      <c r="O131">
        <v>356461.09703</v>
      </c>
      <c r="P131">
        <v>277853.24440000003</v>
      </c>
      <c r="Q131">
        <v>325939.54619999998</v>
      </c>
    </row>
    <row r="132" spans="9:17" x14ac:dyDescent="0.25">
      <c r="I132" s="1">
        <v>42735</v>
      </c>
      <c r="N132">
        <v>351510.0955</v>
      </c>
      <c r="O132">
        <v>347902.83224999998</v>
      </c>
      <c r="P132">
        <v>271640.87422</v>
      </c>
      <c r="Q132">
        <v>315614.50498000003</v>
      </c>
    </row>
    <row r="133" spans="9:17" x14ac:dyDescent="0.25">
      <c r="I133" s="1">
        <v>42766</v>
      </c>
      <c r="N133">
        <v>353136.42330999998</v>
      </c>
      <c r="O133">
        <v>347000.01097</v>
      </c>
      <c r="P133">
        <v>267640.08955999999</v>
      </c>
      <c r="Q133">
        <v>312663.77211999998</v>
      </c>
    </row>
    <row r="134" spans="9:17" x14ac:dyDescent="0.25">
      <c r="I134" s="1">
        <v>42794</v>
      </c>
      <c r="N134">
        <v>353762.34609000001</v>
      </c>
      <c r="O134">
        <v>342770.47863999999</v>
      </c>
      <c r="P134">
        <v>261070.36405</v>
      </c>
      <c r="Q134">
        <v>305794.15172999998</v>
      </c>
    </row>
    <row r="135" spans="9:17" x14ac:dyDescent="0.25">
      <c r="I135" s="1">
        <v>42825</v>
      </c>
      <c r="N135">
        <v>365553.70069000003</v>
      </c>
      <c r="O135">
        <v>356662.50332999998</v>
      </c>
      <c r="P135">
        <v>265971.62348000001</v>
      </c>
      <c r="Q135">
        <v>312898.97298000002</v>
      </c>
    </row>
    <row r="136" spans="9:17" x14ac:dyDescent="0.25">
      <c r="I136" s="1">
        <v>42855</v>
      </c>
      <c r="N136">
        <v>369943.27753000002</v>
      </c>
      <c r="O136">
        <v>361951.17229000002</v>
      </c>
      <c r="P136">
        <v>265550.65649999998</v>
      </c>
      <c r="Q136">
        <v>315926.61161999998</v>
      </c>
    </row>
    <row r="137" spans="9:17" x14ac:dyDescent="0.25">
      <c r="I137" s="1">
        <v>42886</v>
      </c>
      <c r="N137">
        <v>370994.92486000003</v>
      </c>
      <c r="O137">
        <v>363634.56825000001</v>
      </c>
      <c r="P137">
        <v>260208.64241999999</v>
      </c>
      <c r="Q137">
        <v>315275.72466000001</v>
      </c>
    </row>
    <row r="138" spans="9:17" x14ac:dyDescent="0.25">
      <c r="I138" s="1">
        <v>42916</v>
      </c>
      <c r="N138">
        <v>371328.07267999998</v>
      </c>
      <c r="O138">
        <v>362094.46133999998</v>
      </c>
      <c r="P138">
        <v>259286.21028999999</v>
      </c>
      <c r="Q138">
        <v>313799.97448999999</v>
      </c>
    </row>
    <row r="139" spans="9:17" x14ac:dyDescent="0.25">
      <c r="I139" s="1">
        <v>42947</v>
      </c>
      <c r="N139">
        <v>383573.08308000001</v>
      </c>
      <c r="O139">
        <v>371387.20779000001</v>
      </c>
      <c r="P139">
        <v>261774.17274000001</v>
      </c>
      <c r="Q139">
        <v>322347.41327999998</v>
      </c>
    </row>
    <row r="140" spans="9:17" x14ac:dyDescent="0.25">
      <c r="I140" s="1">
        <v>42978</v>
      </c>
      <c r="N140">
        <v>378981.88040000002</v>
      </c>
      <c r="O140">
        <v>373282.03026000003</v>
      </c>
      <c r="P140">
        <v>259185.83781</v>
      </c>
      <c r="Q140">
        <v>321619.21042999998</v>
      </c>
    </row>
    <row r="141" spans="9:17" x14ac:dyDescent="0.25">
      <c r="I141" s="1">
        <v>43008</v>
      </c>
      <c r="N141">
        <v>404205.92158999998</v>
      </c>
      <c r="O141">
        <v>386000.68790999998</v>
      </c>
      <c r="P141">
        <v>271745.61047000001</v>
      </c>
      <c r="Q141">
        <v>331336.04637</v>
      </c>
    </row>
    <row r="142" spans="9:17" x14ac:dyDescent="0.25">
      <c r="I142" s="1">
        <v>43039</v>
      </c>
      <c r="N142">
        <v>429209.48632000003</v>
      </c>
      <c r="O142">
        <v>405084.18549</v>
      </c>
      <c r="P142">
        <v>283439.00157999998</v>
      </c>
      <c r="Q142">
        <v>343372.71315999998</v>
      </c>
    </row>
    <row r="143" spans="9:17" x14ac:dyDescent="0.25">
      <c r="I143" s="1">
        <v>43069</v>
      </c>
      <c r="N143">
        <v>425403.33584000001</v>
      </c>
      <c r="O143">
        <v>396108.07777999999</v>
      </c>
      <c r="P143">
        <v>275891.74459000002</v>
      </c>
      <c r="Q143">
        <v>337669.84100999997</v>
      </c>
    </row>
    <row r="144" spans="9:17" x14ac:dyDescent="0.25">
      <c r="I144" s="1">
        <v>43100</v>
      </c>
      <c r="N144">
        <v>389876.62015999999</v>
      </c>
      <c r="O144">
        <v>361361.98369999998</v>
      </c>
      <c r="P144">
        <v>249774.15917</v>
      </c>
      <c r="Q144">
        <v>305738.74758000002</v>
      </c>
    </row>
    <row r="145" spans="9:17" x14ac:dyDescent="0.25">
      <c r="I145" s="1">
        <v>43131</v>
      </c>
      <c r="N145">
        <v>392931.56568</v>
      </c>
      <c r="O145">
        <v>363882.06754000002</v>
      </c>
      <c r="P145">
        <v>240291.20556999999</v>
      </c>
      <c r="Q145">
        <v>297418.94579999999</v>
      </c>
    </row>
    <row r="146" spans="9:17" x14ac:dyDescent="0.25">
      <c r="I146" s="1">
        <v>43159</v>
      </c>
      <c r="N146">
        <v>375048.05371000001</v>
      </c>
      <c r="O146">
        <v>345374.73226000002</v>
      </c>
      <c r="P146">
        <v>239520.73887999999</v>
      </c>
      <c r="Q146">
        <v>293994.76955999999</v>
      </c>
    </row>
    <row r="147" spans="9:17" x14ac:dyDescent="0.25">
      <c r="I147" s="1">
        <v>43190</v>
      </c>
      <c r="N147">
        <v>368519.69802000001</v>
      </c>
      <c r="O147">
        <v>334798.39636999997</v>
      </c>
      <c r="P147">
        <v>240285.30437999999</v>
      </c>
      <c r="Q147">
        <v>299653.10214999999</v>
      </c>
    </row>
    <row r="148" spans="9:17" x14ac:dyDescent="0.25">
      <c r="I148" s="1">
        <v>43220</v>
      </c>
      <c r="N148">
        <v>392511.72045000002</v>
      </c>
      <c r="O148">
        <v>359897.02841000003</v>
      </c>
      <c r="P148">
        <v>253425.48248000001</v>
      </c>
      <c r="Q148">
        <v>309394.81523000001</v>
      </c>
    </row>
    <row r="149" spans="9:17" x14ac:dyDescent="0.25">
      <c r="I149" s="1">
        <v>43251</v>
      </c>
      <c r="N149">
        <v>402910.64672999998</v>
      </c>
      <c r="O149">
        <v>361281.82199000003</v>
      </c>
      <c r="P149">
        <v>258815.30442999999</v>
      </c>
      <c r="Q149">
        <v>311487.97863999999</v>
      </c>
    </row>
    <row r="150" spans="9:17" x14ac:dyDescent="0.25">
      <c r="I150" s="1">
        <v>43281</v>
      </c>
      <c r="N150">
        <v>435403.36349000002</v>
      </c>
      <c r="O150">
        <v>386319.33071000001</v>
      </c>
      <c r="P150">
        <v>280078.86799</v>
      </c>
      <c r="Q150">
        <v>335686.84493000002</v>
      </c>
    </row>
    <row r="151" spans="9:17" x14ac:dyDescent="0.25">
      <c r="I151" s="1">
        <v>43312</v>
      </c>
      <c r="N151">
        <v>434387.48813000001</v>
      </c>
      <c r="O151">
        <v>378402.35963999998</v>
      </c>
      <c r="P151">
        <v>271359.22366000002</v>
      </c>
      <c r="Q151">
        <v>323343.22831999999</v>
      </c>
    </row>
    <row r="152" spans="9:17" x14ac:dyDescent="0.25">
      <c r="I152" s="1">
        <v>43343</v>
      </c>
      <c r="N152">
        <v>486819.14137999999</v>
      </c>
      <c r="O152">
        <v>419615.49982999999</v>
      </c>
      <c r="P152">
        <v>300926.32643999998</v>
      </c>
      <c r="Q152">
        <v>357067.01921</v>
      </c>
    </row>
    <row r="153" spans="9:17" x14ac:dyDescent="0.25">
      <c r="I153" s="1">
        <v>43373</v>
      </c>
      <c r="N153">
        <v>471489.57595999999</v>
      </c>
      <c r="O153">
        <v>401496.94884999999</v>
      </c>
      <c r="P153">
        <v>289886.13455999998</v>
      </c>
      <c r="Q153">
        <v>340264.52704999998</v>
      </c>
    </row>
    <row r="154" spans="9:17" x14ac:dyDescent="0.25">
      <c r="I154" s="1">
        <v>43404</v>
      </c>
      <c r="N154">
        <v>456908.59859000001</v>
      </c>
      <c r="O154">
        <v>398293.48644000001</v>
      </c>
      <c r="P154">
        <v>304107.87534999999</v>
      </c>
      <c r="Q154">
        <v>351875.20046999998</v>
      </c>
    </row>
    <row r="155" spans="9:17" x14ac:dyDescent="0.25">
      <c r="I155" s="1">
        <v>43434</v>
      </c>
      <c r="N155">
        <v>433681.00328</v>
      </c>
      <c r="O155">
        <v>379505.58519000001</v>
      </c>
      <c r="P155">
        <v>285313.75410999998</v>
      </c>
      <c r="Q155">
        <v>331654.55127</v>
      </c>
    </row>
    <row r="156" spans="9:17" x14ac:dyDescent="0.25">
      <c r="I156" s="1">
        <v>43465</v>
      </c>
      <c r="N156">
        <v>414649.33755</v>
      </c>
      <c r="O156">
        <v>378410.37579000002</v>
      </c>
      <c r="P156">
        <v>294954.98100999999</v>
      </c>
      <c r="Q156">
        <v>351250.40295000002</v>
      </c>
    </row>
    <row r="157" spans="9:17" x14ac:dyDescent="0.25">
      <c r="I157" s="1">
        <v>43496</v>
      </c>
      <c r="N157">
        <v>413009.06634999998</v>
      </c>
      <c r="O157">
        <v>366029.39935000002</v>
      </c>
      <c r="P157">
        <v>272429.49258000002</v>
      </c>
      <c r="Q157">
        <v>329065.25893000001</v>
      </c>
    </row>
    <row r="158" spans="9:17" x14ac:dyDescent="0.25">
      <c r="I158" s="1">
        <v>43524</v>
      </c>
      <c r="N158">
        <v>452312.60605</v>
      </c>
      <c r="O158">
        <v>397860.61316000001</v>
      </c>
      <c r="P158">
        <v>290008.00404000003</v>
      </c>
      <c r="Q158">
        <v>346467.66619000002</v>
      </c>
    </row>
    <row r="159" spans="9:17" x14ac:dyDescent="0.25">
      <c r="I159" s="1">
        <v>43555</v>
      </c>
      <c r="N159">
        <v>472114.25748999999</v>
      </c>
      <c r="O159">
        <v>408638.35535000003</v>
      </c>
      <c r="P159">
        <v>299800.53522999998</v>
      </c>
      <c r="Q159">
        <v>361223.85118</v>
      </c>
    </row>
    <row r="160" spans="9:17" x14ac:dyDescent="0.25">
      <c r="I160" s="1">
        <v>43585</v>
      </c>
      <c r="N160">
        <v>482292.85729999997</v>
      </c>
      <c r="O160">
        <v>408785.65247999999</v>
      </c>
      <c r="P160">
        <v>296554.09528000001</v>
      </c>
      <c r="Q160">
        <v>354401.24679</v>
      </c>
    </row>
    <row r="161" spans="9:17" x14ac:dyDescent="0.25">
      <c r="I161" s="1">
        <v>43616</v>
      </c>
      <c r="N161">
        <v>463860.37150000001</v>
      </c>
      <c r="O161">
        <v>394583.00117</v>
      </c>
      <c r="P161">
        <v>302630.23022999999</v>
      </c>
      <c r="Q161">
        <v>367591.72496999998</v>
      </c>
    </row>
    <row r="162" spans="9:17" x14ac:dyDescent="0.25">
      <c r="I162" s="1">
        <v>43646</v>
      </c>
      <c r="N162">
        <v>477883.63290999999</v>
      </c>
      <c r="O162">
        <v>398002.90022000001</v>
      </c>
      <c r="P162">
        <v>292561.05742000003</v>
      </c>
      <c r="Q162">
        <v>363430.92661000002</v>
      </c>
    </row>
    <row r="163" spans="9:17" x14ac:dyDescent="0.25">
      <c r="I163" s="1">
        <v>43677</v>
      </c>
      <c r="N163">
        <v>489113.85371</v>
      </c>
      <c r="O163">
        <v>402945.87180999998</v>
      </c>
      <c r="P163">
        <v>298876.48402999999</v>
      </c>
      <c r="Q163">
        <v>368293.19420999999</v>
      </c>
    </row>
    <row r="164" spans="9:17" x14ac:dyDescent="0.25">
      <c r="I164" s="1">
        <v>43708</v>
      </c>
      <c r="N164">
        <v>507834.31907000003</v>
      </c>
      <c r="O164">
        <v>430647.75546000001</v>
      </c>
      <c r="P164">
        <v>316812.64555999998</v>
      </c>
      <c r="Q164">
        <v>400574.12643</v>
      </c>
    </row>
    <row r="165" spans="9:17" x14ac:dyDescent="0.25">
      <c r="I165" s="1">
        <v>43738</v>
      </c>
      <c r="N165">
        <v>516865.24885999999</v>
      </c>
      <c r="O165">
        <v>431988.46010999999</v>
      </c>
      <c r="P165">
        <v>315651.87008000002</v>
      </c>
      <c r="Q165">
        <v>393822.17388000002</v>
      </c>
    </row>
    <row r="166" spans="9:17" x14ac:dyDescent="0.25">
      <c r="I166" s="1">
        <v>43769</v>
      </c>
      <c r="N166">
        <v>528918.28697000002</v>
      </c>
      <c r="O166">
        <v>442242.14510999998</v>
      </c>
      <c r="P166">
        <v>316033.08846</v>
      </c>
      <c r="Q166">
        <v>395003.05981000001</v>
      </c>
    </row>
    <row r="167" spans="9:17" x14ac:dyDescent="0.25">
      <c r="I167" s="1">
        <v>43799</v>
      </c>
      <c r="N167">
        <v>528405.97600999998</v>
      </c>
      <c r="O167">
        <v>438417.42943999998</v>
      </c>
      <c r="P167">
        <v>307823.37942999997</v>
      </c>
      <c r="Q167">
        <v>379309.70468000002</v>
      </c>
    </row>
    <row r="168" spans="9:17" x14ac:dyDescent="0.25">
      <c r="I168" s="1">
        <v>43830</v>
      </c>
      <c r="N168">
        <v>519551.86755999998</v>
      </c>
      <c r="O168">
        <v>434046.61210000003</v>
      </c>
      <c r="P168">
        <v>294396.08363000001</v>
      </c>
      <c r="Q168">
        <v>362977.51205000002</v>
      </c>
    </row>
    <row r="169" spans="9:17" x14ac:dyDescent="0.25">
      <c r="I169" s="1">
        <v>43861</v>
      </c>
      <c r="N169">
        <v>554471.92293</v>
      </c>
      <c r="O169">
        <v>452061.95484999998</v>
      </c>
      <c r="P169">
        <v>316407.35051999998</v>
      </c>
      <c r="Q169">
        <v>395940.04693000001</v>
      </c>
    </row>
    <row r="170" spans="9:17" x14ac:dyDescent="0.25">
      <c r="I170" s="1">
        <v>43890</v>
      </c>
      <c r="N170">
        <v>529223.94330000004</v>
      </c>
      <c r="O170">
        <v>466197.47076</v>
      </c>
      <c r="P170">
        <v>330021.38166000001</v>
      </c>
      <c r="Q170">
        <v>416710.69222000003</v>
      </c>
    </row>
    <row r="171" spans="9:17" x14ac:dyDescent="0.25">
      <c r="I171" s="1">
        <v>43921</v>
      </c>
      <c r="N171">
        <v>523411.26221000002</v>
      </c>
      <c r="O171">
        <v>494450.46614999999</v>
      </c>
      <c r="P171">
        <v>374305.38319999998</v>
      </c>
      <c r="Q171">
        <v>471740.18303000001</v>
      </c>
    </row>
    <row r="172" spans="9:17" x14ac:dyDescent="0.25">
      <c r="I172" s="1">
        <v>43951</v>
      </c>
      <c r="N172">
        <v>603298.47128000006</v>
      </c>
      <c r="O172">
        <v>538880.09505999996</v>
      </c>
      <c r="P172">
        <v>385661.67381000001</v>
      </c>
      <c r="Q172">
        <v>495777.46789999999</v>
      </c>
    </row>
    <row r="173" spans="9:17" x14ac:dyDescent="0.25">
      <c r="I173" s="1">
        <v>43982</v>
      </c>
      <c r="N173">
        <v>599368.35127999994</v>
      </c>
      <c r="O173">
        <v>519430.85966999998</v>
      </c>
      <c r="P173">
        <v>365071.95649999997</v>
      </c>
      <c r="Q173">
        <v>470489.05176</v>
      </c>
    </row>
    <row r="174" spans="9:17" x14ac:dyDescent="0.25">
      <c r="I174" s="1">
        <v>44012</v>
      </c>
      <c r="N174">
        <v>608626.14809000003</v>
      </c>
      <c r="O174">
        <v>528792.74561999994</v>
      </c>
      <c r="P174">
        <v>363049.53438999999</v>
      </c>
      <c r="Q174">
        <v>468233.19809999998</v>
      </c>
    </row>
    <row r="175" spans="9:17" x14ac:dyDescent="0.25">
      <c r="I175" s="1">
        <v>44043</v>
      </c>
      <c r="N175">
        <v>627673.72594000003</v>
      </c>
      <c r="O175">
        <v>526504.12876999995</v>
      </c>
      <c r="P175">
        <v>359299.09041</v>
      </c>
      <c r="Q175">
        <v>477423.43436999997</v>
      </c>
    </row>
    <row r="176" spans="9:17" x14ac:dyDescent="0.25">
      <c r="I176" s="1">
        <v>44074</v>
      </c>
      <c r="N176">
        <v>664751.40879000002</v>
      </c>
      <c r="O176">
        <v>531973.16156000004</v>
      </c>
      <c r="P176">
        <v>357879.12232999998</v>
      </c>
      <c r="Q176">
        <v>471644.56810999999</v>
      </c>
    </row>
    <row r="177" spans="9:17" x14ac:dyDescent="0.25">
      <c r="I177" s="1">
        <v>44104</v>
      </c>
      <c r="N177">
        <v>634754.61178000004</v>
      </c>
      <c r="O177">
        <v>507278.34414</v>
      </c>
      <c r="P177">
        <v>354517.27571999998</v>
      </c>
      <c r="Q177">
        <v>465247.93417000002</v>
      </c>
    </row>
    <row r="178" spans="9:17" x14ac:dyDescent="0.25">
      <c r="I178" s="1">
        <v>44135</v>
      </c>
      <c r="N178">
        <v>596907.33969000005</v>
      </c>
      <c r="O178">
        <v>481810.96821999998</v>
      </c>
      <c r="P178">
        <v>343991.68857</v>
      </c>
      <c r="Q178">
        <v>450411.22454000002</v>
      </c>
    </row>
    <row r="179" spans="9:17" x14ac:dyDescent="0.25">
      <c r="I179" s="1">
        <v>44165</v>
      </c>
      <c r="N179">
        <v>641312.45865000004</v>
      </c>
      <c r="O179">
        <v>491506.52727999998</v>
      </c>
      <c r="P179">
        <v>328181.90480999998</v>
      </c>
      <c r="Q179">
        <v>435651.19647000002</v>
      </c>
    </row>
    <row r="180" spans="9:17" x14ac:dyDescent="0.25">
      <c r="I180" s="1">
        <v>44196</v>
      </c>
      <c r="N180">
        <v>635292.15478999994</v>
      </c>
      <c r="O180">
        <v>484386.16320000001</v>
      </c>
      <c r="P180">
        <v>312918.08048</v>
      </c>
      <c r="Q180">
        <v>419499.75949000003</v>
      </c>
    </row>
    <row r="181" spans="9:17" x14ac:dyDescent="0.25">
      <c r="I181" s="1">
        <v>44227</v>
      </c>
      <c r="N181">
        <v>649088.88052999997</v>
      </c>
      <c r="O181">
        <v>500748.17064999999</v>
      </c>
      <c r="P181">
        <v>323408.01543999999</v>
      </c>
      <c r="Q181">
        <v>427267.75852999999</v>
      </c>
    </row>
    <row r="182" spans="9:17" x14ac:dyDescent="0.25">
      <c r="I182" s="1">
        <v>44255</v>
      </c>
      <c r="N182">
        <v>664161.53640999994</v>
      </c>
      <c r="O182">
        <v>497719.05994000001</v>
      </c>
      <c r="P182">
        <v>323687.98076000001</v>
      </c>
      <c r="Q182">
        <v>415830.89143000002</v>
      </c>
    </row>
    <row r="183" spans="9:17" x14ac:dyDescent="0.25">
      <c r="I183" s="1">
        <v>44286</v>
      </c>
      <c r="N183">
        <v>670998.69009000005</v>
      </c>
      <c r="O183">
        <v>496536.67470999999</v>
      </c>
      <c r="P183">
        <v>318274.76660999999</v>
      </c>
      <c r="Q183">
        <v>397868.91730999999</v>
      </c>
    </row>
    <row r="184" spans="9:17" x14ac:dyDescent="0.25">
      <c r="I184" s="1">
        <v>44316</v>
      </c>
      <c r="N184">
        <v>689176.41572000005</v>
      </c>
      <c r="O184">
        <v>505519.79655999999</v>
      </c>
      <c r="P184">
        <v>314628.38149</v>
      </c>
      <c r="Q184">
        <v>394805.67534000002</v>
      </c>
    </row>
    <row r="185" spans="9:17" x14ac:dyDescent="0.25">
      <c r="I185" s="1">
        <v>44347</v>
      </c>
      <c r="N185">
        <v>662939.56102000002</v>
      </c>
      <c r="O185">
        <v>496812.23060000001</v>
      </c>
      <c r="P185">
        <v>300102.71302999998</v>
      </c>
      <c r="Q185">
        <v>377512.16035000002</v>
      </c>
    </row>
    <row r="186" spans="9:17" x14ac:dyDescent="0.25">
      <c r="I186" s="1">
        <v>44377</v>
      </c>
      <c r="N186">
        <v>699892.86838999996</v>
      </c>
      <c r="O186">
        <v>499067.78077999997</v>
      </c>
      <c r="P186">
        <v>314900.25449000002</v>
      </c>
      <c r="Q186">
        <v>388427.76844000001</v>
      </c>
    </row>
    <row r="187" spans="9:17" x14ac:dyDescent="0.25">
      <c r="I187" s="1">
        <v>44408</v>
      </c>
      <c r="N187">
        <v>728387.08522999997</v>
      </c>
      <c r="O187">
        <v>507130.04496000003</v>
      </c>
      <c r="P187">
        <v>323402.18575</v>
      </c>
      <c r="Q187">
        <v>403493.77071999997</v>
      </c>
    </row>
    <row r="188" spans="9:17" x14ac:dyDescent="0.25">
      <c r="I188" s="1">
        <v>44439</v>
      </c>
      <c r="N188">
        <v>742768.42596999998</v>
      </c>
      <c r="O188">
        <v>498702.04298000003</v>
      </c>
      <c r="P188">
        <v>322563.87088</v>
      </c>
      <c r="Q188">
        <v>399043.20770000003</v>
      </c>
    </row>
    <row r="189" spans="9:17" x14ac:dyDescent="0.25">
      <c r="I189" s="1">
        <v>44469</v>
      </c>
      <c r="N189">
        <v>738936.39709999994</v>
      </c>
      <c r="O189">
        <v>501230.14296999999</v>
      </c>
      <c r="P189">
        <v>336027.84227999998</v>
      </c>
      <c r="Q189">
        <v>404642.40729</v>
      </c>
    </row>
    <row r="190" spans="9:17" x14ac:dyDescent="0.25">
      <c r="I190" s="1">
        <v>44500</v>
      </c>
      <c r="N190">
        <v>789951.78553999995</v>
      </c>
      <c r="O190">
        <v>517213.38630999997</v>
      </c>
      <c r="P190">
        <v>343089.75822999998</v>
      </c>
      <c r="Q190">
        <v>407589.48645999999</v>
      </c>
    </row>
    <row r="191" spans="9:17" x14ac:dyDescent="0.25">
      <c r="I191" s="1">
        <v>44530</v>
      </c>
      <c r="N191">
        <v>805598.42764999997</v>
      </c>
      <c r="O191">
        <v>534218.69151999999</v>
      </c>
      <c r="P191">
        <v>360388.52909000003</v>
      </c>
      <c r="Q191">
        <v>424528.67631000001</v>
      </c>
    </row>
    <row r="192" spans="9:17" x14ac:dyDescent="0.25">
      <c r="I192" s="1">
        <v>44561</v>
      </c>
      <c r="N192">
        <v>842984.88613999996</v>
      </c>
      <c r="O192">
        <v>539757.86580999999</v>
      </c>
      <c r="P192">
        <v>363253.25874999998</v>
      </c>
      <c r="Q192">
        <v>423250.67275000003</v>
      </c>
    </row>
    <row r="193" spans="9:17" x14ac:dyDescent="0.25">
      <c r="I193" s="1">
        <v>44592</v>
      </c>
      <c r="N193">
        <v>770962.70090000005</v>
      </c>
      <c r="O193">
        <v>529432.03529999999</v>
      </c>
      <c r="P193">
        <v>352882.67868000001</v>
      </c>
      <c r="Q193">
        <v>400017.49997</v>
      </c>
    </row>
    <row r="194" spans="9:17" x14ac:dyDescent="0.25">
      <c r="I194" s="1">
        <v>44620</v>
      </c>
      <c r="N194">
        <v>751176.11158000003</v>
      </c>
      <c r="O194">
        <v>539116.57212000003</v>
      </c>
      <c r="P194">
        <v>355443.35840000003</v>
      </c>
      <c r="Q194">
        <v>395490.56183000002</v>
      </c>
    </row>
    <row r="195" spans="9:17" x14ac:dyDescent="0.25">
      <c r="I195" s="1">
        <v>44651</v>
      </c>
      <c r="N195">
        <v>733880.91125</v>
      </c>
      <c r="O195">
        <v>525138.37360000005</v>
      </c>
      <c r="P195">
        <v>341970.39146999997</v>
      </c>
      <c r="Q195">
        <v>362984.87202000001</v>
      </c>
    </row>
    <row r="196" spans="9:17" x14ac:dyDescent="0.25">
      <c r="I196" s="1">
        <v>44681</v>
      </c>
      <c r="N196">
        <v>727470.48274000001</v>
      </c>
      <c r="O196">
        <v>549196.90745000006</v>
      </c>
      <c r="P196">
        <v>370760.11812</v>
      </c>
      <c r="Q196">
        <v>369182.99657999998</v>
      </c>
    </row>
    <row r="197" spans="9:17" x14ac:dyDescent="0.25">
      <c r="I197" s="1">
        <v>44712</v>
      </c>
      <c r="N197">
        <v>721718.66932999995</v>
      </c>
      <c r="O197">
        <v>551779.11658000003</v>
      </c>
      <c r="P197">
        <v>367268.36239000002</v>
      </c>
      <c r="Q197">
        <v>365458.00101000001</v>
      </c>
    </row>
    <row r="198" spans="9:17" x14ac:dyDescent="0.25">
      <c r="I198" s="1">
        <v>44742</v>
      </c>
      <c r="N198">
        <v>686348.41136000003</v>
      </c>
      <c r="O198">
        <v>559180.04665999999</v>
      </c>
      <c r="P198">
        <v>391068.44049000001</v>
      </c>
      <c r="Q198">
        <v>368377.83172999998</v>
      </c>
    </row>
    <row r="199" spans="9:17" x14ac:dyDescent="0.25">
      <c r="I199" s="1">
        <v>44773</v>
      </c>
      <c r="N199">
        <v>756766.55429</v>
      </c>
      <c r="O199">
        <v>553953.50305000006</v>
      </c>
      <c r="P199">
        <v>399291.67248000001</v>
      </c>
      <c r="Q199">
        <v>382886.86411000002</v>
      </c>
    </row>
    <row r="200" spans="9:17" x14ac:dyDescent="0.25">
      <c r="I200" s="1">
        <v>44804</v>
      </c>
      <c r="N200">
        <v>747033.83057999995</v>
      </c>
      <c r="O200">
        <v>566873.56700000004</v>
      </c>
      <c r="P200">
        <v>411672.09804999997</v>
      </c>
      <c r="Q200">
        <v>377133.12922</v>
      </c>
    </row>
    <row r="201" spans="9:17" x14ac:dyDescent="0.25">
      <c r="I201" s="1">
        <v>44834</v>
      </c>
      <c r="N201">
        <v>716172.40457999997</v>
      </c>
      <c r="O201">
        <v>572118.14700999996</v>
      </c>
      <c r="P201">
        <v>436595.35503999999</v>
      </c>
      <c r="Q201">
        <v>378126.59713000001</v>
      </c>
    </row>
    <row r="202" spans="9:17" x14ac:dyDescent="0.25">
      <c r="I202" s="1">
        <v>44865</v>
      </c>
      <c r="N202">
        <v>779217.63202000002</v>
      </c>
      <c r="O202">
        <v>581277.62461000006</v>
      </c>
      <c r="P202">
        <v>445031.68702999997</v>
      </c>
      <c r="Q202">
        <v>381751.16975</v>
      </c>
    </row>
    <row r="203" spans="9:17" x14ac:dyDescent="0.25">
      <c r="I203" s="1">
        <v>44895</v>
      </c>
      <c r="N203">
        <v>781477.22572999995</v>
      </c>
      <c r="O203">
        <v>573614.16492000001</v>
      </c>
      <c r="P203">
        <v>417515.94458000001</v>
      </c>
      <c r="Q203">
        <v>374064.35668000003</v>
      </c>
    </row>
    <row r="204" spans="9:17" x14ac:dyDescent="0.25">
      <c r="I204" s="1">
        <v>44926</v>
      </c>
      <c r="N204">
        <v>741375.74653999996</v>
      </c>
      <c r="O204">
        <v>587040.24965000001</v>
      </c>
      <c r="P204">
        <v>413165.96902000002</v>
      </c>
      <c r="Q204">
        <v>369833.60797999997</v>
      </c>
    </row>
    <row r="205" spans="9:17" x14ac:dyDescent="0.25">
      <c r="I205" s="1">
        <v>44957</v>
      </c>
      <c r="N205">
        <v>811310.46299999999</v>
      </c>
      <c r="O205">
        <v>635214.43250999996</v>
      </c>
      <c r="P205">
        <v>425588.26045</v>
      </c>
      <c r="Q205">
        <v>389927.07283000002</v>
      </c>
    </row>
    <row r="206" spans="9:17" x14ac:dyDescent="0.25">
      <c r="I206" s="1">
        <v>44985</v>
      </c>
      <c r="N206">
        <v>835299.85007000004</v>
      </c>
      <c r="O206">
        <v>645144.46455999999</v>
      </c>
      <c r="P206">
        <v>450447.23269999999</v>
      </c>
      <c r="Q206">
        <v>397470.02133000002</v>
      </c>
    </row>
    <row r="207" spans="9:17" x14ac:dyDescent="0.25">
      <c r="I207" s="1">
        <v>45016</v>
      </c>
      <c r="N207">
        <v>835392.42779999995</v>
      </c>
      <c r="O207">
        <v>631641.22415000002</v>
      </c>
      <c r="P207">
        <v>436917.85246999998</v>
      </c>
      <c r="Q207">
        <v>399877.95162000001</v>
      </c>
    </row>
    <row r="208" spans="9:17" x14ac:dyDescent="0.25">
      <c r="I208" s="1">
        <v>45046</v>
      </c>
      <c r="N208">
        <v>874071.10441999999</v>
      </c>
      <c r="O208">
        <v>651412.10843000002</v>
      </c>
      <c r="P208">
        <v>450697.65693</v>
      </c>
      <c r="Q208">
        <v>412643.55578</v>
      </c>
    </row>
    <row r="209" spans="9:17" x14ac:dyDescent="0.25">
      <c r="I209" s="1">
        <v>45077</v>
      </c>
      <c r="N209">
        <v>933972.06009000004</v>
      </c>
      <c r="O209">
        <v>671289.20695999998</v>
      </c>
      <c r="P209">
        <v>486668.91159999999</v>
      </c>
      <c r="Q209">
        <v>435350.08973000001</v>
      </c>
    </row>
    <row r="210" spans="9:17" x14ac:dyDescent="0.25">
      <c r="I210" s="1">
        <v>45107</v>
      </c>
      <c r="N210">
        <v>946759.85537</v>
      </c>
      <c r="O210">
        <v>643163.46825999999</v>
      </c>
      <c r="P210">
        <v>465870.20497999998</v>
      </c>
      <c r="Q210">
        <v>415938.24747</v>
      </c>
    </row>
    <row r="211" spans="9:17" x14ac:dyDescent="0.25">
      <c r="I211" s="1">
        <v>45138</v>
      </c>
      <c r="N211">
        <v>926852.56761000003</v>
      </c>
      <c r="O211">
        <v>621287.33703000005</v>
      </c>
      <c r="P211">
        <v>441879.86008000001</v>
      </c>
      <c r="Q211">
        <v>395163.19709999999</v>
      </c>
    </row>
    <row r="212" spans="9:17" x14ac:dyDescent="0.25">
      <c r="I212" s="1">
        <v>45169</v>
      </c>
      <c r="N212">
        <v>957210.18654000002</v>
      </c>
      <c r="O212">
        <v>628947.79064000002</v>
      </c>
      <c r="P212">
        <v>470273.13816999999</v>
      </c>
      <c r="Q212">
        <v>412125.44212000002</v>
      </c>
    </row>
    <row r="213" spans="9:17" x14ac:dyDescent="0.25">
      <c r="I213" s="1">
        <v>45199</v>
      </c>
      <c r="N213">
        <v>918523.65119999996</v>
      </c>
      <c r="O213">
        <v>606429.36369999999</v>
      </c>
      <c r="P213">
        <v>473304.74559000001</v>
      </c>
      <c r="Q213">
        <v>399742.54102</v>
      </c>
    </row>
    <row r="214" spans="9:17" x14ac:dyDescent="0.25">
      <c r="I214" s="1">
        <v>45230</v>
      </c>
      <c r="N214">
        <v>879181.87482000003</v>
      </c>
      <c r="O214">
        <v>598630.63113999995</v>
      </c>
      <c r="P214">
        <v>466456.27659999998</v>
      </c>
      <c r="Q214">
        <v>389633.79024</v>
      </c>
    </row>
    <row r="215" spans="9:17" x14ac:dyDescent="0.25">
      <c r="I215" s="1">
        <v>45260</v>
      </c>
      <c r="N215">
        <v>972669.39561000001</v>
      </c>
      <c r="O215">
        <v>600572.54862000002</v>
      </c>
      <c r="P215">
        <v>472270.10118</v>
      </c>
      <c r="Q215">
        <v>413159.62878999999</v>
      </c>
    </row>
    <row r="216" spans="9:17" x14ac:dyDescent="0.25">
      <c r="I216" s="1">
        <v>45291</v>
      </c>
      <c r="N216">
        <v>994102.68004999997</v>
      </c>
      <c r="O216">
        <v>613202.02633999998</v>
      </c>
      <c r="P216">
        <v>461330.02292000002</v>
      </c>
      <c r="Q216">
        <v>419256.10158999998</v>
      </c>
    </row>
    <row r="217" spans="9:17" x14ac:dyDescent="0.25">
      <c r="I217" s="1">
        <v>45322</v>
      </c>
      <c r="N217">
        <v>1023951.74768</v>
      </c>
      <c r="O217">
        <v>597427.20345000003</v>
      </c>
      <c r="P217">
        <v>470709.22878</v>
      </c>
      <c r="Q217">
        <v>420001.36326000001</v>
      </c>
    </row>
    <row r="218" spans="9:17" x14ac:dyDescent="0.25">
      <c r="I218" s="1">
        <v>45351</v>
      </c>
      <c r="N218">
        <v>1097427.1362699999</v>
      </c>
      <c r="O218">
        <v>608672.88965000003</v>
      </c>
      <c r="P218">
        <v>485925.01072000002</v>
      </c>
      <c r="Q218">
        <v>426051.24031000002</v>
      </c>
    </row>
    <row r="219" spans="9:17" x14ac:dyDescent="0.25">
      <c r="I219" s="1">
        <v>45382</v>
      </c>
      <c r="N219">
        <v>1114253.2619400001</v>
      </c>
      <c r="O219">
        <v>620758.26974000002</v>
      </c>
      <c r="P219">
        <v>479558.27172999998</v>
      </c>
      <c r="Q219">
        <v>420680.85220000002</v>
      </c>
    </row>
    <row r="220" spans="9:17" x14ac:dyDescent="0.25">
      <c r="I220" s="1">
        <v>45412</v>
      </c>
      <c r="N220">
        <v>1067744.13634</v>
      </c>
      <c r="O220">
        <v>632671.30215999996</v>
      </c>
      <c r="P220">
        <v>478539.03922999999</v>
      </c>
      <c r="Q220">
        <v>407614.57864999998</v>
      </c>
    </row>
    <row r="221" spans="9:17" x14ac:dyDescent="0.25">
      <c r="I221" s="1">
        <v>45443</v>
      </c>
      <c r="N221">
        <v>1116787.25486</v>
      </c>
      <c r="O221">
        <v>633821.62271999998</v>
      </c>
      <c r="P221">
        <v>478844.27207000001</v>
      </c>
      <c r="Q221">
        <v>412237.78232</v>
      </c>
    </row>
    <row r="222" spans="9:17" x14ac:dyDescent="0.25">
      <c r="I222" s="1">
        <v>45473</v>
      </c>
      <c r="N222">
        <v>1103506.2703199999</v>
      </c>
      <c r="O222">
        <v>605323.13208999997</v>
      </c>
      <c r="P222">
        <v>463303.48479999998</v>
      </c>
      <c r="Q222">
        <v>398946.06722999999</v>
      </c>
    </row>
    <row r="223" spans="9:17" x14ac:dyDescent="0.25">
      <c r="I223" s="1">
        <v>45504</v>
      </c>
      <c r="N223">
        <v>1123808.4432399999</v>
      </c>
      <c r="O223">
        <v>606562.63252999994</v>
      </c>
      <c r="P223">
        <v>464271.22042999999</v>
      </c>
      <c r="Q223">
        <v>410574.85824999999</v>
      </c>
    </row>
    <row r="224" spans="9:17" x14ac:dyDescent="0.25">
      <c r="I224" s="1">
        <v>45535</v>
      </c>
      <c r="N224">
        <v>1129503.60039</v>
      </c>
      <c r="O224">
        <v>604717.91113000002</v>
      </c>
      <c r="P224">
        <v>455307.70854999998</v>
      </c>
      <c r="Q224">
        <v>411146.94620000001</v>
      </c>
    </row>
    <row r="225" spans="9:17" x14ac:dyDescent="0.25">
      <c r="I225" s="1">
        <v>45565</v>
      </c>
      <c r="N225">
        <v>1115121.2561900001</v>
      </c>
      <c r="O225">
        <v>619445.62167999998</v>
      </c>
      <c r="P225">
        <v>442057.56997000001</v>
      </c>
      <c r="Q225">
        <v>405007.27779999998</v>
      </c>
    </row>
    <row r="226" spans="9:17" x14ac:dyDescent="0.25">
      <c r="I226" s="1">
        <v>45596</v>
      </c>
      <c r="N226">
        <v>1114407.55067</v>
      </c>
      <c r="O226">
        <v>623609.02058000001</v>
      </c>
      <c r="P226">
        <v>451712.41353000002</v>
      </c>
      <c r="Q226">
        <v>398560.26134000003</v>
      </c>
    </row>
    <row r="227" spans="9:17" x14ac:dyDescent="0.25">
      <c r="I227" s="1">
        <v>45626</v>
      </c>
      <c r="N227">
        <v>1196010.4346700001</v>
      </c>
      <c r="O227">
        <v>611772.14179999998</v>
      </c>
      <c r="P227">
        <v>464812.40094000002</v>
      </c>
      <c r="Q227">
        <v>409855.50910000002</v>
      </c>
    </row>
    <row r="228" spans="9:17" x14ac:dyDescent="0.25">
      <c r="I228" s="1">
        <v>45657</v>
      </c>
      <c r="N228">
        <v>1215960.4437500001</v>
      </c>
      <c r="O228">
        <v>613299.22239999997</v>
      </c>
      <c r="P228">
        <v>486959.82449000003</v>
      </c>
      <c r="Q228">
        <v>417899.30424999999</v>
      </c>
    </row>
    <row r="229" spans="9:17" x14ac:dyDescent="0.25">
      <c r="I229" s="1">
        <v>45688</v>
      </c>
      <c r="N229">
        <v>1247529.8084499999</v>
      </c>
      <c r="O229">
        <v>623816.43900999997</v>
      </c>
      <c r="P229">
        <v>484596.05648999999</v>
      </c>
      <c r="Q229">
        <v>416556.31199000002</v>
      </c>
    </row>
    <row r="230" spans="9:17" x14ac:dyDescent="0.25">
      <c r="I230" s="1">
        <v>45716</v>
      </c>
      <c r="N230">
        <v>1240320.54886</v>
      </c>
      <c r="O230">
        <v>633994.97238000005</v>
      </c>
      <c r="P230">
        <v>486193.91142000002</v>
      </c>
      <c r="Q230">
        <v>422286.45513999998</v>
      </c>
    </row>
    <row r="231" spans="9:17" x14ac:dyDescent="0.25">
      <c r="I231" s="1">
        <v>45747</v>
      </c>
      <c r="N231">
        <v>1162450.53091</v>
      </c>
      <c r="O231">
        <v>653336.99149000004</v>
      </c>
      <c r="P231">
        <v>476385.34097999998</v>
      </c>
      <c r="Q231">
        <v>416804.83439999999</v>
      </c>
    </row>
    <row r="232" spans="9:17" x14ac:dyDescent="0.25">
      <c r="I232" s="1">
        <v>45777</v>
      </c>
      <c r="N232">
        <v>1191446.0538999999</v>
      </c>
      <c r="O232">
        <v>658749.91107000003</v>
      </c>
      <c r="P232">
        <v>484811.8101</v>
      </c>
      <c r="Q232">
        <v>437366.52805000002</v>
      </c>
    </row>
    <row r="233" spans="9:17" x14ac:dyDescent="0.25">
      <c r="I233" s="1">
        <v>45808</v>
      </c>
      <c r="N233">
        <v>1221859.8792999999</v>
      </c>
      <c r="O233">
        <v>662057.58369999996</v>
      </c>
      <c r="P233">
        <v>469478.63591000001</v>
      </c>
      <c r="Q233">
        <v>420438.46599</v>
      </c>
    </row>
    <row r="234" spans="9:17" x14ac:dyDescent="0.25">
      <c r="I234" s="1">
        <v>45838</v>
      </c>
      <c r="N234">
        <v>1254392.3713700001</v>
      </c>
      <c r="O234">
        <v>679153.07082999998</v>
      </c>
      <c r="P234">
        <v>463218.01577</v>
      </c>
      <c r="Q234">
        <v>421353.55050000001</v>
      </c>
    </row>
    <row r="235" spans="9:17" x14ac:dyDescent="0.25">
      <c r="I235" s="1">
        <v>45869</v>
      </c>
      <c r="N235">
        <v>1307079.67885</v>
      </c>
      <c r="O235">
        <v>708589.45351000002</v>
      </c>
      <c r="P235">
        <v>477380.21119</v>
      </c>
      <c r="Q235">
        <v>425631.76474000001</v>
      </c>
    </row>
    <row r="236" spans="9:17" x14ac:dyDescent="0.25">
      <c r="I236" s="1">
        <v>45900</v>
      </c>
      <c r="N236">
        <v>1300252.42799</v>
      </c>
      <c r="O236">
        <v>714155.68237000005</v>
      </c>
      <c r="P236">
        <v>464451.65198999998</v>
      </c>
      <c r="Q236">
        <v>418146.76334</v>
      </c>
    </row>
    <row r="237" spans="9:17" x14ac:dyDescent="0.25">
      <c r="I237" s="1">
        <v>45930</v>
      </c>
      <c r="N237">
        <v>1313171.1099100001</v>
      </c>
      <c r="O237">
        <v>722036.58071999997</v>
      </c>
      <c r="P237">
        <v>455703.2905</v>
      </c>
      <c r="Q237">
        <v>411493.3786</v>
      </c>
    </row>
    <row r="238" spans="9:17" x14ac:dyDescent="0.25">
      <c r="I238" s="1">
        <v>45961</v>
      </c>
      <c r="N238">
        <v>1344549.3484700001</v>
      </c>
      <c r="O238">
        <v>719795.05888000003</v>
      </c>
      <c r="P238">
        <v>457341.88452999998</v>
      </c>
      <c r="Q238">
        <v>411860.26095999999</v>
      </c>
    </row>
    <row r="239" spans="9:17" x14ac:dyDescent="0.25">
      <c r="I239" s="1">
        <v>45991</v>
      </c>
      <c r="N239">
        <v>1331670.9069399999</v>
      </c>
      <c r="O239">
        <v>728128.87083000003</v>
      </c>
      <c r="P239">
        <v>452473.03167</v>
      </c>
      <c r="Q239">
        <v>407662.01539999997</v>
      </c>
    </row>
    <row r="240" spans="9:17" x14ac:dyDescent="0.25">
      <c r="I240" s="1">
        <v>46022</v>
      </c>
      <c r="N240">
        <v>1299527.23627</v>
      </c>
      <c r="O240">
        <v>710712.73684999999</v>
      </c>
      <c r="P240">
        <v>439226.47366000002</v>
      </c>
      <c r="Q240">
        <v>395008.23654999997</v>
      </c>
    </row>
    <row r="241" spans="9:17" x14ac:dyDescent="0.25">
      <c r="I241" s="1">
        <v>46053</v>
      </c>
      <c r="N241">
        <v>1295644.29247</v>
      </c>
      <c r="O241">
        <v>751852.72947000002</v>
      </c>
      <c r="P241">
        <v>428974.17126999999</v>
      </c>
      <c r="Q241">
        <v>388636.12400000001</v>
      </c>
    </row>
    <row r="242" spans="9:17" x14ac:dyDescent="0.25">
      <c r="I242" s="1">
        <v>46081</v>
      </c>
      <c r="N242">
        <v>1288457.99385</v>
      </c>
      <c r="O242">
        <v>757997.12470000004</v>
      </c>
      <c r="P242">
        <v>424512.26705000002</v>
      </c>
      <c r="Q242">
        <v>388476.57941000001</v>
      </c>
    </row>
    <row r="243" spans="9:17" x14ac:dyDescent="0.25">
      <c r="I243" s="1">
        <v>46112</v>
      </c>
      <c r="N243">
        <v>1283161.9499600001</v>
      </c>
      <c r="O243">
        <v>770639.62875000003</v>
      </c>
      <c r="P243">
        <v>455182.23540000001</v>
      </c>
      <c r="Q243">
        <v>399829.03434999997</v>
      </c>
    </row>
    <row r="244" spans="9:17" x14ac:dyDescent="0.25">
      <c r="I244" s="1">
        <v>46142</v>
      </c>
      <c r="N244">
        <v>1384410.7971699999</v>
      </c>
      <c r="O244">
        <v>793184.10825000005</v>
      </c>
      <c r="P244">
        <v>450802.79772999999</v>
      </c>
      <c r="Q244">
        <v>397919.97687000001</v>
      </c>
    </row>
    <row r="245" spans="9:17" x14ac:dyDescent="0.25">
      <c r="I245" s="1">
        <v>46173</v>
      </c>
      <c r="J245">
        <v>747822.59949000005</v>
      </c>
      <c r="K245">
        <v>438753.62839000003</v>
      </c>
      <c r="L245">
        <v>1409461.7917200001</v>
      </c>
      <c r="M245">
        <v>388464.57137999998</v>
      </c>
      <c r="N245">
        <v>1409461.7917200001</v>
      </c>
      <c r="O245">
        <v>747822.59949000005</v>
      </c>
      <c r="P245">
        <v>438753.62839000003</v>
      </c>
      <c r="Q245">
        <v>388464.57137999998</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F794-0871-4CAF-9740-6D2416E037FA}">
  <dimension ref="A1:G22"/>
  <sheetViews>
    <sheetView showGridLines="0" workbookViewId="0">
      <selection activeCell="M10" sqref="M10"/>
    </sheetView>
  </sheetViews>
  <sheetFormatPr defaultColWidth="9.140625" defaultRowHeight="12.75" customHeight="1" x14ac:dyDescent="0.15"/>
  <cols>
    <col min="1" max="1" width="5.5703125" style="25" bestFit="1" customWidth="1"/>
    <col min="2" max="2" width="26.28515625" style="25" bestFit="1" customWidth="1"/>
    <col min="3" max="3" width="3.85546875" style="32" customWidth="1"/>
    <col min="4" max="4" width="1.7109375" style="27" bestFit="1" customWidth="1"/>
    <col min="5" max="5" width="4.140625" style="25" customWidth="1"/>
    <col min="6" max="16384" width="9.140625" style="25"/>
  </cols>
  <sheetData>
    <row r="1" spans="1:7" ht="12.75" customHeight="1" x14ac:dyDescent="0.15">
      <c r="C1" s="30" t="s">
        <v>34</v>
      </c>
    </row>
    <row r="3" spans="1:7" ht="12.75" customHeight="1" x14ac:dyDescent="0.15">
      <c r="A3" s="25" t="s">
        <v>47</v>
      </c>
      <c r="B3" s="25" t="s">
        <v>14284</v>
      </c>
      <c r="C3" s="31">
        <f t="shared" ref="C3:C8" si="0">C10-C17</f>
        <v>0.33362499999999784</v>
      </c>
      <c r="D3" s="29" t="str">
        <f t="shared" ref="D3:D8" si="1">IF(C3=0,"",IF(C3&gt;0,$F$3,$F$4))</f>
        <v>p</v>
      </c>
      <c r="F3" s="10" t="s">
        <v>125</v>
      </c>
    </row>
    <row r="4" spans="1:7" ht="12.75" customHeight="1" x14ac:dyDescent="0.15">
      <c r="A4" s="25" t="s">
        <v>48</v>
      </c>
      <c r="B4" s="25" t="s">
        <v>14285</v>
      </c>
      <c r="C4" s="31">
        <f t="shared" si="0"/>
        <v>-0.36698000000000075</v>
      </c>
      <c r="D4" s="29" t="str">
        <f t="shared" si="1"/>
        <v>q</v>
      </c>
      <c r="F4" s="10" t="s">
        <v>126</v>
      </c>
    </row>
    <row r="5" spans="1:7" ht="12.75" customHeight="1" x14ac:dyDescent="0.15">
      <c r="A5" s="25" t="s">
        <v>46</v>
      </c>
      <c r="B5" s="25" t="s">
        <v>14286</v>
      </c>
      <c r="C5" s="31">
        <f t="shared" si="0"/>
        <v>-4.9090000000000078E-2</v>
      </c>
      <c r="D5" s="29" t="str">
        <f t="shared" si="1"/>
        <v>q</v>
      </c>
      <c r="F5" s="10"/>
    </row>
    <row r="6" spans="1:7" ht="12.75" customHeight="1" x14ac:dyDescent="0.15">
      <c r="A6" s="25" t="s">
        <v>43</v>
      </c>
      <c r="B6" s="25" t="s">
        <v>14287</v>
      </c>
      <c r="C6" s="31">
        <f t="shared" si="0"/>
        <v>0.31734000000000062</v>
      </c>
      <c r="D6" s="29" t="str">
        <f t="shared" si="1"/>
        <v>p</v>
      </c>
    </row>
    <row r="7" spans="1:7" ht="12.75" customHeight="1" x14ac:dyDescent="0.15">
      <c r="A7" s="25" t="s">
        <v>45</v>
      </c>
      <c r="B7" s="25" t="s">
        <v>14288</v>
      </c>
      <c r="C7" s="31">
        <f t="shared" si="0"/>
        <v>8.8215000000000376E-2</v>
      </c>
      <c r="D7" s="29" t="str">
        <f t="shared" si="1"/>
        <v>p</v>
      </c>
    </row>
    <row r="8" spans="1:7" ht="12.75" customHeight="1" x14ac:dyDescent="0.15">
      <c r="A8" s="25" t="s">
        <v>44</v>
      </c>
      <c r="B8" s="25" t="s">
        <v>14289</v>
      </c>
      <c r="C8" s="31">
        <f t="shared" si="0"/>
        <v>-0.32311100000000437</v>
      </c>
      <c r="D8" s="29" t="str">
        <f t="shared" si="1"/>
        <v>q</v>
      </c>
    </row>
    <row r="10" spans="1:7" ht="12.75" customHeight="1" x14ac:dyDescent="0.15">
      <c r="A10" s="25" t="s">
        <v>47</v>
      </c>
      <c r="B10" s="25" t="s">
        <v>14284</v>
      </c>
      <c r="C10" s="31">
        <f>SUMIFS(
V_FFS_AAOT[[CURRENT_VALUE]:[CURRENT_VALUE]],
V_FFS_AAOT[[PORTFOLIO_CODE]:[PORTFOLIO_CODE]],C$1,
V_FFS_AAOT[[ASSET_CLASS]:[ASSET_CLASS]],$A10
)</f>
        <v>64.904263999999998</v>
      </c>
      <c r="E10" s="31"/>
      <c r="F10" s="31"/>
      <c r="G10" s="28"/>
    </row>
    <row r="11" spans="1:7" ht="12.75" customHeight="1" x14ac:dyDescent="0.15">
      <c r="A11" s="25" t="s">
        <v>48</v>
      </c>
      <c r="B11" s="25" t="s">
        <v>14285</v>
      </c>
      <c r="C11" s="31">
        <f>SUMIFS(
V_FFS_AAOT[[CURRENT_VALUE]:[CURRENT_VALUE]],
V_FFS_AAOT[[PORTFOLIO_CODE]:[PORTFOLIO_CODE]],C$1,
V_FFS_AAOT[[ASSET_CLASS]:[ASSET_CLASS]],$A11
)</f>
        <v>3.6234089999999997</v>
      </c>
      <c r="F11" s="31"/>
      <c r="G11" s="28"/>
    </row>
    <row r="12" spans="1:7" ht="12.75" customHeight="1" x14ac:dyDescent="0.15">
      <c r="A12" s="25" t="s">
        <v>46</v>
      </c>
      <c r="B12" s="25" t="s">
        <v>14286</v>
      </c>
      <c r="C12" s="31">
        <f>SUMIFS(
V_FFS_AAOT[[CURRENT_VALUE]:[CURRENT_VALUE]],
V_FFS_AAOT[[PORTFOLIO_CODE]:[PORTFOLIO_CODE]],C$1,
V_FFS_AAOT[[ASSET_CLASS]:[ASSET_CLASS]],$A12
)</f>
        <v>1.2427969999999999</v>
      </c>
      <c r="F12" s="31"/>
      <c r="G12" s="28"/>
    </row>
    <row r="13" spans="1:7" ht="12.75" customHeight="1" x14ac:dyDescent="0.15">
      <c r="A13" s="25" t="s">
        <v>43</v>
      </c>
      <c r="B13" s="25" t="s">
        <v>14287</v>
      </c>
      <c r="C13" s="31">
        <f>SUMIFS(
V_FFS_AAOT[[CURRENT_VALUE]:[CURRENT_VALUE]],
V_FFS_AAOT[[PORTFOLIO_CODE]:[PORTFOLIO_CODE]],C$1,
V_FFS_AAOT[[ASSET_CLASS]:[ASSET_CLASS]],$A13
)</f>
        <v>8.1300720000000002</v>
      </c>
      <c r="F13" s="31"/>
      <c r="G13" s="28"/>
    </row>
    <row r="14" spans="1:7" ht="12.75" customHeight="1" x14ac:dyDescent="0.15">
      <c r="A14" s="25" t="s">
        <v>45</v>
      </c>
      <c r="B14" s="25" t="s">
        <v>14288</v>
      </c>
      <c r="C14" s="31">
        <f>SUMIFS(
V_FFS_AAOT[[CURRENT_VALUE]:[CURRENT_VALUE]],
V_FFS_AAOT[[PORTFOLIO_CODE]:[PORTFOLIO_CODE]],C$1,
V_FFS_AAOT[[ASSET_CLASS]:[ASSET_CLASS]],$A14
)</f>
        <v>2.3910740000000001</v>
      </c>
      <c r="F14" s="31"/>
      <c r="G14" s="28"/>
    </row>
    <row r="15" spans="1:7" ht="12.75" customHeight="1" x14ac:dyDescent="0.15">
      <c r="A15" s="25" t="s">
        <v>44</v>
      </c>
      <c r="B15" s="25" t="s">
        <v>14289</v>
      </c>
      <c r="C15" s="31">
        <f>SUMIFS(
V_FFS_AAOT[[CURRENT_VALUE]:[CURRENT_VALUE]],
V_FFS_AAOT[[PORTFOLIO_CODE]:[PORTFOLIO_CODE]],C$1,
V_FFS_AAOT[[ASSET_CLASS]:[ASSET_CLASS]],$A15
)</f>
        <v>19.708382999999998</v>
      </c>
      <c r="F15" s="31"/>
      <c r="G15" s="28"/>
    </row>
    <row r="16" spans="1:7" ht="12.75" customHeight="1" x14ac:dyDescent="0.15">
      <c r="F16" s="32"/>
    </row>
    <row r="17" spans="1:7" ht="12.75" customHeight="1" x14ac:dyDescent="0.15">
      <c r="A17" s="25" t="s">
        <v>47</v>
      </c>
      <c r="B17" s="25" t="s">
        <v>14290</v>
      </c>
      <c r="C17" s="31">
        <f>SUMIFS(
V_FFS_AAOT[[PRIOR_VALUE]:[PRIOR_VALUE]],
V_FFS_AAOT[[PORTFOLIO_CODE]:[PORTFOLIO_CODE]],C$1,
V_FFS_AAOT[[ASSET_CLASS]:[ASSET_CLASS]],$A17
)</f>
        <v>64.570639</v>
      </c>
      <c r="F17" s="31"/>
      <c r="G17" s="28"/>
    </row>
    <row r="18" spans="1:7" ht="12.75" customHeight="1" x14ac:dyDescent="0.15">
      <c r="A18" s="25" t="s">
        <v>48</v>
      </c>
      <c r="B18" s="25" t="s">
        <v>14291</v>
      </c>
      <c r="C18" s="31">
        <f>SUMIFS(
V_FFS_AAOT[[PRIOR_VALUE]:[PRIOR_VALUE]],
V_FFS_AAOT[[PORTFOLIO_CODE]:[PORTFOLIO_CODE]],C$1,
V_FFS_AAOT[[ASSET_CLASS]:[ASSET_CLASS]],$A18
)</f>
        <v>3.9903890000000004</v>
      </c>
      <c r="F18" s="31"/>
      <c r="G18" s="28"/>
    </row>
    <row r="19" spans="1:7" ht="12.75" customHeight="1" x14ac:dyDescent="0.15">
      <c r="A19" s="25" t="s">
        <v>46</v>
      </c>
      <c r="B19" s="25" t="s">
        <v>14292</v>
      </c>
      <c r="C19" s="31">
        <f>SUMIFS(
V_FFS_AAOT[[PRIOR_VALUE]:[PRIOR_VALUE]],
V_FFS_AAOT[[PORTFOLIO_CODE]:[PORTFOLIO_CODE]],C$1,
V_FFS_AAOT[[ASSET_CLASS]:[ASSET_CLASS]],$A19
)</f>
        <v>1.291887</v>
      </c>
      <c r="F19" s="31"/>
      <c r="G19" s="28"/>
    </row>
    <row r="20" spans="1:7" ht="12.75" customHeight="1" x14ac:dyDescent="0.15">
      <c r="A20" s="25" t="s">
        <v>43</v>
      </c>
      <c r="B20" s="25" t="s">
        <v>14293</v>
      </c>
      <c r="C20" s="31">
        <f>SUMIFS(
V_FFS_AAOT[[PRIOR_VALUE]:[PRIOR_VALUE]],
V_FFS_AAOT[[PORTFOLIO_CODE]:[PORTFOLIO_CODE]],C$1,
V_FFS_AAOT[[ASSET_CLASS]:[ASSET_CLASS]],$A20
)</f>
        <v>7.8127319999999996</v>
      </c>
      <c r="F20" s="31"/>
      <c r="G20" s="28"/>
    </row>
    <row r="21" spans="1:7" ht="12.75" customHeight="1" x14ac:dyDescent="0.15">
      <c r="A21" s="25" t="s">
        <v>45</v>
      </c>
      <c r="B21" s="25" t="s">
        <v>14294</v>
      </c>
      <c r="C21" s="31">
        <f>SUMIFS(
V_FFS_AAOT[[PRIOR_VALUE]:[PRIOR_VALUE]],
V_FFS_AAOT[[PORTFOLIO_CODE]:[PORTFOLIO_CODE]],C$1,
V_FFS_AAOT[[ASSET_CLASS]:[ASSET_CLASS]],$A21
)</f>
        <v>2.3028589999999998</v>
      </c>
      <c r="F21" s="31"/>
      <c r="G21" s="28"/>
    </row>
    <row r="22" spans="1:7" ht="12.75" customHeight="1" x14ac:dyDescent="0.15">
      <c r="A22" s="25" t="s">
        <v>44</v>
      </c>
      <c r="B22" s="25" t="s">
        <v>14295</v>
      </c>
      <c r="C22" s="31">
        <f>SUMIFS(
V_FFS_AAOT[[PRIOR_VALUE]:[PRIOR_VALUE]],
V_FFS_AAOT[[PORTFOLIO_CODE]:[PORTFOLIO_CODE]],C$1,
V_FFS_AAOT[[ASSET_CLASS]:[ASSET_CLASS]],$A22
)</f>
        <v>20.031494000000002</v>
      </c>
      <c r="F22" s="31"/>
      <c r="G22" s="28"/>
    </row>
  </sheetData>
  <conditionalFormatting sqref="D3:D8">
    <cfRule type="containsText" dxfId="30" priority="1" operator="containsText" text="q">
      <formula>NOT(ISERROR(SEARCH("q",D3)))</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3C6A-B33F-47FE-9C08-5A052C5E555F}">
  <dimension ref="B1:M287"/>
  <sheetViews>
    <sheetView topLeftCell="D6" zoomScale="145" zoomScaleNormal="145" workbookViewId="0">
      <selection activeCell="G11" sqref="G1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810</v>
      </c>
      <c r="C2" t="s">
        <v>127</v>
      </c>
      <c r="D2" t="s">
        <v>113</v>
      </c>
      <c r="E2" t="str">
        <f>_xlfn.CONCAT(B2,"_",C2,"_",D2)</f>
        <v>810_A_PH_FOORD</v>
      </c>
      <c r="F2" t="str">
        <f>INDEX(
Table_MAPPINGS_PH_GRAPHS_2[SERIES_ID],
MATCH(E2,Table_MAPPINGS_PH_GRAPHS_2[LOOKUP],0
))</f>
        <v>1590</v>
      </c>
      <c r="G2" t="str">
        <f>INDEX(
Table_MAPPINGS_PH_GRAPHS_2[LEGEND_DESCRIPTION],
MATCH(E2,Table_MAPPINGS_PH_GRAPHS_2[LOOKUP],0
))</f>
        <v>Foord</v>
      </c>
      <c r="I2" s="1">
        <v>37500</v>
      </c>
      <c r="L2">
        <v>100000</v>
      </c>
      <c r="M2">
        <v>100000</v>
      </c>
    </row>
    <row r="3" spans="2:13" x14ac:dyDescent="0.25">
      <c r="B3">
        <v>810</v>
      </c>
      <c r="C3" t="str">
        <f>C2</f>
        <v>A</v>
      </c>
      <c r="D3" t="s">
        <v>114</v>
      </c>
      <c r="E3" t="str">
        <f>_xlfn.CONCAT(B3,"_",C3,"_",D3)</f>
        <v>810_A_PH_COMP_1</v>
      </c>
      <c r="F3" t="str">
        <f>INDEX(
Table_MAPPINGS_PH_GRAPHS_2[SERIES_ID],
MATCH(E3,Table_MAPPINGS_PH_GRAPHS_2[LOOKUP],0
))</f>
        <v>1482</v>
      </c>
      <c r="G3" t="str">
        <f>INDEX(
Table_MAPPINGS_PH_GRAPHS_2[LEGEND_DESCRIPTION],
MATCH(E3,Table_MAPPINGS_PH_GRAPHS_2[LOOKUP],0
))</f>
        <v>Benchmark</v>
      </c>
      <c r="I3" s="1">
        <v>37529</v>
      </c>
      <c r="L3">
        <v>99914.6</v>
      </c>
      <c r="M3">
        <v>100808</v>
      </c>
    </row>
    <row r="4" spans="2:13" x14ac:dyDescent="0.25">
      <c r="I4" s="1">
        <v>37560</v>
      </c>
      <c r="L4">
        <v>99667.211450000003</v>
      </c>
      <c r="M4">
        <v>103884.45854000001</v>
      </c>
    </row>
    <row r="5" spans="2:13" x14ac:dyDescent="0.25">
      <c r="I5" s="1">
        <v>37590</v>
      </c>
      <c r="L5">
        <v>102234.53913999999</v>
      </c>
      <c r="M5">
        <v>108506.69364</v>
      </c>
    </row>
    <row r="6" spans="2:13" x14ac:dyDescent="0.25">
      <c r="I6" s="1">
        <v>37621</v>
      </c>
      <c r="L6">
        <v>100695.50039</v>
      </c>
      <c r="M6">
        <v>107019.6094</v>
      </c>
    </row>
    <row r="7" spans="2:13" x14ac:dyDescent="0.25">
      <c r="I7" s="1">
        <v>37652</v>
      </c>
      <c r="L7">
        <v>98142.063890000005</v>
      </c>
      <c r="M7">
        <v>102805.8193</v>
      </c>
    </row>
    <row r="8" spans="2:13" x14ac:dyDescent="0.25">
      <c r="I8" s="1">
        <v>37680</v>
      </c>
      <c r="L8">
        <v>95105.254010000004</v>
      </c>
      <c r="M8">
        <v>99217.896210000006</v>
      </c>
    </row>
    <row r="9" spans="2:13" x14ac:dyDescent="0.25">
      <c r="I9" s="1">
        <v>37711</v>
      </c>
      <c r="L9">
        <v>91079.924140000003</v>
      </c>
      <c r="M9">
        <v>95399.495469999994</v>
      </c>
    </row>
    <row r="10" spans="2:13" x14ac:dyDescent="0.25">
      <c r="I10" s="1">
        <v>37741</v>
      </c>
      <c r="L10">
        <v>90305.744789999997</v>
      </c>
      <c r="M10">
        <v>94865.258300000001</v>
      </c>
    </row>
    <row r="11" spans="2:13" x14ac:dyDescent="0.25">
      <c r="I11" s="1">
        <v>37772</v>
      </c>
      <c r="L11">
        <v>99465.8177</v>
      </c>
      <c r="M11">
        <v>104134.35296</v>
      </c>
    </row>
    <row r="12" spans="2:13" x14ac:dyDescent="0.25">
      <c r="I12" s="1">
        <v>37802</v>
      </c>
      <c r="L12">
        <v>99797.237800000003</v>
      </c>
      <c r="M12">
        <v>104136.43565</v>
      </c>
    </row>
    <row r="13" spans="2:13" x14ac:dyDescent="0.25">
      <c r="I13" s="1">
        <v>37833</v>
      </c>
      <c r="L13">
        <v>101537.10284000001</v>
      </c>
      <c r="M13">
        <v>106775.77361</v>
      </c>
    </row>
    <row r="14" spans="2:13" x14ac:dyDescent="0.25">
      <c r="I14" s="1">
        <v>37864</v>
      </c>
      <c r="L14">
        <v>104063.04136</v>
      </c>
      <c r="M14">
        <v>109432.56841000001</v>
      </c>
    </row>
    <row r="15" spans="2:13" x14ac:dyDescent="0.25">
      <c r="I15" s="1">
        <v>37894</v>
      </c>
      <c r="L15">
        <v>104274.28933</v>
      </c>
      <c r="M15">
        <v>108022.9675</v>
      </c>
    </row>
    <row r="16" spans="2:13" x14ac:dyDescent="0.25">
      <c r="I16" s="1">
        <v>37925</v>
      </c>
      <c r="L16">
        <v>109623.66465000001</v>
      </c>
      <c r="M16">
        <v>114399.34723</v>
      </c>
    </row>
    <row r="17" spans="9:13" x14ac:dyDescent="0.25">
      <c r="I17" s="1">
        <v>37955</v>
      </c>
      <c r="L17">
        <v>111404.50108</v>
      </c>
      <c r="M17">
        <v>114882.11248</v>
      </c>
    </row>
    <row r="18" spans="9:13" x14ac:dyDescent="0.25">
      <c r="I18" s="1">
        <v>37986</v>
      </c>
      <c r="L18">
        <v>116889.83590000001</v>
      </c>
      <c r="M18">
        <v>122008.3648</v>
      </c>
    </row>
    <row r="19" spans="9:13" x14ac:dyDescent="0.25">
      <c r="I19" s="1">
        <v>38017</v>
      </c>
      <c r="L19">
        <v>119281.51884</v>
      </c>
      <c r="M19">
        <v>125724.12955</v>
      </c>
    </row>
    <row r="20" spans="9:13" x14ac:dyDescent="0.25">
      <c r="I20" s="1">
        <v>38046</v>
      </c>
      <c r="L20">
        <v>119206.2522</v>
      </c>
      <c r="M20">
        <v>126692.70824000001</v>
      </c>
    </row>
    <row r="21" spans="9:13" x14ac:dyDescent="0.25">
      <c r="I21" s="1">
        <v>38077</v>
      </c>
      <c r="L21">
        <v>120077.29229</v>
      </c>
      <c r="M21">
        <v>123883.93090000001</v>
      </c>
    </row>
    <row r="22" spans="9:13" x14ac:dyDescent="0.25">
      <c r="I22" s="1">
        <v>38107</v>
      </c>
      <c r="L22">
        <v>118963.45531999999</v>
      </c>
      <c r="M22">
        <v>124289.40300999999</v>
      </c>
    </row>
    <row r="23" spans="9:13" x14ac:dyDescent="0.25">
      <c r="I23" s="1">
        <v>38138</v>
      </c>
      <c r="L23">
        <v>118746.46597999999</v>
      </c>
      <c r="M23">
        <v>121515.6364</v>
      </c>
    </row>
    <row r="24" spans="9:13" x14ac:dyDescent="0.25">
      <c r="I24" s="1">
        <v>38168</v>
      </c>
      <c r="L24">
        <v>119485.54398</v>
      </c>
      <c r="M24">
        <v>120653.72599000001</v>
      </c>
    </row>
    <row r="25" spans="9:13" x14ac:dyDescent="0.25">
      <c r="I25" s="1">
        <v>38199</v>
      </c>
      <c r="L25">
        <v>118964.22855</v>
      </c>
      <c r="M25">
        <v>122008.18472</v>
      </c>
    </row>
    <row r="26" spans="9:13" x14ac:dyDescent="0.25">
      <c r="I26" s="1">
        <v>38230</v>
      </c>
      <c r="L26">
        <v>126475.15409</v>
      </c>
      <c r="M26">
        <v>132280.54182000001</v>
      </c>
    </row>
    <row r="27" spans="9:13" x14ac:dyDescent="0.25">
      <c r="I27" s="1">
        <v>38260</v>
      </c>
      <c r="L27">
        <v>131783.56925999999</v>
      </c>
      <c r="M27">
        <v>136544.47281000001</v>
      </c>
    </row>
    <row r="28" spans="9:13" x14ac:dyDescent="0.25">
      <c r="I28" s="1">
        <v>38291</v>
      </c>
      <c r="L28">
        <v>134645.77658999999</v>
      </c>
      <c r="M28">
        <v>137482.80643</v>
      </c>
    </row>
    <row r="29" spans="9:13" x14ac:dyDescent="0.25">
      <c r="I29" s="1">
        <v>38321</v>
      </c>
      <c r="L29">
        <v>142147.83533</v>
      </c>
      <c r="M29">
        <v>144551.34744000001</v>
      </c>
    </row>
    <row r="30" spans="9:13" x14ac:dyDescent="0.25">
      <c r="I30" s="1">
        <v>38352</v>
      </c>
      <c r="L30">
        <v>146688.46363000001</v>
      </c>
      <c r="M30">
        <v>149586.21541999999</v>
      </c>
    </row>
    <row r="31" spans="9:13" x14ac:dyDescent="0.25">
      <c r="I31" s="1">
        <v>38383</v>
      </c>
      <c r="L31">
        <v>147455.93768</v>
      </c>
      <c r="M31">
        <v>151378.55744999999</v>
      </c>
    </row>
    <row r="32" spans="9:13" x14ac:dyDescent="0.25">
      <c r="I32" s="1">
        <v>38411</v>
      </c>
      <c r="L32">
        <v>152220.38647999999</v>
      </c>
      <c r="M32">
        <v>155527.08682</v>
      </c>
    </row>
    <row r="33" spans="9:13" x14ac:dyDescent="0.25">
      <c r="I33" s="1">
        <v>38442</v>
      </c>
      <c r="L33">
        <v>150791.49371000001</v>
      </c>
      <c r="M33">
        <v>155029.55567</v>
      </c>
    </row>
    <row r="34" spans="9:13" x14ac:dyDescent="0.25">
      <c r="I34" s="1">
        <v>38472</v>
      </c>
      <c r="L34">
        <v>147698.30781</v>
      </c>
      <c r="M34">
        <v>154186.50495</v>
      </c>
    </row>
    <row r="35" spans="9:13" x14ac:dyDescent="0.25">
      <c r="I35" s="1">
        <v>38503</v>
      </c>
      <c r="L35">
        <v>157236.22143000001</v>
      </c>
      <c r="M35">
        <v>165609.72054000001</v>
      </c>
    </row>
    <row r="36" spans="9:13" x14ac:dyDescent="0.25">
      <c r="I36" s="1">
        <v>38533</v>
      </c>
      <c r="L36">
        <v>160566.95631000001</v>
      </c>
      <c r="M36">
        <v>169898.84669000001</v>
      </c>
    </row>
    <row r="37" spans="9:13" x14ac:dyDescent="0.25">
      <c r="I37" s="1">
        <v>38564</v>
      </c>
      <c r="L37">
        <v>167847.54380000001</v>
      </c>
      <c r="M37">
        <v>180863.77846</v>
      </c>
    </row>
    <row r="38" spans="9:13" x14ac:dyDescent="0.25">
      <c r="I38" s="1">
        <v>38595</v>
      </c>
      <c r="L38">
        <v>170286.36861</v>
      </c>
      <c r="M38">
        <v>186377.41075000001</v>
      </c>
    </row>
    <row r="39" spans="9:13" x14ac:dyDescent="0.25">
      <c r="I39" s="1">
        <v>38625</v>
      </c>
      <c r="L39">
        <v>179761.78330000001</v>
      </c>
      <c r="M39">
        <v>200817.55978000001</v>
      </c>
    </row>
    <row r="40" spans="9:13" x14ac:dyDescent="0.25">
      <c r="I40" s="1">
        <v>38656</v>
      </c>
      <c r="L40">
        <v>176381.72248999999</v>
      </c>
      <c r="M40">
        <v>198260.09181000001</v>
      </c>
    </row>
    <row r="41" spans="9:13" x14ac:dyDescent="0.25">
      <c r="I41" s="1">
        <v>38686</v>
      </c>
      <c r="L41">
        <v>181928.75128</v>
      </c>
      <c r="M41">
        <v>203169.80570999999</v>
      </c>
    </row>
    <row r="42" spans="9:13" x14ac:dyDescent="0.25">
      <c r="I42" s="1">
        <v>38717</v>
      </c>
      <c r="L42">
        <v>191605.72349</v>
      </c>
      <c r="M42">
        <v>215061.52984999999</v>
      </c>
    </row>
    <row r="43" spans="9:13" x14ac:dyDescent="0.25">
      <c r="I43" s="1">
        <v>38748</v>
      </c>
      <c r="L43">
        <v>200563.48267</v>
      </c>
      <c r="M43">
        <v>233326.29016999999</v>
      </c>
    </row>
    <row r="44" spans="9:13" x14ac:dyDescent="0.25">
      <c r="I44" s="1">
        <v>38776</v>
      </c>
      <c r="L44">
        <v>199832.02765</v>
      </c>
      <c r="M44">
        <v>234158.33165000001</v>
      </c>
    </row>
    <row r="45" spans="9:13" x14ac:dyDescent="0.25">
      <c r="I45" s="1">
        <v>38807</v>
      </c>
      <c r="L45">
        <v>207442.83025</v>
      </c>
      <c r="M45">
        <v>245316.49244999999</v>
      </c>
    </row>
    <row r="46" spans="9:13" x14ac:dyDescent="0.25">
      <c r="I46" s="1">
        <v>38837</v>
      </c>
      <c r="L46">
        <v>209835.47586000001</v>
      </c>
      <c r="M46">
        <v>248295.91357999999</v>
      </c>
    </row>
    <row r="47" spans="9:13" x14ac:dyDescent="0.25">
      <c r="I47" s="1">
        <v>38868</v>
      </c>
      <c r="L47">
        <v>206963.24786999999</v>
      </c>
      <c r="M47">
        <v>242606.80853000001</v>
      </c>
    </row>
    <row r="48" spans="9:13" x14ac:dyDescent="0.25">
      <c r="I48" s="1">
        <v>38898</v>
      </c>
      <c r="L48">
        <v>207833.32136</v>
      </c>
      <c r="M48">
        <v>242329.23662000001</v>
      </c>
    </row>
    <row r="49" spans="9:13" x14ac:dyDescent="0.25">
      <c r="I49" s="1">
        <v>38929</v>
      </c>
      <c r="L49">
        <v>205821.91047999999</v>
      </c>
      <c r="M49">
        <v>239413.61225999999</v>
      </c>
    </row>
    <row r="50" spans="9:13" x14ac:dyDescent="0.25">
      <c r="I50" s="1">
        <v>38960</v>
      </c>
      <c r="L50">
        <v>213835.99820999999</v>
      </c>
      <c r="M50">
        <v>253827.20554</v>
      </c>
    </row>
    <row r="51" spans="9:13" x14ac:dyDescent="0.25">
      <c r="I51" s="1">
        <v>38990</v>
      </c>
      <c r="L51">
        <v>219928.61345999999</v>
      </c>
      <c r="M51">
        <v>259486.18945000001</v>
      </c>
    </row>
    <row r="52" spans="9:13" x14ac:dyDescent="0.25">
      <c r="I52" s="1">
        <v>39021</v>
      </c>
      <c r="L52">
        <v>225716.25485999999</v>
      </c>
      <c r="M52">
        <v>269477.36465</v>
      </c>
    </row>
    <row r="53" spans="9:13" x14ac:dyDescent="0.25">
      <c r="I53" s="1">
        <v>39051</v>
      </c>
      <c r="L53">
        <v>232810.51675000001</v>
      </c>
      <c r="M53">
        <v>277298.55682</v>
      </c>
    </row>
    <row r="54" spans="9:13" x14ac:dyDescent="0.25">
      <c r="I54" s="1">
        <v>39082</v>
      </c>
      <c r="L54">
        <v>241899.67212999999</v>
      </c>
      <c r="M54">
        <v>284748.49342999997</v>
      </c>
    </row>
    <row r="55" spans="9:13" x14ac:dyDescent="0.25">
      <c r="I55" s="1">
        <v>39113</v>
      </c>
      <c r="L55">
        <v>246516.08548000001</v>
      </c>
      <c r="M55">
        <v>293228.69238999998</v>
      </c>
    </row>
    <row r="56" spans="9:13" x14ac:dyDescent="0.25">
      <c r="I56" s="1">
        <v>39141</v>
      </c>
      <c r="L56">
        <v>250246.12036</v>
      </c>
      <c r="M56">
        <v>298228.79373999999</v>
      </c>
    </row>
    <row r="57" spans="9:13" x14ac:dyDescent="0.25">
      <c r="I57" s="1">
        <v>39172</v>
      </c>
      <c r="L57">
        <v>259281.00628999999</v>
      </c>
      <c r="M57">
        <v>307738.82374000002</v>
      </c>
    </row>
    <row r="58" spans="9:13" x14ac:dyDescent="0.25">
      <c r="I58" s="1">
        <v>39202</v>
      </c>
      <c r="L58">
        <v>268580.11958</v>
      </c>
      <c r="M58">
        <v>316397.62179</v>
      </c>
    </row>
    <row r="59" spans="9:13" x14ac:dyDescent="0.25">
      <c r="I59" s="1">
        <v>39233</v>
      </c>
      <c r="L59">
        <v>268820.49878999998</v>
      </c>
      <c r="M59">
        <v>318301.82932999998</v>
      </c>
    </row>
    <row r="60" spans="9:13" x14ac:dyDescent="0.25">
      <c r="I60" s="1">
        <v>39263</v>
      </c>
      <c r="L60">
        <v>265957.56047999999</v>
      </c>
      <c r="M60">
        <v>315530.83197</v>
      </c>
    </row>
    <row r="61" spans="9:13" x14ac:dyDescent="0.25">
      <c r="I61" s="1">
        <v>39294</v>
      </c>
      <c r="L61">
        <v>264542.40029999998</v>
      </c>
      <c r="M61">
        <v>316811.67887</v>
      </c>
    </row>
    <row r="62" spans="9:13" x14ac:dyDescent="0.25">
      <c r="I62" s="1">
        <v>39325</v>
      </c>
      <c r="L62">
        <v>264695.57034999999</v>
      </c>
      <c r="M62">
        <v>317001.64463</v>
      </c>
    </row>
    <row r="63" spans="9:13" x14ac:dyDescent="0.25">
      <c r="I63" s="1">
        <v>39355</v>
      </c>
      <c r="L63">
        <v>268172.87605999998</v>
      </c>
      <c r="M63">
        <v>323518.33017999999</v>
      </c>
    </row>
    <row r="64" spans="9:13" x14ac:dyDescent="0.25">
      <c r="I64" s="1">
        <v>39386</v>
      </c>
      <c r="L64">
        <v>276088.26666999998</v>
      </c>
      <c r="M64">
        <v>331938.16886999999</v>
      </c>
    </row>
    <row r="65" spans="9:13" x14ac:dyDescent="0.25">
      <c r="I65" s="1">
        <v>39416</v>
      </c>
      <c r="L65">
        <v>274798.38228999998</v>
      </c>
      <c r="M65">
        <v>322553.02779000002</v>
      </c>
    </row>
    <row r="66" spans="9:13" x14ac:dyDescent="0.25">
      <c r="I66" s="1">
        <v>39447</v>
      </c>
      <c r="L66">
        <v>272233.96379000001</v>
      </c>
      <c r="M66">
        <v>314846.77389999997</v>
      </c>
    </row>
    <row r="67" spans="9:13" x14ac:dyDescent="0.25">
      <c r="I67" s="1">
        <v>39478</v>
      </c>
      <c r="L67">
        <v>260374.90786000001</v>
      </c>
      <c r="M67">
        <v>297865.07235999999</v>
      </c>
    </row>
    <row r="68" spans="9:13" x14ac:dyDescent="0.25">
      <c r="I68" s="1">
        <v>39507</v>
      </c>
      <c r="L68">
        <v>275772.69878999999</v>
      </c>
      <c r="M68">
        <v>322956.00692000001</v>
      </c>
    </row>
    <row r="69" spans="9:13" x14ac:dyDescent="0.25">
      <c r="I69" s="1">
        <v>39538</v>
      </c>
      <c r="L69">
        <v>276214.21088000003</v>
      </c>
      <c r="M69">
        <v>323122.69059000001</v>
      </c>
    </row>
    <row r="70" spans="9:13" x14ac:dyDescent="0.25">
      <c r="I70" s="1">
        <v>39568</v>
      </c>
      <c r="L70">
        <v>277039.53894</v>
      </c>
      <c r="M70">
        <v>322898.77282999997</v>
      </c>
    </row>
    <row r="71" spans="9:13" x14ac:dyDescent="0.25">
      <c r="I71" s="1">
        <v>39599</v>
      </c>
      <c r="L71">
        <v>280404.18414000003</v>
      </c>
      <c r="M71">
        <v>325733.50118999998</v>
      </c>
    </row>
    <row r="72" spans="9:13" x14ac:dyDescent="0.25">
      <c r="I72" s="1">
        <v>39629</v>
      </c>
      <c r="L72">
        <v>268251.74721</v>
      </c>
      <c r="M72">
        <v>314192.94455000001</v>
      </c>
    </row>
    <row r="73" spans="9:13" x14ac:dyDescent="0.25">
      <c r="I73" s="1">
        <v>39660</v>
      </c>
      <c r="L73">
        <v>262494.52821000002</v>
      </c>
      <c r="M73">
        <v>311403.93761000002</v>
      </c>
    </row>
    <row r="74" spans="9:13" x14ac:dyDescent="0.25">
      <c r="I74" s="1">
        <v>39691</v>
      </c>
      <c r="L74">
        <v>268128.97326</v>
      </c>
      <c r="M74">
        <v>322225.84724999999</v>
      </c>
    </row>
    <row r="75" spans="9:13" x14ac:dyDescent="0.25">
      <c r="I75" s="1">
        <v>39721</v>
      </c>
      <c r="L75">
        <v>257999.59690999999</v>
      </c>
      <c r="M75">
        <v>302149.73606999998</v>
      </c>
    </row>
    <row r="76" spans="9:13" x14ac:dyDescent="0.25">
      <c r="I76" s="1">
        <v>39752</v>
      </c>
      <c r="L76">
        <v>249861.77361999999</v>
      </c>
      <c r="M76">
        <v>286136.03165999998</v>
      </c>
    </row>
    <row r="77" spans="9:13" x14ac:dyDescent="0.25">
      <c r="I77" s="1">
        <v>39782</v>
      </c>
      <c r="L77">
        <v>250323.51818000001</v>
      </c>
      <c r="M77">
        <v>287975.68565</v>
      </c>
    </row>
    <row r="78" spans="9:13" x14ac:dyDescent="0.25">
      <c r="I78" s="1">
        <v>39813</v>
      </c>
      <c r="L78">
        <v>256875.48595</v>
      </c>
      <c r="M78">
        <v>292058.49981000001</v>
      </c>
    </row>
    <row r="79" spans="9:13" x14ac:dyDescent="0.25">
      <c r="I79" s="1">
        <v>39844</v>
      </c>
      <c r="L79">
        <v>257810.7696</v>
      </c>
      <c r="M79">
        <v>285609.56352000003</v>
      </c>
    </row>
    <row r="80" spans="9:13" x14ac:dyDescent="0.25">
      <c r="I80" s="1">
        <v>39872</v>
      </c>
      <c r="L80">
        <v>241724.15101</v>
      </c>
      <c r="M80">
        <v>268798.39717000001</v>
      </c>
    </row>
    <row r="81" spans="9:13" x14ac:dyDescent="0.25">
      <c r="I81" s="1">
        <v>39903</v>
      </c>
      <c r="L81">
        <v>249618.86178000001</v>
      </c>
      <c r="M81">
        <v>280045.17574999999</v>
      </c>
    </row>
    <row r="82" spans="9:13" x14ac:dyDescent="0.25">
      <c r="I82" s="1">
        <v>39933</v>
      </c>
      <c r="L82">
        <v>249605.88159999999</v>
      </c>
      <c r="M82">
        <v>282867.80803999997</v>
      </c>
    </row>
    <row r="83" spans="9:13" x14ac:dyDescent="0.25">
      <c r="I83" s="1">
        <v>39964</v>
      </c>
      <c r="L83">
        <v>263240.85249000002</v>
      </c>
      <c r="M83">
        <v>291481.81167999998</v>
      </c>
    </row>
    <row r="84" spans="9:13" x14ac:dyDescent="0.25">
      <c r="I84" s="1">
        <v>39994</v>
      </c>
      <c r="L84">
        <v>260197.26175000001</v>
      </c>
      <c r="M84">
        <v>291878.56722000003</v>
      </c>
    </row>
    <row r="85" spans="9:13" x14ac:dyDescent="0.25">
      <c r="I85" s="1">
        <v>40025</v>
      </c>
      <c r="L85">
        <v>274091.01493</v>
      </c>
      <c r="M85">
        <v>308378.55959000002</v>
      </c>
    </row>
    <row r="86" spans="9:13" x14ac:dyDescent="0.25">
      <c r="I86" s="1">
        <v>40056</v>
      </c>
      <c r="L86">
        <v>282283.86946000002</v>
      </c>
      <c r="M86">
        <v>321397.17950999999</v>
      </c>
    </row>
    <row r="87" spans="9:13" x14ac:dyDescent="0.25">
      <c r="I87" s="1">
        <v>40086</v>
      </c>
      <c r="L87">
        <v>284249.69433000003</v>
      </c>
      <c r="M87">
        <v>323971.79287</v>
      </c>
    </row>
    <row r="88" spans="9:13" x14ac:dyDescent="0.25">
      <c r="I88" s="1">
        <v>40117</v>
      </c>
      <c r="L88">
        <v>294919.29084999999</v>
      </c>
      <c r="M88">
        <v>334503.12715999997</v>
      </c>
    </row>
    <row r="89" spans="9:13" x14ac:dyDescent="0.25">
      <c r="I89" s="1">
        <v>40147</v>
      </c>
      <c r="L89">
        <v>296003.11924000003</v>
      </c>
      <c r="M89">
        <v>331383.15996000002</v>
      </c>
    </row>
    <row r="90" spans="9:13" x14ac:dyDescent="0.25">
      <c r="I90" s="1">
        <v>40178</v>
      </c>
      <c r="L90">
        <v>302320.12180999998</v>
      </c>
      <c r="M90">
        <v>341823.29716999998</v>
      </c>
    </row>
    <row r="91" spans="9:13" x14ac:dyDescent="0.25">
      <c r="I91" s="1">
        <v>40209</v>
      </c>
      <c r="L91">
        <v>302269.33202999999</v>
      </c>
      <c r="M91">
        <v>339485.56959000003</v>
      </c>
    </row>
    <row r="92" spans="9:13" x14ac:dyDescent="0.25">
      <c r="I92" s="1">
        <v>40237</v>
      </c>
      <c r="L92">
        <v>298693.48583999998</v>
      </c>
      <c r="M92">
        <v>345314.47493000003</v>
      </c>
    </row>
    <row r="93" spans="9:13" x14ac:dyDescent="0.25">
      <c r="I93" s="1">
        <v>40268</v>
      </c>
      <c r="L93">
        <v>306994.47649999999</v>
      </c>
      <c r="M93">
        <v>359699.25935000001</v>
      </c>
    </row>
    <row r="94" spans="9:13" x14ac:dyDescent="0.25">
      <c r="I94" s="1">
        <v>40298</v>
      </c>
      <c r="L94">
        <v>310467.50501999998</v>
      </c>
      <c r="M94">
        <v>362856.75001999998</v>
      </c>
    </row>
    <row r="95" spans="9:13" x14ac:dyDescent="0.25">
      <c r="I95" s="1">
        <v>40329</v>
      </c>
      <c r="L95">
        <v>304915.41462</v>
      </c>
      <c r="M95">
        <v>349108.02208999998</v>
      </c>
    </row>
    <row r="96" spans="9:13" x14ac:dyDescent="0.25">
      <c r="I96" s="1">
        <v>40359</v>
      </c>
      <c r="L96">
        <v>304459.87099000002</v>
      </c>
      <c r="M96">
        <v>346510.56368999998</v>
      </c>
    </row>
    <row r="97" spans="9:13" x14ac:dyDescent="0.25">
      <c r="I97" s="1">
        <v>40390</v>
      </c>
      <c r="L97">
        <v>310222.68742999999</v>
      </c>
      <c r="M97">
        <v>359601.80589999998</v>
      </c>
    </row>
    <row r="98" spans="9:13" x14ac:dyDescent="0.25">
      <c r="I98" s="1">
        <v>40421</v>
      </c>
      <c r="L98">
        <v>308051.12861000001</v>
      </c>
      <c r="M98">
        <v>353690.93137000001</v>
      </c>
    </row>
    <row r="99" spans="9:13" x14ac:dyDescent="0.25">
      <c r="I99" s="1">
        <v>40451</v>
      </c>
      <c r="L99">
        <v>320549.37900000002</v>
      </c>
      <c r="M99">
        <v>375002.21296999999</v>
      </c>
    </row>
    <row r="100" spans="9:13" x14ac:dyDescent="0.25">
      <c r="I100" s="1">
        <v>40482</v>
      </c>
      <c r="L100">
        <v>325300.24135000003</v>
      </c>
      <c r="M100">
        <v>386191.45231000002</v>
      </c>
    </row>
    <row r="101" spans="9:13" x14ac:dyDescent="0.25">
      <c r="I101" s="1">
        <v>40512</v>
      </c>
      <c r="L101">
        <v>328382.46113000001</v>
      </c>
      <c r="M101">
        <v>389596.24549</v>
      </c>
    </row>
    <row r="102" spans="9:13" x14ac:dyDescent="0.25">
      <c r="I102" s="1">
        <v>40543</v>
      </c>
      <c r="L102">
        <v>334905.12196000002</v>
      </c>
      <c r="M102">
        <v>395028.16983000003</v>
      </c>
    </row>
    <row r="103" spans="9:13" x14ac:dyDescent="0.25">
      <c r="I103" s="1">
        <v>40574</v>
      </c>
      <c r="L103">
        <v>336375.02054</v>
      </c>
      <c r="M103">
        <v>395454.58899000002</v>
      </c>
    </row>
    <row r="104" spans="9:13" x14ac:dyDescent="0.25">
      <c r="I104" s="1">
        <v>40602</v>
      </c>
      <c r="L104">
        <v>337868.52562999999</v>
      </c>
      <c r="M104">
        <v>398779.34655999998</v>
      </c>
    </row>
    <row r="105" spans="9:13" x14ac:dyDescent="0.25">
      <c r="I105" s="1">
        <v>40633</v>
      </c>
      <c r="L105">
        <v>338328.02682000003</v>
      </c>
      <c r="M105">
        <v>398463.26997999998</v>
      </c>
    </row>
    <row r="106" spans="9:13" x14ac:dyDescent="0.25">
      <c r="I106" s="1">
        <v>40663</v>
      </c>
      <c r="L106">
        <v>341606.42540000001</v>
      </c>
      <c r="M106">
        <v>404576.49044000002</v>
      </c>
    </row>
    <row r="107" spans="9:13" x14ac:dyDescent="0.25">
      <c r="I107" s="1">
        <v>40694</v>
      </c>
      <c r="L107">
        <v>344209.12475999998</v>
      </c>
      <c r="M107">
        <v>407615.29517</v>
      </c>
    </row>
    <row r="108" spans="9:13" x14ac:dyDescent="0.25">
      <c r="I108" s="1">
        <v>40724</v>
      </c>
      <c r="L108">
        <v>339847.30673000001</v>
      </c>
      <c r="M108">
        <v>401465.14481000003</v>
      </c>
    </row>
    <row r="109" spans="9:13" x14ac:dyDescent="0.25">
      <c r="I109" s="1">
        <v>40755</v>
      </c>
      <c r="L109">
        <v>337575.42748999997</v>
      </c>
      <c r="M109">
        <v>401112.99167000002</v>
      </c>
    </row>
    <row r="110" spans="9:13" x14ac:dyDescent="0.25">
      <c r="I110" s="1">
        <v>40786</v>
      </c>
      <c r="L110">
        <v>339906.72340000002</v>
      </c>
      <c r="M110">
        <v>403194.25636</v>
      </c>
    </row>
    <row r="111" spans="9:13" x14ac:dyDescent="0.25">
      <c r="I111" s="1">
        <v>40816</v>
      </c>
      <c r="L111">
        <v>338946.48690000002</v>
      </c>
      <c r="M111">
        <v>406661.82868999999</v>
      </c>
    </row>
    <row r="112" spans="9:13" x14ac:dyDescent="0.25">
      <c r="I112" s="1">
        <v>40847</v>
      </c>
      <c r="L112">
        <v>355851.78188000002</v>
      </c>
      <c r="M112">
        <v>432293.55128999997</v>
      </c>
    </row>
    <row r="113" spans="9:13" x14ac:dyDescent="0.25">
      <c r="I113" s="1">
        <v>40877</v>
      </c>
      <c r="L113">
        <v>354739.03336</v>
      </c>
      <c r="M113">
        <v>433991.75789000001</v>
      </c>
    </row>
    <row r="114" spans="9:13" x14ac:dyDescent="0.25">
      <c r="I114" s="1">
        <v>40908</v>
      </c>
      <c r="L114">
        <v>354850.77616000001</v>
      </c>
      <c r="M114">
        <v>432244.23131</v>
      </c>
    </row>
    <row r="115" spans="9:13" x14ac:dyDescent="0.25">
      <c r="I115" s="1">
        <v>40939</v>
      </c>
      <c r="L115">
        <v>361752.26890000002</v>
      </c>
      <c r="M115">
        <v>445993.83964999998</v>
      </c>
    </row>
    <row r="116" spans="9:13" x14ac:dyDescent="0.25">
      <c r="I116" s="1">
        <v>40968</v>
      </c>
      <c r="L116">
        <v>366603.72858</v>
      </c>
      <c r="M116">
        <v>452062.86213999998</v>
      </c>
    </row>
    <row r="117" spans="9:13" x14ac:dyDescent="0.25">
      <c r="I117" s="1">
        <v>40999</v>
      </c>
      <c r="L117">
        <v>370624.63828000001</v>
      </c>
      <c r="M117">
        <v>458387.95685999998</v>
      </c>
    </row>
    <row r="118" spans="9:13" x14ac:dyDescent="0.25">
      <c r="I118" s="1">
        <v>41029</v>
      </c>
      <c r="L118">
        <v>371566.76610000001</v>
      </c>
      <c r="M118">
        <v>469026.88831000001</v>
      </c>
    </row>
    <row r="119" spans="9:13" x14ac:dyDescent="0.25">
      <c r="I119" s="1">
        <v>41060</v>
      </c>
      <c r="L119">
        <v>371115.31248000002</v>
      </c>
      <c r="M119">
        <v>462441.39513999998</v>
      </c>
    </row>
    <row r="120" spans="9:13" x14ac:dyDescent="0.25">
      <c r="I120" s="1">
        <v>41090</v>
      </c>
      <c r="L120">
        <v>372562.29109000001</v>
      </c>
      <c r="M120">
        <v>467748.76506000001</v>
      </c>
    </row>
    <row r="121" spans="9:13" x14ac:dyDescent="0.25">
      <c r="I121" s="1">
        <v>41121</v>
      </c>
      <c r="L121">
        <v>377822.12550999998</v>
      </c>
      <c r="M121">
        <v>482743.52983999997</v>
      </c>
    </row>
    <row r="122" spans="9:13" x14ac:dyDescent="0.25">
      <c r="I122" s="1">
        <v>41152</v>
      </c>
      <c r="L122">
        <v>386513.16785999999</v>
      </c>
      <c r="M122">
        <v>492813.95847000001</v>
      </c>
    </row>
    <row r="123" spans="9:13" x14ac:dyDescent="0.25">
      <c r="I123" s="1">
        <v>41182</v>
      </c>
      <c r="L123">
        <v>389974.39327</v>
      </c>
      <c r="M123">
        <v>496587.96571000002</v>
      </c>
    </row>
    <row r="124" spans="9:13" x14ac:dyDescent="0.25">
      <c r="I124" s="1">
        <v>41213</v>
      </c>
      <c r="L124">
        <v>398733.99810000003</v>
      </c>
      <c r="M124">
        <v>513939.04862000002</v>
      </c>
    </row>
    <row r="125" spans="9:13" x14ac:dyDescent="0.25">
      <c r="I125" s="1">
        <v>41243</v>
      </c>
      <c r="L125">
        <v>404049.12229000003</v>
      </c>
      <c r="M125">
        <v>523473.27987000003</v>
      </c>
    </row>
    <row r="126" spans="9:13" x14ac:dyDescent="0.25">
      <c r="I126" s="1">
        <v>41274</v>
      </c>
      <c r="L126">
        <v>407789.80906</v>
      </c>
      <c r="M126">
        <v>526958.11242000002</v>
      </c>
    </row>
    <row r="127" spans="9:13" x14ac:dyDescent="0.25">
      <c r="I127" s="1">
        <v>41305</v>
      </c>
      <c r="L127">
        <v>425454.85580000002</v>
      </c>
      <c r="M127">
        <v>545075.18183999998</v>
      </c>
    </row>
    <row r="128" spans="9:13" x14ac:dyDescent="0.25">
      <c r="I128" s="1">
        <v>41333</v>
      </c>
      <c r="L128">
        <v>422918.29395000002</v>
      </c>
      <c r="M128">
        <v>540522.56947999995</v>
      </c>
    </row>
    <row r="129" spans="9:13" x14ac:dyDescent="0.25">
      <c r="I129" s="1">
        <v>41364</v>
      </c>
      <c r="L129">
        <v>434315.51906000002</v>
      </c>
      <c r="M129">
        <v>557013.66761999996</v>
      </c>
    </row>
    <row r="130" spans="9:13" x14ac:dyDescent="0.25">
      <c r="I130" s="1">
        <v>41394</v>
      </c>
      <c r="L130">
        <v>430867.48814999999</v>
      </c>
      <c r="M130">
        <v>551612.51885999995</v>
      </c>
    </row>
    <row r="131" spans="9:13" x14ac:dyDescent="0.25">
      <c r="I131" s="1">
        <v>41425</v>
      </c>
      <c r="L131">
        <v>458477.90766000003</v>
      </c>
      <c r="M131">
        <v>587387.49008999998</v>
      </c>
    </row>
    <row r="132" spans="9:13" x14ac:dyDescent="0.25">
      <c r="I132" s="1">
        <v>41455</v>
      </c>
      <c r="L132">
        <v>440757.73652999999</v>
      </c>
      <c r="M132">
        <v>570814.64164000005</v>
      </c>
    </row>
    <row r="133" spans="9:13" x14ac:dyDescent="0.25">
      <c r="I133" s="1">
        <v>41486</v>
      </c>
      <c r="L133">
        <v>452039.81231000001</v>
      </c>
      <c r="M133">
        <v>583268.38419999997</v>
      </c>
    </row>
    <row r="134" spans="9:13" x14ac:dyDescent="0.25">
      <c r="I134" s="1">
        <v>41517</v>
      </c>
      <c r="L134">
        <v>461157.90736000001</v>
      </c>
      <c r="M134">
        <v>596143.13659999997</v>
      </c>
    </row>
    <row r="135" spans="9:13" x14ac:dyDescent="0.25">
      <c r="I135" s="1">
        <v>41547</v>
      </c>
      <c r="L135">
        <v>473988.24265999999</v>
      </c>
      <c r="M135">
        <v>614750.69510000001</v>
      </c>
    </row>
    <row r="136" spans="9:13" x14ac:dyDescent="0.25">
      <c r="I136" s="1">
        <v>41578</v>
      </c>
      <c r="L136">
        <v>483424.87458</v>
      </c>
      <c r="M136">
        <v>633242.06029000005</v>
      </c>
    </row>
    <row r="137" spans="9:13" x14ac:dyDescent="0.25">
      <c r="I137" s="1">
        <v>41608</v>
      </c>
      <c r="L137">
        <v>483097.11252000002</v>
      </c>
      <c r="M137">
        <v>628919.79428999999</v>
      </c>
    </row>
    <row r="138" spans="9:13" x14ac:dyDescent="0.25">
      <c r="I138" s="1">
        <v>41639</v>
      </c>
      <c r="L138">
        <v>494417.52716</v>
      </c>
      <c r="M138">
        <v>642969.89437999995</v>
      </c>
    </row>
    <row r="139" spans="9:13" x14ac:dyDescent="0.25">
      <c r="I139" s="1">
        <v>41670</v>
      </c>
      <c r="L139">
        <v>494664.90798999998</v>
      </c>
      <c r="M139">
        <v>633121.69334999996</v>
      </c>
    </row>
    <row r="140" spans="9:13" x14ac:dyDescent="0.25">
      <c r="I140" s="1">
        <v>41698</v>
      </c>
      <c r="L140">
        <v>499344.43802</v>
      </c>
      <c r="M140">
        <v>643235.24867</v>
      </c>
    </row>
    <row r="141" spans="9:13" x14ac:dyDescent="0.25">
      <c r="I141" s="1">
        <v>41729</v>
      </c>
      <c r="L141">
        <v>507880.23184000002</v>
      </c>
      <c r="M141">
        <v>654840.45799000002</v>
      </c>
    </row>
    <row r="142" spans="9:13" x14ac:dyDescent="0.25">
      <c r="I142" s="1">
        <v>41759</v>
      </c>
      <c r="L142">
        <v>513266.30170000001</v>
      </c>
      <c r="M142">
        <v>666394.37410000002</v>
      </c>
    </row>
    <row r="143" spans="9:13" x14ac:dyDescent="0.25">
      <c r="I143" s="1">
        <v>41790</v>
      </c>
      <c r="L143">
        <v>520952.97782999999</v>
      </c>
      <c r="M143">
        <v>671052.05513999995</v>
      </c>
    </row>
    <row r="144" spans="9:13" x14ac:dyDescent="0.25">
      <c r="I144" s="1">
        <v>41820</v>
      </c>
      <c r="L144">
        <v>532112.31157999998</v>
      </c>
      <c r="M144">
        <v>684120.85478000005</v>
      </c>
    </row>
    <row r="145" spans="9:13" x14ac:dyDescent="0.25">
      <c r="I145" s="1">
        <v>41851</v>
      </c>
      <c r="L145">
        <v>533525.06976999994</v>
      </c>
      <c r="M145">
        <v>687837.07499999995</v>
      </c>
    </row>
    <row r="146" spans="9:13" x14ac:dyDescent="0.25">
      <c r="I146" s="1">
        <v>41882</v>
      </c>
      <c r="L146">
        <v>535320.91515000002</v>
      </c>
      <c r="M146">
        <v>683843.79235999996</v>
      </c>
    </row>
    <row r="147" spans="9:13" x14ac:dyDescent="0.25">
      <c r="I147" s="1">
        <v>41912</v>
      </c>
      <c r="L147">
        <v>534578.96036000003</v>
      </c>
      <c r="M147">
        <v>687691.05315000005</v>
      </c>
    </row>
    <row r="148" spans="9:13" x14ac:dyDescent="0.25">
      <c r="I148" s="1">
        <v>41943</v>
      </c>
      <c r="L148">
        <v>529812.65434999997</v>
      </c>
      <c r="M148">
        <v>691445.87139999995</v>
      </c>
    </row>
    <row r="149" spans="9:13" x14ac:dyDescent="0.25">
      <c r="I149" s="1">
        <v>41973</v>
      </c>
      <c r="L149">
        <v>536111.59699999995</v>
      </c>
      <c r="M149">
        <v>700753.41299999994</v>
      </c>
    </row>
    <row r="150" spans="9:13" x14ac:dyDescent="0.25">
      <c r="I150" s="1">
        <v>42004</v>
      </c>
      <c r="L150">
        <v>538378.81293999997</v>
      </c>
      <c r="M150">
        <v>707846.00240999996</v>
      </c>
    </row>
    <row r="151" spans="9:13" x14ac:dyDescent="0.25">
      <c r="I151" s="1">
        <v>42035</v>
      </c>
      <c r="L151">
        <v>547743.37401000003</v>
      </c>
      <c r="M151">
        <v>714433.67195999995</v>
      </c>
    </row>
    <row r="152" spans="9:13" x14ac:dyDescent="0.25">
      <c r="I152" s="1">
        <v>42063</v>
      </c>
      <c r="L152">
        <v>557392.42128999997</v>
      </c>
      <c r="M152">
        <v>732963.67205000005</v>
      </c>
    </row>
    <row r="153" spans="9:13" x14ac:dyDescent="0.25">
      <c r="I153" s="1">
        <v>42094</v>
      </c>
      <c r="L153">
        <v>558239.10037</v>
      </c>
      <c r="M153">
        <v>737100.58959999995</v>
      </c>
    </row>
    <row r="154" spans="9:13" x14ac:dyDescent="0.25">
      <c r="I154" s="1">
        <v>42124</v>
      </c>
      <c r="L154">
        <v>570839.11511000001</v>
      </c>
      <c r="M154">
        <v>749020.59446000005</v>
      </c>
    </row>
    <row r="155" spans="9:13" x14ac:dyDescent="0.25">
      <c r="I155" s="1">
        <v>42155</v>
      </c>
      <c r="L155">
        <v>564433.72939999995</v>
      </c>
      <c r="M155">
        <v>748147.23083000001</v>
      </c>
    </row>
    <row r="156" spans="9:13" x14ac:dyDescent="0.25">
      <c r="I156" s="1">
        <v>42185</v>
      </c>
      <c r="L156">
        <v>558592.40474000003</v>
      </c>
      <c r="M156">
        <v>740787.02930000005</v>
      </c>
    </row>
    <row r="157" spans="9:13" x14ac:dyDescent="0.25">
      <c r="I157" s="1">
        <v>42216</v>
      </c>
      <c r="L157">
        <v>561874.69371000002</v>
      </c>
      <c r="M157">
        <v>748565.60016000003</v>
      </c>
    </row>
    <row r="158" spans="9:13" x14ac:dyDescent="0.25">
      <c r="I158" s="1">
        <v>42247</v>
      </c>
      <c r="L158">
        <v>556493.61976000003</v>
      </c>
      <c r="M158">
        <v>738795.19671000005</v>
      </c>
    </row>
    <row r="159" spans="9:13" x14ac:dyDescent="0.25">
      <c r="I159" s="1">
        <v>42277</v>
      </c>
      <c r="L159">
        <v>555242.06561000005</v>
      </c>
      <c r="M159">
        <v>732927.92049000005</v>
      </c>
    </row>
    <row r="160" spans="9:13" x14ac:dyDescent="0.25">
      <c r="I160" s="1">
        <v>42308</v>
      </c>
      <c r="L160">
        <v>582473.91270999995</v>
      </c>
      <c r="M160">
        <v>772163.47915999999</v>
      </c>
    </row>
    <row r="161" spans="9:13" x14ac:dyDescent="0.25">
      <c r="I161" s="1">
        <v>42338</v>
      </c>
      <c r="L161">
        <v>577900.32755000005</v>
      </c>
      <c r="M161">
        <v>763051.20921999996</v>
      </c>
    </row>
    <row r="162" spans="9:13" x14ac:dyDescent="0.25">
      <c r="I162" s="1">
        <v>42369</v>
      </c>
      <c r="L162">
        <v>581242.90304999996</v>
      </c>
      <c r="M162">
        <v>772384.06353000004</v>
      </c>
    </row>
    <row r="163" spans="9:13" x14ac:dyDescent="0.25">
      <c r="I163" s="1">
        <v>42400</v>
      </c>
      <c r="L163">
        <v>568068.45140000002</v>
      </c>
      <c r="M163">
        <v>750465.09091000003</v>
      </c>
    </row>
    <row r="164" spans="9:13" x14ac:dyDescent="0.25">
      <c r="I164" s="1">
        <v>42429</v>
      </c>
      <c r="L164">
        <v>573557.69684999995</v>
      </c>
      <c r="M164">
        <v>759578.78399999999</v>
      </c>
    </row>
    <row r="165" spans="9:13" x14ac:dyDescent="0.25">
      <c r="I165" s="1">
        <v>42460</v>
      </c>
      <c r="L165">
        <v>593857.62442000001</v>
      </c>
      <c r="M165">
        <v>780105.72279000003</v>
      </c>
    </row>
    <row r="166" spans="9:13" x14ac:dyDescent="0.25">
      <c r="I166" s="1">
        <v>42490</v>
      </c>
      <c r="L166">
        <v>597569.82842999999</v>
      </c>
      <c r="M166">
        <v>779984.98254999996</v>
      </c>
    </row>
    <row r="167" spans="9:13" x14ac:dyDescent="0.25">
      <c r="I167" s="1">
        <v>42521</v>
      </c>
      <c r="L167">
        <v>615388.16556999995</v>
      </c>
      <c r="M167">
        <v>807693.43582000001</v>
      </c>
    </row>
    <row r="168" spans="9:13" x14ac:dyDescent="0.25">
      <c r="I168" s="1">
        <v>42551</v>
      </c>
      <c r="L168">
        <v>596660.67290999996</v>
      </c>
      <c r="M168">
        <v>781130.57762999996</v>
      </c>
    </row>
    <row r="169" spans="9:13" x14ac:dyDescent="0.25">
      <c r="I169" s="1">
        <v>42582</v>
      </c>
      <c r="L169">
        <v>599438.12834000005</v>
      </c>
      <c r="M169">
        <v>783224.84628000006</v>
      </c>
    </row>
    <row r="170" spans="9:13" x14ac:dyDescent="0.25">
      <c r="I170" s="1">
        <v>42613</v>
      </c>
      <c r="L170">
        <v>609415.77598999999</v>
      </c>
      <c r="M170">
        <v>799155.37422</v>
      </c>
    </row>
    <row r="171" spans="9:13" x14ac:dyDescent="0.25">
      <c r="I171" s="1">
        <v>42643</v>
      </c>
      <c r="L171">
        <v>601255.08933999995</v>
      </c>
      <c r="M171">
        <v>777646.65786000004</v>
      </c>
    </row>
    <row r="172" spans="9:13" x14ac:dyDescent="0.25">
      <c r="I172" s="1">
        <v>42674</v>
      </c>
      <c r="L172">
        <v>586454.59406000003</v>
      </c>
      <c r="M172">
        <v>755321.21956</v>
      </c>
    </row>
    <row r="173" spans="9:13" x14ac:dyDescent="0.25">
      <c r="I173" s="1">
        <v>42704</v>
      </c>
      <c r="L173">
        <v>588113.08765</v>
      </c>
      <c r="M173">
        <v>765464.78449999995</v>
      </c>
    </row>
    <row r="174" spans="9:13" x14ac:dyDescent="0.25">
      <c r="I174" s="1">
        <v>42735</v>
      </c>
      <c r="L174">
        <v>591343.59284000006</v>
      </c>
      <c r="M174">
        <v>764609.91617999994</v>
      </c>
    </row>
    <row r="175" spans="9:13" x14ac:dyDescent="0.25">
      <c r="I175" s="1">
        <v>42766</v>
      </c>
      <c r="L175">
        <v>600128.00191999995</v>
      </c>
      <c r="M175">
        <v>776002.34487999999</v>
      </c>
    </row>
    <row r="176" spans="9:13" x14ac:dyDescent="0.25">
      <c r="I176" s="1">
        <v>42794</v>
      </c>
      <c r="L176">
        <v>597924.33189000003</v>
      </c>
      <c r="M176">
        <v>767908.71926000004</v>
      </c>
    </row>
    <row r="177" spans="9:13" x14ac:dyDescent="0.25">
      <c r="I177" s="1">
        <v>42825</v>
      </c>
      <c r="L177">
        <v>607709.36358</v>
      </c>
      <c r="M177">
        <v>782329.60085000005</v>
      </c>
    </row>
    <row r="178" spans="9:13" x14ac:dyDescent="0.25">
      <c r="I178" s="1">
        <v>42855</v>
      </c>
      <c r="L178">
        <v>617477.07617999997</v>
      </c>
      <c r="M178">
        <v>799499.60820000002</v>
      </c>
    </row>
    <row r="179" spans="9:13" x14ac:dyDescent="0.25">
      <c r="I179" s="1">
        <v>42886</v>
      </c>
      <c r="L179">
        <v>619542.53700000001</v>
      </c>
      <c r="M179">
        <v>803985.51895000006</v>
      </c>
    </row>
    <row r="180" spans="9:13" x14ac:dyDescent="0.25">
      <c r="I180" s="1">
        <v>42916</v>
      </c>
      <c r="L180">
        <v>610236.38855000003</v>
      </c>
      <c r="M180">
        <v>789326.15086000005</v>
      </c>
    </row>
    <row r="181" spans="9:13" x14ac:dyDescent="0.25">
      <c r="I181" s="1">
        <v>42947</v>
      </c>
      <c r="L181">
        <v>631740.50864000001</v>
      </c>
      <c r="M181">
        <v>811521.84901000001</v>
      </c>
    </row>
    <row r="182" spans="9:13" x14ac:dyDescent="0.25">
      <c r="I182" s="1">
        <v>42978</v>
      </c>
      <c r="L182">
        <v>636486.77509000001</v>
      </c>
      <c r="M182">
        <v>813730.97621999995</v>
      </c>
    </row>
    <row r="183" spans="9:13" x14ac:dyDescent="0.25">
      <c r="I183" s="1">
        <v>43008</v>
      </c>
      <c r="L183">
        <v>641698.32880000002</v>
      </c>
      <c r="M183">
        <v>830213.91608</v>
      </c>
    </row>
    <row r="184" spans="9:13" x14ac:dyDescent="0.25">
      <c r="I184" s="1">
        <v>43039</v>
      </c>
      <c r="L184">
        <v>664886.73961000005</v>
      </c>
      <c r="M184">
        <v>859224.74935000006</v>
      </c>
    </row>
    <row r="185" spans="9:13" x14ac:dyDescent="0.25">
      <c r="I185" s="1">
        <v>43069</v>
      </c>
      <c r="L185">
        <v>667246.42264999996</v>
      </c>
      <c r="M185">
        <v>850039.72030000004</v>
      </c>
    </row>
    <row r="186" spans="9:13" x14ac:dyDescent="0.25">
      <c r="I186" s="1">
        <v>43100</v>
      </c>
      <c r="L186">
        <v>659819.96996999998</v>
      </c>
      <c r="M186">
        <v>817306.99487000005</v>
      </c>
    </row>
    <row r="187" spans="9:13" x14ac:dyDescent="0.25">
      <c r="I187" s="1">
        <v>43131</v>
      </c>
      <c r="L187">
        <v>659624.66325999994</v>
      </c>
      <c r="M187">
        <v>824297.25257999997</v>
      </c>
    </row>
    <row r="188" spans="9:13" x14ac:dyDescent="0.25">
      <c r="I188" s="1">
        <v>43159</v>
      </c>
      <c r="L188">
        <v>651862.20022</v>
      </c>
      <c r="M188">
        <v>801527.24280000001</v>
      </c>
    </row>
    <row r="189" spans="9:13" x14ac:dyDescent="0.25">
      <c r="I189" s="1">
        <v>43190</v>
      </c>
      <c r="L189">
        <v>638995.74410999997</v>
      </c>
      <c r="M189">
        <v>786530.87615999999</v>
      </c>
    </row>
    <row r="190" spans="9:13" x14ac:dyDescent="0.25">
      <c r="I190" s="1">
        <v>43220</v>
      </c>
      <c r="L190">
        <v>658845.50789999997</v>
      </c>
      <c r="M190">
        <v>817691.73727000004</v>
      </c>
    </row>
    <row r="191" spans="9:13" x14ac:dyDescent="0.25">
      <c r="I191" s="1">
        <v>43251</v>
      </c>
      <c r="L191">
        <v>645692.97502999997</v>
      </c>
      <c r="M191">
        <v>808976.20128000004</v>
      </c>
    </row>
    <row r="192" spans="9:13" x14ac:dyDescent="0.25">
      <c r="I192" s="1">
        <v>43281</v>
      </c>
      <c r="L192">
        <v>663410.79026000004</v>
      </c>
      <c r="M192">
        <v>838174.37479999999</v>
      </c>
    </row>
    <row r="193" spans="9:13" x14ac:dyDescent="0.25">
      <c r="I193" s="1">
        <v>43312</v>
      </c>
      <c r="L193">
        <v>661455.71866000001</v>
      </c>
      <c r="M193">
        <v>834509.18737000006</v>
      </c>
    </row>
    <row r="194" spans="9:13" x14ac:dyDescent="0.25">
      <c r="I194" s="1">
        <v>43343</v>
      </c>
      <c r="L194">
        <v>686237.15715999994</v>
      </c>
      <c r="M194">
        <v>881738.51898000005</v>
      </c>
    </row>
    <row r="195" spans="9:13" x14ac:dyDescent="0.25">
      <c r="I195" s="1">
        <v>43373</v>
      </c>
      <c r="L195">
        <v>668283.13441000006</v>
      </c>
      <c r="M195">
        <v>840283.14208000002</v>
      </c>
    </row>
    <row r="196" spans="9:13" x14ac:dyDescent="0.25">
      <c r="I196" s="1">
        <v>43404</v>
      </c>
      <c r="L196">
        <v>643578.71178000001</v>
      </c>
      <c r="M196">
        <v>812488.03867000004</v>
      </c>
    </row>
    <row r="197" spans="9:13" x14ac:dyDescent="0.25">
      <c r="I197" s="1">
        <v>43434</v>
      </c>
      <c r="L197">
        <v>626908.73598999996</v>
      </c>
      <c r="M197">
        <v>781224.05776999996</v>
      </c>
    </row>
    <row r="198" spans="9:13" x14ac:dyDescent="0.25">
      <c r="I198" s="1">
        <v>43465</v>
      </c>
      <c r="L198">
        <v>630154.24251000001</v>
      </c>
      <c r="M198">
        <v>786368.09</v>
      </c>
    </row>
    <row r="199" spans="9:13" x14ac:dyDescent="0.25">
      <c r="I199" s="1">
        <v>43496</v>
      </c>
      <c r="L199">
        <v>637596.99427000002</v>
      </c>
      <c r="M199">
        <v>793968.61046</v>
      </c>
    </row>
    <row r="200" spans="9:13" x14ac:dyDescent="0.25">
      <c r="I200" s="1">
        <v>43524</v>
      </c>
      <c r="L200">
        <v>658309.33262999996</v>
      </c>
      <c r="M200">
        <v>825963.76148999995</v>
      </c>
    </row>
    <row r="201" spans="9:13" x14ac:dyDescent="0.25">
      <c r="I201" s="1">
        <v>43555</v>
      </c>
      <c r="L201">
        <v>669869.90281999996</v>
      </c>
      <c r="M201">
        <v>837578.08437000006</v>
      </c>
    </row>
    <row r="202" spans="9:13" x14ac:dyDescent="0.25">
      <c r="I202" s="1">
        <v>43585</v>
      </c>
      <c r="L202">
        <v>684625.79703999998</v>
      </c>
      <c r="M202">
        <v>855458.18762999994</v>
      </c>
    </row>
    <row r="203" spans="9:13" x14ac:dyDescent="0.25">
      <c r="I203" s="1">
        <v>43616</v>
      </c>
      <c r="L203">
        <v>656340.48224000004</v>
      </c>
      <c r="M203">
        <v>821626.33345999999</v>
      </c>
    </row>
    <row r="204" spans="9:13" x14ac:dyDescent="0.25">
      <c r="I204" s="1">
        <v>43646</v>
      </c>
      <c r="L204">
        <v>665256.21135</v>
      </c>
      <c r="M204">
        <v>839478.64621000004</v>
      </c>
    </row>
    <row r="205" spans="9:13" x14ac:dyDescent="0.25">
      <c r="I205" s="1">
        <v>43677</v>
      </c>
      <c r="L205">
        <v>661029.17338000005</v>
      </c>
      <c r="M205">
        <v>829387.60441000003</v>
      </c>
    </row>
    <row r="206" spans="9:13" x14ac:dyDescent="0.25">
      <c r="I206" s="1">
        <v>43708</v>
      </c>
      <c r="L206">
        <v>660896.96754999994</v>
      </c>
      <c r="M206">
        <v>845865.83105000004</v>
      </c>
    </row>
    <row r="207" spans="9:13" x14ac:dyDescent="0.25">
      <c r="I207" s="1">
        <v>43738</v>
      </c>
      <c r="L207">
        <v>668096.11820999999</v>
      </c>
      <c r="M207">
        <v>849642.34800999996</v>
      </c>
    </row>
    <row r="208" spans="9:13" x14ac:dyDescent="0.25">
      <c r="I208" s="1">
        <v>43769</v>
      </c>
      <c r="L208">
        <v>678985.41683999996</v>
      </c>
      <c r="M208">
        <v>870755.24520999996</v>
      </c>
    </row>
    <row r="209" spans="9:13" x14ac:dyDescent="0.25">
      <c r="I209" s="1">
        <v>43799</v>
      </c>
      <c r="L209">
        <v>676035.22520999995</v>
      </c>
      <c r="M209">
        <v>866357.57028999995</v>
      </c>
    </row>
    <row r="210" spans="9:13" x14ac:dyDescent="0.25">
      <c r="I210" s="1">
        <v>43830</v>
      </c>
      <c r="L210">
        <v>684814.21863999998</v>
      </c>
      <c r="M210">
        <v>872933.79535000003</v>
      </c>
    </row>
    <row r="211" spans="9:13" x14ac:dyDescent="0.25">
      <c r="I211" s="1">
        <v>43861</v>
      </c>
      <c r="L211">
        <v>691124.78167000005</v>
      </c>
      <c r="M211">
        <v>880199.79055999999</v>
      </c>
    </row>
    <row r="212" spans="9:13" x14ac:dyDescent="0.25">
      <c r="I212" s="1">
        <v>43890</v>
      </c>
      <c r="L212">
        <v>659724.21834000002</v>
      </c>
      <c r="M212">
        <v>842819.55351999996</v>
      </c>
    </row>
    <row r="213" spans="9:13" x14ac:dyDescent="0.25">
      <c r="I213" s="1">
        <v>43921</v>
      </c>
      <c r="L213">
        <v>588639.59354000003</v>
      </c>
      <c r="M213">
        <v>794915.22823999997</v>
      </c>
    </row>
    <row r="214" spans="9:13" x14ac:dyDescent="0.25">
      <c r="I214" s="1">
        <v>43951</v>
      </c>
      <c r="L214">
        <v>648609.6067</v>
      </c>
      <c r="M214">
        <v>879279.82903000002</v>
      </c>
    </row>
    <row r="215" spans="9:13" x14ac:dyDescent="0.25">
      <c r="I215" s="1">
        <v>43982</v>
      </c>
      <c r="L215">
        <v>651634.7219</v>
      </c>
      <c r="M215">
        <v>883236.51413999998</v>
      </c>
    </row>
    <row r="216" spans="9:13" x14ac:dyDescent="0.25">
      <c r="I216" s="1">
        <v>44012</v>
      </c>
      <c r="L216">
        <v>670457.84247999999</v>
      </c>
      <c r="M216">
        <v>910551.67665000004</v>
      </c>
    </row>
    <row r="217" spans="9:13" x14ac:dyDescent="0.25">
      <c r="I217" s="1">
        <v>44043</v>
      </c>
      <c r="L217">
        <v>682741.97106999997</v>
      </c>
      <c r="M217">
        <v>921015.05078000005</v>
      </c>
    </row>
    <row r="218" spans="9:13" x14ac:dyDescent="0.25">
      <c r="I218" s="1">
        <v>44074</v>
      </c>
      <c r="L218">
        <v>690553.22196</v>
      </c>
      <c r="M218">
        <v>929683.80247999995</v>
      </c>
    </row>
    <row r="219" spans="9:13" x14ac:dyDescent="0.25">
      <c r="I219" s="1">
        <v>44104</v>
      </c>
      <c r="L219">
        <v>678371.17257000005</v>
      </c>
      <c r="M219">
        <v>908246.25575000001</v>
      </c>
    </row>
    <row r="220" spans="9:13" x14ac:dyDescent="0.25">
      <c r="I220" s="1">
        <v>44135</v>
      </c>
      <c r="L220">
        <v>659740.38668999996</v>
      </c>
      <c r="M220">
        <v>879023.31157999998</v>
      </c>
    </row>
    <row r="221" spans="9:13" x14ac:dyDescent="0.25">
      <c r="I221" s="1">
        <v>44165</v>
      </c>
      <c r="L221">
        <v>704550.61349000002</v>
      </c>
      <c r="M221">
        <v>936911.96936999995</v>
      </c>
    </row>
    <row r="222" spans="9:13" x14ac:dyDescent="0.25">
      <c r="I222" s="1">
        <v>44196</v>
      </c>
      <c r="L222">
        <v>721198.43993999995</v>
      </c>
      <c r="M222">
        <v>947314.13437999994</v>
      </c>
    </row>
    <row r="223" spans="9:13" x14ac:dyDescent="0.25">
      <c r="I223" s="1">
        <v>44227</v>
      </c>
      <c r="L223">
        <v>745149.44013</v>
      </c>
      <c r="M223">
        <v>975797.79824999999</v>
      </c>
    </row>
    <row r="224" spans="9:13" x14ac:dyDescent="0.25">
      <c r="I224" s="1">
        <v>44255</v>
      </c>
      <c r="L224">
        <v>769047.87297999999</v>
      </c>
      <c r="M224">
        <v>990822.44412999996</v>
      </c>
    </row>
    <row r="225" spans="9:13" x14ac:dyDescent="0.25">
      <c r="I225" s="1">
        <v>44286</v>
      </c>
      <c r="L225">
        <v>777928.06877000001</v>
      </c>
      <c r="M225">
        <v>987304.79784999997</v>
      </c>
    </row>
    <row r="226" spans="9:13" x14ac:dyDescent="0.25">
      <c r="I226" s="1">
        <v>44316</v>
      </c>
      <c r="L226">
        <v>788609.79908999999</v>
      </c>
      <c r="M226">
        <v>1003317.78241</v>
      </c>
    </row>
    <row r="227" spans="9:13" x14ac:dyDescent="0.25">
      <c r="I227" s="1">
        <v>44347</v>
      </c>
      <c r="L227">
        <v>793267.32856000005</v>
      </c>
      <c r="M227">
        <v>1012265.60748</v>
      </c>
    </row>
    <row r="228" spans="9:13" x14ac:dyDescent="0.25">
      <c r="I228" s="1">
        <v>44377</v>
      </c>
      <c r="L228">
        <v>792658.89251999999</v>
      </c>
      <c r="M228">
        <v>1014852.08813</v>
      </c>
    </row>
    <row r="229" spans="9:13" x14ac:dyDescent="0.25">
      <c r="I229" s="1">
        <v>44408</v>
      </c>
      <c r="L229">
        <v>806584.32394000003</v>
      </c>
      <c r="M229">
        <v>1028922.03462</v>
      </c>
    </row>
    <row r="230" spans="9:13" x14ac:dyDescent="0.25">
      <c r="I230" s="1">
        <v>44439</v>
      </c>
      <c r="L230">
        <v>817416.75141999999</v>
      </c>
      <c r="M230">
        <v>1033708.93038</v>
      </c>
    </row>
    <row r="231" spans="9:13" x14ac:dyDescent="0.25">
      <c r="I231" s="1">
        <v>44469</v>
      </c>
      <c r="L231">
        <v>816849.46418999997</v>
      </c>
      <c r="M231">
        <v>1043490.8478</v>
      </c>
    </row>
    <row r="232" spans="9:13" x14ac:dyDescent="0.25">
      <c r="I232" s="1">
        <v>44500</v>
      </c>
      <c r="L232">
        <v>838196.19123</v>
      </c>
      <c r="M232">
        <v>1061301.82629</v>
      </c>
    </row>
    <row r="233" spans="9:13" x14ac:dyDescent="0.25">
      <c r="I233" s="1">
        <v>44530</v>
      </c>
      <c r="L233">
        <v>844565.64408999996</v>
      </c>
      <c r="M233">
        <v>1070830.3056300001</v>
      </c>
    </row>
    <row r="234" spans="9:13" x14ac:dyDescent="0.25">
      <c r="I234" s="1">
        <v>44561</v>
      </c>
      <c r="L234">
        <v>870227.77118000004</v>
      </c>
      <c r="M234">
        <v>1092403.45685</v>
      </c>
    </row>
    <row r="235" spans="9:13" x14ac:dyDescent="0.25">
      <c r="I235" s="1">
        <v>44592</v>
      </c>
      <c r="L235">
        <v>861293.14266000001</v>
      </c>
      <c r="M235">
        <v>1074953.7506500001</v>
      </c>
    </row>
    <row r="236" spans="9:13" x14ac:dyDescent="0.25">
      <c r="I236" s="1">
        <v>44620</v>
      </c>
      <c r="L236">
        <v>869481.45657000004</v>
      </c>
      <c r="M236">
        <v>1078289.7715799999</v>
      </c>
    </row>
    <row r="237" spans="9:13" x14ac:dyDescent="0.25">
      <c r="I237" s="1">
        <v>44651</v>
      </c>
      <c r="L237">
        <v>864535.84605000005</v>
      </c>
      <c r="M237">
        <v>1080037.9826199999</v>
      </c>
    </row>
    <row r="238" spans="9:13" x14ac:dyDescent="0.25">
      <c r="I238" s="1">
        <v>44681</v>
      </c>
      <c r="L238">
        <v>861677.69053999998</v>
      </c>
      <c r="M238">
        <v>1075589.2750599999</v>
      </c>
    </row>
    <row r="239" spans="9:13" x14ac:dyDescent="0.25">
      <c r="I239" s="1">
        <v>44712</v>
      </c>
      <c r="L239">
        <v>858425.71894000005</v>
      </c>
      <c r="M239">
        <v>1074296.6865099999</v>
      </c>
    </row>
    <row r="240" spans="9:13" x14ac:dyDescent="0.25">
      <c r="I240" s="1">
        <v>44742</v>
      </c>
      <c r="L240">
        <v>821804.41934000002</v>
      </c>
      <c r="M240">
        <v>1052766.65075</v>
      </c>
    </row>
    <row r="241" spans="9:13" x14ac:dyDescent="0.25">
      <c r="I241" s="1">
        <v>44773</v>
      </c>
      <c r="L241">
        <v>844852.74609000003</v>
      </c>
      <c r="M241">
        <v>1067758.3839</v>
      </c>
    </row>
    <row r="242" spans="9:13" x14ac:dyDescent="0.25">
      <c r="I242" s="1">
        <v>44804</v>
      </c>
      <c r="L242">
        <v>846268.71929000004</v>
      </c>
      <c r="M242">
        <v>1077447.06385</v>
      </c>
    </row>
    <row r="243" spans="9:13" x14ac:dyDescent="0.25">
      <c r="I243" s="1">
        <v>44834</v>
      </c>
      <c r="L243">
        <v>821589.66165000002</v>
      </c>
      <c r="M243">
        <v>1039898.10489</v>
      </c>
    </row>
    <row r="244" spans="9:13" x14ac:dyDescent="0.25">
      <c r="I244" s="1">
        <v>44865</v>
      </c>
      <c r="L244">
        <v>859939.00228000002</v>
      </c>
      <c r="M244">
        <v>1066788.1811899999</v>
      </c>
    </row>
    <row r="245" spans="9:13" x14ac:dyDescent="0.25">
      <c r="I245" s="1">
        <v>44895</v>
      </c>
      <c r="L245">
        <v>889025.57909000001</v>
      </c>
      <c r="M245">
        <v>1110073.66328</v>
      </c>
    </row>
    <row r="246" spans="9:13" x14ac:dyDescent="0.25">
      <c r="I246" s="1">
        <v>44926</v>
      </c>
      <c r="L246">
        <v>882296.54449</v>
      </c>
      <c r="M246">
        <v>1111828.7732200001</v>
      </c>
    </row>
    <row r="247" spans="9:13" x14ac:dyDescent="0.25">
      <c r="I247" s="1">
        <v>44957</v>
      </c>
      <c r="L247">
        <v>938061.21528</v>
      </c>
      <c r="M247">
        <v>1203169.56556</v>
      </c>
    </row>
    <row r="248" spans="9:13" x14ac:dyDescent="0.25">
      <c r="I248" s="1">
        <v>44985</v>
      </c>
      <c r="L248">
        <v>941432.60728999996</v>
      </c>
      <c r="M248">
        <v>1211556.38836</v>
      </c>
    </row>
    <row r="249" spans="9:13" x14ac:dyDescent="0.25">
      <c r="I249" s="1">
        <v>45016</v>
      </c>
      <c r="L249">
        <v>925366.11841</v>
      </c>
      <c r="M249">
        <v>1210810.6334800001</v>
      </c>
    </row>
    <row r="250" spans="9:13" x14ac:dyDescent="0.25">
      <c r="I250" s="1">
        <v>45046</v>
      </c>
      <c r="L250">
        <v>949097.13251999998</v>
      </c>
      <c r="M250">
        <v>1224081.3547400001</v>
      </c>
    </row>
    <row r="251" spans="9:13" x14ac:dyDescent="0.25">
      <c r="I251" s="1">
        <v>45077</v>
      </c>
      <c r="L251">
        <v>947528.27494999999</v>
      </c>
      <c r="M251">
        <v>1212859.17139</v>
      </c>
    </row>
    <row r="252" spans="9:13" x14ac:dyDescent="0.25">
      <c r="I252" s="1">
        <v>45107</v>
      </c>
      <c r="L252">
        <v>952985.09028999996</v>
      </c>
      <c r="M252">
        <v>1229473.24343</v>
      </c>
    </row>
    <row r="253" spans="9:13" x14ac:dyDescent="0.25">
      <c r="I253" s="1">
        <v>45138</v>
      </c>
      <c r="L253">
        <v>960440.29264999996</v>
      </c>
      <c r="M253">
        <v>1231011.8634200001</v>
      </c>
    </row>
    <row r="254" spans="9:13" x14ac:dyDescent="0.25">
      <c r="I254" s="1">
        <v>45169</v>
      </c>
      <c r="L254">
        <v>967170.09777999995</v>
      </c>
      <c r="M254">
        <v>1227593.6411299999</v>
      </c>
    </row>
    <row r="255" spans="9:13" x14ac:dyDescent="0.25">
      <c r="I255" s="1">
        <v>45199</v>
      </c>
      <c r="L255">
        <v>941750.93327000004</v>
      </c>
      <c r="M255">
        <v>1193520.5999</v>
      </c>
    </row>
    <row r="256" spans="9:13" x14ac:dyDescent="0.25">
      <c r="I256" s="1">
        <v>45230</v>
      </c>
      <c r="L256">
        <v>918288.15052999998</v>
      </c>
      <c r="M256">
        <v>1172222.0133</v>
      </c>
    </row>
    <row r="257" spans="9:13" x14ac:dyDescent="0.25">
      <c r="I257" s="1">
        <v>45260</v>
      </c>
      <c r="L257">
        <v>980311.16877999995</v>
      </c>
      <c r="M257">
        <v>1234340.3923800001</v>
      </c>
    </row>
    <row r="258" spans="9:13" x14ac:dyDescent="0.25">
      <c r="I258" s="1">
        <v>45291</v>
      </c>
      <c r="L258">
        <v>1002391.69755</v>
      </c>
      <c r="M258">
        <v>1256036.5047899999</v>
      </c>
    </row>
    <row r="259" spans="9:13" x14ac:dyDescent="0.25">
      <c r="I259" s="1">
        <v>45322</v>
      </c>
      <c r="L259">
        <v>1002373.6544999999</v>
      </c>
      <c r="M259">
        <v>1234628.4088399999</v>
      </c>
    </row>
    <row r="260" spans="9:13" x14ac:dyDescent="0.25">
      <c r="I260" s="1">
        <v>45351</v>
      </c>
      <c r="L260">
        <v>1011219.602</v>
      </c>
      <c r="M260">
        <v>1245432.41549</v>
      </c>
    </row>
    <row r="261" spans="9:13" x14ac:dyDescent="0.25">
      <c r="I261" s="1">
        <v>45382</v>
      </c>
      <c r="L261">
        <v>1022709.07912</v>
      </c>
      <c r="M261">
        <v>1269231.04825</v>
      </c>
    </row>
    <row r="262" spans="9:13" x14ac:dyDescent="0.25">
      <c r="I262" s="1">
        <v>45412</v>
      </c>
      <c r="L262">
        <v>1030514.39482</v>
      </c>
      <c r="M262">
        <v>1287596.9791600001</v>
      </c>
    </row>
    <row r="263" spans="9:13" x14ac:dyDescent="0.25">
      <c r="I263" s="1">
        <v>45443</v>
      </c>
      <c r="L263">
        <v>1043275.25457</v>
      </c>
      <c r="M263">
        <v>1309688.7906800001</v>
      </c>
    </row>
    <row r="264" spans="9:13" x14ac:dyDescent="0.25">
      <c r="I264" s="1">
        <v>45473</v>
      </c>
      <c r="L264">
        <v>1054496.7231999999</v>
      </c>
      <c r="M264">
        <v>1309540.1106199999</v>
      </c>
    </row>
    <row r="265" spans="9:13" x14ac:dyDescent="0.25">
      <c r="I265" s="1">
        <v>45504</v>
      </c>
      <c r="L265">
        <v>1079522.0394299999</v>
      </c>
      <c r="M265">
        <v>1332517.1669099999</v>
      </c>
    </row>
    <row r="266" spans="9:13" x14ac:dyDescent="0.25">
      <c r="I266" s="1">
        <v>45535</v>
      </c>
      <c r="L266">
        <v>1088407.5853500001</v>
      </c>
      <c r="M266">
        <v>1347790.2016499999</v>
      </c>
    </row>
    <row r="267" spans="9:13" x14ac:dyDescent="0.25">
      <c r="I267" s="1">
        <v>45565</v>
      </c>
      <c r="L267">
        <v>1109511.80843</v>
      </c>
      <c r="M267">
        <v>1400387.06746</v>
      </c>
    </row>
    <row r="268" spans="9:13" x14ac:dyDescent="0.25">
      <c r="I268" s="1">
        <v>45596</v>
      </c>
      <c r="L268">
        <v>1103212.0003800001</v>
      </c>
      <c r="M268">
        <v>1388566.47346</v>
      </c>
    </row>
    <row r="269" spans="9:13" x14ac:dyDescent="0.25">
      <c r="I269" s="1">
        <v>45626</v>
      </c>
      <c r="L269">
        <v>1124465.37956</v>
      </c>
      <c r="M269">
        <v>1388036.97988</v>
      </c>
    </row>
    <row r="270" spans="9:13" x14ac:dyDescent="0.25">
      <c r="I270" s="1">
        <v>45657</v>
      </c>
      <c r="L270">
        <v>1137526.04495</v>
      </c>
      <c r="M270">
        <v>1399107.7353300001</v>
      </c>
    </row>
    <row r="271" spans="9:13" x14ac:dyDescent="0.25">
      <c r="I271" s="1">
        <v>45688</v>
      </c>
      <c r="L271">
        <v>1155745.7996100001</v>
      </c>
      <c r="M271">
        <v>1405678.66356</v>
      </c>
    </row>
    <row r="272" spans="9:13" x14ac:dyDescent="0.25">
      <c r="I272" s="1">
        <v>45716</v>
      </c>
      <c r="L272">
        <v>1155953.8338500001</v>
      </c>
      <c r="M272">
        <v>1420747.52942</v>
      </c>
    </row>
    <row r="273" spans="9:13" x14ac:dyDescent="0.25">
      <c r="I273" s="1">
        <v>45747</v>
      </c>
      <c r="L273">
        <v>1157555.9858599999</v>
      </c>
      <c r="M273">
        <v>1442078.3076200001</v>
      </c>
    </row>
    <row r="274" spans="9:13" x14ac:dyDescent="0.25">
      <c r="I274" s="1">
        <v>45777</v>
      </c>
      <c r="L274">
        <v>1189076.23536</v>
      </c>
      <c r="M274">
        <v>1456915.34876</v>
      </c>
    </row>
    <row r="275" spans="9:13" x14ac:dyDescent="0.25">
      <c r="I275" s="1">
        <v>45808</v>
      </c>
      <c r="L275">
        <v>1222395.3405500001</v>
      </c>
      <c r="M275">
        <v>1486757.4549700001</v>
      </c>
    </row>
    <row r="276" spans="9:13" x14ac:dyDescent="0.25">
      <c r="I276" s="1">
        <v>45838</v>
      </c>
      <c r="L276">
        <v>1248114.5385100001</v>
      </c>
      <c r="M276">
        <v>1510367.6782199999</v>
      </c>
    </row>
    <row r="277" spans="9:13" x14ac:dyDescent="0.25">
      <c r="I277" s="1">
        <v>45869</v>
      </c>
      <c r="L277">
        <v>1274187.6512200001</v>
      </c>
      <c r="M277">
        <v>1541780.4214900001</v>
      </c>
    </row>
    <row r="278" spans="9:13" x14ac:dyDescent="0.25">
      <c r="I278" s="1">
        <v>45900</v>
      </c>
      <c r="L278">
        <v>1289653.7409399999</v>
      </c>
      <c r="M278">
        <v>1557818.74098</v>
      </c>
    </row>
    <row r="279" spans="9:13" x14ac:dyDescent="0.25">
      <c r="I279" s="1">
        <v>45930</v>
      </c>
      <c r="L279">
        <v>1318020.96462</v>
      </c>
      <c r="M279">
        <v>1599951.65075</v>
      </c>
    </row>
    <row r="280" spans="9:13" x14ac:dyDescent="0.25">
      <c r="I280" s="1">
        <v>45961</v>
      </c>
      <c r="L280">
        <v>1340482.6779</v>
      </c>
      <c r="M280">
        <v>1628351.4966899999</v>
      </c>
    </row>
    <row r="281" spans="9:13" x14ac:dyDescent="0.25">
      <c r="I281" s="1">
        <v>45991</v>
      </c>
      <c r="L281">
        <v>1344971.9543900001</v>
      </c>
      <c r="M281">
        <v>1624818.1203300001</v>
      </c>
    </row>
    <row r="282" spans="9:13" x14ac:dyDescent="0.25">
      <c r="I282" s="1">
        <v>46022</v>
      </c>
      <c r="L282">
        <v>1366269.58528</v>
      </c>
      <c r="M282">
        <v>1642492.0657899999</v>
      </c>
    </row>
    <row r="283" spans="9:13" x14ac:dyDescent="0.25">
      <c r="I283" s="1">
        <v>46053</v>
      </c>
      <c r="L283">
        <v>1386375.6085000001</v>
      </c>
      <c r="M283">
        <v>1681996.6622899999</v>
      </c>
    </row>
    <row r="284" spans="9:13" x14ac:dyDescent="0.25">
      <c r="I284" s="1">
        <v>46081</v>
      </c>
      <c r="L284">
        <v>1421866.8240799999</v>
      </c>
      <c r="M284">
        <v>1712647.51086</v>
      </c>
    </row>
    <row r="285" spans="9:13" x14ac:dyDescent="0.25">
      <c r="I285" s="1">
        <v>46112</v>
      </c>
      <c r="L285">
        <v>1352196.7715700001</v>
      </c>
      <c r="M285">
        <v>1641353.1212500001</v>
      </c>
    </row>
    <row r="286" spans="9:13" x14ac:dyDescent="0.25">
      <c r="I286" s="1">
        <v>46142</v>
      </c>
      <c r="L286">
        <v>1397765.80277</v>
      </c>
      <c r="M286">
        <v>1691891.81889</v>
      </c>
    </row>
    <row r="287" spans="9:13" x14ac:dyDescent="0.25">
      <c r="I287" s="1">
        <v>46173</v>
      </c>
      <c r="J287">
        <v>1652025.4836599999</v>
      </c>
      <c r="K287">
        <v>1394458.68888</v>
      </c>
      <c r="L287">
        <v>1394458.68888</v>
      </c>
      <c r="M287">
        <v>1652025.4836599999</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E113-6E04-4E24-A7C3-58F98CE53A6A}">
  <dimension ref="B1:M287"/>
  <sheetViews>
    <sheetView workbookViewId="0">
      <selection activeCell="G25" sqref="G25"/>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810</v>
      </c>
      <c r="C2" t="s">
        <v>127</v>
      </c>
      <c r="D2" t="s">
        <v>113</v>
      </c>
      <c r="E2" t="str">
        <f>_xlfn.CONCAT(B2,"_",C2,"_",D2)</f>
        <v>810_A_PH_FOORD</v>
      </c>
      <c r="F2" t="str">
        <f>INDEX(
Table_MAPPINGS_PH_GRAPHS_2[SERIES_ID],
MATCH(E2,Table_MAPPINGS_PH_GRAPHS_2[LOOKUP],0
))</f>
        <v>1590</v>
      </c>
      <c r="G2" t="str">
        <f>INDEX(
Table_MAPPINGS_PH_GRAPHS_2[LEGEND_DESCRIPTION],
MATCH(E2,Table_MAPPINGS_PH_GRAPHS_2[LOOKUP],0
))</f>
        <v>Foord</v>
      </c>
      <c r="I2" s="1">
        <v>37500</v>
      </c>
      <c r="L2">
        <v>100000</v>
      </c>
      <c r="M2">
        <v>100000</v>
      </c>
    </row>
    <row r="3" spans="2:13" x14ac:dyDescent="0.25">
      <c r="B3">
        <v>810</v>
      </c>
      <c r="C3" t="str">
        <f>C2</f>
        <v>A</v>
      </c>
      <c r="D3" t="s">
        <v>114</v>
      </c>
      <c r="E3" t="str">
        <f>_xlfn.CONCAT(B3,"_",C3,"_",D3)</f>
        <v>810_A_PH_COMP_1</v>
      </c>
      <c r="F3" t="str">
        <f>INDEX(
Table_MAPPINGS_PH_GRAPHS_2[SERIES_ID],
MATCH(E3,Table_MAPPINGS_PH_GRAPHS_2[LOOKUP],0
))</f>
        <v>1482</v>
      </c>
      <c r="G3" t="str">
        <f>INDEX(
Table_MAPPINGS_PH_GRAPHS_2[LEGEND_DESCRIPTION],
MATCH(E3,Table_MAPPINGS_PH_GRAPHS_2[LOOKUP],0
))</f>
        <v>Benchmark</v>
      </c>
      <c r="I3" s="1">
        <v>37529</v>
      </c>
      <c r="L3">
        <v>99914.6</v>
      </c>
      <c r="M3">
        <v>100808</v>
      </c>
    </row>
    <row r="4" spans="2:13" x14ac:dyDescent="0.25">
      <c r="I4" s="1">
        <v>37560</v>
      </c>
      <c r="L4">
        <v>99667.211450000003</v>
      </c>
      <c r="M4">
        <v>103884.45854000001</v>
      </c>
    </row>
    <row r="5" spans="2:13" x14ac:dyDescent="0.25">
      <c r="I5" s="1">
        <v>37590</v>
      </c>
      <c r="L5">
        <v>102234.53913999999</v>
      </c>
      <c r="M5">
        <v>108506.69364</v>
      </c>
    </row>
    <row r="6" spans="2:13" x14ac:dyDescent="0.25">
      <c r="I6" s="1">
        <v>37621</v>
      </c>
      <c r="L6">
        <v>100695.50039</v>
      </c>
      <c r="M6">
        <v>107019.6094</v>
      </c>
    </row>
    <row r="7" spans="2:13" x14ac:dyDescent="0.25">
      <c r="I7" s="1">
        <v>37652</v>
      </c>
      <c r="L7">
        <v>98142.063890000005</v>
      </c>
      <c r="M7">
        <v>102805.8193</v>
      </c>
    </row>
    <row r="8" spans="2:13" x14ac:dyDescent="0.25">
      <c r="I8" s="1">
        <v>37680</v>
      </c>
      <c r="L8">
        <v>95105.254010000004</v>
      </c>
      <c r="M8">
        <v>99217.896210000006</v>
      </c>
    </row>
    <row r="9" spans="2:13" x14ac:dyDescent="0.25">
      <c r="I9" s="1">
        <v>37711</v>
      </c>
      <c r="L9">
        <v>91079.924140000003</v>
      </c>
      <c r="M9">
        <v>95399.495469999994</v>
      </c>
    </row>
    <row r="10" spans="2:13" x14ac:dyDescent="0.25">
      <c r="I10" s="1">
        <v>37741</v>
      </c>
      <c r="L10">
        <v>90305.744789999997</v>
      </c>
      <c r="M10">
        <v>94865.258300000001</v>
      </c>
    </row>
    <row r="11" spans="2:13" x14ac:dyDescent="0.25">
      <c r="I11" s="1">
        <v>37772</v>
      </c>
      <c r="L11">
        <v>99465.8177</v>
      </c>
      <c r="M11">
        <v>104134.35296</v>
      </c>
    </row>
    <row r="12" spans="2:13" x14ac:dyDescent="0.25">
      <c r="I12" s="1">
        <v>37802</v>
      </c>
      <c r="L12">
        <v>99797.237800000003</v>
      </c>
      <c r="M12">
        <v>104136.43565</v>
      </c>
    </row>
    <row r="13" spans="2:13" x14ac:dyDescent="0.25">
      <c r="I13" s="1">
        <v>37833</v>
      </c>
      <c r="L13">
        <v>101537.10284000001</v>
      </c>
      <c r="M13">
        <v>106775.77361</v>
      </c>
    </row>
    <row r="14" spans="2:13" x14ac:dyDescent="0.25">
      <c r="I14" s="1">
        <v>37864</v>
      </c>
      <c r="L14">
        <v>104063.04136</v>
      </c>
      <c r="M14">
        <v>109432.56841000001</v>
      </c>
    </row>
    <row r="15" spans="2:13" x14ac:dyDescent="0.25">
      <c r="I15" s="1">
        <v>37894</v>
      </c>
      <c r="L15">
        <v>104274.28933</v>
      </c>
      <c r="M15">
        <v>108022.9675</v>
      </c>
    </row>
    <row r="16" spans="2:13" x14ac:dyDescent="0.25">
      <c r="I16" s="1">
        <v>37925</v>
      </c>
      <c r="L16">
        <v>109623.66465000001</v>
      </c>
      <c r="M16">
        <v>114399.34723</v>
      </c>
    </row>
    <row r="17" spans="9:13" x14ac:dyDescent="0.25">
      <c r="I17" s="1">
        <v>37955</v>
      </c>
      <c r="L17">
        <v>111404.50108</v>
      </c>
      <c r="M17">
        <v>114882.11248</v>
      </c>
    </row>
    <row r="18" spans="9:13" x14ac:dyDescent="0.25">
      <c r="I18" s="1">
        <v>37986</v>
      </c>
      <c r="L18">
        <v>116889.83590000001</v>
      </c>
      <c r="M18">
        <v>122008.3648</v>
      </c>
    </row>
    <row r="19" spans="9:13" x14ac:dyDescent="0.25">
      <c r="I19" s="1">
        <v>38017</v>
      </c>
      <c r="L19">
        <v>119281.51884</v>
      </c>
      <c r="M19">
        <v>125724.12955</v>
      </c>
    </row>
    <row r="20" spans="9:13" x14ac:dyDescent="0.25">
      <c r="I20" s="1">
        <v>38046</v>
      </c>
      <c r="L20">
        <v>119206.2522</v>
      </c>
      <c r="M20">
        <v>126692.70824000001</v>
      </c>
    </row>
    <row r="21" spans="9:13" x14ac:dyDescent="0.25">
      <c r="I21" s="1">
        <v>38077</v>
      </c>
      <c r="L21">
        <v>120077.29229</v>
      </c>
      <c r="M21">
        <v>123883.93090000001</v>
      </c>
    </row>
    <row r="22" spans="9:13" x14ac:dyDescent="0.25">
      <c r="I22" s="1">
        <v>38107</v>
      </c>
      <c r="L22">
        <v>118963.45531999999</v>
      </c>
      <c r="M22">
        <v>124289.40300999999</v>
      </c>
    </row>
    <row r="23" spans="9:13" x14ac:dyDescent="0.25">
      <c r="I23" s="1">
        <v>38138</v>
      </c>
      <c r="L23">
        <v>118746.46597999999</v>
      </c>
      <c r="M23">
        <v>121515.6364</v>
      </c>
    </row>
    <row r="24" spans="9:13" x14ac:dyDescent="0.25">
      <c r="I24" s="1">
        <v>38168</v>
      </c>
      <c r="L24">
        <v>119485.54398</v>
      </c>
      <c r="M24">
        <v>120653.72599000001</v>
      </c>
    </row>
    <row r="25" spans="9:13" x14ac:dyDescent="0.25">
      <c r="I25" s="1">
        <v>38199</v>
      </c>
      <c r="L25">
        <v>118964.22855</v>
      </c>
      <c r="M25">
        <v>122008.18472</v>
      </c>
    </row>
    <row r="26" spans="9:13" x14ac:dyDescent="0.25">
      <c r="I26" s="1">
        <v>38230</v>
      </c>
      <c r="L26">
        <v>126475.15409</v>
      </c>
      <c r="M26">
        <v>132280.54182000001</v>
      </c>
    </row>
    <row r="27" spans="9:13" x14ac:dyDescent="0.25">
      <c r="I27" s="1">
        <v>38260</v>
      </c>
      <c r="L27">
        <v>131783.56925999999</v>
      </c>
      <c r="M27">
        <v>136544.47281000001</v>
      </c>
    </row>
    <row r="28" spans="9:13" x14ac:dyDescent="0.25">
      <c r="I28" s="1">
        <v>38291</v>
      </c>
      <c r="L28">
        <v>134645.77658999999</v>
      </c>
      <c r="M28">
        <v>137482.80643</v>
      </c>
    </row>
    <row r="29" spans="9:13" x14ac:dyDescent="0.25">
      <c r="I29" s="1">
        <v>38321</v>
      </c>
      <c r="L29">
        <v>142147.83533</v>
      </c>
      <c r="M29">
        <v>144551.34744000001</v>
      </c>
    </row>
    <row r="30" spans="9:13" x14ac:dyDescent="0.25">
      <c r="I30" s="1">
        <v>38352</v>
      </c>
      <c r="L30">
        <v>146688.46363000001</v>
      </c>
      <c r="M30">
        <v>149586.21541999999</v>
      </c>
    </row>
    <row r="31" spans="9:13" x14ac:dyDescent="0.25">
      <c r="I31" s="1">
        <v>38383</v>
      </c>
      <c r="L31">
        <v>147455.93768</v>
      </c>
      <c r="M31">
        <v>151378.55744999999</v>
      </c>
    </row>
    <row r="32" spans="9:13" x14ac:dyDescent="0.25">
      <c r="I32" s="1">
        <v>38411</v>
      </c>
      <c r="L32">
        <v>152220.38647999999</v>
      </c>
      <c r="M32">
        <v>155527.08682</v>
      </c>
    </row>
    <row r="33" spans="9:13" x14ac:dyDescent="0.25">
      <c r="I33" s="1">
        <v>38442</v>
      </c>
      <c r="L33">
        <v>150791.49371000001</v>
      </c>
      <c r="M33">
        <v>155029.55567</v>
      </c>
    </row>
    <row r="34" spans="9:13" x14ac:dyDescent="0.25">
      <c r="I34" s="1">
        <v>38472</v>
      </c>
      <c r="L34">
        <v>147698.30781</v>
      </c>
      <c r="M34">
        <v>154186.50495</v>
      </c>
    </row>
    <row r="35" spans="9:13" x14ac:dyDescent="0.25">
      <c r="I35" s="1">
        <v>38503</v>
      </c>
      <c r="L35">
        <v>157236.22143000001</v>
      </c>
      <c r="M35">
        <v>165609.72054000001</v>
      </c>
    </row>
    <row r="36" spans="9:13" x14ac:dyDescent="0.25">
      <c r="I36" s="1">
        <v>38533</v>
      </c>
      <c r="L36">
        <v>160566.95631000001</v>
      </c>
      <c r="M36">
        <v>169898.84669000001</v>
      </c>
    </row>
    <row r="37" spans="9:13" x14ac:dyDescent="0.25">
      <c r="I37" s="1">
        <v>38564</v>
      </c>
      <c r="L37">
        <v>167847.54380000001</v>
      </c>
      <c r="M37">
        <v>180863.77846</v>
      </c>
    </row>
    <row r="38" spans="9:13" x14ac:dyDescent="0.25">
      <c r="I38" s="1">
        <v>38595</v>
      </c>
      <c r="L38">
        <v>170286.36861</v>
      </c>
      <c r="M38">
        <v>186377.41075000001</v>
      </c>
    </row>
    <row r="39" spans="9:13" x14ac:dyDescent="0.25">
      <c r="I39" s="1">
        <v>38625</v>
      </c>
      <c r="L39">
        <v>179761.78330000001</v>
      </c>
      <c r="M39">
        <v>200817.55978000001</v>
      </c>
    </row>
    <row r="40" spans="9:13" x14ac:dyDescent="0.25">
      <c r="I40" s="1">
        <v>38656</v>
      </c>
      <c r="L40">
        <v>176381.72248999999</v>
      </c>
      <c r="M40">
        <v>198260.09181000001</v>
      </c>
    </row>
    <row r="41" spans="9:13" x14ac:dyDescent="0.25">
      <c r="I41" s="1">
        <v>38686</v>
      </c>
      <c r="L41">
        <v>181928.75128</v>
      </c>
      <c r="M41">
        <v>203169.80570999999</v>
      </c>
    </row>
    <row r="42" spans="9:13" x14ac:dyDescent="0.25">
      <c r="I42" s="1">
        <v>38717</v>
      </c>
      <c r="L42">
        <v>191605.72349</v>
      </c>
      <c r="M42">
        <v>215061.52984999999</v>
      </c>
    </row>
    <row r="43" spans="9:13" x14ac:dyDescent="0.25">
      <c r="I43" s="1">
        <v>38748</v>
      </c>
      <c r="L43">
        <v>200563.48267</v>
      </c>
      <c r="M43">
        <v>233326.29016999999</v>
      </c>
    </row>
    <row r="44" spans="9:13" x14ac:dyDescent="0.25">
      <c r="I44" s="1">
        <v>38776</v>
      </c>
      <c r="L44">
        <v>199832.02765</v>
      </c>
      <c r="M44">
        <v>234158.33165000001</v>
      </c>
    </row>
    <row r="45" spans="9:13" x14ac:dyDescent="0.25">
      <c r="I45" s="1">
        <v>38807</v>
      </c>
      <c r="L45">
        <v>207442.83025</v>
      </c>
      <c r="M45">
        <v>245316.49244999999</v>
      </c>
    </row>
    <row r="46" spans="9:13" x14ac:dyDescent="0.25">
      <c r="I46" s="1">
        <v>38837</v>
      </c>
      <c r="L46">
        <v>209835.47586000001</v>
      </c>
      <c r="M46">
        <v>248295.91357999999</v>
      </c>
    </row>
    <row r="47" spans="9:13" x14ac:dyDescent="0.25">
      <c r="I47" s="1">
        <v>38868</v>
      </c>
      <c r="L47">
        <v>206963.24786999999</v>
      </c>
      <c r="M47">
        <v>242606.80853000001</v>
      </c>
    </row>
    <row r="48" spans="9:13" x14ac:dyDescent="0.25">
      <c r="I48" s="1">
        <v>38898</v>
      </c>
      <c r="L48">
        <v>207833.32136</v>
      </c>
      <c r="M48">
        <v>242329.23662000001</v>
      </c>
    </row>
    <row r="49" spans="9:13" x14ac:dyDescent="0.25">
      <c r="I49" s="1">
        <v>38929</v>
      </c>
      <c r="L49">
        <v>205821.91047999999</v>
      </c>
      <c r="M49">
        <v>239413.61225999999</v>
      </c>
    </row>
    <row r="50" spans="9:13" x14ac:dyDescent="0.25">
      <c r="I50" s="1">
        <v>38960</v>
      </c>
      <c r="L50">
        <v>213835.99820999999</v>
      </c>
      <c r="M50">
        <v>253827.20554</v>
      </c>
    </row>
    <row r="51" spans="9:13" x14ac:dyDescent="0.25">
      <c r="I51" s="1">
        <v>38990</v>
      </c>
      <c r="L51">
        <v>219928.61345999999</v>
      </c>
      <c r="M51">
        <v>259486.18945000001</v>
      </c>
    </row>
    <row r="52" spans="9:13" x14ac:dyDescent="0.25">
      <c r="I52" s="1">
        <v>39021</v>
      </c>
      <c r="L52">
        <v>225716.25485999999</v>
      </c>
      <c r="M52">
        <v>269477.36465</v>
      </c>
    </row>
    <row r="53" spans="9:13" x14ac:dyDescent="0.25">
      <c r="I53" s="1">
        <v>39051</v>
      </c>
      <c r="L53">
        <v>232810.51675000001</v>
      </c>
      <c r="M53">
        <v>277298.55682</v>
      </c>
    </row>
    <row r="54" spans="9:13" x14ac:dyDescent="0.25">
      <c r="I54" s="1">
        <v>39082</v>
      </c>
      <c r="L54">
        <v>241899.67212999999</v>
      </c>
      <c r="M54">
        <v>284748.49342999997</v>
      </c>
    </row>
    <row r="55" spans="9:13" x14ac:dyDescent="0.25">
      <c r="I55" s="1">
        <v>39113</v>
      </c>
      <c r="L55">
        <v>246516.08548000001</v>
      </c>
      <c r="M55">
        <v>293228.69238999998</v>
      </c>
    </row>
    <row r="56" spans="9:13" x14ac:dyDescent="0.25">
      <c r="I56" s="1">
        <v>39141</v>
      </c>
      <c r="L56">
        <v>250246.12036</v>
      </c>
      <c r="M56">
        <v>298228.79373999999</v>
      </c>
    </row>
    <row r="57" spans="9:13" x14ac:dyDescent="0.25">
      <c r="I57" s="1">
        <v>39172</v>
      </c>
      <c r="L57">
        <v>259281.00628999999</v>
      </c>
      <c r="M57">
        <v>307738.82374000002</v>
      </c>
    </row>
    <row r="58" spans="9:13" x14ac:dyDescent="0.25">
      <c r="I58" s="1">
        <v>39202</v>
      </c>
      <c r="L58">
        <v>268580.11958</v>
      </c>
      <c r="M58">
        <v>316397.62179</v>
      </c>
    </row>
    <row r="59" spans="9:13" x14ac:dyDescent="0.25">
      <c r="I59" s="1">
        <v>39233</v>
      </c>
      <c r="L59">
        <v>268820.49878999998</v>
      </c>
      <c r="M59">
        <v>318301.82932999998</v>
      </c>
    </row>
    <row r="60" spans="9:13" x14ac:dyDescent="0.25">
      <c r="I60" s="1">
        <v>39263</v>
      </c>
      <c r="L60">
        <v>265957.56047999999</v>
      </c>
      <c r="M60">
        <v>315530.83197</v>
      </c>
    </row>
    <row r="61" spans="9:13" x14ac:dyDescent="0.25">
      <c r="I61" s="1">
        <v>39294</v>
      </c>
      <c r="L61">
        <v>264542.40029999998</v>
      </c>
      <c r="M61">
        <v>316811.67887</v>
      </c>
    </row>
    <row r="62" spans="9:13" x14ac:dyDescent="0.25">
      <c r="I62" s="1">
        <v>39325</v>
      </c>
      <c r="L62">
        <v>264695.57034999999</v>
      </c>
      <c r="M62">
        <v>317001.64463</v>
      </c>
    </row>
    <row r="63" spans="9:13" x14ac:dyDescent="0.25">
      <c r="I63" s="1">
        <v>39355</v>
      </c>
      <c r="L63">
        <v>268172.87605999998</v>
      </c>
      <c r="M63">
        <v>323518.33017999999</v>
      </c>
    </row>
    <row r="64" spans="9:13" x14ac:dyDescent="0.25">
      <c r="I64" s="1">
        <v>39386</v>
      </c>
      <c r="L64">
        <v>276088.26666999998</v>
      </c>
      <c r="M64">
        <v>331938.16886999999</v>
      </c>
    </row>
    <row r="65" spans="9:13" x14ac:dyDescent="0.25">
      <c r="I65" s="1">
        <v>39416</v>
      </c>
      <c r="L65">
        <v>274798.38228999998</v>
      </c>
      <c r="M65">
        <v>322553.02779000002</v>
      </c>
    </row>
    <row r="66" spans="9:13" x14ac:dyDescent="0.25">
      <c r="I66" s="1">
        <v>39447</v>
      </c>
      <c r="L66">
        <v>272233.96379000001</v>
      </c>
      <c r="M66">
        <v>314846.77389999997</v>
      </c>
    </row>
    <row r="67" spans="9:13" x14ac:dyDescent="0.25">
      <c r="I67" s="1">
        <v>39478</v>
      </c>
      <c r="L67">
        <v>260374.90786000001</v>
      </c>
      <c r="M67">
        <v>297865.07235999999</v>
      </c>
    </row>
    <row r="68" spans="9:13" x14ac:dyDescent="0.25">
      <c r="I68" s="1">
        <v>39507</v>
      </c>
      <c r="L68">
        <v>275772.69878999999</v>
      </c>
      <c r="M68">
        <v>322956.00692000001</v>
      </c>
    </row>
    <row r="69" spans="9:13" x14ac:dyDescent="0.25">
      <c r="I69" s="1">
        <v>39538</v>
      </c>
      <c r="L69">
        <v>276214.21088000003</v>
      </c>
      <c r="M69">
        <v>323122.69059000001</v>
      </c>
    </row>
    <row r="70" spans="9:13" x14ac:dyDescent="0.25">
      <c r="I70" s="1">
        <v>39568</v>
      </c>
      <c r="L70">
        <v>277039.53894</v>
      </c>
      <c r="M70">
        <v>322898.77282999997</v>
      </c>
    </row>
    <row r="71" spans="9:13" x14ac:dyDescent="0.25">
      <c r="I71" s="1">
        <v>39599</v>
      </c>
      <c r="L71">
        <v>280404.18414000003</v>
      </c>
      <c r="M71">
        <v>325733.50118999998</v>
      </c>
    </row>
    <row r="72" spans="9:13" x14ac:dyDescent="0.25">
      <c r="I72" s="1">
        <v>39629</v>
      </c>
      <c r="L72">
        <v>268251.74721</v>
      </c>
      <c r="M72">
        <v>314192.94455000001</v>
      </c>
    </row>
    <row r="73" spans="9:13" x14ac:dyDescent="0.25">
      <c r="I73" s="1">
        <v>39660</v>
      </c>
      <c r="L73">
        <v>262494.52821000002</v>
      </c>
      <c r="M73">
        <v>311403.93761000002</v>
      </c>
    </row>
    <row r="74" spans="9:13" x14ac:dyDescent="0.25">
      <c r="I74" s="1">
        <v>39691</v>
      </c>
      <c r="L74">
        <v>268128.97326</v>
      </c>
      <c r="M74">
        <v>322225.84724999999</v>
      </c>
    </row>
    <row r="75" spans="9:13" x14ac:dyDescent="0.25">
      <c r="I75" s="1">
        <v>39721</v>
      </c>
      <c r="L75">
        <v>257999.59690999999</v>
      </c>
      <c r="M75">
        <v>302149.73606999998</v>
      </c>
    </row>
    <row r="76" spans="9:13" x14ac:dyDescent="0.25">
      <c r="I76" s="1">
        <v>39752</v>
      </c>
      <c r="L76">
        <v>249861.77361999999</v>
      </c>
      <c r="M76">
        <v>286136.03165999998</v>
      </c>
    </row>
    <row r="77" spans="9:13" x14ac:dyDescent="0.25">
      <c r="I77" s="1">
        <v>39782</v>
      </c>
      <c r="L77">
        <v>250323.51818000001</v>
      </c>
      <c r="M77">
        <v>287975.68565</v>
      </c>
    </row>
    <row r="78" spans="9:13" x14ac:dyDescent="0.25">
      <c r="I78" s="1">
        <v>39813</v>
      </c>
      <c r="L78">
        <v>256875.48595</v>
      </c>
      <c r="M78">
        <v>292058.49981000001</v>
      </c>
    </row>
    <row r="79" spans="9:13" x14ac:dyDescent="0.25">
      <c r="I79" s="1">
        <v>39844</v>
      </c>
      <c r="L79">
        <v>257810.7696</v>
      </c>
      <c r="M79">
        <v>285609.56352000003</v>
      </c>
    </row>
    <row r="80" spans="9:13" x14ac:dyDescent="0.25">
      <c r="I80" s="1">
        <v>39872</v>
      </c>
      <c r="L80">
        <v>241724.15101</v>
      </c>
      <c r="M80">
        <v>268798.39717000001</v>
      </c>
    </row>
    <row r="81" spans="9:13" x14ac:dyDescent="0.25">
      <c r="I81" s="1">
        <v>39903</v>
      </c>
      <c r="L81">
        <v>249618.86178000001</v>
      </c>
      <c r="M81">
        <v>280045.17574999999</v>
      </c>
    </row>
    <row r="82" spans="9:13" x14ac:dyDescent="0.25">
      <c r="I82" s="1">
        <v>39933</v>
      </c>
      <c r="L82">
        <v>249605.88159999999</v>
      </c>
      <c r="M82">
        <v>282867.80803999997</v>
      </c>
    </row>
    <row r="83" spans="9:13" x14ac:dyDescent="0.25">
      <c r="I83" s="1">
        <v>39964</v>
      </c>
      <c r="L83">
        <v>263240.85249000002</v>
      </c>
      <c r="M83">
        <v>291481.81167999998</v>
      </c>
    </row>
    <row r="84" spans="9:13" x14ac:dyDescent="0.25">
      <c r="I84" s="1">
        <v>39994</v>
      </c>
      <c r="L84">
        <v>260197.26175000001</v>
      </c>
      <c r="M84">
        <v>291878.56722000003</v>
      </c>
    </row>
    <row r="85" spans="9:13" x14ac:dyDescent="0.25">
      <c r="I85" s="1">
        <v>40025</v>
      </c>
      <c r="L85">
        <v>274091.01493</v>
      </c>
      <c r="M85">
        <v>308378.55959000002</v>
      </c>
    </row>
    <row r="86" spans="9:13" x14ac:dyDescent="0.25">
      <c r="I86" s="1">
        <v>40056</v>
      </c>
      <c r="L86">
        <v>282283.86946000002</v>
      </c>
      <c r="M86">
        <v>321397.17950999999</v>
      </c>
    </row>
    <row r="87" spans="9:13" x14ac:dyDescent="0.25">
      <c r="I87" s="1">
        <v>40086</v>
      </c>
      <c r="L87">
        <v>284249.69433000003</v>
      </c>
      <c r="M87">
        <v>323971.79287</v>
      </c>
    </row>
    <row r="88" spans="9:13" x14ac:dyDescent="0.25">
      <c r="I88" s="1">
        <v>40117</v>
      </c>
      <c r="L88">
        <v>294919.29084999999</v>
      </c>
      <c r="M88">
        <v>334503.12715999997</v>
      </c>
    </row>
    <row r="89" spans="9:13" x14ac:dyDescent="0.25">
      <c r="I89" s="1">
        <v>40147</v>
      </c>
      <c r="L89">
        <v>296003.11924000003</v>
      </c>
      <c r="M89">
        <v>331383.15996000002</v>
      </c>
    </row>
    <row r="90" spans="9:13" x14ac:dyDescent="0.25">
      <c r="I90" s="1">
        <v>40178</v>
      </c>
      <c r="L90">
        <v>302320.12180999998</v>
      </c>
      <c r="M90">
        <v>341823.29716999998</v>
      </c>
    </row>
    <row r="91" spans="9:13" x14ac:dyDescent="0.25">
      <c r="I91" s="1">
        <v>40209</v>
      </c>
      <c r="L91">
        <v>302269.33202999999</v>
      </c>
      <c r="M91">
        <v>339485.56959000003</v>
      </c>
    </row>
    <row r="92" spans="9:13" x14ac:dyDescent="0.25">
      <c r="I92" s="1">
        <v>40237</v>
      </c>
      <c r="L92">
        <v>298693.48583999998</v>
      </c>
      <c r="M92">
        <v>345314.47493000003</v>
      </c>
    </row>
    <row r="93" spans="9:13" x14ac:dyDescent="0.25">
      <c r="I93" s="1">
        <v>40268</v>
      </c>
      <c r="L93">
        <v>306994.47649999999</v>
      </c>
      <c r="M93">
        <v>359699.25935000001</v>
      </c>
    </row>
    <row r="94" spans="9:13" x14ac:dyDescent="0.25">
      <c r="I94" s="1">
        <v>40298</v>
      </c>
      <c r="L94">
        <v>310467.50501999998</v>
      </c>
      <c r="M94">
        <v>362856.75001999998</v>
      </c>
    </row>
    <row r="95" spans="9:13" x14ac:dyDescent="0.25">
      <c r="I95" s="1">
        <v>40329</v>
      </c>
      <c r="L95">
        <v>304915.41462</v>
      </c>
      <c r="M95">
        <v>349108.02208999998</v>
      </c>
    </row>
    <row r="96" spans="9:13" x14ac:dyDescent="0.25">
      <c r="I96" s="1">
        <v>40359</v>
      </c>
      <c r="L96">
        <v>304459.87099000002</v>
      </c>
      <c r="M96">
        <v>346510.56368999998</v>
      </c>
    </row>
    <row r="97" spans="9:13" x14ac:dyDescent="0.25">
      <c r="I97" s="1">
        <v>40390</v>
      </c>
      <c r="L97">
        <v>310222.68742999999</v>
      </c>
      <c r="M97">
        <v>359601.80589999998</v>
      </c>
    </row>
    <row r="98" spans="9:13" x14ac:dyDescent="0.25">
      <c r="I98" s="1">
        <v>40421</v>
      </c>
      <c r="L98">
        <v>308051.12861000001</v>
      </c>
      <c r="M98">
        <v>353690.93137000001</v>
      </c>
    </row>
    <row r="99" spans="9:13" x14ac:dyDescent="0.25">
      <c r="I99" s="1">
        <v>40451</v>
      </c>
      <c r="L99">
        <v>320549.37900000002</v>
      </c>
      <c r="M99">
        <v>375002.21296999999</v>
      </c>
    </row>
    <row r="100" spans="9:13" x14ac:dyDescent="0.25">
      <c r="I100" s="1">
        <v>40482</v>
      </c>
      <c r="L100">
        <v>325300.24135000003</v>
      </c>
      <c r="M100">
        <v>386191.45231000002</v>
      </c>
    </row>
    <row r="101" spans="9:13" x14ac:dyDescent="0.25">
      <c r="I101" s="1">
        <v>40512</v>
      </c>
      <c r="L101">
        <v>328382.46113000001</v>
      </c>
      <c r="M101">
        <v>389596.24549</v>
      </c>
    </row>
    <row r="102" spans="9:13" x14ac:dyDescent="0.25">
      <c r="I102" s="1">
        <v>40543</v>
      </c>
      <c r="L102">
        <v>334905.12196000002</v>
      </c>
      <c r="M102">
        <v>395028.16983000003</v>
      </c>
    </row>
    <row r="103" spans="9:13" x14ac:dyDescent="0.25">
      <c r="I103" s="1">
        <v>40574</v>
      </c>
      <c r="L103">
        <v>336375.02054</v>
      </c>
      <c r="M103">
        <v>395454.58899000002</v>
      </c>
    </row>
    <row r="104" spans="9:13" x14ac:dyDescent="0.25">
      <c r="I104" s="1">
        <v>40602</v>
      </c>
      <c r="L104">
        <v>337868.52562999999</v>
      </c>
      <c r="M104">
        <v>398779.34655999998</v>
      </c>
    </row>
    <row r="105" spans="9:13" x14ac:dyDescent="0.25">
      <c r="I105" s="1">
        <v>40633</v>
      </c>
      <c r="L105">
        <v>338328.02682000003</v>
      </c>
      <c r="M105">
        <v>398463.26997999998</v>
      </c>
    </row>
    <row r="106" spans="9:13" x14ac:dyDescent="0.25">
      <c r="I106" s="1">
        <v>40663</v>
      </c>
      <c r="L106">
        <v>341606.42540000001</v>
      </c>
      <c r="M106">
        <v>404576.49044000002</v>
      </c>
    </row>
    <row r="107" spans="9:13" x14ac:dyDescent="0.25">
      <c r="I107" s="1">
        <v>40694</v>
      </c>
      <c r="L107">
        <v>344209.12475999998</v>
      </c>
      <c r="M107">
        <v>407615.29517</v>
      </c>
    </row>
    <row r="108" spans="9:13" x14ac:dyDescent="0.25">
      <c r="I108" s="1">
        <v>40724</v>
      </c>
      <c r="L108">
        <v>339847.30673000001</v>
      </c>
      <c r="M108">
        <v>401465.14481000003</v>
      </c>
    </row>
    <row r="109" spans="9:13" x14ac:dyDescent="0.25">
      <c r="I109" s="1">
        <v>40755</v>
      </c>
      <c r="L109">
        <v>337575.42748999997</v>
      </c>
      <c r="M109">
        <v>401112.99167000002</v>
      </c>
    </row>
    <row r="110" spans="9:13" x14ac:dyDescent="0.25">
      <c r="I110" s="1">
        <v>40786</v>
      </c>
      <c r="L110">
        <v>339906.72340000002</v>
      </c>
      <c r="M110">
        <v>403194.25636</v>
      </c>
    </row>
    <row r="111" spans="9:13" x14ac:dyDescent="0.25">
      <c r="I111" s="1">
        <v>40816</v>
      </c>
      <c r="L111">
        <v>338946.48690000002</v>
      </c>
      <c r="M111">
        <v>406661.82868999999</v>
      </c>
    </row>
    <row r="112" spans="9:13" x14ac:dyDescent="0.25">
      <c r="I112" s="1">
        <v>40847</v>
      </c>
      <c r="L112">
        <v>355851.78188000002</v>
      </c>
      <c r="M112">
        <v>432293.55128999997</v>
      </c>
    </row>
    <row r="113" spans="9:13" x14ac:dyDescent="0.25">
      <c r="I113" s="1">
        <v>40877</v>
      </c>
      <c r="L113">
        <v>354739.03336</v>
      </c>
      <c r="M113">
        <v>433991.75789000001</v>
      </c>
    </row>
    <row r="114" spans="9:13" x14ac:dyDescent="0.25">
      <c r="I114" s="1">
        <v>40908</v>
      </c>
      <c r="L114">
        <v>354850.77616000001</v>
      </c>
      <c r="M114">
        <v>432244.23131</v>
      </c>
    </row>
    <row r="115" spans="9:13" x14ac:dyDescent="0.25">
      <c r="I115" s="1">
        <v>40939</v>
      </c>
      <c r="L115">
        <v>361752.26890000002</v>
      </c>
      <c r="M115">
        <v>445993.83964999998</v>
      </c>
    </row>
    <row r="116" spans="9:13" x14ac:dyDescent="0.25">
      <c r="I116" s="1">
        <v>40968</v>
      </c>
      <c r="L116">
        <v>366603.72858</v>
      </c>
      <c r="M116">
        <v>452062.86213999998</v>
      </c>
    </row>
    <row r="117" spans="9:13" x14ac:dyDescent="0.25">
      <c r="I117" s="1">
        <v>40999</v>
      </c>
      <c r="L117">
        <v>370624.63828000001</v>
      </c>
      <c r="M117">
        <v>458546.33275</v>
      </c>
    </row>
    <row r="118" spans="9:13" x14ac:dyDescent="0.25">
      <c r="I118" s="1">
        <v>41029</v>
      </c>
      <c r="L118">
        <v>371566.76610000001</v>
      </c>
      <c r="M118">
        <v>469365.03515000001</v>
      </c>
    </row>
    <row r="119" spans="9:13" x14ac:dyDescent="0.25">
      <c r="I119" s="1">
        <v>41060</v>
      </c>
      <c r="L119">
        <v>371115.31248000002</v>
      </c>
      <c r="M119">
        <v>462958.48183</v>
      </c>
    </row>
    <row r="120" spans="9:13" x14ac:dyDescent="0.25">
      <c r="I120" s="1">
        <v>41090</v>
      </c>
      <c r="L120">
        <v>372562.29109000001</v>
      </c>
      <c r="M120">
        <v>468433.68601</v>
      </c>
    </row>
    <row r="121" spans="9:13" x14ac:dyDescent="0.25">
      <c r="I121" s="1">
        <v>41121</v>
      </c>
      <c r="L121">
        <v>377822.12550999998</v>
      </c>
      <c r="M121">
        <v>483616.15568999999</v>
      </c>
    </row>
    <row r="122" spans="9:13" x14ac:dyDescent="0.25">
      <c r="I122" s="1">
        <v>41152</v>
      </c>
      <c r="L122">
        <v>386513.16785999999</v>
      </c>
      <c r="M122">
        <v>493874.43588</v>
      </c>
    </row>
    <row r="123" spans="9:13" x14ac:dyDescent="0.25">
      <c r="I123" s="1">
        <v>41182</v>
      </c>
      <c r="L123">
        <v>389974.39327</v>
      </c>
      <c r="M123">
        <v>497831.09990999999</v>
      </c>
    </row>
    <row r="124" spans="9:13" x14ac:dyDescent="0.25">
      <c r="I124" s="1">
        <v>41213</v>
      </c>
      <c r="L124">
        <v>398733.99810000003</v>
      </c>
      <c r="M124">
        <v>515429.77140000003</v>
      </c>
    </row>
    <row r="125" spans="9:13" x14ac:dyDescent="0.25">
      <c r="I125" s="1">
        <v>41243</v>
      </c>
      <c r="L125">
        <v>404049.12229000003</v>
      </c>
      <c r="M125">
        <v>525178.48062000005</v>
      </c>
    </row>
    <row r="126" spans="9:13" x14ac:dyDescent="0.25">
      <c r="I126" s="1">
        <v>41274</v>
      </c>
      <c r="L126">
        <v>407789.80906</v>
      </c>
      <c r="M126">
        <v>528874.25590999995</v>
      </c>
    </row>
    <row r="127" spans="9:13" x14ac:dyDescent="0.25">
      <c r="I127" s="1">
        <v>41305</v>
      </c>
      <c r="L127">
        <v>425454.85580000002</v>
      </c>
      <c r="M127">
        <v>547239.20739</v>
      </c>
    </row>
    <row r="128" spans="9:13" x14ac:dyDescent="0.25">
      <c r="I128" s="1">
        <v>41333</v>
      </c>
      <c r="L128">
        <v>422918.29395000002</v>
      </c>
      <c r="M128">
        <v>542866.66445000004</v>
      </c>
    </row>
    <row r="129" spans="9:13" x14ac:dyDescent="0.25">
      <c r="I129" s="1">
        <v>41364</v>
      </c>
      <c r="L129">
        <v>434315.51906000002</v>
      </c>
      <c r="M129">
        <v>559624.38343000005</v>
      </c>
    </row>
    <row r="130" spans="9:13" x14ac:dyDescent="0.25">
      <c r="I130" s="1">
        <v>41394</v>
      </c>
      <c r="L130">
        <v>430867.48814999999</v>
      </c>
      <c r="M130">
        <v>554424.86857000005</v>
      </c>
    </row>
    <row r="131" spans="9:13" x14ac:dyDescent="0.25">
      <c r="I131" s="1">
        <v>41425</v>
      </c>
      <c r="L131">
        <v>458477.90766000003</v>
      </c>
      <c r="M131">
        <v>590577.31900000002</v>
      </c>
    </row>
    <row r="132" spans="9:13" x14ac:dyDescent="0.25">
      <c r="I132" s="1">
        <v>41455</v>
      </c>
      <c r="L132">
        <v>440757.73652999999</v>
      </c>
      <c r="M132">
        <v>574133.10311999999</v>
      </c>
    </row>
    <row r="133" spans="9:13" x14ac:dyDescent="0.25">
      <c r="I133" s="1">
        <v>41486</v>
      </c>
      <c r="L133">
        <v>452039.81231000001</v>
      </c>
      <c r="M133">
        <v>586879.55282999994</v>
      </c>
    </row>
    <row r="134" spans="9:13" x14ac:dyDescent="0.25">
      <c r="I134" s="1">
        <v>41517</v>
      </c>
      <c r="L134">
        <v>461157.90736000001</v>
      </c>
      <c r="M134">
        <v>600033.83438999997</v>
      </c>
    </row>
    <row r="135" spans="9:13" x14ac:dyDescent="0.25">
      <c r="I135" s="1">
        <v>41547</v>
      </c>
      <c r="L135">
        <v>473988.24265999999</v>
      </c>
      <c r="M135">
        <v>618999.09761000006</v>
      </c>
    </row>
    <row r="136" spans="9:13" x14ac:dyDescent="0.25">
      <c r="I136" s="1">
        <v>41578</v>
      </c>
      <c r="L136">
        <v>483424.87458</v>
      </c>
      <c r="M136">
        <v>637852.05767000001</v>
      </c>
    </row>
    <row r="137" spans="9:13" x14ac:dyDescent="0.25">
      <c r="I137" s="1">
        <v>41608</v>
      </c>
      <c r="L137">
        <v>483097.11252000002</v>
      </c>
      <c r="M137">
        <v>633731.50052999996</v>
      </c>
    </row>
    <row r="138" spans="9:13" x14ac:dyDescent="0.25">
      <c r="I138" s="1">
        <v>41639</v>
      </c>
      <c r="L138">
        <v>494417.52716</v>
      </c>
      <c r="M138">
        <v>648125.22756000003</v>
      </c>
    </row>
    <row r="139" spans="9:13" x14ac:dyDescent="0.25">
      <c r="I139" s="1">
        <v>41670</v>
      </c>
      <c r="L139">
        <v>494664.90798999998</v>
      </c>
      <c r="M139">
        <v>638463.32646000001</v>
      </c>
    </row>
    <row r="140" spans="9:13" x14ac:dyDescent="0.25">
      <c r="I140" s="1">
        <v>41698</v>
      </c>
      <c r="L140">
        <v>499344.43802</v>
      </c>
      <c r="M140">
        <v>648865.90910000005</v>
      </c>
    </row>
    <row r="141" spans="9:13" x14ac:dyDescent="0.25">
      <c r="I141" s="1">
        <v>41729</v>
      </c>
      <c r="L141">
        <v>507880.23184000002</v>
      </c>
      <c r="M141">
        <v>660826.06495000003</v>
      </c>
    </row>
    <row r="142" spans="9:13" x14ac:dyDescent="0.25">
      <c r="I142" s="1">
        <v>41759</v>
      </c>
      <c r="L142">
        <v>513266.30170000001</v>
      </c>
      <c r="M142">
        <v>672730.02232999995</v>
      </c>
    </row>
    <row r="143" spans="9:13" x14ac:dyDescent="0.25">
      <c r="I143" s="1">
        <v>41790</v>
      </c>
      <c r="L143">
        <v>520952.97782999999</v>
      </c>
      <c r="M143">
        <v>677681.54576999997</v>
      </c>
    </row>
    <row r="144" spans="9:13" x14ac:dyDescent="0.25">
      <c r="I144" s="1">
        <v>41820</v>
      </c>
      <c r="L144">
        <v>532112.31157999998</v>
      </c>
      <c r="M144">
        <v>691130.33400000003</v>
      </c>
    </row>
    <row r="145" spans="9:13" x14ac:dyDescent="0.25">
      <c r="I145" s="1">
        <v>41851</v>
      </c>
      <c r="L145">
        <v>533525.06976999994</v>
      </c>
      <c r="M145">
        <v>695147.45035000006</v>
      </c>
    </row>
    <row r="146" spans="9:13" x14ac:dyDescent="0.25">
      <c r="I146" s="1">
        <v>41882</v>
      </c>
      <c r="L146">
        <v>535320.91515000002</v>
      </c>
      <c r="M146">
        <v>691368.10724000004</v>
      </c>
    </row>
    <row r="147" spans="9:13" x14ac:dyDescent="0.25">
      <c r="I147" s="1">
        <v>41912</v>
      </c>
      <c r="L147">
        <v>534578.96036000003</v>
      </c>
      <c r="M147">
        <v>695536.88995999994</v>
      </c>
    </row>
    <row r="148" spans="9:13" x14ac:dyDescent="0.25">
      <c r="I148" s="1">
        <v>41943</v>
      </c>
      <c r="L148">
        <v>529812.65434999997</v>
      </c>
      <c r="M148">
        <v>699599.54116999998</v>
      </c>
    </row>
    <row r="149" spans="9:13" x14ac:dyDescent="0.25">
      <c r="I149" s="1">
        <v>41973</v>
      </c>
      <c r="L149">
        <v>536111.59699999995</v>
      </c>
      <c r="M149">
        <v>709256.26992999995</v>
      </c>
    </row>
    <row r="150" spans="9:13" x14ac:dyDescent="0.25">
      <c r="I150" s="1">
        <v>42004</v>
      </c>
      <c r="L150">
        <v>538378.81293999997</v>
      </c>
      <c r="M150">
        <v>716717.39026999997</v>
      </c>
    </row>
    <row r="151" spans="9:13" x14ac:dyDescent="0.25">
      <c r="I151" s="1">
        <v>42035</v>
      </c>
      <c r="L151">
        <v>547743.37401000003</v>
      </c>
      <c r="M151">
        <v>723644.06255999999</v>
      </c>
    </row>
    <row r="152" spans="9:13" x14ac:dyDescent="0.25">
      <c r="I152" s="1">
        <v>42063</v>
      </c>
      <c r="L152">
        <v>557392.42128999997</v>
      </c>
      <c r="M152">
        <v>742631.77474999998</v>
      </c>
    </row>
    <row r="153" spans="9:13" x14ac:dyDescent="0.25">
      <c r="I153" s="1">
        <v>42094</v>
      </c>
      <c r="L153">
        <v>558239.10037</v>
      </c>
      <c r="M153">
        <v>747120.49540000001</v>
      </c>
    </row>
    <row r="154" spans="9:13" x14ac:dyDescent="0.25">
      <c r="I154" s="1">
        <v>42124</v>
      </c>
      <c r="L154">
        <v>570839.11511000001</v>
      </c>
      <c r="M154">
        <v>759481.75543999998</v>
      </c>
    </row>
    <row r="155" spans="9:13" x14ac:dyDescent="0.25">
      <c r="I155" s="1">
        <v>42155</v>
      </c>
      <c r="L155">
        <v>564433.72939999995</v>
      </c>
      <c r="M155">
        <v>758872.32723000005</v>
      </c>
    </row>
    <row r="156" spans="9:13" x14ac:dyDescent="0.25">
      <c r="I156" s="1">
        <v>42185</v>
      </c>
      <c r="L156">
        <v>558592.40474000003</v>
      </c>
      <c r="M156">
        <v>751716.1838</v>
      </c>
    </row>
    <row r="157" spans="9:13" x14ac:dyDescent="0.25">
      <c r="I157" s="1">
        <v>42216</v>
      </c>
      <c r="L157">
        <v>561874.69371000002</v>
      </c>
      <c r="M157">
        <v>759888.51665999996</v>
      </c>
    </row>
    <row r="158" spans="9:13" x14ac:dyDescent="0.25">
      <c r="I158" s="1">
        <v>42247</v>
      </c>
      <c r="L158">
        <v>556493.61976000003</v>
      </c>
      <c r="M158">
        <v>750278.96070000005</v>
      </c>
    </row>
    <row r="159" spans="9:13" x14ac:dyDescent="0.25">
      <c r="I159" s="1">
        <v>42277</v>
      </c>
      <c r="L159">
        <v>555242.06561000005</v>
      </c>
      <c r="M159">
        <v>744600.98435000004</v>
      </c>
    </row>
    <row r="160" spans="9:13" x14ac:dyDescent="0.25">
      <c r="I160" s="1">
        <v>42308</v>
      </c>
      <c r="L160">
        <v>582473.91270999995</v>
      </c>
      <c r="M160">
        <v>784734.02743999998</v>
      </c>
    </row>
    <row r="161" spans="9:13" x14ac:dyDescent="0.25">
      <c r="I161" s="1">
        <v>42338</v>
      </c>
      <c r="L161">
        <v>577900.32755000005</v>
      </c>
      <c r="M161">
        <v>775780.72689000005</v>
      </c>
    </row>
    <row r="162" spans="9:13" x14ac:dyDescent="0.25">
      <c r="I162" s="1">
        <v>42369</v>
      </c>
      <c r="L162">
        <v>581242.90304999996</v>
      </c>
      <c r="M162">
        <v>785556.37248999998</v>
      </c>
    </row>
    <row r="163" spans="9:13" x14ac:dyDescent="0.25">
      <c r="I163" s="1">
        <v>42400</v>
      </c>
      <c r="L163">
        <v>568068.45140000002</v>
      </c>
      <c r="M163">
        <v>763572.73176999995</v>
      </c>
    </row>
    <row r="164" spans="9:13" x14ac:dyDescent="0.25">
      <c r="I164" s="1">
        <v>42429</v>
      </c>
      <c r="L164">
        <v>573557.69684999995</v>
      </c>
      <c r="M164">
        <v>773120.02853000001</v>
      </c>
    </row>
    <row r="165" spans="9:13" x14ac:dyDescent="0.25">
      <c r="I165" s="1">
        <v>42460</v>
      </c>
      <c r="L165">
        <v>593857.62442000001</v>
      </c>
      <c r="M165">
        <v>794321.06165000005</v>
      </c>
    </row>
    <row r="166" spans="9:13" x14ac:dyDescent="0.25">
      <c r="I166" s="1">
        <v>42490</v>
      </c>
      <c r="L166">
        <v>597569.82842999999</v>
      </c>
      <c r="M166">
        <v>794486.38187000004</v>
      </c>
    </row>
    <row r="167" spans="9:13" x14ac:dyDescent="0.25">
      <c r="I167" s="1">
        <v>42521</v>
      </c>
      <c r="L167">
        <v>615388.16556999995</v>
      </c>
      <c r="M167">
        <v>823009.23429000005</v>
      </c>
    </row>
    <row r="168" spans="9:13" x14ac:dyDescent="0.25">
      <c r="I168" s="1">
        <v>42551</v>
      </c>
      <c r="L168">
        <v>596660.67290999996</v>
      </c>
      <c r="M168">
        <v>796274.18061000004</v>
      </c>
    </row>
    <row r="169" spans="9:13" x14ac:dyDescent="0.25">
      <c r="I169" s="1">
        <v>42582</v>
      </c>
      <c r="L169">
        <v>599438.12834000005</v>
      </c>
      <c r="M169">
        <v>798693.99996000004</v>
      </c>
    </row>
    <row r="170" spans="9:13" x14ac:dyDescent="0.25">
      <c r="I170" s="1">
        <v>42613</v>
      </c>
      <c r="L170">
        <v>609415.77598999999</v>
      </c>
      <c r="M170">
        <v>815234.79654999997</v>
      </c>
    </row>
    <row r="171" spans="9:13" x14ac:dyDescent="0.25">
      <c r="I171" s="1">
        <v>42643</v>
      </c>
      <c r="L171">
        <v>601255.08933999995</v>
      </c>
      <c r="M171">
        <v>793593.43896000006</v>
      </c>
    </row>
    <row r="172" spans="9:13" x14ac:dyDescent="0.25">
      <c r="I172" s="1">
        <v>42674</v>
      </c>
      <c r="L172">
        <v>586454.59406000003</v>
      </c>
      <c r="M172">
        <v>771122.82351000002</v>
      </c>
    </row>
    <row r="173" spans="9:13" x14ac:dyDescent="0.25">
      <c r="I173" s="1">
        <v>42704</v>
      </c>
      <c r="L173">
        <v>588113.08765</v>
      </c>
      <c r="M173">
        <v>781761.179</v>
      </c>
    </row>
    <row r="174" spans="9:13" x14ac:dyDescent="0.25">
      <c r="I174" s="1">
        <v>42735</v>
      </c>
      <c r="L174">
        <v>591343.59284000006</v>
      </c>
      <c r="M174">
        <v>781181.28255</v>
      </c>
    </row>
    <row r="175" spans="9:13" x14ac:dyDescent="0.25">
      <c r="I175" s="1">
        <v>42766</v>
      </c>
      <c r="L175">
        <v>600128.00191999995</v>
      </c>
      <c r="M175">
        <v>793118.84331000003</v>
      </c>
    </row>
    <row r="176" spans="9:13" x14ac:dyDescent="0.25">
      <c r="I176" s="1">
        <v>42794</v>
      </c>
      <c r="L176">
        <v>597924.33189000003</v>
      </c>
      <c r="M176">
        <v>785136.73965999996</v>
      </c>
    </row>
    <row r="177" spans="9:13" x14ac:dyDescent="0.25">
      <c r="I177" s="1">
        <v>42825</v>
      </c>
      <c r="L177">
        <v>607709.36358</v>
      </c>
      <c r="M177">
        <v>800184.99114000006</v>
      </c>
    </row>
    <row r="178" spans="9:13" x14ac:dyDescent="0.25">
      <c r="I178" s="1">
        <v>42855</v>
      </c>
      <c r="L178">
        <v>617477.07617999997</v>
      </c>
      <c r="M178">
        <v>818024.42480000004</v>
      </c>
    </row>
    <row r="179" spans="9:13" x14ac:dyDescent="0.25">
      <c r="I179" s="1">
        <v>42886</v>
      </c>
      <c r="L179">
        <v>619542.53700000001</v>
      </c>
      <c r="M179">
        <v>822947.82579000003</v>
      </c>
    </row>
    <row r="180" spans="9:13" x14ac:dyDescent="0.25">
      <c r="I180" s="1">
        <v>42916</v>
      </c>
      <c r="L180">
        <v>610236.38855000003</v>
      </c>
      <c r="M180">
        <v>808260.33120999997</v>
      </c>
    </row>
    <row r="181" spans="9:13" x14ac:dyDescent="0.25">
      <c r="I181" s="1">
        <v>42947</v>
      </c>
      <c r="L181">
        <v>631740.50864000001</v>
      </c>
      <c r="M181">
        <v>831271.29075000004</v>
      </c>
    </row>
    <row r="182" spans="9:13" x14ac:dyDescent="0.25">
      <c r="I182" s="1">
        <v>42978</v>
      </c>
      <c r="L182">
        <v>636486.77509000001</v>
      </c>
      <c r="M182">
        <v>833851.79041999998</v>
      </c>
    </row>
    <row r="183" spans="9:13" x14ac:dyDescent="0.25">
      <c r="I183" s="1">
        <v>43008</v>
      </c>
      <c r="L183">
        <v>641698.32880000002</v>
      </c>
      <c r="M183">
        <v>851049.32476999995</v>
      </c>
    </row>
    <row r="184" spans="9:13" x14ac:dyDescent="0.25">
      <c r="I184" s="1">
        <v>43039</v>
      </c>
      <c r="L184">
        <v>664886.73961000005</v>
      </c>
      <c r="M184">
        <v>881124.93727999995</v>
      </c>
    </row>
    <row r="185" spans="9:13" x14ac:dyDescent="0.25">
      <c r="I185" s="1">
        <v>43069</v>
      </c>
      <c r="L185">
        <v>667246.42264999996</v>
      </c>
      <c r="M185">
        <v>872043.43711000006</v>
      </c>
    </row>
    <row r="186" spans="9:13" x14ac:dyDescent="0.25">
      <c r="I186" s="1">
        <v>43100</v>
      </c>
      <c r="L186">
        <v>659819.96996999998</v>
      </c>
      <c r="M186">
        <v>838806.06065999996</v>
      </c>
    </row>
    <row r="187" spans="9:13" x14ac:dyDescent="0.25">
      <c r="I187" s="1">
        <v>43131</v>
      </c>
      <c r="L187">
        <v>659624.66325999994</v>
      </c>
      <c r="M187">
        <v>846319.63072000002</v>
      </c>
    </row>
    <row r="188" spans="9:13" x14ac:dyDescent="0.25">
      <c r="I188" s="1">
        <v>43159</v>
      </c>
      <c r="L188">
        <v>651862.20022</v>
      </c>
      <c r="M188">
        <v>823274.56214000005</v>
      </c>
    </row>
    <row r="189" spans="9:13" x14ac:dyDescent="0.25">
      <c r="I189" s="1">
        <v>43190</v>
      </c>
      <c r="L189">
        <v>638995.74410999997</v>
      </c>
      <c r="M189">
        <v>808169.33016000001</v>
      </c>
    </row>
    <row r="190" spans="9:13" x14ac:dyDescent="0.25">
      <c r="I190" s="1">
        <v>43220</v>
      </c>
      <c r="L190">
        <v>658845.50789999997</v>
      </c>
      <c r="M190">
        <v>840504.69235000003</v>
      </c>
    </row>
    <row r="191" spans="9:13" x14ac:dyDescent="0.25">
      <c r="I191" s="1">
        <v>43251</v>
      </c>
      <c r="L191">
        <v>645692.97502999997</v>
      </c>
      <c r="M191">
        <v>831880.17839000002</v>
      </c>
    </row>
    <row r="192" spans="9:13" x14ac:dyDescent="0.25">
      <c r="I192" s="1">
        <v>43281</v>
      </c>
      <c r="L192">
        <v>663410.79026000004</v>
      </c>
      <c r="M192">
        <v>862182.60837999999</v>
      </c>
    </row>
    <row r="193" spans="9:13" x14ac:dyDescent="0.25">
      <c r="I193" s="1">
        <v>43312</v>
      </c>
      <c r="L193">
        <v>661455.71866000001</v>
      </c>
      <c r="M193">
        <v>858764.00734999997</v>
      </c>
    </row>
    <row r="194" spans="9:13" x14ac:dyDescent="0.25">
      <c r="I194" s="1">
        <v>43343</v>
      </c>
      <c r="L194">
        <v>686237.15715999994</v>
      </c>
      <c r="M194">
        <v>907616.17124000005</v>
      </c>
    </row>
    <row r="195" spans="9:13" x14ac:dyDescent="0.25">
      <c r="I195" s="1">
        <v>43373</v>
      </c>
      <c r="L195">
        <v>668283.13441000006</v>
      </c>
      <c r="M195">
        <v>865257.89997000003</v>
      </c>
    </row>
    <row r="196" spans="9:13" x14ac:dyDescent="0.25">
      <c r="I196" s="1">
        <v>43404</v>
      </c>
      <c r="L196">
        <v>643578.71178000001</v>
      </c>
      <c r="M196">
        <v>836997.52359</v>
      </c>
    </row>
    <row r="197" spans="9:13" x14ac:dyDescent="0.25">
      <c r="I197" s="1">
        <v>43434</v>
      </c>
      <c r="L197">
        <v>626908.73598999996</v>
      </c>
      <c r="M197">
        <v>805128.90691000002</v>
      </c>
    </row>
    <row r="198" spans="9:13" x14ac:dyDescent="0.25">
      <c r="I198" s="1">
        <v>43465</v>
      </c>
      <c r="L198">
        <v>630154.24251000001</v>
      </c>
      <c r="M198">
        <v>810736.85711999994</v>
      </c>
    </row>
    <row r="199" spans="9:13" x14ac:dyDescent="0.25">
      <c r="I199" s="1">
        <v>43496</v>
      </c>
      <c r="L199">
        <v>637596.99427000002</v>
      </c>
      <c r="M199">
        <v>818637.11956000002</v>
      </c>
    </row>
    <row r="200" spans="9:13" x14ac:dyDescent="0.25">
      <c r="I200" s="1">
        <v>43524</v>
      </c>
      <c r="L200">
        <v>658309.33262999996</v>
      </c>
      <c r="M200">
        <v>851865.47638000001</v>
      </c>
    </row>
    <row r="201" spans="9:13" x14ac:dyDescent="0.25">
      <c r="I201" s="1">
        <v>43555</v>
      </c>
      <c r="L201">
        <v>669869.90281999996</v>
      </c>
      <c r="M201">
        <v>864157.98056000005</v>
      </c>
    </row>
    <row r="202" spans="9:13" x14ac:dyDescent="0.25">
      <c r="I202" s="1">
        <v>43585</v>
      </c>
      <c r="L202">
        <v>684625.79703999998</v>
      </c>
      <c r="M202">
        <v>882952.29686</v>
      </c>
    </row>
    <row r="203" spans="9:13" x14ac:dyDescent="0.25">
      <c r="I203" s="1">
        <v>43616</v>
      </c>
      <c r="L203">
        <v>656340.48224000004</v>
      </c>
      <c r="M203">
        <v>848519.66998999997</v>
      </c>
    </row>
    <row r="204" spans="9:13" x14ac:dyDescent="0.25">
      <c r="I204" s="1">
        <v>43646</v>
      </c>
      <c r="L204">
        <v>665256.21135</v>
      </c>
      <c r="M204">
        <v>867235.96192999999</v>
      </c>
    </row>
    <row r="205" spans="9:13" x14ac:dyDescent="0.25">
      <c r="I205" s="1">
        <v>43677</v>
      </c>
      <c r="L205">
        <v>661029.17338000005</v>
      </c>
      <c r="M205">
        <v>857186.74311000004</v>
      </c>
    </row>
    <row r="206" spans="9:13" x14ac:dyDescent="0.25">
      <c r="I206" s="1">
        <v>43708</v>
      </c>
      <c r="L206">
        <v>660896.96754999994</v>
      </c>
      <c r="M206">
        <v>874506.55827000004</v>
      </c>
    </row>
    <row r="207" spans="9:13" x14ac:dyDescent="0.25">
      <c r="I207" s="1">
        <v>43738</v>
      </c>
      <c r="L207">
        <v>668096.11820999999</v>
      </c>
      <c r="M207">
        <v>878754.0577</v>
      </c>
    </row>
    <row r="208" spans="9:13" x14ac:dyDescent="0.25">
      <c r="I208" s="1">
        <v>43769</v>
      </c>
      <c r="L208">
        <v>678985.41683999996</v>
      </c>
      <c r="M208">
        <v>900923.85875000001</v>
      </c>
    </row>
    <row r="209" spans="9:13" x14ac:dyDescent="0.25">
      <c r="I209" s="1">
        <v>43799</v>
      </c>
      <c r="L209">
        <v>676035.22520999995</v>
      </c>
      <c r="M209">
        <v>896706.41749999998</v>
      </c>
    </row>
    <row r="210" spans="9:13" x14ac:dyDescent="0.25">
      <c r="I210" s="1">
        <v>43830</v>
      </c>
      <c r="L210">
        <v>684814.21863999998</v>
      </c>
      <c r="M210">
        <v>903866.70989000006</v>
      </c>
    </row>
    <row r="211" spans="9:13" x14ac:dyDescent="0.25">
      <c r="I211" s="1">
        <v>43861</v>
      </c>
      <c r="L211">
        <v>691124.78167000005</v>
      </c>
      <c r="M211">
        <v>911733.67368999997</v>
      </c>
    </row>
    <row r="212" spans="9:13" x14ac:dyDescent="0.25">
      <c r="I212" s="1">
        <v>43890</v>
      </c>
      <c r="L212">
        <v>659724.21834000002</v>
      </c>
      <c r="M212">
        <v>873407.23282999999</v>
      </c>
    </row>
    <row r="213" spans="9:13" x14ac:dyDescent="0.25">
      <c r="I213" s="1">
        <v>43921</v>
      </c>
      <c r="L213">
        <v>588639.59354000003</v>
      </c>
      <c r="M213">
        <v>824092.58700000006</v>
      </c>
    </row>
    <row r="214" spans="9:13" x14ac:dyDescent="0.25">
      <c r="I214" s="1">
        <v>43951</v>
      </c>
      <c r="L214">
        <v>648609.6067</v>
      </c>
      <c r="M214">
        <v>911849.04255999997</v>
      </c>
    </row>
    <row r="215" spans="9:13" x14ac:dyDescent="0.25">
      <c r="I215" s="1">
        <v>43982</v>
      </c>
      <c r="L215">
        <v>651634.7219</v>
      </c>
      <c r="M215">
        <v>916281.07123999996</v>
      </c>
    </row>
    <row r="216" spans="9:13" x14ac:dyDescent="0.25">
      <c r="I216" s="1">
        <v>44012</v>
      </c>
      <c r="L216">
        <v>670457.84247999999</v>
      </c>
      <c r="M216">
        <v>944966.69039</v>
      </c>
    </row>
    <row r="217" spans="9:13" x14ac:dyDescent="0.25">
      <c r="I217" s="1">
        <v>44043</v>
      </c>
      <c r="L217">
        <v>682741.97106999997</v>
      </c>
      <c r="M217">
        <v>956175.86618000001</v>
      </c>
    </row>
    <row r="218" spans="9:13" x14ac:dyDescent="0.25">
      <c r="I218" s="1">
        <v>44074</v>
      </c>
      <c r="L218">
        <v>690553.22196</v>
      </c>
      <c r="M218">
        <v>965535.09484000003</v>
      </c>
    </row>
    <row r="219" spans="9:13" x14ac:dyDescent="0.25">
      <c r="I219" s="1">
        <v>44104</v>
      </c>
      <c r="L219">
        <v>678371.17257000005</v>
      </c>
      <c r="M219">
        <v>943629.28179000004</v>
      </c>
    </row>
    <row r="220" spans="9:13" x14ac:dyDescent="0.25">
      <c r="I220" s="1">
        <v>44135</v>
      </c>
      <c r="L220">
        <v>659740.38668999996</v>
      </c>
      <c r="M220">
        <v>913634.53894999996</v>
      </c>
    </row>
    <row r="221" spans="9:13" x14ac:dyDescent="0.25">
      <c r="I221" s="1">
        <v>44165</v>
      </c>
      <c r="L221">
        <v>704550.61349000002</v>
      </c>
      <c r="M221">
        <v>974127.11546999996</v>
      </c>
    </row>
    <row r="222" spans="9:13" x14ac:dyDescent="0.25">
      <c r="I222" s="1">
        <v>44196</v>
      </c>
      <c r="L222">
        <v>721198.43993999995</v>
      </c>
      <c r="M222">
        <v>985311.84663000004</v>
      </c>
    </row>
    <row r="223" spans="9:13" x14ac:dyDescent="0.25">
      <c r="I223" s="1">
        <v>44227</v>
      </c>
      <c r="L223">
        <v>745149.44013</v>
      </c>
      <c r="M223">
        <v>1015265.48727</v>
      </c>
    </row>
    <row r="224" spans="9:13" x14ac:dyDescent="0.25">
      <c r="I224" s="1">
        <v>44255</v>
      </c>
      <c r="L224">
        <v>769047.87297999999</v>
      </c>
      <c r="M224">
        <v>1031231.22652</v>
      </c>
    </row>
    <row r="225" spans="9:13" x14ac:dyDescent="0.25">
      <c r="I225" s="1">
        <v>44286</v>
      </c>
      <c r="L225">
        <v>777928.06877000001</v>
      </c>
      <c r="M225">
        <v>1028003.2657099999</v>
      </c>
    </row>
    <row r="226" spans="9:13" x14ac:dyDescent="0.25">
      <c r="I226" s="1">
        <v>44316</v>
      </c>
      <c r="L226">
        <v>788609.79908999999</v>
      </c>
      <c r="M226">
        <v>1045061.19683</v>
      </c>
    </row>
    <row r="227" spans="9:13" x14ac:dyDescent="0.25">
      <c r="I227" s="1">
        <v>44347</v>
      </c>
      <c r="L227">
        <v>793267.32856000005</v>
      </c>
      <c r="M227">
        <v>1054780.7120999999</v>
      </c>
    </row>
    <row r="228" spans="9:13" x14ac:dyDescent="0.25">
      <c r="I228" s="1">
        <v>44377</v>
      </c>
      <c r="L228">
        <v>792658.89251999999</v>
      </c>
      <c r="M228">
        <v>1057869.52709</v>
      </c>
    </row>
    <row r="229" spans="9:13" x14ac:dyDescent="0.25">
      <c r="I229" s="1">
        <v>44408</v>
      </c>
      <c r="L229">
        <v>806584.32394000003</v>
      </c>
      <c r="M229">
        <v>1072915.09855</v>
      </c>
    </row>
    <row r="230" spans="9:13" x14ac:dyDescent="0.25">
      <c r="I230" s="1">
        <v>44439</v>
      </c>
      <c r="L230">
        <v>817416.75141999999</v>
      </c>
      <c r="M230">
        <v>1078330.4459899999</v>
      </c>
    </row>
    <row r="231" spans="9:13" x14ac:dyDescent="0.25">
      <c r="I231" s="1">
        <v>44469</v>
      </c>
      <c r="L231">
        <v>816849.46418999997</v>
      </c>
      <c r="M231">
        <v>1088913.10971</v>
      </c>
    </row>
    <row r="232" spans="9:13" x14ac:dyDescent="0.25">
      <c r="I232" s="1">
        <v>44500</v>
      </c>
      <c r="L232">
        <v>838196.19123</v>
      </c>
      <c r="M232">
        <v>1107895.0841999999</v>
      </c>
    </row>
    <row r="233" spans="9:13" x14ac:dyDescent="0.25">
      <c r="I233" s="1">
        <v>44530</v>
      </c>
      <c r="L233">
        <v>844565.64408999996</v>
      </c>
      <c r="M233">
        <v>1118288.06773</v>
      </c>
    </row>
    <row r="234" spans="9:13" x14ac:dyDescent="0.25">
      <c r="I234" s="1">
        <v>44561</v>
      </c>
      <c r="L234">
        <v>870227.77118000004</v>
      </c>
      <c r="M234">
        <v>1141236.49217</v>
      </c>
    </row>
    <row r="235" spans="9:13" x14ac:dyDescent="0.25">
      <c r="I235" s="1">
        <v>44592</v>
      </c>
      <c r="L235">
        <v>861293.14266000001</v>
      </c>
      <c r="M235">
        <v>1123471.87894</v>
      </c>
    </row>
    <row r="236" spans="9:13" x14ac:dyDescent="0.25">
      <c r="I236" s="1">
        <v>44620</v>
      </c>
      <c r="L236">
        <v>869481.45657000004</v>
      </c>
      <c r="M236">
        <v>1127350.4382100001</v>
      </c>
    </row>
    <row r="237" spans="9:13" x14ac:dyDescent="0.25">
      <c r="I237" s="1">
        <v>44651</v>
      </c>
      <c r="L237">
        <v>864535.84605000005</v>
      </c>
      <c r="M237">
        <v>1129605.88641</v>
      </c>
    </row>
    <row r="238" spans="9:13" x14ac:dyDescent="0.25">
      <c r="I238" s="1">
        <v>44681</v>
      </c>
      <c r="L238">
        <v>861677.69053999998</v>
      </c>
      <c r="M238">
        <v>1125362.24492</v>
      </c>
    </row>
    <row r="239" spans="9:13" x14ac:dyDescent="0.25">
      <c r="I239" s="1">
        <v>44712</v>
      </c>
      <c r="L239">
        <v>858425.71894000005</v>
      </c>
      <c r="M239">
        <v>1124454.1170900001</v>
      </c>
    </row>
    <row r="240" spans="9:13" x14ac:dyDescent="0.25">
      <c r="I240" s="1">
        <v>44742</v>
      </c>
      <c r="L240">
        <v>821804.41934000002</v>
      </c>
      <c r="M240">
        <v>1102347.2022899999</v>
      </c>
    </row>
    <row r="241" spans="9:13" x14ac:dyDescent="0.25">
      <c r="I241" s="1">
        <v>44773</v>
      </c>
      <c r="L241">
        <v>844852.74609000003</v>
      </c>
      <c r="M241">
        <v>1118434.7718199999</v>
      </c>
    </row>
    <row r="242" spans="9:13" x14ac:dyDescent="0.25">
      <c r="I242" s="1">
        <v>44804</v>
      </c>
      <c r="L242">
        <v>846268.71929000004</v>
      </c>
      <c r="M242">
        <v>1129037.5921700001</v>
      </c>
    </row>
    <row r="243" spans="9:13" x14ac:dyDescent="0.25">
      <c r="I243" s="1">
        <v>44834</v>
      </c>
      <c r="L243">
        <v>821589.66165000002</v>
      </c>
      <c r="M243">
        <v>1090186.8569799999</v>
      </c>
    </row>
    <row r="244" spans="9:13" x14ac:dyDescent="0.25">
      <c r="I244" s="1">
        <v>44865</v>
      </c>
      <c r="L244">
        <v>859939.00228000002</v>
      </c>
      <c r="M244">
        <v>1118811.8679899999</v>
      </c>
    </row>
    <row r="245" spans="9:13" x14ac:dyDescent="0.25">
      <c r="I245" s="1">
        <v>44895</v>
      </c>
      <c r="L245">
        <v>889025.57909000001</v>
      </c>
      <c r="M245">
        <v>1164624.3991700001</v>
      </c>
    </row>
    <row r="246" spans="9:13" x14ac:dyDescent="0.25">
      <c r="I246" s="1">
        <v>44926</v>
      </c>
      <c r="L246">
        <v>882296.54449</v>
      </c>
      <c r="M246">
        <v>1166908.64176</v>
      </c>
    </row>
    <row r="247" spans="9:13" x14ac:dyDescent="0.25">
      <c r="I247" s="1">
        <v>44957</v>
      </c>
      <c r="L247">
        <v>938061.21528</v>
      </c>
      <c r="M247">
        <v>1263161.65652</v>
      </c>
    </row>
    <row r="248" spans="9:13" x14ac:dyDescent="0.25">
      <c r="I248" s="1">
        <v>44985</v>
      </c>
      <c r="L248">
        <v>941432.60728999996</v>
      </c>
      <c r="M248">
        <v>1272401.8199499999</v>
      </c>
    </row>
    <row r="249" spans="9:13" x14ac:dyDescent="0.25">
      <c r="I249" s="1">
        <v>45016</v>
      </c>
      <c r="L249">
        <v>925366.11841</v>
      </c>
      <c r="M249">
        <v>1272109.7307</v>
      </c>
    </row>
    <row r="250" spans="9:13" x14ac:dyDescent="0.25">
      <c r="I250" s="1">
        <v>45046</v>
      </c>
      <c r="L250">
        <v>949097.13251999998</v>
      </c>
      <c r="M250">
        <v>1286507.80638</v>
      </c>
    </row>
    <row r="251" spans="9:13" x14ac:dyDescent="0.25">
      <c r="I251" s="1">
        <v>45077</v>
      </c>
      <c r="L251">
        <v>947528.27494999999</v>
      </c>
      <c r="M251">
        <v>1275248.6725399999</v>
      </c>
    </row>
    <row r="252" spans="9:13" x14ac:dyDescent="0.25">
      <c r="I252" s="1">
        <v>45107</v>
      </c>
      <c r="L252">
        <v>952985.09028999996</v>
      </c>
      <c r="M252">
        <v>1293185.63747</v>
      </c>
    </row>
    <row r="253" spans="9:13" x14ac:dyDescent="0.25">
      <c r="I253" s="1">
        <v>45138</v>
      </c>
      <c r="L253">
        <v>960440.29264999996</v>
      </c>
      <c r="M253">
        <v>1295301.57807</v>
      </c>
    </row>
    <row r="254" spans="9:13" x14ac:dyDescent="0.25">
      <c r="I254" s="1">
        <v>45169</v>
      </c>
      <c r="L254">
        <v>967170.09777999995</v>
      </c>
      <c r="M254">
        <v>1292213.25761</v>
      </c>
    </row>
    <row r="255" spans="9:13" x14ac:dyDescent="0.25">
      <c r="I255" s="1">
        <v>45199</v>
      </c>
      <c r="L255">
        <v>941750.93327000004</v>
      </c>
      <c r="M255">
        <v>1256879.3426999999</v>
      </c>
    </row>
    <row r="256" spans="9:13" x14ac:dyDescent="0.25">
      <c r="I256" s="1">
        <v>45230</v>
      </c>
      <c r="L256">
        <v>918288.15052999998</v>
      </c>
      <c r="M256">
        <v>1234950.2367400001</v>
      </c>
    </row>
    <row r="257" spans="9:13" x14ac:dyDescent="0.25">
      <c r="I257" s="1">
        <v>45260</v>
      </c>
      <c r="L257">
        <v>980311.16877999995</v>
      </c>
      <c r="M257">
        <v>1300844.29443</v>
      </c>
    </row>
    <row r="258" spans="9:13" x14ac:dyDescent="0.25">
      <c r="I258" s="1">
        <v>45291</v>
      </c>
      <c r="L258">
        <v>1002391.69755</v>
      </c>
      <c r="M258">
        <v>1324164.9353100001</v>
      </c>
    </row>
    <row r="259" spans="9:13" x14ac:dyDescent="0.25">
      <c r="I259" s="1">
        <v>45322</v>
      </c>
      <c r="L259">
        <v>1002373.6544999999</v>
      </c>
      <c r="M259">
        <v>1302160.99804</v>
      </c>
    </row>
    <row r="260" spans="9:13" x14ac:dyDescent="0.25">
      <c r="I260" s="1">
        <v>45351</v>
      </c>
      <c r="L260">
        <v>1011219.602</v>
      </c>
      <c r="M260">
        <v>1314014.8989200001</v>
      </c>
    </row>
    <row r="261" spans="9:13" x14ac:dyDescent="0.25">
      <c r="I261" s="1">
        <v>45382</v>
      </c>
      <c r="L261">
        <v>1022709.07912</v>
      </c>
      <c r="M261">
        <v>1339538.96661</v>
      </c>
    </row>
    <row r="262" spans="9:13" x14ac:dyDescent="0.25">
      <c r="I262" s="1">
        <v>45412</v>
      </c>
      <c r="L262">
        <v>1030514.39482</v>
      </c>
      <c r="M262">
        <v>1359480.88909</v>
      </c>
    </row>
    <row r="263" spans="9:13" x14ac:dyDescent="0.25">
      <c r="I263" s="1">
        <v>45443</v>
      </c>
      <c r="L263">
        <v>1043275.25457</v>
      </c>
      <c r="M263">
        <v>1383333.9624300001</v>
      </c>
    </row>
    <row r="264" spans="9:13" x14ac:dyDescent="0.25">
      <c r="I264" s="1">
        <v>45473</v>
      </c>
      <c r="L264">
        <v>1054496.7231999999</v>
      </c>
      <c r="M264">
        <v>1383665.8313</v>
      </c>
    </row>
    <row r="265" spans="9:13" x14ac:dyDescent="0.25">
      <c r="I265" s="1">
        <v>45504</v>
      </c>
      <c r="L265">
        <v>1079522.0394299999</v>
      </c>
      <c r="M265">
        <v>1408498.27844</v>
      </c>
    </row>
    <row r="266" spans="9:13" x14ac:dyDescent="0.25">
      <c r="I266" s="1">
        <v>45535</v>
      </c>
      <c r="L266">
        <v>1088407.5853500001</v>
      </c>
      <c r="M266">
        <v>1425147.63347</v>
      </c>
    </row>
    <row r="267" spans="9:13" x14ac:dyDescent="0.25">
      <c r="I267" s="1">
        <v>45565</v>
      </c>
      <c r="L267">
        <v>1109511.80843</v>
      </c>
      <c r="M267">
        <v>1481213.62858</v>
      </c>
    </row>
    <row r="268" spans="9:13" x14ac:dyDescent="0.25">
      <c r="I268" s="1">
        <v>45596</v>
      </c>
      <c r="L268">
        <v>1103212.0003800001</v>
      </c>
      <c r="M268">
        <v>1469291.76504</v>
      </c>
    </row>
    <row r="269" spans="9:13" x14ac:dyDescent="0.25">
      <c r="I269" s="1">
        <v>45626</v>
      </c>
      <c r="L269">
        <v>1124465.37956</v>
      </c>
      <c r="M269">
        <v>1469266.05758</v>
      </c>
    </row>
    <row r="270" spans="9:13" x14ac:dyDescent="0.25">
      <c r="I270" s="1">
        <v>45657</v>
      </c>
      <c r="L270">
        <v>1137526.04495</v>
      </c>
      <c r="M270">
        <v>1481568.9002</v>
      </c>
    </row>
    <row r="271" spans="9:13" x14ac:dyDescent="0.25">
      <c r="I271" s="1">
        <v>45688</v>
      </c>
      <c r="L271">
        <v>1155745.7996100001</v>
      </c>
      <c r="M271">
        <v>1489090.1604299999</v>
      </c>
    </row>
    <row r="272" spans="9:13" x14ac:dyDescent="0.25">
      <c r="I272" s="1">
        <v>45716</v>
      </c>
      <c r="L272">
        <v>1155953.8338500001</v>
      </c>
      <c r="M272">
        <v>1505557.6070600001</v>
      </c>
    </row>
    <row r="273" spans="9:13" x14ac:dyDescent="0.25">
      <c r="I273" s="1">
        <v>45747</v>
      </c>
      <c r="L273">
        <v>1157555.9858599999</v>
      </c>
      <c r="M273">
        <v>1528712.6584900001</v>
      </c>
    </row>
    <row r="274" spans="9:13" x14ac:dyDescent="0.25">
      <c r="I274" s="1">
        <v>45777</v>
      </c>
      <c r="L274">
        <v>1189076.23536</v>
      </c>
      <c r="M274">
        <v>1545011.94282</v>
      </c>
    </row>
    <row r="275" spans="9:13" x14ac:dyDescent="0.25">
      <c r="I275" s="1">
        <v>45808</v>
      </c>
      <c r="L275">
        <v>1222395.3405500001</v>
      </c>
      <c r="M275">
        <v>1577237.62008</v>
      </c>
    </row>
    <row r="276" spans="9:13" x14ac:dyDescent="0.25">
      <c r="I276" s="1">
        <v>45838</v>
      </c>
      <c r="L276">
        <v>1248114.5385100001</v>
      </c>
      <c r="M276">
        <v>1602866.29375</v>
      </c>
    </row>
    <row r="277" spans="9:13" x14ac:dyDescent="0.25">
      <c r="I277" s="1">
        <v>45869</v>
      </c>
      <c r="L277">
        <v>1274187.6512200001</v>
      </c>
      <c r="M277">
        <v>1636762.5204799999</v>
      </c>
    </row>
    <row r="278" spans="9:13" x14ac:dyDescent="0.25">
      <c r="I278" s="1">
        <v>45900</v>
      </c>
      <c r="L278">
        <v>1289653.7409399999</v>
      </c>
      <c r="M278">
        <v>1654331.07075</v>
      </c>
    </row>
    <row r="279" spans="9:13" x14ac:dyDescent="0.25">
      <c r="I279" s="1">
        <v>45930</v>
      </c>
      <c r="L279">
        <v>1318020.96462</v>
      </c>
      <c r="M279">
        <v>1699632.22395</v>
      </c>
    </row>
    <row r="280" spans="9:13" x14ac:dyDescent="0.25">
      <c r="I280" s="1">
        <v>45961</v>
      </c>
      <c r="L280">
        <v>1340482.6779</v>
      </c>
      <c r="M280">
        <v>1730438.4841100001</v>
      </c>
    </row>
    <row r="281" spans="9:13" x14ac:dyDescent="0.25">
      <c r="I281" s="1">
        <v>45991</v>
      </c>
      <c r="L281">
        <v>1344971.9543900001</v>
      </c>
      <c r="M281">
        <v>1727260.84825</v>
      </c>
    </row>
    <row r="282" spans="9:13" x14ac:dyDescent="0.25">
      <c r="I282" s="1">
        <v>46022</v>
      </c>
      <c r="L282">
        <v>1366269.58528</v>
      </c>
      <c r="M282">
        <v>1746720.58558</v>
      </c>
    </row>
    <row r="283" spans="9:13" x14ac:dyDescent="0.25">
      <c r="I283" s="1">
        <v>46053</v>
      </c>
      <c r="L283">
        <v>1386375.6085000001</v>
      </c>
      <c r="M283">
        <v>1789322.2914100001</v>
      </c>
    </row>
    <row r="284" spans="9:13" x14ac:dyDescent="0.25">
      <c r="I284" s="1">
        <v>46081</v>
      </c>
      <c r="L284">
        <v>1421866.8240799999</v>
      </c>
      <c r="M284">
        <v>1822477.37705</v>
      </c>
    </row>
    <row r="285" spans="9:13" x14ac:dyDescent="0.25">
      <c r="I285" s="1">
        <v>46112</v>
      </c>
      <c r="L285">
        <v>1352196.7715700001</v>
      </c>
      <c r="M285">
        <v>1747414.6382800001</v>
      </c>
    </row>
    <row r="286" spans="9:13" x14ac:dyDescent="0.25">
      <c r="I286" s="1">
        <v>46142</v>
      </c>
      <c r="L286">
        <v>1397765.80277</v>
      </c>
      <c r="M286">
        <v>1801861.12371</v>
      </c>
    </row>
    <row r="287" spans="9:13" x14ac:dyDescent="0.25">
      <c r="I287" s="1">
        <v>46173</v>
      </c>
      <c r="J287">
        <v>1760036.9197199999</v>
      </c>
      <c r="K287">
        <v>1394458.68888</v>
      </c>
      <c r="L287">
        <v>1394458.68888</v>
      </c>
      <c r="M287">
        <v>1760036.9197199999</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5431-329A-4AE9-BDF4-2410B35AB9F6}">
  <dimension ref="B1:M287"/>
  <sheetViews>
    <sheetView zoomScale="175" zoomScaleNormal="175" workbookViewId="0">
      <selection activeCell="G19" sqref="G1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810</v>
      </c>
      <c r="C2" t="s">
        <v>127</v>
      </c>
      <c r="D2" t="s">
        <v>113</v>
      </c>
      <c r="E2" t="str">
        <f>_xlfn.CONCAT(B2,"_",C2,"_",D2)</f>
        <v>810_A_PH_FOORD</v>
      </c>
      <c r="F2" t="str">
        <f>INDEX(
Table_MAPPINGS_PH_GRAPHS_2[SERIES_ID],
MATCH(E2,Table_MAPPINGS_PH_GRAPHS_2[LOOKUP],0
))</f>
        <v>1590</v>
      </c>
      <c r="G2" t="str">
        <f>INDEX(
Table_MAPPINGS_PH_GRAPHS_2[LEGEND_DESCRIPTION],
MATCH(E2,Table_MAPPINGS_PH_GRAPHS_2[LOOKUP],0
))</f>
        <v>Foord</v>
      </c>
      <c r="I2" s="1">
        <v>37500</v>
      </c>
      <c r="L2">
        <v>100000</v>
      </c>
      <c r="M2">
        <v>100000</v>
      </c>
    </row>
    <row r="3" spans="2:13" x14ac:dyDescent="0.25">
      <c r="B3">
        <v>810</v>
      </c>
      <c r="C3" t="str">
        <f>C2</f>
        <v>A</v>
      </c>
      <c r="D3" t="s">
        <v>114</v>
      </c>
      <c r="E3" t="str">
        <f>_xlfn.CONCAT(B3,"_",C3,"_",D3)</f>
        <v>810_A_PH_COMP_1</v>
      </c>
      <c r="F3" t="str">
        <f>INDEX(
Table_MAPPINGS_PH_GRAPHS_2[SERIES_ID],
MATCH(E3,Table_MAPPINGS_PH_GRAPHS_2[LOOKUP],0
))</f>
        <v>1482</v>
      </c>
      <c r="G3" t="str">
        <f>INDEX(
Table_MAPPINGS_PH_GRAPHS_2[LEGEND_DESCRIPTION],
MATCH(E3,Table_MAPPINGS_PH_GRAPHS_2[LOOKUP],0
))</f>
        <v>Benchmark</v>
      </c>
      <c r="I3" s="1">
        <v>37529</v>
      </c>
      <c r="L3">
        <v>99914.6</v>
      </c>
      <c r="M3">
        <v>100808</v>
      </c>
    </row>
    <row r="4" spans="2:13" x14ac:dyDescent="0.25">
      <c r="I4" s="1">
        <v>37560</v>
      </c>
      <c r="L4">
        <v>99667.211450000003</v>
      </c>
      <c r="M4">
        <v>103884.45854000001</v>
      </c>
    </row>
    <row r="5" spans="2:13" x14ac:dyDescent="0.25">
      <c r="I5" s="1">
        <v>37590</v>
      </c>
      <c r="L5">
        <v>102234.53913999999</v>
      </c>
      <c r="M5">
        <v>108506.69364</v>
      </c>
    </row>
    <row r="6" spans="2:13" x14ac:dyDescent="0.25">
      <c r="I6" s="1">
        <v>37621</v>
      </c>
      <c r="L6">
        <v>100695.50039</v>
      </c>
      <c r="M6">
        <v>107019.6094</v>
      </c>
    </row>
    <row r="7" spans="2:13" x14ac:dyDescent="0.25">
      <c r="I7" s="1">
        <v>37652</v>
      </c>
      <c r="L7">
        <v>98142.063890000005</v>
      </c>
      <c r="M7">
        <v>102805.8193</v>
      </c>
    </row>
    <row r="8" spans="2:13" x14ac:dyDescent="0.25">
      <c r="I8" s="1">
        <v>37680</v>
      </c>
      <c r="L8">
        <v>95105.254010000004</v>
      </c>
      <c r="M8">
        <v>99217.896210000006</v>
      </c>
    </row>
    <row r="9" spans="2:13" x14ac:dyDescent="0.25">
      <c r="I9" s="1">
        <v>37711</v>
      </c>
      <c r="L9">
        <v>91079.924140000003</v>
      </c>
      <c r="M9">
        <v>95399.495469999994</v>
      </c>
    </row>
    <row r="10" spans="2:13" x14ac:dyDescent="0.25">
      <c r="I10" s="1">
        <v>37741</v>
      </c>
      <c r="L10">
        <v>90305.744789999997</v>
      </c>
      <c r="M10">
        <v>94865.258300000001</v>
      </c>
    </row>
    <row r="11" spans="2:13" x14ac:dyDescent="0.25">
      <c r="I11" s="1">
        <v>37772</v>
      </c>
      <c r="L11">
        <v>99465.8177</v>
      </c>
      <c r="M11">
        <v>104134.35296</v>
      </c>
    </row>
    <row r="12" spans="2:13" x14ac:dyDescent="0.25">
      <c r="I12" s="1">
        <v>37802</v>
      </c>
      <c r="L12">
        <v>99797.237800000003</v>
      </c>
      <c r="M12">
        <v>104136.43565</v>
      </c>
    </row>
    <row r="13" spans="2:13" x14ac:dyDescent="0.25">
      <c r="I13" s="1">
        <v>37833</v>
      </c>
      <c r="L13">
        <v>101537.10284000001</v>
      </c>
      <c r="M13">
        <v>106775.77361</v>
      </c>
    </row>
    <row r="14" spans="2:13" x14ac:dyDescent="0.25">
      <c r="I14" s="1">
        <v>37864</v>
      </c>
      <c r="L14">
        <v>104063.04136</v>
      </c>
      <c r="M14">
        <v>109432.56841000001</v>
      </c>
    </row>
    <row r="15" spans="2:13" x14ac:dyDescent="0.25">
      <c r="I15" s="1">
        <v>37894</v>
      </c>
      <c r="L15">
        <v>104274.28933</v>
      </c>
      <c r="M15">
        <v>108022.9675</v>
      </c>
    </row>
    <row r="16" spans="2:13" x14ac:dyDescent="0.25">
      <c r="I16" s="1">
        <v>37925</v>
      </c>
      <c r="L16">
        <v>109623.66465000001</v>
      </c>
      <c r="M16">
        <v>114399.34723</v>
      </c>
    </row>
    <row r="17" spans="9:13" x14ac:dyDescent="0.25">
      <c r="I17" s="1">
        <v>37955</v>
      </c>
      <c r="L17">
        <v>111404.50108</v>
      </c>
      <c r="M17">
        <v>114882.11248</v>
      </c>
    </row>
    <row r="18" spans="9:13" x14ac:dyDescent="0.25">
      <c r="I18" s="1">
        <v>37986</v>
      </c>
      <c r="L18">
        <v>116889.83590000001</v>
      </c>
      <c r="M18">
        <v>122008.3648</v>
      </c>
    </row>
    <row r="19" spans="9:13" x14ac:dyDescent="0.25">
      <c r="I19" s="1">
        <v>38017</v>
      </c>
      <c r="L19">
        <v>119281.51884</v>
      </c>
      <c r="M19">
        <v>125724.12955</v>
      </c>
    </row>
    <row r="20" spans="9:13" x14ac:dyDescent="0.25">
      <c r="I20" s="1">
        <v>38046</v>
      </c>
      <c r="L20">
        <v>119206.2522</v>
      </c>
      <c r="M20">
        <v>126692.70824000001</v>
      </c>
    </row>
    <row r="21" spans="9:13" x14ac:dyDescent="0.25">
      <c r="I21" s="1">
        <v>38077</v>
      </c>
      <c r="L21">
        <v>120077.29229</v>
      </c>
      <c r="M21">
        <v>123883.93090000001</v>
      </c>
    </row>
    <row r="22" spans="9:13" x14ac:dyDescent="0.25">
      <c r="I22" s="1">
        <v>38107</v>
      </c>
      <c r="L22">
        <v>118963.45531999999</v>
      </c>
      <c r="M22">
        <v>124289.40300999999</v>
      </c>
    </row>
    <row r="23" spans="9:13" x14ac:dyDescent="0.25">
      <c r="I23" s="1">
        <v>38138</v>
      </c>
      <c r="L23">
        <v>118746.46597999999</v>
      </c>
      <c r="M23">
        <v>121515.6364</v>
      </c>
    </row>
    <row r="24" spans="9:13" x14ac:dyDescent="0.25">
      <c r="I24" s="1">
        <v>38168</v>
      </c>
      <c r="L24">
        <v>119485.54398</v>
      </c>
      <c r="M24">
        <v>120653.72599000001</v>
      </c>
    </row>
    <row r="25" spans="9:13" x14ac:dyDescent="0.25">
      <c r="I25" s="1">
        <v>38199</v>
      </c>
      <c r="L25">
        <v>118964.22855</v>
      </c>
      <c r="M25">
        <v>122008.18472</v>
      </c>
    </row>
    <row r="26" spans="9:13" x14ac:dyDescent="0.25">
      <c r="I26" s="1">
        <v>38230</v>
      </c>
      <c r="L26">
        <v>126475.15409</v>
      </c>
      <c r="M26">
        <v>132280.54182000001</v>
      </c>
    </row>
    <row r="27" spans="9:13" x14ac:dyDescent="0.25">
      <c r="I27" s="1">
        <v>38260</v>
      </c>
      <c r="L27">
        <v>131783.56925999999</v>
      </c>
      <c r="M27">
        <v>136544.47281000001</v>
      </c>
    </row>
    <row r="28" spans="9:13" x14ac:dyDescent="0.25">
      <c r="I28" s="1">
        <v>38291</v>
      </c>
      <c r="L28">
        <v>134645.77658999999</v>
      </c>
      <c r="M28">
        <v>137482.80643</v>
      </c>
    </row>
    <row r="29" spans="9:13" x14ac:dyDescent="0.25">
      <c r="I29" s="1">
        <v>38321</v>
      </c>
      <c r="L29">
        <v>142147.83533</v>
      </c>
      <c r="M29">
        <v>144551.34744000001</v>
      </c>
    </row>
    <row r="30" spans="9:13" x14ac:dyDescent="0.25">
      <c r="I30" s="1">
        <v>38352</v>
      </c>
      <c r="L30">
        <v>146688.46363000001</v>
      </c>
      <c r="M30">
        <v>149586.21541999999</v>
      </c>
    </row>
    <row r="31" spans="9:13" x14ac:dyDescent="0.25">
      <c r="I31" s="1">
        <v>38383</v>
      </c>
      <c r="L31">
        <v>147455.93768</v>
      </c>
      <c r="M31">
        <v>151378.55744999999</v>
      </c>
    </row>
    <row r="32" spans="9:13" x14ac:dyDescent="0.25">
      <c r="I32" s="1">
        <v>38411</v>
      </c>
      <c r="L32">
        <v>152220.38647999999</v>
      </c>
      <c r="M32">
        <v>155527.08682</v>
      </c>
    </row>
    <row r="33" spans="9:13" x14ac:dyDescent="0.25">
      <c r="I33" s="1">
        <v>38442</v>
      </c>
      <c r="L33">
        <v>150791.49371000001</v>
      </c>
      <c r="M33">
        <v>155029.55567</v>
      </c>
    </row>
    <row r="34" spans="9:13" x14ac:dyDescent="0.25">
      <c r="I34" s="1">
        <v>38472</v>
      </c>
      <c r="L34">
        <v>147698.30781</v>
      </c>
      <c r="M34">
        <v>154186.50495</v>
      </c>
    </row>
    <row r="35" spans="9:13" x14ac:dyDescent="0.25">
      <c r="I35" s="1">
        <v>38503</v>
      </c>
      <c r="L35">
        <v>157236.22143000001</v>
      </c>
      <c r="M35">
        <v>165609.72054000001</v>
      </c>
    </row>
    <row r="36" spans="9:13" x14ac:dyDescent="0.25">
      <c r="I36" s="1">
        <v>38533</v>
      </c>
      <c r="L36">
        <v>160566.95631000001</v>
      </c>
      <c r="M36">
        <v>169898.84669000001</v>
      </c>
    </row>
    <row r="37" spans="9:13" x14ac:dyDescent="0.25">
      <c r="I37" s="1">
        <v>38564</v>
      </c>
      <c r="L37">
        <v>167847.54380000001</v>
      </c>
      <c r="M37">
        <v>180863.77846</v>
      </c>
    </row>
    <row r="38" spans="9:13" x14ac:dyDescent="0.25">
      <c r="I38" s="1">
        <v>38595</v>
      </c>
      <c r="L38">
        <v>170286.36861</v>
      </c>
      <c r="M38">
        <v>186377.41075000001</v>
      </c>
    </row>
    <row r="39" spans="9:13" x14ac:dyDescent="0.25">
      <c r="I39" s="1">
        <v>38625</v>
      </c>
      <c r="L39">
        <v>179761.78330000001</v>
      </c>
      <c r="M39">
        <v>200817.55978000001</v>
      </c>
    </row>
    <row r="40" spans="9:13" x14ac:dyDescent="0.25">
      <c r="I40" s="1">
        <v>38656</v>
      </c>
      <c r="L40">
        <v>176381.72248999999</v>
      </c>
      <c r="M40">
        <v>198260.09181000001</v>
      </c>
    </row>
    <row r="41" spans="9:13" x14ac:dyDescent="0.25">
      <c r="I41" s="1">
        <v>38686</v>
      </c>
      <c r="L41">
        <v>181928.75128</v>
      </c>
      <c r="M41">
        <v>203169.80570999999</v>
      </c>
    </row>
    <row r="42" spans="9:13" x14ac:dyDescent="0.25">
      <c r="I42" s="1">
        <v>38717</v>
      </c>
      <c r="L42">
        <v>191605.72349</v>
      </c>
      <c r="M42">
        <v>215061.52984999999</v>
      </c>
    </row>
    <row r="43" spans="9:13" x14ac:dyDescent="0.25">
      <c r="I43" s="1">
        <v>38748</v>
      </c>
      <c r="L43">
        <v>200563.48267</v>
      </c>
      <c r="M43">
        <v>233326.29016999999</v>
      </c>
    </row>
    <row r="44" spans="9:13" x14ac:dyDescent="0.25">
      <c r="I44" s="1">
        <v>38776</v>
      </c>
      <c r="L44">
        <v>199832.02765</v>
      </c>
      <c r="M44">
        <v>234158.33165000001</v>
      </c>
    </row>
    <row r="45" spans="9:13" x14ac:dyDescent="0.25">
      <c r="I45" s="1">
        <v>38807</v>
      </c>
      <c r="L45">
        <v>207442.83025</v>
      </c>
      <c r="M45">
        <v>245316.49244999999</v>
      </c>
    </row>
    <row r="46" spans="9:13" x14ac:dyDescent="0.25">
      <c r="I46" s="1">
        <v>38837</v>
      </c>
      <c r="L46">
        <v>209835.47586000001</v>
      </c>
      <c r="M46">
        <v>248295.91357999999</v>
      </c>
    </row>
    <row r="47" spans="9:13" x14ac:dyDescent="0.25">
      <c r="I47" s="1">
        <v>38868</v>
      </c>
      <c r="L47">
        <v>206963.24786999999</v>
      </c>
      <c r="M47">
        <v>242606.80853000001</v>
      </c>
    </row>
    <row r="48" spans="9:13" x14ac:dyDescent="0.25">
      <c r="I48" s="1">
        <v>38898</v>
      </c>
      <c r="L48">
        <v>207833.32136</v>
      </c>
      <c r="M48">
        <v>242329.23662000001</v>
      </c>
    </row>
    <row r="49" spans="9:13" x14ac:dyDescent="0.25">
      <c r="I49" s="1">
        <v>38929</v>
      </c>
      <c r="L49">
        <v>205821.91047999999</v>
      </c>
      <c r="M49">
        <v>239413.61225999999</v>
      </c>
    </row>
    <row r="50" spans="9:13" x14ac:dyDescent="0.25">
      <c r="I50" s="1">
        <v>38960</v>
      </c>
      <c r="L50">
        <v>213835.99820999999</v>
      </c>
      <c r="M50">
        <v>253827.20554</v>
      </c>
    </row>
    <row r="51" spans="9:13" x14ac:dyDescent="0.25">
      <c r="I51" s="1">
        <v>38990</v>
      </c>
      <c r="L51">
        <v>219928.61345999999</v>
      </c>
      <c r="M51">
        <v>259486.18945000001</v>
      </c>
    </row>
    <row r="52" spans="9:13" x14ac:dyDescent="0.25">
      <c r="I52" s="1">
        <v>39021</v>
      </c>
      <c r="L52">
        <v>225716.25485999999</v>
      </c>
      <c r="M52">
        <v>269477.36465</v>
      </c>
    </row>
    <row r="53" spans="9:13" x14ac:dyDescent="0.25">
      <c r="I53" s="1">
        <v>39051</v>
      </c>
      <c r="L53">
        <v>232810.51675000001</v>
      </c>
      <c r="M53">
        <v>277298.55682</v>
      </c>
    </row>
    <row r="54" spans="9:13" x14ac:dyDescent="0.25">
      <c r="I54" s="1">
        <v>39082</v>
      </c>
      <c r="L54">
        <v>241899.67212999999</v>
      </c>
      <c r="M54">
        <v>284748.49342999997</v>
      </c>
    </row>
    <row r="55" spans="9:13" x14ac:dyDescent="0.25">
      <c r="I55" s="1">
        <v>39113</v>
      </c>
      <c r="L55">
        <v>246516.08548000001</v>
      </c>
      <c r="M55">
        <v>293228.69238999998</v>
      </c>
    </row>
    <row r="56" spans="9:13" x14ac:dyDescent="0.25">
      <c r="I56" s="1">
        <v>39141</v>
      </c>
      <c r="L56">
        <v>250246.12036</v>
      </c>
      <c r="M56">
        <v>298228.79373999999</v>
      </c>
    </row>
    <row r="57" spans="9:13" x14ac:dyDescent="0.25">
      <c r="I57" s="1">
        <v>39172</v>
      </c>
      <c r="L57">
        <v>259281.00628999999</v>
      </c>
      <c r="M57">
        <v>307738.82374000002</v>
      </c>
    </row>
    <row r="58" spans="9:13" x14ac:dyDescent="0.25">
      <c r="I58" s="1">
        <v>39202</v>
      </c>
      <c r="L58">
        <v>268580.11958</v>
      </c>
      <c r="M58">
        <v>316397.62179</v>
      </c>
    </row>
    <row r="59" spans="9:13" x14ac:dyDescent="0.25">
      <c r="I59" s="1">
        <v>39233</v>
      </c>
      <c r="L59">
        <v>268820.49878999998</v>
      </c>
      <c r="M59">
        <v>318301.82932999998</v>
      </c>
    </row>
    <row r="60" spans="9:13" x14ac:dyDescent="0.25">
      <c r="I60" s="1">
        <v>39263</v>
      </c>
      <c r="L60">
        <v>265957.56047999999</v>
      </c>
      <c r="M60">
        <v>315530.83197</v>
      </c>
    </row>
    <row r="61" spans="9:13" x14ac:dyDescent="0.25">
      <c r="I61" s="1">
        <v>39294</v>
      </c>
      <c r="L61">
        <v>264542.40029999998</v>
      </c>
      <c r="M61">
        <v>316811.67887</v>
      </c>
    </row>
    <row r="62" spans="9:13" x14ac:dyDescent="0.25">
      <c r="I62" s="1">
        <v>39325</v>
      </c>
      <c r="L62">
        <v>264695.57034999999</v>
      </c>
      <c r="M62">
        <v>317001.64463</v>
      </c>
    </row>
    <row r="63" spans="9:13" x14ac:dyDescent="0.25">
      <c r="I63" s="1">
        <v>39355</v>
      </c>
      <c r="L63">
        <v>268172.87605999998</v>
      </c>
      <c r="M63">
        <v>323518.33017999999</v>
      </c>
    </row>
    <row r="64" spans="9:13" x14ac:dyDescent="0.25">
      <c r="I64" s="1">
        <v>39386</v>
      </c>
      <c r="L64">
        <v>276088.26666999998</v>
      </c>
      <c r="M64">
        <v>331938.16886999999</v>
      </c>
    </row>
    <row r="65" spans="9:13" x14ac:dyDescent="0.25">
      <c r="I65" s="1">
        <v>39416</v>
      </c>
      <c r="L65">
        <v>274798.38228999998</v>
      </c>
      <c r="M65">
        <v>322553.02779000002</v>
      </c>
    </row>
    <row r="66" spans="9:13" x14ac:dyDescent="0.25">
      <c r="I66" s="1">
        <v>39447</v>
      </c>
      <c r="L66">
        <v>272233.96379000001</v>
      </c>
      <c r="M66">
        <v>314846.77389999997</v>
      </c>
    </row>
    <row r="67" spans="9:13" x14ac:dyDescent="0.25">
      <c r="I67" s="1">
        <v>39478</v>
      </c>
      <c r="L67">
        <v>260374.90786000001</v>
      </c>
      <c r="M67">
        <v>297865.07235999999</v>
      </c>
    </row>
    <row r="68" spans="9:13" x14ac:dyDescent="0.25">
      <c r="I68" s="1">
        <v>39507</v>
      </c>
      <c r="L68">
        <v>275772.69878999999</v>
      </c>
      <c r="M68">
        <v>322956.00692000001</v>
      </c>
    </row>
    <row r="69" spans="9:13" x14ac:dyDescent="0.25">
      <c r="I69" s="1">
        <v>39538</v>
      </c>
      <c r="L69">
        <v>276214.21088000003</v>
      </c>
      <c r="M69">
        <v>323122.69059000001</v>
      </c>
    </row>
    <row r="70" spans="9:13" x14ac:dyDescent="0.25">
      <c r="I70" s="1">
        <v>39568</v>
      </c>
      <c r="L70">
        <v>277039.53894</v>
      </c>
      <c r="M70">
        <v>322898.77282999997</v>
      </c>
    </row>
    <row r="71" spans="9:13" x14ac:dyDescent="0.25">
      <c r="I71" s="1">
        <v>39599</v>
      </c>
      <c r="L71">
        <v>280404.18414000003</v>
      </c>
      <c r="M71">
        <v>325733.50118999998</v>
      </c>
    </row>
    <row r="72" spans="9:13" x14ac:dyDescent="0.25">
      <c r="I72" s="1">
        <v>39629</v>
      </c>
      <c r="L72">
        <v>268251.74721</v>
      </c>
      <c r="M72">
        <v>314192.94455000001</v>
      </c>
    </row>
    <row r="73" spans="9:13" x14ac:dyDescent="0.25">
      <c r="I73" s="1">
        <v>39660</v>
      </c>
      <c r="L73">
        <v>262494.52821000002</v>
      </c>
      <c r="M73">
        <v>311403.93761000002</v>
      </c>
    </row>
    <row r="74" spans="9:13" x14ac:dyDescent="0.25">
      <c r="I74" s="1">
        <v>39691</v>
      </c>
      <c r="L74">
        <v>268128.97326</v>
      </c>
      <c r="M74">
        <v>322225.84724999999</v>
      </c>
    </row>
    <row r="75" spans="9:13" x14ac:dyDescent="0.25">
      <c r="I75" s="1">
        <v>39721</v>
      </c>
      <c r="L75">
        <v>257999.59690999999</v>
      </c>
      <c r="M75">
        <v>302149.73606999998</v>
      </c>
    </row>
    <row r="76" spans="9:13" x14ac:dyDescent="0.25">
      <c r="I76" s="1">
        <v>39752</v>
      </c>
      <c r="L76">
        <v>249861.77361999999</v>
      </c>
      <c r="M76">
        <v>286136.03165999998</v>
      </c>
    </row>
    <row r="77" spans="9:13" x14ac:dyDescent="0.25">
      <c r="I77" s="1">
        <v>39782</v>
      </c>
      <c r="L77">
        <v>250323.51818000001</v>
      </c>
      <c r="M77">
        <v>287975.68565</v>
      </c>
    </row>
    <row r="78" spans="9:13" x14ac:dyDescent="0.25">
      <c r="I78" s="1">
        <v>39813</v>
      </c>
      <c r="L78">
        <v>256875.48595</v>
      </c>
      <c r="M78">
        <v>292058.49981000001</v>
      </c>
    </row>
    <row r="79" spans="9:13" x14ac:dyDescent="0.25">
      <c r="I79" s="1">
        <v>39844</v>
      </c>
      <c r="L79">
        <v>257810.7696</v>
      </c>
      <c r="M79">
        <v>285609.56352000003</v>
      </c>
    </row>
    <row r="80" spans="9:13" x14ac:dyDescent="0.25">
      <c r="I80" s="1">
        <v>39872</v>
      </c>
      <c r="L80">
        <v>241724.15101</v>
      </c>
      <c r="M80">
        <v>268798.39717000001</v>
      </c>
    </row>
    <row r="81" spans="9:13" x14ac:dyDescent="0.25">
      <c r="I81" s="1">
        <v>39903</v>
      </c>
      <c r="L81">
        <v>249618.86178000001</v>
      </c>
      <c r="M81">
        <v>280045.17574999999</v>
      </c>
    </row>
    <row r="82" spans="9:13" x14ac:dyDescent="0.25">
      <c r="I82" s="1">
        <v>39933</v>
      </c>
      <c r="L82">
        <v>249605.88159999999</v>
      </c>
      <c r="M82">
        <v>282867.80803999997</v>
      </c>
    </row>
    <row r="83" spans="9:13" x14ac:dyDescent="0.25">
      <c r="I83" s="1">
        <v>39964</v>
      </c>
      <c r="L83">
        <v>263240.85249000002</v>
      </c>
      <c r="M83">
        <v>291481.81167999998</v>
      </c>
    </row>
    <row r="84" spans="9:13" x14ac:dyDescent="0.25">
      <c r="I84" s="1">
        <v>39994</v>
      </c>
      <c r="L84">
        <v>260197.26175000001</v>
      </c>
      <c r="M84">
        <v>291878.56722000003</v>
      </c>
    </row>
    <row r="85" spans="9:13" x14ac:dyDescent="0.25">
      <c r="I85" s="1">
        <v>40025</v>
      </c>
      <c r="L85">
        <v>274091.01493</v>
      </c>
      <c r="M85">
        <v>308378.55959000002</v>
      </c>
    </row>
    <row r="86" spans="9:13" x14ac:dyDescent="0.25">
      <c r="I86" s="1">
        <v>40056</v>
      </c>
      <c r="L86">
        <v>282283.86946000002</v>
      </c>
      <c r="M86">
        <v>321397.17950999999</v>
      </c>
    </row>
    <row r="87" spans="9:13" x14ac:dyDescent="0.25">
      <c r="I87" s="1">
        <v>40086</v>
      </c>
      <c r="L87">
        <v>284249.69433000003</v>
      </c>
      <c r="M87">
        <v>323971.79287</v>
      </c>
    </row>
    <row r="88" spans="9:13" x14ac:dyDescent="0.25">
      <c r="I88" s="1">
        <v>40117</v>
      </c>
      <c r="L88">
        <v>294919.29084999999</v>
      </c>
      <c r="M88">
        <v>334503.12715999997</v>
      </c>
    </row>
    <row r="89" spans="9:13" x14ac:dyDescent="0.25">
      <c r="I89" s="1">
        <v>40147</v>
      </c>
      <c r="L89">
        <v>296003.11924000003</v>
      </c>
      <c r="M89">
        <v>331383.15996000002</v>
      </c>
    </row>
    <row r="90" spans="9:13" x14ac:dyDescent="0.25">
      <c r="I90" s="1">
        <v>40178</v>
      </c>
      <c r="L90">
        <v>302320.12180999998</v>
      </c>
      <c r="M90">
        <v>341823.29716999998</v>
      </c>
    </row>
    <row r="91" spans="9:13" x14ac:dyDescent="0.25">
      <c r="I91" s="1">
        <v>40209</v>
      </c>
      <c r="L91">
        <v>302269.33202999999</v>
      </c>
      <c r="M91">
        <v>339485.56959000003</v>
      </c>
    </row>
    <row r="92" spans="9:13" x14ac:dyDescent="0.25">
      <c r="I92" s="1">
        <v>40237</v>
      </c>
      <c r="L92">
        <v>298693.48583999998</v>
      </c>
      <c r="M92">
        <v>345314.47493000003</v>
      </c>
    </row>
    <row r="93" spans="9:13" x14ac:dyDescent="0.25">
      <c r="I93" s="1">
        <v>40268</v>
      </c>
      <c r="L93">
        <v>306994.47649999999</v>
      </c>
      <c r="M93">
        <v>359699.25935000001</v>
      </c>
    </row>
    <row r="94" spans="9:13" x14ac:dyDescent="0.25">
      <c r="I94" s="1">
        <v>40298</v>
      </c>
      <c r="L94">
        <v>310467.50501999998</v>
      </c>
      <c r="M94">
        <v>362856.75001999998</v>
      </c>
    </row>
    <row r="95" spans="9:13" x14ac:dyDescent="0.25">
      <c r="I95" s="1">
        <v>40329</v>
      </c>
      <c r="L95">
        <v>304915.41462</v>
      </c>
      <c r="M95">
        <v>349108.02208999998</v>
      </c>
    </row>
    <row r="96" spans="9:13" x14ac:dyDescent="0.25">
      <c r="I96" s="1">
        <v>40359</v>
      </c>
      <c r="L96">
        <v>304459.87099000002</v>
      </c>
      <c r="M96">
        <v>346510.56368999998</v>
      </c>
    </row>
    <row r="97" spans="9:13" x14ac:dyDescent="0.25">
      <c r="I97" s="1">
        <v>40390</v>
      </c>
      <c r="L97">
        <v>310222.68742999999</v>
      </c>
      <c r="M97">
        <v>359601.80589999998</v>
      </c>
    </row>
    <row r="98" spans="9:13" x14ac:dyDescent="0.25">
      <c r="I98" s="1">
        <v>40421</v>
      </c>
      <c r="L98">
        <v>308051.12861000001</v>
      </c>
      <c r="M98">
        <v>353690.93137000001</v>
      </c>
    </row>
    <row r="99" spans="9:13" x14ac:dyDescent="0.25">
      <c r="I99" s="1">
        <v>40451</v>
      </c>
      <c r="L99">
        <v>320549.37900000002</v>
      </c>
      <c r="M99">
        <v>375002.21296999999</v>
      </c>
    </row>
    <row r="100" spans="9:13" x14ac:dyDescent="0.25">
      <c r="I100" s="1">
        <v>40482</v>
      </c>
      <c r="L100">
        <v>325300.24135000003</v>
      </c>
      <c r="M100">
        <v>386191.45231000002</v>
      </c>
    </row>
    <row r="101" spans="9:13" x14ac:dyDescent="0.25">
      <c r="I101" s="1">
        <v>40512</v>
      </c>
      <c r="L101">
        <v>328382.46113000001</v>
      </c>
      <c r="M101">
        <v>389596.24549</v>
      </c>
    </row>
    <row r="102" spans="9:13" x14ac:dyDescent="0.25">
      <c r="I102" s="1">
        <v>40543</v>
      </c>
      <c r="L102">
        <v>334905.12196000002</v>
      </c>
      <c r="M102">
        <v>395028.16983000003</v>
      </c>
    </row>
    <row r="103" spans="9:13" x14ac:dyDescent="0.25">
      <c r="I103" s="1">
        <v>40574</v>
      </c>
      <c r="L103">
        <v>336375.02054</v>
      </c>
      <c r="M103">
        <v>395454.58899000002</v>
      </c>
    </row>
    <row r="104" spans="9:13" x14ac:dyDescent="0.25">
      <c r="I104" s="1">
        <v>40602</v>
      </c>
      <c r="L104">
        <v>337868.52562999999</v>
      </c>
      <c r="M104">
        <v>398779.34655999998</v>
      </c>
    </row>
    <row r="105" spans="9:13" x14ac:dyDescent="0.25">
      <c r="I105" s="1">
        <v>40633</v>
      </c>
      <c r="L105">
        <v>338328.02682000003</v>
      </c>
      <c r="M105">
        <v>398463.26997999998</v>
      </c>
    </row>
    <row r="106" spans="9:13" x14ac:dyDescent="0.25">
      <c r="I106" s="1">
        <v>40663</v>
      </c>
      <c r="L106">
        <v>341606.42540000001</v>
      </c>
      <c r="M106">
        <v>404576.49044000002</v>
      </c>
    </row>
    <row r="107" spans="9:13" x14ac:dyDescent="0.25">
      <c r="I107" s="1">
        <v>40694</v>
      </c>
      <c r="L107">
        <v>344209.12475999998</v>
      </c>
      <c r="M107">
        <v>407615.29517</v>
      </c>
    </row>
    <row r="108" spans="9:13" x14ac:dyDescent="0.25">
      <c r="I108" s="1">
        <v>40724</v>
      </c>
      <c r="L108">
        <v>339847.30673000001</v>
      </c>
      <c r="M108">
        <v>401465.14481000003</v>
      </c>
    </row>
    <row r="109" spans="9:13" x14ac:dyDescent="0.25">
      <c r="I109" s="1">
        <v>40755</v>
      </c>
      <c r="L109">
        <v>337575.42748999997</v>
      </c>
      <c r="M109">
        <v>401112.99167000002</v>
      </c>
    </row>
    <row r="110" spans="9:13" x14ac:dyDescent="0.25">
      <c r="I110" s="1">
        <v>40786</v>
      </c>
      <c r="L110">
        <v>339906.72340000002</v>
      </c>
      <c r="M110">
        <v>403194.25636</v>
      </c>
    </row>
    <row r="111" spans="9:13" x14ac:dyDescent="0.25">
      <c r="I111" s="1">
        <v>40816</v>
      </c>
      <c r="L111">
        <v>338946.48690000002</v>
      </c>
      <c r="M111">
        <v>406661.82868999999</v>
      </c>
    </row>
    <row r="112" spans="9:13" x14ac:dyDescent="0.25">
      <c r="I112" s="1">
        <v>40847</v>
      </c>
      <c r="L112">
        <v>355851.78188000002</v>
      </c>
      <c r="M112">
        <v>432293.55128999997</v>
      </c>
    </row>
    <row r="113" spans="9:13" x14ac:dyDescent="0.25">
      <c r="I113" s="1">
        <v>40877</v>
      </c>
      <c r="L113">
        <v>354739.03336</v>
      </c>
      <c r="M113">
        <v>433991.75789000001</v>
      </c>
    </row>
    <row r="114" spans="9:13" x14ac:dyDescent="0.25">
      <c r="I114" s="1">
        <v>40908</v>
      </c>
      <c r="L114">
        <v>354850.77616000001</v>
      </c>
      <c r="M114">
        <v>432244.23131</v>
      </c>
    </row>
    <row r="115" spans="9:13" x14ac:dyDescent="0.25">
      <c r="I115" s="1">
        <v>40939</v>
      </c>
      <c r="L115">
        <v>361752.26890000002</v>
      </c>
      <c r="M115">
        <v>445993.83964999998</v>
      </c>
    </row>
    <row r="116" spans="9:13" x14ac:dyDescent="0.25">
      <c r="I116" s="1">
        <v>40968</v>
      </c>
      <c r="L116">
        <v>366603.72858</v>
      </c>
      <c r="M116">
        <v>452062.86213999998</v>
      </c>
    </row>
    <row r="117" spans="9:13" x14ac:dyDescent="0.25">
      <c r="I117" s="1">
        <v>40999</v>
      </c>
      <c r="L117">
        <v>370624.63828000001</v>
      </c>
      <c r="M117">
        <v>458493.85557000001</v>
      </c>
    </row>
    <row r="118" spans="9:13" x14ac:dyDescent="0.25">
      <c r="I118" s="1">
        <v>41029</v>
      </c>
      <c r="L118">
        <v>371566.76610000001</v>
      </c>
      <c r="M118">
        <v>469422.66324999998</v>
      </c>
    </row>
    <row r="119" spans="9:13" x14ac:dyDescent="0.25">
      <c r="I119" s="1">
        <v>41060</v>
      </c>
      <c r="L119">
        <v>371115.31248000002</v>
      </c>
      <c r="M119">
        <v>463151.90370000002</v>
      </c>
    </row>
    <row r="120" spans="9:13" x14ac:dyDescent="0.25">
      <c r="I120" s="1">
        <v>41090</v>
      </c>
      <c r="L120">
        <v>372562.29109000001</v>
      </c>
      <c r="M120">
        <v>468795.04973000003</v>
      </c>
    </row>
    <row r="121" spans="9:13" x14ac:dyDescent="0.25">
      <c r="I121" s="1">
        <v>41121</v>
      </c>
      <c r="L121">
        <v>377822.12550999998</v>
      </c>
      <c r="M121">
        <v>484148.06238999998</v>
      </c>
    </row>
    <row r="122" spans="9:13" x14ac:dyDescent="0.25">
      <c r="I122" s="1">
        <v>41152</v>
      </c>
      <c r="L122">
        <v>386513.16785999999</v>
      </c>
      <c r="M122">
        <v>494637.40622</v>
      </c>
    </row>
    <row r="123" spans="9:13" x14ac:dyDescent="0.25">
      <c r="I123" s="1">
        <v>41182</v>
      </c>
      <c r="L123">
        <v>389974.39327</v>
      </c>
      <c r="M123">
        <v>498768.29845</v>
      </c>
    </row>
    <row r="124" spans="9:13" x14ac:dyDescent="0.25">
      <c r="I124" s="1">
        <v>41213</v>
      </c>
      <c r="L124">
        <v>398733.99810000003</v>
      </c>
      <c r="M124">
        <v>516551.71399999998</v>
      </c>
    </row>
    <row r="125" spans="9:13" x14ac:dyDescent="0.25">
      <c r="I125" s="1">
        <v>41243</v>
      </c>
      <c r="L125">
        <v>404049.12229000003</v>
      </c>
      <c r="M125">
        <v>526458.10335999995</v>
      </c>
    </row>
    <row r="126" spans="9:13" x14ac:dyDescent="0.25">
      <c r="I126" s="1">
        <v>41274</v>
      </c>
      <c r="L126">
        <v>407789.80906</v>
      </c>
      <c r="M126">
        <v>530315.79507999995</v>
      </c>
    </row>
    <row r="127" spans="9:13" x14ac:dyDescent="0.25">
      <c r="I127" s="1">
        <v>41305</v>
      </c>
      <c r="L127">
        <v>425454.85580000002</v>
      </c>
      <c r="M127">
        <v>548785.17338000005</v>
      </c>
    </row>
    <row r="128" spans="9:13" x14ac:dyDescent="0.25">
      <c r="I128" s="1">
        <v>41333</v>
      </c>
      <c r="L128">
        <v>422918.29395000002</v>
      </c>
      <c r="M128">
        <v>544469.72033000004</v>
      </c>
    </row>
    <row r="129" spans="9:13" x14ac:dyDescent="0.25">
      <c r="I129" s="1">
        <v>41364</v>
      </c>
      <c r="L129">
        <v>434315.51906000002</v>
      </c>
      <c r="M129">
        <v>561304.42298999999</v>
      </c>
    </row>
    <row r="130" spans="9:13" x14ac:dyDescent="0.25">
      <c r="I130" s="1">
        <v>41394</v>
      </c>
      <c r="L130">
        <v>430867.48814999999</v>
      </c>
      <c r="M130">
        <v>556073.13676999998</v>
      </c>
    </row>
    <row r="131" spans="9:13" x14ac:dyDescent="0.25">
      <c r="I131" s="1">
        <v>41425</v>
      </c>
      <c r="L131">
        <v>458477.90766000003</v>
      </c>
      <c r="M131">
        <v>592313.20021000004</v>
      </c>
    </row>
    <row r="132" spans="9:13" x14ac:dyDescent="0.25">
      <c r="I132" s="1">
        <v>41455</v>
      </c>
      <c r="L132">
        <v>440757.73652999999</v>
      </c>
      <c r="M132">
        <v>575775.27688999998</v>
      </c>
    </row>
    <row r="133" spans="9:13" x14ac:dyDescent="0.25">
      <c r="I133" s="1">
        <v>41486</v>
      </c>
      <c r="L133">
        <v>452039.81231000001</v>
      </c>
      <c r="M133">
        <v>588493.70463000005</v>
      </c>
    </row>
    <row r="134" spans="9:13" x14ac:dyDescent="0.25">
      <c r="I134" s="1">
        <v>41517</v>
      </c>
      <c r="L134">
        <v>461157.90736000001</v>
      </c>
      <c r="M134">
        <v>601559.60799000005</v>
      </c>
    </row>
    <row r="135" spans="9:13" x14ac:dyDescent="0.25">
      <c r="I135" s="1">
        <v>41547</v>
      </c>
      <c r="L135">
        <v>473988.24265999999</v>
      </c>
      <c r="M135">
        <v>620508.65665999998</v>
      </c>
    </row>
    <row r="136" spans="9:13" x14ac:dyDescent="0.25">
      <c r="I136" s="1">
        <v>41578</v>
      </c>
      <c r="L136">
        <v>483424.87458</v>
      </c>
      <c r="M136">
        <v>639332.27633999998</v>
      </c>
    </row>
    <row r="137" spans="9:13" x14ac:dyDescent="0.25">
      <c r="I137" s="1">
        <v>41608</v>
      </c>
      <c r="L137">
        <v>483097.11252000002</v>
      </c>
      <c r="M137">
        <v>635096.34083</v>
      </c>
    </row>
    <row r="138" spans="9:13" x14ac:dyDescent="0.25">
      <c r="I138" s="1">
        <v>41639</v>
      </c>
      <c r="L138">
        <v>494417.52716</v>
      </c>
      <c r="M138">
        <v>649403.83768999996</v>
      </c>
    </row>
    <row r="139" spans="9:13" x14ac:dyDescent="0.25">
      <c r="I139" s="1">
        <v>41670</v>
      </c>
      <c r="L139">
        <v>494664.90798999998</v>
      </c>
      <c r="M139">
        <v>639646.96953999996</v>
      </c>
    </row>
    <row r="140" spans="9:13" x14ac:dyDescent="0.25">
      <c r="I140" s="1">
        <v>41698</v>
      </c>
      <c r="L140">
        <v>499344.43802</v>
      </c>
      <c r="M140">
        <v>650031.84374000004</v>
      </c>
    </row>
    <row r="141" spans="9:13" x14ac:dyDescent="0.25">
      <c r="I141" s="1">
        <v>41729</v>
      </c>
      <c r="L141">
        <v>507880.23184000002</v>
      </c>
      <c r="M141">
        <v>661989.37959000003</v>
      </c>
    </row>
    <row r="142" spans="9:13" x14ac:dyDescent="0.25">
      <c r="I142" s="1">
        <v>41759</v>
      </c>
      <c r="L142">
        <v>513266.30170000001</v>
      </c>
      <c r="M142">
        <v>673963.47366999998</v>
      </c>
    </row>
    <row r="143" spans="9:13" x14ac:dyDescent="0.25">
      <c r="I143" s="1">
        <v>41790</v>
      </c>
      <c r="L143">
        <v>520952.97782999999</v>
      </c>
      <c r="M143">
        <v>678935.03506000002</v>
      </c>
    </row>
    <row r="144" spans="9:13" x14ac:dyDescent="0.25">
      <c r="I144" s="1">
        <v>41820</v>
      </c>
      <c r="L144">
        <v>532112.31157999998</v>
      </c>
      <c r="M144">
        <v>692442.80497000006</v>
      </c>
    </row>
    <row r="145" spans="9:13" x14ac:dyDescent="0.25">
      <c r="I145" s="1">
        <v>41851</v>
      </c>
      <c r="L145">
        <v>533525.06976999994</v>
      </c>
      <c r="M145">
        <v>696454.60011999996</v>
      </c>
    </row>
    <row r="146" spans="9:13" x14ac:dyDescent="0.25">
      <c r="I146" s="1">
        <v>41882</v>
      </c>
      <c r="L146">
        <v>535320.91515000002</v>
      </c>
      <c r="M146">
        <v>692686.57723000005</v>
      </c>
    </row>
    <row r="147" spans="9:13" x14ac:dyDescent="0.25">
      <c r="I147" s="1">
        <v>41912</v>
      </c>
      <c r="L147">
        <v>534578.96036000003</v>
      </c>
      <c r="M147">
        <v>696850.64222000004</v>
      </c>
    </row>
    <row r="148" spans="9:13" x14ac:dyDescent="0.25">
      <c r="I148" s="1">
        <v>41943</v>
      </c>
      <c r="L148">
        <v>529812.65434999997</v>
      </c>
      <c r="M148">
        <v>700945.05972999998</v>
      </c>
    </row>
    <row r="149" spans="9:13" x14ac:dyDescent="0.25">
      <c r="I149" s="1">
        <v>41973</v>
      </c>
      <c r="L149">
        <v>536111.59699999995</v>
      </c>
      <c r="M149">
        <v>710686.60855999996</v>
      </c>
    </row>
    <row r="150" spans="9:13" x14ac:dyDescent="0.25">
      <c r="I150" s="1">
        <v>42004</v>
      </c>
      <c r="L150">
        <v>538378.81293999997</v>
      </c>
      <c r="M150">
        <v>718296.17810999998</v>
      </c>
    </row>
    <row r="151" spans="9:13" x14ac:dyDescent="0.25">
      <c r="I151" s="1">
        <v>42035</v>
      </c>
      <c r="L151">
        <v>547743.37401000003</v>
      </c>
      <c r="M151">
        <v>725361.80333999998</v>
      </c>
    </row>
    <row r="152" spans="9:13" x14ac:dyDescent="0.25">
      <c r="I152" s="1">
        <v>42063</v>
      </c>
      <c r="L152">
        <v>557392.42128999997</v>
      </c>
      <c r="M152">
        <v>744579.28668000002</v>
      </c>
    </row>
    <row r="153" spans="9:13" x14ac:dyDescent="0.25">
      <c r="I153" s="1">
        <v>42094</v>
      </c>
      <c r="L153">
        <v>558239.10037</v>
      </c>
      <c r="M153">
        <v>749245.72247000004</v>
      </c>
    </row>
    <row r="154" spans="9:13" x14ac:dyDescent="0.25">
      <c r="I154" s="1">
        <v>42124</v>
      </c>
      <c r="L154">
        <v>570839.11511000001</v>
      </c>
      <c r="M154">
        <v>761779.63402999996</v>
      </c>
    </row>
    <row r="155" spans="9:13" x14ac:dyDescent="0.25">
      <c r="I155" s="1">
        <v>42155</v>
      </c>
      <c r="L155">
        <v>564433.72939999995</v>
      </c>
      <c r="M155">
        <v>761320.29096999997</v>
      </c>
    </row>
    <row r="156" spans="9:13" x14ac:dyDescent="0.25">
      <c r="I156" s="1">
        <v>42185</v>
      </c>
      <c r="L156">
        <v>558592.40474000003</v>
      </c>
      <c r="M156">
        <v>754341.42507999996</v>
      </c>
    </row>
    <row r="157" spans="9:13" x14ac:dyDescent="0.25">
      <c r="I157" s="1">
        <v>42216</v>
      </c>
      <c r="L157">
        <v>561874.69371000002</v>
      </c>
      <c r="M157">
        <v>762782.74762000004</v>
      </c>
    </row>
    <row r="158" spans="9:13" x14ac:dyDescent="0.25">
      <c r="I158" s="1">
        <v>42247</v>
      </c>
      <c r="L158">
        <v>556493.61976000003</v>
      </c>
      <c r="M158">
        <v>753414.15312000003</v>
      </c>
    </row>
    <row r="159" spans="9:13" x14ac:dyDescent="0.25">
      <c r="I159" s="1">
        <v>42277</v>
      </c>
      <c r="L159">
        <v>555242.06561000005</v>
      </c>
      <c r="M159">
        <v>747953.38421000005</v>
      </c>
    </row>
    <row r="160" spans="9:13" x14ac:dyDescent="0.25">
      <c r="I160" s="1">
        <v>42308</v>
      </c>
      <c r="L160">
        <v>582473.91270999995</v>
      </c>
      <c r="M160">
        <v>788457.31243000005</v>
      </c>
    </row>
    <row r="161" spans="9:13" x14ac:dyDescent="0.25">
      <c r="I161" s="1">
        <v>42338</v>
      </c>
      <c r="L161">
        <v>577900.32755000005</v>
      </c>
      <c r="M161">
        <v>779634.94762999995</v>
      </c>
    </row>
    <row r="162" spans="9:13" x14ac:dyDescent="0.25">
      <c r="I162" s="1">
        <v>42369</v>
      </c>
      <c r="L162">
        <v>581242.90304999996</v>
      </c>
      <c r="M162">
        <v>789554.48429000005</v>
      </c>
    </row>
    <row r="163" spans="9:13" x14ac:dyDescent="0.25">
      <c r="I163" s="1">
        <v>42400</v>
      </c>
      <c r="L163">
        <v>568068.45140000002</v>
      </c>
      <c r="M163">
        <v>767580.5699</v>
      </c>
    </row>
    <row r="164" spans="9:13" x14ac:dyDescent="0.25">
      <c r="I164" s="1">
        <v>42429</v>
      </c>
      <c r="L164">
        <v>573557.69684999995</v>
      </c>
      <c r="M164">
        <v>777183.72635000001</v>
      </c>
    </row>
    <row r="165" spans="9:13" x14ac:dyDescent="0.25">
      <c r="I165" s="1">
        <v>42460</v>
      </c>
      <c r="L165">
        <v>593857.62442000001</v>
      </c>
      <c r="M165">
        <v>798513.12057000003</v>
      </c>
    </row>
    <row r="166" spans="9:13" x14ac:dyDescent="0.25">
      <c r="I166" s="1">
        <v>42490</v>
      </c>
      <c r="L166">
        <v>597569.82842999999</v>
      </c>
      <c r="M166">
        <v>798667.54397999996</v>
      </c>
    </row>
    <row r="167" spans="9:13" x14ac:dyDescent="0.25">
      <c r="I167" s="1">
        <v>42521</v>
      </c>
      <c r="L167">
        <v>615388.16556999995</v>
      </c>
      <c r="M167">
        <v>827334.41029000003</v>
      </c>
    </row>
    <row r="168" spans="9:13" x14ac:dyDescent="0.25">
      <c r="I168" s="1">
        <v>42551</v>
      </c>
      <c r="L168">
        <v>596660.67290999996</v>
      </c>
      <c r="M168">
        <v>800394.14466999995</v>
      </c>
    </row>
    <row r="169" spans="9:13" x14ac:dyDescent="0.25">
      <c r="I169" s="1">
        <v>42582</v>
      </c>
      <c r="L169">
        <v>599438.12834000005</v>
      </c>
      <c r="M169">
        <v>802725.20273000002</v>
      </c>
    </row>
    <row r="170" spans="9:13" x14ac:dyDescent="0.25">
      <c r="I170" s="1">
        <v>42613</v>
      </c>
      <c r="L170">
        <v>609415.77598999999</v>
      </c>
      <c r="M170">
        <v>819217.62211999996</v>
      </c>
    </row>
    <row r="171" spans="9:13" x14ac:dyDescent="0.25">
      <c r="I171" s="1">
        <v>42643</v>
      </c>
      <c r="L171">
        <v>601255.08933999995</v>
      </c>
      <c r="M171">
        <v>797365.65046000003</v>
      </c>
    </row>
    <row r="172" spans="9:13" x14ac:dyDescent="0.25">
      <c r="I172" s="1">
        <v>42674</v>
      </c>
      <c r="L172">
        <v>586454.59406000003</v>
      </c>
      <c r="M172">
        <v>774719.69516999996</v>
      </c>
    </row>
    <row r="173" spans="9:13" x14ac:dyDescent="0.25">
      <c r="I173" s="1">
        <v>42704</v>
      </c>
      <c r="L173">
        <v>588113.08765</v>
      </c>
      <c r="M173">
        <v>785375.73858999996</v>
      </c>
    </row>
    <row r="174" spans="9:13" x14ac:dyDescent="0.25">
      <c r="I174" s="1">
        <v>42735</v>
      </c>
      <c r="L174">
        <v>591343.59284000006</v>
      </c>
      <c r="M174">
        <v>784782.57704</v>
      </c>
    </row>
    <row r="175" spans="9:13" x14ac:dyDescent="0.25">
      <c r="I175" s="1">
        <v>42766</v>
      </c>
      <c r="L175">
        <v>600128.00191999995</v>
      </c>
      <c r="M175">
        <v>796706.91321000003</v>
      </c>
    </row>
    <row r="176" spans="9:13" x14ac:dyDescent="0.25">
      <c r="I176" s="1">
        <v>42794</v>
      </c>
      <c r="L176">
        <v>597924.33189000003</v>
      </c>
      <c r="M176">
        <v>788673.89587000001</v>
      </c>
    </row>
    <row r="177" spans="9:13" x14ac:dyDescent="0.25">
      <c r="I177" s="1">
        <v>42825</v>
      </c>
      <c r="L177">
        <v>607709.36358</v>
      </c>
      <c r="M177">
        <v>803718.56449999998</v>
      </c>
    </row>
    <row r="178" spans="9:13" x14ac:dyDescent="0.25">
      <c r="I178" s="1">
        <v>42855</v>
      </c>
      <c r="L178">
        <v>617477.07617999997</v>
      </c>
      <c r="M178">
        <v>821688.20744000003</v>
      </c>
    </row>
    <row r="179" spans="9:13" x14ac:dyDescent="0.25">
      <c r="I179" s="1">
        <v>42886</v>
      </c>
      <c r="L179">
        <v>619542.53700000001</v>
      </c>
      <c r="M179">
        <v>826685.14584999997</v>
      </c>
    </row>
    <row r="180" spans="9:13" x14ac:dyDescent="0.25">
      <c r="I180" s="1">
        <v>42916</v>
      </c>
      <c r="L180">
        <v>610236.38855000003</v>
      </c>
      <c r="M180">
        <v>811966.23184999998</v>
      </c>
    </row>
    <row r="181" spans="9:13" x14ac:dyDescent="0.25">
      <c r="I181" s="1">
        <v>42947</v>
      </c>
      <c r="L181">
        <v>631740.50864000001</v>
      </c>
      <c r="M181">
        <v>835136.73904000001</v>
      </c>
    </row>
    <row r="182" spans="9:13" x14ac:dyDescent="0.25">
      <c r="I182" s="1">
        <v>42978</v>
      </c>
      <c r="L182">
        <v>636486.77509000001</v>
      </c>
      <c r="M182">
        <v>837786.26437999995</v>
      </c>
    </row>
    <row r="183" spans="9:13" x14ac:dyDescent="0.25">
      <c r="I183" s="1">
        <v>43008</v>
      </c>
      <c r="L183">
        <v>641698.32880000002</v>
      </c>
      <c r="M183">
        <v>855177.17793000001</v>
      </c>
    </row>
    <row r="184" spans="9:13" x14ac:dyDescent="0.25">
      <c r="I184" s="1">
        <v>43039</v>
      </c>
      <c r="L184">
        <v>664886.73961000005</v>
      </c>
      <c r="M184">
        <v>885563.06522999995</v>
      </c>
    </row>
    <row r="185" spans="9:13" x14ac:dyDescent="0.25">
      <c r="I185" s="1">
        <v>43069</v>
      </c>
      <c r="L185">
        <v>667246.42264999996</v>
      </c>
      <c r="M185">
        <v>876532.11257</v>
      </c>
    </row>
    <row r="186" spans="9:13" x14ac:dyDescent="0.25">
      <c r="I186" s="1">
        <v>43100</v>
      </c>
      <c r="L186">
        <v>659819.96996999998</v>
      </c>
      <c r="M186">
        <v>843020.06736999995</v>
      </c>
    </row>
    <row r="187" spans="9:13" x14ac:dyDescent="0.25">
      <c r="I187" s="1">
        <v>43131</v>
      </c>
      <c r="L187">
        <v>659624.66325999994</v>
      </c>
      <c r="M187">
        <v>850351.68837999995</v>
      </c>
    </row>
    <row r="188" spans="9:13" x14ac:dyDescent="0.25">
      <c r="I188" s="1">
        <v>43159</v>
      </c>
      <c r="L188">
        <v>651862.20022</v>
      </c>
      <c r="M188">
        <v>827090.74669000006</v>
      </c>
    </row>
    <row r="189" spans="9:13" x14ac:dyDescent="0.25">
      <c r="I189" s="1">
        <v>43190</v>
      </c>
      <c r="L189">
        <v>638995.74410999997</v>
      </c>
      <c r="M189">
        <v>811771.38618999999</v>
      </c>
    </row>
    <row r="190" spans="9:13" x14ac:dyDescent="0.25">
      <c r="I190" s="1">
        <v>43220</v>
      </c>
      <c r="L190">
        <v>658845.50789999997</v>
      </c>
      <c r="M190">
        <v>844044.02752</v>
      </c>
    </row>
    <row r="191" spans="9:13" x14ac:dyDescent="0.25">
      <c r="I191" s="1">
        <v>43251</v>
      </c>
      <c r="L191">
        <v>645692.97502999997</v>
      </c>
      <c r="M191">
        <v>835211.92354999995</v>
      </c>
    </row>
    <row r="192" spans="9:13" x14ac:dyDescent="0.25">
      <c r="I192" s="1">
        <v>43281</v>
      </c>
      <c r="L192">
        <v>663410.79026000004</v>
      </c>
      <c r="M192">
        <v>865597.40297000005</v>
      </c>
    </row>
    <row r="193" spans="9:13" x14ac:dyDescent="0.25">
      <c r="I193" s="1">
        <v>43312</v>
      </c>
      <c r="L193">
        <v>661455.71866000001</v>
      </c>
      <c r="M193">
        <v>862152.09089999995</v>
      </c>
    </row>
    <row r="194" spans="9:13" x14ac:dyDescent="0.25">
      <c r="I194" s="1">
        <v>43343</v>
      </c>
      <c r="L194">
        <v>686237.15715999994</v>
      </c>
      <c r="M194">
        <v>911348.66373000003</v>
      </c>
    </row>
    <row r="195" spans="9:13" x14ac:dyDescent="0.25">
      <c r="I195" s="1">
        <v>43373</v>
      </c>
      <c r="L195">
        <v>668283.13441000006</v>
      </c>
      <c r="M195">
        <v>868896.58617999998</v>
      </c>
    </row>
    <row r="196" spans="9:13" x14ac:dyDescent="0.25">
      <c r="I196" s="1">
        <v>43404</v>
      </c>
      <c r="L196">
        <v>643578.71178000001</v>
      </c>
      <c r="M196">
        <v>840501.12916000001</v>
      </c>
    </row>
    <row r="197" spans="9:13" x14ac:dyDescent="0.25">
      <c r="I197" s="1">
        <v>43434</v>
      </c>
      <c r="L197">
        <v>626908.73598999996</v>
      </c>
      <c r="M197">
        <v>808487.30561000004</v>
      </c>
    </row>
    <row r="198" spans="9:13" x14ac:dyDescent="0.25">
      <c r="I198" s="1">
        <v>43465</v>
      </c>
      <c r="L198">
        <v>630154.24251000001</v>
      </c>
      <c r="M198">
        <v>814292.71774999995</v>
      </c>
    </row>
    <row r="199" spans="9:13" x14ac:dyDescent="0.25">
      <c r="I199" s="1">
        <v>43496</v>
      </c>
      <c r="L199">
        <v>637596.99427000002</v>
      </c>
      <c r="M199">
        <v>821870.39101999998</v>
      </c>
    </row>
    <row r="200" spans="9:13" x14ac:dyDescent="0.25">
      <c r="I200" s="1">
        <v>43524</v>
      </c>
      <c r="L200">
        <v>658309.33262999996</v>
      </c>
      <c r="M200">
        <v>855472.65072000003</v>
      </c>
    </row>
    <row r="201" spans="9:13" x14ac:dyDescent="0.25">
      <c r="I201" s="1">
        <v>43555</v>
      </c>
      <c r="L201">
        <v>669869.90281999996</v>
      </c>
      <c r="M201">
        <v>868127.07626</v>
      </c>
    </row>
    <row r="202" spans="9:13" x14ac:dyDescent="0.25">
      <c r="I202" s="1">
        <v>43585</v>
      </c>
      <c r="L202">
        <v>684625.79703999998</v>
      </c>
      <c r="M202">
        <v>887237.63150000002</v>
      </c>
    </row>
    <row r="203" spans="9:13" x14ac:dyDescent="0.25">
      <c r="I203" s="1">
        <v>43616</v>
      </c>
      <c r="L203">
        <v>656340.48224000004</v>
      </c>
      <c r="M203">
        <v>853074.97539000004</v>
      </c>
    </row>
    <row r="204" spans="9:13" x14ac:dyDescent="0.25">
      <c r="I204" s="1">
        <v>43646</v>
      </c>
      <c r="L204">
        <v>665256.21135</v>
      </c>
      <c r="M204">
        <v>872001.63691</v>
      </c>
    </row>
    <row r="205" spans="9:13" x14ac:dyDescent="0.25">
      <c r="I205" s="1">
        <v>43677</v>
      </c>
      <c r="L205">
        <v>661029.17338000005</v>
      </c>
      <c r="M205">
        <v>862028.20094000001</v>
      </c>
    </row>
    <row r="206" spans="9:13" x14ac:dyDescent="0.25">
      <c r="I206" s="1">
        <v>43708</v>
      </c>
      <c r="L206">
        <v>660896.96754999994</v>
      </c>
      <c r="M206">
        <v>879555.67113000003</v>
      </c>
    </row>
    <row r="207" spans="9:13" x14ac:dyDescent="0.25">
      <c r="I207" s="1">
        <v>43738</v>
      </c>
      <c r="L207">
        <v>668096.11820999999</v>
      </c>
      <c r="M207">
        <v>884002.37407000002</v>
      </c>
    </row>
    <row r="208" spans="9:13" x14ac:dyDescent="0.25">
      <c r="I208" s="1">
        <v>43769</v>
      </c>
      <c r="L208">
        <v>678985.41683999996</v>
      </c>
      <c r="M208">
        <v>906580.93365000002</v>
      </c>
    </row>
    <row r="209" spans="9:13" x14ac:dyDescent="0.25">
      <c r="I209" s="1">
        <v>43799</v>
      </c>
      <c r="L209">
        <v>676035.22520999995</v>
      </c>
      <c r="M209">
        <v>902699.38164000004</v>
      </c>
    </row>
    <row r="210" spans="9:13" x14ac:dyDescent="0.25">
      <c r="I210" s="1">
        <v>43830</v>
      </c>
      <c r="L210">
        <v>684814.21863999998</v>
      </c>
      <c r="M210">
        <v>910201.22739000001</v>
      </c>
    </row>
    <row r="211" spans="9:13" x14ac:dyDescent="0.25">
      <c r="I211" s="1">
        <v>43861</v>
      </c>
      <c r="L211">
        <v>691124.78167000005</v>
      </c>
      <c r="M211">
        <v>918347.29391000001</v>
      </c>
    </row>
    <row r="212" spans="9:13" x14ac:dyDescent="0.25">
      <c r="I212" s="1">
        <v>43890</v>
      </c>
      <c r="L212">
        <v>659724.21834000002</v>
      </c>
      <c r="M212">
        <v>879934.20898999996</v>
      </c>
    </row>
    <row r="213" spans="9:13" x14ac:dyDescent="0.25">
      <c r="I213" s="1">
        <v>43921</v>
      </c>
      <c r="L213">
        <v>588639.59354000003</v>
      </c>
      <c r="M213">
        <v>830441.69724000001</v>
      </c>
    </row>
    <row r="214" spans="9:13" x14ac:dyDescent="0.25">
      <c r="I214" s="1">
        <v>43951</v>
      </c>
      <c r="L214">
        <v>648609.6067</v>
      </c>
      <c r="M214">
        <v>919257.30056999996</v>
      </c>
    </row>
    <row r="215" spans="9:13" x14ac:dyDescent="0.25">
      <c r="I215" s="1">
        <v>43982</v>
      </c>
      <c r="L215">
        <v>651634.7219</v>
      </c>
      <c r="M215">
        <v>924180.15865</v>
      </c>
    </row>
    <row r="216" spans="9:13" x14ac:dyDescent="0.25">
      <c r="I216" s="1">
        <v>44012</v>
      </c>
      <c r="L216">
        <v>670457.84247999999</v>
      </c>
      <c r="M216">
        <v>953579.00581</v>
      </c>
    </row>
    <row r="217" spans="9:13" x14ac:dyDescent="0.25">
      <c r="I217" s="1">
        <v>44043</v>
      </c>
      <c r="L217">
        <v>682741.97106999997</v>
      </c>
      <c r="M217">
        <v>965433.37964000006</v>
      </c>
    </row>
    <row r="218" spans="9:13" x14ac:dyDescent="0.25">
      <c r="I218" s="1">
        <v>44074</v>
      </c>
      <c r="L218">
        <v>690553.22196</v>
      </c>
      <c r="M218">
        <v>975321.90315000003</v>
      </c>
    </row>
    <row r="219" spans="9:13" x14ac:dyDescent="0.25">
      <c r="I219" s="1">
        <v>44104</v>
      </c>
      <c r="L219">
        <v>678371.17257000005</v>
      </c>
      <c r="M219">
        <v>953581.57316999999</v>
      </c>
    </row>
    <row r="220" spans="9:13" x14ac:dyDescent="0.25">
      <c r="I220" s="1">
        <v>44135</v>
      </c>
      <c r="L220">
        <v>659740.38668999996</v>
      </c>
      <c r="M220">
        <v>923550.16244999995</v>
      </c>
    </row>
    <row r="221" spans="9:13" x14ac:dyDescent="0.25">
      <c r="I221" s="1">
        <v>44165</v>
      </c>
      <c r="L221">
        <v>704550.61349000002</v>
      </c>
      <c r="M221">
        <v>984836.95935999998</v>
      </c>
    </row>
    <row r="222" spans="9:13" x14ac:dyDescent="0.25">
      <c r="I222" s="1">
        <v>44196</v>
      </c>
      <c r="L222">
        <v>721198.43993999995</v>
      </c>
      <c r="M222">
        <v>996271.24913999997</v>
      </c>
    </row>
    <row r="223" spans="9:13" x14ac:dyDescent="0.25">
      <c r="I223" s="1">
        <v>44227</v>
      </c>
      <c r="L223">
        <v>745149.44013</v>
      </c>
      <c r="M223">
        <v>1026674.66866</v>
      </c>
    </row>
    <row r="224" spans="9:13" x14ac:dyDescent="0.25">
      <c r="I224" s="1">
        <v>44255</v>
      </c>
      <c r="L224">
        <v>769047.87297999999</v>
      </c>
      <c r="M224">
        <v>1042940.0912500001</v>
      </c>
    </row>
    <row r="225" spans="9:13" x14ac:dyDescent="0.25">
      <c r="I225" s="1">
        <v>44286</v>
      </c>
      <c r="L225">
        <v>777928.06877000001</v>
      </c>
      <c r="M225">
        <v>1039430.95265</v>
      </c>
    </row>
    <row r="226" spans="9:13" x14ac:dyDescent="0.25">
      <c r="I226" s="1">
        <v>44316</v>
      </c>
      <c r="L226">
        <v>788609.79908999999</v>
      </c>
      <c r="M226">
        <v>1056209.2656</v>
      </c>
    </row>
    <row r="227" spans="9:13" x14ac:dyDescent="0.25">
      <c r="I227" s="1">
        <v>44347</v>
      </c>
      <c r="L227">
        <v>793267.32856000005</v>
      </c>
      <c r="M227">
        <v>1065544.11491</v>
      </c>
    </row>
    <row r="228" spans="9:13" x14ac:dyDescent="0.25">
      <c r="I228" s="1">
        <v>44377</v>
      </c>
      <c r="L228">
        <v>792658.89251999999</v>
      </c>
      <c r="M228">
        <v>1068186.36895</v>
      </c>
    </row>
    <row r="229" spans="9:13" x14ac:dyDescent="0.25">
      <c r="I229" s="1">
        <v>44408</v>
      </c>
      <c r="L229">
        <v>806584.32394000003</v>
      </c>
      <c r="M229">
        <v>1082931.14967</v>
      </c>
    </row>
    <row r="230" spans="9:13" x14ac:dyDescent="0.25">
      <c r="I230" s="1">
        <v>44439</v>
      </c>
      <c r="L230">
        <v>817416.75141999999</v>
      </c>
      <c r="M230">
        <v>1087999.92934</v>
      </c>
    </row>
    <row r="231" spans="9:13" x14ac:dyDescent="0.25">
      <c r="I231" s="1">
        <v>44469</v>
      </c>
      <c r="L231">
        <v>816849.46418999997</v>
      </c>
      <c r="M231">
        <v>1098336.49388</v>
      </c>
    </row>
    <row r="232" spans="9:13" x14ac:dyDescent="0.25">
      <c r="I232" s="1">
        <v>44500</v>
      </c>
      <c r="L232">
        <v>838196.19123</v>
      </c>
      <c r="M232">
        <v>1117163.5016999999</v>
      </c>
    </row>
    <row r="233" spans="9:13" x14ac:dyDescent="0.25">
      <c r="I233" s="1">
        <v>44530</v>
      </c>
      <c r="L233">
        <v>844565.64408999996</v>
      </c>
      <c r="M233">
        <v>1127301.9372099999</v>
      </c>
    </row>
    <row r="234" spans="9:13" x14ac:dyDescent="0.25">
      <c r="I234" s="1">
        <v>44561</v>
      </c>
      <c r="L234">
        <v>870227.77118000004</v>
      </c>
      <c r="M234">
        <v>1150123.2229599999</v>
      </c>
    </row>
    <row r="235" spans="9:13" x14ac:dyDescent="0.25">
      <c r="I235" s="1">
        <v>44592</v>
      </c>
      <c r="L235">
        <v>861293.14266000001</v>
      </c>
      <c r="M235">
        <v>1131884.2713500001</v>
      </c>
    </row>
    <row r="236" spans="9:13" x14ac:dyDescent="0.25">
      <c r="I236" s="1">
        <v>44620</v>
      </c>
      <c r="L236">
        <v>869481.45657000004</v>
      </c>
      <c r="M236">
        <v>1135528.6509799999</v>
      </c>
    </row>
    <row r="237" spans="9:13" x14ac:dyDescent="0.25">
      <c r="I237" s="1">
        <v>44651</v>
      </c>
      <c r="L237">
        <v>864535.84605000005</v>
      </c>
      <c r="M237">
        <v>1137641.6066999999</v>
      </c>
    </row>
    <row r="238" spans="9:13" x14ac:dyDescent="0.25">
      <c r="I238" s="1">
        <v>44681</v>
      </c>
      <c r="L238">
        <v>861677.69053999998</v>
      </c>
      <c r="M238">
        <v>1133422.27407</v>
      </c>
    </row>
    <row r="239" spans="9:13" x14ac:dyDescent="0.25">
      <c r="I239" s="1">
        <v>44712</v>
      </c>
      <c r="L239">
        <v>858425.71894000005</v>
      </c>
      <c r="M239">
        <v>1132502.5083600001</v>
      </c>
    </row>
    <row r="240" spans="9:13" x14ac:dyDescent="0.25">
      <c r="I240" s="1">
        <v>44742</v>
      </c>
      <c r="L240">
        <v>821804.41934000002</v>
      </c>
      <c r="M240">
        <v>1110281.4520700001</v>
      </c>
    </row>
    <row r="241" spans="9:13" x14ac:dyDescent="0.25">
      <c r="I241" s="1">
        <v>44773</v>
      </c>
      <c r="L241">
        <v>844852.74609000003</v>
      </c>
      <c r="M241">
        <v>1126728.51954</v>
      </c>
    </row>
    <row r="242" spans="9:13" x14ac:dyDescent="0.25">
      <c r="I242" s="1">
        <v>44804</v>
      </c>
      <c r="L242">
        <v>846268.71929000004</v>
      </c>
      <c r="M242">
        <v>1137600.0466400001</v>
      </c>
    </row>
    <row r="243" spans="9:13" x14ac:dyDescent="0.25">
      <c r="I243" s="1">
        <v>44834</v>
      </c>
      <c r="L243">
        <v>821589.66165000002</v>
      </c>
      <c r="M243">
        <v>1098655.82069</v>
      </c>
    </row>
    <row r="244" spans="9:13" x14ac:dyDescent="0.25">
      <c r="I244" s="1">
        <v>44865</v>
      </c>
      <c r="L244">
        <v>859939.00228000002</v>
      </c>
      <c r="M244">
        <v>1127696.8540099999</v>
      </c>
    </row>
    <row r="245" spans="9:13" x14ac:dyDescent="0.25">
      <c r="I245" s="1">
        <v>44895</v>
      </c>
      <c r="L245">
        <v>889025.57909000001</v>
      </c>
      <c r="M245">
        <v>1173974.54642</v>
      </c>
    </row>
    <row r="246" spans="9:13" x14ac:dyDescent="0.25">
      <c r="I246" s="1">
        <v>44926</v>
      </c>
      <c r="L246">
        <v>882296.54449</v>
      </c>
      <c r="M246">
        <v>1176549.74</v>
      </c>
    </row>
    <row r="247" spans="9:13" x14ac:dyDescent="0.25">
      <c r="I247" s="1">
        <v>44957</v>
      </c>
      <c r="L247">
        <v>938061.21528</v>
      </c>
      <c r="M247">
        <v>1273978.7801300001</v>
      </c>
    </row>
    <row r="248" spans="9:13" x14ac:dyDescent="0.25">
      <c r="I248" s="1">
        <v>44985</v>
      </c>
      <c r="L248">
        <v>941432.60728999996</v>
      </c>
      <c r="M248">
        <v>1283874.15118</v>
      </c>
    </row>
    <row r="249" spans="9:13" x14ac:dyDescent="0.25">
      <c r="I249" s="1">
        <v>45016</v>
      </c>
      <c r="L249">
        <v>925366.11841</v>
      </c>
      <c r="M249">
        <v>1284357.1100999999</v>
      </c>
    </row>
    <row r="250" spans="9:13" x14ac:dyDescent="0.25">
      <c r="I250" s="1">
        <v>45046</v>
      </c>
      <c r="L250">
        <v>949097.13251999998</v>
      </c>
      <c r="M250">
        <v>1299429.16383</v>
      </c>
    </row>
    <row r="251" spans="9:13" x14ac:dyDescent="0.25">
      <c r="I251" s="1">
        <v>45077</v>
      </c>
      <c r="L251">
        <v>947528.27494999999</v>
      </c>
      <c r="M251">
        <v>1288621.09237</v>
      </c>
    </row>
    <row r="252" spans="9:13" x14ac:dyDescent="0.25">
      <c r="I252" s="1">
        <v>45107</v>
      </c>
      <c r="L252">
        <v>952985.09028999996</v>
      </c>
      <c r="M252">
        <v>1307156.59638</v>
      </c>
    </row>
    <row r="253" spans="9:13" x14ac:dyDescent="0.25">
      <c r="I253" s="1">
        <v>45138</v>
      </c>
      <c r="L253">
        <v>960440.29264999996</v>
      </c>
      <c r="M253">
        <v>1309449.70355</v>
      </c>
    </row>
    <row r="254" spans="9:13" x14ac:dyDescent="0.25">
      <c r="I254" s="1">
        <v>45169</v>
      </c>
      <c r="L254">
        <v>967170.09777999995</v>
      </c>
      <c r="M254">
        <v>1306645.23535</v>
      </c>
    </row>
    <row r="255" spans="9:13" x14ac:dyDescent="0.25">
      <c r="I255" s="1">
        <v>45199</v>
      </c>
      <c r="L255">
        <v>941750.93327000004</v>
      </c>
      <c r="M255">
        <v>1271170.6718900001</v>
      </c>
    </row>
    <row r="256" spans="9:13" x14ac:dyDescent="0.25">
      <c r="I256" s="1">
        <v>45230</v>
      </c>
      <c r="L256">
        <v>918288.15052999998</v>
      </c>
      <c r="M256">
        <v>1249233.8873999999</v>
      </c>
    </row>
    <row r="257" spans="9:13" x14ac:dyDescent="0.25">
      <c r="I257" s="1">
        <v>45260</v>
      </c>
      <c r="L257">
        <v>980311.16877999995</v>
      </c>
      <c r="M257">
        <v>1316173.1134800001</v>
      </c>
    </row>
    <row r="258" spans="9:13" x14ac:dyDescent="0.25">
      <c r="I258" s="1">
        <v>45291</v>
      </c>
      <c r="L258">
        <v>1002391.69755</v>
      </c>
      <c r="M258">
        <v>1339872.5985399999</v>
      </c>
    </row>
    <row r="259" spans="9:13" x14ac:dyDescent="0.25">
      <c r="I259" s="1">
        <v>45322</v>
      </c>
      <c r="L259">
        <v>1002373.6544999999</v>
      </c>
      <c r="M259">
        <v>1317515.61513</v>
      </c>
    </row>
    <row r="260" spans="9:13" x14ac:dyDescent="0.25">
      <c r="I260" s="1">
        <v>45351</v>
      </c>
      <c r="L260">
        <v>1011219.602</v>
      </c>
      <c r="M260">
        <v>1329222.8071099999</v>
      </c>
    </row>
    <row r="261" spans="9:13" x14ac:dyDescent="0.25">
      <c r="I261" s="1">
        <v>45382</v>
      </c>
      <c r="L261">
        <v>1022709.07912</v>
      </c>
      <c r="M261">
        <v>1354622.0725</v>
      </c>
    </row>
    <row r="262" spans="9:13" x14ac:dyDescent="0.25">
      <c r="I262" s="1">
        <v>45412</v>
      </c>
      <c r="L262">
        <v>1030514.39482</v>
      </c>
      <c r="M262">
        <v>1374364.3046500001</v>
      </c>
    </row>
    <row r="263" spans="9:13" x14ac:dyDescent="0.25">
      <c r="I263" s="1">
        <v>45443</v>
      </c>
      <c r="L263">
        <v>1043275.25457</v>
      </c>
      <c r="M263">
        <v>1398278.0133400001</v>
      </c>
    </row>
    <row r="264" spans="9:13" x14ac:dyDescent="0.25">
      <c r="I264" s="1">
        <v>45473</v>
      </c>
      <c r="L264">
        <v>1054496.7231999999</v>
      </c>
      <c r="M264">
        <v>1398478.6469399999</v>
      </c>
    </row>
    <row r="265" spans="9:13" x14ac:dyDescent="0.25">
      <c r="I265" s="1">
        <v>45504</v>
      </c>
      <c r="L265">
        <v>1079522.0394299999</v>
      </c>
      <c r="M265">
        <v>1423313.4465000001</v>
      </c>
    </row>
    <row r="266" spans="9:13" x14ac:dyDescent="0.25">
      <c r="I266" s="1">
        <v>45535</v>
      </c>
      <c r="L266">
        <v>1088407.5853500001</v>
      </c>
      <c r="M266">
        <v>1439925.9138400001</v>
      </c>
    </row>
    <row r="267" spans="9:13" x14ac:dyDescent="0.25">
      <c r="I267" s="1">
        <v>45565</v>
      </c>
      <c r="L267">
        <v>1109511.80843</v>
      </c>
      <c r="M267">
        <v>1496506.43081</v>
      </c>
    </row>
    <row r="268" spans="9:13" x14ac:dyDescent="0.25">
      <c r="I268" s="1">
        <v>45596</v>
      </c>
      <c r="L268">
        <v>1103212.0003800001</v>
      </c>
      <c r="M268">
        <v>1484569.60757</v>
      </c>
    </row>
    <row r="269" spans="9:13" x14ac:dyDescent="0.25">
      <c r="I269" s="1">
        <v>45626</v>
      </c>
      <c r="L269">
        <v>1124465.37956</v>
      </c>
      <c r="M269">
        <v>1484497.25455</v>
      </c>
    </row>
    <row r="270" spans="9:13" x14ac:dyDescent="0.25">
      <c r="I270" s="1">
        <v>45657</v>
      </c>
      <c r="L270">
        <v>1137526.04495</v>
      </c>
      <c r="M270">
        <v>1496917.84638</v>
      </c>
    </row>
    <row r="271" spans="9:13" x14ac:dyDescent="0.25">
      <c r="I271" s="1">
        <v>45688</v>
      </c>
      <c r="L271">
        <v>1155745.7996100001</v>
      </c>
      <c r="M271">
        <v>1504485.2241499999</v>
      </c>
    </row>
    <row r="272" spans="9:13" x14ac:dyDescent="0.25">
      <c r="I272" s="1">
        <v>45716</v>
      </c>
      <c r="L272">
        <v>1155953.8338500001</v>
      </c>
      <c r="M272">
        <v>1521234.00716</v>
      </c>
    </row>
    <row r="273" spans="9:13" x14ac:dyDescent="0.25">
      <c r="I273" s="1">
        <v>45747</v>
      </c>
      <c r="L273">
        <v>1157555.9858599999</v>
      </c>
      <c r="M273">
        <v>1544960.2129599999</v>
      </c>
    </row>
    <row r="274" spans="9:13" x14ac:dyDescent="0.25">
      <c r="I274" s="1">
        <v>45777</v>
      </c>
      <c r="L274">
        <v>1189076.23536</v>
      </c>
      <c r="M274">
        <v>1561606.3416599999</v>
      </c>
    </row>
    <row r="275" spans="9:13" x14ac:dyDescent="0.25">
      <c r="I275" s="1">
        <v>45808</v>
      </c>
      <c r="L275">
        <v>1222395.3405500001</v>
      </c>
      <c r="M275">
        <v>1594056.63185</v>
      </c>
    </row>
    <row r="276" spans="9:13" x14ac:dyDescent="0.25">
      <c r="I276" s="1">
        <v>45838</v>
      </c>
      <c r="L276">
        <v>1248114.5385100001</v>
      </c>
      <c r="M276">
        <v>1619753.6978199999</v>
      </c>
    </row>
    <row r="277" spans="9:13" x14ac:dyDescent="0.25">
      <c r="I277" s="1">
        <v>45869</v>
      </c>
      <c r="L277">
        <v>1274187.6512200001</v>
      </c>
      <c r="M277">
        <v>1653830.52673</v>
      </c>
    </row>
    <row r="278" spans="9:13" x14ac:dyDescent="0.25">
      <c r="I278" s="1">
        <v>45900</v>
      </c>
      <c r="L278">
        <v>1289653.7409399999</v>
      </c>
      <c r="M278">
        <v>1671471.64026</v>
      </c>
    </row>
    <row r="279" spans="9:13" x14ac:dyDescent="0.25">
      <c r="I279" s="1">
        <v>45930</v>
      </c>
      <c r="L279">
        <v>1318020.96462</v>
      </c>
      <c r="M279">
        <v>1717151.36176</v>
      </c>
    </row>
    <row r="280" spans="9:13" x14ac:dyDescent="0.25">
      <c r="I280" s="1">
        <v>45961</v>
      </c>
      <c r="L280">
        <v>1340482.6779</v>
      </c>
      <c r="M280">
        <v>1747857.76085</v>
      </c>
    </row>
    <row r="281" spans="9:13" x14ac:dyDescent="0.25">
      <c r="I281" s="1">
        <v>45991</v>
      </c>
      <c r="L281">
        <v>1344971.9543900001</v>
      </c>
      <c r="M281">
        <v>1744545.03363</v>
      </c>
    </row>
    <row r="282" spans="9:13" x14ac:dyDescent="0.25">
      <c r="I282" s="1">
        <v>46022</v>
      </c>
      <c r="L282">
        <v>1366269.58528</v>
      </c>
      <c r="M282">
        <v>1764095.4302000001</v>
      </c>
    </row>
    <row r="283" spans="9:13" x14ac:dyDescent="0.25">
      <c r="I283" s="1">
        <v>46053</v>
      </c>
      <c r="L283">
        <v>1386375.6085000001</v>
      </c>
      <c r="M283">
        <v>1807244.2697999999</v>
      </c>
    </row>
    <row r="284" spans="9:13" x14ac:dyDescent="0.25">
      <c r="I284" s="1">
        <v>46081</v>
      </c>
      <c r="L284">
        <v>1421866.8240799999</v>
      </c>
      <c r="M284">
        <v>1840900.28887</v>
      </c>
    </row>
    <row r="285" spans="9:13" x14ac:dyDescent="0.25">
      <c r="I285" s="1">
        <v>46112</v>
      </c>
      <c r="L285">
        <v>1352196.7715700001</v>
      </c>
      <c r="M285">
        <v>1765014.5793399999</v>
      </c>
    </row>
    <row r="286" spans="9:13" x14ac:dyDescent="0.25">
      <c r="I286" s="1">
        <v>46142</v>
      </c>
      <c r="L286">
        <v>1397765.80277</v>
      </c>
      <c r="M286">
        <v>1819732.80749</v>
      </c>
    </row>
    <row r="287" spans="9:13" x14ac:dyDescent="0.25">
      <c r="I287" s="1">
        <v>46173</v>
      </c>
      <c r="J287">
        <v>1777692.9469300001</v>
      </c>
      <c r="K287">
        <v>1394458.68888</v>
      </c>
      <c r="L287">
        <v>1394458.68888</v>
      </c>
      <c r="M287">
        <v>1777692.9469300001</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6CF6-DD5F-4243-90E7-F0C1D82117EE}">
  <dimension ref="B1:M287"/>
  <sheetViews>
    <sheetView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810</v>
      </c>
      <c r="C2" t="s">
        <v>127</v>
      </c>
      <c r="D2" t="s">
        <v>113</v>
      </c>
      <c r="E2" t="str">
        <f>_xlfn.CONCAT(B2,"_",C2,"_",D2)</f>
        <v>810_A_PH_FOORD</v>
      </c>
      <c r="F2" t="str">
        <f>INDEX(
Table_MAPPINGS_PH_GRAPHS_2[SERIES_ID],
MATCH(E2,Table_MAPPINGS_PH_GRAPHS_2[LOOKUP],0
))</f>
        <v>1590</v>
      </c>
      <c r="G2" t="str">
        <f>INDEX(
Table_MAPPINGS_PH_GRAPHS_2[LEGEND_DESCRIPTION],
MATCH(E2,Table_MAPPINGS_PH_GRAPHS_2[LOOKUP],0
))</f>
        <v>Foord</v>
      </c>
      <c r="I2" s="1">
        <v>37500</v>
      </c>
      <c r="L2">
        <v>100000</v>
      </c>
      <c r="M2">
        <v>100000</v>
      </c>
    </row>
    <row r="3" spans="2:13" x14ac:dyDescent="0.25">
      <c r="B3">
        <v>810</v>
      </c>
      <c r="C3" t="str">
        <f>C2</f>
        <v>A</v>
      </c>
      <c r="D3" t="s">
        <v>114</v>
      </c>
      <c r="E3" t="str">
        <f>_xlfn.CONCAT(B3,"_",C3,"_",D3)</f>
        <v>810_A_PH_COMP_1</v>
      </c>
      <c r="F3" t="str">
        <f>INDEX(
Table_MAPPINGS_PH_GRAPHS_2[SERIES_ID],
MATCH(E3,Table_MAPPINGS_PH_GRAPHS_2[LOOKUP],0
))</f>
        <v>1482</v>
      </c>
      <c r="G3" t="str">
        <f>INDEX(
Table_MAPPINGS_PH_GRAPHS_2[LEGEND_DESCRIPTION],
MATCH(E3,Table_MAPPINGS_PH_GRAPHS_2[LOOKUP],0
))</f>
        <v>Benchmark</v>
      </c>
      <c r="I3" s="1">
        <v>37529</v>
      </c>
      <c r="L3">
        <v>99914.6</v>
      </c>
      <c r="M3">
        <v>100808</v>
      </c>
    </row>
    <row r="4" spans="2:13" x14ac:dyDescent="0.25">
      <c r="I4" s="1">
        <v>37560</v>
      </c>
      <c r="L4">
        <v>99667.211450000003</v>
      </c>
      <c r="M4">
        <v>103884.45854000001</v>
      </c>
    </row>
    <row r="5" spans="2:13" x14ac:dyDescent="0.25">
      <c r="I5" s="1">
        <v>37590</v>
      </c>
      <c r="L5">
        <v>102234.53913999999</v>
      </c>
      <c r="M5">
        <v>108506.69364</v>
      </c>
    </row>
    <row r="6" spans="2:13" x14ac:dyDescent="0.25">
      <c r="I6" s="1">
        <v>37621</v>
      </c>
      <c r="L6">
        <v>100695.50039</v>
      </c>
      <c r="M6">
        <v>107019.6094</v>
      </c>
    </row>
    <row r="7" spans="2:13" x14ac:dyDescent="0.25">
      <c r="I7" s="1">
        <v>37652</v>
      </c>
      <c r="L7">
        <v>98142.063890000005</v>
      </c>
      <c r="M7">
        <v>102805.8193</v>
      </c>
    </row>
    <row r="8" spans="2:13" x14ac:dyDescent="0.25">
      <c r="I8" s="1">
        <v>37680</v>
      </c>
      <c r="L8">
        <v>95105.254010000004</v>
      </c>
      <c r="M8">
        <v>99217.896210000006</v>
      </c>
    </row>
    <row r="9" spans="2:13" x14ac:dyDescent="0.25">
      <c r="I9" s="1">
        <v>37711</v>
      </c>
      <c r="L9">
        <v>91079.924140000003</v>
      </c>
      <c r="M9">
        <v>95399.495469999994</v>
      </c>
    </row>
    <row r="10" spans="2:13" x14ac:dyDescent="0.25">
      <c r="I10" s="1">
        <v>37741</v>
      </c>
      <c r="L10">
        <v>90305.744789999997</v>
      </c>
      <c r="M10">
        <v>94865.258300000001</v>
      </c>
    </row>
    <row r="11" spans="2:13" x14ac:dyDescent="0.25">
      <c r="I11" s="1">
        <v>37772</v>
      </c>
      <c r="L11">
        <v>99465.8177</v>
      </c>
      <c r="M11">
        <v>104134.35296</v>
      </c>
    </row>
    <row r="12" spans="2:13" x14ac:dyDescent="0.25">
      <c r="I12" s="1">
        <v>37802</v>
      </c>
      <c r="L12">
        <v>99797.237800000003</v>
      </c>
      <c r="M12">
        <v>104136.43565</v>
      </c>
    </row>
    <row r="13" spans="2:13" x14ac:dyDescent="0.25">
      <c r="I13" s="1">
        <v>37833</v>
      </c>
      <c r="L13">
        <v>101537.10284000001</v>
      </c>
      <c r="M13">
        <v>106775.77361</v>
      </c>
    </row>
    <row r="14" spans="2:13" x14ac:dyDescent="0.25">
      <c r="I14" s="1">
        <v>37864</v>
      </c>
      <c r="L14">
        <v>104063.04136</v>
      </c>
      <c r="M14">
        <v>109432.56841000001</v>
      </c>
    </row>
    <row r="15" spans="2:13" x14ac:dyDescent="0.25">
      <c r="I15" s="1">
        <v>37894</v>
      </c>
      <c r="L15">
        <v>104274.28933</v>
      </c>
      <c r="M15">
        <v>108022.9675</v>
      </c>
    </row>
    <row r="16" spans="2:13" x14ac:dyDescent="0.25">
      <c r="I16" s="1">
        <v>37925</v>
      </c>
      <c r="L16">
        <v>109623.66465000001</v>
      </c>
      <c r="M16">
        <v>114399.34723</v>
      </c>
    </row>
    <row r="17" spans="9:13" x14ac:dyDescent="0.25">
      <c r="I17" s="1">
        <v>37955</v>
      </c>
      <c r="L17">
        <v>111404.50108</v>
      </c>
      <c r="M17">
        <v>114882.11248</v>
      </c>
    </row>
    <row r="18" spans="9:13" x14ac:dyDescent="0.25">
      <c r="I18" s="1">
        <v>37986</v>
      </c>
      <c r="L18">
        <v>116889.83590000001</v>
      </c>
      <c r="M18">
        <v>122008.3648</v>
      </c>
    </row>
    <row r="19" spans="9:13" x14ac:dyDescent="0.25">
      <c r="I19" s="1">
        <v>38017</v>
      </c>
      <c r="L19">
        <v>119281.51884</v>
      </c>
      <c r="M19">
        <v>125724.12955</v>
      </c>
    </row>
    <row r="20" spans="9:13" x14ac:dyDescent="0.25">
      <c r="I20" s="1">
        <v>38046</v>
      </c>
      <c r="L20">
        <v>119206.2522</v>
      </c>
      <c r="M20">
        <v>126692.70824000001</v>
      </c>
    </row>
    <row r="21" spans="9:13" x14ac:dyDescent="0.25">
      <c r="I21" s="1">
        <v>38077</v>
      </c>
      <c r="L21">
        <v>120077.29229</v>
      </c>
      <c r="M21">
        <v>123883.93090000001</v>
      </c>
    </row>
    <row r="22" spans="9:13" x14ac:dyDescent="0.25">
      <c r="I22" s="1">
        <v>38107</v>
      </c>
      <c r="L22">
        <v>118963.45531999999</v>
      </c>
      <c r="M22">
        <v>124289.40300999999</v>
      </c>
    </row>
    <row r="23" spans="9:13" x14ac:dyDescent="0.25">
      <c r="I23" s="1">
        <v>38138</v>
      </c>
      <c r="L23">
        <v>118746.46597999999</v>
      </c>
      <c r="M23">
        <v>121515.6364</v>
      </c>
    </row>
    <row r="24" spans="9:13" x14ac:dyDescent="0.25">
      <c r="I24" s="1">
        <v>38168</v>
      </c>
      <c r="L24">
        <v>119485.54398</v>
      </c>
      <c r="M24">
        <v>120653.72599000001</v>
      </c>
    </row>
    <row r="25" spans="9:13" x14ac:dyDescent="0.25">
      <c r="I25" s="1">
        <v>38199</v>
      </c>
      <c r="L25">
        <v>118964.22855</v>
      </c>
      <c r="M25">
        <v>122008.18472</v>
      </c>
    </row>
    <row r="26" spans="9:13" x14ac:dyDescent="0.25">
      <c r="I26" s="1">
        <v>38230</v>
      </c>
      <c r="L26">
        <v>126475.15409</v>
      </c>
      <c r="M26">
        <v>132280.54182000001</v>
      </c>
    </row>
    <row r="27" spans="9:13" x14ac:dyDescent="0.25">
      <c r="I27" s="1">
        <v>38260</v>
      </c>
      <c r="L27">
        <v>131783.56925999999</v>
      </c>
      <c r="M27">
        <v>136544.47281000001</v>
      </c>
    </row>
    <row r="28" spans="9:13" x14ac:dyDescent="0.25">
      <c r="I28" s="1">
        <v>38291</v>
      </c>
      <c r="L28">
        <v>134645.77658999999</v>
      </c>
      <c r="M28">
        <v>137482.80643</v>
      </c>
    </row>
    <row r="29" spans="9:13" x14ac:dyDescent="0.25">
      <c r="I29" s="1">
        <v>38321</v>
      </c>
      <c r="L29">
        <v>142147.83533</v>
      </c>
      <c r="M29">
        <v>144551.34744000001</v>
      </c>
    </row>
    <row r="30" spans="9:13" x14ac:dyDescent="0.25">
      <c r="I30" s="1">
        <v>38352</v>
      </c>
      <c r="L30">
        <v>146688.46363000001</v>
      </c>
      <c r="M30">
        <v>149586.21541999999</v>
      </c>
    </row>
    <row r="31" spans="9:13" x14ac:dyDescent="0.25">
      <c r="I31" s="1">
        <v>38383</v>
      </c>
      <c r="L31">
        <v>147455.93768</v>
      </c>
      <c r="M31">
        <v>151378.55744999999</v>
      </c>
    </row>
    <row r="32" spans="9:13" x14ac:dyDescent="0.25">
      <c r="I32" s="1">
        <v>38411</v>
      </c>
      <c r="L32">
        <v>152220.38647999999</v>
      </c>
      <c r="M32">
        <v>155527.08682</v>
      </c>
    </row>
    <row r="33" spans="9:13" x14ac:dyDescent="0.25">
      <c r="I33" s="1">
        <v>38442</v>
      </c>
      <c r="L33">
        <v>150791.49371000001</v>
      </c>
      <c r="M33">
        <v>155029.55567</v>
      </c>
    </row>
    <row r="34" spans="9:13" x14ac:dyDescent="0.25">
      <c r="I34" s="1">
        <v>38472</v>
      </c>
      <c r="L34">
        <v>147698.30781</v>
      </c>
      <c r="M34">
        <v>154186.50495</v>
      </c>
    </row>
    <row r="35" spans="9:13" x14ac:dyDescent="0.25">
      <c r="I35" s="1">
        <v>38503</v>
      </c>
      <c r="L35">
        <v>157236.22143000001</v>
      </c>
      <c r="M35">
        <v>165609.72054000001</v>
      </c>
    </row>
    <row r="36" spans="9:13" x14ac:dyDescent="0.25">
      <c r="I36" s="1">
        <v>38533</v>
      </c>
      <c r="L36">
        <v>160566.95631000001</v>
      </c>
      <c r="M36">
        <v>169898.84669000001</v>
      </c>
    </row>
    <row r="37" spans="9:13" x14ac:dyDescent="0.25">
      <c r="I37" s="1">
        <v>38564</v>
      </c>
      <c r="L37">
        <v>167847.54380000001</v>
      </c>
      <c r="M37">
        <v>180863.77846</v>
      </c>
    </row>
    <row r="38" spans="9:13" x14ac:dyDescent="0.25">
      <c r="I38" s="1">
        <v>38595</v>
      </c>
      <c r="L38">
        <v>170286.36861</v>
      </c>
      <c r="M38">
        <v>186377.41075000001</v>
      </c>
    </row>
    <row r="39" spans="9:13" x14ac:dyDescent="0.25">
      <c r="I39" s="1">
        <v>38625</v>
      </c>
      <c r="L39">
        <v>179761.78330000001</v>
      </c>
      <c r="M39">
        <v>200817.55978000001</v>
      </c>
    </row>
    <row r="40" spans="9:13" x14ac:dyDescent="0.25">
      <c r="I40" s="1">
        <v>38656</v>
      </c>
      <c r="L40">
        <v>176381.72248999999</v>
      </c>
      <c r="M40">
        <v>198260.09181000001</v>
      </c>
    </row>
    <row r="41" spans="9:13" x14ac:dyDescent="0.25">
      <c r="I41" s="1">
        <v>38686</v>
      </c>
      <c r="L41">
        <v>181928.75128</v>
      </c>
      <c r="M41">
        <v>203169.80570999999</v>
      </c>
    </row>
    <row r="42" spans="9:13" x14ac:dyDescent="0.25">
      <c r="I42" s="1">
        <v>38717</v>
      </c>
      <c r="L42">
        <v>191605.72349</v>
      </c>
      <c r="M42">
        <v>215061.52984999999</v>
      </c>
    </row>
    <row r="43" spans="9:13" x14ac:dyDescent="0.25">
      <c r="I43" s="1">
        <v>38748</v>
      </c>
      <c r="L43">
        <v>200563.48267</v>
      </c>
      <c r="M43">
        <v>233326.29016999999</v>
      </c>
    </row>
    <row r="44" spans="9:13" x14ac:dyDescent="0.25">
      <c r="I44" s="1">
        <v>38776</v>
      </c>
      <c r="L44">
        <v>199832.02765</v>
      </c>
      <c r="M44">
        <v>234158.33165000001</v>
      </c>
    </row>
    <row r="45" spans="9:13" x14ac:dyDescent="0.25">
      <c r="I45" s="1">
        <v>38807</v>
      </c>
      <c r="L45">
        <v>207442.83025</v>
      </c>
      <c r="M45">
        <v>245316.49244999999</v>
      </c>
    </row>
    <row r="46" spans="9:13" x14ac:dyDescent="0.25">
      <c r="I46" s="1">
        <v>38837</v>
      </c>
      <c r="L46">
        <v>209835.47586000001</v>
      </c>
      <c r="M46">
        <v>248295.91357999999</v>
      </c>
    </row>
    <row r="47" spans="9:13" x14ac:dyDescent="0.25">
      <c r="I47" s="1">
        <v>38868</v>
      </c>
      <c r="L47">
        <v>206963.24786999999</v>
      </c>
      <c r="M47">
        <v>242606.80853000001</v>
      </c>
    </row>
    <row r="48" spans="9:13" x14ac:dyDescent="0.25">
      <c r="I48" s="1">
        <v>38898</v>
      </c>
      <c r="L48">
        <v>207833.32136</v>
      </c>
      <c r="M48">
        <v>242329.23662000001</v>
      </c>
    </row>
    <row r="49" spans="9:13" x14ac:dyDescent="0.25">
      <c r="I49" s="1">
        <v>38929</v>
      </c>
      <c r="L49">
        <v>205821.91047999999</v>
      </c>
      <c r="M49">
        <v>239413.61225999999</v>
      </c>
    </row>
    <row r="50" spans="9:13" x14ac:dyDescent="0.25">
      <c r="I50" s="1">
        <v>38960</v>
      </c>
      <c r="L50">
        <v>213835.99820999999</v>
      </c>
      <c r="M50">
        <v>253827.20554</v>
      </c>
    </row>
    <row r="51" spans="9:13" x14ac:dyDescent="0.25">
      <c r="I51" s="1">
        <v>38990</v>
      </c>
      <c r="L51">
        <v>219928.61345999999</v>
      </c>
      <c r="M51">
        <v>259486.18945000001</v>
      </c>
    </row>
    <row r="52" spans="9:13" x14ac:dyDescent="0.25">
      <c r="I52" s="1">
        <v>39021</v>
      </c>
      <c r="L52">
        <v>225716.25485999999</v>
      </c>
      <c r="M52">
        <v>269477.36465</v>
      </c>
    </row>
    <row r="53" spans="9:13" x14ac:dyDescent="0.25">
      <c r="I53" s="1">
        <v>39051</v>
      </c>
      <c r="L53">
        <v>232810.51675000001</v>
      </c>
      <c r="M53">
        <v>277298.55682</v>
      </c>
    </row>
    <row r="54" spans="9:13" x14ac:dyDescent="0.25">
      <c r="I54" s="1">
        <v>39082</v>
      </c>
      <c r="L54">
        <v>241899.67212999999</v>
      </c>
      <c r="M54">
        <v>284748.49342999997</v>
      </c>
    </row>
    <row r="55" spans="9:13" x14ac:dyDescent="0.25">
      <c r="I55" s="1">
        <v>39113</v>
      </c>
      <c r="L55">
        <v>246516.08548000001</v>
      </c>
      <c r="M55">
        <v>293228.69238999998</v>
      </c>
    </row>
    <row r="56" spans="9:13" x14ac:dyDescent="0.25">
      <c r="I56" s="1">
        <v>39141</v>
      </c>
      <c r="L56">
        <v>250246.12036</v>
      </c>
      <c r="M56">
        <v>298228.79373999999</v>
      </c>
    </row>
    <row r="57" spans="9:13" x14ac:dyDescent="0.25">
      <c r="I57" s="1">
        <v>39172</v>
      </c>
      <c r="L57">
        <v>259281.00628999999</v>
      </c>
      <c r="M57">
        <v>307738.82374000002</v>
      </c>
    </row>
    <row r="58" spans="9:13" x14ac:dyDescent="0.25">
      <c r="I58" s="1">
        <v>39202</v>
      </c>
      <c r="L58">
        <v>268580.11958</v>
      </c>
      <c r="M58">
        <v>316397.62179</v>
      </c>
    </row>
    <row r="59" spans="9:13" x14ac:dyDescent="0.25">
      <c r="I59" s="1">
        <v>39233</v>
      </c>
      <c r="L59">
        <v>268820.49878999998</v>
      </c>
      <c r="M59">
        <v>318301.82932999998</v>
      </c>
    </row>
    <row r="60" spans="9:13" x14ac:dyDescent="0.25">
      <c r="I60" s="1">
        <v>39263</v>
      </c>
      <c r="L60">
        <v>265957.56047999999</v>
      </c>
      <c r="M60">
        <v>315530.83197</v>
      </c>
    </row>
    <row r="61" spans="9:13" x14ac:dyDescent="0.25">
      <c r="I61" s="1">
        <v>39294</v>
      </c>
      <c r="L61">
        <v>264542.40029999998</v>
      </c>
      <c r="M61">
        <v>316811.67887</v>
      </c>
    </row>
    <row r="62" spans="9:13" x14ac:dyDescent="0.25">
      <c r="I62" s="1">
        <v>39325</v>
      </c>
      <c r="L62">
        <v>264695.57034999999</v>
      </c>
      <c r="M62">
        <v>317001.64463</v>
      </c>
    </row>
    <row r="63" spans="9:13" x14ac:dyDescent="0.25">
      <c r="I63" s="1">
        <v>39355</v>
      </c>
      <c r="L63">
        <v>268172.87605999998</v>
      </c>
      <c r="M63">
        <v>323518.33017999999</v>
      </c>
    </row>
    <row r="64" spans="9:13" x14ac:dyDescent="0.25">
      <c r="I64" s="1">
        <v>39386</v>
      </c>
      <c r="L64">
        <v>276088.26666999998</v>
      </c>
      <c r="M64">
        <v>331938.16886999999</v>
      </c>
    </row>
    <row r="65" spans="9:13" x14ac:dyDescent="0.25">
      <c r="I65" s="1">
        <v>39416</v>
      </c>
      <c r="L65">
        <v>274798.38228999998</v>
      </c>
      <c r="M65">
        <v>322553.02779000002</v>
      </c>
    </row>
    <row r="66" spans="9:13" x14ac:dyDescent="0.25">
      <c r="I66" s="1">
        <v>39447</v>
      </c>
      <c r="L66">
        <v>272233.96379000001</v>
      </c>
      <c r="M66">
        <v>314846.77389999997</v>
      </c>
    </row>
    <row r="67" spans="9:13" x14ac:dyDescent="0.25">
      <c r="I67" s="1">
        <v>39478</v>
      </c>
      <c r="L67">
        <v>260374.90786000001</v>
      </c>
      <c r="M67">
        <v>297865.07235999999</v>
      </c>
    </row>
    <row r="68" spans="9:13" x14ac:dyDescent="0.25">
      <c r="I68" s="1">
        <v>39507</v>
      </c>
      <c r="L68">
        <v>275772.69878999999</v>
      </c>
      <c r="M68">
        <v>322956.00692000001</v>
      </c>
    </row>
    <row r="69" spans="9:13" x14ac:dyDescent="0.25">
      <c r="I69" s="1">
        <v>39538</v>
      </c>
      <c r="L69">
        <v>276214.21088000003</v>
      </c>
      <c r="M69">
        <v>323122.69059000001</v>
      </c>
    </row>
    <row r="70" spans="9:13" x14ac:dyDescent="0.25">
      <c r="I70" s="1">
        <v>39568</v>
      </c>
      <c r="L70">
        <v>277039.53894</v>
      </c>
      <c r="M70">
        <v>322898.77282999997</v>
      </c>
    </row>
    <row r="71" spans="9:13" x14ac:dyDescent="0.25">
      <c r="I71" s="1">
        <v>39599</v>
      </c>
      <c r="L71">
        <v>280404.18414000003</v>
      </c>
      <c r="M71">
        <v>325733.50118999998</v>
      </c>
    </row>
    <row r="72" spans="9:13" x14ac:dyDescent="0.25">
      <c r="I72" s="1">
        <v>39629</v>
      </c>
      <c r="L72">
        <v>268251.74721</v>
      </c>
      <c r="M72">
        <v>314192.94455000001</v>
      </c>
    </row>
    <row r="73" spans="9:13" x14ac:dyDescent="0.25">
      <c r="I73" s="1">
        <v>39660</v>
      </c>
      <c r="L73">
        <v>262494.52821000002</v>
      </c>
      <c r="M73">
        <v>311403.93761000002</v>
      </c>
    </row>
    <row r="74" spans="9:13" x14ac:dyDescent="0.25">
      <c r="I74" s="1">
        <v>39691</v>
      </c>
      <c r="L74">
        <v>268128.97326</v>
      </c>
      <c r="M74">
        <v>322225.84724999999</v>
      </c>
    </row>
    <row r="75" spans="9:13" x14ac:dyDescent="0.25">
      <c r="I75" s="1">
        <v>39721</v>
      </c>
      <c r="L75">
        <v>257999.59690999999</v>
      </c>
      <c r="M75">
        <v>302149.73606999998</v>
      </c>
    </row>
    <row r="76" spans="9:13" x14ac:dyDescent="0.25">
      <c r="I76" s="1">
        <v>39752</v>
      </c>
      <c r="L76">
        <v>249861.77361999999</v>
      </c>
      <c r="M76">
        <v>286136.03165999998</v>
      </c>
    </row>
    <row r="77" spans="9:13" x14ac:dyDescent="0.25">
      <c r="I77" s="1">
        <v>39782</v>
      </c>
      <c r="L77">
        <v>250323.51818000001</v>
      </c>
      <c r="M77">
        <v>287975.68565</v>
      </c>
    </row>
    <row r="78" spans="9:13" x14ac:dyDescent="0.25">
      <c r="I78" s="1">
        <v>39813</v>
      </c>
      <c r="L78">
        <v>256875.48595</v>
      </c>
      <c r="M78">
        <v>292058.49981000001</v>
      </c>
    </row>
    <row r="79" spans="9:13" x14ac:dyDescent="0.25">
      <c r="I79" s="1">
        <v>39844</v>
      </c>
      <c r="L79">
        <v>257810.7696</v>
      </c>
      <c r="M79">
        <v>285609.56352000003</v>
      </c>
    </row>
    <row r="80" spans="9:13" x14ac:dyDescent="0.25">
      <c r="I80" s="1">
        <v>39872</v>
      </c>
      <c r="L80">
        <v>241724.15101</v>
      </c>
      <c r="M80">
        <v>268798.39717000001</v>
      </c>
    </row>
    <row r="81" spans="9:13" x14ac:dyDescent="0.25">
      <c r="I81" s="1">
        <v>39903</v>
      </c>
      <c r="L81">
        <v>249618.86178000001</v>
      </c>
      <c r="M81">
        <v>280045.17574999999</v>
      </c>
    </row>
    <row r="82" spans="9:13" x14ac:dyDescent="0.25">
      <c r="I82" s="1">
        <v>39933</v>
      </c>
      <c r="L82">
        <v>249605.88159999999</v>
      </c>
      <c r="M82">
        <v>282867.80803999997</v>
      </c>
    </row>
    <row r="83" spans="9:13" x14ac:dyDescent="0.25">
      <c r="I83" s="1">
        <v>39964</v>
      </c>
      <c r="L83">
        <v>263240.85249000002</v>
      </c>
      <c r="M83">
        <v>291481.81167999998</v>
      </c>
    </row>
    <row r="84" spans="9:13" x14ac:dyDescent="0.25">
      <c r="I84" s="1">
        <v>39994</v>
      </c>
      <c r="L84">
        <v>260197.26175000001</v>
      </c>
      <c r="M84">
        <v>291878.56722000003</v>
      </c>
    </row>
    <row r="85" spans="9:13" x14ac:dyDescent="0.25">
      <c r="I85" s="1">
        <v>40025</v>
      </c>
      <c r="L85">
        <v>274091.01493</v>
      </c>
      <c r="M85">
        <v>308378.55959000002</v>
      </c>
    </row>
    <row r="86" spans="9:13" x14ac:dyDescent="0.25">
      <c r="I86" s="1">
        <v>40056</v>
      </c>
      <c r="L86">
        <v>282283.86946000002</v>
      </c>
      <c r="M86">
        <v>321397.17950999999</v>
      </c>
    </row>
    <row r="87" spans="9:13" x14ac:dyDescent="0.25">
      <c r="I87" s="1">
        <v>40086</v>
      </c>
      <c r="L87">
        <v>284249.69433000003</v>
      </c>
      <c r="M87">
        <v>323971.79287</v>
      </c>
    </row>
    <row r="88" spans="9:13" x14ac:dyDescent="0.25">
      <c r="I88" s="1">
        <v>40117</v>
      </c>
      <c r="L88">
        <v>294919.29084999999</v>
      </c>
      <c r="M88">
        <v>334503.12715999997</v>
      </c>
    </row>
    <row r="89" spans="9:13" x14ac:dyDescent="0.25">
      <c r="I89" s="1">
        <v>40147</v>
      </c>
      <c r="L89">
        <v>296003.11924000003</v>
      </c>
      <c r="M89">
        <v>331383.15996000002</v>
      </c>
    </row>
    <row r="90" spans="9:13" x14ac:dyDescent="0.25">
      <c r="I90" s="1">
        <v>40178</v>
      </c>
      <c r="L90">
        <v>302320.12180999998</v>
      </c>
      <c r="M90">
        <v>341823.29716999998</v>
      </c>
    </row>
    <row r="91" spans="9:13" x14ac:dyDescent="0.25">
      <c r="I91" s="1">
        <v>40209</v>
      </c>
      <c r="L91">
        <v>302269.33202999999</v>
      </c>
      <c r="M91">
        <v>339485.56959000003</v>
      </c>
    </row>
    <row r="92" spans="9:13" x14ac:dyDescent="0.25">
      <c r="I92" s="1">
        <v>40237</v>
      </c>
      <c r="L92">
        <v>298693.48583999998</v>
      </c>
      <c r="M92">
        <v>345314.47493000003</v>
      </c>
    </row>
    <row r="93" spans="9:13" x14ac:dyDescent="0.25">
      <c r="I93" s="1">
        <v>40268</v>
      </c>
      <c r="L93">
        <v>306994.47649999999</v>
      </c>
      <c r="M93">
        <v>359699.25935000001</v>
      </c>
    </row>
    <row r="94" spans="9:13" x14ac:dyDescent="0.25">
      <c r="I94" s="1">
        <v>40298</v>
      </c>
      <c r="L94">
        <v>310467.50501999998</v>
      </c>
      <c r="M94">
        <v>362856.75001999998</v>
      </c>
    </row>
    <row r="95" spans="9:13" x14ac:dyDescent="0.25">
      <c r="I95" s="1">
        <v>40329</v>
      </c>
      <c r="L95">
        <v>304915.41462</v>
      </c>
      <c r="M95">
        <v>349108.02208999998</v>
      </c>
    </row>
    <row r="96" spans="9:13" x14ac:dyDescent="0.25">
      <c r="I96" s="1">
        <v>40359</v>
      </c>
      <c r="L96">
        <v>304459.87099000002</v>
      </c>
      <c r="M96">
        <v>346510.56368999998</v>
      </c>
    </row>
    <row r="97" spans="9:13" x14ac:dyDescent="0.25">
      <c r="I97" s="1">
        <v>40390</v>
      </c>
      <c r="L97">
        <v>310222.68742999999</v>
      </c>
      <c r="M97">
        <v>359601.80589999998</v>
      </c>
    </row>
    <row r="98" spans="9:13" x14ac:dyDescent="0.25">
      <c r="I98" s="1">
        <v>40421</v>
      </c>
      <c r="L98">
        <v>308051.12861000001</v>
      </c>
      <c r="M98">
        <v>353690.93137000001</v>
      </c>
    </row>
    <row r="99" spans="9:13" x14ac:dyDescent="0.25">
      <c r="I99" s="1">
        <v>40451</v>
      </c>
      <c r="L99">
        <v>320549.37900000002</v>
      </c>
      <c r="M99">
        <v>375002.21296999999</v>
      </c>
    </row>
    <row r="100" spans="9:13" x14ac:dyDescent="0.25">
      <c r="I100" s="1">
        <v>40482</v>
      </c>
      <c r="L100">
        <v>325300.24135000003</v>
      </c>
      <c r="M100">
        <v>386191.45231000002</v>
      </c>
    </row>
    <row r="101" spans="9:13" x14ac:dyDescent="0.25">
      <c r="I101" s="1">
        <v>40512</v>
      </c>
      <c r="L101">
        <v>328382.46113000001</v>
      </c>
      <c r="M101">
        <v>389596.24549</v>
      </c>
    </row>
    <row r="102" spans="9:13" x14ac:dyDescent="0.25">
      <c r="I102" s="1">
        <v>40543</v>
      </c>
      <c r="L102">
        <v>334905.12196000002</v>
      </c>
      <c r="M102">
        <v>395028.16983000003</v>
      </c>
    </row>
    <row r="103" spans="9:13" x14ac:dyDescent="0.25">
      <c r="I103" s="1">
        <v>40574</v>
      </c>
      <c r="L103">
        <v>336375.02054</v>
      </c>
      <c r="M103">
        <v>395454.58899000002</v>
      </c>
    </row>
    <row r="104" spans="9:13" x14ac:dyDescent="0.25">
      <c r="I104" s="1">
        <v>40602</v>
      </c>
      <c r="L104">
        <v>337868.52562999999</v>
      </c>
      <c r="M104">
        <v>398779.34655999998</v>
      </c>
    </row>
    <row r="105" spans="9:13" x14ac:dyDescent="0.25">
      <c r="I105" s="1">
        <v>40633</v>
      </c>
      <c r="L105">
        <v>338328.02682000003</v>
      </c>
      <c r="M105">
        <v>398463.26997999998</v>
      </c>
    </row>
    <row r="106" spans="9:13" x14ac:dyDescent="0.25">
      <c r="I106" s="1">
        <v>40663</v>
      </c>
      <c r="L106">
        <v>341606.42540000001</v>
      </c>
      <c r="M106">
        <v>404576.49044000002</v>
      </c>
    </row>
    <row r="107" spans="9:13" x14ac:dyDescent="0.25">
      <c r="I107" s="1">
        <v>40694</v>
      </c>
      <c r="L107">
        <v>344209.12475999998</v>
      </c>
      <c r="M107">
        <v>407615.29517</v>
      </c>
    </row>
    <row r="108" spans="9:13" x14ac:dyDescent="0.25">
      <c r="I108" s="1">
        <v>40724</v>
      </c>
      <c r="L108">
        <v>339847.30673000001</v>
      </c>
      <c r="M108">
        <v>401465.14481000003</v>
      </c>
    </row>
    <row r="109" spans="9:13" x14ac:dyDescent="0.25">
      <c r="I109" s="1">
        <v>40755</v>
      </c>
      <c r="L109">
        <v>337575.42748999997</v>
      </c>
      <c r="M109">
        <v>401112.99167000002</v>
      </c>
    </row>
    <row r="110" spans="9:13" x14ac:dyDescent="0.25">
      <c r="I110" s="1">
        <v>40786</v>
      </c>
      <c r="L110">
        <v>339906.72340000002</v>
      </c>
      <c r="M110">
        <v>403194.25636</v>
      </c>
    </row>
    <row r="111" spans="9:13" x14ac:dyDescent="0.25">
      <c r="I111" s="1">
        <v>40816</v>
      </c>
      <c r="L111">
        <v>338946.48690000002</v>
      </c>
      <c r="M111">
        <v>406661.82868999999</v>
      </c>
    </row>
    <row r="112" spans="9:13" x14ac:dyDescent="0.25">
      <c r="I112" s="1">
        <v>40847</v>
      </c>
      <c r="L112">
        <v>355851.78188000002</v>
      </c>
      <c r="M112">
        <v>432293.55128999997</v>
      </c>
    </row>
    <row r="113" spans="9:13" x14ac:dyDescent="0.25">
      <c r="I113" s="1">
        <v>40877</v>
      </c>
      <c r="L113">
        <v>354739.03336</v>
      </c>
      <c r="M113">
        <v>433991.75789000001</v>
      </c>
    </row>
    <row r="114" spans="9:13" x14ac:dyDescent="0.25">
      <c r="I114" s="1">
        <v>40908</v>
      </c>
      <c r="L114">
        <v>354850.77616000001</v>
      </c>
      <c r="M114">
        <v>432244.23131</v>
      </c>
    </row>
    <row r="115" spans="9:13" x14ac:dyDescent="0.25">
      <c r="I115" s="1">
        <v>40939</v>
      </c>
      <c r="L115">
        <v>361752.26890000002</v>
      </c>
      <c r="M115">
        <v>445993.83964999998</v>
      </c>
    </row>
    <row r="116" spans="9:13" x14ac:dyDescent="0.25">
      <c r="I116" s="1">
        <v>40968</v>
      </c>
      <c r="L116">
        <v>366603.72858</v>
      </c>
      <c r="M116">
        <v>452062.86213999998</v>
      </c>
    </row>
    <row r="117" spans="9:13" x14ac:dyDescent="0.25">
      <c r="I117" s="1">
        <v>40999</v>
      </c>
      <c r="L117">
        <v>370624.63828000001</v>
      </c>
      <c r="M117">
        <v>458387.95685999998</v>
      </c>
    </row>
    <row r="118" spans="9:13" x14ac:dyDescent="0.25">
      <c r="I118" s="1">
        <v>41029</v>
      </c>
      <c r="L118">
        <v>371566.76610000001</v>
      </c>
      <c r="M118">
        <v>469026.88831000001</v>
      </c>
    </row>
    <row r="119" spans="9:13" x14ac:dyDescent="0.25">
      <c r="I119" s="1">
        <v>41060</v>
      </c>
      <c r="L119">
        <v>371115.31248000002</v>
      </c>
      <c r="M119">
        <v>462441.39513999998</v>
      </c>
    </row>
    <row r="120" spans="9:13" x14ac:dyDescent="0.25">
      <c r="I120" s="1">
        <v>41090</v>
      </c>
      <c r="L120">
        <v>372562.29109000001</v>
      </c>
      <c r="M120">
        <v>467748.76506000001</v>
      </c>
    </row>
    <row r="121" spans="9:13" x14ac:dyDescent="0.25">
      <c r="I121" s="1">
        <v>41121</v>
      </c>
      <c r="L121">
        <v>377822.12550999998</v>
      </c>
      <c r="M121">
        <v>482743.52983999997</v>
      </c>
    </row>
    <row r="122" spans="9:13" x14ac:dyDescent="0.25">
      <c r="I122" s="1">
        <v>41152</v>
      </c>
      <c r="L122">
        <v>386513.16785999999</v>
      </c>
      <c r="M122">
        <v>492813.95847000001</v>
      </c>
    </row>
    <row r="123" spans="9:13" x14ac:dyDescent="0.25">
      <c r="I123" s="1">
        <v>41182</v>
      </c>
      <c r="L123">
        <v>389974.39327</v>
      </c>
      <c r="M123">
        <v>496587.96571000002</v>
      </c>
    </row>
    <row r="124" spans="9:13" x14ac:dyDescent="0.25">
      <c r="I124" s="1">
        <v>41213</v>
      </c>
      <c r="L124">
        <v>398733.99810000003</v>
      </c>
      <c r="M124">
        <v>513939.04862000002</v>
      </c>
    </row>
    <row r="125" spans="9:13" x14ac:dyDescent="0.25">
      <c r="I125" s="1">
        <v>41243</v>
      </c>
      <c r="L125">
        <v>404049.12229000003</v>
      </c>
      <c r="M125">
        <v>523473.27987000003</v>
      </c>
    </row>
    <row r="126" spans="9:13" x14ac:dyDescent="0.25">
      <c r="I126" s="1">
        <v>41274</v>
      </c>
      <c r="L126">
        <v>407789.80906</v>
      </c>
      <c r="M126">
        <v>526958.11242000002</v>
      </c>
    </row>
    <row r="127" spans="9:13" x14ac:dyDescent="0.25">
      <c r="I127" s="1">
        <v>41305</v>
      </c>
      <c r="L127">
        <v>425454.85580000002</v>
      </c>
      <c r="M127">
        <v>545075.18183999998</v>
      </c>
    </row>
    <row r="128" spans="9:13" x14ac:dyDescent="0.25">
      <c r="I128" s="1">
        <v>41333</v>
      </c>
      <c r="L128">
        <v>422918.29395000002</v>
      </c>
      <c r="M128">
        <v>540522.56947999995</v>
      </c>
    </row>
    <row r="129" spans="9:13" x14ac:dyDescent="0.25">
      <c r="I129" s="1">
        <v>41364</v>
      </c>
      <c r="L129">
        <v>434315.51906000002</v>
      </c>
      <c r="M129">
        <v>557013.66761999996</v>
      </c>
    </row>
    <row r="130" spans="9:13" x14ac:dyDescent="0.25">
      <c r="I130" s="1">
        <v>41394</v>
      </c>
      <c r="L130">
        <v>430867.48814999999</v>
      </c>
      <c r="M130">
        <v>551612.51885999995</v>
      </c>
    </row>
    <row r="131" spans="9:13" x14ac:dyDescent="0.25">
      <c r="I131" s="1">
        <v>41425</v>
      </c>
      <c r="L131">
        <v>458477.90766000003</v>
      </c>
      <c r="M131">
        <v>587387.49008999998</v>
      </c>
    </row>
    <row r="132" spans="9:13" x14ac:dyDescent="0.25">
      <c r="I132" s="1">
        <v>41455</v>
      </c>
      <c r="L132">
        <v>440757.73652999999</v>
      </c>
      <c r="M132">
        <v>570814.64164000005</v>
      </c>
    </row>
    <row r="133" spans="9:13" x14ac:dyDescent="0.25">
      <c r="I133" s="1">
        <v>41486</v>
      </c>
      <c r="L133">
        <v>452039.81231000001</v>
      </c>
      <c r="M133">
        <v>583268.38419999997</v>
      </c>
    </row>
    <row r="134" spans="9:13" x14ac:dyDescent="0.25">
      <c r="I134" s="1">
        <v>41517</v>
      </c>
      <c r="L134">
        <v>461157.90736000001</v>
      </c>
      <c r="M134">
        <v>596143.13659999997</v>
      </c>
    </row>
    <row r="135" spans="9:13" x14ac:dyDescent="0.25">
      <c r="I135" s="1">
        <v>41547</v>
      </c>
      <c r="L135">
        <v>473988.24265999999</v>
      </c>
      <c r="M135">
        <v>614901.52076999994</v>
      </c>
    </row>
    <row r="136" spans="9:13" x14ac:dyDescent="0.25">
      <c r="I136" s="1">
        <v>41578</v>
      </c>
      <c r="L136">
        <v>483424.87458</v>
      </c>
      <c r="M136">
        <v>633506.52826000005</v>
      </c>
    </row>
    <row r="137" spans="9:13" x14ac:dyDescent="0.25">
      <c r="I137" s="1">
        <v>41608</v>
      </c>
      <c r="L137">
        <v>483097.11252000002</v>
      </c>
      <c r="M137">
        <v>629233.07085999998</v>
      </c>
    </row>
    <row r="138" spans="9:13" x14ac:dyDescent="0.25">
      <c r="I138" s="1">
        <v>41639</v>
      </c>
      <c r="L138">
        <v>494417.52716</v>
      </c>
      <c r="M138">
        <v>643312.75795999996</v>
      </c>
    </row>
    <row r="139" spans="9:13" x14ac:dyDescent="0.25">
      <c r="I139" s="1">
        <v>41670</v>
      </c>
      <c r="L139">
        <v>494664.90798999998</v>
      </c>
      <c r="M139">
        <v>633479.15190000006</v>
      </c>
    </row>
    <row r="140" spans="9:13" x14ac:dyDescent="0.25">
      <c r="I140" s="1">
        <v>41698</v>
      </c>
      <c r="L140">
        <v>499344.43802</v>
      </c>
      <c r="M140">
        <v>643600.21030000004</v>
      </c>
    </row>
    <row r="141" spans="9:13" x14ac:dyDescent="0.25">
      <c r="I141" s="1">
        <v>41729</v>
      </c>
      <c r="L141">
        <v>507880.23184000002</v>
      </c>
      <c r="M141">
        <v>655253.41514000006</v>
      </c>
    </row>
    <row r="142" spans="9:13" x14ac:dyDescent="0.25">
      <c r="I142" s="1">
        <v>41759</v>
      </c>
      <c r="L142">
        <v>513266.30170000001</v>
      </c>
      <c r="M142">
        <v>666903.53555999999</v>
      </c>
    </row>
    <row r="143" spans="9:13" x14ac:dyDescent="0.25">
      <c r="I143" s="1">
        <v>41790</v>
      </c>
      <c r="L143">
        <v>520952.97782999999</v>
      </c>
      <c r="M143">
        <v>671599.71880000003</v>
      </c>
    </row>
    <row r="144" spans="9:13" x14ac:dyDescent="0.25">
      <c r="I144" s="1">
        <v>41820</v>
      </c>
      <c r="L144">
        <v>532112.31157999998</v>
      </c>
      <c r="M144">
        <v>684733.86072</v>
      </c>
    </row>
    <row r="145" spans="9:13" x14ac:dyDescent="0.25">
      <c r="I145" s="1">
        <v>41851</v>
      </c>
      <c r="L145">
        <v>533525.06976999994</v>
      </c>
      <c r="M145">
        <v>688408.05518000002</v>
      </c>
    </row>
    <row r="146" spans="9:13" x14ac:dyDescent="0.25">
      <c r="I146" s="1">
        <v>41882</v>
      </c>
      <c r="L146">
        <v>535320.91515000002</v>
      </c>
      <c r="M146">
        <v>684361.47615</v>
      </c>
    </row>
    <row r="147" spans="9:13" x14ac:dyDescent="0.25">
      <c r="I147" s="1">
        <v>41912</v>
      </c>
      <c r="L147">
        <v>534578.96036000003</v>
      </c>
      <c r="M147">
        <v>688140.29986000003</v>
      </c>
    </row>
    <row r="148" spans="9:13" x14ac:dyDescent="0.25">
      <c r="I148" s="1">
        <v>41943</v>
      </c>
      <c r="L148">
        <v>529812.65434999997</v>
      </c>
      <c r="M148">
        <v>691864.46658000001</v>
      </c>
    </row>
    <row r="149" spans="9:13" x14ac:dyDescent="0.25">
      <c r="I149" s="1">
        <v>41973</v>
      </c>
      <c r="L149">
        <v>536111.59699999995</v>
      </c>
      <c r="M149">
        <v>701184.65437999996</v>
      </c>
    </row>
    <row r="150" spans="9:13" x14ac:dyDescent="0.25">
      <c r="I150" s="1">
        <v>42004</v>
      </c>
      <c r="L150">
        <v>538378.81293999997</v>
      </c>
      <c r="M150">
        <v>708353.81486000004</v>
      </c>
    </row>
    <row r="151" spans="9:13" x14ac:dyDescent="0.25">
      <c r="I151" s="1">
        <v>42035</v>
      </c>
      <c r="L151">
        <v>547743.37401000003</v>
      </c>
      <c r="M151">
        <v>715028.83927</v>
      </c>
    </row>
    <row r="152" spans="9:13" x14ac:dyDescent="0.25">
      <c r="I152" s="1">
        <v>42063</v>
      </c>
      <c r="L152">
        <v>557392.42128999997</v>
      </c>
      <c r="M152">
        <v>733751.57090000005</v>
      </c>
    </row>
    <row r="153" spans="9:13" x14ac:dyDescent="0.25">
      <c r="I153" s="1">
        <v>42094</v>
      </c>
      <c r="L153">
        <v>558239.10037</v>
      </c>
      <c r="M153">
        <v>738064.14813999995</v>
      </c>
    </row>
    <row r="154" spans="9:13" x14ac:dyDescent="0.25">
      <c r="I154" s="1">
        <v>42124</v>
      </c>
      <c r="L154">
        <v>570839.11511000001</v>
      </c>
      <c r="M154">
        <v>750167.60594000004</v>
      </c>
    </row>
    <row r="155" spans="9:13" x14ac:dyDescent="0.25">
      <c r="I155" s="1">
        <v>42155</v>
      </c>
      <c r="L155">
        <v>564433.72939999995</v>
      </c>
      <c r="M155">
        <v>749438.54992999998</v>
      </c>
    </row>
    <row r="156" spans="9:13" x14ac:dyDescent="0.25">
      <c r="I156" s="1">
        <v>42185</v>
      </c>
      <c r="L156">
        <v>558592.40474000003</v>
      </c>
      <c r="M156">
        <v>742308.74881999998</v>
      </c>
    </row>
    <row r="157" spans="9:13" x14ac:dyDescent="0.25">
      <c r="I157" s="1">
        <v>42216</v>
      </c>
      <c r="L157">
        <v>561874.69371000002</v>
      </c>
      <c r="M157">
        <v>750352.33768</v>
      </c>
    </row>
    <row r="158" spans="9:13" x14ac:dyDescent="0.25">
      <c r="I158" s="1">
        <v>42247</v>
      </c>
      <c r="L158">
        <v>556493.61976000003</v>
      </c>
      <c r="M158">
        <v>740843.58591999998</v>
      </c>
    </row>
    <row r="159" spans="9:13" x14ac:dyDescent="0.25">
      <c r="I159" s="1">
        <v>42277</v>
      </c>
      <c r="L159">
        <v>555242.06561000005</v>
      </c>
      <c r="M159">
        <v>735175.26295999996</v>
      </c>
    </row>
    <row r="160" spans="9:13" x14ac:dyDescent="0.25">
      <c r="I160" s="1">
        <v>42308</v>
      </c>
      <c r="L160">
        <v>582473.91270999995</v>
      </c>
      <c r="M160">
        <v>774686.55935</v>
      </c>
    </row>
    <row r="161" spans="9:13" x14ac:dyDescent="0.25">
      <c r="I161" s="1">
        <v>42338</v>
      </c>
      <c r="L161">
        <v>577900.32755000005</v>
      </c>
      <c r="M161">
        <v>765684.59965999995</v>
      </c>
    </row>
    <row r="162" spans="9:13" x14ac:dyDescent="0.25">
      <c r="I162" s="1">
        <v>42369</v>
      </c>
      <c r="L162">
        <v>581242.90304999996</v>
      </c>
      <c r="M162">
        <v>775123.24288000003</v>
      </c>
    </row>
    <row r="163" spans="9:13" x14ac:dyDescent="0.25">
      <c r="I163" s="1">
        <v>42400</v>
      </c>
      <c r="L163">
        <v>568068.45140000002</v>
      </c>
      <c r="M163">
        <v>753246.25462000002</v>
      </c>
    </row>
    <row r="164" spans="9:13" x14ac:dyDescent="0.25">
      <c r="I164" s="1">
        <v>42429</v>
      </c>
      <c r="L164">
        <v>573557.69684999995</v>
      </c>
      <c r="M164">
        <v>762413.75445999997</v>
      </c>
    </row>
    <row r="165" spans="9:13" x14ac:dyDescent="0.25">
      <c r="I165" s="1">
        <v>42460</v>
      </c>
      <c r="L165">
        <v>593857.62442000001</v>
      </c>
      <c r="M165">
        <v>783023.21754999994</v>
      </c>
    </row>
    <row r="166" spans="9:13" x14ac:dyDescent="0.25">
      <c r="I166" s="1">
        <v>42490</v>
      </c>
      <c r="L166">
        <v>597569.82842999999</v>
      </c>
      <c r="M166">
        <v>782848.64486999996</v>
      </c>
    </row>
    <row r="167" spans="9:13" x14ac:dyDescent="0.25">
      <c r="I167" s="1">
        <v>42521</v>
      </c>
      <c r="L167">
        <v>615388.16556999995</v>
      </c>
      <c r="M167">
        <v>810604.25196000002</v>
      </c>
    </row>
    <row r="168" spans="9:13" x14ac:dyDescent="0.25">
      <c r="I168" s="1">
        <v>42551</v>
      </c>
      <c r="L168">
        <v>596660.67290999996</v>
      </c>
      <c r="M168">
        <v>783852.79816999997</v>
      </c>
    </row>
    <row r="169" spans="9:13" x14ac:dyDescent="0.25">
      <c r="I169" s="1">
        <v>42582</v>
      </c>
      <c r="L169">
        <v>599438.12834000005</v>
      </c>
      <c r="M169">
        <v>785823.59340999997</v>
      </c>
    </row>
    <row r="170" spans="9:13" x14ac:dyDescent="0.25">
      <c r="I170" s="1">
        <v>42613</v>
      </c>
      <c r="L170">
        <v>609415.77598999999</v>
      </c>
      <c r="M170">
        <v>801630.35248</v>
      </c>
    </row>
    <row r="171" spans="9:13" x14ac:dyDescent="0.25">
      <c r="I171" s="1">
        <v>42643</v>
      </c>
      <c r="L171">
        <v>601255.08933999995</v>
      </c>
      <c r="M171">
        <v>779885.67312000005</v>
      </c>
    </row>
    <row r="172" spans="9:13" x14ac:dyDescent="0.25">
      <c r="I172" s="1">
        <v>42674</v>
      </c>
      <c r="L172">
        <v>586454.59406000003</v>
      </c>
      <c r="M172">
        <v>757327.76194999996</v>
      </c>
    </row>
    <row r="173" spans="9:13" x14ac:dyDescent="0.25">
      <c r="I173" s="1">
        <v>42704</v>
      </c>
      <c r="L173">
        <v>588113.08765</v>
      </c>
      <c r="M173">
        <v>767355.44470999995</v>
      </c>
    </row>
    <row r="174" spans="9:13" x14ac:dyDescent="0.25">
      <c r="I174" s="1">
        <v>42735</v>
      </c>
      <c r="L174">
        <v>591343.59284000006</v>
      </c>
      <c r="M174">
        <v>766362.30160000001</v>
      </c>
    </row>
    <row r="175" spans="9:13" x14ac:dyDescent="0.25">
      <c r="I175" s="1">
        <v>42766</v>
      </c>
      <c r="L175">
        <v>600128.00191999995</v>
      </c>
      <c r="M175">
        <v>777569.79755999998</v>
      </c>
    </row>
    <row r="176" spans="9:13" x14ac:dyDescent="0.25">
      <c r="I176" s="1">
        <v>42794</v>
      </c>
      <c r="L176">
        <v>597924.33189000003</v>
      </c>
      <c r="M176">
        <v>769303.81359999999</v>
      </c>
    </row>
    <row r="177" spans="9:13" x14ac:dyDescent="0.25">
      <c r="I177" s="1">
        <v>42825</v>
      </c>
      <c r="L177">
        <v>607709.36358</v>
      </c>
      <c r="M177">
        <v>783533.47222999996</v>
      </c>
    </row>
    <row r="178" spans="9:13" x14ac:dyDescent="0.25">
      <c r="I178" s="1">
        <v>42855</v>
      </c>
      <c r="L178">
        <v>617477.07617999997</v>
      </c>
      <c r="M178">
        <v>800644.80610000005</v>
      </c>
    </row>
    <row r="179" spans="9:13" x14ac:dyDescent="0.25">
      <c r="I179" s="1">
        <v>42886</v>
      </c>
      <c r="L179">
        <v>619542.53700000001</v>
      </c>
      <c r="M179">
        <v>805023.94015000004</v>
      </c>
    </row>
    <row r="180" spans="9:13" x14ac:dyDescent="0.25">
      <c r="I180" s="1">
        <v>42916</v>
      </c>
      <c r="L180">
        <v>610236.38855000003</v>
      </c>
      <c r="M180">
        <v>790222.99740999995</v>
      </c>
    </row>
    <row r="181" spans="9:13" x14ac:dyDescent="0.25">
      <c r="I181" s="1">
        <v>42947</v>
      </c>
      <c r="L181">
        <v>631740.50864000001</v>
      </c>
      <c r="M181">
        <v>812360.31591999996</v>
      </c>
    </row>
    <row r="182" spans="9:13" x14ac:dyDescent="0.25">
      <c r="I182" s="1">
        <v>42978</v>
      </c>
      <c r="L182">
        <v>636486.77509000001</v>
      </c>
      <c r="M182">
        <v>814470.31591</v>
      </c>
    </row>
    <row r="183" spans="9:13" x14ac:dyDescent="0.25">
      <c r="I183" s="1">
        <v>43008</v>
      </c>
      <c r="L183">
        <v>641698.32880000002</v>
      </c>
      <c r="M183">
        <v>830908.62785000005</v>
      </c>
    </row>
    <row r="184" spans="9:13" x14ac:dyDescent="0.25">
      <c r="I184" s="1">
        <v>43039</v>
      </c>
      <c r="L184">
        <v>664886.73961000005</v>
      </c>
      <c r="M184">
        <v>859938.37572999997</v>
      </c>
    </row>
    <row r="185" spans="9:13" x14ac:dyDescent="0.25">
      <c r="I185" s="1">
        <v>43069</v>
      </c>
      <c r="L185">
        <v>667246.42264999996</v>
      </c>
      <c r="M185">
        <v>850675.05091999995</v>
      </c>
    </row>
    <row r="186" spans="9:13" x14ac:dyDescent="0.25">
      <c r="I186" s="1">
        <v>43100</v>
      </c>
      <c r="L186">
        <v>659819.96996999998</v>
      </c>
      <c r="M186">
        <v>817647.66642000002</v>
      </c>
    </row>
    <row r="187" spans="9:13" x14ac:dyDescent="0.25">
      <c r="I187" s="1">
        <v>43131</v>
      </c>
      <c r="L187">
        <v>659624.66325999994</v>
      </c>
      <c r="M187">
        <v>824261.77563000005</v>
      </c>
    </row>
    <row r="188" spans="9:13" x14ac:dyDescent="0.25">
      <c r="I188" s="1">
        <v>43159</v>
      </c>
      <c r="L188">
        <v>651862.20022</v>
      </c>
      <c r="M188">
        <v>801229.97103000002</v>
      </c>
    </row>
    <row r="189" spans="9:13" x14ac:dyDescent="0.25">
      <c r="I189" s="1">
        <v>43190</v>
      </c>
      <c r="L189">
        <v>638995.74410999997</v>
      </c>
      <c r="M189">
        <v>785956.16608</v>
      </c>
    </row>
    <row r="190" spans="9:13" x14ac:dyDescent="0.25">
      <c r="I190" s="1">
        <v>43220</v>
      </c>
      <c r="L190">
        <v>658845.50789999997</v>
      </c>
      <c r="M190">
        <v>816735.61554000003</v>
      </c>
    </row>
    <row r="191" spans="9:13" x14ac:dyDescent="0.25">
      <c r="I191" s="1">
        <v>43251</v>
      </c>
      <c r="L191">
        <v>645692.97502999997</v>
      </c>
      <c r="M191">
        <v>807703.08816000004</v>
      </c>
    </row>
    <row r="192" spans="9:13" x14ac:dyDescent="0.25">
      <c r="I192" s="1">
        <v>43281</v>
      </c>
      <c r="L192">
        <v>663410.79026000004</v>
      </c>
      <c r="M192">
        <v>836684.45131000003</v>
      </c>
    </row>
    <row r="193" spans="9:13" x14ac:dyDescent="0.25">
      <c r="I193" s="1">
        <v>43312</v>
      </c>
      <c r="L193">
        <v>661455.71866000001</v>
      </c>
      <c r="M193">
        <v>832844.72514</v>
      </c>
    </row>
    <row r="194" spans="9:13" x14ac:dyDescent="0.25">
      <c r="I194" s="1">
        <v>43343</v>
      </c>
      <c r="L194">
        <v>686237.15715999994</v>
      </c>
      <c r="M194">
        <v>880002.39580000006</v>
      </c>
    </row>
    <row r="195" spans="9:13" x14ac:dyDescent="0.25">
      <c r="I195" s="1">
        <v>43373</v>
      </c>
      <c r="L195">
        <v>668283.13441000006</v>
      </c>
      <c r="M195">
        <v>838555.07918</v>
      </c>
    </row>
    <row r="196" spans="9:13" x14ac:dyDescent="0.25">
      <c r="I196" s="1">
        <v>43404</v>
      </c>
      <c r="L196">
        <v>643578.71178000001</v>
      </c>
      <c r="M196">
        <v>810625.03903999995</v>
      </c>
    </row>
    <row r="197" spans="9:13" x14ac:dyDescent="0.25">
      <c r="I197" s="1">
        <v>43434</v>
      </c>
      <c r="L197">
        <v>626908.73598999996</v>
      </c>
      <c r="M197">
        <v>779260.25632000004</v>
      </c>
    </row>
    <row r="198" spans="9:13" x14ac:dyDescent="0.25">
      <c r="I198" s="1">
        <v>43465</v>
      </c>
      <c r="L198">
        <v>630154.24251000001</v>
      </c>
      <c r="M198">
        <v>784409.33597999997</v>
      </c>
    </row>
    <row r="199" spans="9:13" x14ac:dyDescent="0.25">
      <c r="I199" s="1">
        <v>43496</v>
      </c>
      <c r="L199">
        <v>637596.99427000002</v>
      </c>
      <c r="M199">
        <v>791265.16715999995</v>
      </c>
    </row>
    <row r="200" spans="9:13" x14ac:dyDescent="0.25">
      <c r="I200" s="1">
        <v>43524</v>
      </c>
      <c r="L200">
        <v>658309.33262999996</v>
      </c>
      <c r="M200">
        <v>823283.82530000003</v>
      </c>
    </row>
    <row r="201" spans="9:13" x14ac:dyDescent="0.25">
      <c r="I201" s="1">
        <v>43555</v>
      </c>
      <c r="L201">
        <v>669869.90281999996</v>
      </c>
      <c r="M201">
        <v>835007.31591999996</v>
      </c>
    </row>
    <row r="202" spans="9:13" x14ac:dyDescent="0.25">
      <c r="I202" s="1">
        <v>43585</v>
      </c>
      <c r="L202">
        <v>684625.79703999998</v>
      </c>
      <c r="M202">
        <v>852887.89763999998</v>
      </c>
    </row>
    <row r="203" spans="9:13" x14ac:dyDescent="0.25">
      <c r="I203" s="1">
        <v>43616</v>
      </c>
      <c r="L203">
        <v>656340.48224000004</v>
      </c>
      <c r="M203">
        <v>819525.89309999999</v>
      </c>
    </row>
    <row r="204" spans="9:13" x14ac:dyDescent="0.25">
      <c r="I204" s="1">
        <v>43646</v>
      </c>
      <c r="L204">
        <v>665256.21135</v>
      </c>
      <c r="M204">
        <v>837295.67336999997</v>
      </c>
    </row>
    <row r="205" spans="9:13" x14ac:dyDescent="0.25">
      <c r="I205" s="1">
        <v>43677</v>
      </c>
      <c r="L205">
        <v>661029.17338000005</v>
      </c>
      <c r="M205">
        <v>827178.88670999999</v>
      </c>
    </row>
    <row r="206" spans="9:13" x14ac:dyDescent="0.25">
      <c r="I206" s="1">
        <v>43708</v>
      </c>
      <c r="L206">
        <v>660896.96754999994</v>
      </c>
      <c r="M206">
        <v>843589.81050999998</v>
      </c>
    </row>
    <row r="207" spans="9:13" x14ac:dyDescent="0.25">
      <c r="I207" s="1">
        <v>43738</v>
      </c>
      <c r="L207">
        <v>668096.11820999999</v>
      </c>
      <c r="M207">
        <v>847365.24213000003</v>
      </c>
    </row>
    <row r="208" spans="9:13" x14ac:dyDescent="0.25">
      <c r="I208" s="1">
        <v>43769</v>
      </c>
      <c r="L208">
        <v>678985.41683999996</v>
      </c>
      <c r="M208">
        <v>868524.04332000006</v>
      </c>
    </row>
    <row r="209" spans="9:13" x14ac:dyDescent="0.25">
      <c r="I209" s="1">
        <v>43799</v>
      </c>
      <c r="L209">
        <v>676035.22520999995</v>
      </c>
      <c r="M209">
        <v>864337.41766000004</v>
      </c>
    </row>
    <row r="210" spans="9:13" x14ac:dyDescent="0.25">
      <c r="I210" s="1">
        <v>43830</v>
      </c>
      <c r="L210">
        <v>684814.21863999998</v>
      </c>
      <c r="M210">
        <v>871110.72418999998</v>
      </c>
    </row>
    <row r="211" spans="9:13" x14ac:dyDescent="0.25">
      <c r="I211" s="1">
        <v>43861</v>
      </c>
      <c r="L211">
        <v>691124.78167000005</v>
      </c>
      <c r="M211">
        <v>878562.60647</v>
      </c>
    </row>
    <row r="212" spans="9:13" x14ac:dyDescent="0.25">
      <c r="I212" s="1">
        <v>43890</v>
      </c>
      <c r="L212">
        <v>659724.21834000002</v>
      </c>
      <c r="M212">
        <v>841405.91510999994</v>
      </c>
    </row>
    <row r="213" spans="9:13" x14ac:dyDescent="0.25">
      <c r="I213" s="1">
        <v>43921</v>
      </c>
      <c r="L213">
        <v>588639.59354000003</v>
      </c>
      <c r="M213">
        <v>793894.57233999996</v>
      </c>
    </row>
    <row r="214" spans="9:13" x14ac:dyDescent="0.25">
      <c r="I214" s="1">
        <v>43951</v>
      </c>
      <c r="L214">
        <v>648609.6067</v>
      </c>
      <c r="M214">
        <v>878752.06371000002</v>
      </c>
    </row>
    <row r="215" spans="9:13" x14ac:dyDescent="0.25">
      <c r="I215" s="1">
        <v>43982</v>
      </c>
      <c r="L215">
        <v>651634.7219</v>
      </c>
      <c r="M215">
        <v>883397.97199999995</v>
      </c>
    </row>
    <row r="216" spans="9:13" x14ac:dyDescent="0.25">
      <c r="I216" s="1">
        <v>44012</v>
      </c>
      <c r="L216">
        <v>670457.84247999999</v>
      </c>
      <c r="M216">
        <v>911353.71363999997</v>
      </c>
    </row>
    <row r="217" spans="9:13" x14ac:dyDescent="0.25">
      <c r="I217" s="1">
        <v>44043</v>
      </c>
      <c r="L217">
        <v>682741.97106999997</v>
      </c>
      <c r="M217">
        <v>922577.25826999999</v>
      </c>
    </row>
    <row r="218" spans="9:13" x14ac:dyDescent="0.25">
      <c r="I218" s="1">
        <v>44074</v>
      </c>
      <c r="L218">
        <v>690553.22196</v>
      </c>
      <c r="M218">
        <v>931836.01344999997</v>
      </c>
    </row>
    <row r="219" spans="9:13" x14ac:dyDescent="0.25">
      <c r="I219" s="1">
        <v>44104</v>
      </c>
      <c r="L219">
        <v>678371.17257000005</v>
      </c>
      <c r="M219">
        <v>910853.19698000001</v>
      </c>
    </row>
    <row r="220" spans="9:13" x14ac:dyDescent="0.25">
      <c r="I220" s="1">
        <v>44135</v>
      </c>
      <c r="L220">
        <v>659740.38668999996</v>
      </c>
      <c r="M220">
        <v>881971.97884999996</v>
      </c>
    </row>
    <row r="221" spans="9:13" x14ac:dyDescent="0.25">
      <c r="I221" s="1">
        <v>44165</v>
      </c>
      <c r="L221">
        <v>704550.61349000002</v>
      </c>
      <c r="M221">
        <v>940484.92683999997</v>
      </c>
    </row>
    <row r="222" spans="9:13" x14ac:dyDescent="0.25">
      <c r="I222" s="1">
        <v>44196</v>
      </c>
      <c r="L222">
        <v>721198.43993999995</v>
      </c>
      <c r="M222">
        <v>951192.01725000003</v>
      </c>
    </row>
    <row r="223" spans="9:13" x14ac:dyDescent="0.25">
      <c r="I223" s="1">
        <v>44227</v>
      </c>
      <c r="L223">
        <v>745149.44013</v>
      </c>
      <c r="M223">
        <v>980031.98095999996</v>
      </c>
    </row>
    <row r="224" spans="9:13" x14ac:dyDescent="0.25">
      <c r="I224" s="1">
        <v>44255</v>
      </c>
      <c r="L224">
        <v>769047.87297999999</v>
      </c>
      <c r="M224">
        <v>995461.10768999998</v>
      </c>
    </row>
    <row r="225" spans="9:13" x14ac:dyDescent="0.25">
      <c r="I225" s="1">
        <v>44286</v>
      </c>
      <c r="L225">
        <v>777928.06877000001</v>
      </c>
      <c r="M225">
        <v>992107.78864000004</v>
      </c>
    </row>
    <row r="226" spans="9:13" x14ac:dyDescent="0.25">
      <c r="I226" s="1">
        <v>44316</v>
      </c>
      <c r="L226">
        <v>788609.79908999999</v>
      </c>
      <c r="M226">
        <v>1007721.65463</v>
      </c>
    </row>
    <row r="227" spans="9:13" x14ac:dyDescent="0.25">
      <c r="I227" s="1">
        <v>44347</v>
      </c>
      <c r="L227">
        <v>793267.32856000005</v>
      </c>
      <c r="M227">
        <v>1016221.3312</v>
      </c>
    </row>
    <row r="228" spans="9:13" x14ac:dyDescent="0.25">
      <c r="I228" s="1">
        <v>44377</v>
      </c>
      <c r="L228">
        <v>792658.89251999999</v>
      </c>
      <c r="M228">
        <v>1018339.46652</v>
      </c>
    </row>
    <row r="229" spans="9:13" x14ac:dyDescent="0.25">
      <c r="I229" s="1">
        <v>44408</v>
      </c>
      <c r="L229">
        <v>806584.32394000003</v>
      </c>
      <c r="M229">
        <v>1031993.21932</v>
      </c>
    </row>
    <row r="230" spans="9:13" x14ac:dyDescent="0.25">
      <c r="I230" s="1">
        <v>44439</v>
      </c>
      <c r="L230">
        <v>817416.75141999999</v>
      </c>
      <c r="M230">
        <v>1036283.76033</v>
      </c>
    </row>
    <row r="231" spans="9:13" x14ac:dyDescent="0.25">
      <c r="I231" s="1">
        <v>44469</v>
      </c>
      <c r="L231">
        <v>816849.46418999997</v>
      </c>
      <c r="M231">
        <v>1045626.22175</v>
      </c>
    </row>
    <row r="232" spans="9:13" x14ac:dyDescent="0.25">
      <c r="I232" s="1">
        <v>44500</v>
      </c>
      <c r="L232">
        <v>838196.19123</v>
      </c>
      <c r="M232">
        <v>1063000.08815</v>
      </c>
    </row>
    <row r="233" spans="9:13" x14ac:dyDescent="0.25">
      <c r="I233" s="1">
        <v>44530</v>
      </c>
      <c r="L233">
        <v>844565.64408999996</v>
      </c>
      <c r="M233">
        <v>1072012.3058</v>
      </c>
    </row>
    <row r="234" spans="9:13" x14ac:dyDescent="0.25">
      <c r="I234" s="1">
        <v>44561</v>
      </c>
      <c r="L234">
        <v>870227.77118000004</v>
      </c>
      <c r="M234">
        <v>1093110.0844000001</v>
      </c>
    </row>
    <row r="235" spans="9:13" x14ac:dyDescent="0.25">
      <c r="I235" s="1">
        <v>44592</v>
      </c>
      <c r="L235">
        <v>861293.14266000001</v>
      </c>
      <c r="M235">
        <v>1075110.0019799999</v>
      </c>
    </row>
    <row r="236" spans="9:13" x14ac:dyDescent="0.25">
      <c r="I236" s="1">
        <v>44620</v>
      </c>
      <c r="L236">
        <v>869481.45657000004</v>
      </c>
      <c r="M236">
        <v>1078006.3803600001</v>
      </c>
    </row>
    <row r="237" spans="9:13" x14ac:dyDescent="0.25">
      <c r="I237" s="1">
        <v>44651</v>
      </c>
      <c r="L237">
        <v>864535.84605000005</v>
      </c>
      <c r="M237">
        <v>1079400.9930100001</v>
      </c>
    </row>
    <row r="238" spans="9:13" x14ac:dyDescent="0.25">
      <c r="I238" s="1">
        <v>44681</v>
      </c>
      <c r="L238">
        <v>861677.69053999998</v>
      </c>
      <c r="M238">
        <v>1074807.3923599999</v>
      </c>
    </row>
    <row r="239" spans="9:13" x14ac:dyDescent="0.25">
      <c r="I239" s="1">
        <v>44712</v>
      </c>
      <c r="L239">
        <v>858425.71894000005</v>
      </c>
      <c r="M239">
        <v>1073302.71801</v>
      </c>
    </row>
    <row r="240" spans="9:13" x14ac:dyDescent="0.25">
      <c r="I240" s="1">
        <v>44742</v>
      </c>
      <c r="L240">
        <v>821804.41934000002</v>
      </c>
      <c r="M240">
        <v>1051628.20325</v>
      </c>
    </row>
    <row r="241" spans="9:13" x14ac:dyDescent="0.25">
      <c r="I241" s="1">
        <v>44773</v>
      </c>
      <c r="L241">
        <v>844852.74609000003</v>
      </c>
      <c r="M241">
        <v>1066648.7501099999</v>
      </c>
    </row>
    <row r="242" spans="9:13" x14ac:dyDescent="0.25">
      <c r="I242" s="1">
        <v>44804</v>
      </c>
      <c r="L242">
        <v>846268.71929000004</v>
      </c>
      <c r="M242">
        <v>1076289.14466</v>
      </c>
    </row>
    <row r="243" spans="9:13" x14ac:dyDescent="0.25">
      <c r="I243" s="1">
        <v>44834</v>
      </c>
      <c r="L243">
        <v>821589.66165000002</v>
      </c>
      <c r="M243">
        <v>1038734.503</v>
      </c>
    </row>
    <row r="244" spans="9:13" x14ac:dyDescent="0.25">
      <c r="I244" s="1">
        <v>44865</v>
      </c>
      <c r="L244">
        <v>859939.00228000002</v>
      </c>
      <c r="M244">
        <v>1065573.7292599999</v>
      </c>
    </row>
    <row r="245" spans="9:13" x14ac:dyDescent="0.25">
      <c r="I245" s="1">
        <v>44895</v>
      </c>
      <c r="L245">
        <v>889025.57909000001</v>
      </c>
      <c r="M245">
        <v>1108705.82448</v>
      </c>
    </row>
    <row r="246" spans="9:13" x14ac:dyDescent="0.25">
      <c r="I246" s="1">
        <v>44926</v>
      </c>
      <c r="L246">
        <v>882296.54449</v>
      </c>
      <c r="M246">
        <v>1110488.96881</v>
      </c>
    </row>
    <row r="247" spans="9:13" x14ac:dyDescent="0.25">
      <c r="I247" s="1">
        <v>44957</v>
      </c>
      <c r="L247">
        <v>938061.21528</v>
      </c>
      <c r="M247">
        <v>1201910.9458399999</v>
      </c>
    </row>
    <row r="248" spans="9:13" x14ac:dyDescent="0.25">
      <c r="I248" s="1">
        <v>44985</v>
      </c>
      <c r="L248">
        <v>941432.60728999996</v>
      </c>
      <c r="M248">
        <v>1210633.3546800001</v>
      </c>
    </row>
    <row r="249" spans="9:13" x14ac:dyDescent="0.25">
      <c r="I249" s="1">
        <v>45016</v>
      </c>
      <c r="L249">
        <v>925366.11841</v>
      </c>
      <c r="M249">
        <v>1210535.0317599999</v>
      </c>
    </row>
    <row r="250" spans="9:13" x14ac:dyDescent="0.25">
      <c r="I250" s="1">
        <v>45046</v>
      </c>
      <c r="L250">
        <v>949097.13251999998</v>
      </c>
      <c r="M250">
        <v>1224300.3175900001</v>
      </c>
    </row>
    <row r="251" spans="9:13" x14ac:dyDescent="0.25">
      <c r="I251" s="1">
        <v>45077</v>
      </c>
      <c r="L251">
        <v>947528.27494999999</v>
      </c>
      <c r="M251">
        <v>1213478.68631</v>
      </c>
    </row>
    <row r="252" spans="9:13" x14ac:dyDescent="0.25">
      <c r="I252" s="1">
        <v>45107</v>
      </c>
      <c r="L252">
        <v>952985.09028999996</v>
      </c>
      <c r="M252">
        <v>1230342.5629499999</v>
      </c>
    </row>
    <row r="253" spans="9:13" x14ac:dyDescent="0.25">
      <c r="I253" s="1">
        <v>45138</v>
      </c>
      <c r="L253">
        <v>960440.29264999996</v>
      </c>
      <c r="M253">
        <v>1231892.5886200001</v>
      </c>
    </row>
    <row r="254" spans="9:13" x14ac:dyDescent="0.25">
      <c r="I254" s="1">
        <v>45169</v>
      </c>
      <c r="L254">
        <v>967170.09777999995</v>
      </c>
      <c r="M254">
        <v>1228659.8697599999</v>
      </c>
    </row>
    <row r="255" spans="9:13" x14ac:dyDescent="0.25">
      <c r="I255" s="1">
        <v>45199</v>
      </c>
      <c r="L255">
        <v>941750.93327000004</v>
      </c>
      <c r="M255">
        <v>1194626.47755</v>
      </c>
    </row>
    <row r="256" spans="9:13" x14ac:dyDescent="0.25">
      <c r="I256" s="1">
        <v>45230</v>
      </c>
      <c r="L256">
        <v>918288.15052999998</v>
      </c>
      <c r="M256">
        <v>1173405.7681100001</v>
      </c>
    </row>
    <row r="257" spans="9:13" x14ac:dyDescent="0.25">
      <c r="I257" s="1">
        <v>45260</v>
      </c>
      <c r="L257">
        <v>980311.16877999995</v>
      </c>
      <c r="M257">
        <v>1235705.45688</v>
      </c>
    </row>
    <row r="258" spans="9:13" x14ac:dyDescent="0.25">
      <c r="I258" s="1">
        <v>45291</v>
      </c>
      <c r="L258">
        <v>1002391.69755</v>
      </c>
      <c r="M258">
        <v>1257360.6102799999</v>
      </c>
    </row>
    <row r="259" spans="9:13" x14ac:dyDescent="0.25">
      <c r="I259" s="1">
        <v>45322</v>
      </c>
      <c r="L259">
        <v>1002373.6544999999</v>
      </c>
      <c r="M259">
        <v>1235624.0592700001</v>
      </c>
    </row>
    <row r="260" spans="9:13" x14ac:dyDescent="0.25">
      <c r="I260" s="1">
        <v>45351</v>
      </c>
      <c r="L260">
        <v>1011219.602</v>
      </c>
      <c r="M260">
        <v>1245961.5545699999</v>
      </c>
    </row>
    <row r="261" spans="9:13" x14ac:dyDescent="0.25">
      <c r="I261" s="1">
        <v>45382</v>
      </c>
      <c r="L261">
        <v>1022709.07912</v>
      </c>
      <c r="M261">
        <v>1269241.2684599999</v>
      </c>
    </row>
    <row r="262" spans="9:13" x14ac:dyDescent="0.25">
      <c r="I262" s="1">
        <v>45412</v>
      </c>
      <c r="L262">
        <v>1030514.39482</v>
      </c>
      <c r="M262">
        <v>1287024.7490099999</v>
      </c>
    </row>
    <row r="263" spans="9:13" x14ac:dyDescent="0.25">
      <c r="I263" s="1">
        <v>45443</v>
      </c>
      <c r="L263">
        <v>1043275.25457</v>
      </c>
      <c r="M263">
        <v>1308771.5271699999</v>
      </c>
    </row>
    <row r="264" spans="9:13" x14ac:dyDescent="0.25">
      <c r="I264" s="1">
        <v>45473</v>
      </c>
      <c r="L264">
        <v>1054496.7231999999</v>
      </c>
      <c r="M264">
        <v>1308322.0653200001</v>
      </c>
    </row>
    <row r="265" spans="9:13" x14ac:dyDescent="0.25">
      <c r="I265" s="1">
        <v>45504</v>
      </c>
      <c r="L265">
        <v>1079522.0394299999</v>
      </c>
      <c r="M265">
        <v>1330766.1076700001</v>
      </c>
    </row>
    <row r="266" spans="9:13" x14ac:dyDescent="0.25">
      <c r="I266" s="1">
        <v>45535</v>
      </c>
      <c r="L266">
        <v>1088407.5853500001</v>
      </c>
      <c r="M266">
        <v>1345577.8425199999</v>
      </c>
    </row>
    <row r="267" spans="9:13" x14ac:dyDescent="0.25">
      <c r="I267" s="1">
        <v>45565</v>
      </c>
      <c r="L267">
        <v>1109511.80843</v>
      </c>
      <c r="M267">
        <v>1397804.2897900001</v>
      </c>
    </row>
    <row r="268" spans="9:13" x14ac:dyDescent="0.25">
      <c r="I268" s="1">
        <v>45596</v>
      </c>
      <c r="L268">
        <v>1103212.0003800001</v>
      </c>
      <c r="M268">
        <v>1385930.0529100001</v>
      </c>
    </row>
    <row r="269" spans="9:13" x14ac:dyDescent="0.25">
      <c r="I269" s="1">
        <v>45626</v>
      </c>
      <c r="L269">
        <v>1124465.37956</v>
      </c>
      <c r="M269">
        <v>1385152.0061900001</v>
      </c>
    </row>
    <row r="270" spans="9:13" x14ac:dyDescent="0.25">
      <c r="I270" s="1">
        <v>45657</v>
      </c>
      <c r="L270">
        <v>1137526.04495</v>
      </c>
      <c r="M270">
        <v>1395912.9649799999</v>
      </c>
    </row>
    <row r="271" spans="9:13" x14ac:dyDescent="0.25">
      <c r="I271" s="1">
        <v>45688</v>
      </c>
      <c r="L271">
        <v>1155745.7996100001</v>
      </c>
      <c r="M271">
        <v>1402173.72899</v>
      </c>
    </row>
    <row r="272" spans="9:13" x14ac:dyDescent="0.25">
      <c r="I272" s="1">
        <v>45716</v>
      </c>
      <c r="L272">
        <v>1155953.8338500001</v>
      </c>
      <c r="M272">
        <v>1417069.2527099999</v>
      </c>
    </row>
    <row r="273" spans="9:13" x14ac:dyDescent="0.25">
      <c r="I273" s="1">
        <v>45747</v>
      </c>
      <c r="L273">
        <v>1157555.9858599999</v>
      </c>
      <c r="M273">
        <v>1438393.6261199999</v>
      </c>
    </row>
    <row r="274" spans="9:13" x14ac:dyDescent="0.25">
      <c r="I274" s="1">
        <v>45777</v>
      </c>
      <c r="L274">
        <v>1189076.23536</v>
      </c>
      <c r="M274">
        <v>1453082.18912</v>
      </c>
    </row>
    <row r="275" spans="9:13" x14ac:dyDescent="0.25">
      <c r="I275" s="1">
        <v>45808</v>
      </c>
      <c r="L275">
        <v>1222395.3405500001</v>
      </c>
      <c r="M275">
        <v>1482462.9082500001</v>
      </c>
    </row>
    <row r="276" spans="9:13" x14ac:dyDescent="0.25">
      <c r="I276" s="1">
        <v>45838</v>
      </c>
      <c r="L276">
        <v>1248114.5385100001</v>
      </c>
      <c r="M276">
        <v>1505540.53954</v>
      </c>
    </row>
    <row r="277" spans="9:13" x14ac:dyDescent="0.25">
      <c r="I277" s="1">
        <v>45869</v>
      </c>
      <c r="L277">
        <v>1274187.6512200001</v>
      </c>
      <c r="M277">
        <v>1536426.8897899999</v>
      </c>
    </row>
    <row r="278" spans="9:13" x14ac:dyDescent="0.25">
      <c r="I278" s="1">
        <v>45900</v>
      </c>
      <c r="L278">
        <v>1289653.7409399999</v>
      </c>
      <c r="M278">
        <v>1552051.2983500001</v>
      </c>
    </row>
    <row r="279" spans="9:13" x14ac:dyDescent="0.25">
      <c r="I279" s="1">
        <v>45930</v>
      </c>
      <c r="L279">
        <v>1318020.96462</v>
      </c>
      <c r="M279">
        <v>1593680.9542</v>
      </c>
    </row>
    <row r="280" spans="9:13" x14ac:dyDescent="0.25">
      <c r="I280" s="1">
        <v>45961</v>
      </c>
      <c r="L280">
        <v>1340482.6779</v>
      </c>
      <c r="M280">
        <v>1621284.1564799999</v>
      </c>
    </row>
    <row r="281" spans="9:13" x14ac:dyDescent="0.25">
      <c r="I281" s="1">
        <v>45991</v>
      </c>
      <c r="L281">
        <v>1344971.9543900001</v>
      </c>
      <c r="M281">
        <v>1617398.77899</v>
      </c>
    </row>
    <row r="282" spans="9:13" x14ac:dyDescent="0.25">
      <c r="I282" s="1">
        <v>46022</v>
      </c>
      <c r="L282">
        <v>1366269.58528</v>
      </c>
      <c r="M282">
        <v>1634583.08803</v>
      </c>
    </row>
    <row r="283" spans="9:13" x14ac:dyDescent="0.25">
      <c r="I283" s="1">
        <v>46053</v>
      </c>
      <c r="L283">
        <v>1386375.6085000001</v>
      </c>
      <c r="M283">
        <v>1673735.87408</v>
      </c>
    </row>
    <row r="284" spans="9:13" x14ac:dyDescent="0.25">
      <c r="I284" s="1">
        <v>46081</v>
      </c>
      <c r="L284">
        <v>1421866.8240799999</v>
      </c>
      <c r="M284">
        <v>1704134.6881500001</v>
      </c>
    </row>
    <row r="285" spans="9:13" x14ac:dyDescent="0.25">
      <c r="I285" s="1">
        <v>46112</v>
      </c>
      <c r="L285">
        <v>1352196.7715700001</v>
      </c>
      <c r="M285">
        <v>1632759.1239499999</v>
      </c>
    </row>
    <row r="286" spans="9:13" x14ac:dyDescent="0.25">
      <c r="I286" s="1">
        <v>46142</v>
      </c>
      <c r="L286">
        <v>1397765.80277</v>
      </c>
      <c r="M286">
        <v>1682479.8145000001</v>
      </c>
    </row>
    <row r="287" spans="9:13" x14ac:dyDescent="0.25">
      <c r="I287" s="1">
        <v>46173</v>
      </c>
      <c r="J287">
        <v>1642724.42628</v>
      </c>
      <c r="K287">
        <v>1394458.68888</v>
      </c>
      <c r="L287">
        <v>1394458.68888</v>
      </c>
      <c r="M287">
        <v>1642724.42628</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24333-C9E8-4FFA-B742-B8EDE4045E7F}">
  <dimension ref="A1:I439"/>
  <sheetViews>
    <sheetView zoomScaleNormal="100" workbookViewId="0">
      <selection activeCell="L18" sqref="L18"/>
    </sheetView>
  </sheetViews>
  <sheetFormatPr defaultRowHeight="15" x14ac:dyDescent="0.25"/>
  <cols>
    <col min="1" max="1" width="19.28515625" bestFit="1" customWidth="1"/>
    <col min="2" max="2" width="15.7109375" bestFit="1" customWidth="1"/>
    <col min="3" max="3" width="24.42578125" bestFit="1" customWidth="1"/>
    <col min="4" max="4" width="20.85546875" bestFit="1" customWidth="1"/>
    <col min="5" max="5" width="15.85546875" bestFit="1" customWidth="1"/>
    <col min="6" max="6" width="12.28515625" bestFit="1" customWidth="1"/>
    <col min="7" max="7" width="15.5703125" bestFit="1" customWidth="1"/>
    <col min="8" max="8" width="12" bestFit="1" customWidth="1"/>
    <col min="9" max="9" width="12" customWidth="1"/>
    <col min="10" max="10" width="19" bestFit="1" customWidth="1"/>
    <col min="11" max="11" width="15.5703125" bestFit="1" customWidth="1"/>
    <col min="12" max="12" width="12" bestFit="1" customWidth="1"/>
    <col min="13" max="13" width="19" bestFit="1" customWidth="1"/>
  </cols>
  <sheetData>
    <row r="1" spans="1:9" x14ac:dyDescent="0.25">
      <c r="A1" t="s">
        <v>8</v>
      </c>
      <c r="B1" t="s">
        <v>27</v>
      </c>
      <c r="C1" t="s">
        <v>28</v>
      </c>
      <c r="D1" t="s">
        <v>30</v>
      </c>
      <c r="E1" t="s">
        <v>29</v>
      </c>
      <c r="F1" t="s">
        <v>31</v>
      </c>
      <c r="G1" t="s">
        <v>32</v>
      </c>
      <c r="H1" t="s">
        <v>33</v>
      </c>
      <c r="I1" t="s">
        <v>6</v>
      </c>
    </row>
    <row r="2" spans="1:9" x14ac:dyDescent="0.25">
      <c r="A2" t="s">
        <v>34</v>
      </c>
      <c r="B2" t="s">
        <v>35</v>
      </c>
      <c r="C2" s="1">
        <v>46173</v>
      </c>
      <c r="D2" s="1">
        <v>32873</v>
      </c>
      <c r="E2" s="1">
        <v>46175</v>
      </c>
      <c r="F2">
        <v>0.05</v>
      </c>
      <c r="G2">
        <v>8.3838735499999997E-2</v>
      </c>
      <c r="H2">
        <v>0.1581930218</v>
      </c>
      <c r="I2">
        <v>0.29203175730000003</v>
      </c>
    </row>
    <row r="3" spans="1:9" x14ac:dyDescent="0.25">
      <c r="A3" t="s">
        <v>34</v>
      </c>
      <c r="B3" t="s">
        <v>35</v>
      </c>
      <c r="C3" s="1">
        <v>46173</v>
      </c>
      <c r="D3" s="1">
        <v>32904</v>
      </c>
      <c r="E3" s="1">
        <v>46175</v>
      </c>
      <c r="F3">
        <v>0.05</v>
      </c>
      <c r="G3">
        <v>9.9501529300000002E-2</v>
      </c>
      <c r="H3">
        <v>0.15894650939999999</v>
      </c>
      <c r="I3">
        <v>0.30844803869999998</v>
      </c>
    </row>
    <row r="4" spans="1:9" x14ac:dyDescent="0.25">
      <c r="A4" t="s">
        <v>34</v>
      </c>
      <c r="B4" t="s">
        <v>35</v>
      </c>
      <c r="C4" s="1">
        <v>46173</v>
      </c>
      <c r="D4" s="1">
        <v>32932</v>
      </c>
      <c r="E4" s="1">
        <v>46175</v>
      </c>
      <c r="F4">
        <v>0.05</v>
      </c>
      <c r="G4">
        <v>0.1016164155</v>
      </c>
      <c r="H4">
        <v>0.15320321919999999</v>
      </c>
      <c r="I4">
        <v>0.30481963470000001</v>
      </c>
    </row>
    <row r="5" spans="1:9" x14ac:dyDescent="0.25">
      <c r="A5" t="s">
        <v>34</v>
      </c>
      <c r="B5" t="s">
        <v>35</v>
      </c>
      <c r="C5" s="1">
        <v>46173</v>
      </c>
      <c r="D5" s="1">
        <v>32963</v>
      </c>
      <c r="E5" s="1">
        <v>46175</v>
      </c>
      <c r="F5">
        <v>0.05</v>
      </c>
      <c r="G5">
        <v>9.9507501799999995E-2</v>
      </c>
      <c r="H5">
        <v>0.15682487940000001</v>
      </c>
      <c r="I5">
        <v>0.30633238130000001</v>
      </c>
    </row>
    <row r="6" spans="1:9" x14ac:dyDescent="0.25">
      <c r="A6" t="s">
        <v>34</v>
      </c>
      <c r="B6" t="s">
        <v>35</v>
      </c>
      <c r="C6" s="1">
        <v>46173</v>
      </c>
      <c r="D6" s="1">
        <v>32993</v>
      </c>
      <c r="E6" s="1">
        <v>46175</v>
      </c>
      <c r="F6">
        <v>0.05</v>
      </c>
      <c r="G6">
        <v>9.01402392E-2</v>
      </c>
      <c r="H6">
        <v>0.15128920709999999</v>
      </c>
      <c r="I6">
        <v>0.2914294462</v>
      </c>
    </row>
    <row r="7" spans="1:9" x14ac:dyDescent="0.25">
      <c r="A7" t="s">
        <v>34</v>
      </c>
      <c r="B7" t="s">
        <v>35</v>
      </c>
      <c r="C7" s="1">
        <v>46173</v>
      </c>
      <c r="D7" s="1">
        <v>33024</v>
      </c>
      <c r="E7" s="1">
        <v>46175</v>
      </c>
      <c r="F7">
        <v>0.05</v>
      </c>
      <c r="G7">
        <v>8.3464462500000003E-2</v>
      </c>
      <c r="H7">
        <v>0.1521489087</v>
      </c>
      <c r="I7">
        <v>0.28561337120000002</v>
      </c>
    </row>
    <row r="8" spans="1:9" x14ac:dyDescent="0.25">
      <c r="A8" t="s">
        <v>34</v>
      </c>
      <c r="B8" t="s">
        <v>35</v>
      </c>
      <c r="C8" s="1">
        <v>46173</v>
      </c>
      <c r="D8" s="1">
        <v>33054</v>
      </c>
      <c r="E8" s="1">
        <v>46175</v>
      </c>
      <c r="F8">
        <v>0.05</v>
      </c>
      <c r="G8">
        <v>8.1180316899999994E-2</v>
      </c>
      <c r="H8">
        <v>0.15035846620000001</v>
      </c>
      <c r="I8">
        <v>0.28153878310000002</v>
      </c>
    </row>
    <row r="9" spans="1:9" x14ac:dyDescent="0.25">
      <c r="A9" t="s">
        <v>34</v>
      </c>
      <c r="B9" t="s">
        <v>35</v>
      </c>
      <c r="C9" s="1">
        <v>46173</v>
      </c>
      <c r="D9" s="1">
        <v>33085</v>
      </c>
      <c r="E9" s="1">
        <v>46175</v>
      </c>
      <c r="F9">
        <v>0.05</v>
      </c>
      <c r="G9">
        <v>9.1325268200000004E-2</v>
      </c>
      <c r="H9">
        <v>0.15209522340000001</v>
      </c>
      <c r="I9">
        <v>0.29342049170000001</v>
      </c>
    </row>
    <row r="10" spans="1:9" x14ac:dyDescent="0.25">
      <c r="A10" t="s">
        <v>34</v>
      </c>
      <c r="B10" t="s">
        <v>35</v>
      </c>
      <c r="C10" s="1">
        <v>46173</v>
      </c>
      <c r="D10" s="1">
        <v>33116</v>
      </c>
      <c r="E10" s="1">
        <v>46175</v>
      </c>
      <c r="F10">
        <v>0.05</v>
      </c>
      <c r="G10">
        <v>7.7471319900000002E-2</v>
      </c>
      <c r="H10">
        <v>0.1520431428</v>
      </c>
      <c r="I10">
        <v>0.27951446270000002</v>
      </c>
    </row>
    <row r="11" spans="1:9" x14ac:dyDescent="0.25">
      <c r="A11" t="s">
        <v>34</v>
      </c>
      <c r="B11" t="s">
        <v>35</v>
      </c>
      <c r="C11" s="1">
        <v>46173</v>
      </c>
      <c r="D11" s="1">
        <v>33146</v>
      </c>
      <c r="E11" s="1">
        <v>46175</v>
      </c>
      <c r="F11">
        <v>0.05</v>
      </c>
      <c r="G11">
        <v>6.4476154199999997E-2</v>
      </c>
      <c r="H11">
        <v>0.1537059385</v>
      </c>
      <c r="I11">
        <v>0.26818209269999999</v>
      </c>
    </row>
    <row r="12" spans="1:9" x14ac:dyDescent="0.25">
      <c r="A12" t="s">
        <v>34</v>
      </c>
      <c r="B12" t="s">
        <v>35</v>
      </c>
      <c r="C12" s="1">
        <v>46173</v>
      </c>
      <c r="D12" s="1">
        <v>33177</v>
      </c>
      <c r="E12" s="1">
        <v>46175</v>
      </c>
      <c r="F12">
        <v>0.05</v>
      </c>
      <c r="G12">
        <v>6.4414924400000004E-2</v>
      </c>
      <c r="H12">
        <v>0.151967877</v>
      </c>
      <c r="I12">
        <v>0.26638280139999998</v>
      </c>
    </row>
    <row r="13" spans="1:9" x14ac:dyDescent="0.25">
      <c r="A13" t="s">
        <v>34</v>
      </c>
      <c r="B13" t="s">
        <v>35</v>
      </c>
      <c r="C13" s="1">
        <v>46173</v>
      </c>
      <c r="D13" s="1">
        <v>33207</v>
      </c>
      <c r="E13" s="1">
        <v>46175</v>
      </c>
      <c r="F13">
        <v>0.05</v>
      </c>
      <c r="G13">
        <v>4.7835544399999999E-2</v>
      </c>
      <c r="H13">
        <v>0.15355952549999999</v>
      </c>
      <c r="I13">
        <v>0.25139506989999999</v>
      </c>
    </row>
    <row r="14" spans="1:9" x14ac:dyDescent="0.25">
      <c r="A14" t="s">
        <v>34</v>
      </c>
      <c r="B14" t="s">
        <v>35</v>
      </c>
      <c r="C14" s="1">
        <v>46173</v>
      </c>
      <c r="D14" s="1">
        <v>33238</v>
      </c>
      <c r="E14" s="1">
        <v>46175</v>
      </c>
      <c r="F14">
        <v>0.05</v>
      </c>
      <c r="G14">
        <v>5.5738131400000002E-2</v>
      </c>
      <c r="H14">
        <v>0.1503231119</v>
      </c>
      <c r="I14">
        <v>0.25606124320000001</v>
      </c>
    </row>
    <row r="15" spans="1:9" x14ac:dyDescent="0.25">
      <c r="A15" t="s">
        <v>34</v>
      </c>
      <c r="B15" t="s">
        <v>35</v>
      </c>
      <c r="C15" s="1">
        <v>46173</v>
      </c>
      <c r="D15" s="1">
        <v>33269</v>
      </c>
      <c r="E15" s="1">
        <v>46175</v>
      </c>
      <c r="F15">
        <v>0.05</v>
      </c>
      <c r="G15">
        <v>4.2228796300000003E-2</v>
      </c>
      <c r="H15">
        <v>0.14622612290000001</v>
      </c>
      <c r="I15">
        <v>0.2384549192</v>
      </c>
    </row>
    <row r="16" spans="1:9" x14ac:dyDescent="0.25">
      <c r="A16" t="s">
        <v>34</v>
      </c>
      <c r="B16" t="s">
        <v>35</v>
      </c>
      <c r="C16" s="1">
        <v>46173</v>
      </c>
      <c r="D16" s="1">
        <v>33297</v>
      </c>
      <c r="E16" s="1">
        <v>46175</v>
      </c>
      <c r="F16">
        <v>0.05</v>
      </c>
      <c r="G16">
        <v>5.0458957200000001E-2</v>
      </c>
      <c r="H16">
        <v>0.14782378069999999</v>
      </c>
      <c r="I16">
        <v>0.24828273789999999</v>
      </c>
    </row>
    <row r="17" spans="1:9" x14ac:dyDescent="0.25">
      <c r="A17" t="s">
        <v>34</v>
      </c>
      <c r="B17" t="s">
        <v>35</v>
      </c>
      <c r="C17" s="1">
        <v>46173</v>
      </c>
      <c r="D17" s="1">
        <v>33328</v>
      </c>
      <c r="E17" s="1">
        <v>46175</v>
      </c>
      <c r="F17">
        <v>0.05</v>
      </c>
      <c r="G17">
        <v>5.4726101899999997E-2</v>
      </c>
      <c r="H17">
        <v>0.1462746657</v>
      </c>
      <c r="I17">
        <v>0.2510007675</v>
      </c>
    </row>
    <row r="18" spans="1:9" x14ac:dyDescent="0.25">
      <c r="A18" t="s">
        <v>34</v>
      </c>
      <c r="B18" t="s">
        <v>35</v>
      </c>
      <c r="C18" s="1">
        <v>46173</v>
      </c>
      <c r="D18" s="1">
        <v>33358</v>
      </c>
      <c r="E18" s="1">
        <v>46175</v>
      </c>
      <c r="F18">
        <v>0.05</v>
      </c>
      <c r="G18">
        <v>6.7650133299999998E-2</v>
      </c>
      <c r="H18">
        <v>0.14555389429999999</v>
      </c>
      <c r="I18">
        <v>0.2632040276</v>
      </c>
    </row>
    <row r="19" spans="1:9" x14ac:dyDescent="0.25">
      <c r="A19" t="s">
        <v>34</v>
      </c>
      <c r="B19" t="s">
        <v>35</v>
      </c>
      <c r="C19" s="1">
        <v>46173</v>
      </c>
      <c r="D19" s="1">
        <v>33389</v>
      </c>
      <c r="E19" s="1">
        <v>46175</v>
      </c>
      <c r="F19">
        <v>0.05</v>
      </c>
      <c r="G19">
        <v>5.2300013800000003E-2</v>
      </c>
      <c r="H19">
        <v>0.1486111493</v>
      </c>
      <c r="I19">
        <v>0.25091116299999999</v>
      </c>
    </row>
    <row r="20" spans="1:9" x14ac:dyDescent="0.25">
      <c r="A20" t="s">
        <v>34</v>
      </c>
      <c r="B20" t="s">
        <v>35</v>
      </c>
      <c r="C20" s="1">
        <v>46173</v>
      </c>
      <c r="D20" s="1">
        <v>33419</v>
      </c>
      <c r="E20" s="1">
        <v>46175</v>
      </c>
      <c r="F20">
        <v>0.05</v>
      </c>
      <c r="G20">
        <v>5.9205201200000002E-2</v>
      </c>
      <c r="H20">
        <v>0.1471065801</v>
      </c>
      <c r="I20">
        <v>0.25631178139999999</v>
      </c>
    </row>
    <row r="21" spans="1:9" x14ac:dyDescent="0.25">
      <c r="A21" t="s">
        <v>34</v>
      </c>
      <c r="B21" t="s">
        <v>35</v>
      </c>
      <c r="C21" s="1">
        <v>46173</v>
      </c>
      <c r="D21" s="1">
        <v>33450</v>
      </c>
      <c r="E21" s="1">
        <v>46175</v>
      </c>
      <c r="F21">
        <v>0.05</v>
      </c>
      <c r="G21">
        <v>5.7914152099999998E-2</v>
      </c>
      <c r="H21">
        <v>0.1456523914</v>
      </c>
      <c r="I21">
        <v>0.25356654350000002</v>
      </c>
    </row>
    <row r="22" spans="1:9" x14ac:dyDescent="0.25">
      <c r="A22" t="s">
        <v>34</v>
      </c>
      <c r="B22" t="s">
        <v>35</v>
      </c>
      <c r="C22" s="1">
        <v>46173</v>
      </c>
      <c r="D22" s="1">
        <v>33481</v>
      </c>
      <c r="E22" s="1">
        <v>46175</v>
      </c>
      <c r="F22">
        <v>0.05</v>
      </c>
      <c r="G22">
        <v>3.7330198199999998E-2</v>
      </c>
      <c r="H22">
        <v>0.14569003550000001</v>
      </c>
      <c r="I22">
        <v>0.2330202337</v>
      </c>
    </row>
    <row r="23" spans="1:9" x14ac:dyDescent="0.25">
      <c r="A23" t="s">
        <v>34</v>
      </c>
      <c r="B23" t="s">
        <v>35</v>
      </c>
      <c r="C23" s="1">
        <v>46173</v>
      </c>
      <c r="D23" s="1">
        <v>33511</v>
      </c>
      <c r="E23" s="1">
        <v>46175</v>
      </c>
      <c r="F23">
        <v>0.05</v>
      </c>
      <c r="G23">
        <v>2.2962241299999998E-2</v>
      </c>
      <c r="H23">
        <v>0.14502363200000001</v>
      </c>
      <c r="I23">
        <v>0.2179858734</v>
      </c>
    </row>
    <row r="24" spans="1:9" x14ac:dyDescent="0.25">
      <c r="A24" t="s">
        <v>34</v>
      </c>
      <c r="B24" t="s">
        <v>35</v>
      </c>
      <c r="C24" s="1">
        <v>46173</v>
      </c>
      <c r="D24" s="1">
        <v>33542</v>
      </c>
      <c r="E24" s="1">
        <v>46175</v>
      </c>
      <c r="F24">
        <v>0.05</v>
      </c>
      <c r="G24">
        <v>2.3584413500000002E-2</v>
      </c>
      <c r="H24">
        <v>0.1457800843</v>
      </c>
      <c r="I24">
        <v>0.2193644978</v>
      </c>
    </row>
    <row r="25" spans="1:9" x14ac:dyDescent="0.25">
      <c r="A25" t="s">
        <v>34</v>
      </c>
      <c r="B25" t="s">
        <v>35</v>
      </c>
      <c r="C25" s="1">
        <v>46173</v>
      </c>
      <c r="D25" s="1">
        <v>33572</v>
      </c>
      <c r="E25" s="1">
        <v>46175</v>
      </c>
      <c r="F25">
        <v>0.05</v>
      </c>
      <c r="G25">
        <v>1.8408309099999999E-2</v>
      </c>
      <c r="H25">
        <v>0.14511113580000001</v>
      </c>
      <c r="I25">
        <v>0.21351944489999999</v>
      </c>
    </row>
    <row r="26" spans="1:9" x14ac:dyDescent="0.25">
      <c r="A26" t="s">
        <v>34</v>
      </c>
      <c r="B26" t="s">
        <v>35</v>
      </c>
      <c r="C26" s="1">
        <v>46173</v>
      </c>
      <c r="D26" s="1">
        <v>33603</v>
      </c>
      <c r="E26" s="1">
        <v>46175</v>
      </c>
      <c r="F26">
        <v>0.05</v>
      </c>
      <c r="G26">
        <v>1.13621713E-2</v>
      </c>
      <c r="H26">
        <v>0.14731103400000001</v>
      </c>
      <c r="I26">
        <v>0.20867320540000001</v>
      </c>
    </row>
    <row r="27" spans="1:9" x14ac:dyDescent="0.25">
      <c r="A27" t="s">
        <v>34</v>
      </c>
      <c r="B27" t="s">
        <v>35</v>
      </c>
      <c r="C27" s="1">
        <v>46173</v>
      </c>
      <c r="D27" s="1">
        <v>33634</v>
      </c>
      <c r="E27" s="1">
        <v>46175</v>
      </c>
      <c r="F27">
        <v>0.05</v>
      </c>
      <c r="G27">
        <v>1.8928728400000001E-2</v>
      </c>
      <c r="H27">
        <v>0.14724123829999999</v>
      </c>
      <c r="I27">
        <v>0.21616996669999999</v>
      </c>
    </row>
    <row r="28" spans="1:9" x14ac:dyDescent="0.25">
      <c r="A28" t="s">
        <v>34</v>
      </c>
      <c r="B28" t="s">
        <v>35</v>
      </c>
      <c r="C28" s="1">
        <v>46173</v>
      </c>
      <c r="D28" s="1">
        <v>33663</v>
      </c>
      <c r="E28" s="1">
        <v>46175</v>
      </c>
      <c r="F28">
        <v>0.05</v>
      </c>
      <c r="G28">
        <v>1.1506388500000001E-2</v>
      </c>
      <c r="H28">
        <v>0.14514966809999999</v>
      </c>
      <c r="I28">
        <v>0.2066560566</v>
      </c>
    </row>
    <row r="29" spans="1:9" x14ac:dyDescent="0.25">
      <c r="A29" t="s">
        <v>34</v>
      </c>
      <c r="B29" t="s">
        <v>35</v>
      </c>
      <c r="C29" s="1">
        <v>46173</v>
      </c>
      <c r="D29" s="1">
        <v>33694</v>
      </c>
      <c r="E29" s="1">
        <v>46175</v>
      </c>
      <c r="F29">
        <v>0.05</v>
      </c>
      <c r="G29">
        <v>4.5950708E-3</v>
      </c>
      <c r="H29">
        <v>0.14384388679999999</v>
      </c>
      <c r="I29">
        <v>0.19843895759999999</v>
      </c>
    </row>
    <row r="30" spans="1:9" x14ac:dyDescent="0.25">
      <c r="A30" t="s">
        <v>34</v>
      </c>
      <c r="B30" t="s">
        <v>35</v>
      </c>
      <c r="C30" s="1">
        <v>46173</v>
      </c>
      <c r="D30" s="1">
        <v>33724</v>
      </c>
      <c r="E30" s="1">
        <v>46175</v>
      </c>
      <c r="F30">
        <v>0.05</v>
      </c>
      <c r="G30">
        <v>-8.4164869999999998E-4</v>
      </c>
      <c r="H30">
        <v>0.14326111920000001</v>
      </c>
      <c r="I30">
        <v>0.19241947049999999</v>
      </c>
    </row>
    <row r="31" spans="1:9" x14ac:dyDescent="0.25">
      <c r="A31" t="s">
        <v>34</v>
      </c>
      <c r="B31" t="s">
        <v>35</v>
      </c>
      <c r="C31" s="1">
        <v>46173</v>
      </c>
      <c r="D31" s="1">
        <v>33755</v>
      </c>
      <c r="E31" s="1">
        <v>46175</v>
      </c>
      <c r="F31">
        <v>0.05</v>
      </c>
      <c r="G31">
        <v>2.9065292999999998E-3</v>
      </c>
      <c r="H31">
        <v>0.14329112699999999</v>
      </c>
      <c r="I31">
        <v>0.1961976563</v>
      </c>
    </row>
    <row r="32" spans="1:9" x14ac:dyDescent="0.25">
      <c r="A32" t="s">
        <v>34</v>
      </c>
      <c r="B32" t="s">
        <v>35</v>
      </c>
      <c r="C32" s="1">
        <v>46173</v>
      </c>
      <c r="D32" s="1">
        <v>33785</v>
      </c>
      <c r="E32" s="1">
        <v>46175</v>
      </c>
      <c r="F32">
        <v>0.05</v>
      </c>
      <c r="G32">
        <v>6.8783150000000003E-3</v>
      </c>
      <c r="H32">
        <v>0.1433501277</v>
      </c>
      <c r="I32">
        <v>0.2002284426</v>
      </c>
    </row>
    <row r="33" spans="1:9" x14ac:dyDescent="0.25">
      <c r="A33" t="s">
        <v>34</v>
      </c>
      <c r="B33" t="s">
        <v>35</v>
      </c>
      <c r="C33" s="1">
        <v>46173</v>
      </c>
      <c r="D33" s="1">
        <v>33816</v>
      </c>
      <c r="E33" s="1">
        <v>46175</v>
      </c>
      <c r="F33">
        <v>0.05</v>
      </c>
      <c r="G33">
        <v>-1.4809910500000001E-2</v>
      </c>
      <c r="H33">
        <v>0.14402733149999999</v>
      </c>
      <c r="I33">
        <v>0.17921742099999999</v>
      </c>
    </row>
    <row r="34" spans="1:9" x14ac:dyDescent="0.25">
      <c r="A34" t="s">
        <v>34</v>
      </c>
      <c r="B34" t="s">
        <v>35</v>
      </c>
      <c r="C34" s="1">
        <v>46173</v>
      </c>
      <c r="D34" s="1">
        <v>33847</v>
      </c>
      <c r="E34" s="1">
        <v>46175</v>
      </c>
      <c r="F34">
        <v>0.05</v>
      </c>
      <c r="G34">
        <v>-3.3811316299999998E-2</v>
      </c>
      <c r="H34">
        <v>0.1428254035</v>
      </c>
      <c r="I34">
        <v>0.1590140873</v>
      </c>
    </row>
    <row r="35" spans="1:9" x14ac:dyDescent="0.25">
      <c r="A35" t="s">
        <v>34</v>
      </c>
      <c r="B35" t="s">
        <v>35</v>
      </c>
      <c r="C35" s="1">
        <v>46173</v>
      </c>
      <c r="D35" s="1">
        <v>33877</v>
      </c>
      <c r="E35" s="1">
        <v>46175</v>
      </c>
      <c r="F35">
        <v>0.05</v>
      </c>
      <c r="G35">
        <v>-2.6832154899999999E-2</v>
      </c>
      <c r="H35">
        <v>0.14039098689999999</v>
      </c>
      <c r="I35">
        <v>0.16355883199999999</v>
      </c>
    </row>
    <row r="36" spans="1:9" x14ac:dyDescent="0.25">
      <c r="A36" t="s">
        <v>34</v>
      </c>
      <c r="B36" t="s">
        <v>35</v>
      </c>
      <c r="C36" s="1">
        <v>46173</v>
      </c>
      <c r="D36" s="1">
        <v>33908</v>
      </c>
      <c r="E36" s="1">
        <v>46175</v>
      </c>
      <c r="F36">
        <v>0.05</v>
      </c>
      <c r="G36">
        <v>-3.7621163999999999E-3</v>
      </c>
      <c r="H36">
        <v>0.138589457</v>
      </c>
      <c r="I36">
        <v>0.1848273406</v>
      </c>
    </row>
    <row r="37" spans="1:9" x14ac:dyDescent="0.25">
      <c r="A37" t="s">
        <v>34</v>
      </c>
      <c r="B37" t="s">
        <v>35</v>
      </c>
      <c r="C37" s="1">
        <v>46173</v>
      </c>
      <c r="D37" s="1">
        <v>33938</v>
      </c>
      <c r="E37" s="1">
        <v>46175</v>
      </c>
      <c r="F37">
        <v>0.05</v>
      </c>
      <c r="G37">
        <v>8.7869707000000005E-3</v>
      </c>
      <c r="H37">
        <v>0.13744315369999999</v>
      </c>
      <c r="I37">
        <v>0.19623012440000001</v>
      </c>
    </row>
    <row r="38" spans="1:9" x14ac:dyDescent="0.25">
      <c r="A38" t="s">
        <v>34</v>
      </c>
      <c r="B38" t="s">
        <v>35</v>
      </c>
      <c r="C38" s="1">
        <v>46173</v>
      </c>
      <c r="D38" s="1">
        <v>33969</v>
      </c>
      <c r="E38" s="1">
        <v>46175</v>
      </c>
      <c r="F38">
        <v>0.05</v>
      </c>
      <c r="G38">
        <v>1.7788324000000001E-2</v>
      </c>
      <c r="H38">
        <v>0.13640998400000001</v>
      </c>
      <c r="I38">
        <v>0.204198308</v>
      </c>
    </row>
    <row r="39" spans="1:9" x14ac:dyDescent="0.25">
      <c r="A39" t="s">
        <v>34</v>
      </c>
      <c r="B39" t="s">
        <v>35</v>
      </c>
      <c r="C39" s="1">
        <v>46173</v>
      </c>
      <c r="D39" s="1">
        <v>34000</v>
      </c>
      <c r="E39" s="1">
        <v>46175</v>
      </c>
      <c r="F39">
        <v>0.05</v>
      </c>
      <c r="G39">
        <v>3.6064454099999997E-2</v>
      </c>
      <c r="H39">
        <v>0.13756082959999999</v>
      </c>
      <c r="I39">
        <v>0.22362528370000001</v>
      </c>
    </row>
    <row r="40" spans="1:9" x14ac:dyDescent="0.25">
      <c r="A40" t="s">
        <v>34</v>
      </c>
      <c r="B40" t="s">
        <v>35</v>
      </c>
      <c r="C40" s="1">
        <v>46173</v>
      </c>
      <c r="D40" s="1">
        <v>34028</v>
      </c>
      <c r="E40" s="1">
        <v>46175</v>
      </c>
      <c r="F40">
        <v>0.05</v>
      </c>
      <c r="G40">
        <v>3.7850707300000001E-2</v>
      </c>
      <c r="H40">
        <v>0.13708041809999999</v>
      </c>
      <c r="I40">
        <v>0.22493112539999999</v>
      </c>
    </row>
    <row r="41" spans="1:9" x14ac:dyDescent="0.25">
      <c r="A41" t="s">
        <v>34</v>
      </c>
      <c r="B41" t="s">
        <v>35</v>
      </c>
      <c r="C41" s="1">
        <v>46173</v>
      </c>
      <c r="D41" s="1">
        <v>34059</v>
      </c>
      <c r="E41" s="1">
        <v>46175</v>
      </c>
      <c r="F41">
        <v>0.05</v>
      </c>
      <c r="G41">
        <v>3.2134189399999999E-2</v>
      </c>
      <c r="H41">
        <v>0.13549468140000001</v>
      </c>
      <c r="I41">
        <v>0.21762887080000001</v>
      </c>
    </row>
    <row r="42" spans="1:9" x14ac:dyDescent="0.25">
      <c r="A42" t="s">
        <v>34</v>
      </c>
      <c r="B42" t="s">
        <v>35</v>
      </c>
      <c r="C42" s="1">
        <v>46173</v>
      </c>
      <c r="D42" s="1">
        <v>34089</v>
      </c>
      <c r="E42" s="1">
        <v>46175</v>
      </c>
      <c r="F42">
        <v>0.05</v>
      </c>
      <c r="G42">
        <v>3.1535875200000001E-2</v>
      </c>
      <c r="H42">
        <v>0.14037680459999999</v>
      </c>
      <c r="I42">
        <v>0.22191267980000001</v>
      </c>
    </row>
    <row r="43" spans="1:9" x14ac:dyDescent="0.25">
      <c r="A43" t="s">
        <v>34</v>
      </c>
      <c r="B43" t="s">
        <v>35</v>
      </c>
      <c r="C43" s="1">
        <v>46173</v>
      </c>
      <c r="D43" s="1">
        <v>34120</v>
      </c>
      <c r="E43" s="1">
        <v>46175</v>
      </c>
      <c r="F43">
        <v>0.05</v>
      </c>
      <c r="G43">
        <v>4.4097375600000002E-2</v>
      </c>
      <c r="H43">
        <v>0.1386830342</v>
      </c>
      <c r="I43">
        <v>0.2327804098</v>
      </c>
    </row>
    <row r="44" spans="1:9" x14ac:dyDescent="0.25">
      <c r="A44" t="s">
        <v>34</v>
      </c>
      <c r="B44" t="s">
        <v>35</v>
      </c>
      <c r="C44" s="1">
        <v>46173</v>
      </c>
      <c r="D44" s="1">
        <v>34150</v>
      </c>
      <c r="E44" s="1">
        <v>46175</v>
      </c>
      <c r="F44">
        <v>0.05</v>
      </c>
      <c r="G44">
        <v>4.9890151799999997E-2</v>
      </c>
      <c r="H44">
        <v>0.13873329300000001</v>
      </c>
      <c r="I44">
        <v>0.23862344469999999</v>
      </c>
    </row>
    <row r="45" spans="1:9" x14ac:dyDescent="0.25">
      <c r="A45" t="s">
        <v>34</v>
      </c>
      <c r="B45" t="s">
        <v>35</v>
      </c>
      <c r="C45" s="1">
        <v>46173</v>
      </c>
      <c r="D45" s="1">
        <v>34181</v>
      </c>
      <c r="E45" s="1">
        <v>46175</v>
      </c>
      <c r="F45">
        <v>0.05</v>
      </c>
      <c r="G45">
        <v>5.9666681100000001E-2</v>
      </c>
      <c r="H45">
        <v>0.1371289882</v>
      </c>
      <c r="I45">
        <v>0.24679566929999999</v>
      </c>
    </row>
    <row r="46" spans="1:9" x14ac:dyDescent="0.25">
      <c r="A46" t="s">
        <v>34</v>
      </c>
      <c r="B46" t="s">
        <v>35</v>
      </c>
      <c r="C46" s="1">
        <v>46173</v>
      </c>
      <c r="D46" s="1">
        <v>34212</v>
      </c>
      <c r="E46" s="1">
        <v>46175</v>
      </c>
      <c r="F46">
        <v>0.05</v>
      </c>
      <c r="G46">
        <v>6.0589602800000003E-2</v>
      </c>
      <c r="H46">
        <v>0.13608052770000001</v>
      </c>
      <c r="I46">
        <v>0.2466701305</v>
      </c>
    </row>
    <row r="47" spans="1:9" x14ac:dyDescent="0.25">
      <c r="A47" t="s">
        <v>34</v>
      </c>
      <c r="B47" t="s">
        <v>35</v>
      </c>
      <c r="C47" s="1">
        <v>46173</v>
      </c>
      <c r="D47" s="1">
        <v>34242</v>
      </c>
      <c r="E47" s="1">
        <v>46175</v>
      </c>
      <c r="F47">
        <v>0.05</v>
      </c>
      <c r="G47">
        <v>5.4179659400000003E-2</v>
      </c>
      <c r="H47">
        <v>0.13338196869999999</v>
      </c>
      <c r="I47">
        <v>0.23756162810000001</v>
      </c>
    </row>
    <row r="48" spans="1:9" x14ac:dyDescent="0.25">
      <c r="A48" t="s">
        <v>34</v>
      </c>
      <c r="B48" t="s">
        <v>35</v>
      </c>
      <c r="C48" s="1">
        <v>46173</v>
      </c>
      <c r="D48" s="1">
        <v>34273</v>
      </c>
      <c r="E48" s="1">
        <v>46175</v>
      </c>
      <c r="F48">
        <v>0.05</v>
      </c>
      <c r="G48">
        <v>5.9277445900000003E-2</v>
      </c>
      <c r="H48">
        <v>0.13295601000000001</v>
      </c>
      <c r="I48">
        <v>0.24223345590000001</v>
      </c>
    </row>
    <row r="49" spans="1:9" x14ac:dyDescent="0.25">
      <c r="A49" t="s">
        <v>34</v>
      </c>
      <c r="B49" t="s">
        <v>35</v>
      </c>
      <c r="C49" s="1">
        <v>46173</v>
      </c>
      <c r="D49" s="1">
        <v>34303</v>
      </c>
      <c r="E49" s="1">
        <v>46175</v>
      </c>
      <c r="F49">
        <v>0.05</v>
      </c>
      <c r="G49">
        <v>7.2478608400000005E-2</v>
      </c>
      <c r="H49">
        <v>0.13139465010000001</v>
      </c>
      <c r="I49">
        <v>0.25387325849999998</v>
      </c>
    </row>
    <row r="50" spans="1:9" x14ac:dyDescent="0.25">
      <c r="A50" t="s">
        <v>34</v>
      </c>
      <c r="B50" t="s">
        <v>35</v>
      </c>
      <c r="C50" s="1">
        <v>46173</v>
      </c>
      <c r="D50" s="1">
        <v>34334</v>
      </c>
      <c r="E50" s="1">
        <v>46175</v>
      </c>
      <c r="F50">
        <v>0.05</v>
      </c>
      <c r="G50">
        <v>9.5044845000000003E-2</v>
      </c>
      <c r="H50">
        <v>0.12992949440000001</v>
      </c>
      <c r="I50">
        <v>0.27497433939999999</v>
      </c>
    </row>
    <row r="51" spans="1:9" x14ac:dyDescent="0.25">
      <c r="A51" t="s">
        <v>34</v>
      </c>
      <c r="B51" t="s">
        <v>35</v>
      </c>
      <c r="C51" s="1">
        <v>46173</v>
      </c>
      <c r="D51" s="1">
        <v>34365</v>
      </c>
      <c r="E51" s="1">
        <v>46175</v>
      </c>
      <c r="F51">
        <v>0.05</v>
      </c>
      <c r="G51">
        <v>7.0733160000000003E-2</v>
      </c>
      <c r="H51">
        <v>0.13012062869999999</v>
      </c>
      <c r="I51">
        <v>0.25085378870000002</v>
      </c>
    </row>
    <row r="52" spans="1:9" x14ac:dyDescent="0.25">
      <c r="A52" t="s">
        <v>34</v>
      </c>
      <c r="B52" t="s">
        <v>35</v>
      </c>
      <c r="C52" s="1">
        <v>46173</v>
      </c>
      <c r="D52" s="1">
        <v>34393</v>
      </c>
      <c r="E52" s="1">
        <v>46175</v>
      </c>
      <c r="F52">
        <v>0.05</v>
      </c>
      <c r="G52">
        <v>6.9192756600000002E-2</v>
      </c>
      <c r="H52">
        <v>0.12861983830000001</v>
      </c>
      <c r="I52">
        <v>0.24781259489999999</v>
      </c>
    </row>
    <row r="53" spans="1:9" x14ac:dyDescent="0.25">
      <c r="A53" t="s">
        <v>34</v>
      </c>
      <c r="B53" t="s">
        <v>35</v>
      </c>
      <c r="C53" s="1">
        <v>46173</v>
      </c>
      <c r="D53" s="1">
        <v>34424</v>
      </c>
      <c r="E53" s="1">
        <v>46175</v>
      </c>
      <c r="F53">
        <v>0.05</v>
      </c>
      <c r="G53">
        <v>4.1303080499999999E-2</v>
      </c>
      <c r="H53">
        <v>0.12623057679999999</v>
      </c>
      <c r="I53">
        <v>0.21753365729999999</v>
      </c>
    </row>
    <row r="54" spans="1:9" x14ac:dyDescent="0.25">
      <c r="A54" t="s">
        <v>34</v>
      </c>
      <c r="B54" t="s">
        <v>35</v>
      </c>
      <c r="C54" s="1">
        <v>46173</v>
      </c>
      <c r="D54" s="1">
        <v>34454</v>
      </c>
      <c r="E54" s="1">
        <v>46175</v>
      </c>
      <c r="F54">
        <v>0.05</v>
      </c>
      <c r="G54">
        <v>5.4569870999999999E-2</v>
      </c>
      <c r="H54">
        <v>0.12434339079999999</v>
      </c>
      <c r="I54">
        <v>0.22891326179999999</v>
      </c>
    </row>
    <row r="55" spans="1:9" x14ac:dyDescent="0.25">
      <c r="A55" t="s">
        <v>34</v>
      </c>
      <c r="B55" t="s">
        <v>35</v>
      </c>
      <c r="C55" s="1">
        <v>46173</v>
      </c>
      <c r="D55" s="1">
        <v>34485</v>
      </c>
      <c r="E55" s="1">
        <v>46175</v>
      </c>
      <c r="F55">
        <v>0.05</v>
      </c>
      <c r="G55">
        <v>7.3809656200000004E-2</v>
      </c>
      <c r="H55">
        <v>0.12303989210000001</v>
      </c>
      <c r="I55">
        <v>0.2468495483</v>
      </c>
    </row>
    <row r="56" spans="1:9" x14ac:dyDescent="0.25">
      <c r="A56" t="s">
        <v>34</v>
      </c>
      <c r="B56" t="s">
        <v>35</v>
      </c>
      <c r="C56" s="1">
        <v>46173</v>
      </c>
      <c r="D56" s="1">
        <v>34515</v>
      </c>
      <c r="E56" s="1">
        <v>46175</v>
      </c>
      <c r="F56">
        <v>0.05</v>
      </c>
      <c r="G56">
        <v>6.5981941799999999E-2</v>
      </c>
      <c r="H56">
        <v>0.1221863467</v>
      </c>
      <c r="I56">
        <v>0.23816828849999999</v>
      </c>
    </row>
    <row r="57" spans="1:9" x14ac:dyDescent="0.25">
      <c r="A57" t="s">
        <v>34</v>
      </c>
      <c r="B57" t="s">
        <v>35</v>
      </c>
      <c r="C57" s="1">
        <v>46173</v>
      </c>
      <c r="D57" s="1">
        <v>34546</v>
      </c>
      <c r="E57" s="1">
        <v>46175</v>
      </c>
      <c r="F57">
        <v>0.05</v>
      </c>
      <c r="G57">
        <v>6.9256565699999995E-2</v>
      </c>
      <c r="H57">
        <v>0.12307475330000001</v>
      </c>
      <c r="I57">
        <v>0.24233131899999999</v>
      </c>
    </row>
    <row r="58" spans="1:9" x14ac:dyDescent="0.25">
      <c r="A58" t="s">
        <v>34</v>
      </c>
      <c r="B58" t="s">
        <v>35</v>
      </c>
      <c r="C58" s="1">
        <v>46173</v>
      </c>
      <c r="D58" s="1">
        <v>34577</v>
      </c>
      <c r="E58" s="1">
        <v>46175</v>
      </c>
      <c r="F58">
        <v>0.05</v>
      </c>
      <c r="G58">
        <v>5.3171761999999997E-2</v>
      </c>
      <c r="H58">
        <v>0.12341142400000001</v>
      </c>
      <c r="I58">
        <v>0.22658318599999999</v>
      </c>
    </row>
    <row r="59" spans="1:9" x14ac:dyDescent="0.25">
      <c r="A59" t="s">
        <v>34</v>
      </c>
      <c r="B59" t="s">
        <v>35</v>
      </c>
      <c r="C59" s="1">
        <v>46173</v>
      </c>
      <c r="D59" s="1">
        <v>34607</v>
      </c>
      <c r="E59" s="1">
        <v>46175</v>
      </c>
      <c r="F59">
        <v>0.05</v>
      </c>
      <c r="G59">
        <v>4.6516580299999999E-2</v>
      </c>
      <c r="H59">
        <v>0.12415282499999999</v>
      </c>
      <c r="I59">
        <v>0.2206694052</v>
      </c>
    </row>
    <row r="60" spans="1:9" x14ac:dyDescent="0.25">
      <c r="A60" t="s">
        <v>34</v>
      </c>
      <c r="B60" t="s">
        <v>35</v>
      </c>
      <c r="C60" s="1">
        <v>46173</v>
      </c>
      <c r="D60" s="1">
        <v>34638</v>
      </c>
      <c r="E60" s="1">
        <v>46175</v>
      </c>
      <c r="F60">
        <v>0.05</v>
      </c>
      <c r="G60">
        <v>5.9126067499999997E-2</v>
      </c>
      <c r="H60">
        <v>0.12332863870000001</v>
      </c>
      <c r="I60">
        <v>0.2324547062</v>
      </c>
    </row>
    <row r="61" spans="1:9" x14ac:dyDescent="0.25">
      <c r="A61" t="s">
        <v>34</v>
      </c>
      <c r="B61" t="s">
        <v>35</v>
      </c>
      <c r="C61" s="1">
        <v>46173</v>
      </c>
      <c r="D61" s="1">
        <v>34668</v>
      </c>
      <c r="E61" s="1">
        <v>46175</v>
      </c>
      <c r="F61">
        <v>0.05</v>
      </c>
      <c r="G61">
        <v>4.9017789499999999E-2</v>
      </c>
      <c r="H61">
        <v>0.121082389</v>
      </c>
      <c r="I61">
        <v>0.22010017849999999</v>
      </c>
    </row>
    <row r="62" spans="1:9" x14ac:dyDescent="0.25">
      <c r="A62" t="s">
        <v>34</v>
      </c>
      <c r="B62" t="s">
        <v>35</v>
      </c>
      <c r="C62" s="1">
        <v>46173</v>
      </c>
      <c r="D62" s="1">
        <v>34699</v>
      </c>
      <c r="E62" s="1">
        <v>46175</v>
      </c>
      <c r="F62">
        <v>0.05</v>
      </c>
      <c r="G62">
        <v>3.7969949000000003E-2</v>
      </c>
      <c r="H62">
        <v>0.1189418445</v>
      </c>
      <c r="I62">
        <v>0.20691179339999999</v>
      </c>
    </row>
    <row r="63" spans="1:9" x14ac:dyDescent="0.25">
      <c r="A63" t="s">
        <v>34</v>
      </c>
      <c r="B63" t="s">
        <v>35</v>
      </c>
      <c r="C63" s="1">
        <v>46173</v>
      </c>
      <c r="D63" s="1">
        <v>34730</v>
      </c>
      <c r="E63" s="1">
        <v>46175</v>
      </c>
      <c r="F63">
        <v>0.05</v>
      </c>
      <c r="G63">
        <v>1.05117354E-2</v>
      </c>
      <c r="H63">
        <v>0.1192475819</v>
      </c>
      <c r="I63">
        <v>0.1797593173</v>
      </c>
    </row>
    <row r="64" spans="1:9" x14ac:dyDescent="0.25">
      <c r="A64" t="s">
        <v>34</v>
      </c>
      <c r="B64" t="s">
        <v>35</v>
      </c>
      <c r="C64" s="1">
        <v>46173</v>
      </c>
      <c r="D64" s="1">
        <v>34758</v>
      </c>
      <c r="E64" s="1">
        <v>46175</v>
      </c>
      <c r="F64">
        <v>0.05</v>
      </c>
      <c r="G64">
        <v>1.2618479700000001E-2</v>
      </c>
      <c r="H64">
        <v>0.118484563</v>
      </c>
      <c r="I64">
        <v>0.1811030428</v>
      </c>
    </row>
    <row r="65" spans="1:9" x14ac:dyDescent="0.25">
      <c r="A65" t="s">
        <v>34</v>
      </c>
      <c r="B65" t="s">
        <v>35</v>
      </c>
      <c r="C65" s="1">
        <v>46173</v>
      </c>
      <c r="D65" s="1">
        <v>34789</v>
      </c>
      <c r="E65" s="1">
        <v>46175</v>
      </c>
      <c r="F65">
        <v>0.05</v>
      </c>
      <c r="G65">
        <v>7.2829024000000001E-3</v>
      </c>
      <c r="H65">
        <v>0.1174871655</v>
      </c>
      <c r="I65">
        <v>0.17477006789999999</v>
      </c>
    </row>
    <row r="66" spans="1:9" x14ac:dyDescent="0.25">
      <c r="A66" t="s">
        <v>34</v>
      </c>
      <c r="B66" t="s">
        <v>35</v>
      </c>
      <c r="C66" s="1">
        <v>46173</v>
      </c>
      <c r="D66" s="1">
        <v>34819</v>
      </c>
      <c r="E66" s="1">
        <v>46175</v>
      </c>
      <c r="F66">
        <v>0.05</v>
      </c>
      <c r="G66">
        <v>1.7043648599999999E-2</v>
      </c>
      <c r="H66">
        <v>0.1187280295</v>
      </c>
      <c r="I66">
        <v>0.185771678</v>
      </c>
    </row>
    <row r="67" spans="1:9" x14ac:dyDescent="0.25">
      <c r="A67" t="s">
        <v>34</v>
      </c>
      <c r="B67" t="s">
        <v>35</v>
      </c>
      <c r="C67" s="1">
        <v>46173</v>
      </c>
      <c r="D67" s="1">
        <v>34850</v>
      </c>
      <c r="E67" s="1">
        <v>46175</v>
      </c>
      <c r="F67">
        <v>0.05</v>
      </c>
      <c r="G67">
        <v>1.4286537199999999E-2</v>
      </c>
      <c r="H67">
        <v>0.1166466462</v>
      </c>
      <c r="I67">
        <v>0.1809331834</v>
      </c>
    </row>
    <row r="68" spans="1:9" x14ac:dyDescent="0.25">
      <c r="A68" t="s">
        <v>34</v>
      </c>
      <c r="B68" t="s">
        <v>35</v>
      </c>
      <c r="C68" s="1">
        <v>46173</v>
      </c>
      <c r="D68" s="1">
        <v>34880</v>
      </c>
      <c r="E68" s="1">
        <v>46175</v>
      </c>
      <c r="F68">
        <v>0.05</v>
      </c>
      <c r="G68">
        <v>1.52415225E-2</v>
      </c>
      <c r="H68">
        <v>0.1149505356</v>
      </c>
      <c r="I68">
        <v>0.1801920582</v>
      </c>
    </row>
    <row r="69" spans="1:9" x14ac:dyDescent="0.25">
      <c r="A69" t="s">
        <v>34</v>
      </c>
      <c r="B69" t="s">
        <v>35</v>
      </c>
      <c r="C69" s="1">
        <v>46173</v>
      </c>
      <c r="D69" s="1">
        <v>34911</v>
      </c>
      <c r="E69" s="1">
        <v>46175</v>
      </c>
      <c r="F69">
        <v>0.05</v>
      </c>
      <c r="G69">
        <v>1.07623519E-2</v>
      </c>
      <c r="H69">
        <v>0.1142462204</v>
      </c>
      <c r="I69">
        <v>0.1750085723</v>
      </c>
    </row>
    <row r="70" spans="1:9" x14ac:dyDescent="0.25">
      <c r="A70" t="s">
        <v>34</v>
      </c>
      <c r="B70" t="s">
        <v>35</v>
      </c>
      <c r="C70" s="1">
        <v>46173</v>
      </c>
      <c r="D70" s="1">
        <v>34942</v>
      </c>
      <c r="E70" s="1">
        <v>46175</v>
      </c>
      <c r="F70">
        <v>0.05</v>
      </c>
      <c r="G70">
        <v>2.21973608E-2</v>
      </c>
      <c r="H70">
        <v>0.1118969613</v>
      </c>
      <c r="I70">
        <v>0.18409432210000001</v>
      </c>
    </row>
    <row r="71" spans="1:9" x14ac:dyDescent="0.25">
      <c r="A71" t="s">
        <v>34</v>
      </c>
      <c r="B71" t="s">
        <v>35</v>
      </c>
      <c r="C71" s="1">
        <v>46173</v>
      </c>
      <c r="D71" s="1">
        <v>34972</v>
      </c>
      <c r="E71" s="1">
        <v>46175</v>
      </c>
      <c r="F71">
        <v>0.05</v>
      </c>
      <c r="G71">
        <v>3.7543110999999997E-2</v>
      </c>
      <c r="H71">
        <v>0.1086332079</v>
      </c>
      <c r="I71">
        <v>0.19617631890000001</v>
      </c>
    </row>
    <row r="72" spans="1:9" x14ac:dyDescent="0.25">
      <c r="A72" t="s">
        <v>34</v>
      </c>
      <c r="B72" t="s">
        <v>35</v>
      </c>
      <c r="C72" s="1">
        <v>46173</v>
      </c>
      <c r="D72" s="1">
        <v>35003</v>
      </c>
      <c r="E72" s="1">
        <v>46175</v>
      </c>
      <c r="F72">
        <v>0.05</v>
      </c>
      <c r="G72">
        <v>4.9495824600000002E-2</v>
      </c>
      <c r="H72">
        <v>0.1075043764</v>
      </c>
      <c r="I72">
        <v>0.20700020099999999</v>
      </c>
    </row>
    <row r="73" spans="1:9" x14ac:dyDescent="0.25">
      <c r="A73" t="s">
        <v>34</v>
      </c>
      <c r="B73" t="s">
        <v>35</v>
      </c>
      <c r="C73" s="1">
        <v>46173</v>
      </c>
      <c r="D73" s="1">
        <v>35033</v>
      </c>
      <c r="E73" s="1">
        <v>46175</v>
      </c>
      <c r="F73">
        <v>0.05</v>
      </c>
      <c r="G73">
        <v>5.54468106E-2</v>
      </c>
      <c r="H73">
        <v>0.1037102892</v>
      </c>
      <c r="I73">
        <v>0.2091570998</v>
      </c>
    </row>
    <row r="74" spans="1:9" x14ac:dyDescent="0.25">
      <c r="A74" t="s">
        <v>34</v>
      </c>
      <c r="B74" t="s">
        <v>35</v>
      </c>
      <c r="C74" s="1">
        <v>46173</v>
      </c>
      <c r="D74" s="1">
        <v>35064</v>
      </c>
      <c r="E74" s="1">
        <v>46175</v>
      </c>
      <c r="F74">
        <v>0.05</v>
      </c>
      <c r="G74">
        <v>5.7547279799999997E-2</v>
      </c>
      <c r="H74">
        <v>0.1036387039</v>
      </c>
      <c r="I74">
        <v>0.2111859837</v>
      </c>
    </row>
    <row r="75" spans="1:9" x14ac:dyDescent="0.25">
      <c r="A75" t="s">
        <v>34</v>
      </c>
      <c r="B75" t="s">
        <v>35</v>
      </c>
      <c r="C75" s="1">
        <v>46173</v>
      </c>
      <c r="D75" s="1">
        <v>35095</v>
      </c>
      <c r="E75" s="1">
        <v>46175</v>
      </c>
      <c r="F75">
        <v>0.05</v>
      </c>
      <c r="G75">
        <v>8.0994749699999993E-2</v>
      </c>
      <c r="H75">
        <v>0.1040893943</v>
      </c>
      <c r="I75">
        <v>0.23508414399999999</v>
      </c>
    </row>
    <row r="76" spans="1:9" x14ac:dyDescent="0.25">
      <c r="A76" t="s">
        <v>34</v>
      </c>
      <c r="B76" t="s">
        <v>35</v>
      </c>
      <c r="C76" s="1">
        <v>46173</v>
      </c>
      <c r="D76" s="1">
        <v>35124</v>
      </c>
      <c r="E76" s="1">
        <v>46175</v>
      </c>
      <c r="F76">
        <v>0.05</v>
      </c>
      <c r="G76">
        <v>6.6530999800000004E-2</v>
      </c>
      <c r="H76">
        <v>0.1014475322</v>
      </c>
      <c r="I76">
        <v>0.217978532</v>
      </c>
    </row>
    <row r="77" spans="1:9" x14ac:dyDescent="0.25">
      <c r="A77" t="s">
        <v>34</v>
      </c>
      <c r="B77" t="s">
        <v>35</v>
      </c>
      <c r="C77" s="1">
        <v>46173</v>
      </c>
      <c r="D77" s="1">
        <v>35155</v>
      </c>
      <c r="E77" s="1">
        <v>46175</v>
      </c>
      <c r="F77">
        <v>0.05</v>
      </c>
      <c r="G77">
        <v>6.17863705E-2</v>
      </c>
      <c r="H77">
        <v>0.101334538</v>
      </c>
      <c r="I77">
        <v>0.21312090850000001</v>
      </c>
    </row>
    <row r="78" spans="1:9" x14ac:dyDescent="0.25">
      <c r="A78" t="s">
        <v>34</v>
      </c>
      <c r="B78" t="s">
        <v>35</v>
      </c>
      <c r="C78" s="1">
        <v>46173</v>
      </c>
      <c r="D78" s="1">
        <v>35185</v>
      </c>
      <c r="E78" s="1">
        <v>46175</v>
      </c>
      <c r="F78">
        <v>0.05</v>
      </c>
      <c r="G78">
        <v>6.0704326400000001E-2</v>
      </c>
      <c r="H78">
        <v>9.9458199499999997E-2</v>
      </c>
      <c r="I78">
        <v>0.21016252599999999</v>
      </c>
    </row>
    <row r="79" spans="1:9" x14ac:dyDescent="0.25">
      <c r="A79" t="s">
        <v>34</v>
      </c>
      <c r="B79" t="s">
        <v>35</v>
      </c>
      <c r="C79" s="1">
        <v>46173</v>
      </c>
      <c r="D79" s="1">
        <v>35216</v>
      </c>
      <c r="E79" s="1">
        <v>46175</v>
      </c>
      <c r="F79">
        <v>0.05</v>
      </c>
      <c r="G79">
        <v>5.2746243300000002E-2</v>
      </c>
      <c r="H79">
        <v>9.79019738E-2</v>
      </c>
      <c r="I79">
        <v>0.2006482171</v>
      </c>
    </row>
    <row r="80" spans="1:9" x14ac:dyDescent="0.25">
      <c r="A80" t="s">
        <v>34</v>
      </c>
      <c r="B80" t="s">
        <v>35</v>
      </c>
      <c r="C80" s="1">
        <v>46173</v>
      </c>
      <c r="D80" s="1">
        <v>35246</v>
      </c>
      <c r="E80" s="1">
        <v>46175</v>
      </c>
      <c r="F80">
        <v>0.05</v>
      </c>
      <c r="G80">
        <v>5.3326885900000003E-2</v>
      </c>
      <c r="H80">
        <v>9.8266978099999999E-2</v>
      </c>
      <c r="I80">
        <v>0.2015938639</v>
      </c>
    </row>
    <row r="81" spans="1:9" x14ac:dyDescent="0.25">
      <c r="A81" t="s">
        <v>34</v>
      </c>
      <c r="B81" t="s">
        <v>35</v>
      </c>
      <c r="C81" s="1">
        <v>46173</v>
      </c>
      <c r="D81" s="1">
        <v>35277</v>
      </c>
      <c r="E81" s="1">
        <v>46175</v>
      </c>
      <c r="F81">
        <v>0.05</v>
      </c>
      <c r="G81">
        <v>4.3017019699999999E-2</v>
      </c>
      <c r="H81">
        <v>9.71977916E-2</v>
      </c>
      <c r="I81">
        <v>0.19021481130000001</v>
      </c>
    </row>
    <row r="82" spans="1:9" x14ac:dyDescent="0.25">
      <c r="A82" t="s">
        <v>34</v>
      </c>
      <c r="B82" t="s">
        <v>35</v>
      </c>
      <c r="C82" s="1">
        <v>46173</v>
      </c>
      <c r="D82" s="1">
        <v>35308</v>
      </c>
      <c r="E82" s="1">
        <v>46175</v>
      </c>
      <c r="F82">
        <v>0.05</v>
      </c>
      <c r="G82">
        <v>4.7333414999999997E-2</v>
      </c>
      <c r="H82">
        <v>9.5263950400000005E-2</v>
      </c>
      <c r="I82">
        <v>0.19259736529999999</v>
      </c>
    </row>
    <row r="83" spans="1:9" x14ac:dyDescent="0.25">
      <c r="A83" t="s">
        <v>34</v>
      </c>
      <c r="B83" t="s">
        <v>35</v>
      </c>
      <c r="C83" s="1">
        <v>46173</v>
      </c>
      <c r="D83" s="1">
        <v>35338</v>
      </c>
      <c r="E83" s="1">
        <v>46175</v>
      </c>
      <c r="F83">
        <v>0.05</v>
      </c>
      <c r="G83">
        <v>5.6449830200000002E-2</v>
      </c>
      <c r="H83">
        <v>9.3998350999999994E-2</v>
      </c>
      <c r="I83">
        <v>0.20044818119999999</v>
      </c>
    </row>
    <row r="84" spans="1:9" x14ac:dyDescent="0.25">
      <c r="A84" t="s">
        <v>34</v>
      </c>
      <c r="B84" t="s">
        <v>35</v>
      </c>
      <c r="C84" s="1">
        <v>46173</v>
      </c>
      <c r="D84" s="1">
        <v>35369</v>
      </c>
      <c r="E84" s="1">
        <v>46175</v>
      </c>
      <c r="F84">
        <v>0.05</v>
      </c>
      <c r="G84">
        <v>4.8239728699999998E-2</v>
      </c>
      <c r="H84">
        <v>9.2766436100000002E-2</v>
      </c>
      <c r="I84">
        <v>0.19100616479999999</v>
      </c>
    </row>
    <row r="85" spans="1:9" x14ac:dyDescent="0.25">
      <c r="A85" t="s">
        <v>34</v>
      </c>
      <c r="B85" t="s">
        <v>35</v>
      </c>
      <c r="C85" s="1">
        <v>46173</v>
      </c>
      <c r="D85" s="1">
        <v>35399</v>
      </c>
      <c r="E85" s="1">
        <v>46175</v>
      </c>
      <c r="F85">
        <v>0.05</v>
      </c>
      <c r="G85">
        <v>4.5154204500000003E-2</v>
      </c>
      <c r="H85">
        <v>9.1610531699999997E-2</v>
      </c>
      <c r="I85">
        <v>0.1867647361</v>
      </c>
    </row>
    <row r="86" spans="1:9" x14ac:dyDescent="0.25">
      <c r="A86" t="s">
        <v>34</v>
      </c>
      <c r="B86" t="s">
        <v>35</v>
      </c>
      <c r="C86" s="1">
        <v>46173</v>
      </c>
      <c r="D86" s="1">
        <v>35430</v>
      </c>
      <c r="E86" s="1">
        <v>46175</v>
      </c>
      <c r="F86">
        <v>0.05</v>
      </c>
      <c r="G86">
        <v>4.3277124799999997E-2</v>
      </c>
      <c r="H86">
        <v>9.0537912799999995E-2</v>
      </c>
      <c r="I86">
        <v>0.18381503760000001</v>
      </c>
    </row>
    <row r="87" spans="1:9" x14ac:dyDescent="0.25">
      <c r="A87" t="s">
        <v>34</v>
      </c>
      <c r="B87" t="s">
        <v>35</v>
      </c>
      <c r="C87" s="1">
        <v>46173</v>
      </c>
      <c r="D87" s="1">
        <v>35461</v>
      </c>
      <c r="E87" s="1">
        <v>46175</v>
      </c>
      <c r="F87">
        <v>0.05</v>
      </c>
      <c r="G87">
        <v>3.7377416900000002E-2</v>
      </c>
      <c r="H87">
        <v>9.0362680799999998E-2</v>
      </c>
      <c r="I87">
        <v>0.1777400978</v>
      </c>
    </row>
    <row r="88" spans="1:9" x14ac:dyDescent="0.25">
      <c r="A88" t="s">
        <v>34</v>
      </c>
      <c r="B88" t="s">
        <v>35</v>
      </c>
      <c r="C88" s="1">
        <v>46173</v>
      </c>
      <c r="D88" s="1">
        <v>35489</v>
      </c>
      <c r="E88" s="1">
        <v>46175</v>
      </c>
      <c r="F88">
        <v>0.05</v>
      </c>
      <c r="G88">
        <v>4.5642686600000003E-2</v>
      </c>
      <c r="H88">
        <v>8.9731544799999993E-2</v>
      </c>
      <c r="I88">
        <v>0.18537423140000001</v>
      </c>
    </row>
    <row r="89" spans="1:9" x14ac:dyDescent="0.25">
      <c r="A89" t="s">
        <v>34</v>
      </c>
      <c r="B89" t="s">
        <v>35</v>
      </c>
      <c r="C89" s="1">
        <v>46173</v>
      </c>
      <c r="D89" s="1">
        <v>35520</v>
      </c>
      <c r="E89" s="1">
        <v>46175</v>
      </c>
      <c r="F89">
        <v>0.05</v>
      </c>
      <c r="G89">
        <v>4.40720686E-2</v>
      </c>
      <c r="H89">
        <v>8.9700531700000002E-2</v>
      </c>
      <c r="I89">
        <v>0.18377260030000001</v>
      </c>
    </row>
    <row r="90" spans="1:9" x14ac:dyDescent="0.25">
      <c r="A90" t="s">
        <v>34</v>
      </c>
      <c r="B90" t="s">
        <v>35</v>
      </c>
      <c r="C90" s="1">
        <v>46173</v>
      </c>
      <c r="D90" s="1">
        <v>35550</v>
      </c>
      <c r="E90" s="1">
        <v>46175</v>
      </c>
      <c r="F90">
        <v>0.05</v>
      </c>
      <c r="G90">
        <v>5.3510521700000001E-2</v>
      </c>
      <c r="H90">
        <v>8.8592305299999993E-2</v>
      </c>
      <c r="I90">
        <v>0.192102827</v>
      </c>
    </row>
    <row r="91" spans="1:9" x14ac:dyDescent="0.25">
      <c r="A91" t="s">
        <v>34</v>
      </c>
      <c r="B91" t="s">
        <v>35</v>
      </c>
      <c r="C91" s="1">
        <v>46173</v>
      </c>
      <c r="D91" s="1">
        <v>35581</v>
      </c>
      <c r="E91" s="1">
        <v>46175</v>
      </c>
      <c r="F91">
        <v>0.05</v>
      </c>
      <c r="G91">
        <v>4.2392004300000001E-2</v>
      </c>
      <c r="H91">
        <v>8.8156748399999998E-2</v>
      </c>
      <c r="I91">
        <v>0.18054875279999999</v>
      </c>
    </row>
    <row r="92" spans="1:9" x14ac:dyDescent="0.25">
      <c r="A92" t="s">
        <v>34</v>
      </c>
      <c r="B92" t="s">
        <v>35</v>
      </c>
      <c r="C92" s="1">
        <v>46173</v>
      </c>
      <c r="D92" s="1">
        <v>35611</v>
      </c>
      <c r="E92" s="1">
        <v>46175</v>
      </c>
      <c r="F92">
        <v>0.05</v>
      </c>
      <c r="G92">
        <v>5.2143012799999999E-2</v>
      </c>
      <c r="H92">
        <v>8.6070149499999998E-2</v>
      </c>
      <c r="I92">
        <v>0.18821316229999999</v>
      </c>
    </row>
    <row r="93" spans="1:9" x14ac:dyDescent="0.25">
      <c r="A93" t="s">
        <v>34</v>
      </c>
      <c r="B93" t="s">
        <v>35</v>
      </c>
      <c r="C93" s="1">
        <v>46173</v>
      </c>
      <c r="D93" s="1">
        <v>35642</v>
      </c>
      <c r="E93" s="1">
        <v>46175</v>
      </c>
      <c r="F93">
        <v>0.05</v>
      </c>
      <c r="G93">
        <v>6.4091823199999995E-2</v>
      </c>
      <c r="H93">
        <v>8.6665894399999999E-2</v>
      </c>
      <c r="I93">
        <v>0.20075771749999999</v>
      </c>
    </row>
    <row r="94" spans="1:9" x14ac:dyDescent="0.25">
      <c r="A94" t="s">
        <v>34</v>
      </c>
      <c r="B94" t="s">
        <v>35</v>
      </c>
      <c r="C94" s="1">
        <v>46173</v>
      </c>
      <c r="D94" s="1">
        <v>35673</v>
      </c>
      <c r="E94" s="1">
        <v>46175</v>
      </c>
      <c r="F94">
        <v>0.05</v>
      </c>
      <c r="G94">
        <v>6.36661377E-2</v>
      </c>
      <c r="H94">
        <v>8.4221139299999997E-2</v>
      </c>
      <c r="I94">
        <v>0.197887277</v>
      </c>
    </row>
    <row r="95" spans="1:9" x14ac:dyDescent="0.25">
      <c r="A95" t="s">
        <v>34</v>
      </c>
      <c r="B95" t="s">
        <v>35</v>
      </c>
      <c r="C95" s="1">
        <v>46173</v>
      </c>
      <c r="D95" s="1">
        <v>35703</v>
      </c>
      <c r="E95" s="1">
        <v>46175</v>
      </c>
      <c r="F95">
        <v>0.05</v>
      </c>
      <c r="G95">
        <v>5.0596449299999999E-2</v>
      </c>
      <c r="H95">
        <v>8.4222267500000003E-2</v>
      </c>
      <c r="I95">
        <v>0.1848187168</v>
      </c>
    </row>
    <row r="96" spans="1:9" x14ac:dyDescent="0.25">
      <c r="A96" t="s">
        <v>34</v>
      </c>
      <c r="B96" t="s">
        <v>35</v>
      </c>
      <c r="C96" s="1">
        <v>46173</v>
      </c>
      <c r="D96" s="1">
        <v>35734</v>
      </c>
      <c r="E96" s="1">
        <v>46175</v>
      </c>
      <c r="F96">
        <v>0.05</v>
      </c>
      <c r="G96">
        <v>4.36899065E-2</v>
      </c>
      <c r="H96">
        <v>8.4423610600000004E-2</v>
      </c>
      <c r="I96">
        <v>0.17811351710000001</v>
      </c>
    </row>
    <row r="97" spans="1:9" x14ac:dyDescent="0.25">
      <c r="A97" t="s">
        <v>34</v>
      </c>
      <c r="B97" t="s">
        <v>35</v>
      </c>
      <c r="C97" s="1">
        <v>46173</v>
      </c>
      <c r="D97" s="1">
        <v>35764</v>
      </c>
      <c r="E97" s="1">
        <v>46175</v>
      </c>
      <c r="F97">
        <v>0.05</v>
      </c>
      <c r="G97">
        <v>3.4949137700000001E-2</v>
      </c>
      <c r="H97">
        <v>8.2420213899999997E-2</v>
      </c>
      <c r="I97">
        <v>0.16736935159999999</v>
      </c>
    </row>
    <row r="98" spans="1:9" x14ac:dyDescent="0.25">
      <c r="A98" t="s">
        <v>34</v>
      </c>
      <c r="B98" t="s">
        <v>35</v>
      </c>
      <c r="C98" s="1">
        <v>46173</v>
      </c>
      <c r="D98" s="1">
        <v>35795</v>
      </c>
      <c r="E98" s="1">
        <v>46175</v>
      </c>
      <c r="F98">
        <v>0.05</v>
      </c>
      <c r="G98">
        <v>2.34337326E-2</v>
      </c>
      <c r="H98">
        <v>8.3270802800000002E-2</v>
      </c>
      <c r="I98">
        <v>0.15670453540000001</v>
      </c>
    </row>
    <row r="99" spans="1:9" x14ac:dyDescent="0.25">
      <c r="A99" t="s">
        <v>34</v>
      </c>
      <c r="B99" t="s">
        <v>35</v>
      </c>
      <c r="C99" s="1">
        <v>46173</v>
      </c>
      <c r="D99" s="1">
        <v>35826</v>
      </c>
      <c r="E99" s="1">
        <v>46175</v>
      </c>
      <c r="F99">
        <v>0.05</v>
      </c>
      <c r="G99">
        <v>2.3455135700000001E-2</v>
      </c>
      <c r="H99">
        <v>8.2839635699999997E-2</v>
      </c>
      <c r="I99">
        <v>0.1562947714</v>
      </c>
    </row>
    <row r="100" spans="1:9" x14ac:dyDescent="0.25">
      <c r="A100" t="s">
        <v>34</v>
      </c>
      <c r="B100" t="s">
        <v>35</v>
      </c>
      <c r="C100" s="1">
        <v>46173</v>
      </c>
      <c r="D100" s="1">
        <v>35854</v>
      </c>
      <c r="E100" s="1">
        <v>46175</v>
      </c>
      <c r="F100">
        <v>0.05</v>
      </c>
      <c r="G100">
        <v>3.5074974500000002E-2</v>
      </c>
      <c r="H100">
        <v>8.2645859000000002E-2</v>
      </c>
      <c r="I100">
        <v>0.1677208335</v>
      </c>
    </row>
    <row r="101" spans="1:9" x14ac:dyDescent="0.25">
      <c r="A101" t="s">
        <v>34</v>
      </c>
      <c r="B101" t="s">
        <v>35</v>
      </c>
      <c r="C101" s="1">
        <v>46173</v>
      </c>
      <c r="D101" s="1">
        <v>35885</v>
      </c>
      <c r="E101" s="1">
        <v>46175</v>
      </c>
      <c r="F101">
        <v>0.05</v>
      </c>
      <c r="G101">
        <v>5.1095705399999997E-2</v>
      </c>
      <c r="H101">
        <v>8.1297875699999994E-2</v>
      </c>
      <c r="I101">
        <v>0.18239358110000001</v>
      </c>
    </row>
    <row r="102" spans="1:9" x14ac:dyDescent="0.25">
      <c r="A102" t="s">
        <v>34</v>
      </c>
      <c r="B102" t="s">
        <v>35</v>
      </c>
      <c r="C102" s="1">
        <v>46173</v>
      </c>
      <c r="D102" s="1">
        <v>35915</v>
      </c>
      <c r="E102" s="1">
        <v>46175</v>
      </c>
      <c r="F102">
        <v>0.05</v>
      </c>
      <c r="G102">
        <v>6.7263778900000001E-2</v>
      </c>
      <c r="H102">
        <v>7.6360203099999996E-2</v>
      </c>
      <c r="I102">
        <v>0.193623982</v>
      </c>
    </row>
    <row r="103" spans="1:9" x14ac:dyDescent="0.25">
      <c r="A103" t="s">
        <v>34</v>
      </c>
      <c r="B103" t="s">
        <v>35</v>
      </c>
      <c r="C103" s="1">
        <v>46173</v>
      </c>
      <c r="D103" s="1">
        <v>35946</v>
      </c>
      <c r="E103" s="1">
        <v>46175</v>
      </c>
      <c r="F103">
        <v>0.05</v>
      </c>
      <c r="G103">
        <v>4.3833849799999998E-2</v>
      </c>
      <c r="H103">
        <v>7.6964027599999998E-2</v>
      </c>
      <c r="I103">
        <v>0.1707978775</v>
      </c>
    </row>
    <row r="104" spans="1:9" x14ac:dyDescent="0.25">
      <c r="A104" t="s">
        <v>34</v>
      </c>
      <c r="B104" t="s">
        <v>35</v>
      </c>
      <c r="C104" s="1">
        <v>46173</v>
      </c>
      <c r="D104" s="1">
        <v>35976</v>
      </c>
      <c r="E104" s="1">
        <v>46175</v>
      </c>
      <c r="F104">
        <v>0.05</v>
      </c>
      <c r="G104">
        <v>2.7157553899999999E-2</v>
      </c>
      <c r="H104">
        <v>7.6617228499999995E-2</v>
      </c>
      <c r="I104">
        <v>0.1537747823</v>
      </c>
    </row>
    <row r="105" spans="1:9" x14ac:dyDescent="0.25">
      <c r="A105" t="s">
        <v>34</v>
      </c>
      <c r="B105" t="s">
        <v>35</v>
      </c>
      <c r="C105" s="1">
        <v>46173</v>
      </c>
      <c r="D105" s="1">
        <v>36007</v>
      </c>
      <c r="E105" s="1">
        <v>46175</v>
      </c>
      <c r="F105">
        <v>0.05</v>
      </c>
      <c r="G105">
        <v>1.64750013E-2</v>
      </c>
      <c r="H105">
        <v>7.9916880800000006E-2</v>
      </c>
      <c r="I105">
        <v>0.146391882</v>
      </c>
    </row>
    <row r="106" spans="1:9" x14ac:dyDescent="0.25">
      <c r="A106" t="s">
        <v>34</v>
      </c>
      <c r="B106" t="s">
        <v>35</v>
      </c>
      <c r="C106" s="1">
        <v>46173</v>
      </c>
      <c r="D106" s="1">
        <v>36038</v>
      </c>
      <c r="E106" s="1">
        <v>46175</v>
      </c>
      <c r="F106">
        <v>0.05</v>
      </c>
      <c r="G106">
        <v>9.1234925000000001E-3</v>
      </c>
      <c r="H106">
        <v>8.1068033499999997E-2</v>
      </c>
      <c r="I106">
        <v>0.14019152600000001</v>
      </c>
    </row>
    <row r="107" spans="1:9" x14ac:dyDescent="0.25">
      <c r="A107" t="s">
        <v>34</v>
      </c>
      <c r="B107" t="s">
        <v>35</v>
      </c>
      <c r="C107" s="1">
        <v>46173</v>
      </c>
      <c r="D107" s="1">
        <v>36068</v>
      </c>
      <c r="E107" s="1">
        <v>46175</v>
      </c>
      <c r="F107">
        <v>0.05</v>
      </c>
      <c r="G107">
        <v>2.1033689500000001E-2</v>
      </c>
      <c r="H107">
        <v>8.4238751400000006E-2</v>
      </c>
      <c r="I107">
        <v>0.1552724409</v>
      </c>
    </row>
    <row r="108" spans="1:9" x14ac:dyDescent="0.25">
      <c r="A108" t="s">
        <v>34</v>
      </c>
      <c r="B108" t="s">
        <v>35</v>
      </c>
      <c r="C108" s="1">
        <v>46173</v>
      </c>
      <c r="D108" s="1">
        <v>36099</v>
      </c>
      <c r="E108" s="1">
        <v>46175</v>
      </c>
      <c r="F108">
        <v>0.05</v>
      </c>
      <c r="G108">
        <v>2.4751908E-2</v>
      </c>
      <c r="H108">
        <v>8.3689059100000004E-2</v>
      </c>
      <c r="I108">
        <v>0.1584409672</v>
      </c>
    </row>
    <row r="109" spans="1:9" x14ac:dyDescent="0.25">
      <c r="A109" t="s">
        <v>34</v>
      </c>
      <c r="B109" t="s">
        <v>35</v>
      </c>
      <c r="C109" s="1">
        <v>46173</v>
      </c>
      <c r="D109" s="1">
        <v>36129</v>
      </c>
      <c r="E109" s="1">
        <v>46175</v>
      </c>
      <c r="F109">
        <v>0.05</v>
      </c>
      <c r="G109">
        <v>1.34252378E-2</v>
      </c>
      <c r="H109">
        <v>8.3140100100000003E-2</v>
      </c>
      <c r="I109">
        <v>0.14656533790000001</v>
      </c>
    </row>
    <row r="110" spans="1:9" x14ac:dyDescent="0.25">
      <c r="A110" t="s">
        <v>34</v>
      </c>
      <c r="B110" t="s">
        <v>35</v>
      </c>
      <c r="C110" s="1">
        <v>46173</v>
      </c>
      <c r="D110" s="1">
        <v>36160</v>
      </c>
      <c r="E110" s="1">
        <v>46175</v>
      </c>
      <c r="F110">
        <v>0.05</v>
      </c>
      <c r="G110">
        <v>-9.4644202000000004E-3</v>
      </c>
      <c r="H110">
        <v>8.2639882799999995E-2</v>
      </c>
      <c r="I110">
        <v>0.12317546259999999</v>
      </c>
    </row>
    <row r="111" spans="1:9" x14ac:dyDescent="0.25">
      <c r="A111" t="s">
        <v>34</v>
      </c>
      <c r="B111" t="s">
        <v>35</v>
      </c>
      <c r="C111" s="1">
        <v>46173</v>
      </c>
      <c r="D111" s="1">
        <v>36191</v>
      </c>
      <c r="E111" s="1">
        <v>46175</v>
      </c>
      <c r="F111">
        <v>0.05</v>
      </c>
      <c r="G111">
        <v>2.4978164000000001E-3</v>
      </c>
      <c r="H111">
        <v>8.0804729399999997E-2</v>
      </c>
      <c r="I111">
        <v>0.13330254580000001</v>
      </c>
    </row>
    <row r="112" spans="1:9" x14ac:dyDescent="0.25">
      <c r="A112" t="s">
        <v>34</v>
      </c>
      <c r="B112" t="s">
        <v>35</v>
      </c>
      <c r="C112" s="1">
        <v>46173</v>
      </c>
      <c r="D112" s="1">
        <v>36219</v>
      </c>
      <c r="E112" s="1">
        <v>46175</v>
      </c>
      <c r="F112">
        <v>0.05</v>
      </c>
      <c r="G112">
        <v>8.8939042000000003E-3</v>
      </c>
      <c r="H112">
        <v>8.0268110599999998E-2</v>
      </c>
      <c r="I112">
        <v>0.13916201480000001</v>
      </c>
    </row>
    <row r="113" spans="1:9" x14ac:dyDescent="0.25">
      <c r="A113" t="s">
        <v>34</v>
      </c>
      <c r="B113" t="s">
        <v>35</v>
      </c>
      <c r="C113" s="1">
        <v>46173</v>
      </c>
      <c r="D113" s="1">
        <v>36250</v>
      </c>
      <c r="E113" s="1">
        <v>46175</v>
      </c>
      <c r="F113">
        <v>0.05</v>
      </c>
      <c r="G113">
        <v>1.9908453199999999E-2</v>
      </c>
      <c r="H113">
        <v>7.8667791900000006E-2</v>
      </c>
      <c r="I113">
        <v>0.1485762451</v>
      </c>
    </row>
    <row r="114" spans="1:9" x14ac:dyDescent="0.25">
      <c r="A114" t="s">
        <v>34</v>
      </c>
      <c r="B114" t="s">
        <v>35</v>
      </c>
      <c r="C114" s="1">
        <v>46173</v>
      </c>
      <c r="D114" s="1">
        <v>36280</v>
      </c>
      <c r="E114" s="1">
        <v>46175</v>
      </c>
      <c r="F114">
        <v>0.05</v>
      </c>
      <c r="G114">
        <v>3.5054277000000002E-2</v>
      </c>
      <c r="H114">
        <v>7.7971774100000002E-2</v>
      </c>
      <c r="I114">
        <v>0.16302605110000001</v>
      </c>
    </row>
    <row r="115" spans="1:9" x14ac:dyDescent="0.25">
      <c r="A115" t="s">
        <v>34</v>
      </c>
      <c r="B115" t="s">
        <v>35</v>
      </c>
      <c r="C115" s="1">
        <v>46173</v>
      </c>
      <c r="D115" s="1">
        <v>36311</v>
      </c>
      <c r="E115" s="1">
        <v>46175</v>
      </c>
      <c r="F115">
        <v>0.05</v>
      </c>
      <c r="G115">
        <v>2.31694125E-2</v>
      </c>
      <c r="H115">
        <v>7.6394341399999996E-2</v>
      </c>
      <c r="I115">
        <v>0.14956375390000001</v>
      </c>
    </row>
    <row r="116" spans="1:9" x14ac:dyDescent="0.25">
      <c r="A116" t="s">
        <v>34</v>
      </c>
      <c r="B116" t="s">
        <v>35</v>
      </c>
      <c r="C116" s="1">
        <v>46173</v>
      </c>
      <c r="D116" s="1">
        <v>36341</v>
      </c>
      <c r="E116" s="1">
        <v>46175</v>
      </c>
      <c r="F116">
        <v>0.05</v>
      </c>
      <c r="G116">
        <v>3.00301556E-2</v>
      </c>
      <c r="H116">
        <v>7.6433806100000001E-2</v>
      </c>
      <c r="I116">
        <v>0.15646396169999999</v>
      </c>
    </row>
    <row r="117" spans="1:9" x14ac:dyDescent="0.25">
      <c r="A117" t="s">
        <v>34</v>
      </c>
      <c r="B117" t="s">
        <v>35</v>
      </c>
      <c r="C117" s="1">
        <v>46173</v>
      </c>
      <c r="D117" s="1">
        <v>36372</v>
      </c>
      <c r="E117" s="1">
        <v>46175</v>
      </c>
      <c r="F117">
        <v>0.05</v>
      </c>
      <c r="G117">
        <v>3.9342685699999998E-2</v>
      </c>
      <c r="H117">
        <v>7.2823505600000005E-2</v>
      </c>
      <c r="I117">
        <v>0.1621661912</v>
      </c>
    </row>
    <row r="118" spans="1:9" x14ac:dyDescent="0.25">
      <c r="A118" t="s">
        <v>34</v>
      </c>
      <c r="B118" t="s">
        <v>35</v>
      </c>
      <c r="C118" s="1">
        <v>46173</v>
      </c>
      <c r="D118" s="1">
        <v>36403</v>
      </c>
      <c r="E118" s="1">
        <v>46175</v>
      </c>
      <c r="F118">
        <v>0.05</v>
      </c>
      <c r="G118">
        <v>3.9499290399999998E-2</v>
      </c>
      <c r="H118">
        <v>6.9068614599999995E-2</v>
      </c>
      <c r="I118">
        <v>0.15856790500000001</v>
      </c>
    </row>
    <row r="119" spans="1:9" x14ac:dyDescent="0.25">
      <c r="A119" t="s">
        <v>34</v>
      </c>
      <c r="B119" t="s">
        <v>35</v>
      </c>
      <c r="C119" s="1">
        <v>46173</v>
      </c>
      <c r="D119" s="1">
        <v>36433</v>
      </c>
      <c r="E119" s="1">
        <v>46175</v>
      </c>
      <c r="F119">
        <v>0.05</v>
      </c>
      <c r="G119">
        <v>4.7310833699999999E-2</v>
      </c>
      <c r="H119">
        <v>6.7293621900000003E-2</v>
      </c>
      <c r="I119">
        <v>0.16460445570000001</v>
      </c>
    </row>
    <row r="120" spans="1:9" x14ac:dyDescent="0.25">
      <c r="A120" t="s">
        <v>34</v>
      </c>
      <c r="B120" t="s">
        <v>35</v>
      </c>
      <c r="C120" s="1">
        <v>46173</v>
      </c>
      <c r="D120" s="1">
        <v>36464</v>
      </c>
      <c r="E120" s="1">
        <v>46175</v>
      </c>
      <c r="F120">
        <v>0.05</v>
      </c>
      <c r="G120">
        <v>5.4660302399999999E-2</v>
      </c>
      <c r="H120">
        <v>6.7019480300000003E-2</v>
      </c>
      <c r="I120">
        <v>0.17167978270000001</v>
      </c>
    </row>
    <row r="121" spans="1:9" x14ac:dyDescent="0.25">
      <c r="A121" t="s">
        <v>34</v>
      </c>
      <c r="B121" t="s">
        <v>35</v>
      </c>
      <c r="C121" s="1">
        <v>46173</v>
      </c>
      <c r="D121" s="1">
        <v>36494</v>
      </c>
      <c r="E121" s="1">
        <v>46175</v>
      </c>
      <c r="F121">
        <v>0.05</v>
      </c>
      <c r="G121">
        <v>6.3483221100000001E-2</v>
      </c>
      <c r="H121">
        <v>6.6883252200000007E-2</v>
      </c>
      <c r="I121">
        <v>0.1803664733</v>
      </c>
    </row>
    <row r="122" spans="1:9" x14ac:dyDescent="0.25">
      <c r="A122" t="s">
        <v>34</v>
      </c>
      <c r="B122" t="s">
        <v>35</v>
      </c>
      <c r="C122" s="1">
        <v>46173</v>
      </c>
      <c r="D122" s="1">
        <v>36525</v>
      </c>
      <c r="E122" s="1">
        <v>46175</v>
      </c>
      <c r="F122">
        <v>0.05</v>
      </c>
      <c r="G122">
        <v>8.0658465700000001E-2</v>
      </c>
      <c r="H122">
        <v>6.7140117599999993E-2</v>
      </c>
      <c r="I122">
        <v>0.1977985833</v>
      </c>
    </row>
    <row r="123" spans="1:9" x14ac:dyDescent="0.25">
      <c r="A123" t="s">
        <v>34</v>
      </c>
      <c r="B123" t="s">
        <v>35</v>
      </c>
      <c r="C123" s="1">
        <v>46173</v>
      </c>
      <c r="D123" s="1">
        <v>36556</v>
      </c>
      <c r="E123" s="1">
        <v>46175</v>
      </c>
      <c r="F123">
        <v>0.05</v>
      </c>
      <c r="G123">
        <v>0.1130934561</v>
      </c>
      <c r="H123">
        <v>6.6646191399999999E-2</v>
      </c>
      <c r="I123">
        <v>0.2297396475</v>
      </c>
    </row>
    <row r="124" spans="1:9" x14ac:dyDescent="0.25">
      <c r="A124" t="s">
        <v>34</v>
      </c>
      <c r="B124" t="s">
        <v>35</v>
      </c>
      <c r="C124" s="1">
        <v>46173</v>
      </c>
      <c r="D124" s="1">
        <v>36585</v>
      </c>
      <c r="E124" s="1">
        <v>46175</v>
      </c>
      <c r="F124">
        <v>0.05</v>
      </c>
      <c r="G124">
        <v>0.1173774528</v>
      </c>
      <c r="H124">
        <v>6.4944673100000003E-2</v>
      </c>
      <c r="I124">
        <v>0.2323221258</v>
      </c>
    </row>
    <row r="125" spans="1:9" x14ac:dyDescent="0.25">
      <c r="A125" t="s">
        <v>34</v>
      </c>
      <c r="B125" t="s">
        <v>35</v>
      </c>
      <c r="C125" s="1">
        <v>46173</v>
      </c>
      <c r="D125" s="1">
        <v>36616</v>
      </c>
      <c r="E125" s="1">
        <v>46175</v>
      </c>
      <c r="F125">
        <v>0.05</v>
      </c>
      <c r="G125">
        <v>0.1087900302</v>
      </c>
      <c r="H125">
        <v>6.4649554200000001E-2</v>
      </c>
      <c r="I125">
        <v>0.2234395844</v>
      </c>
    </row>
    <row r="126" spans="1:9" x14ac:dyDescent="0.25">
      <c r="A126" t="s">
        <v>34</v>
      </c>
      <c r="B126" t="s">
        <v>35</v>
      </c>
      <c r="C126" s="1">
        <v>46173</v>
      </c>
      <c r="D126" s="1">
        <v>36646</v>
      </c>
      <c r="E126" s="1">
        <v>46175</v>
      </c>
      <c r="F126">
        <v>0.05</v>
      </c>
      <c r="G126">
        <v>9.8241271699999994E-2</v>
      </c>
      <c r="H126">
        <v>6.4577703299999997E-2</v>
      </c>
      <c r="I126">
        <v>0.2128189751</v>
      </c>
    </row>
    <row r="127" spans="1:9" x14ac:dyDescent="0.25">
      <c r="A127" t="s">
        <v>34</v>
      </c>
      <c r="B127" t="s">
        <v>35</v>
      </c>
      <c r="C127" s="1">
        <v>46173</v>
      </c>
      <c r="D127" s="1">
        <v>36677</v>
      </c>
      <c r="E127" s="1">
        <v>46175</v>
      </c>
      <c r="F127">
        <v>0.05</v>
      </c>
      <c r="G127">
        <v>9.5167295299999996E-2</v>
      </c>
      <c r="H127">
        <v>6.5134878500000007E-2</v>
      </c>
      <c r="I127">
        <v>0.21030217379999999</v>
      </c>
    </row>
    <row r="128" spans="1:9" x14ac:dyDescent="0.25">
      <c r="A128" t="s">
        <v>34</v>
      </c>
      <c r="B128" t="s">
        <v>35</v>
      </c>
      <c r="C128" s="1">
        <v>46173</v>
      </c>
      <c r="D128" s="1">
        <v>36707</v>
      </c>
      <c r="E128" s="1">
        <v>46175</v>
      </c>
      <c r="F128">
        <v>0.05</v>
      </c>
      <c r="G128">
        <v>0.1071318392</v>
      </c>
      <c r="H128">
        <v>6.6495455999999994E-2</v>
      </c>
      <c r="I128">
        <v>0.22362729510000001</v>
      </c>
    </row>
    <row r="129" spans="1:9" x14ac:dyDescent="0.25">
      <c r="A129" t="s">
        <v>34</v>
      </c>
      <c r="B129" t="s">
        <v>35</v>
      </c>
      <c r="C129" s="1">
        <v>46173</v>
      </c>
      <c r="D129" s="1">
        <v>36738</v>
      </c>
      <c r="E129" s="1">
        <v>46175</v>
      </c>
      <c r="F129">
        <v>0.05</v>
      </c>
      <c r="G129">
        <v>0.1066830294</v>
      </c>
      <c r="H129">
        <v>6.7250888199999997E-2</v>
      </c>
      <c r="I129">
        <v>0.2239339176</v>
      </c>
    </row>
    <row r="130" spans="1:9" x14ac:dyDescent="0.25">
      <c r="A130" t="s">
        <v>34</v>
      </c>
      <c r="B130" t="s">
        <v>35</v>
      </c>
      <c r="C130" s="1">
        <v>46173</v>
      </c>
      <c r="D130" s="1">
        <v>36769</v>
      </c>
      <c r="E130" s="1">
        <v>46175</v>
      </c>
      <c r="F130">
        <v>0.05</v>
      </c>
      <c r="G130">
        <v>0.1179539612</v>
      </c>
      <c r="H130">
        <v>6.7327930999999994E-2</v>
      </c>
      <c r="I130">
        <v>0.23528189220000001</v>
      </c>
    </row>
    <row r="131" spans="1:9" x14ac:dyDescent="0.25">
      <c r="A131" t="s">
        <v>34</v>
      </c>
      <c r="B131" t="s">
        <v>35</v>
      </c>
      <c r="C131" s="1">
        <v>46173</v>
      </c>
      <c r="D131" s="1">
        <v>36799</v>
      </c>
      <c r="E131" s="1">
        <v>46175</v>
      </c>
      <c r="F131">
        <v>0.05</v>
      </c>
      <c r="G131">
        <v>0.11239120330000001</v>
      </c>
      <c r="H131">
        <v>6.8331849E-2</v>
      </c>
      <c r="I131">
        <v>0.23072305230000001</v>
      </c>
    </row>
    <row r="132" spans="1:9" x14ac:dyDescent="0.25">
      <c r="A132" t="s">
        <v>34</v>
      </c>
      <c r="B132" t="s">
        <v>35</v>
      </c>
      <c r="C132" s="1">
        <v>46173</v>
      </c>
      <c r="D132" s="1">
        <v>36830</v>
      </c>
      <c r="E132" s="1">
        <v>46175</v>
      </c>
      <c r="F132">
        <v>0.05</v>
      </c>
      <c r="G132">
        <v>0.10493134849999999</v>
      </c>
      <c r="H132">
        <v>6.8534356500000004E-2</v>
      </c>
      <c r="I132">
        <v>0.22346570499999999</v>
      </c>
    </row>
    <row r="133" spans="1:9" x14ac:dyDescent="0.25">
      <c r="A133" t="s">
        <v>34</v>
      </c>
      <c r="B133" t="s">
        <v>35</v>
      </c>
      <c r="C133" s="1">
        <v>46173</v>
      </c>
      <c r="D133" s="1">
        <v>36860</v>
      </c>
      <c r="E133" s="1">
        <v>46175</v>
      </c>
      <c r="F133">
        <v>0.05</v>
      </c>
      <c r="G133">
        <v>0.1014380013</v>
      </c>
      <c r="H133">
        <v>6.79411615E-2</v>
      </c>
      <c r="I133">
        <v>0.2193791628</v>
      </c>
    </row>
    <row r="134" spans="1:9" x14ac:dyDescent="0.25">
      <c r="A134" t="s">
        <v>34</v>
      </c>
      <c r="B134" t="s">
        <v>35</v>
      </c>
      <c r="C134" s="1">
        <v>46173</v>
      </c>
      <c r="D134" s="1">
        <v>36891</v>
      </c>
      <c r="E134" s="1">
        <v>46175</v>
      </c>
      <c r="F134">
        <v>0.05</v>
      </c>
      <c r="G134">
        <v>0.1037457925</v>
      </c>
      <c r="H134">
        <v>6.7300180599999995E-2</v>
      </c>
      <c r="I134">
        <v>0.22104597309999999</v>
      </c>
    </row>
    <row r="135" spans="1:9" x14ac:dyDescent="0.25">
      <c r="A135" t="s">
        <v>34</v>
      </c>
      <c r="B135" t="s">
        <v>35</v>
      </c>
      <c r="C135" s="1">
        <v>46173</v>
      </c>
      <c r="D135" s="1">
        <v>36922</v>
      </c>
      <c r="E135" s="1">
        <v>46175</v>
      </c>
      <c r="F135">
        <v>0.05</v>
      </c>
      <c r="G135">
        <v>0.1024744227</v>
      </c>
      <c r="H135">
        <v>6.7122846E-2</v>
      </c>
      <c r="I135">
        <v>0.21959726869999999</v>
      </c>
    </row>
    <row r="136" spans="1:9" x14ac:dyDescent="0.25">
      <c r="A136" t="s">
        <v>34</v>
      </c>
      <c r="B136" t="s">
        <v>35</v>
      </c>
      <c r="C136" s="1">
        <v>46173</v>
      </c>
      <c r="D136" s="1">
        <v>36950</v>
      </c>
      <c r="E136" s="1">
        <v>46175</v>
      </c>
      <c r="F136">
        <v>0.05</v>
      </c>
      <c r="G136">
        <v>0.1091768149</v>
      </c>
      <c r="H136">
        <v>6.7361753299999994E-2</v>
      </c>
      <c r="I136">
        <v>0.22653856820000001</v>
      </c>
    </row>
    <row r="137" spans="1:9" x14ac:dyDescent="0.25">
      <c r="A137" t="s">
        <v>34</v>
      </c>
      <c r="B137" t="s">
        <v>35</v>
      </c>
      <c r="C137" s="1">
        <v>46173</v>
      </c>
      <c r="D137" s="1">
        <v>36981</v>
      </c>
      <c r="E137" s="1">
        <v>46175</v>
      </c>
      <c r="F137">
        <v>0.05</v>
      </c>
      <c r="G137">
        <v>0.1019896111</v>
      </c>
      <c r="H137">
        <v>6.7310924999999994E-2</v>
      </c>
      <c r="I137">
        <v>0.21930053620000001</v>
      </c>
    </row>
    <row r="138" spans="1:9" x14ac:dyDescent="0.25">
      <c r="A138" t="s">
        <v>34</v>
      </c>
      <c r="B138" t="s">
        <v>35</v>
      </c>
      <c r="C138" s="1">
        <v>46173</v>
      </c>
      <c r="D138" s="1">
        <v>37011</v>
      </c>
      <c r="E138" s="1">
        <v>46175</v>
      </c>
      <c r="F138">
        <v>0.05</v>
      </c>
      <c r="G138">
        <v>0.1125087722</v>
      </c>
      <c r="H138">
        <v>6.6492657499999996E-2</v>
      </c>
      <c r="I138">
        <v>0.22900142970000001</v>
      </c>
    </row>
    <row r="139" spans="1:9" x14ac:dyDescent="0.25">
      <c r="A139" t="s">
        <v>34</v>
      </c>
      <c r="B139" t="s">
        <v>35</v>
      </c>
      <c r="C139" s="1">
        <v>46173</v>
      </c>
      <c r="D139" s="1">
        <v>37042</v>
      </c>
      <c r="E139" s="1">
        <v>46175</v>
      </c>
      <c r="F139">
        <v>0.05</v>
      </c>
      <c r="G139">
        <v>0.13459231269999999</v>
      </c>
      <c r="H139">
        <v>6.6127069499999996E-2</v>
      </c>
      <c r="I139">
        <v>0.25071938220000001</v>
      </c>
    </row>
    <row r="140" spans="1:9" x14ac:dyDescent="0.25">
      <c r="A140" t="s">
        <v>34</v>
      </c>
      <c r="B140" t="s">
        <v>35</v>
      </c>
      <c r="C140" s="1">
        <v>46173</v>
      </c>
      <c r="D140" s="1">
        <v>37072</v>
      </c>
      <c r="E140" s="1">
        <v>46175</v>
      </c>
      <c r="F140">
        <v>0.05</v>
      </c>
      <c r="G140">
        <v>0.12629016009999999</v>
      </c>
      <c r="H140">
        <v>6.5326803200000005E-2</v>
      </c>
      <c r="I140">
        <v>0.24161696329999999</v>
      </c>
    </row>
    <row r="141" spans="1:9" x14ac:dyDescent="0.25">
      <c r="A141" t="s">
        <v>34</v>
      </c>
      <c r="B141" t="s">
        <v>35</v>
      </c>
      <c r="C141" s="1">
        <v>46173</v>
      </c>
      <c r="D141" s="1">
        <v>37103</v>
      </c>
      <c r="E141" s="1">
        <v>46175</v>
      </c>
      <c r="F141">
        <v>0.05</v>
      </c>
      <c r="G141">
        <v>0.1300355007</v>
      </c>
      <c r="H141">
        <v>6.3263807800000002E-2</v>
      </c>
      <c r="I141">
        <v>0.24329930850000001</v>
      </c>
    </row>
    <row r="142" spans="1:9" x14ac:dyDescent="0.25">
      <c r="A142" t="s">
        <v>34</v>
      </c>
      <c r="B142" t="s">
        <v>35</v>
      </c>
      <c r="C142" s="1">
        <v>46173</v>
      </c>
      <c r="D142" s="1">
        <v>37134</v>
      </c>
      <c r="E142" s="1">
        <v>46175</v>
      </c>
      <c r="F142">
        <v>0.05</v>
      </c>
      <c r="G142">
        <v>0.14142579629999999</v>
      </c>
      <c r="H142">
        <v>6.2079376800000002E-2</v>
      </c>
      <c r="I142">
        <v>0.25350517319999999</v>
      </c>
    </row>
    <row r="143" spans="1:9" x14ac:dyDescent="0.25">
      <c r="A143" t="s">
        <v>34</v>
      </c>
      <c r="B143" t="s">
        <v>35</v>
      </c>
      <c r="C143" s="1">
        <v>46173</v>
      </c>
      <c r="D143" s="1">
        <v>37164</v>
      </c>
      <c r="E143" s="1">
        <v>46175</v>
      </c>
      <c r="F143">
        <v>0.05</v>
      </c>
      <c r="G143">
        <v>0.12986574379999999</v>
      </c>
      <c r="H143">
        <v>6.05713586E-2</v>
      </c>
      <c r="I143">
        <v>0.24043710239999999</v>
      </c>
    </row>
    <row r="144" spans="1:9" x14ac:dyDescent="0.25">
      <c r="A144" t="s">
        <v>34</v>
      </c>
      <c r="B144" t="s">
        <v>35</v>
      </c>
      <c r="C144" s="1">
        <v>46173</v>
      </c>
      <c r="D144" s="1">
        <v>37195</v>
      </c>
      <c r="E144" s="1">
        <v>46175</v>
      </c>
      <c r="F144">
        <v>0.05</v>
      </c>
      <c r="G144">
        <v>0.14105661410000001</v>
      </c>
      <c r="H144">
        <v>5.8133966099999997E-2</v>
      </c>
      <c r="I144">
        <v>0.24919058020000001</v>
      </c>
    </row>
    <row r="145" spans="1:9" x14ac:dyDescent="0.25">
      <c r="A145" t="s">
        <v>34</v>
      </c>
      <c r="B145" t="s">
        <v>35</v>
      </c>
      <c r="C145" s="1">
        <v>46173</v>
      </c>
      <c r="D145" s="1">
        <v>37225</v>
      </c>
      <c r="E145" s="1">
        <v>46175</v>
      </c>
      <c r="F145">
        <v>0.05</v>
      </c>
      <c r="G145">
        <v>0.15842332449999999</v>
      </c>
      <c r="H145">
        <v>5.8559589099999997E-2</v>
      </c>
      <c r="I145">
        <v>0.26698291359999998</v>
      </c>
    </row>
    <row r="146" spans="1:9" x14ac:dyDescent="0.25">
      <c r="A146" t="s">
        <v>34</v>
      </c>
      <c r="B146" t="s">
        <v>35</v>
      </c>
      <c r="C146" s="1">
        <v>46173</v>
      </c>
      <c r="D146" s="1">
        <v>37256</v>
      </c>
      <c r="E146" s="1">
        <v>46175</v>
      </c>
      <c r="F146">
        <v>0.05</v>
      </c>
      <c r="G146">
        <v>0.1764543321</v>
      </c>
      <c r="H146">
        <v>5.74490639E-2</v>
      </c>
      <c r="I146">
        <v>0.28390339590000002</v>
      </c>
    </row>
    <row r="147" spans="1:9" x14ac:dyDescent="0.25">
      <c r="A147" t="s">
        <v>34</v>
      </c>
      <c r="B147" t="s">
        <v>35</v>
      </c>
      <c r="C147" s="1">
        <v>46173</v>
      </c>
      <c r="D147" s="1">
        <v>37287</v>
      </c>
      <c r="E147" s="1">
        <v>46175</v>
      </c>
      <c r="F147">
        <v>0.05</v>
      </c>
      <c r="G147">
        <v>0.17239110869999999</v>
      </c>
      <c r="H147">
        <v>5.8676078399999998E-2</v>
      </c>
      <c r="I147">
        <v>0.2810671871</v>
      </c>
    </row>
    <row r="148" spans="1:9" x14ac:dyDescent="0.25">
      <c r="A148" t="s">
        <v>34</v>
      </c>
      <c r="B148" t="s">
        <v>35</v>
      </c>
      <c r="C148" s="1">
        <v>46173</v>
      </c>
      <c r="D148" s="1">
        <v>37315</v>
      </c>
      <c r="E148" s="1">
        <v>46175</v>
      </c>
      <c r="F148">
        <v>0.05</v>
      </c>
      <c r="G148">
        <v>0.16581837199999999</v>
      </c>
      <c r="H148">
        <v>5.9598880600000001E-2</v>
      </c>
      <c r="I148">
        <v>0.2754172526</v>
      </c>
    </row>
    <row r="149" spans="1:9" x14ac:dyDescent="0.25">
      <c r="A149" t="s">
        <v>34</v>
      </c>
      <c r="B149" t="s">
        <v>35</v>
      </c>
      <c r="C149" s="1">
        <v>46173</v>
      </c>
      <c r="D149" s="1">
        <v>37346</v>
      </c>
      <c r="E149" s="1">
        <v>46175</v>
      </c>
      <c r="F149">
        <v>0.05</v>
      </c>
      <c r="G149">
        <v>0.17002043250000001</v>
      </c>
      <c r="H149">
        <v>6.0507905299999998E-2</v>
      </c>
      <c r="I149">
        <v>0.28052833789999998</v>
      </c>
    </row>
    <row r="150" spans="1:9" x14ac:dyDescent="0.25">
      <c r="A150" t="s">
        <v>34</v>
      </c>
      <c r="B150" t="s">
        <v>35</v>
      </c>
      <c r="C150" s="1">
        <v>46173</v>
      </c>
      <c r="D150" s="1">
        <v>37376</v>
      </c>
      <c r="E150" s="1">
        <v>46175</v>
      </c>
      <c r="F150">
        <v>0.05</v>
      </c>
      <c r="G150">
        <v>0.170505723</v>
      </c>
      <c r="H150">
        <v>6.1793964200000003E-2</v>
      </c>
      <c r="I150">
        <v>0.28229968719999998</v>
      </c>
    </row>
    <row r="151" spans="1:9" x14ac:dyDescent="0.25">
      <c r="A151" t="s">
        <v>34</v>
      </c>
      <c r="B151" t="s">
        <v>35</v>
      </c>
      <c r="C151" s="1">
        <v>46173</v>
      </c>
      <c r="D151" s="1">
        <v>37407</v>
      </c>
      <c r="E151" s="1">
        <v>46175</v>
      </c>
      <c r="F151">
        <v>0.05</v>
      </c>
      <c r="G151">
        <v>0.1744842409</v>
      </c>
      <c r="H151">
        <v>6.2478136500000003E-2</v>
      </c>
      <c r="I151">
        <v>0.28696237740000002</v>
      </c>
    </row>
    <row r="152" spans="1:9" x14ac:dyDescent="0.25">
      <c r="A152" t="s">
        <v>34</v>
      </c>
      <c r="B152" t="s">
        <v>35</v>
      </c>
      <c r="C152" s="1">
        <v>46173</v>
      </c>
      <c r="D152" s="1">
        <v>37437</v>
      </c>
      <c r="E152" s="1">
        <v>46175</v>
      </c>
      <c r="F152">
        <v>0.05</v>
      </c>
      <c r="G152">
        <v>0.1601178549</v>
      </c>
      <c r="H152">
        <v>6.3556831499999994E-2</v>
      </c>
      <c r="I152">
        <v>0.27367468639999998</v>
      </c>
    </row>
    <row r="153" spans="1:9" x14ac:dyDescent="0.25">
      <c r="A153" t="s">
        <v>34</v>
      </c>
      <c r="B153" t="s">
        <v>35</v>
      </c>
      <c r="C153" s="1">
        <v>46173</v>
      </c>
      <c r="D153" s="1">
        <v>37468</v>
      </c>
      <c r="E153" s="1">
        <v>46175</v>
      </c>
      <c r="F153">
        <v>0.05</v>
      </c>
      <c r="G153">
        <v>0.1423784797</v>
      </c>
      <c r="H153">
        <v>6.4382856200000005E-2</v>
      </c>
      <c r="I153">
        <v>0.25676133579999999</v>
      </c>
    </row>
    <row r="154" spans="1:9" x14ac:dyDescent="0.25">
      <c r="A154" t="s">
        <v>34</v>
      </c>
      <c r="B154" t="s">
        <v>35</v>
      </c>
      <c r="C154" s="1">
        <v>46173</v>
      </c>
      <c r="D154" s="1">
        <v>37499</v>
      </c>
      <c r="E154" s="1">
        <v>46175</v>
      </c>
      <c r="F154">
        <v>0.05</v>
      </c>
      <c r="G154">
        <v>0.16329304450000001</v>
      </c>
      <c r="H154">
        <v>6.5254586099999998E-2</v>
      </c>
      <c r="I154">
        <v>0.27854763059999998</v>
      </c>
    </row>
    <row r="155" spans="1:9" x14ac:dyDescent="0.25">
      <c r="A155" t="s">
        <v>34</v>
      </c>
      <c r="B155" t="s">
        <v>35</v>
      </c>
      <c r="C155" s="1">
        <v>46173</v>
      </c>
      <c r="D155" s="1">
        <v>37529</v>
      </c>
      <c r="E155" s="1">
        <v>46175</v>
      </c>
      <c r="F155">
        <v>0.05</v>
      </c>
      <c r="G155">
        <v>0.1689271061</v>
      </c>
      <c r="H155">
        <v>6.6372736900000007E-2</v>
      </c>
      <c r="I155">
        <v>0.285299843</v>
      </c>
    </row>
    <row r="156" spans="1:9" x14ac:dyDescent="0.25">
      <c r="A156" t="s">
        <v>34</v>
      </c>
      <c r="B156" t="s">
        <v>35</v>
      </c>
      <c r="C156" s="1">
        <v>46173</v>
      </c>
      <c r="D156" s="1">
        <v>37560</v>
      </c>
      <c r="E156" s="1">
        <v>46175</v>
      </c>
      <c r="F156">
        <v>0.05</v>
      </c>
      <c r="G156">
        <v>0.18262900470000001</v>
      </c>
      <c r="H156">
        <v>6.8721206600000001E-2</v>
      </c>
      <c r="I156">
        <v>0.3013502112</v>
      </c>
    </row>
    <row r="157" spans="1:9" x14ac:dyDescent="0.25">
      <c r="A157" t="s">
        <v>34</v>
      </c>
      <c r="B157" t="s">
        <v>35</v>
      </c>
      <c r="C157" s="1">
        <v>46173</v>
      </c>
      <c r="D157" s="1">
        <v>37590</v>
      </c>
      <c r="E157" s="1">
        <v>46175</v>
      </c>
      <c r="F157">
        <v>0.05</v>
      </c>
      <c r="G157">
        <v>0.194460827</v>
      </c>
      <c r="H157">
        <v>7.0364562800000002E-2</v>
      </c>
      <c r="I157">
        <v>0.31482538980000002</v>
      </c>
    </row>
    <row r="158" spans="1:9" x14ac:dyDescent="0.25">
      <c r="A158" t="s">
        <v>34</v>
      </c>
      <c r="B158" t="s">
        <v>35</v>
      </c>
      <c r="C158" s="1">
        <v>46173</v>
      </c>
      <c r="D158" s="1">
        <v>37621</v>
      </c>
      <c r="E158" s="1">
        <v>46175</v>
      </c>
      <c r="F158">
        <v>0.05</v>
      </c>
      <c r="G158">
        <v>0.19551257350000001</v>
      </c>
      <c r="H158">
        <v>6.9893191899999998E-2</v>
      </c>
      <c r="I158">
        <v>0.31540576539999998</v>
      </c>
    </row>
    <row r="159" spans="1:9" x14ac:dyDescent="0.25">
      <c r="A159" t="s">
        <v>34</v>
      </c>
      <c r="B159" t="s">
        <v>35</v>
      </c>
      <c r="C159" s="1">
        <v>46173</v>
      </c>
      <c r="D159" s="1">
        <v>37652</v>
      </c>
      <c r="E159" s="1">
        <v>46175</v>
      </c>
      <c r="F159">
        <v>0.05</v>
      </c>
      <c r="G159">
        <v>0.17577344980000001</v>
      </c>
      <c r="H159">
        <v>6.9851016599999996E-2</v>
      </c>
      <c r="I159">
        <v>0.29562446640000001</v>
      </c>
    </row>
    <row r="160" spans="1:9" x14ac:dyDescent="0.25">
      <c r="A160" t="s">
        <v>34</v>
      </c>
      <c r="B160" t="s">
        <v>35</v>
      </c>
      <c r="C160" s="1">
        <v>46173</v>
      </c>
      <c r="D160" s="1">
        <v>37680</v>
      </c>
      <c r="E160" s="1">
        <v>46175</v>
      </c>
      <c r="F160">
        <v>0.05</v>
      </c>
      <c r="G160">
        <v>0.15769617329999999</v>
      </c>
      <c r="H160">
        <v>6.9179100699999996E-2</v>
      </c>
      <c r="I160">
        <v>0.276875274</v>
      </c>
    </row>
    <row r="161" spans="1:9" x14ac:dyDescent="0.25">
      <c r="A161" t="s">
        <v>34</v>
      </c>
      <c r="B161" t="s">
        <v>35</v>
      </c>
      <c r="C161" s="1">
        <v>46173</v>
      </c>
      <c r="D161" s="1">
        <v>37711</v>
      </c>
      <c r="E161" s="1">
        <v>46175</v>
      </c>
      <c r="F161">
        <v>0.05</v>
      </c>
      <c r="G161">
        <v>0.13252842370000001</v>
      </c>
      <c r="H161">
        <v>6.98484719E-2</v>
      </c>
      <c r="I161">
        <v>0.25237689559999998</v>
      </c>
    </row>
    <row r="162" spans="1:9" x14ac:dyDescent="0.25">
      <c r="A162" t="s">
        <v>34</v>
      </c>
      <c r="B162" t="s">
        <v>35</v>
      </c>
      <c r="C162" s="1">
        <v>46173</v>
      </c>
      <c r="D162" s="1">
        <v>37741</v>
      </c>
      <c r="E162" s="1">
        <v>46175</v>
      </c>
      <c r="F162">
        <v>0.05</v>
      </c>
      <c r="G162">
        <v>0.11359230770000001</v>
      </c>
      <c r="H162">
        <v>6.9626282299999995E-2</v>
      </c>
      <c r="I162">
        <v>0.23321859</v>
      </c>
    </row>
    <row r="163" spans="1:9" x14ac:dyDescent="0.25">
      <c r="A163" t="s">
        <v>34</v>
      </c>
      <c r="B163" t="s">
        <v>35</v>
      </c>
      <c r="C163" s="1">
        <v>46173</v>
      </c>
      <c r="D163" s="1">
        <v>37772</v>
      </c>
      <c r="E163" s="1">
        <v>46175</v>
      </c>
      <c r="F163">
        <v>0.05</v>
      </c>
      <c r="G163">
        <v>0.15276821870000001</v>
      </c>
      <c r="H163">
        <v>6.7914891300000002E-2</v>
      </c>
      <c r="I163">
        <v>0.27068311</v>
      </c>
    </row>
    <row r="164" spans="1:9" x14ac:dyDescent="0.25">
      <c r="A164" t="s">
        <v>34</v>
      </c>
      <c r="B164" t="s">
        <v>35</v>
      </c>
      <c r="C164" s="1">
        <v>46173</v>
      </c>
      <c r="D164" s="1">
        <v>37802</v>
      </c>
      <c r="E164" s="1">
        <v>46175</v>
      </c>
      <c r="F164">
        <v>0.05</v>
      </c>
      <c r="G164">
        <v>0.1618411709</v>
      </c>
      <c r="H164">
        <v>6.6593388000000003E-2</v>
      </c>
      <c r="I164">
        <v>0.27843455890000002</v>
      </c>
    </row>
    <row r="165" spans="1:9" x14ac:dyDescent="0.25">
      <c r="A165" t="s">
        <v>34</v>
      </c>
      <c r="B165" t="s">
        <v>35</v>
      </c>
      <c r="C165" s="1">
        <v>46173</v>
      </c>
      <c r="D165" s="1">
        <v>37833</v>
      </c>
      <c r="E165" s="1">
        <v>46175</v>
      </c>
      <c r="F165">
        <v>0.05</v>
      </c>
      <c r="G165">
        <v>0.16936013120000001</v>
      </c>
      <c r="H165">
        <v>6.1685906800000002E-2</v>
      </c>
      <c r="I165">
        <v>0.28104603789999999</v>
      </c>
    </row>
    <row r="166" spans="1:9" x14ac:dyDescent="0.25">
      <c r="A166" t="s">
        <v>34</v>
      </c>
      <c r="B166" t="s">
        <v>35</v>
      </c>
      <c r="C166" s="1">
        <v>46173</v>
      </c>
      <c r="D166" s="1">
        <v>37864</v>
      </c>
      <c r="E166" s="1">
        <v>46175</v>
      </c>
      <c r="F166">
        <v>0.05</v>
      </c>
      <c r="G166">
        <v>0.1858277015</v>
      </c>
      <c r="H166">
        <v>6.0290894599999999E-2</v>
      </c>
      <c r="I166">
        <v>0.29611859600000001</v>
      </c>
    </row>
    <row r="167" spans="1:9" x14ac:dyDescent="0.25">
      <c r="A167" t="s">
        <v>34</v>
      </c>
      <c r="B167" t="s">
        <v>35</v>
      </c>
      <c r="C167" s="1">
        <v>46173</v>
      </c>
      <c r="D167" s="1">
        <v>37894</v>
      </c>
      <c r="E167" s="1">
        <v>46175</v>
      </c>
      <c r="F167">
        <v>0.05</v>
      </c>
      <c r="G167">
        <v>0.17650421890000001</v>
      </c>
      <c r="H167">
        <v>5.5827129900000001E-2</v>
      </c>
      <c r="I167">
        <v>0.28233134879999999</v>
      </c>
    </row>
    <row r="168" spans="1:9" x14ac:dyDescent="0.25">
      <c r="A168" t="s">
        <v>34</v>
      </c>
      <c r="B168" t="s">
        <v>35</v>
      </c>
      <c r="C168" s="1">
        <v>46173</v>
      </c>
      <c r="D168" s="1">
        <v>37925</v>
      </c>
      <c r="E168" s="1">
        <v>46175</v>
      </c>
      <c r="F168">
        <v>0.05</v>
      </c>
      <c r="G168">
        <v>0.1813222595</v>
      </c>
      <c r="H168">
        <v>5.3375561299999999E-2</v>
      </c>
      <c r="I168">
        <v>0.2846978208</v>
      </c>
    </row>
    <row r="169" spans="1:9" x14ac:dyDescent="0.25">
      <c r="A169" t="s">
        <v>34</v>
      </c>
      <c r="B169" t="s">
        <v>35</v>
      </c>
      <c r="C169" s="1">
        <v>46173</v>
      </c>
      <c r="D169" s="1">
        <v>37955</v>
      </c>
      <c r="E169" s="1">
        <v>46175</v>
      </c>
      <c r="F169">
        <v>0.05</v>
      </c>
      <c r="G169">
        <v>0.1803767493</v>
      </c>
      <c r="H169">
        <v>5.1993929100000003E-2</v>
      </c>
      <c r="I169">
        <v>0.28237067840000002</v>
      </c>
    </row>
    <row r="170" spans="1:9" x14ac:dyDescent="0.25">
      <c r="A170" t="s">
        <v>34</v>
      </c>
      <c r="B170" t="s">
        <v>35</v>
      </c>
      <c r="C170" s="1">
        <v>46173</v>
      </c>
      <c r="D170" s="1">
        <v>37986</v>
      </c>
      <c r="E170" s="1">
        <v>46175</v>
      </c>
      <c r="F170">
        <v>0.05</v>
      </c>
      <c r="G170">
        <v>0.1933144172</v>
      </c>
      <c r="H170">
        <v>5.2023147499999998E-2</v>
      </c>
      <c r="I170">
        <v>0.2953375647</v>
      </c>
    </row>
    <row r="171" spans="1:9" x14ac:dyDescent="0.25">
      <c r="A171" t="s">
        <v>34</v>
      </c>
      <c r="B171" t="s">
        <v>35</v>
      </c>
      <c r="C171" s="1">
        <v>46173</v>
      </c>
      <c r="D171" s="1">
        <v>38017</v>
      </c>
      <c r="E171" s="1">
        <v>46175</v>
      </c>
      <c r="F171">
        <v>0.05</v>
      </c>
      <c r="G171">
        <v>0.19183742919999999</v>
      </c>
      <c r="H171">
        <v>5.3323967600000001E-2</v>
      </c>
      <c r="I171">
        <v>0.29516139679999998</v>
      </c>
    </row>
    <row r="172" spans="1:9" x14ac:dyDescent="0.25">
      <c r="A172" t="s">
        <v>34</v>
      </c>
      <c r="B172" t="s">
        <v>35</v>
      </c>
      <c r="C172" s="1">
        <v>46173</v>
      </c>
      <c r="D172" s="1">
        <v>38046</v>
      </c>
      <c r="E172" s="1">
        <v>46175</v>
      </c>
      <c r="F172">
        <v>0.05</v>
      </c>
      <c r="G172">
        <v>0.18623046209999999</v>
      </c>
      <c r="H172">
        <v>5.3294017300000003E-2</v>
      </c>
      <c r="I172">
        <v>0.28952447939999998</v>
      </c>
    </row>
    <row r="173" spans="1:9" x14ac:dyDescent="0.25">
      <c r="A173" t="s">
        <v>34</v>
      </c>
      <c r="B173" t="s">
        <v>35</v>
      </c>
      <c r="C173" s="1">
        <v>46173</v>
      </c>
      <c r="D173" s="1">
        <v>38077</v>
      </c>
      <c r="E173" s="1">
        <v>46175</v>
      </c>
      <c r="F173">
        <v>0.05</v>
      </c>
      <c r="G173">
        <v>0.1644743759</v>
      </c>
      <c r="H173">
        <v>5.4658665500000002E-2</v>
      </c>
      <c r="I173">
        <v>0.26913304139999999</v>
      </c>
    </row>
    <row r="174" spans="1:9" x14ac:dyDescent="0.25">
      <c r="A174" t="s">
        <v>34</v>
      </c>
      <c r="B174" t="s">
        <v>35</v>
      </c>
      <c r="C174" s="1">
        <v>46173</v>
      </c>
      <c r="D174" s="1">
        <v>38107</v>
      </c>
      <c r="E174" s="1">
        <v>46175</v>
      </c>
      <c r="F174">
        <v>0.05</v>
      </c>
      <c r="G174">
        <v>0.13294206920000001</v>
      </c>
      <c r="H174">
        <v>5.4575702300000001E-2</v>
      </c>
      <c r="I174">
        <v>0.23751777139999999</v>
      </c>
    </row>
    <row r="175" spans="1:9" x14ac:dyDescent="0.25">
      <c r="A175" t="s">
        <v>34</v>
      </c>
      <c r="B175" t="s">
        <v>35</v>
      </c>
      <c r="C175" s="1">
        <v>46173</v>
      </c>
      <c r="D175" s="1">
        <v>38138</v>
      </c>
      <c r="E175" s="1">
        <v>46175</v>
      </c>
      <c r="F175">
        <v>0.05</v>
      </c>
      <c r="G175">
        <v>0.1378241858</v>
      </c>
      <c r="H175">
        <v>5.4847412599999999E-2</v>
      </c>
      <c r="I175">
        <v>0.24267159839999999</v>
      </c>
    </row>
    <row r="176" spans="1:9" x14ac:dyDescent="0.25">
      <c r="A176" t="s">
        <v>34</v>
      </c>
      <c r="B176" t="s">
        <v>35</v>
      </c>
      <c r="C176" s="1">
        <v>46173</v>
      </c>
      <c r="D176" s="1">
        <v>38168</v>
      </c>
      <c r="E176" s="1">
        <v>46175</v>
      </c>
      <c r="F176">
        <v>0.05</v>
      </c>
      <c r="G176">
        <v>0.12879065179999999</v>
      </c>
      <c r="H176">
        <v>5.4328324900000002E-2</v>
      </c>
      <c r="I176">
        <v>0.23311897670000001</v>
      </c>
    </row>
    <row r="177" spans="1:9" x14ac:dyDescent="0.25">
      <c r="A177" t="s">
        <v>34</v>
      </c>
      <c r="B177" t="s">
        <v>35</v>
      </c>
      <c r="C177" s="1">
        <v>46173</v>
      </c>
      <c r="D177" s="1">
        <v>38199</v>
      </c>
      <c r="E177" s="1">
        <v>46175</v>
      </c>
      <c r="F177">
        <v>0.05</v>
      </c>
      <c r="G177">
        <v>0.12131423299999999</v>
      </c>
      <c r="H177">
        <v>5.5139291200000003E-2</v>
      </c>
      <c r="I177">
        <v>0.22645352420000001</v>
      </c>
    </row>
    <row r="178" spans="1:9" x14ac:dyDescent="0.25">
      <c r="A178" t="s">
        <v>34</v>
      </c>
      <c r="B178" t="s">
        <v>35</v>
      </c>
      <c r="C178" s="1">
        <v>46173</v>
      </c>
      <c r="D178" s="1">
        <v>38230</v>
      </c>
      <c r="E178" s="1">
        <v>46175</v>
      </c>
      <c r="F178">
        <v>0.05</v>
      </c>
      <c r="G178">
        <v>0.13693770050000001</v>
      </c>
      <c r="H178">
        <v>5.5576675200000002E-2</v>
      </c>
      <c r="I178">
        <v>0.24251437570000001</v>
      </c>
    </row>
    <row r="179" spans="1:9" x14ac:dyDescent="0.25">
      <c r="A179" t="s">
        <v>34</v>
      </c>
      <c r="B179" t="s">
        <v>35</v>
      </c>
      <c r="C179" s="1">
        <v>46173</v>
      </c>
      <c r="D179" s="1">
        <v>38260</v>
      </c>
      <c r="E179" s="1">
        <v>46175</v>
      </c>
      <c r="F179">
        <v>0.05</v>
      </c>
      <c r="G179">
        <v>0.14422515</v>
      </c>
      <c r="H179">
        <v>5.4869246500000003E-2</v>
      </c>
      <c r="I179">
        <v>0.24909439650000001</v>
      </c>
    </row>
    <row r="180" spans="1:9" x14ac:dyDescent="0.25">
      <c r="A180" t="s">
        <v>34</v>
      </c>
      <c r="B180" t="s">
        <v>35</v>
      </c>
      <c r="C180" s="1">
        <v>46173</v>
      </c>
      <c r="D180" s="1">
        <v>38291</v>
      </c>
      <c r="E180" s="1">
        <v>46175</v>
      </c>
      <c r="F180">
        <v>0.05</v>
      </c>
      <c r="G180">
        <v>0.13789964029999999</v>
      </c>
      <c r="H180">
        <v>5.4973420100000003E-2</v>
      </c>
      <c r="I180">
        <v>0.24287306040000001</v>
      </c>
    </row>
    <row r="181" spans="1:9" x14ac:dyDescent="0.25">
      <c r="A181" t="s">
        <v>34</v>
      </c>
      <c r="B181" t="s">
        <v>35</v>
      </c>
      <c r="C181" s="1">
        <v>46173</v>
      </c>
      <c r="D181" s="1">
        <v>38321</v>
      </c>
      <c r="E181" s="1">
        <v>46175</v>
      </c>
      <c r="F181">
        <v>0.05</v>
      </c>
      <c r="G181">
        <v>0.14031167189999999</v>
      </c>
      <c r="H181">
        <v>5.56960591E-2</v>
      </c>
      <c r="I181">
        <v>0.24600773100000001</v>
      </c>
    </row>
    <row r="182" spans="1:9" x14ac:dyDescent="0.25">
      <c r="A182" t="s">
        <v>34</v>
      </c>
      <c r="B182" t="s">
        <v>35</v>
      </c>
      <c r="C182" s="1">
        <v>46173</v>
      </c>
      <c r="D182" s="1">
        <v>38352</v>
      </c>
      <c r="E182" s="1">
        <v>46175</v>
      </c>
      <c r="F182">
        <v>0.05</v>
      </c>
      <c r="G182">
        <v>0.1235701828</v>
      </c>
      <c r="H182">
        <v>5.45195438E-2</v>
      </c>
      <c r="I182">
        <v>0.2280897267</v>
      </c>
    </row>
    <row r="183" spans="1:9" x14ac:dyDescent="0.25">
      <c r="A183" t="s">
        <v>34</v>
      </c>
      <c r="B183" t="s">
        <v>35</v>
      </c>
      <c r="C183" s="1">
        <v>46173</v>
      </c>
      <c r="D183" s="1">
        <v>38383</v>
      </c>
      <c r="E183" s="1">
        <v>46175</v>
      </c>
      <c r="F183">
        <v>0.05</v>
      </c>
      <c r="G183">
        <v>0.11403836439999999</v>
      </c>
      <c r="H183">
        <v>5.2827654199999997E-2</v>
      </c>
      <c r="I183">
        <v>0.21686601859999999</v>
      </c>
    </row>
    <row r="184" spans="1:9" x14ac:dyDescent="0.25">
      <c r="A184" t="s">
        <v>34</v>
      </c>
      <c r="B184" t="s">
        <v>35</v>
      </c>
      <c r="C184" s="1">
        <v>46173</v>
      </c>
      <c r="D184" s="1">
        <v>38411</v>
      </c>
      <c r="E184" s="1">
        <v>46175</v>
      </c>
      <c r="F184">
        <v>0.05</v>
      </c>
      <c r="G184">
        <v>0.118111851</v>
      </c>
      <c r="H184">
        <v>5.38169711E-2</v>
      </c>
      <c r="I184">
        <v>0.22192882210000001</v>
      </c>
    </row>
    <row r="185" spans="1:9" x14ac:dyDescent="0.25">
      <c r="A185" t="s">
        <v>34</v>
      </c>
      <c r="B185" t="s">
        <v>35</v>
      </c>
      <c r="C185" s="1">
        <v>46173</v>
      </c>
      <c r="D185" s="1">
        <v>38442</v>
      </c>
      <c r="E185" s="1">
        <v>46175</v>
      </c>
      <c r="F185">
        <v>0.05</v>
      </c>
      <c r="G185">
        <v>0.1212414656</v>
      </c>
      <c r="H185">
        <v>5.38701007E-2</v>
      </c>
      <c r="I185">
        <v>0.2251115662</v>
      </c>
    </row>
    <row r="186" spans="1:9" x14ac:dyDescent="0.25">
      <c r="A186" t="s">
        <v>34</v>
      </c>
      <c r="B186" t="s">
        <v>35</v>
      </c>
      <c r="C186" s="1">
        <v>46173</v>
      </c>
      <c r="D186" s="1">
        <v>38472</v>
      </c>
      <c r="E186" s="1">
        <v>46175</v>
      </c>
      <c r="F186">
        <v>0.05</v>
      </c>
      <c r="G186">
        <v>0.1251961275</v>
      </c>
      <c r="H186">
        <v>5.2194617399999997E-2</v>
      </c>
      <c r="I186">
        <v>0.22739074479999999</v>
      </c>
    </row>
    <row r="187" spans="1:9" x14ac:dyDescent="0.25">
      <c r="A187" t="s">
        <v>34</v>
      </c>
      <c r="B187" t="s">
        <v>35</v>
      </c>
      <c r="C187" s="1">
        <v>46173</v>
      </c>
      <c r="D187" s="1">
        <v>38503</v>
      </c>
      <c r="E187" s="1">
        <v>46175</v>
      </c>
      <c r="F187">
        <v>0.05</v>
      </c>
      <c r="G187">
        <v>0.1455948443</v>
      </c>
      <c r="H187">
        <v>5.1181495299999998E-2</v>
      </c>
      <c r="I187">
        <v>0.24677633960000001</v>
      </c>
    </row>
    <row r="188" spans="1:9" x14ac:dyDescent="0.25">
      <c r="A188" t="s">
        <v>34</v>
      </c>
      <c r="B188" t="s">
        <v>35</v>
      </c>
      <c r="C188" s="1">
        <v>46173</v>
      </c>
      <c r="D188" s="1">
        <v>38533</v>
      </c>
      <c r="E188" s="1">
        <v>46175</v>
      </c>
      <c r="F188">
        <v>0.05</v>
      </c>
      <c r="G188">
        <v>0.13932444899999999</v>
      </c>
      <c r="H188">
        <v>4.9577600899999998E-2</v>
      </c>
      <c r="I188">
        <v>0.2389020499</v>
      </c>
    </row>
    <row r="189" spans="1:9" x14ac:dyDescent="0.25">
      <c r="A189" t="s">
        <v>34</v>
      </c>
      <c r="B189" t="s">
        <v>35</v>
      </c>
      <c r="C189" s="1">
        <v>46173</v>
      </c>
      <c r="D189" s="1">
        <v>38564</v>
      </c>
      <c r="E189" s="1">
        <v>46175</v>
      </c>
      <c r="F189">
        <v>0.05</v>
      </c>
      <c r="G189">
        <v>0.15409396189999999</v>
      </c>
      <c r="H189">
        <v>4.97416117E-2</v>
      </c>
      <c r="I189">
        <v>0.25383557369999998</v>
      </c>
    </row>
    <row r="190" spans="1:9" x14ac:dyDescent="0.25">
      <c r="A190" t="s">
        <v>34</v>
      </c>
      <c r="B190" t="s">
        <v>35</v>
      </c>
      <c r="C190" s="1">
        <v>46173</v>
      </c>
      <c r="D190" s="1">
        <v>38595</v>
      </c>
      <c r="E190" s="1">
        <v>46175</v>
      </c>
      <c r="F190">
        <v>0.05</v>
      </c>
      <c r="G190">
        <v>0.1442976124</v>
      </c>
      <c r="H190">
        <v>4.9528114900000003E-2</v>
      </c>
      <c r="I190">
        <v>0.24382572729999999</v>
      </c>
    </row>
    <row r="191" spans="1:9" x14ac:dyDescent="0.25">
      <c r="A191" t="s">
        <v>34</v>
      </c>
      <c r="B191" t="s">
        <v>35</v>
      </c>
      <c r="C191" s="1">
        <v>46173</v>
      </c>
      <c r="D191" s="1">
        <v>38625</v>
      </c>
      <c r="E191" s="1">
        <v>46175</v>
      </c>
      <c r="F191">
        <v>0.05</v>
      </c>
      <c r="G191">
        <v>0.16002040640000001</v>
      </c>
      <c r="H191">
        <v>4.9316451400000003E-2</v>
      </c>
      <c r="I191">
        <v>0.25933685779999999</v>
      </c>
    </row>
    <row r="192" spans="1:9" x14ac:dyDescent="0.25">
      <c r="A192" t="s">
        <v>34</v>
      </c>
      <c r="B192" t="s">
        <v>35</v>
      </c>
      <c r="C192" s="1">
        <v>46173</v>
      </c>
      <c r="D192" s="1">
        <v>38656</v>
      </c>
      <c r="E192" s="1">
        <v>46175</v>
      </c>
      <c r="F192">
        <v>0.05</v>
      </c>
      <c r="G192">
        <v>0.15384084479999999</v>
      </c>
      <c r="H192">
        <v>4.8918897099999997E-2</v>
      </c>
      <c r="I192">
        <v>0.2527597419</v>
      </c>
    </row>
    <row r="193" spans="1:9" x14ac:dyDescent="0.25">
      <c r="A193" t="s">
        <v>34</v>
      </c>
      <c r="B193" t="s">
        <v>35</v>
      </c>
      <c r="C193" s="1">
        <v>46173</v>
      </c>
      <c r="D193" s="1">
        <v>38686</v>
      </c>
      <c r="E193" s="1">
        <v>46175</v>
      </c>
      <c r="F193">
        <v>0.05</v>
      </c>
      <c r="G193">
        <v>0.1605305226</v>
      </c>
      <c r="H193">
        <v>4.8334481399999997E-2</v>
      </c>
      <c r="I193">
        <v>0.25886500400000001</v>
      </c>
    </row>
    <row r="194" spans="1:9" x14ac:dyDescent="0.25">
      <c r="A194" t="s">
        <v>34</v>
      </c>
      <c r="B194" t="s">
        <v>35</v>
      </c>
      <c r="C194" s="1">
        <v>46173</v>
      </c>
      <c r="D194" s="1">
        <v>38717</v>
      </c>
      <c r="E194" s="1">
        <v>46175</v>
      </c>
      <c r="F194">
        <v>0.05</v>
      </c>
      <c r="G194">
        <v>0.16497057370000001</v>
      </c>
      <c r="H194">
        <v>4.77096298E-2</v>
      </c>
      <c r="I194">
        <v>0.26268020339999998</v>
      </c>
    </row>
    <row r="195" spans="1:9" x14ac:dyDescent="0.25">
      <c r="A195" t="s">
        <v>34</v>
      </c>
      <c r="B195" t="s">
        <v>35</v>
      </c>
      <c r="C195" s="1">
        <v>46173</v>
      </c>
      <c r="D195" s="1">
        <v>38748</v>
      </c>
      <c r="E195" s="1">
        <v>46175</v>
      </c>
      <c r="F195">
        <v>0.05</v>
      </c>
      <c r="G195">
        <v>0.1671649848</v>
      </c>
      <c r="H195">
        <v>4.6637795900000001E-2</v>
      </c>
      <c r="I195">
        <v>0.26380278070000002</v>
      </c>
    </row>
    <row r="196" spans="1:9" x14ac:dyDescent="0.25">
      <c r="A196" t="s">
        <v>34</v>
      </c>
      <c r="B196" t="s">
        <v>35</v>
      </c>
      <c r="C196" s="1">
        <v>46173</v>
      </c>
      <c r="D196" s="1">
        <v>38776</v>
      </c>
      <c r="E196" s="1">
        <v>46175</v>
      </c>
      <c r="F196">
        <v>0.05</v>
      </c>
      <c r="G196">
        <v>0.1677240586</v>
      </c>
      <c r="H196">
        <v>4.6252385299999997E-2</v>
      </c>
      <c r="I196">
        <v>0.26397644380000002</v>
      </c>
    </row>
    <row r="197" spans="1:9" x14ac:dyDescent="0.25">
      <c r="A197" t="s">
        <v>34</v>
      </c>
      <c r="B197" t="s">
        <v>35</v>
      </c>
      <c r="C197" s="1">
        <v>46173</v>
      </c>
      <c r="D197" s="1">
        <v>38807</v>
      </c>
      <c r="E197" s="1">
        <v>46175</v>
      </c>
      <c r="F197">
        <v>0.05</v>
      </c>
      <c r="G197">
        <v>0.18934999720000001</v>
      </c>
      <c r="H197">
        <v>4.5994888999999997E-2</v>
      </c>
      <c r="I197">
        <v>0.28534488619999998</v>
      </c>
    </row>
    <row r="198" spans="1:9" x14ac:dyDescent="0.25">
      <c r="A198" t="s">
        <v>34</v>
      </c>
      <c r="B198" t="s">
        <v>35</v>
      </c>
      <c r="C198" s="1">
        <v>46173</v>
      </c>
      <c r="D198" s="1">
        <v>38837</v>
      </c>
      <c r="E198" s="1">
        <v>46175</v>
      </c>
      <c r="F198">
        <v>0.05</v>
      </c>
      <c r="G198">
        <v>0.1766746619</v>
      </c>
      <c r="H198">
        <v>4.6056302299999997E-2</v>
      </c>
      <c r="I198">
        <v>0.27273096419999998</v>
      </c>
    </row>
    <row r="199" spans="1:9" x14ac:dyDescent="0.25">
      <c r="A199" t="s">
        <v>34</v>
      </c>
      <c r="B199" t="s">
        <v>35</v>
      </c>
      <c r="C199" s="1">
        <v>46173</v>
      </c>
      <c r="D199" s="1">
        <v>38868</v>
      </c>
      <c r="E199" s="1">
        <v>46175</v>
      </c>
      <c r="F199">
        <v>0.05</v>
      </c>
      <c r="G199">
        <v>0.15709018790000001</v>
      </c>
      <c r="H199">
        <v>4.6368358300000002E-2</v>
      </c>
      <c r="I199">
        <v>0.25345854620000002</v>
      </c>
    </row>
    <row r="200" spans="1:9" x14ac:dyDescent="0.25">
      <c r="A200" t="s">
        <v>34</v>
      </c>
      <c r="B200" t="s">
        <v>35</v>
      </c>
      <c r="C200" s="1">
        <v>46173</v>
      </c>
      <c r="D200" s="1">
        <v>38898</v>
      </c>
      <c r="E200" s="1">
        <v>46175</v>
      </c>
      <c r="F200">
        <v>0.05</v>
      </c>
      <c r="G200">
        <v>0.15699647280000001</v>
      </c>
      <c r="H200">
        <v>4.6926787900000003E-2</v>
      </c>
      <c r="I200">
        <v>0.25392326059999998</v>
      </c>
    </row>
    <row r="201" spans="1:9" x14ac:dyDescent="0.25">
      <c r="A201" t="s">
        <v>34</v>
      </c>
      <c r="B201" t="s">
        <v>35</v>
      </c>
      <c r="C201" s="1">
        <v>46173</v>
      </c>
      <c r="D201" s="1">
        <v>38929</v>
      </c>
      <c r="E201" s="1">
        <v>46175</v>
      </c>
      <c r="F201">
        <v>0.05</v>
      </c>
      <c r="G201">
        <v>0.15451093420000001</v>
      </c>
      <c r="H201">
        <v>4.9229278799999998E-2</v>
      </c>
      <c r="I201">
        <v>0.25374021299999999</v>
      </c>
    </row>
    <row r="202" spans="1:9" x14ac:dyDescent="0.25">
      <c r="A202" t="s">
        <v>34</v>
      </c>
      <c r="B202" t="s">
        <v>35</v>
      </c>
      <c r="C202" s="1">
        <v>46173</v>
      </c>
      <c r="D202" s="1">
        <v>38960</v>
      </c>
      <c r="E202" s="1">
        <v>46175</v>
      </c>
      <c r="F202">
        <v>0.05</v>
      </c>
      <c r="G202">
        <v>0.15760258630000001</v>
      </c>
      <c r="H202">
        <v>5.1272602399999999E-2</v>
      </c>
      <c r="I202">
        <v>0.25887518869999998</v>
      </c>
    </row>
    <row r="203" spans="1:9" x14ac:dyDescent="0.25">
      <c r="A203" t="s">
        <v>34</v>
      </c>
      <c r="B203" t="s">
        <v>35</v>
      </c>
      <c r="C203" s="1">
        <v>46173</v>
      </c>
      <c r="D203" s="1">
        <v>38990</v>
      </c>
      <c r="E203" s="1">
        <v>46175</v>
      </c>
      <c r="F203">
        <v>0.05</v>
      </c>
      <c r="G203">
        <v>0.1674520907</v>
      </c>
      <c r="H203">
        <v>5.1133116300000003E-2</v>
      </c>
      <c r="I203">
        <v>0.26858520699999999</v>
      </c>
    </row>
    <row r="204" spans="1:9" x14ac:dyDescent="0.25">
      <c r="A204" t="s">
        <v>34</v>
      </c>
      <c r="B204" t="s">
        <v>35</v>
      </c>
      <c r="C204" s="1">
        <v>46173</v>
      </c>
      <c r="D204" s="1">
        <v>39021</v>
      </c>
      <c r="E204" s="1">
        <v>46175</v>
      </c>
      <c r="F204">
        <v>0.05</v>
      </c>
      <c r="G204">
        <v>0.1685294175</v>
      </c>
      <c r="H204">
        <v>5.1939013300000003E-2</v>
      </c>
      <c r="I204">
        <v>0.27046843079999999</v>
      </c>
    </row>
    <row r="205" spans="1:9" x14ac:dyDescent="0.25">
      <c r="A205" t="s">
        <v>34</v>
      </c>
      <c r="B205" t="s">
        <v>35</v>
      </c>
      <c r="C205" s="1">
        <v>46173</v>
      </c>
      <c r="D205" s="1">
        <v>39051</v>
      </c>
      <c r="E205" s="1">
        <v>46175</v>
      </c>
      <c r="F205">
        <v>0.05</v>
      </c>
      <c r="G205">
        <v>0.16136900700000001</v>
      </c>
      <c r="H205">
        <v>5.0435751500000001E-2</v>
      </c>
      <c r="I205">
        <v>0.26180475850000001</v>
      </c>
    </row>
    <row r="206" spans="1:9" x14ac:dyDescent="0.25">
      <c r="A206" t="s">
        <v>34</v>
      </c>
      <c r="B206" t="s">
        <v>35</v>
      </c>
      <c r="C206" s="1">
        <v>46173</v>
      </c>
      <c r="D206" s="1">
        <v>39082</v>
      </c>
      <c r="E206" s="1">
        <v>46175</v>
      </c>
      <c r="F206">
        <v>0.05</v>
      </c>
      <c r="G206">
        <v>0.1553718976</v>
      </c>
      <c r="H206">
        <v>5.05037734E-2</v>
      </c>
      <c r="I206">
        <v>0.25587567100000003</v>
      </c>
    </row>
    <row r="207" spans="1:9" x14ac:dyDescent="0.25">
      <c r="A207" t="s">
        <v>34</v>
      </c>
      <c r="B207" t="s">
        <v>35</v>
      </c>
      <c r="C207" s="1">
        <v>46173</v>
      </c>
      <c r="D207" s="1">
        <v>39113</v>
      </c>
      <c r="E207" s="1">
        <v>46175</v>
      </c>
      <c r="F207">
        <v>0.05</v>
      </c>
      <c r="G207">
        <v>0.1648660022</v>
      </c>
      <c r="H207">
        <v>4.84665216E-2</v>
      </c>
      <c r="I207">
        <v>0.2633325238</v>
      </c>
    </row>
    <row r="208" spans="1:9" x14ac:dyDescent="0.25">
      <c r="A208" t="s">
        <v>34</v>
      </c>
      <c r="B208" t="s">
        <v>35</v>
      </c>
      <c r="C208" s="1">
        <v>46173</v>
      </c>
      <c r="D208" s="1">
        <v>39141</v>
      </c>
      <c r="E208" s="1">
        <v>46175</v>
      </c>
      <c r="F208">
        <v>0.05</v>
      </c>
      <c r="G208">
        <v>0.16928173499999999</v>
      </c>
      <c r="H208">
        <v>4.6096806499999997E-2</v>
      </c>
      <c r="I208">
        <v>0.26537854150000001</v>
      </c>
    </row>
    <row r="209" spans="1:9" x14ac:dyDescent="0.25">
      <c r="A209" t="s">
        <v>34</v>
      </c>
      <c r="B209" t="s">
        <v>35</v>
      </c>
      <c r="C209" s="1">
        <v>46173</v>
      </c>
      <c r="D209" s="1">
        <v>39172</v>
      </c>
      <c r="E209" s="1">
        <v>46175</v>
      </c>
      <c r="F209">
        <v>0.05</v>
      </c>
      <c r="G209">
        <v>0.1729631069</v>
      </c>
      <c r="H209">
        <v>4.5673791900000003E-2</v>
      </c>
      <c r="I209">
        <v>0.26863689880000002</v>
      </c>
    </row>
    <row r="210" spans="1:9" x14ac:dyDescent="0.25">
      <c r="A210" t="s">
        <v>34</v>
      </c>
      <c r="B210" t="s">
        <v>35</v>
      </c>
      <c r="C210" s="1">
        <v>46173</v>
      </c>
      <c r="D210" s="1">
        <v>39202</v>
      </c>
      <c r="E210" s="1">
        <v>46175</v>
      </c>
      <c r="F210">
        <v>0.05</v>
      </c>
      <c r="G210">
        <v>0.1730636794</v>
      </c>
      <c r="H210">
        <v>4.5260504200000003E-2</v>
      </c>
      <c r="I210">
        <v>0.26832418359999999</v>
      </c>
    </row>
    <row r="211" spans="1:9" x14ac:dyDescent="0.25">
      <c r="A211" t="s">
        <v>34</v>
      </c>
      <c r="B211" t="s">
        <v>35</v>
      </c>
      <c r="C211" s="1">
        <v>46173</v>
      </c>
      <c r="D211" s="1">
        <v>39233</v>
      </c>
      <c r="E211" s="1">
        <v>46175</v>
      </c>
      <c r="F211">
        <v>0.05</v>
      </c>
      <c r="G211">
        <v>0.17125367550000001</v>
      </c>
      <c r="H211">
        <v>4.4970101300000002E-2</v>
      </c>
      <c r="I211">
        <v>0.26622377679999998</v>
      </c>
    </row>
    <row r="212" spans="1:9" x14ac:dyDescent="0.25">
      <c r="A212" t="s">
        <v>34</v>
      </c>
      <c r="B212" t="s">
        <v>35</v>
      </c>
      <c r="C212" s="1">
        <v>46173</v>
      </c>
      <c r="D212" s="1">
        <v>39263</v>
      </c>
      <c r="E212" s="1">
        <v>46175</v>
      </c>
      <c r="F212">
        <v>0.05</v>
      </c>
      <c r="G212">
        <v>0.17458938709999999</v>
      </c>
      <c r="H212">
        <v>4.5149120399999999E-2</v>
      </c>
      <c r="I212">
        <v>0.2697385075</v>
      </c>
    </row>
    <row r="213" spans="1:9" x14ac:dyDescent="0.25">
      <c r="A213" t="s">
        <v>34</v>
      </c>
      <c r="B213" t="s">
        <v>35</v>
      </c>
      <c r="C213" s="1">
        <v>46173</v>
      </c>
      <c r="D213" s="1">
        <v>39294</v>
      </c>
      <c r="E213" s="1">
        <v>46175</v>
      </c>
      <c r="F213">
        <v>0.05</v>
      </c>
      <c r="G213">
        <v>0.18287810430000001</v>
      </c>
      <c r="H213">
        <v>4.4065439999999997E-2</v>
      </c>
      <c r="I213">
        <v>0.27694354430000001</v>
      </c>
    </row>
    <row r="214" spans="1:9" x14ac:dyDescent="0.25">
      <c r="A214" t="s">
        <v>34</v>
      </c>
      <c r="B214" t="s">
        <v>35</v>
      </c>
      <c r="C214" s="1">
        <v>46173</v>
      </c>
      <c r="D214" s="1">
        <v>39325</v>
      </c>
      <c r="E214" s="1">
        <v>46175</v>
      </c>
      <c r="F214">
        <v>0.05</v>
      </c>
      <c r="G214">
        <v>0.17343198730000001</v>
      </c>
      <c r="H214">
        <v>4.4129069700000002E-2</v>
      </c>
      <c r="I214">
        <v>0.26756105699999999</v>
      </c>
    </row>
    <row r="215" spans="1:9" x14ac:dyDescent="0.25">
      <c r="A215" t="s">
        <v>34</v>
      </c>
      <c r="B215" t="s">
        <v>35</v>
      </c>
      <c r="C215" s="1">
        <v>46173</v>
      </c>
      <c r="D215" s="1">
        <v>39355</v>
      </c>
      <c r="E215" s="1">
        <v>46175</v>
      </c>
      <c r="F215">
        <v>0.05</v>
      </c>
      <c r="G215">
        <v>0.17479627959999999</v>
      </c>
      <c r="H215">
        <v>4.3464384799999999E-2</v>
      </c>
      <c r="I215">
        <v>0.26826066440000002</v>
      </c>
    </row>
    <row r="216" spans="1:9" x14ac:dyDescent="0.25">
      <c r="A216" t="s">
        <v>34</v>
      </c>
      <c r="B216" t="s">
        <v>35</v>
      </c>
      <c r="C216" s="1">
        <v>46173</v>
      </c>
      <c r="D216" s="1">
        <v>39386</v>
      </c>
      <c r="E216" s="1">
        <v>46175</v>
      </c>
      <c r="F216">
        <v>0.05</v>
      </c>
      <c r="G216">
        <v>0.1815076951</v>
      </c>
      <c r="H216">
        <v>4.2205509400000001E-2</v>
      </c>
      <c r="I216">
        <v>0.27371320459999998</v>
      </c>
    </row>
    <row r="217" spans="1:9" x14ac:dyDescent="0.25">
      <c r="A217" t="s">
        <v>34</v>
      </c>
      <c r="B217" t="s">
        <v>35</v>
      </c>
      <c r="C217" s="1">
        <v>46173</v>
      </c>
      <c r="D217" s="1">
        <v>39416</v>
      </c>
      <c r="E217" s="1">
        <v>46175</v>
      </c>
      <c r="F217">
        <v>0.05</v>
      </c>
      <c r="G217">
        <v>0.16558956289999999</v>
      </c>
      <c r="H217">
        <v>4.2275132399999998E-2</v>
      </c>
      <c r="I217">
        <v>0.2578646953</v>
      </c>
    </row>
    <row r="218" spans="1:9" x14ac:dyDescent="0.25">
      <c r="A218" t="s">
        <v>34</v>
      </c>
      <c r="B218" t="s">
        <v>35</v>
      </c>
      <c r="C218" s="1">
        <v>46173</v>
      </c>
      <c r="D218" s="1">
        <v>39447</v>
      </c>
      <c r="E218" s="1">
        <v>46175</v>
      </c>
      <c r="F218">
        <v>0.05</v>
      </c>
      <c r="G218">
        <v>0.1626203262</v>
      </c>
      <c r="H218">
        <v>4.38098523E-2</v>
      </c>
      <c r="I218">
        <v>0.25643017849999999</v>
      </c>
    </row>
    <row r="219" spans="1:9" x14ac:dyDescent="0.25">
      <c r="A219" t="s">
        <v>34</v>
      </c>
      <c r="B219" t="s">
        <v>35</v>
      </c>
      <c r="C219" s="1">
        <v>46173</v>
      </c>
      <c r="D219" s="1">
        <v>39478</v>
      </c>
      <c r="E219" s="1">
        <v>46175</v>
      </c>
      <c r="F219">
        <v>0.05</v>
      </c>
      <c r="G219">
        <v>0.15632461349999999</v>
      </c>
      <c r="H219">
        <v>4.5395048200000003E-2</v>
      </c>
      <c r="I219">
        <v>0.25171966159999998</v>
      </c>
    </row>
    <row r="220" spans="1:9" x14ac:dyDescent="0.25">
      <c r="A220" t="s">
        <v>34</v>
      </c>
      <c r="B220" t="s">
        <v>35</v>
      </c>
      <c r="C220" s="1">
        <v>46173</v>
      </c>
      <c r="D220" s="1">
        <v>39507</v>
      </c>
      <c r="E220" s="1">
        <v>46175</v>
      </c>
      <c r="F220">
        <v>0.05</v>
      </c>
      <c r="G220">
        <v>0.18488757450000001</v>
      </c>
      <c r="H220">
        <v>4.69537592E-2</v>
      </c>
      <c r="I220">
        <v>0.28184133369999997</v>
      </c>
    </row>
    <row r="221" spans="1:9" x14ac:dyDescent="0.25">
      <c r="A221" t="s">
        <v>34</v>
      </c>
      <c r="B221" t="s">
        <v>35</v>
      </c>
      <c r="C221" s="1">
        <v>46173</v>
      </c>
      <c r="D221" s="1">
        <v>39538</v>
      </c>
      <c r="E221" s="1">
        <v>46175</v>
      </c>
      <c r="F221">
        <v>0.05</v>
      </c>
      <c r="G221">
        <v>0.1898054726</v>
      </c>
      <c r="H221">
        <v>4.7800719999999998E-2</v>
      </c>
      <c r="I221">
        <v>0.28760619259999998</v>
      </c>
    </row>
    <row r="222" spans="1:9" x14ac:dyDescent="0.25">
      <c r="A222" t="s">
        <v>34</v>
      </c>
      <c r="B222" t="s">
        <v>35</v>
      </c>
      <c r="C222" s="1">
        <v>46173</v>
      </c>
      <c r="D222" s="1">
        <v>39568</v>
      </c>
      <c r="E222" s="1">
        <v>46175</v>
      </c>
      <c r="F222">
        <v>0.05</v>
      </c>
      <c r="G222">
        <v>0.19432171509999999</v>
      </c>
      <c r="H222">
        <v>4.8544231899999998E-2</v>
      </c>
      <c r="I222">
        <v>0.29286594690000001</v>
      </c>
    </row>
    <row r="223" spans="1:9" x14ac:dyDescent="0.25">
      <c r="A223" t="s">
        <v>34</v>
      </c>
      <c r="B223" t="s">
        <v>35</v>
      </c>
      <c r="C223" s="1">
        <v>46173</v>
      </c>
      <c r="D223" s="1">
        <v>39599</v>
      </c>
      <c r="E223" s="1">
        <v>46175</v>
      </c>
      <c r="F223">
        <v>0.05</v>
      </c>
      <c r="G223">
        <v>0.16857711289999999</v>
      </c>
      <c r="H223">
        <v>5.0579860099999999E-2</v>
      </c>
      <c r="I223">
        <v>0.26915697300000002</v>
      </c>
    </row>
    <row r="224" spans="1:9" x14ac:dyDescent="0.25">
      <c r="A224" t="s">
        <v>34</v>
      </c>
      <c r="B224" t="s">
        <v>35</v>
      </c>
      <c r="C224" s="1">
        <v>46173</v>
      </c>
      <c r="D224" s="1">
        <v>39629</v>
      </c>
      <c r="E224" s="1">
        <v>46175</v>
      </c>
      <c r="F224">
        <v>0.05</v>
      </c>
      <c r="G224">
        <v>0.15733361039999999</v>
      </c>
      <c r="H224">
        <v>5.4087049099999999E-2</v>
      </c>
      <c r="I224">
        <v>0.26142065949999999</v>
      </c>
    </row>
    <row r="225" spans="1:9" x14ac:dyDescent="0.25">
      <c r="A225" t="s">
        <v>34</v>
      </c>
      <c r="B225" t="s">
        <v>35</v>
      </c>
      <c r="C225" s="1">
        <v>46173</v>
      </c>
      <c r="D225" s="1">
        <v>39660</v>
      </c>
      <c r="E225" s="1">
        <v>46175</v>
      </c>
      <c r="F225">
        <v>0.05</v>
      </c>
      <c r="G225">
        <v>0.14773509770000001</v>
      </c>
      <c r="H225">
        <v>5.6807838999999999E-2</v>
      </c>
      <c r="I225">
        <v>0.2545429367</v>
      </c>
    </row>
    <row r="226" spans="1:9" x14ac:dyDescent="0.25">
      <c r="A226" t="s">
        <v>34</v>
      </c>
      <c r="B226" t="s">
        <v>35</v>
      </c>
      <c r="C226" s="1">
        <v>46173</v>
      </c>
      <c r="D226" s="1">
        <v>39691</v>
      </c>
      <c r="E226" s="1">
        <v>46175</v>
      </c>
      <c r="F226">
        <v>0.05</v>
      </c>
      <c r="G226">
        <v>0.14990727579999999</v>
      </c>
      <c r="H226">
        <v>5.7231480799999998E-2</v>
      </c>
      <c r="I226">
        <v>0.25713875660000002</v>
      </c>
    </row>
    <row r="227" spans="1:9" x14ac:dyDescent="0.25">
      <c r="A227" t="s">
        <v>34</v>
      </c>
      <c r="B227" t="s">
        <v>35</v>
      </c>
      <c r="C227" s="1">
        <v>46173</v>
      </c>
      <c r="D227" s="1">
        <v>39721</v>
      </c>
      <c r="E227" s="1">
        <v>46175</v>
      </c>
      <c r="F227">
        <v>0.05</v>
      </c>
      <c r="G227">
        <v>0.1376240762</v>
      </c>
      <c r="H227">
        <v>5.92946736E-2</v>
      </c>
      <c r="I227">
        <v>0.2469187498</v>
      </c>
    </row>
    <row r="228" spans="1:9" x14ac:dyDescent="0.25">
      <c r="A228" t="s">
        <v>34</v>
      </c>
      <c r="B228" t="s">
        <v>35</v>
      </c>
      <c r="C228" s="1">
        <v>46173</v>
      </c>
      <c r="D228" s="1">
        <v>39752</v>
      </c>
      <c r="E228" s="1">
        <v>46175</v>
      </c>
      <c r="F228">
        <v>0.05</v>
      </c>
      <c r="G228">
        <v>0.1049961288</v>
      </c>
      <c r="H228">
        <v>6.1088799200000002E-2</v>
      </c>
      <c r="I228">
        <v>0.21608492800000001</v>
      </c>
    </row>
    <row r="229" spans="1:9" x14ac:dyDescent="0.25">
      <c r="A229" t="s">
        <v>34</v>
      </c>
      <c r="B229" t="s">
        <v>35</v>
      </c>
      <c r="C229" s="1">
        <v>46173</v>
      </c>
      <c r="D229" s="1">
        <v>39782</v>
      </c>
      <c r="E229" s="1">
        <v>46175</v>
      </c>
      <c r="F229">
        <v>0.05</v>
      </c>
      <c r="G229">
        <v>0.1062505458</v>
      </c>
      <c r="H229">
        <v>6.2688014700000003E-2</v>
      </c>
      <c r="I229">
        <v>0.21893856040000001</v>
      </c>
    </row>
    <row r="230" spans="1:9" x14ac:dyDescent="0.25">
      <c r="A230" t="s">
        <v>34</v>
      </c>
      <c r="B230" t="s">
        <v>35</v>
      </c>
      <c r="C230" s="1">
        <v>46173</v>
      </c>
      <c r="D230" s="1">
        <v>39813</v>
      </c>
      <c r="E230" s="1">
        <v>46175</v>
      </c>
      <c r="F230">
        <v>0.05</v>
      </c>
      <c r="G230">
        <v>9.5012640100000004E-2</v>
      </c>
      <c r="H230">
        <v>6.2345381399999997E-2</v>
      </c>
      <c r="I230">
        <v>0.20735802149999999</v>
      </c>
    </row>
    <row r="231" spans="1:9" x14ac:dyDescent="0.25">
      <c r="A231" t="s">
        <v>34</v>
      </c>
      <c r="B231" t="s">
        <v>35</v>
      </c>
      <c r="C231" s="1">
        <v>46173</v>
      </c>
      <c r="D231" s="1">
        <v>39844</v>
      </c>
      <c r="E231" s="1">
        <v>46175</v>
      </c>
      <c r="F231">
        <v>0.05</v>
      </c>
      <c r="G231">
        <v>8.3837075299999994E-2</v>
      </c>
      <c r="H231">
        <v>6.03239899E-2</v>
      </c>
      <c r="I231">
        <v>0.19416106520000001</v>
      </c>
    </row>
    <row r="232" spans="1:9" x14ac:dyDescent="0.25">
      <c r="A232" t="s">
        <v>34</v>
      </c>
      <c r="B232" t="s">
        <v>35</v>
      </c>
      <c r="C232" s="1">
        <v>46173</v>
      </c>
      <c r="D232" s="1">
        <v>39872</v>
      </c>
      <c r="E232" s="1">
        <v>46175</v>
      </c>
      <c r="F232">
        <v>0.05</v>
      </c>
      <c r="G232">
        <v>6.3899641399999998E-2</v>
      </c>
      <c r="H232">
        <v>6.2813584300000003E-2</v>
      </c>
      <c r="I232">
        <v>0.1767132257</v>
      </c>
    </row>
    <row r="233" spans="1:9" x14ac:dyDescent="0.25">
      <c r="A233" t="s">
        <v>34</v>
      </c>
      <c r="B233" t="s">
        <v>35</v>
      </c>
      <c r="C233" s="1">
        <v>46173</v>
      </c>
      <c r="D233" s="1">
        <v>39903</v>
      </c>
      <c r="E233" s="1">
        <v>46175</v>
      </c>
      <c r="F233">
        <v>0.05</v>
      </c>
      <c r="G233">
        <v>7.5751563999999993E-2</v>
      </c>
      <c r="H233">
        <v>6.4270397100000001E-2</v>
      </c>
      <c r="I233">
        <v>0.1900219611</v>
      </c>
    </row>
    <row r="234" spans="1:9" x14ac:dyDescent="0.25">
      <c r="A234" t="s">
        <v>34</v>
      </c>
      <c r="B234" t="s">
        <v>35</v>
      </c>
      <c r="C234" s="1">
        <v>46173</v>
      </c>
      <c r="D234" s="1">
        <v>39933</v>
      </c>
      <c r="E234" s="1">
        <v>46175</v>
      </c>
      <c r="F234">
        <v>0.05</v>
      </c>
      <c r="G234">
        <v>7.6701254600000005E-2</v>
      </c>
      <c r="H234">
        <v>6.4999924000000001E-2</v>
      </c>
      <c r="I234">
        <v>0.19170117859999999</v>
      </c>
    </row>
    <row r="235" spans="1:9" x14ac:dyDescent="0.25">
      <c r="A235" t="s">
        <v>34</v>
      </c>
      <c r="B235" t="s">
        <v>35</v>
      </c>
      <c r="C235" s="1">
        <v>46173</v>
      </c>
      <c r="D235" s="1">
        <v>39964</v>
      </c>
      <c r="E235" s="1">
        <v>46175</v>
      </c>
      <c r="F235">
        <v>0.05</v>
      </c>
      <c r="G235">
        <v>8.7905917599999994E-2</v>
      </c>
      <c r="H235">
        <v>6.5525856899999999E-2</v>
      </c>
      <c r="I235">
        <v>0.2034317745</v>
      </c>
    </row>
    <row r="236" spans="1:9" x14ac:dyDescent="0.25">
      <c r="A236" t="s">
        <v>34</v>
      </c>
      <c r="B236" t="s">
        <v>35</v>
      </c>
      <c r="C236" s="1">
        <v>46173</v>
      </c>
      <c r="D236" s="1">
        <v>39994</v>
      </c>
      <c r="E236" s="1">
        <v>46175</v>
      </c>
      <c r="F236">
        <v>0.05</v>
      </c>
      <c r="G236">
        <v>9.0173503200000005E-2</v>
      </c>
      <c r="H236">
        <v>6.5775363500000003E-2</v>
      </c>
      <c r="I236">
        <v>0.20594886670000001</v>
      </c>
    </row>
    <row r="237" spans="1:9" x14ac:dyDescent="0.25">
      <c r="A237" t="s">
        <v>34</v>
      </c>
      <c r="B237" t="s">
        <v>35</v>
      </c>
      <c r="C237" s="1">
        <v>46173</v>
      </c>
      <c r="D237" s="1">
        <v>40025</v>
      </c>
      <c r="E237" s="1">
        <v>46175</v>
      </c>
      <c r="F237">
        <v>0.05</v>
      </c>
      <c r="G237">
        <v>9.9297718600000001E-2</v>
      </c>
      <c r="H237">
        <v>6.7332512100000005E-2</v>
      </c>
      <c r="I237">
        <v>0.2166302306</v>
      </c>
    </row>
    <row r="238" spans="1:9" x14ac:dyDescent="0.25">
      <c r="A238" t="s">
        <v>34</v>
      </c>
      <c r="B238" t="s">
        <v>35</v>
      </c>
      <c r="C238" s="1">
        <v>46173</v>
      </c>
      <c r="D238" s="1">
        <v>40056</v>
      </c>
      <c r="E238" s="1">
        <v>46175</v>
      </c>
      <c r="F238">
        <v>0.05</v>
      </c>
      <c r="G238">
        <v>8.8916185800000005E-2</v>
      </c>
      <c r="H238">
        <v>6.8196935599999994E-2</v>
      </c>
      <c r="I238">
        <v>0.20711312139999999</v>
      </c>
    </row>
    <row r="239" spans="1:9" x14ac:dyDescent="0.25">
      <c r="A239" t="s">
        <v>34</v>
      </c>
      <c r="B239" t="s">
        <v>35</v>
      </c>
      <c r="C239" s="1">
        <v>46173</v>
      </c>
      <c r="D239" s="1">
        <v>40086</v>
      </c>
      <c r="E239" s="1">
        <v>46175</v>
      </c>
      <c r="F239">
        <v>0.05</v>
      </c>
      <c r="G239">
        <v>8.1516065499999998E-2</v>
      </c>
      <c r="H239">
        <v>6.8982956499999998E-2</v>
      </c>
      <c r="I239">
        <v>0.200499022</v>
      </c>
    </row>
    <row r="240" spans="1:9" x14ac:dyDescent="0.25">
      <c r="A240" t="s">
        <v>34</v>
      </c>
      <c r="B240" t="s">
        <v>35</v>
      </c>
      <c r="C240" s="1">
        <v>46173</v>
      </c>
      <c r="D240" s="1">
        <v>40117</v>
      </c>
      <c r="E240" s="1">
        <v>46175</v>
      </c>
      <c r="F240">
        <v>0.05</v>
      </c>
      <c r="G240">
        <v>8.9117057200000002E-2</v>
      </c>
      <c r="H240">
        <v>6.8163003299999997E-2</v>
      </c>
      <c r="I240">
        <v>0.2072800605</v>
      </c>
    </row>
    <row r="241" spans="1:9" x14ac:dyDescent="0.25">
      <c r="A241" t="s">
        <v>34</v>
      </c>
      <c r="B241" t="s">
        <v>35</v>
      </c>
      <c r="C241" s="1">
        <v>46173</v>
      </c>
      <c r="D241" s="1">
        <v>40147</v>
      </c>
      <c r="E241" s="1">
        <v>46175</v>
      </c>
      <c r="F241">
        <v>0.05</v>
      </c>
      <c r="G241">
        <v>7.3746710300000004E-2</v>
      </c>
      <c r="H241">
        <v>6.70755772E-2</v>
      </c>
      <c r="I241">
        <v>0.19082228749999999</v>
      </c>
    </row>
    <row r="242" spans="1:9" x14ac:dyDescent="0.25">
      <c r="A242" t="s">
        <v>34</v>
      </c>
      <c r="B242" t="s">
        <v>35</v>
      </c>
      <c r="C242" s="1">
        <v>46173</v>
      </c>
      <c r="D242" s="1">
        <v>40178</v>
      </c>
      <c r="E242" s="1">
        <v>46175</v>
      </c>
      <c r="F242">
        <v>0.05</v>
      </c>
      <c r="G242">
        <v>7.2826342399999994E-2</v>
      </c>
      <c r="H242">
        <v>6.8244329899999998E-2</v>
      </c>
      <c r="I242">
        <v>0.19107067229999999</v>
      </c>
    </row>
    <row r="243" spans="1:9" x14ac:dyDescent="0.25">
      <c r="A243" t="s">
        <v>34</v>
      </c>
      <c r="B243" t="s">
        <v>35</v>
      </c>
      <c r="C243" s="1">
        <v>46173</v>
      </c>
      <c r="D243" s="1">
        <v>40209</v>
      </c>
      <c r="E243" s="1">
        <v>46175</v>
      </c>
      <c r="F243">
        <v>0.05</v>
      </c>
      <c r="G243">
        <v>7.0203807699999995E-2</v>
      </c>
      <c r="H243">
        <v>6.7977074200000001E-2</v>
      </c>
      <c r="I243">
        <v>0.1881808818</v>
      </c>
    </row>
    <row r="244" spans="1:9" x14ac:dyDescent="0.25">
      <c r="A244" t="s">
        <v>34</v>
      </c>
      <c r="B244" t="s">
        <v>35</v>
      </c>
      <c r="C244" s="1">
        <v>46173</v>
      </c>
      <c r="D244" s="1">
        <v>40237</v>
      </c>
      <c r="E244" s="1">
        <v>46175</v>
      </c>
      <c r="F244">
        <v>0.05</v>
      </c>
      <c r="G244">
        <v>6.5677902499999996E-2</v>
      </c>
      <c r="H244">
        <v>6.9067249100000006E-2</v>
      </c>
      <c r="I244">
        <v>0.18474515150000001</v>
      </c>
    </row>
    <row r="245" spans="1:9" x14ac:dyDescent="0.25">
      <c r="A245" t="s">
        <v>34</v>
      </c>
      <c r="B245" t="s">
        <v>35</v>
      </c>
      <c r="C245" s="1">
        <v>46173</v>
      </c>
      <c r="D245" s="1">
        <v>40268</v>
      </c>
      <c r="E245" s="1">
        <v>46175</v>
      </c>
      <c r="F245">
        <v>0.05</v>
      </c>
      <c r="G245">
        <v>7.6665856899999996E-2</v>
      </c>
      <c r="H245">
        <v>6.8649648600000002E-2</v>
      </c>
      <c r="I245">
        <v>0.19531550559999999</v>
      </c>
    </row>
    <row r="246" spans="1:9" x14ac:dyDescent="0.25">
      <c r="A246" t="s">
        <v>34</v>
      </c>
      <c r="B246" t="s">
        <v>35</v>
      </c>
      <c r="C246" s="1">
        <v>46173</v>
      </c>
      <c r="D246" s="1">
        <v>40298</v>
      </c>
      <c r="E246" s="1">
        <v>46175</v>
      </c>
      <c r="F246">
        <v>0.05</v>
      </c>
      <c r="G246">
        <v>8.2700442799999996E-2</v>
      </c>
      <c r="H246">
        <v>6.7964660800000007E-2</v>
      </c>
      <c r="I246">
        <v>0.20066510360000001</v>
      </c>
    </row>
    <row r="247" spans="1:9" x14ac:dyDescent="0.25">
      <c r="A247" t="s">
        <v>34</v>
      </c>
      <c r="B247" t="s">
        <v>35</v>
      </c>
      <c r="C247" s="1">
        <v>46173</v>
      </c>
      <c r="D247" s="1">
        <v>40329</v>
      </c>
      <c r="E247" s="1">
        <v>46175</v>
      </c>
      <c r="F247">
        <v>0.05</v>
      </c>
      <c r="G247">
        <v>5.5064503000000001E-2</v>
      </c>
      <c r="H247">
        <v>6.8347989900000003E-2</v>
      </c>
      <c r="I247">
        <v>0.17341249289999999</v>
      </c>
    </row>
    <row r="248" spans="1:9" x14ac:dyDescent="0.25">
      <c r="A248" t="s">
        <v>34</v>
      </c>
      <c r="B248" t="s">
        <v>35</v>
      </c>
      <c r="C248" s="1">
        <v>46173</v>
      </c>
      <c r="D248" s="1">
        <v>40359</v>
      </c>
      <c r="E248" s="1">
        <v>46175</v>
      </c>
      <c r="F248">
        <v>0.05</v>
      </c>
      <c r="G248">
        <v>4.7353966099999999E-2</v>
      </c>
      <c r="H248">
        <v>6.8614797300000002E-2</v>
      </c>
      <c r="I248">
        <v>0.1659687634</v>
      </c>
    </row>
    <row r="249" spans="1:9" x14ac:dyDescent="0.25">
      <c r="A249" t="s">
        <v>34</v>
      </c>
      <c r="B249" t="s">
        <v>35</v>
      </c>
      <c r="C249" s="1">
        <v>46173</v>
      </c>
      <c r="D249" s="1">
        <v>40390</v>
      </c>
      <c r="E249" s="1">
        <v>46175</v>
      </c>
      <c r="F249">
        <v>0.05</v>
      </c>
      <c r="G249">
        <v>4.3525108799999997E-2</v>
      </c>
      <c r="H249">
        <v>6.8090835500000002E-2</v>
      </c>
      <c r="I249">
        <v>0.16161594430000001</v>
      </c>
    </row>
    <row r="250" spans="1:9" x14ac:dyDescent="0.25">
      <c r="A250" t="s">
        <v>34</v>
      </c>
      <c r="B250" t="s">
        <v>35</v>
      </c>
      <c r="C250" s="1">
        <v>46173</v>
      </c>
      <c r="D250" s="1">
        <v>40421</v>
      </c>
      <c r="E250" s="1">
        <v>46175</v>
      </c>
      <c r="F250">
        <v>0.05</v>
      </c>
      <c r="G250">
        <v>3.5604418700000001E-2</v>
      </c>
      <c r="H250">
        <v>6.7488993600000005E-2</v>
      </c>
      <c r="I250">
        <v>0.15309341230000001</v>
      </c>
    </row>
    <row r="251" spans="1:9" x14ac:dyDescent="0.25">
      <c r="A251" t="s">
        <v>34</v>
      </c>
      <c r="B251" t="s">
        <v>35</v>
      </c>
      <c r="C251" s="1">
        <v>46173</v>
      </c>
      <c r="D251" s="1">
        <v>40451</v>
      </c>
      <c r="E251" s="1">
        <v>46175</v>
      </c>
      <c r="F251">
        <v>0.05</v>
      </c>
      <c r="G251">
        <v>3.3194979200000002E-2</v>
      </c>
      <c r="H251">
        <v>6.6890247E-2</v>
      </c>
      <c r="I251">
        <v>0.1500852262</v>
      </c>
    </row>
    <row r="252" spans="1:9" x14ac:dyDescent="0.25">
      <c r="A252" t="s">
        <v>34</v>
      </c>
      <c r="B252" t="s">
        <v>35</v>
      </c>
      <c r="C252" s="1">
        <v>46173</v>
      </c>
      <c r="D252" s="1">
        <v>40482</v>
      </c>
      <c r="E252" s="1">
        <v>46175</v>
      </c>
      <c r="F252">
        <v>0.05</v>
      </c>
      <c r="G252">
        <v>4.2485210000000002E-2</v>
      </c>
      <c r="H252">
        <v>6.7007231799999997E-2</v>
      </c>
      <c r="I252">
        <v>0.1594924418</v>
      </c>
    </row>
    <row r="253" spans="1:9" x14ac:dyDescent="0.25">
      <c r="A253" t="s">
        <v>34</v>
      </c>
      <c r="B253" t="s">
        <v>35</v>
      </c>
      <c r="C253" s="1">
        <v>46173</v>
      </c>
      <c r="D253" s="1">
        <v>40512</v>
      </c>
      <c r="E253" s="1">
        <v>46175</v>
      </c>
      <c r="F253">
        <v>0.05</v>
      </c>
      <c r="G253">
        <v>3.78361324E-2</v>
      </c>
      <c r="H253">
        <v>6.7648105400000005E-2</v>
      </c>
      <c r="I253">
        <v>0.15548423780000001</v>
      </c>
    </row>
    <row r="254" spans="1:9" x14ac:dyDescent="0.25">
      <c r="A254" t="s">
        <v>34</v>
      </c>
      <c r="B254" t="s">
        <v>35</v>
      </c>
      <c r="C254" s="1">
        <v>46173</v>
      </c>
      <c r="D254" s="1">
        <v>40543</v>
      </c>
      <c r="E254" s="1">
        <v>46175</v>
      </c>
      <c r="F254">
        <v>0.05</v>
      </c>
      <c r="G254">
        <v>2.8282112000000002E-2</v>
      </c>
      <c r="H254">
        <v>6.8064743999999996E-2</v>
      </c>
      <c r="I254">
        <v>0.146346856</v>
      </c>
    </row>
    <row r="255" spans="1:9" x14ac:dyDescent="0.25">
      <c r="A255" t="s">
        <v>34</v>
      </c>
      <c r="B255" t="s">
        <v>35</v>
      </c>
      <c r="C255" s="1">
        <v>46173</v>
      </c>
      <c r="D255" s="1">
        <v>40574</v>
      </c>
      <c r="E255" s="1">
        <v>46175</v>
      </c>
      <c r="F255">
        <v>0.05</v>
      </c>
      <c r="G255">
        <v>1.24813675E-2</v>
      </c>
      <c r="H255">
        <v>6.7399193699999999E-2</v>
      </c>
      <c r="I255">
        <v>0.12988056110000001</v>
      </c>
    </row>
    <row r="256" spans="1:9" x14ac:dyDescent="0.25">
      <c r="A256" t="s">
        <v>34</v>
      </c>
      <c r="B256" t="s">
        <v>35</v>
      </c>
      <c r="C256" s="1">
        <v>46173</v>
      </c>
      <c r="D256" s="1">
        <v>40602</v>
      </c>
      <c r="E256" s="1">
        <v>46175</v>
      </c>
      <c r="F256">
        <v>0.05</v>
      </c>
      <c r="G256">
        <v>1.38756594E-2</v>
      </c>
      <c r="H256">
        <v>6.8638159099999999E-2</v>
      </c>
      <c r="I256">
        <v>0.13251381849999999</v>
      </c>
    </row>
    <row r="257" spans="1:9" x14ac:dyDescent="0.25">
      <c r="A257" t="s">
        <v>34</v>
      </c>
      <c r="B257" t="s">
        <v>35</v>
      </c>
      <c r="C257" s="1">
        <v>46173</v>
      </c>
      <c r="D257" s="1">
        <v>40633</v>
      </c>
      <c r="E257" s="1">
        <v>46175</v>
      </c>
      <c r="F257">
        <v>0.05</v>
      </c>
      <c r="G257">
        <v>-1.6371179000000001E-3</v>
      </c>
      <c r="H257">
        <v>7.0200339E-2</v>
      </c>
      <c r="I257">
        <v>0.1185632211</v>
      </c>
    </row>
    <row r="258" spans="1:9" x14ac:dyDescent="0.25">
      <c r="A258" t="s">
        <v>34</v>
      </c>
      <c r="B258" t="s">
        <v>35</v>
      </c>
      <c r="C258" s="1">
        <v>46173</v>
      </c>
      <c r="D258" s="1">
        <v>40663</v>
      </c>
      <c r="E258" s="1">
        <v>46175</v>
      </c>
      <c r="F258">
        <v>0.05</v>
      </c>
      <c r="G258">
        <v>1.067264E-4</v>
      </c>
      <c r="H258">
        <v>6.9718464899999999E-2</v>
      </c>
      <c r="I258">
        <v>0.1198251912</v>
      </c>
    </row>
    <row r="259" spans="1:9" x14ac:dyDescent="0.25">
      <c r="A259" t="s">
        <v>34</v>
      </c>
      <c r="B259" t="s">
        <v>35</v>
      </c>
      <c r="C259" s="1">
        <v>46173</v>
      </c>
      <c r="D259" s="1">
        <v>40694</v>
      </c>
      <c r="E259" s="1">
        <v>46175</v>
      </c>
      <c r="F259">
        <v>0.05</v>
      </c>
      <c r="G259">
        <v>5.2175609999999999E-3</v>
      </c>
      <c r="H259">
        <v>6.9534289499999999E-2</v>
      </c>
      <c r="I259">
        <v>0.1247518505</v>
      </c>
    </row>
    <row r="260" spans="1:9" x14ac:dyDescent="0.25">
      <c r="A260" t="s">
        <v>34</v>
      </c>
      <c r="B260" t="s">
        <v>35</v>
      </c>
      <c r="C260" s="1">
        <v>46173</v>
      </c>
      <c r="D260" s="1">
        <v>40724</v>
      </c>
      <c r="E260" s="1">
        <v>46175</v>
      </c>
      <c r="F260">
        <v>0.05</v>
      </c>
      <c r="G260">
        <v>3.0145597999999998E-3</v>
      </c>
      <c r="H260">
        <v>6.8914891899999997E-2</v>
      </c>
      <c r="I260">
        <v>0.1219294517</v>
      </c>
    </row>
    <row r="261" spans="1:9" x14ac:dyDescent="0.25">
      <c r="A261" t="s">
        <v>34</v>
      </c>
      <c r="B261" t="s">
        <v>35</v>
      </c>
      <c r="C261" s="1">
        <v>46173</v>
      </c>
      <c r="D261" s="1">
        <v>40755</v>
      </c>
      <c r="E261" s="1">
        <v>46175</v>
      </c>
      <c r="F261">
        <v>0.05</v>
      </c>
      <c r="G261">
        <v>6.9569100999999998E-3</v>
      </c>
      <c r="H261">
        <v>6.8704123699999994E-2</v>
      </c>
      <c r="I261">
        <v>0.12566103379999999</v>
      </c>
    </row>
    <row r="262" spans="1:9" x14ac:dyDescent="0.25">
      <c r="A262" t="s">
        <v>34</v>
      </c>
      <c r="B262" t="s">
        <v>35</v>
      </c>
      <c r="C262" s="1">
        <v>46173</v>
      </c>
      <c r="D262" s="1">
        <v>40786</v>
      </c>
      <c r="E262" s="1">
        <v>46175</v>
      </c>
      <c r="F262">
        <v>0.05</v>
      </c>
      <c r="G262">
        <v>-4.1423477999999996E-3</v>
      </c>
      <c r="H262">
        <v>6.7308267399999996E-2</v>
      </c>
      <c r="I262">
        <v>0.1131659196</v>
      </c>
    </row>
    <row r="263" spans="1:9" x14ac:dyDescent="0.25">
      <c r="A263" t="s">
        <v>34</v>
      </c>
      <c r="B263" t="s">
        <v>35</v>
      </c>
      <c r="C263" s="1">
        <v>46173</v>
      </c>
      <c r="D263" s="1">
        <v>40816</v>
      </c>
      <c r="E263" s="1">
        <v>46175</v>
      </c>
      <c r="F263">
        <v>0.05</v>
      </c>
      <c r="G263">
        <v>-7.5903780999999997E-3</v>
      </c>
      <c r="H263">
        <v>6.7709101399999999E-2</v>
      </c>
      <c r="I263">
        <v>0.1101187233</v>
      </c>
    </row>
    <row r="264" spans="1:9" x14ac:dyDescent="0.25">
      <c r="A264" t="s">
        <v>34</v>
      </c>
      <c r="B264" t="s">
        <v>35</v>
      </c>
      <c r="C264" s="1">
        <v>46173</v>
      </c>
      <c r="D264" s="1">
        <v>40847</v>
      </c>
      <c r="E264" s="1">
        <v>46175</v>
      </c>
      <c r="F264">
        <v>0.05</v>
      </c>
      <c r="G264">
        <v>-3.8971962E-3</v>
      </c>
      <c r="H264">
        <v>6.8286372100000006E-2</v>
      </c>
      <c r="I264">
        <v>0.1143891759</v>
      </c>
    </row>
    <row r="265" spans="1:9" x14ac:dyDescent="0.25">
      <c r="A265" t="s">
        <v>34</v>
      </c>
      <c r="B265" t="s">
        <v>35</v>
      </c>
      <c r="C265" s="1">
        <v>46173</v>
      </c>
      <c r="D265" s="1">
        <v>40877</v>
      </c>
      <c r="E265" s="1">
        <v>46175</v>
      </c>
      <c r="F265">
        <v>0.05</v>
      </c>
      <c r="G265">
        <v>-7.5641603E-3</v>
      </c>
      <c r="H265">
        <v>6.9071547900000002E-2</v>
      </c>
      <c r="I265">
        <v>0.11150738759999999</v>
      </c>
    </row>
    <row r="266" spans="1:9" x14ac:dyDescent="0.25">
      <c r="A266" t="s">
        <v>34</v>
      </c>
      <c r="B266" t="s">
        <v>35</v>
      </c>
      <c r="C266" s="1">
        <v>46173</v>
      </c>
      <c r="D266" s="1">
        <v>40908</v>
      </c>
      <c r="E266" s="1">
        <v>46175</v>
      </c>
      <c r="F266">
        <v>0.05</v>
      </c>
      <c r="G266">
        <v>-1.5708949600000001E-2</v>
      </c>
      <c r="H266">
        <v>6.8472148499999996E-2</v>
      </c>
      <c r="I266">
        <v>0.10276319890000001</v>
      </c>
    </row>
    <row r="267" spans="1:9" x14ac:dyDescent="0.25">
      <c r="A267" t="s">
        <v>34</v>
      </c>
      <c r="B267" t="s">
        <v>35</v>
      </c>
      <c r="C267" s="1">
        <v>46173</v>
      </c>
      <c r="D267" s="1">
        <v>40939</v>
      </c>
      <c r="E267" s="1">
        <v>46175</v>
      </c>
      <c r="F267">
        <v>0.05</v>
      </c>
      <c r="G267">
        <v>-1.48405238E-2</v>
      </c>
      <c r="H267">
        <v>6.7947425699999994E-2</v>
      </c>
      <c r="I267">
        <v>0.103106902</v>
      </c>
    </row>
    <row r="268" spans="1:9" x14ac:dyDescent="0.25">
      <c r="A268" t="s">
        <v>34</v>
      </c>
      <c r="B268" t="s">
        <v>35</v>
      </c>
      <c r="C268" s="1">
        <v>46173</v>
      </c>
      <c r="D268" s="1">
        <v>40968</v>
      </c>
      <c r="E268" s="1">
        <v>46175</v>
      </c>
      <c r="F268">
        <v>0.05</v>
      </c>
      <c r="G268">
        <v>-1.7050815800000001E-2</v>
      </c>
      <c r="H268">
        <v>6.9390717899999996E-2</v>
      </c>
      <c r="I268">
        <v>0.1023399021</v>
      </c>
    </row>
    <row r="269" spans="1:9" x14ac:dyDescent="0.25">
      <c r="A269" t="s">
        <v>34</v>
      </c>
      <c r="B269" t="s">
        <v>35</v>
      </c>
      <c r="C269" s="1">
        <v>46173</v>
      </c>
      <c r="D269" s="1">
        <v>40999</v>
      </c>
      <c r="E269" s="1">
        <v>46175</v>
      </c>
      <c r="F269">
        <v>0.05</v>
      </c>
      <c r="G269">
        <v>-2.2033572599999999E-2</v>
      </c>
      <c r="H269">
        <v>6.9950356500000005E-2</v>
      </c>
      <c r="I269">
        <v>9.7916784000000007E-2</v>
      </c>
    </row>
    <row r="270" spans="1:9" x14ac:dyDescent="0.25">
      <c r="A270" t="s">
        <v>34</v>
      </c>
      <c r="B270" t="s">
        <v>35</v>
      </c>
      <c r="C270" s="1">
        <v>46173</v>
      </c>
      <c r="D270" s="1">
        <v>41029</v>
      </c>
      <c r="E270" s="1">
        <v>46175</v>
      </c>
      <c r="F270">
        <v>0.05</v>
      </c>
      <c r="G270">
        <v>-2.0541930999999999E-2</v>
      </c>
      <c r="H270">
        <v>6.7907400399999998E-2</v>
      </c>
      <c r="I270">
        <v>9.7365469400000001E-2</v>
      </c>
    </row>
    <row r="271" spans="1:9" x14ac:dyDescent="0.25">
      <c r="A271" t="s">
        <v>34</v>
      </c>
      <c r="B271" t="s">
        <v>35</v>
      </c>
      <c r="C271" s="1">
        <v>46173</v>
      </c>
      <c r="D271" s="1">
        <v>41060</v>
      </c>
      <c r="E271" s="1">
        <v>46175</v>
      </c>
      <c r="F271">
        <v>0.05</v>
      </c>
      <c r="G271">
        <v>-2.45458928E-2</v>
      </c>
      <c r="H271">
        <v>6.6880528300000006E-2</v>
      </c>
      <c r="I271">
        <v>9.2334635600000006E-2</v>
      </c>
    </row>
    <row r="272" spans="1:9" x14ac:dyDescent="0.25">
      <c r="A272" t="s">
        <v>34</v>
      </c>
      <c r="B272" t="s">
        <v>35</v>
      </c>
      <c r="C272" s="1">
        <v>46173</v>
      </c>
      <c r="D272" s="1">
        <v>41090</v>
      </c>
      <c r="E272" s="1">
        <v>46175</v>
      </c>
      <c r="F272">
        <v>0.05</v>
      </c>
      <c r="G272">
        <v>-1.74570023E-2</v>
      </c>
      <c r="H272">
        <v>6.5731556100000005E-2</v>
      </c>
      <c r="I272">
        <v>9.8274553799999997E-2</v>
      </c>
    </row>
    <row r="273" spans="1:9" x14ac:dyDescent="0.25">
      <c r="A273" t="s">
        <v>34</v>
      </c>
      <c r="B273" t="s">
        <v>35</v>
      </c>
      <c r="C273" s="1">
        <v>46173</v>
      </c>
      <c r="D273" s="1">
        <v>41121</v>
      </c>
      <c r="E273" s="1">
        <v>46175</v>
      </c>
      <c r="F273">
        <v>0.05</v>
      </c>
      <c r="G273">
        <v>-7.4987735E-3</v>
      </c>
      <c r="H273">
        <v>6.4297754400000004E-2</v>
      </c>
      <c r="I273">
        <v>0.10679898090000001</v>
      </c>
    </row>
    <row r="274" spans="1:9" x14ac:dyDescent="0.25">
      <c r="A274" t="s">
        <v>34</v>
      </c>
      <c r="B274" t="s">
        <v>35</v>
      </c>
      <c r="C274" s="1">
        <v>46173</v>
      </c>
      <c r="D274" s="1">
        <v>41152</v>
      </c>
      <c r="E274" s="1">
        <v>46175</v>
      </c>
      <c r="F274">
        <v>0.05</v>
      </c>
      <c r="G274">
        <v>-4.5892004999999996E-3</v>
      </c>
      <c r="H274">
        <v>6.3876397400000007E-2</v>
      </c>
      <c r="I274">
        <v>0.10928719689999999</v>
      </c>
    </row>
    <row r="275" spans="1:9" x14ac:dyDescent="0.25">
      <c r="A275" t="s">
        <v>34</v>
      </c>
      <c r="B275" t="s">
        <v>35</v>
      </c>
      <c r="C275" s="1">
        <v>46173</v>
      </c>
      <c r="D275" s="1">
        <v>41182</v>
      </c>
      <c r="E275" s="1">
        <v>46175</v>
      </c>
      <c r="F275">
        <v>0.05</v>
      </c>
      <c r="G275">
        <v>-6.1269254000000002E-3</v>
      </c>
      <c r="H275">
        <v>6.4123656000000001E-2</v>
      </c>
      <c r="I275">
        <v>0.10799673059999999</v>
      </c>
    </row>
    <row r="276" spans="1:9" x14ac:dyDescent="0.25">
      <c r="A276" t="s">
        <v>34</v>
      </c>
      <c r="B276" t="s">
        <v>35</v>
      </c>
      <c r="C276" s="1">
        <v>46173</v>
      </c>
      <c r="D276" s="1">
        <v>41213</v>
      </c>
      <c r="E276" s="1">
        <v>46175</v>
      </c>
      <c r="F276">
        <v>0.05</v>
      </c>
      <c r="G276">
        <v>-5.0883185999999999E-3</v>
      </c>
      <c r="H276">
        <v>6.36321574E-2</v>
      </c>
      <c r="I276">
        <v>0.1085438388</v>
      </c>
    </row>
    <row r="277" spans="1:9" x14ac:dyDescent="0.25">
      <c r="A277" t="s">
        <v>34</v>
      </c>
      <c r="B277" t="s">
        <v>35</v>
      </c>
      <c r="C277" s="1">
        <v>46173</v>
      </c>
      <c r="D277" s="1">
        <v>41243</v>
      </c>
      <c r="E277" s="1">
        <v>46175</v>
      </c>
      <c r="F277">
        <v>0.05</v>
      </c>
      <c r="G277">
        <v>8.1813487000000004E-3</v>
      </c>
      <c r="H277">
        <v>6.3221253599999999E-2</v>
      </c>
      <c r="I277">
        <v>0.1214026023</v>
      </c>
    </row>
    <row r="278" spans="1:9" x14ac:dyDescent="0.25">
      <c r="A278" t="s">
        <v>34</v>
      </c>
      <c r="B278" t="s">
        <v>35</v>
      </c>
      <c r="C278" s="1">
        <v>46173</v>
      </c>
      <c r="D278" s="1">
        <v>41274</v>
      </c>
      <c r="E278" s="1">
        <v>46175</v>
      </c>
      <c r="F278">
        <v>0.05</v>
      </c>
      <c r="G278">
        <v>1.5812296E-2</v>
      </c>
      <c r="H278">
        <v>6.19761302E-2</v>
      </c>
      <c r="I278">
        <v>0.1277884262</v>
      </c>
    </row>
    <row r="279" spans="1:9" x14ac:dyDescent="0.25">
      <c r="A279" t="s">
        <v>34</v>
      </c>
      <c r="B279" t="s">
        <v>35</v>
      </c>
      <c r="C279" s="1">
        <v>46173</v>
      </c>
      <c r="D279" s="1">
        <v>41305</v>
      </c>
      <c r="E279" s="1">
        <v>46175</v>
      </c>
      <c r="F279">
        <v>0.05</v>
      </c>
      <c r="G279">
        <v>3.7906654800000002E-2</v>
      </c>
      <c r="H279">
        <v>5.8957597299999998E-2</v>
      </c>
      <c r="I279">
        <v>0.14686425210000001</v>
      </c>
    </row>
    <row r="280" spans="1:9" x14ac:dyDescent="0.25">
      <c r="A280" t="s">
        <v>34</v>
      </c>
      <c r="B280" t="s">
        <v>35</v>
      </c>
      <c r="C280" s="1">
        <v>46173</v>
      </c>
      <c r="D280" s="1">
        <v>41333</v>
      </c>
      <c r="E280" s="1">
        <v>46175</v>
      </c>
      <c r="F280">
        <v>0.05</v>
      </c>
      <c r="G280">
        <v>1.5463848400000001E-2</v>
      </c>
      <c r="H280">
        <v>5.9763974800000001E-2</v>
      </c>
      <c r="I280">
        <v>0.1252278232</v>
      </c>
    </row>
    <row r="281" spans="1:9" x14ac:dyDescent="0.25">
      <c r="A281" t="s">
        <v>34</v>
      </c>
      <c r="B281" t="s">
        <v>35</v>
      </c>
      <c r="C281" s="1">
        <v>46173</v>
      </c>
      <c r="D281" s="1">
        <v>41364</v>
      </c>
      <c r="E281" s="1">
        <v>46175</v>
      </c>
      <c r="F281">
        <v>0.05</v>
      </c>
      <c r="G281">
        <v>2.5979620500000002E-2</v>
      </c>
      <c r="H281">
        <v>5.9191824499999997E-2</v>
      </c>
      <c r="I281">
        <v>0.135171445</v>
      </c>
    </row>
    <row r="282" spans="1:9" x14ac:dyDescent="0.25">
      <c r="A282" t="s">
        <v>34</v>
      </c>
      <c r="B282" t="s">
        <v>35</v>
      </c>
      <c r="C282" s="1">
        <v>46173</v>
      </c>
      <c r="D282" s="1">
        <v>41394</v>
      </c>
      <c r="E282" s="1">
        <v>46175</v>
      </c>
      <c r="F282">
        <v>0.05</v>
      </c>
      <c r="G282">
        <v>2.2842258300000001E-2</v>
      </c>
      <c r="H282">
        <v>5.8716313200000002E-2</v>
      </c>
      <c r="I282">
        <v>0.13155857139999999</v>
      </c>
    </row>
    <row r="283" spans="1:9" x14ac:dyDescent="0.25">
      <c r="A283" t="s">
        <v>34</v>
      </c>
      <c r="B283" t="s">
        <v>35</v>
      </c>
      <c r="C283" s="1">
        <v>46173</v>
      </c>
      <c r="D283" s="1">
        <v>41425</v>
      </c>
      <c r="E283" s="1">
        <v>46175</v>
      </c>
      <c r="F283">
        <v>0.05</v>
      </c>
      <c r="G283">
        <v>3.8834731999999997E-2</v>
      </c>
      <c r="H283">
        <v>5.6594301700000002E-2</v>
      </c>
      <c r="I283">
        <v>0.14542903369999999</v>
      </c>
    </row>
    <row r="284" spans="1:9" x14ac:dyDescent="0.25">
      <c r="A284" t="s">
        <v>34</v>
      </c>
      <c r="B284" t="s">
        <v>35</v>
      </c>
      <c r="C284" s="1">
        <v>46173</v>
      </c>
      <c r="D284" s="1">
        <v>41455</v>
      </c>
      <c r="E284" s="1">
        <v>46175</v>
      </c>
      <c r="F284">
        <v>0.05</v>
      </c>
      <c r="G284">
        <v>4.2073993300000001E-2</v>
      </c>
      <c r="H284">
        <v>5.42388418E-2</v>
      </c>
      <c r="I284">
        <v>0.14631283510000001</v>
      </c>
    </row>
    <row r="285" spans="1:9" x14ac:dyDescent="0.25">
      <c r="A285" t="s">
        <v>34</v>
      </c>
      <c r="B285" t="s">
        <v>35</v>
      </c>
      <c r="C285" s="1">
        <v>46173</v>
      </c>
      <c r="D285" s="1">
        <v>41486</v>
      </c>
      <c r="E285" s="1">
        <v>46175</v>
      </c>
      <c r="F285">
        <v>0.05</v>
      </c>
      <c r="G285">
        <v>4.8948856800000003E-2</v>
      </c>
      <c r="H285">
        <v>5.3760556799999998E-2</v>
      </c>
      <c r="I285">
        <v>0.15270941360000001</v>
      </c>
    </row>
    <row r="286" spans="1:9" x14ac:dyDescent="0.25">
      <c r="A286" t="s">
        <v>34</v>
      </c>
      <c r="B286" t="s">
        <v>35</v>
      </c>
      <c r="C286" s="1">
        <v>46173</v>
      </c>
      <c r="D286" s="1">
        <v>41517</v>
      </c>
      <c r="E286" s="1">
        <v>46175</v>
      </c>
      <c r="F286">
        <v>0.05</v>
      </c>
      <c r="G286">
        <v>4.7131905199999997E-2</v>
      </c>
      <c r="H286">
        <v>5.3124781900000001E-2</v>
      </c>
      <c r="I286">
        <v>0.15025668710000001</v>
      </c>
    </row>
    <row r="287" spans="1:9" x14ac:dyDescent="0.25">
      <c r="A287" t="s">
        <v>34</v>
      </c>
      <c r="B287" t="s">
        <v>35</v>
      </c>
      <c r="C287" s="1">
        <v>46173</v>
      </c>
      <c r="D287" s="1">
        <v>41547</v>
      </c>
      <c r="E287" s="1">
        <v>46175</v>
      </c>
      <c r="F287">
        <v>0.05</v>
      </c>
      <c r="G287">
        <v>6.6951410500000003E-2</v>
      </c>
      <c r="H287">
        <v>5.2896885800000001E-2</v>
      </c>
      <c r="I287">
        <v>0.16984829630000001</v>
      </c>
    </row>
    <row r="288" spans="1:9" x14ac:dyDescent="0.25">
      <c r="A288" t="s">
        <v>34</v>
      </c>
      <c r="B288" t="s">
        <v>35</v>
      </c>
      <c r="C288" s="1">
        <v>46173</v>
      </c>
      <c r="D288" s="1">
        <v>41578</v>
      </c>
      <c r="E288" s="1">
        <v>46175</v>
      </c>
      <c r="F288">
        <v>0.05</v>
      </c>
      <c r="G288">
        <v>9.0865788599999997E-2</v>
      </c>
      <c r="H288">
        <v>5.2888289999999998E-2</v>
      </c>
      <c r="I288">
        <v>0.19375407859999999</v>
      </c>
    </row>
    <row r="289" spans="1:9" x14ac:dyDescent="0.25">
      <c r="A289" t="s">
        <v>34</v>
      </c>
      <c r="B289" t="s">
        <v>35</v>
      </c>
      <c r="C289" s="1">
        <v>46173</v>
      </c>
      <c r="D289" s="1">
        <v>41608</v>
      </c>
      <c r="E289" s="1">
        <v>46175</v>
      </c>
      <c r="F289">
        <v>0.05</v>
      </c>
      <c r="G289">
        <v>8.59138765E-2</v>
      </c>
      <c r="H289">
        <v>5.2884004599999999E-2</v>
      </c>
      <c r="I289">
        <v>0.18879788110000001</v>
      </c>
    </row>
    <row r="290" spans="1:9" x14ac:dyDescent="0.25">
      <c r="A290" t="s">
        <v>34</v>
      </c>
      <c r="B290" t="s">
        <v>35</v>
      </c>
      <c r="C290" s="1">
        <v>46173</v>
      </c>
      <c r="D290" s="1">
        <v>41639</v>
      </c>
      <c r="E290" s="1">
        <v>46175</v>
      </c>
      <c r="F290">
        <v>0.05</v>
      </c>
      <c r="G290">
        <v>8.7192076499999993E-2</v>
      </c>
      <c r="H290">
        <v>5.3924150499999997E-2</v>
      </c>
      <c r="I290">
        <v>0.191116227</v>
      </c>
    </row>
    <row r="291" spans="1:9" x14ac:dyDescent="0.25">
      <c r="A291" t="s">
        <v>34</v>
      </c>
      <c r="B291" t="s">
        <v>35</v>
      </c>
      <c r="C291" s="1">
        <v>46173</v>
      </c>
      <c r="D291" s="1">
        <v>41670</v>
      </c>
      <c r="E291" s="1">
        <v>46175</v>
      </c>
      <c r="F291">
        <v>0.05</v>
      </c>
      <c r="G291">
        <v>8.5427213799999999E-2</v>
      </c>
      <c r="H291">
        <v>5.44695553E-2</v>
      </c>
      <c r="I291">
        <v>0.18989676920000001</v>
      </c>
    </row>
    <row r="292" spans="1:9" x14ac:dyDescent="0.25">
      <c r="A292" t="s">
        <v>34</v>
      </c>
      <c r="B292" t="s">
        <v>35</v>
      </c>
      <c r="C292" s="1">
        <v>46173</v>
      </c>
      <c r="D292" s="1">
        <v>41698</v>
      </c>
      <c r="E292" s="1">
        <v>46175</v>
      </c>
      <c r="F292">
        <v>0.05</v>
      </c>
      <c r="G292">
        <v>0.1075405495</v>
      </c>
      <c r="H292">
        <v>5.44009773E-2</v>
      </c>
      <c r="I292">
        <v>0.2119415268</v>
      </c>
    </row>
    <row r="293" spans="1:9" x14ac:dyDescent="0.25">
      <c r="A293" t="s">
        <v>34</v>
      </c>
      <c r="B293" t="s">
        <v>35</v>
      </c>
      <c r="C293" s="1">
        <v>46173</v>
      </c>
      <c r="D293" s="1">
        <v>41729</v>
      </c>
      <c r="E293" s="1">
        <v>46175</v>
      </c>
      <c r="F293">
        <v>0.05</v>
      </c>
      <c r="G293">
        <v>0.1021151407</v>
      </c>
      <c r="H293">
        <v>5.4322915700000002E-2</v>
      </c>
      <c r="I293">
        <v>0.20643805649999999</v>
      </c>
    </row>
    <row r="294" spans="1:9" x14ac:dyDescent="0.25">
      <c r="A294" t="s">
        <v>34</v>
      </c>
      <c r="B294" t="s">
        <v>35</v>
      </c>
      <c r="C294" s="1">
        <v>46173</v>
      </c>
      <c r="D294" s="1">
        <v>41759</v>
      </c>
      <c r="E294" s="1">
        <v>46175</v>
      </c>
      <c r="F294">
        <v>0.05</v>
      </c>
      <c r="G294">
        <v>0.1040055292</v>
      </c>
      <c r="H294">
        <v>5.42955299E-2</v>
      </c>
      <c r="I294">
        <v>0.2083010592</v>
      </c>
    </row>
    <row r="295" spans="1:9" x14ac:dyDescent="0.25">
      <c r="A295" t="s">
        <v>34</v>
      </c>
      <c r="B295" t="s">
        <v>35</v>
      </c>
      <c r="C295" s="1">
        <v>46173</v>
      </c>
      <c r="D295" s="1">
        <v>41790</v>
      </c>
      <c r="E295" s="1">
        <v>46175</v>
      </c>
      <c r="F295">
        <v>0.05</v>
      </c>
      <c r="G295">
        <v>9.8900243600000007E-2</v>
      </c>
      <c r="H295">
        <v>5.3888962499999998E-2</v>
      </c>
      <c r="I295">
        <v>0.20278920610000001</v>
      </c>
    </row>
    <row r="296" spans="1:9" x14ac:dyDescent="0.25">
      <c r="A296" t="s">
        <v>34</v>
      </c>
      <c r="B296" t="s">
        <v>35</v>
      </c>
      <c r="C296" s="1">
        <v>46173</v>
      </c>
      <c r="D296" s="1">
        <v>41820</v>
      </c>
      <c r="E296" s="1">
        <v>46175</v>
      </c>
      <c r="F296">
        <v>0.05</v>
      </c>
      <c r="G296">
        <v>0.10278468540000001</v>
      </c>
      <c r="H296">
        <v>5.3676879400000002E-2</v>
      </c>
      <c r="I296">
        <v>0.20646156469999999</v>
      </c>
    </row>
    <row r="297" spans="1:9" x14ac:dyDescent="0.25">
      <c r="A297" t="s">
        <v>34</v>
      </c>
      <c r="B297" t="s">
        <v>35</v>
      </c>
      <c r="C297" s="1">
        <v>46173</v>
      </c>
      <c r="D297" s="1">
        <v>41851</v>
      </c>
      <c r="E297" s="1">
        <v>46175</v>
      </c>
      <c r="F297">
        <v>0.05</v>
      </c>
      <c r="G297">
        <v>8.8657368900000005E-2</v>
      </c>
      <c r="H297">
        <v>5.3049037700000003E-2</v>
      </c>
      <c r="I297">
        <v>0.1917064067</v>
      </c>
    </row>
    <row r="298" spans="1:9" x14ac:dyDescent="0.25">
      <c r="A298" t="s">
        <v>34</v>
      </c>
      <c r="B298" t="s">
        <v>35</v>
      </c>
      <c r="C298" s="1">
        <v>46173</v>
      </c>
      <c r="D298" s="1">
        <v>41882</v>
      </c>
      <c r="E298" s="1">
        <v>46175</v>
      </c>
      <c r="F298">
        <v>0.05</v>
      </c>
      <c r="G298">
        <v>7.9969011500000006E-2</v>
      </c>
      <c r="H298">
        <v>5.3226142800000001E-2</v>
      </c>
      <c r="I298">
        <v>0.1831951543</v>
      </c>
    </row>
    <row r="299" spans="1:9" x14ac:dyDescent="0.25">
      <c r="A299" t="s">
        <v>34</v>
      </c>
      <c r="B299" t="s">
        <v>35</v>
      </c>
      <c r="C299" s="1">
        <v>46173</v>
      </c>
      <c r="D299" s="1">
        <v>41912</v>
      </c>
      <c r="E299" s="1">
        <v>46175</v>
      </c>
      <c r="F299">
        <v>0.05</v>
      </c>
      <c r="G299">
        <v>8.0695386399999999E-2</v>
      </c>
      <c r="H299">
        <v>5.2451707899999998E-2</v>
      </c>
      <c r="I299">
        <v>0.18314709430000001</v>
      </c>
    </row>
    <row r="300" spans="1:9" x14ac:dyDescent="0.25">
      <c r="A300" t="s">
        <v>34</v>
      </c>
      <c r="B300" t="s">
        <v>35</v>
      </c>
      <c r="C300" s="1">
        <v>46173</v>
      </c>
      <c r="D300" s="1">
        <v>41943</v>
      </c>
      <c r="E300" s="1">
        <v>46175</v>
      </c>
      <c r="F300">
        <v>0.05</v>
      </c>
      <c r="G300">
        <v>7.3735255499999999E-2</v>
      </c>
      <c r="H300">
        <v>5.2830489100000003E-2</v>
      </c>
      <c r="I300">
        <v>0.1765657447</v>
      </c>
    </row>
    <row r="301" spans="1:9" x14ac:dyDescent="0.25">
      <c r="A301" t="s">
        <v>34</v>
      </c>
      <c r="B301" t="s">
        <v>35</v>
      </c>
      <c r="C301" s="1">
        <v>46173</v>
      </c>
      <c r="D301" s="1">
        <v>41973</v>
      </c>
      <c r="E301" s="1">
        <v>46175</v>
      </c>
      <c r="F301">
        <v>0.05</v>
      </c>
      <c r="G301">
        <v>7.8491173999999997E-2</v>
      </c>
      <c r="H301">
        <v>5.2830489100000003E-2</v>
      </c>
      <c r="I301">
        <v>0.1813216631</v>
      </c>
    </row>
    <row r="302" spans="1:9" x14ac:dyDescent="0.25">
      <c r="A302" t="s">
        <v>34</v>
      </c>
      <c r="B302" t="s">
        <v>35</v>
      </c>
      <c r="C302" s="1">
        <v>46173</v>
      </c>
      <c r="D302" s="1">
        <v>42004</v>
      </c>
      <c r="E302" s="1">
        <v>46175</v>
      </c>
      <c r="F302">
        <v>0.05</v>
      </c>
      <c r="G302">
        <v>7.4885796399999996E-2</v>
      </c>
      <c r="H302">
        <v>5.1902267000000002E-2</v>
      </c>
      <c r="I302">
        <v>0.1767880634</v>
      </c>
    </row>
    <row r="303" spans="1:9" x14ac:dyDescent="0.25">
      <c r="A303" t="s">
        <v>34</v>
      </c>
      <c r="B303" t="s">
        <v>35</v>
      </c>
      <c r="C303" s="1">
        <v>46173</v>
      </c>
      <c r="D303" s="1">
        <v>42035</v>
      </c>
      <c r="E303" s="1">
        <v>46175</v>
      </c>
      <c r="F303">
        <v>0.05</v>
      </c>
      <c r="G303">
        <v>7.9390299299999995E-2</v>
      </c>
      <c r="H303">
        <v>5.0917521200000003E-2</v>
      </c>
      <c r="I303">
        <v>0.1803078206</v>
      </c>
    </row>
    <row r="304" spans="1:9" x14ac:dyDescent="0.25">
      <c r="A304" t="s">
        <v>34</v>
      </c>
      <c r="B304" t="s">
        <v>35</v>
      </c>
      <c r="C304" s="1">
        <v>46173</v>
      </c>
      <c r="D304" s="1">
        <v>42063</v>
      </c>
      <c r="E304" s="1">
        <v>46175</v>
      </c>
      <c r="F304">
        <v>0.05</v>
      </c>
      <c r="G304">
        <v>8.2133984600000001E-2</v>
      </c>
      <c r="H304">
        <v>5.09018647E-2</v>
      </c>
      <c r="I304">
        <v>0.1830358493</v>
      </c>
    </row>
    <row r="305" spans="1:9" x14ac:dyDescent="0.25">
      <c r="A305" t="s">
        <v>34</v>
      </c>
      <c r="B305" t="s">
        <v>35</v>
      </c>
      <c r="C305" s="1">
        <v>46173</v>
      </c>
      <c r="D305" s="1">
        <v>42094</v>
      </c>
      <c r="E305" s="1">
        <v>46175</v>
      </c>
      <c r="F305">
        <v>0.05</v>
      </c>
      <c r="G305">
        <v>7.2020704099999999E-2</v>
      </c>
      <c r="H305">
        <v>5.2186987300000001E-2</v>
      </c>
      <c r="I305">
        <v>0.1742076914</v>
      </c>
    </row>
    <row r="306" spans="1:9" x14ac:dyDescent="0.25">
      <c r="A306" t="s">
        <v>34</v>
      </c>
      <c r="B306" t="s">
        <v>35</v>
      </c>
      <c r="C306" s="1">
        <v>46173</v>
      </c>
      <c r="D306" s="1">
        <v>42124</v>
      </c>
      <c r="E306" s="1">
        <v>46175</v>
      </c>
      <c r="F306">
        <v>0.05</v>
      </c>
      <c r="G306">
        <v>7.2365321400000002E-2</v>
      </c>
      <c r="H306">
        <v>5.3661181099999997E-2</v>
      </c>
      <c r="I306">
        <v>0.17602650249999999</v>
      </c>
    </row>
    <row r="307" spans="1:9" x14ac:dyDescent="0.25">
      <c r="A307" t="s">
        <v>34</v>
      </c>
      <c r="B307" t="s">
        <v>35</v>
      </c>
      <c r="C307" s="1">
        <v>46173</v>
      </c>
      <c r="D307" s="1">
        <v>42155</v>
      </c>
      <c r="E307" s="1">
        <v>46175</v>
      </c>
      <c r="F307">
        <v>0.05</v>
      </c>
      <c r="G307">
        <v>8.1661022599999994E-2</v>
      </c>
      <c r="H307">
        <v>5.3836110700000002E-2</v>
      </c>
      <c r="I307">
        <v>0.18549713330000001</v>
      </c>
    </row>
    <row r="308" spans="1:9" x14ac:dyDescent="0.25">
      <c r="A308" t="s">
        <v>34</v>
      </c>
      <c r="B308" t="s">
        <v>35</v>
      </c>
      <c r="C308" s="1">
        <v>46173</v>
      </c>
      <c r="D308" s="1">
        <v>42185</v>
      </c>
      <c r="E308" s="1">
        <v>46175</v>
      </c>
      <c r="F308">
        <v>0.05</v>
      </c>
      <c r="G308">
        <v>8.01699471E-2</v>
      </c>
      <c r="H308">
        <v>5.4755185999999997E-2</v>
      </c>
      <c r="I308">
        <v>0.1849251331</v>
      </c>
    </row>
    <row r="309" spans="1:9" x14ac:dyDescent="0.25">
      <c r="A309" t="s">
        <v>34</v>
      </c>
      <c r="B309" t="s">
        <v>35</v>
      </c>
      <c r="C309" s="1">
        <v>46173</v>
      </c>
      <c r="D309" s="1">
        <v>42216</v>
      </c>
      <c r="E309" s="1">
        <v>46175</v>
      </c>
      <c r="F309">
        <v>0.05</v>
      </c>
      <c r="G309">
        <v>7.2832874899999997E-2</v>
      </c>
      <c r="H309">
        <v>5.5626570799999997E-2</v>
      </c>
      <c r="I309">
        <v>0.1784594457</v>
      </c>
    </row>
    <row r="310" spans="1:9" x14ac:dyDescent="0.25">
      <c r="A310" t="s">
        <v>34</v>
      </c>
      <c r="B310" t="s">
        <v>35</v>
      </c>
      <c r="C310" s="1">
        <v>46173</v>
      </c>
      <c r="D310" s="1">
        <v>42247</v>
      </c>
      <c r="E310" s="1">
        <v>46175</v>
      </c>
      <c r="F310">
        <v>0.05</v>
      </c>
      <c r="G310">
        <v>7.2847099200000001E-2</v>
      </c>
      <c r="H310">
        <v>5.54386064E-2</v>
      </c>
      <c r="I310">
        <v>0.17828570560000001</v>
      </c>
    </row>
    <row r="311" spans="1:9" x14ac:dyDescent="0.25">
      <c r="A311" t="s">
        <v>34</v>
      </c>
      <c r="B311" t="s">
        <v>35</v>
      </c>
      <c r="C311" s="1">
        <v>46173</v>
      </c>
      <c r="D311" s="1">
        <v>42277</v>
      </c>
      <c r="E311" s="1">
        <v>46175</v>
      </c>
      <c r="F311">
        <v>0.05</v>
      </c>
      <c r="G311">
        <v>5.7846549300000001E-2</v>
      </c>
      <c r="H311">
        <v>5.5250841199999998E-2</v>
      </c>
      <c r="I311">
        <v>0.16309739049999999</v>
      </c>
    </row>
    <row r="312" spans="1:9" x14ac:dyDescent="0.25">
      <c r="A312" t="s">
        <v>34</v>
      </c>
      <c r="B312" t="s">
        <v>35</v>
      </c>
      <c r="C312" s="1">
        <v>46173</v>
      </c>
      <c r="D312" s="1">
        <v>42308</v>
      </c>
      <c r="E312" s="1">
        <v>46175</v>
      </c>
      <c r="F312">
        <v>0.05</v>
      </c>
      <c r="G312">
        <v>6.2815101999999998E-2</v>
      </c>
      <c r="H312">
        <v>5.5420207499999999E-2</v>
      </c>
      <c r="I312">
        <v>0.16823530950000001</v>
      </c>
    </row>
    <row r="313" spans="1:9" x14ac:dyDescent="0.25">
      <c r="A313" t="s">
        <v>34</v>
      </c>
      <c r="B313" t="s">
        <v>35</v>
      </c>
      <c r="C313" s="1">
        <v>46173</v>
      </c>
      <c r="D313" s="1">
        <v>42338</v>
      </c>
      <c r="E313" s="1">
        <v>46175</v>
      </c>
      <c r="F313">
        <v>0.05</v>
      </c>
      <c r="G313">
        <v>6.0485536700000002E-2</v>
      </c>
      <c r="H313">
        <v>5.52270022E-2</v>
      </c>
      <c r="I313">
        <v>0.16571253899999999</v>
      </c>
    </row>
    <row r="314" spans="1:9" x14ac:dyDescent="0.25">
      <c r="A314" t="s">
        <v>34</v>
      </c>
      <c r="B314" t="s">
        <v>35</v>
      </c>
      <c r="C314" s="1">
        <v>46173</v>
      </c>
      <c r="D314" s="1">
        <v>42369</v>
      </c>
      <c r="E314" s="1">
        <v>46175</v>
      </c>
      <c r="F314">
        <v>0.05</v>
      </c>
      <c r="G314">
        <v>5.7689332900000001E-2</v>
      </c>
      <c r="H314">
        <v>5.5427007700000003E-2</v>
      </c>
      <c r="I314">
        <v>0.16311634059999999</v>
      </c>
    </row>
    <row r="315" spans="1:9" x14ac:dyDescent="0.25">
      <c r="A315" t="s">
        <v>34</v>
      </c>
      <c r="B315" t="s">
        <v>35</v>
      </c>
      <c r="C315" s="1">
        <v>46173</v>
      </c>
      <c r="D315" s="1">
        <v>42400</v>
      </c>
      <c r="E315" s="1">
        <v>46175</v>
      </c>
      <c r="F315">
        <v>0.05</v>
      </c>
      <c r="G315">
        <v>5.0042707700000001E-2</v>
      </c>
      <c r="H315">
        <v>5.6083988100000003E-2</v>
      </c>
      <c r="I315">
        <v>0.15612669579999999</v>
      </c>
    </row>
    <row r="316" spans="1:9" x14ac:dyDescent="0.25">
      <c r="A316" t="s">
        <v>34</v>
      </c>
      <c r="B316" t="s">
        <v>35</v>
      </c>
      <c r="C316" s="1">
        <v>46173</v>
      </c>
      <c r="D316" s="1">
        <v>42429</v>
      </c>
      <c r="E316" s="1">
        <v>46175</v>
      </c>
      <c r="F316">
        <v>0.05</v>
      </c>
      <c r="G316">
        <v>4.8536478799999998E-2</v>
      </c>
      <c r="H316">
        <v>5.7420176500000003E-2</v>
      </c>
      <c r="I316">
        <v>0.1559566553</v>
      </c>
    </row>
    <row r="317" spans="1:9" x14ac:dyDescent="0.25">
      <c r="A317" t="s">
        <v>34</v>
      </c>
      <c r="B317" t="s">
        <v>35</v>
      </c>
      <c r="C317" s="1">
        <v>46173</v>
      </c>
      <c r="D317" s="1">
        <v>42460</v>
      </c>
      <c r="E317" s="1">
        <v>46175</v>
      </c>
      <c r="F317">
        <v>0.05</v>
      </c>
      <c r="G317">
        <v>5.7660316500000003E-2</v>
      </c>
      <c r="H317">
        <v>5.6436541399999998E-2</v>
      </c>
      <c r="I317">
        <v>0.16409685800000001</v>
      </c>
    </row>
    <row r="318" spans="1:9" x14ac:dyDescent="0.25">
      <c r="A318" t="s">
        <v>34</v>
      </c>
      <c r="B318" t="s">
        <v>35</v>
      </c>
      <c r="C318" s="1">
        <v>46173</v>
      </c>
      <c r="D318" s="1">
        <v>42490</v>
      </c>
      <c r="E318" s="1">
        <v>46175</v>
      </c>
      <c r="F318">
        <v>0.05</v>
      </c>
      <c r="G318">
        <v>5.2685927600000002E-2</v>
      </c>
      <c r="H318">
        <v>5.7639294799999997E-2</v>
      </c>
      <c r="I318">
        <v>0.16032522239999999</v>
      </c>
    </row>
    <row r="319" spans="1:9" x14ac:dyDescent="0.25">
      <c r="A319" t="s">
        <v>34</v>
      </c>
      <c r="B319" t="s">
        <v>35</v>
      </c>
      <c r="C319" s="1">
        <v>46173</v>
      </c>
      <c r="D319" s="1">
        <v>42521</v>
      </c>
      <c r="E319" s="1">
        <v>46175</v>
      </c>
      <c r="F319">
        <v>0.05</v>
      </c>
      <c r="G319">
        <v>5.9267044800000002E-2</v>
      </c>
      <c r="H319">
        <v>5.6897846299999999E-2</v>
      </c>
      <c r="I319">
        <v>0.16616489109999999</v>
      </c>
    </row>
    <row r="320" spans="1:9" x14ac:dyDescent="0.25">
      <c r="A320" t="s">
        <v>34</v>
      </c>
      <c r="B320" t="s">
        <v>35</v>
      </c>
      <c r="C320" s="1">
        <v>46173</v>
      </c>
      <c r="D320" s="1">
        <v>42551</v>
      </c>
      <c r="E320" s="1">
        <v>46175</v>
      </c>
      <c r="F320">
        <v>0.05</v>
      </c>
      <c r="G320">
        <v>5.4510684300000001E-2</v>
      </c>
      <c r="H320">
        <v>5.7208386E-2</v>
      </c>
      <c r="I320">
        <v>0.16171907029999999</v>
      </c>
    </row>
    <row r="321" spans="1:9" x14ac:dyDescent="0.25">
      <c r="A321" t="s">
        <v>34</v>
      </c>
      <c r="B321" t="s">
        <v>35</v>
      </c>
      <c r="C321" s="1">
        <v>46173</v>
      </c>
      <c r="D321" s="1">
        <v>42582</v>
      </c>
      <c r="E321" s="1">
        <v>46175</v>
      </c>
      <c r="F321">
        <v>0.05</v>
      </c>
      <c r="G321">
        <v>5.4143102999999998E-2</v>
      </c>
      <c r="H321">
        <v>5.7135141600000001E-2</v>
      </c>
      <c r="I321">
        <v>0.16127824460000001</v>
      </c>
    </row>
    <row r="322" spans="1:9" x14ac:dyDescent="0.25">
      <c r="A322" t="s">
        <v>34</v>
      </c>
      <c r="B322" t="s">
        <v>35</v>
      </c>
      <c r="C322" s="1">
        <v>46173</v>
      </c>
      <c r="D322" s="1">
        <v>42613</v>
      </c>
      <c r="E322" s="1">
        <v>46175</v>
      </c>
      <c r="F322">
        <v>0.05</v>
      </c>
      <c r="G322">
        <v>5.7911357300000001E-2</v>
      </c>
      <c r="H322">
        <v>5.6606285700000002E-2</v>
      </c>
      <c r="I322">
        <v>0.16451764299999999</v>
      </c>
    </row>
    <row r="323" spans="1:9" x14ac:dyDescent="0.25">
      <c r="A323" t="s">
        <v>34</v>
      </c>
      <c r="B323" t="s">
        <v>35</v>
      </c>
      <c r="C323" s="1">
        <v>46173</v>
      </c>
      <c r="D323" s="1">
        <v>42643</v>
      </c>
      <c r="E323" s="1">
        <v>46175</v>
      </c>
      <c r="F323">
        <v>0.05</v>
      </c>
      <c r="G323">
        <v>5.0496233500000001E-2</v>
      </c>
      <c r="H323">
        <v>5.6059083500000002E-2</v>
      </c>
      <c r="I323">
        <v>0.15655531710000001</v>
      </c>
    </row>
    <row r="324" spans="1:9" x14ac:dyDescent="0.25">
      <c r="A324" t="s">
        <v>34</v>
      </c>
      <c r="B324" t="s">
        <v>35</v>
      </c>
      <c r="C324" s="1">
        <v>46173</v>
      </c>
      <c r="D324" s="1">
        <v>42674</v>
      </c>
      <c r="E324" s="1">
        <v>46175</v>
      </c>
      <c r="F324">
        <v>0.05</v>
      </c>
      <c r="G324">
        <v>3.00137826E-2</v>
      </c>
      <c r="H324">
        <v>5.60212182E-2</v>
      </c>
      <c r="I324">
        <v>0.1360350008</v>
      </c>
    </row>
    <row r="325" spans="1:9" x14ac:dyDescent="0.25">
      <c r="A325" t="s">
        <v>34</v>
      </c>
      <c r="B325" t="s">
        <v>35</v>
      </c>
      <c r="C325" s="1">
        <v>46173</v>
      </c>
      <c r="D325" s="1">
        <v>42704</v>
      </c>
      <c r="E325" s="1">
        <v>46175</v>
      </c>
      <c r="F325">
        <v>0.05</v>
      </c>
      <c r="G325">
        <v>3.0845366200000002E-2</v>
      </c>
      <c r="H325">
        <v>5.6172369399999998E-2</v>
      </c>
      <c r="I325">
        <v>0.1370177357</v>
      </c>
    </row>
    <row r="326" spans="1:9" x14ac:dyDescent="0.25">
      <c r="A326" t="s">
        <v>34</v>
      </c>
      <c r="B326" t="s">
        <v>35</v>
      </c>
      <c r="C326" s="1">
        <v>46173</v>
      </c>
      <c r="D326" s="1">
        <v>42735</v>
      </c>
      <c r="E326" s="1">
        <v>46175</v>
      </c>
      <c r="F326">
        <v>0.05</v>
      </c>
      <c r="G326">
        <v>3.2707253899999997E-2</v>
      </c>
      <c r="H326">
        <v>5.6731801399999997E-2</v>
      </c>
      <c r="I326">
        <v>0.1394390553</v>
      </c>
    </row>
    <row r="327" spans="1:9" x14ac:dyDescent="0.25">
      <c r="A327" t="s">
        <v>34</v>
      </c>
      <c r="B327" t="s">
        <v>35</v>
      </c>
      <c r="C327" s="1">
        <v>46173</v>
      </c>
      <c r="D327" s="1">
        <v>42766</v>
      </c>
      <c r="E327" s="1">
        <v>46175</v>
      </c>
      <c r="F327">
        <v>0.05</v>
      </c>
      <c r="G327">
        <v>2.7781578099999999E-2</v>
      </c>
      <c r="H327">
        <v>5.6701924799999998E-2</v>
      </c>
      <c r="I327">
        <v>0.13448350279999999</v>
      </c>
    </row>
    <row r="328" spans="1:9" x14ac:dyDescent="0.25">
      <c r="A328" t="s">
        <v>34</v>
      </c>
      <c r="B328" t="s">
        <v>35</v>
      </c>
      <c r="C328" s="1">
        <v>46173</v>
      </c>
      <c r="D328" s="1">
        <v>42794</v>
      </c>
      <c r="E328" s="1">
        <v>46175</v>
      </c>
      <c r="F328">
        <v>0.05</v>
      </c>
      <c r="G328">
        <v>2.1189822699999999E-2</v>
      </c>
      <c r="H328">
        <v>5.7809030800000001E-2</v>
      </c>
      <c r="I328">
        <v>0.12899885350000001</v>
      </c>
    </row>
    <row r="329" spans="1:9" x14ac:dyDescent="0.25">
      <c r="A329" t="s">
        <v>34</v>
      </c>
      <c r="B329" t="s">
        <v>35</v>
      </c>
      <c r="C329" s="1">
        <v>46173</v>
      </c>
      <c r="D329" s="1">
        <v>42825</v>
      </c>
      <c r="E329" s="1">
        <v>46175</v>
      </c>
      <c r="F329">
        <v>0.05</v>
      </c>
      <c r="G329">
        <v>2.3215516499999998E-2</v>
      </c>
      <c r="H329">
        <v>5.6799259300000002E-2</v>
      </c>
      <c r="I329">
        <v>0.13001477580000001</v>
      </c>
    </row>
    <row r="330" spans="1:9" x14ac:dyDescent="0.25">
      <c r="A330" t="s">
        <v>34</v>
      </c>
      <c r="B330" t="s">
        <v>35</v>
      </c>
      <c r="C330" s="1">
        <v>46173</v>
      </c>
      <c r="D330" s="1">
        <v>42855</v>
      </c>
      <c r="E330" s="1">
        <v>46175</v>
      </c>
      <c r="F330">
        <v>0.05</v>
      </c>
      <c r="G330">
        <v>2.2905985300000001E-2</v>
      </c>
      <c r="H330">
        <v>5.6146089599999997E-2</v>
      </c>
      <c r="I330">
        <v>0.12905207490000001</v>
      </c>
    </row>
    <row r="331" spans="1:9" x14ac:dyDescent="0.25">
      <c r="A331" t="s">
        <v>34</v>
      </c>
      <c r="B331" t="s">
        <v>35</v>
      </c>
      <c r="C331" s="1">
        <v>46173</v>
      </c>
      <c r="D331" s="1">
        <v>42886</v>
      </c>
      <c r="E331" s="1">
        <v>46175</v>
      </c>
      <c r="F331">
        <v>0.05</v>
      </c>
      <c r="G331">
        <v>2.7448389300000001E-2</v>
      </c>
      <c r="H331">
        <v>5.65923474E-2</v>
      </c>
      <c r="I331">
        <v>0.1340407367</v>
      </c>
    </row>
    <row r="332" spans="1:9" x14ac:dyDescent="0.25">
      <c r="A332" t="s">
        <v>34</v>
      </c>
      <c r="B332" t="s">
        <v>35</v>
      </c>
      <c r="C332" s="1">
        <v>46173</v>
      </c>
      <c r="D332" s="1">
        <v>42916</v>
      </c>
      <c r="E332" s="1">
        <v>46175</v>
      </c>
      <c r="F332">
        <v>0.05</v>
      </c>
      <c r="G332">
        <v>1.9538890900000001E-2</v>
      </c>
      <c r="H332">
        <v>5.6489585199999998E-2</v>
      </c>
      <c r="I332">
        <v>0.126028476</v>
      </c>
    </row>
    <row r="333" spans="1:9" x14ac:dyDescent="0.25">
      <c r="A333" t="s">
        <v>34</v>
      </c>
      <c r="B333" t="s">
        <v>35</v>
      </c>
      <c r="C333" s="1">
        <v>46173</v>
      </c>
      <c r="D333" s="1">
        <v>42947</v>
      </c>
      <c r="E333" s="1">
        <v>46175</v>
      </c>
      <c r="F333">
        <v>0.05</v>
      </c>
      <c r="G333">
        <v>1.8355225700000002E-2</v>
      </c>
      <c r="H333">
        <v>5.6421497299999998E-2</v>
      </c>
      <c r="I333">
        <v>0.12477672300000001</v>
      </c>
    </row>
    <row r="334" spans="1:9" x14ac:dyDescent="0.25">
      <c r="A334" t="s">
        <v>34</v>
      </c>
      <c r="B334" t="s">
        <v>35</v>
      </c>
      <c r="C334" s="1">
        <v>46173</v>
      </c>
      <c r="D334" s="1">
        <v>42978</v>
      </c>
      <c r="E334" s="1">
        <v>46175</v>
      </c>
      <c r="F334">
        <v>0.05</v>
      </c>
      <c r="G334">
        <v>1.4237410299999999E-2</v>
      </c>
      <c r="H334">
        <v>5.6115377799999998E-2</v>
      </c>
      <c r="I334">
        <v>0.1203527881</v>
      </c>
    </row>
    <row r="335" spans="1:9" x14ac:dyDescent="0.25">
      <c r="A335" t="s">
        <v>34</v>
      </c>
      <c r="B335" t="s">
        <v>35</v>
      </c>
      <c r="C335" s="1">
        <v>46173</v>
      </c>
      <c r="D335" s="1">
        <v>43008</v>
      </c>
      <c r="E335" s="1">
        <v>46175</v>
      </c>
      <c r="F335">
        <v>0.05</v>
      </c>
      <c r="G335">
        <v>1.75595035E-2</v>
      </c>
      <c r="H335">
        <v>5.52735845E-2</v>
      </c>
      <c r="I335">
        <v>0.12283308800000001</v>
      </c>
    </row>
    <row r="336" spans="1:9" x14ac:dyDescent="0.25">
      <c r="A336" t="s">
        <v>34</v>
      </c>
      <c r="B336" t="s">
        <v>35</v>
      </c>
      <c r="C336" s="1">
        <v>46173</v>
      </c>
      <c r="D336" s="1">
        <v>43039</v>
      </c>
      <c r="E336" s="1">
        <v>46175</v>
      </c>
      <c r="F336">
        <v>0.05</v>
      </c>
      <c r="G336">
        <v>1.80614448E-2</v>
      </c>
      <c r="H336">
        <v>5.45401155E-2</v>
      </c>
      <c r="I336">
        <v>0.1226015603</v>
      </c>
    </row>
    <row r="337" spans="1:9" x14ac:dyDescent="0.25">
      <c r="A337" t="s">
        <v>34</v>
      </c>
      <c r="B337" t="s">
        <v>35</v>
      </c>
      <c r="C337" s="1">
        <v>46173</v>
      </c>
      <c r="D337" s="1">
        <v>43069</v>
      </c>
      <c r="E337" s="1">
        <v>46175</v>
      </c>
      <c r="F337">
        <v>0.05</v>
      </c>
      <c r="G337">
        <v>1.05739033E-2</v>
      </c>
      <c r="H337">
        <v>5.4241657200000001E-2</v>
      </c>
      <c r="I337">
        <v>0.11481556060000001</v>
      </c>
    </row>
    <row r="338" spans="1:9" x14ac:dyDescent="0.25">
      <c r="A338" t="s">
        <v>34</v>
      </c>
      <c r="B338" t="s">
        <v>35</v>
      </c>
      <c r="C338" s="1">
        <v>46173</v>
      </c>
      <c r="D338" s="1">
        <v>43100</v>
      </c>
      <c r="E338" s="1">
        <v>46175</v>
      </c>
      <c r="F338">
        <v>0.05</v>
      </c>
      <c r="G338">
        <v>3.2870369999999998E-4</v>
      </c>
      <c r="H338">
        <v>5.4781798700000002E-2</v>
      </c>
      <c r="I338">
        <v>0.1051105024</v>
      </c>
    </row>
    <row r="339" spans="1:9" x14ac:dyDescent="0.25">
      <c r="A339" t="s">
        <v>34</v>
      </c>
      <c r="B339" t="s">
        <v>35</v>
      </c>
      <c r="C339" s="1">
        <v>46173</v>
      </c>
      <c r="D339" s="1">
        <v>43131</v>
      </c>
      <c r="E339" s="1">
        <v>46175</v>
      </c>
      <c r="F339">
        <v>0.05</v>
      </c>
      <c r="G339">
        <v>-5.9965666999999999E-3</v>
      </c>
      <c r="H339">
        <v>5.4722681299999999E-2</v>
      </c>
      <c r="I339">
        <v>9.8726114599999998E-2</v>
      </c>
    </row>
    <row r="340" spans="1:9" x14ac:dyDescent="0.25">
      <c r="A340" t="s">
        <v>34</v>
      </c>
      <c r="B340" t="s">
        <v>35</v>
      </c>
      <c r="C340" s="1">
        <v>46173</v>
      </c>
      <c r="D340" s="1">
        <v>43159</v>
      </c>
      <c r="E340" s="1">
        <v>46175</v>
      </c>
      <c r="F340">
        <v>0.05</v>
      </c>
      <c r="G340">
        <v>-9.3500197E-3</v>
      </c>
      <c r="H340">
        <v>5.4231448799999998E-2</v>
      </c>
      <c r="I340">
        <v>9.4881429099999998E-2</v>
      </c>
    </row>
    <row r="341" spans="1:9" x14ac:dyDescent="0.25">
      <c r="A341" t="s">
        <v>34</v>
      </c>
      <c r="B341" t="s">
        <v>35</v>
      </c>
      <c r="C341" s="1">
        <v>46173</v>
      </c>
      <c r="D341" s="1">
        <v>43190</v>
      </c>
      <c r="E341" s="1">
        <v>46175</v>
      </c>
      <c r="F341">
        <v>0.05</v>
      </c>
      <c r="G341">
        <v>-1.8858289600000001E-2</v>
      </c>
      <c r="H341">
        <v>5.2546360700000003E-2</v>
      </c>
      <c r="I341">
        <v>8.3688071099999997E-2</v>
      </c>
    </row>
    <row r="342" spans="1:9" x14ac:dyDescent="0.25">
      <c r="A342" t="s">
        <v>34</v>
      </c>
      <c r="B342" t="s">
        <v>35</v>
      </c>
      <c r="C342" s="1">
        <v>46173</v>
      </c>
      <c r="D342" s="1">
        <v>43220</v>
      </c>
      <c r="E342" s="1">
        <v>46175</v>
      </c>
      <c r="F342">
        <v>0.05</v>
      </c>
      <c r="G342">
        <v>-8.3911741000000008E-3</v>
      </c>
      <c r="H342">
        <v>5.3306132200000002E-2</v>
      </c>
      <c r="I342">
        <v>9.4914958100000002E-2</v>
      </c>
    </row>
    <row r="343" spans="1:9" x14ac:dyDescent="0.25">
      <c r="A343" t="s">
        <v>34</v>
      </c>
      <c r="B343" t="s">
        <v>35</v>
      </c>
      <c r="C343" s="1">
        <v>46173</v>
      </c>
      <c r="D343" s="1">
        <v>43251</v>
      </c>
      <c r="E343" s="1">
        <v>46175</v>
      </c>
      <c r="F343">
        <v>0.05</v>
      </c>
      <c r="G343">
        <v>-2.69477173E-2</v>
      </c>
      <c r="H343">
        <v>5.43145238E-2</v>
      </c>
      <c r="I343">
        <v>7.7366806499999996E-2</v>
      </c>
    </row>
    <row r="344" spans="1:9" x14ac:dyDescent="0.25">
      <c r="A344" t="s">
        <v>34</v>
      </c>
      <c r="B344" t="s">
        <v>35</v>
      </c>
      <c r="C344" s="1">
        <v>46173</v>
      </c>
      <c r="D344" s="1">
        <v>43281</v>
      </c>
      <c r="E344" s="1">
        <v>46175</v>
      </c>
      <c r="F344">
        <v>0.05</v>
      </c>
      <c r="G344">
        <v>-1.2799445E-2</v>
      </c>
      <c r="H344">
        <v>5.4484123600000003E-2</v>
      </c>
      <c r="I344">
        <v>9.16846786E-2</v>
      </c>
    </row>
    <row r="345" spans="1:9" x14ac:dyDescent="0.25">
      <c r="A345" t="s">
        <v>34</v>
      </c>
      <c r="B345" t="s">
        <v>35</v>
      </c>
      <c r="C345" s="1">
        <v>46173</v>
      </c>
      <c r="D345" s="1">
        <v>43312</v>
      </c>
      <c r="E345" s="1">
        <v>46175</v>
      </c>
      <c r="F345">
        <v>0.05</v>
      </c>
      <c r="G345">
        <v>-1.75440592E-2</v>
      </c>
      <c r="H345">
        <v>5.39986519E-2</v>
      </c>
      <c r="I345">
        <v>8.6454592699999999E-2</v>
      </c>
    </row>
    <row r="346" spans="1:9" x14ac:dyDescent="0.25">
      <c r="A346" t="s">
        <v>34</v>
      </c>
      <c r="B346" t="s">
        <v>35</v>
      </c>
      <c r="C346" s="1">
        <v>46173</v>
      </c>
      <c r="D346" s="1">
        <v>43343</v>
      </c>
      <c r="E346" s="1">
        <v>46175</v>
      </c>
      <c r="F346">
        <v>0.05</v>
      </c>
      <c r="G346">
        <v>-1.05853101E-2</v>
      </c>
      <c r="H346">
        <v>5.3197819299999997E-2</v>
      </c>
      <c r="I346">
        <v>9.2612509199999998E-2</v>
      </c>
    </row>
    <row r="347" spans="1:9" x14ac:dyDescent="0.25">
      <c r="A347" t="s">
        <v>34</v>
      </c>
      <c r="B347" t="s">
        <v>35</v>
      </c>
      <c r="C347" s="1">
        <v>46173</v>
      </c>
      <c r="D347" s="1">
        <v>43373</v>
      </c>
      <c r="E347" s="1">
        <v>46175</v>
      </c>
      <c r="F347">
        <v>0.05</v>
      </c>
      <c r="G347">
        <v>-2.6955169800000001E-2</v>
      </c>
      <c r="H347">
        <v>5.3159827E-2</v>
      </c>
      <c r="I347">
        <v>7.6204657199999998E-2</v>
      </c>
    </row>
    <row r="348" spans="1:9" x14ac:dyDescent="0.25">
      <c r="A348" t="s">
        <v>34</v>
      </c>
      <c r="B348" t="s">
        <v>35</v>
      </c>
      <c r="C348" s="1">
        <v>46173</v>
      </c>
      <c r="D348" s="1">
        <v>43404</v>
      </c>
      <c r="E348" s="1">
        <v>46175</v>
      </c>
      <c r="F348">
        <v>0.05</v>
      </c>
      <c r="G348">
        <v>-4.2270769999999999E-2</v>
      </c>
      <c r="H348">
        <v>5.3722958199999997E-2</v>
      </c>
      <c r="I348">
        <v>6.1452188200000001E-2</v>
      </c>
    </row>
    <row r="349" spans="1:9" x14ac:dyDescent="0.25">
      <c r="A349" t="s">
        <v>34</v>
      </c>
      <c r="B349" t="s">
        <v>35</v>
      </c>
      <c r="C349" s="1">
        <v>46173</v>
      </c>
      <c r="D349" s="1">
        <v>43434</v>
      </c>
      <c r="E349" s="1">
        <v>46175</v>
      </c>
      <c r="F349">
        <v>0.05</v>
      </c>
      <c r="G349">
        <v>-4.8249062699999998E-2</v>
      </c>
      <c r="H349">
        <v>5.3907181499999998E-2</v>
      </c>
      <c r="I349">
        <v>5.5658118800000003E-2</v>
      </c>
    </row>
    <row r="350" spans="1:9" x14ac:dyDescent="0.25">
      <c r="A350" t="s">
        <v>34</v>
      </c>
      <c r="B350" t="s">
        <v>35</v>
      </c>
      <c r="C350" s="1">
        <v>46173</v>
      </c>
      <c r="D350" s="1">
        <v>43465</v>
      </c>
      <c r="E350" s="1">
        <v>46175</v>
      </c>
      <c r="F350">
        <v>0.05</v>
      </c>
      <c r="G350">
        <v>-5.1072506300000001E-2</v>
      </c>
      <c r="H350">
        <v>5.2952143299999997E-2</v>
      </c>
      <c r="I350">
        <v>5.1879636999999999E-2</v>
      </c>
    </row>
    <row r="351" spans="1:9" x14ac:dyDescent="0.25">
      <c r="A351" t="s">
        <v>34</v>
      </c>
      <c r="B351" t="s">
        <v>35</v>
      </c>
      <c r="C351" s="1">
        <v>46173</v>
      </c>
      <c r="D351" s="1">
        <v>43496</v>
      </c>
      <c r="E351" s="1">
        <v>46175</v>
      </c>
      <c r="F351">
        <v>0.05</v>
      </c>
      <c r="G351">
        <v>-4.2984665200000001E-2</v>
      </c>
      <c r="H351">
        <v>5.1145587399999998E-2</v>
      </c>
      <c r="I351">
        <v>5.81609222E-2</v>
      </c>
    </row>
    <row r="352" spans="1:9" x14ac:dyDescent="0.25">
      <c r="A352" t="s">
        <v>34</v>
      </c>
      <c r="B352" t="s">
        <v>35</v>
      </c>
      <c r="C352" s="1">
        <v>46173</v>
      </c>
      <c r="D352" s="1">
        <v>43524</v>
      </c>
      <c r="E352" s="1">
        <v>46175</v>
      </c>
      <c r="F352">
        <v>0.05</v>
      </c>
      <c r="G352">
        <v>-3.7988830500000001E-2</v>
      </c>
      <c r="H352">
        <v>5.0507323899999998E-2</v>
      </c>
      <c r="I352">
        <v>6.25184934E-2</v>
      </c>
    </row>
    <row r="353" spans="1:9" x14ac:dyDescent="0.25">
      <c r="A353" t="s">
        <v>34</v>
      </c>
      <c r="B353" t="s">
        <v>35</v>
      </c>
      <c r="C353" s="1">
        <v>46173</v>
      </c>
      <c r="D353" s="1">
        <v>43555</v>
      </c>
      <c r="E353" s="1">
        <v>46175</v>
      </c>
      <c r="F353">
        <v>0.05</v>
      </c>
      <c r="G353">
        <v>-3.7565535800000001E-2</v>
      </c>
      <c r="H353">
        <v>4.9495260100000001E-2</v>
      </c>
      <c r="I353">
        <v>6.1929724300000003E-2</v>
      </c>
    </row>
    <row r="354" spans="1:9" x14ac:dyDescent="0.25">
      <c r="A354" t="s">
        <v>34</v>
      </c>
      <c r="B354" t="s">
        <v>35</v>
      </c>
      <c r="C354" s="1">
        <v>46173</v>
      </c>
      <c r="D354" s="1">
        <v>43585</v>
      </c>
      <c r="E354" s="1">
        <v>46175</v>
      </c>
      <c r="F354">
        <v>0.05</v>
      </c>
      <c r="G354">
        <v>-3.74681714E-2</v>
      </c>
      <c r="H354">
        <v>4.9851373499999997E-2</v>
      </c>
      <c r="I354">
        <v>6.23832021E-2</v>
      </c>
    </row>
    <row r="355" spans="1:9" x14ac:dyDescent="0.25">
      <c r="A355" t="s">
        <v>34</v>
      </c>
      <c r="B355" t="s">
        <v>35</v>
      </c>
      <c r="C355" s="1">
        <v>46173</v>
      </c>
      <c r="D355" s="1">
        <v>43616</v>
      </c>
      <c r="E355" s="1">
        <v>46175</v>
      </c>
      <c r="F355">
        <v>0.05</v>
      </c>
      <c r="G355">
        <v>-4.8389372899999998E-2</v>
      </c>
      <c r="H355">
        <v>5.0030256500000002E-2</v>
      </c>
      <c r="I355">
        <v>5.16408836E-2</v>
      </c>
    </row>
    <row r="356" spans="1:9" x14ac:dyDescent="0.25">
      <c r="A356" t="s">
        <v>34</v>
      </c>
      <c r="B356" t="s">
        <v>35</v>
      </c>
      <c r="C356" s="1">
        <v>46173</v>
      </c>
      <c r="D356" s="1">
        <v>43646</v>
      </c>
      <c r="E356" s="1">
        <v>46175</v>
      </c>
      <c r="F356">
        <v>0.05</v>
      </c>
      <c r="G356">
        <v>-4.8097035400000002E-2</v>
      </c>
      <c r="H356">
        <v>5.0203764499999998E-2</v>
      </c>
      <c r="I356">
        <v>5.2106729099999999E-2</v>
      </c>
    </row>
    <row r="357" spans="1:9" x14ac:dyDescent="0.25">
      <c r="A357" t="s">
        <v>34</v>
      </c>
      <c r="B357" t="s">
        <v>35</v>
      </c>
      <c r="C357" s="1">
        <v>46173</v>
      </c>
      <c r="D357" s="1">
        <v>43677</v>
      </c>
      <c r="E357" s="1">
        <v>46175</v>
      </c>
      <c r="F357">
        <v>0.05</v>
      </c>
      <c r="G357">
        <v>-4.8650174300000001E-2</v>
      </c>
      <c r="H357">
        <v>4.9234707599999997E-2</v>
      </c>
      <c r="I357">
        <v>5.0584533299999998E-2</v>
      </c>
    </row>
    <row r="358" spans="1:9" x14ac:dyDescent="0.25">
      <c r="A358" t="s">
        <v>34</v>
      </c>
      <c r="B358" t="s">
        <v>35</v>
      </c>
      <c r="C358" s="1">
        <v>46173</v>
      </c>
      <c r="D358" s="1">
        <v>43708</v>
      </c>
      <c r="E358" s="1">
        <v>46175</v>
      </c>
      <c r="F358">
        <v>0.05</v>
      </c>
      <c r="G358">
        <v>-4.5009161700000001E-2</v>
      </c>
      <c r="H358">
        <v>4.9034627999999997E-2</v>
      </c>
      <c r="I358">
        <v>5.4025466299999998E-2</v>
      </c>
    </row>
    <row r="359" spans="1:9" x14ac:dyDescent="0.25">
      <c r="A359" t="s">
        <v>34</v>
      </c>
      <c r="B359" t="s">
        <v>35</v>
      </c>
      <c r="C359" s="1">
        <v>46173</v>
      </c>
      <c r="D359" s="1">
        <v>43738</v>
      </c>
      <c r="E359" s="1">
        <v>46175</v>
      </c>
      <c r="F359">
        <v>0.05</v>
      </c>
      <c r="G359">
        <v>-4.5107507900000003E-2</v>
      </c>
      <c r="H359">
        <v>4.9590251000000002E-2</v>
      </c>
      <c r="I359">
        <v>5.4482743100000001E-2</v>
      </c>
    </row>
    <row r="360" spans="1:9" x14ac:dyDescent="0.25">
      <c r="A360" t="s">
        <v>34</v>
      </c>
      <c r="B360" t="s">
        <v>35</v>
      </c>
      <c r="C360" s="1">
        <v>46173</v>
      </c>
      <c r="D360" s="1">
        <v>43769</v>
      </c>
      <c r="E360" s="1">
        <v>46175</v>
      </c>
      <c r="F360">
        <v>0.05</v>
      </c>
      <c r="G360">
        <v>-4.1997235399999999E-2</v>
      </c>
      <c r="H360">
        <v>4.9212635499999997E-2</v>
      </c>
      <c r="I360">
        <v>5.7215400100000001E-2</v>
      </c>
    </row>
    <row r="361" spans="1:9" x14ac:dyDescent="0.25">
      <c r="A361" t="s">
        <v>34</v>
      </c>
      <c r="B361" t="s">
        <v>35</v>
      </c>
      <c r="C361" s="1">
        <v>46173</v>
      </c>
      <c r="D361" s="1">
        <v>43799</v>
      </c>
      <c r="E361" s="1">
        <v>46175</v>
      </c>
      <c r="F361">
        <v>0.05</v>
      </c>
      <c r="G361">
        <v>-4.4552728700000002E-2</v>
      </c>
      <c r="H361">
        <v>4.93975153E-2</v>
      </c>
      <c r="I361">
        <v>5.4844786600000001E-2</v>
      </c>
    </row>
    <row r="362" spans="1:9" x14ac:dyDescent="0.25">
      <c r="A362" t="s">
        <v>34</v>
      </c>
      <c r="B362" t="s">
        <v>35</v>
      </c>
      <c r="C362" s="1">
        <v>46173</v>
      </c>
      <c r="D362" s="1">
        <v>43830</v>
      </c>
      <c r="E362" s="1">
        <v>46175</v>
      </c>
      <c r="F362">
        <v>0.05</v>
      </c>
      <c r="G362">
        <v>-4.6147052700000003E-2</v>
      </c>
      <c r="H362">
        <v>5.0357515700000001E-2</v>
      </c>
      <c r="I362">
        <v>5.4210463E-2</v>
      </c>
    </row>
    <row r="363" spans="1:9" x14ac:dyDescent="0.25">
      <c r="A363" t="s">
        <v>34</v>
      </c>
      <c r="B363" t="s">
        <v>35</v>
      </c>
      <c r="C363" s="1">
        <v>46173</v>
      </c>
      <c r="D363" s="1">
        <v>43861</v>
      </c>
      <c r="E363" s="1">
        <v>46175</v>
      </c>
      <c r="F363">
        <v>0.05</v>
      </c>
      <c r="G363">
        <v>-4.7153819100000001E-2</v>
      </c>
      <c r="H363">
        <v>5.1261044200000001E-2</v>
      </c>
      <c r="I363">
        <v>5.4107225100000003E-2</v>
      </c>
    </row>
    <row r="364" spans="1:9" x14ac:dyDescent="0.25">
      <c r="A364" t="s">
        <v>34</v>
      </c>
      <c r="B364" t="s">
        <v>35</v>
      </c>
      <c r="C364" s="1">
        <v>46173</v>
      </c>
      <c r="D364" s="1">
        <v>43890</v>
      </c>
      <c r="E364" s="1">
        <v>46175</v>
      </c>
      <c r="F364">
        <v>0.05</v>
      </c>
      <c r="G364">
        <v>-6.3051959899999996E-2</v>
      </c>
      <c r="H364">
        <v>5.1924862799999999E-2</v>
      </c>
      <c r="I364">
        <v>3.8872902899999999E-2</v>
      </c>
    </row>
    <row r="365" spans="1:9" x14ac:dyDescent="0.25">
      <c r="A365" t="s">
        <v>34</v>
      </c>
      <c r="B365" t="s">
        <v>35</v>
      </c>
      <c r="C365" s="1">
        <v>46173</v>
      </c>
      <c r="D365" s="1">
        <v>43921</v>
      </c>
      <c r="E365" s="1">
        <v>46175</v>
      </c>
      <c r="F365">
        <v>0.05</v>
      </c>
      <c r="G365">
        <v>-7.2306473299999993E-2</v>
      </c>
      <c r="H365">
        <v>4.9661500599999998E-2</v>
      </c>
      <c r="I365">
        <v>2.7355027300000001E-2</v>
      </c>
    </row>
    <row r="366" spans="1:9" x14ac:dyDescent="0.25">
      <c r="A366" t="s">
        <v>34</v>
      </c>
      <c r="B366" t="s">
        <v>35</v>
      </c>
      <c r="C366" s="1">
        <v>46173</v>
      </c>
      <c r="D366" s="1">
        <v>43951</v>
      </c>
      <c r="E366" s="1">
        <v>46175</v>
      </c>
      <c r="F366">
        <v>0.05</v>
      </c>
      <c r="G366">
        <v>-5.0915410199999997E-2</v>
      </c>
      <c r="H366">
        <v>4.6728367899999998E-2</v>
      </c>
      <c r="I366">
        <v>4.5812957699999997E-2</v>
      </c>
    </row>
    <row r="367" spans="1:9" x14ac:dyDescent="0.25">
      <c r="A367" t="s">
        <v>34</v>
      </c>
      <c r="B367" t="s">
        <v>35</v>
      </c>
      <c r="C367" s="1">
        <v>46173</v>
      </c>
      <c r="D367" s="1">
        <v>43982</v>
      </c>
      <c r="E367" s="1">
        <v>46175</v>
      </c>
      <c r="F367">
        <v>0.05</v>
      </c>
      <c r="G367">
        <v>-4.8414190900000001E-2</v>
      </c>
      <c r="H367">
        <v>4.49040842E-2</v>
      </c>
      <c r="I367">
        <v>4.64898932E-2</v>
      </c>
    </row>
    <row r="368" spans="1:9" x14ac:dyDescent="0.25">
      <c r="A368" t="s">
        <v>34</v>
      </c>
      <c r="B368" t="s">
        <v>35</v>
      </c>
      <c r="C368" s="1">
        <v>46173</v>
      </c>
      <c r="D368" s="1">
        <v>44012</v>
      </c>
      <c r="E368" s="1">
        <v>46175</v>
      </c>
      <c r="F368">
        <v>0.05</v>
      </c>
      <c r="G368">
        <v>-4.0679473200000003E-2</v>
      </c>
      <c r="H368">
        <v>4.50866537E-2</v>
      </c>
      <c r="I368">
        <v>5.4407180499999999E-2</v>
      </c>
    </row>
    <row r="369" spans="1:9" x14ac:dyDescent="0.25">
      <c r="A369" t="s">
        <v>34</v>
      </c>
      <c r="B369" t="s">
        <v>35</v>
      </c>
      <c r="C369" s="1">
        <v>46173</v>
      </c>
      <c r="D369" s="1">
        <v>44043</v>
      </c>
      <c r="E369" s="1">
        <v>46175</v>
      </c>
      <c r="F369">
        <v>0.05</v>
      </c>
      <c r="G369">
        <v>-4.1893587900000001E-2</v>
      </c>
      <c r="H369">
        <v>4.5625603200000003E-2</v>
      </c>
      <c r="I369">
        <v>5.3732015299999998E-2</v>
      </c>
    </row>
    <row r="370" spans="1:9" x14ac:dyDescent="0.25">
      <c r="A370" t="s">
        <v>34</v>
      </c>
      <c r="B370" t="s">
        <v>35</v>
      </c>
      <c r="C370" s="1">
        <v>46173</v>
      </c>
      <c r="D370" s="1">
        <v>44074</v>
      </c>
      <c r="E370" s="1">
        <v>46175</v>
      </c>
      <c r="F370">
        <v>0.05</v>
      </c>
      <c r="G370">
        <v>-3.64913787E-2</v>
      </c>
      <c r="H370">
        <v>4.5984282799999998E-2</v>
      </c>
      <c r="I370">
        <v>5.9492904100000001E-2</v>
      </c>
    </row>
    <row r="371" spans="1:9" x14ac:dyDescent="0.25">
      <c r="A371" t="s">
        <v>34</v>
      </c>
      <c r="B371" t="s">
        <v>35</v>
      </c>
      <c r="C371" s="1">
        <v>46173</v>
      </c>
      <c r="D371" s="1">
        <v>44104</v>
      </c>
      <c r="E371" s="1">
        <v>46175</v>
      </c>
      <c r="F371">
        <v>0.05</v>
      </c>
      <c r="G371">
        <v>-4.0593963199999999E-2</v>
      </c>
      <c r="H371">
        <v>4.6342474100000003E-2</v>
      </c>
      <c r="I371">
        <v>5.5748510899999999E-2</v>
      </c>
    </row>
    <row r="372" spans="1:9" x14ac:dyDescent="0.25">
      <c r="A372" t="s">
        <v>34</v>
      </c>
      <c r="B372" t="s">
        <v>35</v>
      </c>
      <c r="C372" s="1">
        <v>46173</v>
      </c>
      <c r="D372" s="1">
        <v>44135</v>
      </c>
      <c r="E372" s="1">
        <v>46175</v>
      </c>
      <c r="F372">
        <v>0.05</v>
      </c>
      <c r="G372">
        <v>-5.8598584099999997E-2</v>
      </c>
      <c r="H372">
        <v>4.63392454E-2</v>
      </c>
      <c r="I372">
        <v>3.77406614E-2</v>
      </c>
    </row>
    <row r="373" spans="1:9" x14ac:dyDescent="0.25">
      <c r="A373" t="s">
        <v>34</v>
      </c>
      <c r="B373" t="s">
        <v>35</v>
      </c>
      <c r="C373" s="1">
        <v>46173</v>
      </c>
      <c r="D373" s="1">
        <v>44165</v>
      </c>
      <c r="E373" s="1">
        <v>46175</v>
      </c>
      <c r="F373">
        <v>0.05</v>
      </c>
      <c r="G373">
        <v>-4.1557678299999998E-2</v>
      </c>
      <c r="H373">
        <v>4.6159751399999997E-2</v>
      </c>
      <c r="I373">
        <v>5.4602073000000001E-2</v>
      </c>
    </row>
    <row r="374" spans="1:9" x14ac:dyDescent="0.25">
      <c r="A374" t="s">
        <v>34</v>
      </c>
      <c r="B374" t="s">
        <v>35</v>
      </c>
      <c r="C374" s="1">
        <v>46173</v>
      </c>
      <c r="D374" s="1">
        <v>44196</v>
      </c>
      <c r="E374" s="1">
        <v>46175</v>
      </c>
      <c r="F374">
        <v>0.05</v>
      </c>
      <c r="G374">
        <v>-4.12097279E-2</v>
      </c>
      <c r="H374">
        <v>4.6030441900000003E-2</v>
      </c>
      <c r="I374">
        <v>5.4820714E-2</v>
      </c>
    </row>
    <row r="375" spans="1:9" x14ac:dyDescent="0.25">
      <c r="A375" t="s">
        <v>34</v>
      </c>
      <c r="B375" t="s">
        <v>35</v>
      </c>
      <c r="C375" s="1">
        <v>46173</v>
      </c>
      <c r="D375" s="1">
        <v>44227</v>
      </c>
      <c r="E375" s="1">
        <v>46175</v>
      </c>
      <c r="F375">
        <v>0.05</v>
      </c>
      <c r="G375">
        <v>-2.7824722600000001E-2</v>
      </c>
      <c r="H375">
        <v>4.5086654400000002E-2</v>
      </c>
      <c r="I375">
        <v>6.7261931799999994E-2</v>
      </c>
    </row>
    <row r="376" spans="1:9" x14ac:dyDescent="0.25">
      <c r="A376" t="s">
        <v>34</v>
      </c>
      <c r="B376" t="s">
        <v>35</v>
      </c>
      <c r="C376" s="1">
        <v>46173</v>
      </c>
      <c r="D376" s="1">
        <v>44255</v>
      </c>
      <c r="E376" s="1">
        <v>46175</v>
      </c>
      <c r="F376">
        <v>0.05</v>
      </c>
      <c r="G376">
        <v>-2.4615828199999999E-2</v>
      </c>
      <c r="H376">
        <v>4.370723E-2</v>
      </c>
      <c r="I376">
        <v>6.9091401799999994E-2</v>
      </c>
    </row>
    <row r="377" spans="1:9" x14ac:dyDescent="0.25">
      <c r="A377" t="s">
        <v>34</v>
      </c>
      <c r="B377" t="s">
        <v>35</v>
      </c>
      <c r="C377" s="1">
        <v>46173</v>
      </c>
      <c r="D377" s="1">
        <v>44286</v>
      </c>
      <c r="E377" s="1">
        <v>46175</v>
      </c>
      <c r="F377">
        <v>0.05</v>
      </c>
      <c r="G377">
        <v>-3.3155745600000001E-2</v>
      </c>
      <c r="H377">
        <v>4.3542985300000003E-2</v>
      </c>
      <c r="I377">
        <v>6.0387239600000003E-2</v>
      </c>
    </row>
    <row r="378" spans="1:9" x14ac:dyDescent="0.25">
      <c r="A378" t="s">
        <v>34</v>
      </c>
      <c r="B378" t="s">
        <v>35</v>
      </c>
      <c r="C378" s="1">
        <v>46173</v>
      </c>
      <c r="D378" s="1">
        <v>44316</v>
      </c>
      <c r="E378" s="1">
        <v>46175</v>
      </c>
      <c r="F378">
        <v>0.05</v>
      </c>
      <c r="G378">
        <v>-2.9347555099999999E-2</v>
      </c>
      <c r="H378">
        <v>4.3208943899999998E-2</v>
      </c>
      <c r="I378">
        <v>6.3861388800000002E-2</v>
      </c>
    </row>
    <row r="379" spans="1:9" x14ac:dyDescent="0.25">
      <c r="A379" t="s">
        <v>34</v>
      </c>
      <c r="B379" t="s">
        <v>35</v>
      </c>
      <c r="C379" s="1">
        <v>46173</v>
      </c>
      <c r="D379" s="1">
        <v>44347</v>
      </c>
      <c r="E379" s="1">
        <v>46175</v>
      </c>
      <c r="F379">
        <v>0.05</v>
      </c>
      <c r="G379">
        <v>-3.4716320799999999E-2</v>
      </c>
      <c r="H379">
        <v>4.3038691699999999E-2</v>
      </c>
      <c r="I379">
        <v>5.8322370900000003E-2</v>
      </c>
    </row>
    <row r="380" spans="1:9" x14ac:dyDescent="0.25">
      <c r="A380" t="s">
        <v>34</v>
      </c>
      <c r="B380" t="s">
        <v>35</v>
      </c>
      <c r="C380" s="1">
        <v>46173</v>
      </c>
      <c r="D380" s="1">
        <v>44377</v>
      </c>
      <c r="E380" s="1">
        <v>46175</v>
      </c>
      <c r="F380">
        <v>0.05</v>
      </c>
      <c r="G380">
        <v>-2.62748459E-2</v>
      </c>
      <c r="H380">
        <v>4.2359897700000003E-2</v>
      </c>
      <c r="I380">
        <v>6.6085051800000003E-2</v>
      </c>
    </row>
    <row r="381" spans="1:9" x14ac:dyDescent="0.25">
      <c r="A381" t="s">
        <v>34</v>
      </c>
      <c r="B381" t="s">
        <v>35</v>
      </c>
      <c r="C381" s="1">
        <v>46173</v>
      </c>
      <c r="D381" s="1">
        <v>44408</v>
      </c>
      <c r="E381" s="1">
        <v>46175</v>
      </c>
      <c r="F381">
        <v>0.05</v>
      </c>
      <c r="G381">
        <v>-2.3818998099999999E-2</v>
      </c>
      <c r="H381">
        <v>4.2896337800000003E-2</v>
      </c>
      <c r="I381">
        <v>6.9077339799999998E-2</v>
      </c>
    </row>
    <row r="382" spans="1:9" x14ac:dyDescent="0.25">
      <c r="A382" t="s">
        <v>34</v>
      </c>
      <c r="B382" t="s">
        <v>35</v>
      </c>
      <c r="C382" s="1">
        <v>46173</v>
      </c>
      <c r="D382" s="1">
        <v>44439</v>
      </c>
      <c r="E382" s="1">
        <v>46175</v>
      </c>
      <c r="F382">
        <v>0.05</v>
      </c>
      <c r="G382">
        <v>-2.9203483299999999E-2</v>
      </c>
      <c r="H382">
        <v>4.3920271300000001E-2</v>
      </c>
      <c r="I382">
        <v>6.4716787900000003E-2</v>
      </c>
    </row>
    <row r="383" spans="1:9" x14ac:dyDescent="0.25">
      <c r="A383" t="s">
        <v>34</v>
      </c>
      <c r="B383" t="s">
        <v>35</v>
      </c>
      <c r="C383" s="1">
        <v>46173</v>
      </c>
      <c r="D383" s="1">
        <v>44469</v>
      </c>
      <c r="E383" s="1">
        <v>46175</v>
      </c>
      <c r="F383">
        <v>0.05</v>
      </c>
      <c r="G383">
        <v>-2.12045703E-2</v>
      </c>
      <c r="H383">
        <v>4.4092497500000001E-2</v>
      </c>
      <c r="I383">
        <v>7.2887927199999994E-2</v>
      </c>
    </row>
    <row r="384" spans="1:9" x14ac:dyDescent="0.25">
      <c r="A384" t="s">
        <v>34</v>
      </c>
      <c r="B384" t="s">
        <v>35</v>
      </c>
      <c r="C384" s="1">
        <v>46173</v>
      </c>
      <c r="D384" s="1">
        <v>44500</v>
      </c>
      <c r="E384" s="1">
        <v>46175</v>
      </c>
      <c r="F384">
        <v>0.05</v>
      </c>
      <c r="G384">
        <v>-1.1312149800000001E-2</v>
      </c>
      <c r="H384">
        <v>4.3588741100000002E-2</v>
      </c>
      <c r="I384">
        <v>8.2276591199999999E-2</v>
      </c>
    </row>
    <row r="385" spans="1:9" x14ac:dyDescent="0.25">
      <c r="A385" t="s">
        <v>34</v>
      </c>
      <c r="B385" t="s">
        <v>35</v>
      </c>
      <c r="C385" s="1">
        <v>46173</v>
      </c>
      <c r="D385" s="1">
        <v>44530</v>
      </c>
      <c r="E385" s="1">
        <v>46175</v>
      </c>
      <c r="F385">
        <v>0.05</v>
      </c>
      <c r="G385">
        <v>-1.35561889E-2</v>
      </c>
      <c r="H385">
        <v>4.3931810500000001E-2</v>
      </c>
      <c r="I385">
        <v>8.0375621600000002E-2</v>
      </c>
    </row>
    <row r="386" spans="1:9" x14ac:dyDescent="0.25">
      <c r="A386" t="s">
        <v>34</v>
      </c>
      <c r="B386" t="s">
        <v>35</v>
      </c>
      <c r="C386" s="1">
        <v>46173</v>
      </c>
      <c r="D386" s="1">
        <v>44561</v>
      </c>
      <c r="E386" s="1">
        <v>46175</v>
      </c>
      <c r="F386">
        <v>0.05</v>
      </c>
      <c r="G386">
        <v>-8.7363706999999992E-3</v>
      </c>
      <c r="H386">
        <v>4.4297694399999997E-2</v>
      </c>
      <c r="I386">
        <v>8.5561323699999997E-2</v>
      </c>
    </row>
    <row r="387" spans="1:9" x14ac:dyDescent="0.25">
      <c r="A387" t="s">
        <v>34</v>
      </c>
      <c r="B387" t="s">
        <v>35</v>
      </c>
      <c r="C387" s="1">
        <v>46173</v>
      </c>
      <c r="D387" s="1">
        <v>44592</v>
      </c>
      <c r="E387" s="1">
        <v>46175</v>
      </c>
      <c r="F387">
        <v>0.05</v>
      </c>
      <c r="G387">
        <v>-1.5100602899999999E-2</v>
      </c>
      <c r="H387">
        <v>4.3441601400000002E-2</v>
      </c>
      <c r="I387">
        <v>7.8340998499999995E-2</v>
      </c>
    </row>
    <row r="388" spans="1:9" x14ac:dyDescent="0.25">
      <c r="A388" t="s">
        <v>34</v>
      </c>
      <c r="B388" t="s">
        <v>35</v>
      </c>
      <c r="C388" s="1">
        <v>46173</v>
      </c>
      <c r="D388" s="1">
        <v>44620</v>
      </c>
      <c r="E388" s="1">
        <v>46175</v>
      </c>
      <c r="F388">
        <v>0.05</v>
      </c>
      <c r="G388">
        <v>-1.07978656E-2</v>
      </c>
      <c r="H388">
        <v>4.2419072500000002E-2</v>
      </c>
      <c r="I388">
        <v>8.1621206900000007E-2</v>
      </c>
    </row>
    <row r="389" spans="1:9" x14ac:dyDescent="0.25">
      <c r="A389" t="s">
        <v>34</v>
      </c>
      <c r="B389" t="s">
        <v>35</v>
      </c>
      <c r="C389" s="1">
        <v>46173</v>
      </c>
      <c r="D389" s="1">
        <v>44651</v>
      </c>
      <c r="E389" s="1">
        <v>46175</v>
      </c>
      <c r="F389">
        <v>0.05</v>
      </c>
      <c r="G389">
        <v>-1.4636647500000001E-2</v>
      </c>
      <c r="H389">
        <v>4.3250669399999997E-2</v>
      </c>
      <c r="I389">
        <v>7.8614021899999997E-2</v>
      </c>
    </row>
    <row r="390" spans="1:9" x14ac:dyDescent="0.25">
      <c r="A390" t="s">
        <v>34</v>
      </c>
      <c r="B390" t="s">
        <v>35</v>
      </c>
      <c r="C390" s="1">
        <v>46173</v>
      </c>
      <c r="D390" s="1">
        <v>44681</v>
      </c>
      <c r="E390" s="1">
        <v>46175</v>
      </c>
      <c r="F390">
        <v>0.05</v>
      </c>
      <c r="G390">
        <v>-2.2237539899999999E-2</v>
      </c>
      <c r="H390">
        <v>4.4272905699999997E-2</v>
      </c>
      <c r="I390">
        <v>7.2035365800000001E-2</v>
      </c>
    </row>
    <row r="391" spans="1:9" x14ac:dyDescent="0.25">
      <c r="A391" t="s">
        <v>34</v>
      </c>
      <c r="B391" t="s">
        <v>35</v>
      </c>
      <c r="C391" s="1">
        <v>46173</v>
      </c>
      <c r="D391" s="1">
        <v>44712</v>
      </c>
      <c r="E391" s="1">
        <v>46175</v>
      </c>
      <c r="F391">
        <v>0.05</v>
      </c>
      <c r="G391">
        <v>-2.3971024600000002E-2</v>
      </c>
      <c r="H391">
        <v>4.5084651400000002E-2</v>
      </c>
      <c r="I391">
        <v>7.1113626799999996E-2</v>
      </c>
    </row>
    <row r="392" spans="1:9" x14ac:dyDescent="0.25">
      <c r="A392" t="s">
        <v>34</v>
      </c>
      <c r="B392" t="s">
        <v>35</v>
      </c>
      <c r="C392" s="1">
        <v>46173</v>
      </c>
      <c r="D392" s="1">
        <v>44742</v>
      </c>
      <c r="E392" s="1">
        <v>46175</v>
      </c>
      <c r="F392">
        <v>0.05</v>
      </c>
      <c r="G392">
        <v>-2.6756843700000001E-2</v>
      </c>
      <c r="H392">
        <v>4.6896822800000001E-2</v>
      </c>
      <c r="I392">
        <v>7.0139979099999999E-2</v>
      </c>
    </row>
    <row r="393" spans="1:9" x14ac:dyDescent="0.25">
      <c r="A393" t="s">
        <v>34</v>
      </c>
      <c r="B393" t="s">
        <v>35</v>
      </c>
      <c r="C393" s="1">
        <v>46173</v>
      </c>
      <c r="D393" s="1">
        <v>44773</v>
      </c>
      <c r="E393" s="1">
        <v>46175</v>
      </c>
      <c r="F393">
        <v>0.05</v>
      </c>
      <c r="G393">
        <v>-3.1098734400000001E-2</v>
      </c>
      <c r="H393">
        <v>4.9479647199999997E-2</v>
      </c>
      <c r="I393">
        <v>6.8380912799999999E-2</v>
      </c>
    </row>
    <row r="394" spans="1:9" x14ac:dyDescent="0.25">
      <c r="A394" t="s">
        <v>34</v>
      </c>
      <c r="B394" t="s">
        <v>35</v>
      </c>
      <c r="C394" s="1">
        <v>46173</v>
      </c>
      <c r="D394" s="1">
        <v>44804</v>
      </c>
      <c r="E394" s="1">
        <v>46175</v>
      </c>
      <c r="F394">
        <v>0.05</v>
      </c>
      <c r="G394">
        <v>-3.0591327200000001E-2</v>
      </c>
      <c r="H394">
        <v>4.9672674299999997E-2</v>
      </c>
      <c r="I394">
        <v>6.9081347099999996E-2</v>
      </c>
    </row>
    <row r="395" spans="1:9" x14ac:dyDescent="0.25">
      <c r="A395" t="s">
        <v>34</v>
      </c>
      <c r="B395" t="s">
        <v>35</v>
      </c>
      <c r="C395" s="1">
        <v>46173</v>
      </c>
      <c r="D395" s="1">
        <v>44834</v>
      </c>
      <c r="E395" s="1">
        <v>46175</v>
      </c>
      <c r="F395">
        <v>0.05</v>
      </c>
      <c r="G395">
        <v>-4.0708846999999999E-2</v>
      </c>
      <c r="H395">
        <v>4.8857706899999999E-2</v>
      </c>
      <c r="I395">
        <v>5.8148859900000002E-2</v>
      </c>
    </row>
    <row r="396" spans="1:9" x14ac:dyDescent="0.25">
      <c r="A396" t="s">
        <v>34</v>
      </c>
      <c r="B396" t="s">
        <v>35</v>
      </c>
      <c r="C396" s="1">
        <v>46173</v>
      </c>
      <c r="D396" s="1">
        <v>44865</v>
      </c>
      <c r="E396" s="1">
        <v>46175</v>
      </c>
      <c r="F396">
        <v>0.05</v>
      </c>
      <c r="G396">
        <v>-4.2859926399999998E-2</v>
      </c>
      <c r="H396">
        <v>4.9041578199999998E-2</v>
      </c>
      <c r="I396">
        <v>5.6181651800000003E-2</v>
      </c>
    </row>
    <row r="397" spans="1:9" x14ac:dyDescent="0.25">
      <c r="A397" t="s">
        <v>34</v>
      </c>
      <c r="B397" t="s">
        <v>35</v>
      </c>
      <c r="C397" s="1">
        <v>46173</v>
      </c>
      <c r="D397" s="1">
        <v>44895</v>
      </c>
      <c r="E397" s="1">
        <v>46175</v>
      </c>
      <c r="F397">
        <v>0.05</v>
      </c>
      <c r="G397">
        <v>-3.1423255599999998E-2</v>
      </c>
      <c r="H397">
        <v>4.9430167499999997E-2</v>
      </c>
      <c r="I397">
        <v>6.8006911899999994E-2</v>
      </c>
    </row>
    <row r="398" spans="1:9" x14ac:dyDescent="0.25">
      <c r="A398" t="s">
        <v>34</v>
      </c>
      <c r="B398" t="s">
        <v>35</v>
      </c>
      <c r="C398" s="1">
        <v>46173</v>
      </c>
      <c r="D398" s="1">
        <v>44926</v>
      </c>
      <c r="E398" s="1">
        <v>46175</v>
      </c>
      <c r="F398">
        <v>0.05</v>
      </c>
      <c r="G398">
        <v>-2.3370277599999999E-2</v>
      </c>
      <c r="H398">
        <v>4.9237840499999998E-2</v>
      </c>
      <c r="I398">
        <v>7.5867562900000005E-2</v>
      </c>
    </row>
    <row r="399" spans="1:9" x14ac:dyDescent="0.25">
      <c r="A399" t="s">
        <v>34</v>
      </c>
      <c r="B399" t="s">
        <v>35</v>
      </c>
      <c r="C399" s="1">
        <v>46173</v>
      </c>
      <c r="D399" s="1">
        <v>44957</v>
      </c>
      <c r="E399" s="1">
        <v>46175</v>
      </c>
      <c r="F399">
        <v>0.05</v>
      </c>
      <c r="G399">
        <v>-7.7574234000000004E-3</v>
      </c>
      <c r="H399">
        <v>4.8414788399999999E-2</v>
      </c>
      <c r="I399">
        <v>9.0657365000000004E-2</v>
      </c>
    </row>
    <row r="400" spans="1:9" x14ac:dyDescent="0.25">
      <c r="A400" t="s">
        <v>34</v>
      </c>
      <c r="B400" t="s">
        <v>35</v>
      </c>
      <c r="C400" s="1">
        <v>46173</v>
      </c>
      <c r="D400" s="1">
        <v>44985</v>
      </c>
      <c r="E400" s="1">
        <v>46175</v>
      </c>
      <c r="F400">
        <v>0.05</v>
      </c>
      <c r="G400">
        <v>-9.2979860000000001E-4</v>
      </c>
      <c r="H400">
        <v>4.83835767E-2</v>
      </c>
      <c r="I400">
        <v>9.7453778099999999E-2</v>
      </c>
    </row>
    <row r="401" spans="1:9" x14ac:dyDescent="0.25">
      <c r="A401" t="s">
        <v>34</v>
      </c>
      <c r="B401" t="s">
        <v>35</v>
      </c>
      <c r="C401" s="1">
        <v>46173</v>
      </c>
      <c r="D401" s="1">
        <v>45016</v>
      </c>
      <c r="E401" s="1">
        <v>46175</v>
      </c>
      <c r="F401">
        <v>0.05</v>
      </c>
      <c r="G401">
        <v>3.5513784000000001E-3</v>
      </c>
      <c r="H401">
        <v>4.9719306599999999E-2</v>
      </c>
      <c r="I401">
        <v>0.10327068490000001</v>
      </c>
    </row>
    <row r="402" spans="1:9" x14ac:dyDescent="0.25">
      <c r="A402" t="s">
        <v>34</v>
      </c>
      <c r="B402" t="s">
        <v>35</v>
      </c>
      <c r="C402" s="1">
        <v>46173</v>
      </c>
      <c r="D402" s="1">
        <v>45046</v>
      </c>
      <c r="E402" s="1">
        <v>46175</v>
      </c>
      <c r="F402">
        <v>0.05</v>
      </c>
      <c r="G402">
        <v>-2.4741501000000001E-3</v>
      </c>
      <c r="H402">
        <v>4.8913444399999999E-2</v>
      </c>
      <c r="I402">
        <v>9.6439294300000006E-2</v>
      </c>
    </row>
    <row r="403" spans="1:9" x14ac:dyDescent="0.25">
      <c r="A403" t="s">
        <v>34</v>
      </c>
      <c r="B403" t="s">
        <v>35</v>
      </c>
      <c r="C403" s="1">
        <v>46173</v>
      </c>
      <c r="D403" s="1">
        <v>45077</v>
      </c>
      <c r="E403" s="1">
        <v>46175</v>
      </c>
      <c r="F403">
        <v>0.05</v>
      </c>
      <c r="G403">
        <v>-2.8453389000000001E-3</v>
      </c>
      <c r="H403">
        <v>4.8904940000000001E-2</v>
      </c>
      <c r="I403">
        <v>9.6059600999999994E-2</v>
      </c>
    </row>
    <row r="404" spans="1:9" x14ac:dyDescent="0.25">
      <c r="A404" t="s">
        <v>34</v>
      </c>
      <c r="B404" t="s">
        <v>35</v>
      </c>
      <c r="C404" s="1">
        <v>46173</v>
      </c>
      <c r="D404" s="1">
        <v>45107</v>
      </c>
      <c r="E404" s="1">
        <v>46175</v>
      </c>
      <c r="F404">
        <v>0.05</v>
      </c>
      <c r="G404">
        <v>-5.7194988000000002E-3</v>
      </c>
      <c r="H404">
        <v>4.8506244400000002E-2</v>
      </c>
      <c r="I404">
        <v>9.2786745599999998E-2</v>
      </c>
    </row>
    <row r="405" spans="1:9" x14ac:dyDescent="0.25">
      <c r="A405" t="s">
        <v>34</v>
      </c>
      <c r="B405" t="s">
        <v>35</v>
      </c>
      <c r="C405" s="1">
        <v>46173</v>
      </c>
      <c r="D405" s="1">
        <v>45138</v>
      </c>
      <c r="E405" s="1">
        <v>46175</v>
      </c>
      <c r="F405">
        <v>0.05</v>
      </c>
      <c r="G405">
        <v>-4.9334293000000001E-3</v>
      </c>
      <c r="H405">
        <v>4.8660824700000001E-2</v>
      </c>
      <c r="I405">
        <v>9.3727395399999996E-2</v>
      </c>
    </row>
    <row r="406" spans="1:9" x14ac:dyDescent="0.25">
      <c r="A406" t="s">
        <v>34</v>
      </c>
      <c r="B406" t="s">
        <v>35</v>
      </c>
      <c r="C406" s="1">
        <v>46173</v>
      </c>
      <c r="D406" s="1">
        <v>45169</v>
      </c>
      <c r="E406" s="1">
        <v>46175</v>
      </c>
      <c r="F406">
        <v>0.05</v>
      </c>
      <c r="G406">
        <v>-1.69342995E-2</v>
      </c>
      <c r="H406">
        <v>4.94211783E-2</v>
      </c>
      <c r="I406">
        <v>8.2486878700000002E-2</v>
      </c>
    </row>
    <row r="407" spans="1:9" x14ac:dyDescent="0.25">
      <c r="A407" t="s">
        <v>34</v>
      </c>
      <c r="B407" t="s">
        <v>35</v>
      </c>
      <c r="C407" s="1">
        <v>46173</v>
      </c>
      <c r="D407" s="1">
        <v>45199</v>
      </c>
      <c r="E407" s="1">
        <v>46175</v>
      </c>
      <c r="F407">
        <v>0.05</v>
      </c>
      <c r="G407">
        <v>-1.39483065E-2</v>
      </c>
      <c r="H407">
        <v>4.9773361299999999E-2</v>
      </c>
      <c r="I407">
        <v>8.5825054799999995E-2</v>
      </c>
    </row>
    <row r="408" spans="1:9" x14ac:dyDescent="0.25">
      <c r="A408" t="s">
        <v>34</v>
      </c>
      <c r="B408" t="s">
        <v>35</v>
      </c>
      <c r="C408" s="1">
        <v>46173</v>
      </c>
      <c r="D408" s="1">
        <v>45230</v>
      </c>
      <c r="E408" s="1">
        <v>46175</v>
      </c>
      <c r="F408">
        <v>0.05</v>
      </c>
      <c r="G408">
        <v>-1.17433416E-2</v>
      </c>
      <c r="H408">
        <v>5.0681025999999997E-2</v>
      </c>
      <c r="I408">
        <v>8.89376843E-2</v>
      </c>
    </row>
    <row r="409" spans="1:9" x14ac:dyDescent="0.25">
      <c r="A409" t="s">
        <v>34</v>
      </c>
      <c r="B409" t="s">
        <v>35</v>
      </c>
      <c r="C409" s="1">
        <v>46173</v>
      </c>
      <c r="D409" s="1">
        <v>45260</v>
      </c>
      <c r="E409" s="1">
        <v>46175</v>
      </c>
      <c r="F409">
        <v>0.05</v>
      </c>
      <c r="G409">
        <v>9.0095447999999998E-3</v>
      </c>
      <c r="H409">
        <v>5.01113792E-2</v>
      </c>
      <c r="I409">
        <v>0.10912092399999999</v>
      </c>
    </row>
    <row r="410" spans="1:9" x14ac:dyDescent="0.25">
      <c r="A410" t="s">
        <v>34</v>
      </c>
      <c r="B410" t="s">
        <v>35</v>
      </c>
      <c r="C410" s="1">
        <v>46173</v>
      </c>
      <c r="D410" s="1">
        <v>45291</v>
      </c>
      <c r="E410" s="1">
        <v>46175</v>
      </c>
      <c r="F410">
        <v>0.05</v>
      </c>
      <c r="G410">
        <v>1.09901676E-2</v>
      </c>
      <c r="H410">
        <v>5.0523197399999997E-2</v>
      </c>
      <c r="I410">
        <v>0.111513365</v>
      </c>
    </row>
    <row r="411" spans="1:9" x14ac:dyDescent="0.25">
      <c r="A411" t="s">
        <v>34</v>
      </c>
      <c r="B411" t="s">
        <v>35</v>
      </c>
      <c r="C411" s="1">
        <v>46173</v>
      </c>
      <c r="D411" s="1">
        <v>45322</v>
      </c>
      <c r="E411" s="1">
        <v>46175</v>
      </c>
      <c r="F411">
        <v>0.05</v>
      </c>
      <c r="G411">
        <v>5.2340533999999999E-3</v>
      </c>
      <c r="H411">
        <v>5.1065398499999998E-2</v>
      </c>
      <c r="I411">
        <v>0.10629945189999999</v>
      </c>
    </row>
    <row r="412" spans="1:9" x14ac:dyDescent="0.25">
      <c r="A412" t="s">
        <v>34</v>
      </c>
      <c r="B412" t="s">
        <v>35</v>
      </c>
      <c r="C412" s="1">
        <v>46173</v>
      </c>
      <c r="D412" s="1">
        <v>45351</v>
      </c>
      <c r="E412" s="1">
        <v>46175</v>
      </c>
      <c r="F412">
        <v>0.05</v>
      </c>
      <c r="G412">
        <v>-3.1864964000000002E-3</v>
      </c>
      <c r="H412">
        <v>5.1351123399999997E-2</v>
      </c>
      <c r="I412">
        <v>9.8164627000000004E-2</v>
      </c>
    </row>
    <row r="413" spans="1:9" x14ac:dyDescent="0.25">
      <c r="A413" t="s">
        <v>34</v>
      </c>
      <c r="B413" t="s">
        <v>35</v>
      </c>
      <c r="C413" s="1">
        <v>46173</v>
      </c>
      <c r="D413" s="1">
        <v>45382</v>
      </c>
      <c r="E413" s="1">
        <v>46175</v>
      </c>
      <c r="F413">
        <v>0.05</v>
      </c>
      <c r="G413">
        <v>-1.2467124E-3</v>
      </c>
      <c r="H413">
        <v>5.1294312699999997E-2</v>
      </c>
      <c r="I413">
        <v>0.1000476002</v>
      </c>
    </row>
    <row r="414" spans="1:9" x14ac:dyDescent="0.25">
      <c r="A414" t="s">
        <v>34</v>
      </c>
      <c r="B414" t="s">
        <v>35</v>
      </c>
      <c r="C414" s="1">
        <v>46173</v>
      </c>
      <c r="D414" s="1">
        <v>45412</v>
      </c>
      <c r="E414" s="1">
        <v>46175</v>
      </c>
      <c r="F414">
        <v>0.05</v>
      </c>
      <c r="G414">
        <v>-2.1987832999999998E-3</v>
      </c>
      <c r="H414">
        <v>5.0522393700000001E-2</v>
      </c>
      <c r="I414">
        <v>9.8323610399999997E-2</v>
      </c>
    </row>
    <row r="415" spans="1:9" x14ac:dyDescent="0.25">
      <c r="A415" t="s">
        <v>34</v>
      </c>
      <c r="B415" t="s">
        <v>35</v>
      </c>
      <c r="C415" s="1">
        <v>46173</v>
      </c>
      <c r="D415" s="1">
        <v>45443</v>
      </c>
      <c r="E415" s="1">
        <v>46175</v>
      </c>
      <c r="F415">
        <v>0.05</v>
      </c>
      <c r="G415">
        <v>1.13190545E-2</v>
      </c>
      <c r="H415">
        <v>5.0323721799999999E-2</v>
      </c>
      <c r="I415">
        <v>0.1116427763</v>
      </c>
    </row>
    <row r="416" spans="1:9" x14ac:dyDescent="0.25">
      <c r="A416" t="s">
        <v>34</v>
      </c>
      <c r="B416" t="s">
        <v>35</v>
      </c>
      <c r="C416" s="1">
        <v>46173</v>
      </c>
      <c r="D416" s="1">
        <v>45473</v>
      </c>
      <c r="E416" s="1">
        <v>46175</v>
      </c>
      <c r="F416">
        <v>0.05</v>
      </c>
      <c r="G416">
        <v>6.7230709000000001E-3</v>
      </c>
      <c r="H416">
        <v>4.9757853099999999E-2</v>
      </c>
      <c r="I416">
        <v>0.106480924</v>
      </c>
    </row>
    <row r="417" spans="1:9" x14ac:dyDescent="0.25">
      <c r="A417" t="s">
        <v>34</v>
      </c>
      <c r="B417" t="s">
        <v>35</v>
      </c>
      <c r="C417" s="1">
        <v>46173</v>
      </c>
      <c r="D417" s="1">
        <v>45504</v>
      </c>
      <c r="E417" s="1">
        <v>46175</v>
      </c>
      <c r="F417">
        <v>0.05</v>
      </c>
      <c r="G417">
        <v>1.22499924E-2</v>
      </c>
      <c r="H417">
        <v>4.99194268E-2</v>
      </c>
      <c r="I417">
        <v>0.1121694192</v>
      </c>
    </row>
    <row r="418" spans="1:9" x14ac:dyDescent="0.25">
      <c r="A418" t="s">
        <v>34</v>
      </c>
      <c r="B418" t="s">
        <v>35</v>
      </c>
      <c r="C418" s="1">
        <v>46173</v>
      </c>
      <c r="D418" s="1">
        <v>45535</v>
      </c>
      <c r="E418" s="1">
        <v>46175</v>
      </c>
      <c r="F418">
        <v>0.05</v>
      </c>
      <c r="G418">
        <v>1.2412762900000001E-2</v>
      </c>
      <c r="H418">
        <v>4.9543420099999999E-2</v>
      </c>
      <c r="I418">
        <v>0.111956183</v>
      </c>
    </row>
    <row r="419" spans="1:9" x14ac:dyDescent="0.25">
      <c r="A419" t="s">
        <v>34</v>
      </c>
      <c r="B419" t="s">
        <v>35</v>
      </c>
      <c r="C419" s="1">
        <v>46173</v>
      </c>
      <c r="D419" s="1">
        <v>45565</v>
      </c>
      <c r="E419" s="1">
        <v>46175</v>
      </c>
      <c r="F419">
        <v>0.05</v>
      </c>
      <c r="G419">
        <v>1.9171094900000001E-2</v>
      </c>
      <c r="H419">
        <v>4.91686572E-2</v>
      </c>
      <c r="I419">
        <v>0.1183397521</v>
      </c>
    </row>
    <row r="420" spans="1:9" x14ac:dyDescent="0.25">
      <c r="A420" t="s">
        <v>34</v>
      </c>
      <c r="B420" t="s">
        <v>35</v>
      </c>
      <c r="C420" s="1">
        <v>46173</v>
      </c>
      <c r="D420" s="1">
        <v>45596</v>
      </c>
      <c r="E420" s="1">
        <v>46175</v>
      </c>
      <c r="F420">
        <v>0.05</v>
      </c>
      <c r="G420">
        <v>1.10845827E-2</v>
      </c>
      <c r="H420">
        <v>4.8988125899999999E-2</v>
      </c>
      <c r="I420">
        <v>0.11007270869999999</v>
      </c>
    </row>
    <row r="421" spans="1:9" x14ac:dyDescent="0.25">
      <c r="A421" t="s">
        <v>34</v>
      </c>
      <c r="B421" t="s">
        <v>35</v>
      </c>
      <c r="C421" s="1">
        <v>46173</v>
      </c>
      <c r="D421" s="1">
        <v>45626</v>
      </c>
      <c r="E421" s="1">
        <v>46175</v>
      </c>
      <c r="F421">
        <v>0.05</v>
      </c>
      <c r="G421">
        <v>1.27310757E-2</v>
      </c>
      <c r="H421">
        <v>4.88034195E-2</v>
      </c>
      <c r="I421">
        <v>0.11153449510000001</v>
      </c>
    </row>
    <row r="422" spans="1:9" x14ac:dyDescent="0.25">
      <c r="A422" t="s">
        <v>34</v>
      </c>
      <c r="B422" t="s">
        <v>35</v>
      </c>
      <c r="C422" s="1">
        <v>46173</v>
      </c>
      <c r="D422" s="1">
        <v>45657</v>
      </c>
      <c r="E422" s="1">
        <v>46175</v>
      </c>
      <c r="F422">
        <v>0.05</v>
      </c>
      <c r="G422">
        <v>1.3372334200000001E-2</v>
      </c>
      <c r="H422">
        <v>4.8485214999999998E-2</v>
      </c>
      <c r="I422">
        <v>0.1118575492</v>
      </c>
    </row>
    <row r="423" spans="1:9" x14ac:dyDescent="0.25">
      <c r="A423" t="s">
        <v>34</v>
      </c>
      <c r="B423" t="s">
        <v>35</v>
      </c>
      <c r="C423" s="1">
        <v>46173</v>
      </c>
      <c r="D423" s="1">
        <v>45688</v>
      </c>
      <c r="E423" s="1">
        <v>46175</v>
      </c>
      <c r="F423">
        <v>0.05</v>
      </c>
      <c r="G423">
        <v>1.23017361E-2</v>
      </c>
      <c r="H423">
        <v>4.8506861599999999E-2</v>
      </c>
      <c r="I423">
        <v>0.1108085976</v>
      </c>
    </row>
    <row r="424" spans="1:9" x14ac:dyDescent="0.25">
      <c r="A424" t="s">
        <v>34</v>
      </c>
      <c r="B424" t="s">
        <v>35</v>
      </c>
      <c r="C424" s="1">
        <v>46173</v>
      </c>
      <c r="D424" s="1">
        <v>45716</v>
      </c>
      <c r="E424" s="1">
        <v>46175</v>
      </c>
      <c r="F424">
        <v>0.05</v>
      </c>
      <c r="G424">
        <v>2.5041183599999999E-2</v>
      </c>
      <c r="H424">
        <v>4.8395439999999998E-2</v>
      </c>
      <c r="I424">
        <v>0.1234366237</v>
      </c>
    </row>
    <row r="425" spans="1:9" x14ac:dyDescent="0.25">
      <c r="A425" t="s">
        <v>34</v>
      </c>
      <c r="B425" t="s">
        <v>35</v>
      </c>
      <c r="C425" s="1">
        <v>46173</v>
      </c>
      <c r="D425" s="1">
        <v>45747</v>
      </c>
      <c r="E425" s="1">
        <v>46175</v>
      </c>
      <c r="F425">
        <v>0.05</v>
      </c>
      <c r="G425">
        <v>3.9444668199999998E-2</v>
      </c>
      <c r="H425">
        <v>4.8495736499999997E-2</v>
      </c>
      <c r="I425">
        <v>0.13794040469999999</v>
      </c>
    </row>
    <row r="426" spans="1:9" x14ac:dyDescent="0.25">
      <c r="A426" t="s">
        <v>34</v>
      </c>
      <c r="B426" t="s">
        <v>35</v>
      </c>
      <c r="C426" s="1">
        <v>46173</v>
      </c>
      <c r="D426" s="1">
        <v>45777</v>
      </c>
      <c r="E426" s="1">
        <v>46175</v>
      </c>
      <c r="F426">
        <v>0.05</v>
      </c>
      <c r="G426">
        <v>1.6106132400000001E-2</v>
      </c>
      <c r="H426">
        <v>5.0205707699999998E-2</v>
      </c>
      <c r="I426">
        <v>0.11631184009999999</v>
      </c>
    </row>
    <row r="427" spans="1:9" x14ac:dyDescent="0.25">
      <c r="A427" t="s">
        <v>34</v>
      </c>
      <c r="B427" t="s">
        <v>35</v>
      </c>
      <c r="C427" s="1">
        <v>46173</v>
      </c>
      <c r="D427" s="1">
        <v>45808</v>
      </c>
      <c r="E427" s="1">
        <v>46175</v>
      </c>
      <c r="F427">
        <v>0.05</v>
      </c>
      <c r="G427">
        <v>1.8768016700000001E-2</v>
      </c>
      <c r="H427">
        <v>5.1900409299999999E-2</v>
      </c>
      <c r="I427">
        <v>0.120668426</v>
      </c>
    </row>
    <row r="428" spans="1:9" x14ac:dyDescent="0.25">
      <c r="A428" t="s">
        <v>34</v>
      </c>
      <c r="B428" t="s">
        <v>35</v>
      </c>
      <c r="C428" s="1">
        <v>46173</v>
      </c>
      <c r="D428" s="1">
        <v>45838</v>
      </c>
      <c r="E428" s="1">
        <v>46175</v>
      </c>
      <c r="F428">
        <v>0.05</v>
      </c>
      <c r="G428">
        <v>1.5971372000000001E-2</v>
      </c>
      <c r="H428">
        <v>5.1416571199999997E-2</v>
      </c>
      <c r="I428">
        <v>0.1173879432</v>
      </c>
    </row>
    <row r="429" spans="1:9" x14ac:dyDescent="0.25">
      <c r="A429" t="s">
        <v>34</v>
      </c>
      <c r="B429" t="s">
        <v>35</v>
      </c>
      <c r="C429" s="1">
        <v>46173</v>
      </c>
      <c r="D429" s="1">
        <v>45869</v>
      </c>
      <c r="E429" s="1">
        <v>46175</v>
      </c>
      <c r="F429">
        <v>0.05</v>
      </c>
      <c r="G429">
        <v>1.9485949900000001E-2</v>
      </c>
      <c r="H429">
        <v>5.0530100100000003E-2</v>
      </c>
      <c r="I429">
        <v>0.1200160499</v>
      </c>
    </row>
    <row r="430" spans="1:9" x14ac:dyDescent="0.25">
      <c r="A430" t="s">
        <v>34</v>
      </c>
      <c r="B430" t="s">
        <v>35</v>
      </c>
      <c r="C430" s="1">
        <v>46173</v>
      </c>
      <c r="D430" s="1">
        <v>45900</v>
      </c>
      <c r="E430" s="1">
        <v>46175</v>
      </c>
      <c r="F430">
        <v>0.05</v>
      </c>
      <c r="G430">
        <v>1.8692639399999999E-2</v>
      </c>
      <c r="H430">
        <v>4.9966372100000003E-2</v>
      </c>
      <c r="I430">
        <v>0.11865901149999999</v>
      </c>
    </row>
    <row r="431" spans="1:9" x14ac:dyDescent="0.25">
      <c r="A431" t="s">
        <v>34</v>
      </c>
      <c r="B431" t="s">
        <v>35</v>
      </c>
      <c r="C431" s="1">
        <v>46173</v>
      </c>
      <c r="D431" s="1">
        <v>45930</v>
      </c>
      <c r="E431" s="1">
        <v>46175</v>
      </c>
      <c r="F431">
        <v>0.05</v>
      </c>
      <c r="G431">
        <v>3.0742482500000001E-2</v>
      </c>
      <c r="H431">
        <v>5.0013030799999997E-2</v>
      </c>
      <c r="I431">
        <v>0.13075551329999999</v>
      </c>
    </row>
    <row r="432" spans="1:9" x14ac:dyDescent="0.25">
      <c r="A432" t="s">
        <v>34</v>
      </c>
      <c r="B432" t="s">
        <v>35</v>
      </c>
      <c r="C432" s="1">
        <v>46173</v>
      </c>
      <c r="D432" s="1">
        <v>45961</v>
      </c>
      <c r="E432" s="1">
        <v>46175</v>
      </c>
      <c r="F432">
        <v>0.05</v>
      </c>
      <c r="G432">
        <v>4.2350960100000001E-2</v>
      </c>
      <c r="H432">
        <v>4.9677568399999997E-2</v>
      </c>
      <c r="I432">
        <v>0.1420285285</v>
      </c>
    </row>
    <row r="433" spans="1:9" x14ac:dyDescent="0.25">
      <c r="A433" t="s">
        <v>34</v>
      </c>
      <c r="B433" t="s">
        <v>35</v>
      </c>
      <c r="C433" s="1">
        <v>46173</v>
      </c>
      <c r="D433" s="1">
        <v>45991</v>
      </c>
      <c r="E433" s="1">
        <v>46175</v>
      </c>
      <c r="F433">
        <v>0.05</v>
      </c>
      <c r="G433">
        <v>2.70380167E-2</v>
      </c>
      <c r="H433">
        <v>4.9474764800000001E-2</v>
      </c>
      <c r="I433">
        <v>0.1265127815</v>
      </c>
    </row>
    <row r="434" spans="1:9" x14ac:dyDescent="0.25">
      <c r="A434" t="s">
        <v>34</v>
      </c>
      <c r="B434" t="s">
        <v>35</v>
      </c>
      <c r="C434" s="1">
        <v>46173</v>
      </c>
      <c r="D434" s="1">
        <v>46022</v>
      </c>
      <c r="E434" s="1">
        <v>46175</v>
      </c>
      <c r="F434">
        <v>0.05</v>
      </c>
      <c r="G434">
        <v>2.7310653000000001E-2</v>
      </c>
      <c r="H434">
        <v>4.95499498E-2</v>
      </c>
      <c r="I434">
        <v>0.1268606028</v>
      </c>
    </row>
    <row r="435" spans="1:9" x14ac:dyDescent="0.25">
      <c r="A435" t="s">
        <v>34</v>
      </c>
      <c r="B435" t="s">
        <v>35</v>
      </c>
      <c r="C435" s="1">
        <v>46173</v>
      </c>
      <c r="D435" s="1">
        <v>46053</v>
      </c>
      <c r="E435" s="1">
        <v>46175</v>
      </c>
      <c r="F435">
        <v>0.05</v>
      </c>
      <c r="G435">
        <v>2.58334242E-2</v>
      </c>
      <c r="H435">
        <v>4.9212627699999997E-2</v>
      </c>
      <c r="I435">
        <v>0.12504605190000001</v>
      </c>
    </row>
    <row r="436" spans="1:9" x14ac:dyDescent="0.25">
      <c r="A436" t="s">
        <v>34</v>
      </c>
      <c r="B436" t="s">
        <v>35</v>
      </c>
      <c r="C436" s="1">
        <v>46173</v>
      </c>
      <c r="D436" s="1">
        <v>46081</v>
      </c>
      <c r="E436" s="1">
        <v>46175</v>
      </c>
      <c r="F436">
        <v>0.05</v>
      </c>
      <c r="G436">
        <v>2.60743014E-2</v>
      </c>
      <c r="H436">
        <v>4.8598770299999997E-2</v>
      </c>
      <c r="I436">
        <v>0.1246730716</v>
      </c>
    </row>
    <row r="437" spans="1:9" x14ac:dyDescent="0.25">
      <c r="A437" t="s">
        <v>34</v>
      </c>
      <c r="B437" t="s">
        <v>35</v>
      </c>
      <c r="C437" s="1">
        <v>46173</v>
      </c>
      <c r="D437" s="1">
        <v>46112</v>
      </c>
      <c r="E437" s="1">
        <v>46175</v>
      </c>
      <c r="F437">
        <v>0.05</v>
      </c>
      <c r="G437">
        <v>1.89801517E-2</v>
      </c>
      <c r="H437">
        <v>4.8391968899999999E-2</v>
      </c>
      <c r="I437">
        <v>0.1173721206</v>
      </c>
    </row>
    <row r="438" spans="1:9" x14ac:dyDescent="0.25">
      <c r="A438" t="s">
        <v>34</v>
      </c>
      <c r="B438" t="s">
        <v>35</v>
      </c>
      <c r="C438" s="1">
        <v>46173</v>
      </c>
      <c r="D438" s="1">
        <v>46142</v>
      </c>
      <c r="E438" s="1">
        <v>46175</v>
      </c>
      <c r="F438">
        <v>0.05</v>
      </c>
      <c r="G438">
        <v>1.9851063499999998E-2</v>
      </c>
      <c r="H438">
        <v>4.9377782299999999E-2</v>
      </c>
      <c r="I438">
        <v>0.11922884590000001</v>
      </c>
    </row>
    <row r="439" spans="1:9" x14ac:dyDescent="0.25">
      <c r="A439" t="s">
        <v>34</v>
      </c>
      <c r="B439" t="s">
        <v>35</v>
      </c>
      <c r="C439" s="1">
        <v>46173</v>
      </c>
      <c r="D439" s="1">
        <v>46173</v>
      </c>
      <c r="E439" s="1">
        <v>46175</v>
      </c>
      <c r="F439">
        <v>0.05</v>
      </c>
      <c r="G439">
        <v>1.3337676E-2</v>
      </c>
      <c r="H439">
        <v>5.0190626000000002E-2</v>
      </c>
      <c r="I439">
        <v>0.1135283019</v>
      </c>
    </row>
  </sheetData>
  <phoneticPr fontId="1" type="noConversion"/>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D78D-5789-4A20-8D6D-4BFE31F9F6A8}">
  <dimension ref="A1:L14"/>
  <sheetViews>
    <sheetView showGridLines="0" workbookViewId="0">
      <selection activeCell="M12" sqref="M12"/>
    </sheetView>
  </sheetViews>
  <sheetFormatPr defaultColWidth="42.28515625" defaultRowHeight="15" x14ac:dyDescent="0.25"/>
  <cols>
    <col min="1" max="1" width="5.28515625" bestFit="1" customWidth="1"/>
    <col min="2" max="2" width="8.85546875" bestFit="1" customWidth="1"/>
    <col min="3" max="3" width="6" bestFit="1" customWidth="1"/>
    <col min="4" max="4" width="10.140625" bestFit="1" customWidth="1"/>
    <col min="5" max="5" width="3.7109375" customWidth="1"/>
    <col min="6" max="6" width="22.140625" customWidth="1"/>
    <col min="7" max="7" width="10.5703125" customWidth="1"/>
    <col min="8" max="8" width="4" bestFit="1" customWidth="1"/>
    <col min="9" max="9" width="2.7109375" style="5" customWidth="1"/>
    <col min="10" max="10" width="5" style="5" bestFit="1" customWidth="1"/>
    <col min="11" max="11" width="1.7109375" bestFit="1" customWidth="1"/>
    <col min="12" max="12" width="2.85546875" bestFit="1" customWidth="1"/>
  </cols>
  <sheetData>
    <row r="1" spans="1:12" x14ac:dyDescent="0.25">
      <c r="A1" t="s">
        <v>142</v>
      </c>
      <c r="B1" t="s">
        <v>143</v>
      </c>
      <c r="C1" t="s">
        <v>42</v>
      </c>
      <c r="D1" t="s">
        <v>124</v>
      </c>
      <c r="F1" s="4"/>
      <c r="G1" s="4"/>
      <c r="H1" s="4"/>
      <c r="I1" s="4"/>
      <c r="J1" s="4"/>
    </row>
    <row r="2" spans="1:12" ht="12.2" customHeight="1" x14ac:dyDescent="0.25">
      <c r="A2" s="7">
        <v>1</v>
      </c>
      <c r="B2" s="7">
        <v>811</v>
      </c>
      <c r="C2" s="7" t="s">
        <v>128</v>
      </c>
      <c r="D2" s="7" t="str">
        <f>_xlfn.TEXTJOIN("_",TRUE,B2,C2,A2)</f>
        <v>811_ESAOT_1</v>
      </c>
      <c r="F2" s="3" t="str">
        <f>INDEX(
Table_V_FFS_ESAOT_MAX_10_CATEGORIES[[ITEM_DESCRIPTION]:[ITEM_DESCRIPTION]],
MATCH(D2,Table_V_FFS_ESAOT_MAX_10_CATEGORIES[[LOOKUP]:[LOOKUP]],0)
)</f>
        <v>Consumer/services</v>
      </c>
      <c r="G2" s="4">
        <f>INDEX(
Table_V_FFS_ESAOT_MAX_10_CATEGORIES[[CURRENT_VALUE]:[CURRENT_VALUE]],
MATCH(
D2,Table_V_FFS_ESAOT_MAX_10_CATEGORIES[[LOOKUP]:[LOOKUP]],0)
)</f>
        <v>24.864084999999999</v>
      </c>
      <c r="H2" s="12">
        <f>IFERROR(INDEX(
Table_V_FFS_ESAOT_MAX_10_CATEGORIES[[CURRENT_VALUE]:[CURRENT_VALUE]],
MATCH(
D2,Table_V_FFS_ESAOT_MAX_10_CATEGORIES[[LOOKUP]:[LOOKUP]],0)
),0)</f>
        <v>24.864084999999999</v>
      </c>
      <c r="I2" s="14" t="str">
        <f t="shared" ref="I2:I10" si="0">IFERROR(IF(J2=0,"",IF(J2&gt;0,$L$2,$L$3)),"")</f>
        <v>q</v>
      </c>
      <c r="J2" s="12">
        <f>INDEX(
Table_V_FFS_ESAOT_MAX_10_CATEGORIES[[CHANGE]:[CHANGE]],
MATCH(D2,Table_V_FFS_ESAOT_MAX_10_CATEGORIES[[LOOKUP]:[LOOKUP]],0)
)</f>
        <v>-0.82297500000000001</v>
      </c>
      <c r="L2" s="10" t="s">
        <v>125</v>
      </c>
    </row>
    <row r="3" spans="1:12" ht="12.2" customHeight="1" x14ac:dyDescent="0.25">
      <c r="A3" s="7">
        <v>2</v>
      </c>
      <c r="B3" s="7">
        <v>811</v>
      </c>
      <c r="C3" s="7" t="s">
        <v>128</v>
      </c>
      <c r="D3" s="7" t="str">
        <f t="shared" ref="D3:D11" si="1">_xlfn.TEXTJOIN("_",TRUE,B3,C3,A3)</f>
        <v>811_ESAOT_2</v>
      </c>
      <c r="F3" s="3" t="str">
        <f>INDEX(
Table_V_FFS_ESAOT_MAX_10_CATEGORIES[[ITEM_DESCRIPTION]:[ITEM_DESCRIPTION]],
MATCH(D3,Table_V_FFS_ESAOT_MAX_10_CATEGORIES[[LOOKUP]:[LOOKUP]],0)
)</f>
        <v>Financials</v>
      </c>
      <c r="G3" s="4">
        <f>INDEX(
Table_V_FFS_ESAOT_MAX_10_CATEGORIES[[CURRENT_VALUE]:[CURRENT_VALUE]],
MATCH(
D3,Table_V_FFS_ESAOT_MAX_10_CATEGORIES[[LOOKUP]:[LOOKUP]],0)
)</f>
        <v>20.832075</v>
      </c>
      <c r="H3" s="12">
        <f>INDEX(
Table_V_FFS_ESAOT_MAX_10_CATEGORIES[[CURRENT_VALUE]:[CURRENT_VALUE]],
MATCH(
D3,Table_V_FFS_ESAOT_MAX_10_CATEGORIES[[LOOKUP]:[LOOKUP]],0)
)</f>
        <v>20.832075</v>
      </c>
      <c r="I3" s="14" t="str">
        <f t="shared" si="0"/>
        <v>p</v>
      </c>
      <c r="J3" s="12">
        <f>INDEX(
Table_V_FFS_ESAOT_MAX_10_CATEGORIES[[CHANGE]:[CHANGE]],
MATCH(D3,Table_V_FFS_ESAOT_MAX_10_CATEGORIES[[LOOKUP]:[LOOKUP]],0)
)</f>
        <v>2.959155</v>
      </c>
      <c r="L3" s="10" t="s">
        <v>126</v>
      </c>
    </row>
    <row r="4" spans="1:12" ht="12.2" customHeight="1" x14ac:dyDescent="0.25">
      <c r="A4" s="7">
        <v>3</v>
      </c>
      <c r="B4" s="7">
        <v>811</v>
      </c>
      <c r="C4" s="7" t="s">
        <v>128</v>
      </c>
      <c r="D4" s="7" t="str">
        <f t="shared" si="1"/>
        <v>811_ESAOT_3</v>
      </c>
      <c r="F4" s="3" t="str">
        <f>INDEX(
Table_V_FFS_ESAOT_MAX_10_CATEGORIES[[ITEM_DESCRIPTION]:[ITEM_DESCRIPTION]],
MATCH(D4,Table_V_FFS_ESAOT_MAX_10_CATEGORIES[[LOOKUP]:[LOOKUP]],0)
)</f>
        <v>Media</v>
      </c>
      <c r="G4" s="4">
        <f>INDEX(
Table_V_FFS_ESAOT_MAX_10_CATEGORIES[[CURRENT_VALUE]:[CURRENT_VALUE]],
MATCH(
D4,Table_V_FFS_ESAOT_MAX_10_CATEGORIES[[LOOKUP]:[LOOKUP]],0)
)</f>
        <v>14.499383999999999</v>
      </c>
      <c r="H4" s="12">
        <f>INDEX(
Table_V_FFS_ESAOT_MAX_10_CATEGORIES[[CURRENT_VALUE]:[CURRENT_VALUE]],
MATCH(
D4,Table_V_FFS_ESAOT_MAX_10_CATEGORIES[[LOOKUP]:[LOOKUP]],0)
)</f>
        <v>14.499383999999999</v>
      </c>
      <c r="I4" s="14" t="str">
        <f t="shared" si="0"/>
        <v>p</v>
      </c>
      <c r="J4" s="12">
        <f>INDEX(
Table_V_FFS_ESAOT_MAX_10_CATEGORIES[[CHANGE]:[CHANGE]],
MATCH(D4,Table_V_FFS_ESAOT_MAX_10_CATEGORIES[[LOOKUP]:[LOOKUP]],0)
)</f>
        <v>0.89348499999999997</v>
      </c>
      <c r="L4" s="11"/>
    </row>
    <row r="5" spans="1:12" ht="12.2" customHeight="1" x14ac:dyDescent="0.25">
      <c r="A5" s="7">
        <v>4</v>
      </c>
      <c r="B5" s="7">
        <v>811</v>
      </c>
      <c r="C5" s="7" t="s">
        <v>128</v>
      </c>
      <c r="D5" s="7" t="str">
        <f t="shared" si="1"/>
        <v>811_ESAOT_4</v>
      </c>
      <c r="F5" s="3" t="str">
        <f>INDEX(
Table_V_FFS_ESAOT_MAX_10_CATEGORIES[[ITEM_DESCRIPTION]:[ITEM_DESCRIPTION]],
MATCH(D5,Table_V_FFS_ESAOT_MAX_10_CATEGORIES[[LOOKUP]:[LOOKUP]],0)
)</f>
        <v>Precious metals</v>
      </c>
      <c r="G5" s="4">
        <f>INDEX(
Table_V_FFS_ESAOT_MAX_10_CATEGORIES[[CURRENT_VALUE]:[CURRENT_VALUE]],
MATCH(
D5,Table_V_FFS_ESAOT_MAX_10_CATEGORIES[[LOOKUP]:[LOOKUP]],0)
)</f>
        <v>10.603043</v>
      </c>
      <c r="H5" s="12">
        <f>INDEX(
Table_V_FFS_ESAOT_MAX_10_CATEGORIES[[CURRENT_VALUE]:[CURRENT_VALUE]],
MATCH(
D5,Table_V_FFS_ESAOT_MAX_10_CATEGORIES[[LOOKUP]:[LOOKUP]],0)
)</f>
        <v>10.603043</v>
      </c>
      <c r="I5" s="14" t="str">
        <f t="shared" si="0"/>
        <v>q</v>
      </c>
      <c r="J5" s="12">
        <f>INDEX(
Table_V_FFS_ESAOT_MAX_10_CATEGORIES[[CHANGE]:[CHANGE]],
MATCH(D5,Table_V_FFS_ESAOT_MAX_10_CATEGORIES[[LOOKUP]:[LOOKUP]],0)
)</f>
        <v>-1.2662450000000001</v>
      </c>
      <c r="L5" s="11"/>
    </row>
    <row r="6" spans="1:12" ht="12.2" customHeight="1" x14ac:dyDescent="0.25">
      <c r="A6" s="7">
        <v>5</v>
      </c>
      <c r="B6" s="7">
        <v>811</v>
      </c>
      <c r="C6" s="7" t="s">
        <v>128</v>
      </c>
      <c r="D6" s="7" t="str">
        <f t="shared" si="1"/>
        <v>811_ESAOT_5</v>
      </c>
      <c r="F6" s="3" t="str">
        <f>INDEX(
Table_V_FFS_ESAOT_MAX_10_CATEGORIES[[ITEM_DESCRIPTION]:[ITEM_DESCRIPTION]],
MATCH(D6,Table_V_FFS_ESAOT_MAX_10_CATEGORIES[[LOOKUP]:[LOOKUP]],0)
)</f>
        <v>Health</v>
      </c>
      <c r="G6" s="4">
        <f>INDEX(
Table_V_FFS_ESAOT_MAX_10_CATEGORIES[[CURRENT_VALUE]:[CURRENT_VALUE]],
MATCH(
D6,Table_V_FFS_ESAOT_MAX_10_CATEGORIES[[LOOKUP]:[LOOKUP]],0)
)</f>
        <v>7.261145</v>
      </c>
      <c r="H6" s="12">
        <f>INDEX(
Table_V_FFS_ESAOT_MAX_10_CATEGORIES[[CURRENT_VALUE]:[CURRENT_VALUE]],
MATCH(
D6,Table_V_FFS_ESAOT_MAX_10_CATEGORIES[[LOOKUP]:[LOOKUP]],0)
)</f>
        <v>7.261145</v>
      </c>
      <c r="I6" s="14" t="str">
        <f t="shared" si="0"/>
        <v>q</v>
      </c>
      <c r="J6" s="12">
        <f>INDEX(
Table_V_FFS_ESAOT_MAX_10_CATEGORIES[[CHANGE]:[CHANGE]],
MATCH(D6,Table_V_FFS_ESAOT_MAX_10_CATEGORIES[[LOOKUP]:[LOOKUP]],0)
)</f>
        <v>-0.35026400000000002</v>
      </c>
      <c r="L6" s="11"/>
    </row>
    <row r="7" spans="1:12" ht="12.2" customHeight="1" x14ac:dyDescent="0.25">
      <c r="A7" s="7">
        <v>6</v>
      </c>
      <c r="B7" s="7">
        <v>811</v>
      </c>
      <c r="C7" s="7" t="s">
        <v>128</v>
      </c>
      <c r="D7" s="7" t="str">
        <f t="shared" si="1"/>
        <v>811_ESAOT_6</v>
      </c>
      <c r="F7" s="3" t="str">
        <f>INDEX(
Table_V_FFS_ESAOT_MAX_10_CATEGORIES[[ITEM_DESCRIPTION]:[ITEM_DESCRIPTION]],
MATCH(D7,Table_V_FFS_ESAOT_MAX_10_CATEGORIES[[LOOKUP]:[LOOKUP]],0)
)</f>
        <v>Capital goods/construction</v>
      </c>
      <c r="G7" s="4">
        <f>INDEX(
Table_V_FFS_ESAOT_MAX_10_CATEGORIES[[CURRENT_VALUE]:[CURRENT_VALUE]],
MATCH(
D7,Table_V_FFS_ESAOT_MAX_10_CATEGORIES[[LOOKUP]:[LOOKUP]],0)
)</f>
        <v>7.1714979999999997</v>
      </c>
      <c r="H7" s="12">
        <f>INDEX(
Table_V_FFS_ESAOT_MAX_10_CATEGORIES[[CURRENT_VALUE]:[CURRENT_VALUE]],
MATCH(
D7,Table_V_FFS_ESAOT_MAX_10_CATEGORIES[[LOOKUP]:[LOOKUP]],0)
)</f>
        <v>7.1714979999999997</v>
      </c>
      <c r="I7" s="14" t="str">
        <f t="shared" si="0"/>
        <v>p</v>
      </c>
      <c r="J7" s="12">
        <f>INDEX(
Table_V_FFS_ESAOT_MAX_10_CATEGORIES[[CHANGE]:[CHANGE]],
MATCH(D7,Table_V_FFS_ESAOT_MAX_10_CATEGORIES[[LOOKUP]:[LOOKUP]],0)
)</f>
        <v>0.64900599999999997</v>
      </c>
      <c r="L7" s="13"/>
    </row>
    <row r="8" spans="1:12" ht="12.2" customHeight="1" x14ac:dyDescent="0.25">
      <c r="A8" s="7">
        <v>7</v>
      </c>
      <c r="B8" s="7">
        <v>811</v>
      </c>
      <c r="C8" s="7" t="s">
        <v>128</v>
      </c>
      <c r="D8" s="7" t="str">
        <f t="shared" si="1"/>
        <v>811_ESAOT_7</v>
      </c>
      <c r="F8" s="3" t="str">
        <f>INDEX(
Table_V_FFS_ESAOT_MAX_10_CATEGORIES[[ITEM_DESCRIPTION]:[ITEM_DESCRIPTION]],
MATCH(D8,Table_V_FFS_ESAOT_MAX_10_CATEGORIES[[LOOKUP]:[LOOKUP]],0)
)</f>
        <v>Commodity cyclicals</v>
      </c>
      <c r="G8" s="4">
        <f>INDEX(
Table_V_FFS_ESAOT_MAX_10_CATEGORIES[[CURRENT_VALUE]:[CURRENT_VALUE]],
MATCH(
D8,Table_V_FFS_ESAOT_MAX_10_CATEGORIES[[LOOKUP]:[LOOKUP]],0)
)</f>
        <v>6.261088</v>
      </c>
      <c r="H8" s="12">
        <f>INDEX(
Table_V_FFS_ESAOT_MAX_10_CATEGORIES[[CURRENT_VALUE]:[CURRENT_VALUE]],
MATCH(
D8,Table_V_FFS_ESAOT_MAX_10_CATEGORIES[[LOOKUP]:[LOOKUP]],0)
)</f>
        <v>6.261088</v>
      </c>
      <c r="I8" s="14" t="str">
        <f t="shared" si="0"/>
        <v>q</v>
      </c>
      <c r="J8" s="12">
        <f>INDEX(
Table_V_FFS_ESAOT_MAX_10_CATEGORIES[[CHANGE]:[CHANGE]],
MATCH(D8,Table_V_FFS_ESAOT_MAX_10_CATEGORIES[[LOOKUP]:[LOOKUP]],0)
)</f>
        <v>-2.5089640000000002</v>
      </c>
      <c r="L8" s="11"/>
    </row>
    <row r="9" spans="1:12" ht="12.2" customHeight="1" x14ac:dyDescent="0.25">
      <c r="A9" s="7">
        <v>8</v>
      </c>
      <c r="B9" s="7">
        <v>811</v>
      </c>
      <c r="C9" s="7" t="s">
        <v>128</v>
      </c>
      <c r="D9" s="7" t="str">
        <f t="shared" si="1"/>
        <v>811_ESAOT_8</v>
      </c>
      <c r="F9" s="3" t="str">
        <f>INDEX(
Table_V_FFS_ESAOT_MAX_10_CATEGORIES[[ITEM_DESCRIPTION]:[ITEM_DESCRIPTION]],
MATCH(D9,Table_V_FFS_ESAOT_MAX_10_CATEGORIES[[LOOKUP]:[LOOKUP]],0)
)</f>
        <v>Industrials/transport</v>
      </c>
      <c r="G9" s="4">
        <f>INDEX(
Table_V_FFS_ESAOT_MAX_10_CATEGORIES[[CURRENT_VALUE]:[CURRENT_VALUE]],
MATCH(
D9,Table_V_FFS_ESAOT_MAX_10_CATEGORIES[[LOOKUP]:[LOOKUP]],0)
)</f>
        <v>5.9155170000000004</v>
      </c>
      <c r="H9" s="12">
        <f>INDEX(
Table_V_FFS_ESAOT_MAX_10_CATEGORIES[[CURRENT_VALUE]:[CURRENT_VALUE]],
MATCH(
D9,Table_V_FFS_ESAOT_MAX_10_CATEGORIES[[LOOKUP]:[LOOKUP]],0)
)</f>
        <v>5.9155170000000004</v>
      </c>
      <c r="I9" s="14" t="str">
        <f t="shared" si="0"/>
        <v>p</v>
      </c>
      <c r="J9" s="12">
        <f>INDEX(
Table_V_FFS_ESAOT_MAX_10_CATEGORIES[[CHANGE]:[CHANGE]],
MATCH(D9,Table_V_FFS_ESAOT_MAX_10_CATEGORIES[[LOOKUP]:[LOOKUP]],0)
)</f>
        <v>0.54971899999999996</v>
      </c>
      <c r="L9" s="11"/>
    </row>
    <row r="10" spans="1:12" ht="12.2" customHeight="1" x14ac:dyDescent="0.25">
      <c r="A10" s="7">
        <v>9</v>
      </c>
      <c r="B10" s="7">
        <v>811</v>
      </c>
      <c r="C10" s="7" t="s">
        <v>128</v>
      </c>
      <c r="D10" s="7" t="str">
        <f t="shared" si="1"/>
        <v>811_ESAOT_9</v>
      </c>
      <c r="F10" s="3" t="str">
        <f>INDEX(
Table_V_FFS_ESAOT_MAX_10_CATEGORIES[[ITEM_DESCRIPTION]:[ITEM_DESCRIPTION]],
MATCH(D10,Table_V_FFS_ESAOT_MAX_10_CATEGORIES[[LOOKUP]:[LOOKUP]],0)
)</f>
        <v>Overseas companies</v>
      </c>
      <c r="G10" s="4">
        <f>INDEX(
Table_V_FFS_ESAOT_MAX_10_CATEGORIES[[CURRENT_VALUE]:[CURRENT_VALUE]],
MATCH(
D10,Table_V_FFS_ESAOT_MAX_10_CATEGORIES[[LOOKUP]:[LOOKUP]],0)
)</f>
        <v>2.5921650000000001</v>
      </c>
      <c r="H10" s="12">
        <f>INDEX(
Table_V_FFS_ESAOT_MAX_10_CATEGORIES[[CURRENT_VALUE]:[CURRENT_VALUE]],
MATCH(
D10,Table_V_FFS_ESAOT_MAX_10_CATEGORIES[[LOOKUP]:[LOOKUP]],0)
)</f>
        <v>2.5921650000000001</v>
      </c>
      <c r="I10" s="14" t="str">
        <f t="shared" si="0"/>
        <v>q</v>
      </c>
      <c r="J10" s="12">
        <f>INDEX(
Table_V_FFS_ESAOT_MAX_10_CATEGORIES[[CHANGE]:[CHANGE]],
MATCH(D10,Table_V_FFS_ESAOT_MAX_10_CATEGORIES[[LOOKUP]:[LOOKUP]],0)
)</f>
        <v>-0.10291599999999999</v>
      </c>
      <c r="L10" s="11"/>
    </row>
    <row r="11" spans="1:12" ht="12.2" customHeight="1" x14ac:dyDescent="0.25">
      <c r="A11" s="7">
        <v>10</v>
      </c>
      <c r="B11" s="7">
        <v>811</v>
      </c>
      <c r="C11" s="7" t="s">
        <v>128</v>
      </c>
      <c r="D11" s="7" t="str">
        <f t="shared" si="1"/>
        <v>811_ESAOT_10</v>
      </c>
      <c r="F11" s="3" t="e">
        <f>INDEX(
Table_V_FFS_ESAOT_MAX_10_CATEGORIES[[ITEM_DESCRIPTION]:[ITEM_DESCRIPTION]],
MATCH(D11,Table_V_FFS_ESAOT_MAX_10_CATEGORIES[[LOOKUP]:[LOOKUP]],0)
)</f>
        <v>#N/A</v>
      </c>
      <c r="G11" s="4" t="e">
        <f>INDEX(
Table_V_FFS_ESAOT_MAX_10_CATEGORIES[[CURRENT_VALUE]:[CURRENT_VALUE]],
MATCH(
D11,Table_V_FFS_ESAOT_MAX_10_CATEGORIES[[LOOKUP]:[LOOKUP]],0)
)</f>
        <v>#N/A</v>
      </c>
      <c r="H11" s="12" t="e">
        <f>INDEX(
Table_V_FFS_ESAOT_MAX_10_CATEGORIES[[CURRENT_VALUE]:[CURRENT_VALUE]],
MATCH(
D11,Table_V_FFS_ESAOT_MAX_10_CATEGORIES[[LOOKUP]:[LOOKUP]],0)
)</f>
        <v>#N/A</v>
      </c>
      <c r="I11" s="14" t="str">
        <f>IFERROR(IF(J11=0,"",IF(J11&gt;0,$L$2,$L$3)),"")</f>
        <v/>
      </c>
      <c r="J11" s="12" t="e">
        <f>INDEX(
Table_V_FFS_ESAOT_MAX_10_CATEGORIES[[CHANGE]:[CHANGE]],
MATCH(D11,Table_V_FFS_ESAOT_MAX_10_CATEGORIES[[LOOKUP]:[LOOKUP]],0)
)</f>
        <v>#N/A</v>
      </c>
      <c r="L11" s="11"/>
    </row>
    <row r="14" spans="1:12" x14ac:dyDescent="0.25">
      <c r="G14" s="9"/>
      <c r="H14" s="9"/>
    </row>
  </sheetData>
  <conditionalFormatting sqref="G2:G11">
    <cfRule type="dataBar" priority="8">
      <dataBar showValue="0">
        <cfvo type="min"/>
        <cfvo type="max"/>
        <color rgb="FFD25347"/>
      </dataBar>
      <extLst>
        <ext xmlns:x14="http://schemas.microsoft.com/office/spreadsheetml/2009/9/main" uri="{B025F937-C7B1-47D3-B67F-A62EFF666E3E}">
          <x14:id>{A7962833-C311-42F9-B8FE-323613DE278E}</x14:id>
        </ext>
      </extLst>
    </cfRule>
  </conditionalFormatting>
  <conditionalFormatting sqref="I2:I11">
    <cfRule type="containsText" dxfId="29" priority="1" operator="containsText" text="q">
      <formula>NOT(ISERROR(SEARCH("q",I2)))</formula>
    </cfRule>
  </conditionalFormatting>
  <pageMargins left="0.7" right="0.7" top="0.75" bottom="0.75" header="0.3" footer="0.3"/>
  <pageSetup paperSize="9" orientation="portrait" r:id="rId1"/>
  <ignoredErrors>
    <ignoredError sqref="J11" evalError="1"/>
  </ignoredErrors>
  <drawing r:id="rId2"/>
  <extLst>
    <ext xmlns:x14="http://schemas.microsoft.com/office/spreadsheetml/2009/9/main" uri="{78C0D931-6437-407d-A8EE-F0AAD7539E65}">
      <x14:conditionalFormattings>
        <x14:conditionalFormatting xmlns:xm="http://schemas.microsoft.com/office/excel/2006/main">
          <x14:cfRule type="dataBar" id="{A7962833-C311-42F9-B8FE-323613DE278E}">
            <x14:dataBar minLength="0" maxLength="100" gradient="0">
              <x14:cfvo type="autoMin"/>
              <x14:cfvo type="autoMax"/>
              <x14:negativeFillColor rgb="FFFF0000"/>
              <x14:axisColor rgb="FF000000"/>
            </x14:dataBar>
          </x14:cfRule>
          <xm:sqref>G2:G11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2DD41-BD3A-4536-A631-924816C798DF}">
  <dimension ref="A1:D14"/>
  <sheetViews>
    <sheetView workbookViewId="0">
      <selection activeCell="L22" sqref="L22"/>
    </sheetView>
  </sheetViews>
  <sheetFormatPr defaultRowHeight="15" x14ac:dyDescent="0.25"/>
  <cols>
    <col min="1" max="1" width="27.28515625" bestFit="1" customWidth="1"/>
    <col min="2" max="3" width="7" bestFit="1" customWidth="1"/>
    <col min="4" max="4" width="7.5703125" bestFit="1" customWidth="1"/>
  </cols>
  <sheetData>
    <row r="1" spans="1:4" x14ac:dyDescent="0.25">
      <c r="A1" t="s">
        <v>14542</v>
      </c>
      <c r="B1" t="s">
        <v>11</v>
      </c>
      <c r="C1" t="s">
        <v>14543</v>
      </c>
      <c r="D1" t="s">
        <v>142</v>
      </c>
    </row>
    <row r="2" spans="1:4" x14ac:dyDescent="0.25">
      <c r="A2" t="s">
        <v>14546</v>
      </c>
      <c r="B2">
        <v>0.21510000000000001</v>
      </c>
      <c r="C2">
        <v>7.3499999999999996E-2</v>
      </c>
      <c r="D2">
        <v>1</v>
      </c>
    </row>
    <row r="3" spans="1:4" x14ac:dyDescent="0.25">
      <c r="A3" t="s">
        <v>16</v>
      </c>
      <c r="B3">
        <v>0.1802</v>
      </c>
      <c r="C3">
        <v>0.27379999999999999</v>
      </c>
      <c r="D3">
        <v>2</v>
      </c>
    </row>
    <row r="4" spans="1:4" x14ac:dyDescent="0.25">
      <c r="A4" t="s">
        <v>15</v>
      </c>
      <c r="B4">
        <v>0.12539999999999998</v>
      </c>
      <c r="C4">
        <v>9.5199999999999993E-2</v>
      </c>
      <c r="D4">
        <v>3</v>
      </c>
    </row>
    <row r="5" spans="1:4" x14ac:dyDescent="0.25">
      <c r="A5" t="s">
        <v>2</v>
      </c>
      <c r="B5">
        <v>0.1116</v>
      </c>
      <c r="C5">
        <v>0</v>
      </c>
      <c r="D5">
        <v>4</v>
      </c>
    </row>
    <row r="6" spans="1:4" x14ac:dyDescent="0.25">
      <c r="A6" t="s">
        <v>18</v>
      </c>
      <c r="B6">
        <v>9.1700000000000004E-2</v>
      </c>
      <c r="C6">
        <v>0.2452</v>
      </c>
      <c r="D6">
        <v>5</v>
      </c>
    </row>
    <row r="7" spans="1:4" x14ac:dyDescent="0.25">
      <c r="A7" t="s">
        <v>14</v>
      </c>
      <c r="B7">
        <v>6.2800000000000009E-2</v>
      </c>
      <c r="C7">
        <v>1.1200000000000002E-2</v>
      </c>
      <c r="D7">
        <v>6</v>
      </c>
    </row>
    <row r="8" spans="1:4" x14ac:dyDescent="0.25">
      <c r="A8" t="s">
        <v>14544</v>
      </c>
      <c r="B8">
        <v>6.2E-2</v>
      </c>
      <c r="C8">
        <v>5.1000000000000004E-3</v>
      </c>
      <c r="D8">
        <v>7</v>
      </c>
    </row>
    <row r="9" spans="1:4" x14ac:dyDescent="0.25">
      <c r="A9" t="s">
        <v>13</v>
      </c>
      <c r="B9">
        <v>5.4199999999999998E-2</v>
      </c>
      <c r="C9">
        <v>9.01E-2</v>
      </c>
      <c r="D9">
        <v>8</v>
      </c>
    </row>
    <row r="10" spans="1:4" x14ac:dyDescent="0.25">
      <c r="A10" t="s">
        <v>14545</v>
      </c>
      <c r="B10">
        <v>5.1200000000000002E-2</v>
      </c>
      <c r="C10">
        <v>4.1700000000000001E-2</v>
      </c>
      <c r="D10">
        <v>9</v>
      </c>
    </row>
    <row r="11" spans="1:4" x14ac:dyDescent="0.25">
      <c r="A11" t="s">
        <v>17</v>
      </c>
      <c r="B11">
        <v>2.3300000000000001E-2</v>
      </c>
      <c r="C11">
        <v>4.6600000000000003E-2</v>
      </c>
      <c r="D11">
        <v>10</v>
      </c>
    </row>
    <row r="12" spans="1:4" x14ac:dyDescent="0.25">
      <c r="A12" t="s">
        <v>12</v>
      </c>
      <c r="B12">
        <v>2.2400000000000003E-2</v>
      </c>
      <c r="C12">
        <v>5.5399999999999998E-2</v>
      </c>
      <c r="D12">
        <v>11</v>
      </c>
    </row>
    <row r="13" spans="1:4" x14ac:dyDescent="0.25">
      <c r="A13" t="s">
        <v>55</v>
      </c>
      <c r="B13">
        <v>0</v>
      </c>
      <c r="C13">
        <v>3.5999999999999999E-3</v>
      </c>
      <c r="D13">
        <v>12</v>
      </c>
    </row>
    <row r="14" spans="1:4" x14ac:dyDescent="0.25">
      <c r="A14" t="s">
        <v>14547</v>
      </c>
      <c r="B14">
        <v>0</v>
      </c>
      <c r="C14">
        <v>5.8600000000000006E-2</v>
      </c>
      <c r="D14">
        <v>13</v>
      </c>
    </row>
  </sheetData>
  <phoneticPr fontId="1" type="noConversion"/>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8C8C-D246-4BA8-82DF-B8D73610E603}">
  <dimension ref="B1:M287"/>
  <sheetViews>
    <sheetView topLeftCell="A4" zoomScale="190" zoomScaleNormal="190" workbookViewId="0">
      <selection activeCell="G10" sqref="G1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811</v>
      </c>
      <c r="C2" t="s">
        <v>127</v>
      </c>
      <c r="D2" t="s">
        <v>113</v>
      </c>
      <c r="E2" t="str">
        <f>_xlfn.CONCAT(B2,"_",C2,"_",D2)</f>
        <v>811_A_PH_FOORD</v>
      </c>
      <c r="F2" t="str">
        <f>INDEX(
Table_MAPPINGS_PH_GRAPHS_2[SERIES_ID],
MATCH(E2,Table_MAPPINGS_PH_GRAPHS_2[LOOKUP],0
))</f>
        <v>1591</v>
      </c>
      <c r="G2" t="str">
        <f>INDEX(
Table_MAPPINGS_PH_GRAPHS_2[LEGEND_DESCRIPTION],
MATCH(E2,Table_MAPPINGS_PH_GRAPHS_2[LOOKUP],0
))</f>
        <v>Foord</v>
      </c>
      <c r="I2" s="1">
        <v>37500</v>
      </c>
      <c r="L2">
        <v>100000</v>
      </c>
      <c r="M2">
        <v>100000</v>
      </c>
    </row>
    <row r="3" spans="2:13" x14ac:dyDescent="0.25">
      <c r="B3">
        <v>811</v>
      </c>
      <c r="C3" t="str">
        <f>C2</f>
        <v>A</v>
      </c>
      <c r="D3" t="s">
        <v>114</v>
      </c>
      <c r="E3" t="str">
        <f>_xlfn.CONCAT(B3,"_",C3,"_",D3)</f>
        <v>811_A_PH_COMP_1</v>
      </c>
      <c r="F3" t="str">
        <f>INDEX(
Table_MAPPINGS_PH_GRAPHS_2[SERIES_ID],
MATCH(E3,Table_MAPPINGS_PH_GRAPHS_2[LOOKUP],0
))</f>
        <v>903</v>
      </c>
      <c r="G3" t="str">
        <f>INDEX(
Table_MAPPINGS_PH_GRAPHS_2[LEGEND_DESCRIPTION],
MATCH(E3,Table_MAPPINGS_PH_GRAPHS_2[LOOKUP],0
))</f>
        <v>Benchmark</v>
      </c>
      <c r="I3" s="1">
        <v>37529</v>
      </c>
      <c r="L3">
        <v>101856</v>
      </c>
      <c r="M3">
        <v>98457.913440000004</v>
      </c>
    </row>
    <row r="4" spans="2:13" x14ac:dyDescent="0.25">
      <c r="I4" s="1">
        <v>37560</v>
      </c>
      <c r="L4">
        <v>104517.80284999999</v>
      </c>
      <c r="M4">
        <v>97866.836949999997</v>
      </c>
    </row>
    <row r="5" spans="2:13" x14ac:dyDescent="0.25">
      <c r="I5" s="1">
        <v>37590</v>
      </c>
      <c r="L5">
        <v>110600.94800999999</v>
      </c>
      <c r="M5">
        <v>99973.716199999995</v>
      </c>
    </row>
    <row r="6" spans="2:13" x14ac:dyDescent="0.25">
      <c r="I6" s="1">
        <v>37621</v>
      </c>
      <c r="L6">
        <v>107781.84045</v>
      </c>
      <c r="M6">
        <v>97128.416519999999</v>
      </c>
    </row>
    <row r="7" spans="2:13" x14ac:dyDescent="0.25">
      <c r="I7" s="1">
        <v>37652</v>
      </c>
      <c r="L7">
        <v>104441.46565</v>
      </c>
      <c r="M7">
        <v>92302.013340000005</v>
      </c>
    </row>
    <row r="8" spans="2:13" x14ac:dyDescent="0.25">
      <c r="I8" s="1">
        <v>37680</v>
      </c>
      <c r="L8">
        <v>101149.26177</v>
      </c>
      <c r="M8">
        <v>88327.360209999999</v>
      </c>
    </row>
    <row r="9" spans="2:13" x14ac:dyDescent="0.25">
      <c r="I9" s="1">
        <v>37711</v>
      </c>
      <c r="L9">
        <v>95304.149380000003</v>
      </c>
      <c r="M9">
        <v>81321.024269999994</v>
      </c>
    </row>
    <row r="10" spans="2:13" x14ac:dyDescent="0.25">
      <c r="I10" s="1">
        <v>37741</v>
      </c>
      <c r="L10">
        <v>94676.380950000006</v>
      </c>
      <c r="M10">
        <v>79969.804539999997</v>
      </c>
    </row>
    <row r="11" spans="2:13" x14ac:dyDescent="0.25">
      <c r="I11" s="1">
        <v>37772</v>
      </c>
      <c r="L11">
        <v>104010.7147</v>
      </c>
      <c r="M11">
        <v>91218.347339999993</v>
      </c>
    </row>
    <row r="12" spans="2:13" x14ac:dyDescent="0.25">
      <c r="I12" s="1">
        <v>37802</v>
      </c>
      <c r="L12">
        <v>103865.09970000001</v>
      </c>
      <c r="M12">
        <v>89196.117419999995</v>
      </c>
    </row>
    <row r="13" spans="2:13" x14ac:dyDescent="0.25">
      <c r="I13" s="1">
        <v>37833</v>
      </c>
      <c r="L13">
        <v>108497.69087999999</v>
      </c>
      <c r="M13">
        <v>94264.795469999997</v>
      </c>
    </row>
    <row r="14" spans="2:13" x14ac:dyDescent="0.25">
      <c r="I14" s="1">
        <v>37864</v>
      </c>
      <c r="L14">
        <v>112361.40214999999</v>
      </c>
      <c r="M14">
        <v>99106.041259999998</v>
      </c>
    </row>
    <row r="15" spans="2:13" x14ac:dyDescent="0.25">
      <c r="I15" s="1">
        <v>37894</v>
      </c>
      <c r="L15">
        <v>110850.14129</v>
      </c>
      <c r="M15">
        <v>96271.023190000007</v>
      </c>
    </row>
    <row r="16" spans="2:13" x14ac:dyDescent="0.25">
      <c r="I16" s="1">
        <v>37925</v>
      </c>
      <c r="L16">
        <v>118883.67273000001</v>
      </c>
      <c r="M16">
        <v>105685.96105</v>
      </c>
    </row>
    <row r="17" spans="9:13" x14ac:dyDescent="0.25">
      <c r="I17" s="1">
        <v>37955</v>
      </c>
      <c r="L17">
        <v>120290.89876</v>
      </c>
      <c r="M17">
        <v>105447.0876</v>
      </c>
    </row>
    <row r="18" spans="9:13" x14ac:dyDescent="0.25">
      <c r="I18" s="1">
        <v>37986</v>
      </c>
      <c r="L18">
        <v>128495.33951000001</v>
      </c>
      <c r="M18">
        <v>112750.5852</v>
      </c>
    </row>
    <row r="19" spans="9:13" x14ac:dyDescent="0.25">
      <c r="I19" s="1">
        <v>38017</v>
      </c>
      <c r="L19">
        <v>132120.83551</v>
      </c>
      <c r="M19">
        <v>117981.68173</v>
      </c>
    </row>
    <row r="20" spans="9:13" x14ac:dyDescent="0.25">
      <c r="I20" s="1">
        <v>38046</v>
      </c>
      <c r="L20">
        <v>132650.50794000001</v>
      </c>
      <c r="M20">
        <v>118546.31981</v>
      </c>
    </row>
    <row r="21" spans="9:13" x14ac:dyDescent="0.25">
      <c r="I21" s="1">
        <v>38077</v>
      </c>
      <c r="L21">
        <v>131532.39681000001</v>
      </c>
      <c r="M21">
        <v>116895.61926000001</v>
      </c>
    </row>
    <row r="22" spans="9:13" x14ac:dyDescent="0.25">
      <c r="I22" s="1">
        <v>38107</v>
      </c>
      <c r="L22">
        <v>129859.30472</v>
      </c>
      <c r="M22">
        <v>114131.56748</v>
      </c>
    </row>
    <row r="23" spans="9:13" x14ac:dyDescent="0.25">
      <c r="I23" s="1">
        <v>38138</v>
      </c>
      <c r="L23">
        <v>129563.22551</v>
      </c>
      <c r="M23">
        <v>114481.29674999999</v>
      </c>
    </row>
    <row r="24" spans="9:13" x14ac:dyDescent="0.25">
      <c r="I24" s="1">
        <v>38168</v>
      </c>
      <c r="L24">
        <v>129161.9682</v>
      </c>
      <c r="M24">
        <v>111374.24125000001</v>
      </c>
    </row>
    <row r="25" spans="9:13" x14ac:dyDescent="0.25">
      <c r="I25" s="1">
        <v>38199</v>
      </c>
      <c r="L25">
        <v>131209.44372000001</v>
      </c>
      <c r="M25">
        <v>113771.47929</v>
      </c>
    </row>
    <row r="26" spans="9:13" x14ac:dyDescent="0.25">
      <c r="I26" s="1">
        <v>38230</v>
      </c>
      <c r="L26">
        <v>142743.27866000001</v>
      </c>
      <c r="M26">
        <v>123722.52956</v>
      </c>
    </row>
    <row r="27" spans="9:13" x14ac:dyDescent="0.25">
      <c r="I27" s="1">
        <v>38260</v>
      </c>
      <c r="L27">
        <v>150958.86806000001</v>
      </c>
      <c r="M27">
        <v>130790.55515</v>
      </c>
    </row>
    <row r="28" spans="9:13" x14ac:dyDescent="0.25">
      <c r="I28" s="1">
        <v>38291</v>
      </c>
      <c r="L28">
        <v>154441.03627000001</v>
      </c>
      <c r="M28">
        <v>129988.12591</v>
      </c>
    </row>
    <row r="29" spans="9:13" x14ac:dyDescent="0.25">
      <c r="I29" s="1">
        <v>38321</v>
      </c>
      <c r="L29">
        <v>164503.48754999999</v>
      </c>
      <c r="M29">
        <v>139422.46739999999</v>
      </c>
    </row>
    <row r="30" spans="9:13" x14ac:dyDescent="0.25">
      <c r="I30" s="1">
        <v>38352</v>
      </c>
      <c r="L30">
        <v>168998.87435</v>
      </c>
      <c r="M30">
        <v>141435.49799</v>
      </c>
    </row>
    <row r="31" spans="9:13" x14ac:dyDescent="0.25">
      <c r="I31" s="1">
        <v>38383</v>
      </c>
      <c r="L31">
        <v>169142.18539999999</v>
      </c>
      <c r="M31">
        <v>143351.43309000001</v>
      </c>
    </row>
    <row r="32" spans="9:13" x14ac:dyDescent="0.25">
      <c r="I32" s="1">
        <v>38411</v>
      </c>
      <c r="L32">
        <v>175670.0589</v>
      </c>
      <c r="M32">
        <v>151171.71677</v>
      </c>
    </row>
    <row r="33" spans="9:13" x14ac:dyDescent="0.25">
      <c r="I33" s="1">
        <v>38442</v>
      </c>
      <c r="L33">
        <v>172605.14337999999</v>
      </c>
      <c r="M33">
        <v>149850.25959999999</v>
      </c>
    </row>
    <row r="34" spans="9:13" x14ac:dyDescent="0.25">
      <c r="I34" s="1">
        <v>38472</v>
      </c>
      <c r="L34">
        <v>169834.31301000001</v>
      </c>
      <c r="M34">
        <v>142102.02447999999</v>
      </c>
    </row>
    <row r="35" spans="9:13" x14ac:dyDescent="0.25">
      <c r="I35" s="1">
        <v>38503</v>
      </c>
      <c r="L35">
        <v>182070.87526</v>
      </c>
      <c r="M35">
        <v>156087.25297999999</v>
      </c>
    </row>
    <row r="36" spans="9:13" x14ac:dyDescent="0.25">
      <c r="I36" s="1">
        <v>38533</v>
      </c>
      <c r="L36">
        <v>187792.08837000001</v>
      </c>
      <c r="M36">
        <v>160704.39064</v>
      </c>
    </row>
    <row r="37" spans="9:13" x14ac:dyDescent="0.25">
      <c r="I37" s="1">
        <v>38564</v>
      </c>
      <c r="L37">
        <v>204867.64738000001</v>
      </c>
      <c r="M37">
        <v>172228.44961000001</v>
      </c>
    </row>
    <row r="38" spans="9:13" x14ac:dyDescent="0.25">
      <c r="I38" s="1">
        <v>38595</v>
      </c>
      <c r="L38">
        <v>210204.44959</v>
      </c>
      <c r="M38">
        <v>175765.32269999999</v>
      </c>
    </row>
    <row r="39" spans="9:13" x14ac:dyDescent="0.25">
      <c r="I39" s="1">
        <v>38625</v>
      </c>
      <c r="L39">
        <v>229288.28094999999</v>
      </c>
      <c r="M39">
        <v>193304.58606999999</v>
      </c>
    </row>
    <row r="40" spans="9:13" x14ac:dyDescent="0.25">
      <c r="I40" s="1">
        <v>38656</v>
      </c>
      <c r="L40">
        <v>223913.59773000001</v>
      </c>
      <c r="M40">
        <v>188714.81450000001</v>
      </c>
    </row>
    <row r="41" spans="9:13" x14ac:dyDescent="0.25">
      <c r="I41" s="1">
        <v>38686</v>
      </c>
      <c r="L41">
        <v>231306.97625000001</v>
      </c>
      <c r="M41">
        <v>192755.87289999999</v>
      </c>
    </row>
    <row r="42" spans="9:13" x14ac:dyDescent="0.25">
      <c r="I42" s="1">
        <v>38717</v>
      </c>
      <c r="L42">
        <v>247977.42371</v>
      </c>
      <c r="M42">
        <v>208266.02617999999</v>
      </c>
    </row>
    <row r="43" spans="9:13" x14ac:dyDescent="0.25">
      <c r="I43" s="1">
        <v>38748</v>
      </c>
      <c r="L43">
        <v>275262.23271000001</v>
      </c>
      <c r="M43">
        <v>227505.15628</v>
      </c>
    </row>
    <row r="44" spans="9:13" x14ac:dyDescent="0.25">
      <c r="I44" s="1">
        <v>38776</v>
      </c>
      <c r="L44">
        <v>277915.55735000002</v>
      </c>
      <c r="M44">
        <v>220174.21528999999</v>
      </c>
    </row>
    <row r="45" spans="9:13" x14ac:dyDescent="0.25">
      <c r="I45" s="1">
        <v>38807</v>
      </c>
      <c r="L45">
        <v>292207.57088000001</v>
      </c>
      <c r="M45">
        <v>235864.95379</v>
      </c>
    </row>
    <row r="46" spans="9:13" x14ac:dyDescent="0.25">
      <c r="I46" s="1">
        <v>38837</v>
      </c>
      <c r="L46">
        <v>297969.38021999999</v>
      </c>
      <c r="M46">
        <v>245836.64457999999</v>
      </c>
    </row>
    <row r="47" spans="9:13" x14ac:dyDescent="0.25">
      <c r="I47" s="1">
        <v>38868</v>
      </c>
      <c r="L47">
        <v>284623.76955000003</v>
      </c>
      <c r="M47">
        <v>239272.72699</v>
      </c>
    </row>
    <row r="48" spans="9:13" x14ac:dyDescent="0.25">
      <c r="I48" s="1">
        <v>38898</v>
      </c>
      <c r="L48">
        <v>282218.65469</v>
      </c>
      <c r="M48">
        <v>247341.00614000001</v>
      </c>
    </row>
    <row r="49" spans="9:13" x14ac:dyDescent="0.25">
      <c r="I49" s="1">
        <v>38929</v>
      </c>
      <c r="L49">
        <v>280309.08747000003</v>
      </c>
      <c r="M49">
        <v>243732.08449000001</v>
      </c>
    </row>
    <row r="50" spans="9:13" x14ac:dyDescent="0.25">
      <c r="I50" s="1">
        <v>38960</v>
      </c>
      <c r="L50">
        <v>296180.49592000002</v>
      </c>
      <c r="M50">
        <v>256998.29618</v>
      </c>
    </row>
    <row r="51" spans="9:13" x14ac:dyDescent="0.25">
      <c r="I51" s="1">
        <v>38990</v>
      </c>
      <c r="L51">
        <v>302789.13504000002</v>
      </c>
      <c r="M51">
        <v>263006.62040999997</v>
      </c>
    </row>
    <row r="52" spans="9:13" x14ac:dyDescent="0.25">
      <c r="I52" s="1">
        <v>39021</v>
      </c>
      <c r="L52">
        <v>321142.41151000001</v>
      </c>
      <c r="M52">
        <v>275032.54551999999</v>
      </c>
    </row>
    <row r="53" spans="9:13" x14ac:dyDescent="0.25">
      <c r="I53" s="1">
        <v>39051</v>
      </c>
      <c r="L53">
        <v>333064.27172000002</v>
      </c>
      <c r="M53">
        <v>282389.77033000003</v>
      </c>
    </row>
    <row r="54" spans="9:13" x14ac:dyDescent="0.25">
      <c r="I54" s="1">
        <v>39082</v>
      </c>
      <c r="L54">
        <v>348597.86854</v>
      </c>
      <c r="M54">
        <v>294131.05725000001</v>
      </c>
    </row>
    <row r="55" spans="9:13" x14ac:dyDescent="0.25">
      <c r="I55" s="1">
        <v>39113</v>
      </c>
      <c r="L55">
        <v>360777.63286000001</v>
      </c>
      <c r="M55">
        <v>300697.29401000001</v>
      </c>
    </row>
    <row r="56" spans="9:13" x14ac:dyDescent="0.25">
      <c r="I56" s="1">
        <v>39141</v>
      </c>
      <c r="L56">
        <v>367492.85155999998</v>
      </c>
      <c r="M56">
        <v>305211.53829</v>
      </c>
    </row>
    <row r="57" spans="9:13" x14ac:dyDescent="0.25">
      <c r="I57" s="1">
        <v>39172</v>
      </c>
      <c r="L57">
        <v>382146.45916000003</v>
      </c>
      <c r="M57">
        <v>324665.5772</v>
      </c>
    </row>
    <row r="58" spans="9:13" x14ac:dyDescent="0.25">
      <c r="I58" s="1">
        <v>39202</v>
      </c>
      <c r="L58">
        <v>398086.28006000002</v>
      </c>
      <c r="M58">
        <v>335959.80742999999</v>
      </c>
    </row>
    <row r="59" spans="9:13" x14ac:dyDescent="0.25">
      <c r="I59" s="1">
        <v>39233</v>
      </c>
      <c r="L59">
        <v>405338.65973999997</v>
      </c>
      <c r="M59">
        <v>341835.63033000001</v>
      </c>
    </row>
    <row r="60" spans="9:13" x14ac:dyDescent="0.25">
      <c r="I60" s="1">
        <v>39263</v>
      </c>
      <c r="L60">
        <v>399244.53315999999</v>
      </c>
      <c r="M60">
        <v>338587.95646000002</v>
      </c>
    </row>
    <row r="61" spans="9:13" x14ac:dyDescent="0.25">
      <c r="I61" s="1">
        <v>39294</v>
      </c>
      <c r="L61">
        <v>398414.10800000001</v>
      </c>
      <c r="M61">
        <v>341830.99203000002</v>
      </c>
    </row>
    <row r="62" spans="9:13" x14ac:dyDescent="0.25">
      <c r="I62" s="1">
        <v>39325</v>
      </c>
      <c r="L62">
        <v>399023.08643000002</v>
      </c>
      <c r="M62">
        <v>344129.89770999999</v>
      </c>
    </row>
    <row r="63" spans="9:13" x14ac:dyDescent="0.25">
      <c r="I63" s="1">
        <v>39355</v>
      </c>
      <c r="L63">
        <v>409100.07040000003</v>
      </c>
      <c r="M63">
        <v>361315.95306999999</v>
      </c>
    </row>
    <row r="64" spans="9:13" x14ac:dyDescent="0.25">
      <c r="I64" s="1">
        <v>39386</v>
      </c>
      <c r="L64">
        <v>425594.26400000002</v>
      </c>
      <c r="M64">
        <v>378636.82890999998</v>
      </c>
    </row>
    <row r="65" spans="9:13" x14ac:dyDescent="0.25">
      <c r="I65" s="1">
        <v>39416</v>
      </c>
      <c r="L65">
        <v>406852.75571</v>
      </c>
      <c r="M65">
        <v>366556.09431000001</v>
      </c>
    </row>
    <row r="66" spans="9:13" x14ac:dyDescent="0.25">
      <c r="I66" s="1">
        <v>39447</v>
      </c>
      <c r="L66">
        <v>393115.63357000001</v>
      </c>
      <c r="M66">
        <v>350587.52046000003</v>
      </c>
    </row>
    <row r="67" spans="9:13" x14ac:dyDescent="0.25">
      <c r="I67" s="1">
        <v>39478</v>
      </c>
      <c r="L67">
        <v>357361.40495</v>
      </c>
      <c r="M67">
        <v>330923.13377999997</v>
      </c>
    </row>
    <row r="68" spans="9:13" x14ac:dyDescent="0.25">
      <c r="I68" s="1">
        <v>39507</v>
      </c>
      <c r="L68">
        <v>392995.04596999998</v>
      </c>
      <c r="M68">
        <v>372131.19952000002</v>
      </c>
    </row>
    <row r="69" spans="9:13" x14ac:dyDescent="0.25">
      <c r="I69" s="1">
        <v>39538</v>
      </c>
      <c r="L69">
        <v>384795.77068000002</v>
      </c>
      <c r="M69">
        <v>360817.48835</v>
      </c>
    </row>
    <row r="70" spans="9:13" x14ac:dyDescent="0.25">
      <c r="I70" s="1">
        <v>39568</v>
      </c>
      <c r="L70">
        <v>390623.74242999998</v>
      </c>
      <c r="M70">
        <v>375947.06754000002</v>
      </c>
    </row>
    <row r="71" spans="9:13" x14ac:dyDescent="0.25">
      <c r="I71" s="1">
        <v>39599</v>
      </c>
      <c r="L71">
        <v>396687.80356999999</v>
      </c>
      <c r="M71">
        <v>389948.29823000001</v>
      </c>
    </row>
    <row r="72" spans="9:13" x14ac:dyDescent="0.25">
      <c r="I72" s="1">
        <v>39629</v>
      </c>
      <c r="L72">
        <v>376643.48228</v>
      </c>
      <c r="M72">
        <v>372945.14724999998</v>
      </c>
    </row>
    <row r="73" spans="9:13" x14ac:dyDescent="0.25">
      <c r="I73" s="1">
        <v>39660</v>
      </c>
      <c r="L73">
        <v>374252.66162000003</v>
      </c>
      <c r="M73">
        <v>340435.24442</v>
      </c>
    </row>
    <row r="74" spans="9:13" x14ac:dyDescent="0.25">
      <c r="I74" s="1">
        <v>39691</v>
      </c>
      <c r="L74">
        <v>391579.18398999999</v>
      </c>
      <c r="M74">
        <v>341498.34720000002</v>
      </c>
    </row>
    <row r="75" spans="9:13" x14ac:dyDescent="0.25">
      <c r="I75" s="1">
        <v>39721</v>
      </c>
      <c r="L75">
        <v>344621.70490000001</v>
      </c>
      <c r="M75">
        <v>296285.86577999999</v>
      </c>
    </row>
    <row r="76" spans="9:13" x14ac:dyDescent="0.25">
      <c r="I76" s="1">
        <v>39752</v>
      </c>
      <c r="L76">
        <v>310785.82436000003</v>
      </c>
      <c r="M76">
        <v>261778.93458999999</v>
      </c>
    </row>
    <row r="77" spans="9:13" x14ac:dyDescent="0.25">
      <c r="I77" s="1">
        <v>39782</v>
      </c>
      <c r="L77">
        <v>307582.83405</v>
      </c>
      <c r="M77">
        <v>265103.21805000002</v>
      </c>
    </row>
    <row r="78" spans="9:13" x14ac:dyDescent="0.25">
      <c r="I78" s="1">
        <v>39813</v>
      </c>
      <c r="L78">
        <v>314810.12316000002</v>
      </c>
      <c r="M78">
        <v>269129.35652999999</v>
      </c>
    </row>
    <row r="79" spans="9:13" x14ac:dyDescent="0.25">
      <c r="I79" s="1">
        <v>39844</v>
      </c>
      <c r="L79">
        <v>299662.67155000003</v>
      </c>
      <c r="M79">
        <v>257692.18874000001</v>
      </c>
    </row>
    <row r="80" spans="9:13" x14ac:dyDescent="0.25">
      <c r="I80" s="1">
        <v>39872</v>
      </c>
      <c r="L80">
        <v>275570.95679999999</v>
      </c>
      <c r="M80">
        <v>232249.22925999999</v>
      </c>
    </row>
    <row r="81" spans="9:13" x14ac:dyDescent="0.25">
      <c r="I81" s="1">
        <v>39903</v>
      </c>
      <c r="L81">
        <v>296355.56763000001</v>
      </c>
      <c r="M81">
        <v>257840.76957</v>
      </c>
    </row>
    <row r="82" spans="9:13" x14ac:dyDescent="0.25">
      <c r="I82" s="1">
        <v>39933</v>
      </c>
      <c r="L82">
        <v>309774.62698</v>
      </c>
      <c r="M82">
        <v>261912.67279000001</v>
      </c>
    </row>
    <row r="83" spans="9:13" x14ac:dyDescent="0.25">
      <c r="I83" s="1">
        <v>39964</v>
      </c>
      <c r="L83">
        <v>322006.43826999998</v>
      </c>
      <c r="M83">
        <v>288972.00926999998</v>
      </c>
    </row>
    <row r="84" spans="9:13" x14ac:dyDescent="0.25">
      <c r="I84" s="1">
        <v>39994</v>
      </c>
      <c r="L84">
        <v>328531.44676999998</v>
      </c>
      <c r="M84">
        <v>280143.58688999998</v>
      </c>
    </row>
    <row r="85" spans="9:13" x14ac:dyDescent="0.25">
      <c r="I85" s="1">
        <v>40025</v>
      </c>
      <c r="L85">
        <v>350568.37316000002</v>
      </c>
      <c r="M85">
        <v>308438.64892000001</v>
      </c>
    </row>
    <row r="86" spans="9:13" x14ac:dyDescent="0.25">
      <c r="I86" s="1">
        <v>40056</v>
      </c>
      <c r="L86">
        <v>369288.77431000001</v>
      </c>
      <c r="M86">
        <v>318308.60590000002</v>
      </c>
    </row>
    <row r="87" spans="9:13" x14ac:dyDescent="0.25">
      <c r="I87" s="1">
        <v>40086</v>
      </c>
      <c r="L87">
        <v>378041.15435000003</v>
      </c>
      <c r="M87">
        <v>319099.59396000003</v>
      </c>
    </row>
    <row r="88" spans="9:13" x14ac:dyDescent="0.25">
      <c r="I88" s="1">
        <v>40117</v>
      </c>
      <c r="L88">
        <v>388067.16266999999</v>
      </c>
      <c r="M88">
        <v>338298.75722000003</v>
      </c>
    </row>
    <row r="89" spans="9:13" x14ac:dyDescent="0.25">
      <c r="I89" s="1">
        <v>40147</v>
      </c>
      <c r="L89">
        <v>386410.30666</v>
      </c>
      <c r="M89">
        <v>345507.40119</v>
      </c>
    </row>
    <row r="90" spans="9:13" x14ac:dyDescent="0.25">
      <c r="I90" s="1">
        <v>40178</v>
      </c>
      <c r="L90">
        <v>407906.38338999997</v>
      </c>
      <c r="M90">
        <v>355608.26919000002</v>
      </c>
    </row>
    <row r="91" spans="9:13" x14ac:dyDescent="0.25">
      <c r="I91" s="1">
        <v>40209</v>
      </c>
      <c r="L91">
        <v>401488.06520999997</v>
      </c>
      <c r="M91">
        <v>343147.96545999998</v>
      </c>
    </row>
    <row r="92" spans="9:13" x14ac:dyDescent="0.25">
      <c r="I92" s="1">
        <v>40237</v>
      </c>
      <c r="L92">
        <v>406699.71987999999</v>
      </c>
      <c r="M92">
        <v>344428.29619000002</v>
      </c>
    </row>
    <row r="93" spans="9:13" x14ac:dyDescent="0.25">
      <c r="I93" s="1">
        <v>40268</v>
      </c>
      <c r="L93">
        <v>432875.81488999998</v>
      </c>
      <c r="M93">
        <v>371534.55700999999</v>
      </c>
    </row>
    <row r="94" spans="9:13" x14ac:dyDescent="0.25">
      <c r="I94" s="1">
        <v>40298</v>
      </c>
      <c r="L94">
        <v>439357.18417000002</v>
      </c>
      <c r="M94">
        <v>371312.76804</v>
      </c>
    </row>
    <row r="95" spans="9:13" x14ac:dyDescent="0.25">
      <c r="I95" s="1">
        <v>40329</v>
      </c>
      <c r="L95">
        <v>422105.37719999999</v>
      </c>
      <c r="M95">
        <v>352331.99235000001</v>
      </c>
    </row>
    <row r="96" spans="9:13" x14ac:dyDescent="0.25">
      <c r="I96" s="1">
        <v>40359</v>
      </c>
      <c r="L96">
        <v>412643.86836999998</v>
      </c>
      <c r="M96">
        <v>341169.18115000002</v>
      </c>
    </row>
    <row r="97" spans="9:13" x14ac:dyDescent="0.25">
      <c r="I97" s="1">
        <v>40390</v>
      </c>
      <c r="L97">
        <v>439931.62407999998</v>
      </c>
      <c r="M97">
        <v>368618.36835</v>
      </c>
    </row>
    <row r="98" spans="9:13" x14ac:dyDescent="0.25">
      <c r="I98" s="1">
        <v>40421</v>
      </c>
      <c r="L98">
        <v>426377.07598000002</v>
      </c>
      <c r="M98">
        <v>355434.48684000003</v>
      </c>
    </row>
    <row r="99" spans="9:13" x14ac:dyDescent="0.25">
      <c r="I99" s="1">
        <v>40451</v>
      </c>
      <c r="L99">
        <v>469516.93634999997</v>
      </c>
      <c r="M99">
        <v>386513.15892999998</v>
      </c>
    </row>
    <row r="100" spans="9:13" x14ac:dyDescent="0.25">
      <c r="I100" s="1">
        <v>40482</v>
      </c>
      <c r="L100">
        <v>484938.93885999999</v>
      </c>
      <c r="M100">
        <v>400235.47203</v>
      </c>
    </row>
    <row r="101" spans="9:13" x14ac:dyDescent="0.25">
      <c r="I101" s="1">
        <v>40512</v>
      </c>
      <c r="L101">
        <v>492768.03259999998</v>
      </c>
      <c r="M101">
        <v>398428.15091999999</v>
      </c>
    </row>
    <row r="102" spans="9:13" x14ac:dyDescent="0.25">
      <c r="I102" s="1">
        <v>40543</v>
      </c>
      <c r="L102">
        <v>514264.61202</v>
      </c>
      <c r="M102">
        <v>423115.45091000001</v>
      </c>
    </row>
    <row r="103" spans="9:13" x14ac:dyDescent="0.25">
      <c r="I103" s="1">
        <v>40574</v>
      </c>
      <c r="L103">
        <v>498431.47274</v>
      </c>
      <c r="M103">
        <v>414003.47261</v>
      </c>
    </row>
    <row r="104" spans="9:13" x14ac:dyDescent="0.25">
      <c r="I104" s="1">
        <v>40602</v>
      </c>
      <c r="L104">
        <v>506901.63990000001</v>
      </c>
      <c r="M104">
        <v>425615.58231999999</v>
      </c>
    </row>
    <row r="105" spans="9:13" x14ac:dyDescent="0.25">
      <c r="I105" s="1">
        <v>40633</v>
      </c>
      <c r="L105">
        <v>512323.81725999998</v>
      </c>
      <c r="M105">
        <v>427838.96067</v>
      </c>
    </row>
    <row r="106" spans="9:13" x14ac:dyDescent="0.25">
      <c r="I106" s="1">
        <v>40663</v>
      </c>
      <c r="L106">
        <v>524408.47524000006</v>
      </c>
      <c r="M106">
        <v>437431.08231000003</v>
      </c>
    </row>
    <row r="107" spans="9:13" x14ac:dyDescent="0.25">
      <c r="I107" s="1">
        <v>40694</v>
      </c>
      <c r="L107">
        <v>525303.44941</v>
      </c>
      <c r="M107">
        <v>434050.82981999998</v>
      </c>
    </row>
    <row r="108" spans="9:13" x14ac:dyDescent="0.25">
      <c r="I108" s="1">
        <v>40724</v>
      </c>
      <c r="L108">
        <v>517732.51958999998</v>
      </c>
      <c r="M108">
        <v>425239.41459</v>
      </c>
    </row>
    <row r="109" spans="9:13" x14ac:dyDescent="0.25">
      <c r="I109" s="1">
        <v>40755</v>
      </c>
      <c r="L109">
        <v>517899.23044000001</v>
      </c>
      <c r="M109">
        <v>416771.00309999997</v>
      </c>
    </row>
    <row r="110" spans="9:13" x14ac:dyDescent="0.25">
      <c r="I110" s="1">
        <v>40786</v>
      </c>
      <c r="L110">
        <v>516756.07017000002</v>
      </c>
      <c r="M110">
        <v>415428.98272000003</v>
      </c>
    </row>
    <row r="111" spans="9:13" x14ac:dyDescent="0.25">
      <c r="I111" s="1">
        <v>40816</v>
      </c>
      <c r="L111">
        <v>504319.56724</v>
      </c>
      <c r="M111">
        <v>400424.09701999999</v>
      </c>
    </row>
    <row r="112" spans="9:13" x14ac:dyDescent="0.25">
      <c r="I112" s="1">
        <v>40847</v>
      </c>
      <c r="L112">
        <v>546270.35158999998</v>
      </c>
      <c r="M112">
        <v>437862.05949999997</v>
      </c>
    </row>
    <row r="113" spans="9:13" x14ac:dyDescent="0.25">
      <c r="I113" s="1">
        <v>40877</v>
      </c>
      <c r="L113">
        <v>550412.95036000002</v>
      </c>
      <c r="M113">
        <v>444856.95423999999</v>
      </c>
    </row>
    <row r="114" spans="9:13" x14ac:dyDescent="0.25">
      <c r="I114" s="1">
        <v>40908</v>
      </c>
      <c r="L114">
        <v>554201.88170999999</v>
      </c>
      <c r="M114">
        <v>433977.62167000002</v>
      </c>
    </row>
    <row r="115" spans="9:13" x14ac:dyDescent="0.25">
      <c r="I115" s="1">
        <v>40939</v>
      </c>
      <c r="L115">
        <v>587663.38095000002</v>
      </c>
      <c r="M115">
        <v>458839.86359000002</v>
      </c>
    </row>
    <row r="116" spans="9:13" x14ac:dyDescent="0.25">
      <c r="I116" s="1">
        <v>40968</v>
      </c>
      <c r="L116">
        <v>607511.85444000002</v>
      </c>
      <c r="M116">
        <v>466623.58182999998</v>
      </c>
    </row>
    <row r="117" spans="9:13" x14ac:dyDescent="0.25">
      <c r="I117" s="1">
        <v>40999</v>
      </c>
      <c r="L117">
        <v>614269.27124999999</v>
      </c>
      <c r="M117">
        <v>460037.94147000002</v>
      </c>
    </row>
    <row r="118" spans="9:13" x14ac:dyDescent="0.25">
      <c r="I118" s="1">
        <v>41029</v>
      </c>
      <c r="L118">
        <v>632997.56876000005</v>
      </c>
      <c r="M118">
        <v>473072.00527000002</v>
      </c>
    </row>
    <row r="119" spans="9:13" x14ac:dyDescent="0.25">
      <c r="I119" s="1">
        <v>41060</v>
      </c>
      <c r="L119">
        <v>606793.77612000005</v>
      </c>
      <c r="M119">
        <v>456094.05583000003</v>
      </c>
    </row>
    <row r="120" spans="9:13" x14ac:dyDescent="0.25">
      <c r="I120" s="1">
        <v>41090</v>
      </c>
      <c r="L120">
        <v>616599.46148000006</v>
      </c>
      <c r="M120">
        <v>464543.06371000002</v>
      </c>
    </row>
    <row r="121" spans="9:13" x14ac:dyDescent="0.25">
      <c r="I121" s="1">
        <v>41121</v>
      </c>
      <c r="L121">
        <v>640615.98904999997</v>
      </c>
      <c r="M121">
        <v>477111.90408000001</v>
      </c>
    </row>
    <row r="122" spans="9:13" x14ac:dyDescent="0.25">
      <c r="I122" s="1">
        <v>41152</v>
      </c>
      <c r="L122">
        <v>654098.16830000002</v>
      </c>
      <c r="M122">
        <v>490194.05180000002</v>
      </c>
    </row>
    <row r="123" spans="9:13" x14ac:dyDescent="0.25">
      <c r="I123" s="1">
        <v>41182</v>
      </c>
      <c r="L123">
        <v>659794.89252999995</v>
      </c>
      <c r="M123">
        <v>498256.68767999997</v>
      </c>
    </row>
    <row r="124" spans="9:13" x14ac:dyDescent="0.25">
      <c r="I124" s="1">
        <v>41213</v>
      </c>
      <c r="L124">
        <v>686014.66029999999</v>
      </c>
      <c r="M124">
        <v>519268.81534999999</v>
      </c>
    </row>
    <row r="125" spans="9:13" x14ac:dyDescent="0.25">
      <c r="I125" s="1">
        <v>41243</v>
      </c>
      <c r="L125">
        <v>700073.69923999999</v>
      </c>
      <c r="M125">
        <v>532954.48572</v>
      </c>
    </row>
    <row r="126" spans="9:13" x14ac:dyDescent="0.25">
      <c r="I126" s="1">
        <v>41274</v>
      </c>
      <c r="L126">
        <v>720444.61945999996</v>
      </c>
      <c r="M126">
        <v>549767.92945000005</v>
      </c>
    </row>
    <row r="127" spans="9:13" x14ac:dyDescent="0.25">
      <c r="I127" s="1">
        <v>41305</v>
      </c>
      <c r="L127">
        <v>735365.59386999998</v>
      </c>
      <c r="M127">
        <v>567510.66041999997</v>
      </c>
    </row>
    <row r="128" spans="9:13" x14ac:dyDescent="0.25">
      <c r="I128" s="1">
        <v>41333</v>
      </c>
      <c r="L128">
        <v>733345.43273</v>
      </c>
      <c r="M128">
        <v>556762.82420000003</v>
      </c>
    </row>
    <row r="129" spans="9:13" x14ac:dyDescent="0.25">
      <c r="I129" s="1">
        <v>41364</v>
      </c>
      <c r="L129">
        <v>755238.31784999999</v>
      </c>
      <c r="M129">
        <v>563413.63295999996</v>
      </c>
    </row>
    <row r="130" spans="9:13" x14ac:dyDescent="0.25">
      <c r="I130" s="1">
        <v>41394</v>
      </c>
      <c r="L130">
        <v>743882.86959000002</v>
      </c>
      <c r="M130">
        <v>549360.91694000002</v>
      </c>
    </row>
    <row r="131" spans="9:13" x14ac:dyDescent="0.25">
      <c r="I131" s="1">
        <v>41425</v>
      </c>
      <c r="L131">
        <v>795134.86497</v>
      </c>
      <c r="M131">
        <v>596118.96366000001</v>
      </c>
    </row>
    <row r="132" spans="9:13" x14ac:dyDescent="0.25">
      <c r="I132" s="1">
        <v>41455</v>
      </c>
      <c r="L132">
        <v>773533.13520999998</v>
      </c>
      <c r="M132">
        <v>562153.86545000004</v>
      </c>
    </row>
    <row r="133" spans="9:13" x14ac:dyDescent="0.25">
      <c r="I133" s="1">
        <v>41486</v>
      </c>
      <c r="L133">
        <v>795079.53535000002</v>
      </c>
      <c r="M133">
        <v>586929.21617999999</v>
      </c>
    </row>
    <row r="134" spans="9:13" x14ac:dyDescent="0.25">
      <c r="I134" s="1">
        <v>41517</v>
      </c>
      <c r="L134">
        <v>821646.78067000001</v>
      </c>
      <c r="M134">
        <v>602055.31665000005</v>
      </c>
    </row>
    <row r="135" spans="9:13" x14ac:dyDescent="0.25">
      <c r="I135" s="1">
        <v>41547</v>
      </c>
      <c r="L135">
        <v>866255.69554999995</v>
      </c>
      <c r="M135">
        <v>632616.12037999998</v>
      </c>
    </row>
    <row r="136" spans="9:13" x14ac:dyDescent="0.25">
      <c r="I136" s="1">
        <v>41578</v>
      </c>
      <c r="L136">
        <v>913702.42307000002</v>
      </c>
      <c r="M136">
        <v>655476.77289000002</v>
      </c>
    </row>
    <row r="137" spans="9:13" x14ac:dyDescent="0.25">
      <c r="I137" s="1">
        <v>41608</v>
      </c>
      <c r="L137">
        <v>895460.96765000001</v>
      </c>
      <c r="M137">
        <v>648264.18637000001</v>
      </c>
    </row>
    <row r="138" spans="9:13" x14ac:dyDescent="0.25">
      <c r="I138" s="1">
        <v>41639</v>
      </c>
      <c r="L138">
        <v>920481.82455000002</v>
      </c>
      <c r="M138">
        <v>667607.06022999994</v>
      </c>
    </row>
    <row r="139" spans="9:13" x14ac:dyDescent="0.25">
      <c r="I139" s="1">
        <v>41670</v>
      </c>
      <c r="L139">
        <v>885881.57616000006</v>
      </c>
      <c r="M139">
        <v>651855.55974000006</v>
      </c>
    </row>
    <row r="140" spans="9:13" x14ac:dyDescent="0.25">
      <c r="I140" s="1">
        <v>41698</v>
      </c>
      <c r="L140">
        <v>924988.01803000004</v>
      </c>
      <c r="M140">
        <v>683692.59705999994</v>
      </c>
    </row>
    <row r="141" spans="9:13" x14ac:dyDescent="0.25">
      <c r="I141" s="1">
        <v>41729</v>
      </c>
      <c r="L141">
        <v>957061.10288999998</v>
      </c>
      <c r="M141">
        <v>696224.17628999997</v>
      </c>
    </row>
    <row r="142" spans="9:13" x14ac:dyDescent="0.25">
      <c r="I142" s="1">
        <v>41759</v>
      </c>
      <c r="L142">
        <v>987571.85759999999</v>
      </c>
      <c r="M142">
        <v>714681.59496999998</v>
      </c>
    </row>
    <row r="143" spans="9:13" x14ac:dyDescent="0.25">
      <c r="I143" s="1">
        <v>41790</v>
      </c>
      <c r="L143">
        <v>1004258.3833700001</v>
      </c>
      <c r="M143">
        <v>726105.31165000005</v>
      </c>
    </row>
    <row r="144" spans="9:13" x14ac:dyDescent="0.25">
      <c r="I144" s="1">
        <v>41820</v>
      </c>
      <c r="L144">
        <v>1023223.54223</v>
      </c>
      <c r="M144">
        <v>746191.01234999998</v>
      </c>
    </row>
    <row r="145" spans="9:13" x14ac:dyDescent="0.25">
      <c r="I145" s="1">
        <v>41851</v>
      </c>
      <c r="L145">
        <v>1032550.43458</v>
      </c>
      <c r="M145">
        <v>753094.53222000005</v>
      </c>
    </row>
    <row r="146" spans="9:13" x14ac:dyDescent="0.25">
      <c r="I146" s="1">
        <v>41882</v>
      </c>
      <c r="L146">
        <v>1022659.42085</v>
      </c>
      <c r="M146">
        <v>749640.83964000002</v>
      </c>
    </row>
    <row r="147" spans="9:13" x14ac:dyDescent="0.25">
      <c r="I147" s="1">
        <v>41912</v>
      </c>
      <c r="L147">
        <v>1015355.59974</v>
      </c>
      <c r="M147">
        <v>730308.24737999996</v>
      </c>
    </row>
    <row r="148" spans="9:13" x14ac:dyDescent="0.25">
      <c r="I148" s="1">
        <v>41943</v>
      </c>
      <c r="L148">
        <v>1039681.6086</v>
      </c>
      <c r="M148">
        <v>737649.23803999997</v>
      </c>
    </row>
    <row r="149" spans="9:13" x14ac:dyDescent="0.25">
      <c r="I149" s="1">
        <v>41973</v>
      </c>
      <c r="L149">
        <v>1057564.3987400001</v>
      </c>
      <c r="M149">
        <v>741654.89064</v>
      </c>
    </row>
    <row r="150" spans="9:13" x14ac:dyDescent="0.25">
      <c r="I150" s="1">
        <v>42004</v>
      </c>
      <c r="L150">
        <v>1054025.42509</v>
      </c>
      <c r="M150">
        <v>740225.59253999998</v>
      </c>
    </row>
    <row r="151" spans="9:13" x14ac:dyDescent="0.25">
      <c r="I151" s="1">
        <v>42035</v>
      </c>
      <c r="L151">
        <v>1069919.92444</v>
      </c>
      <c r="M151">
        <v>763031.66752999998</v>
      </c>
    </row>
    <row r="152" spans="9:13" x14ac:dyDescent="0.25">
      <c r="I152" s="1">
        <v>42063</v>
      </c>
      <c r="L152">
        <v>1117311.68383</v>
      </c>
      <c r="M152">
        <v>794073.38768000004</v>
      </c>
    </row>
    <row r="153" spans="9:13" x14ac:dyDescent="0.25">
      <c r="I153" s="1">
        <v>42094</v>
      </c>
      <c r="L153">
        <v>1111909.9635099999</v>
      </c>
      <c r="M153">
        <v>783494.30900000001</v>
      </c>
    </row>
    <row r="154" spans="9:13" x14ac:dyDescent="0.25">
      <c r="I154" s="1">
        <v>42124</v>
      </c>
      <c r="L154">
        <v>1143204.0651100001</v>
      </c>
      <c r="M154">
        <v>820306.25297000003</v>
      </c>
    </row>
    <row r="155" spans="9:13" x14ac:dyDescent="0.25">
      <c r="I155" s="1">
        <v>42155</v>
      </c>
      <c r="L155">
        <v>1119212.3186300001</v>
      </c>
      <c r="M155">
        <v>787873.26890000002</v>
      </c>
    </row>
    <row r="156" spans="9:13" x14ac:dyDescent="0.25">
      <c r="I156" s="1">
        <v>42185</v>
      </c>
      <c r="L156">
        <v>1111345.9982</v>
      </c>
      <c r="M156">
        <v>781913.10586999997</v>
      </c>
    </row>
    <row r="157" spans="9:13" x14ac:dyDescent="0.25">
      <c r="I157" s="1">
        <v>42216</v>
      </c>
      <c r="L157">
        <v>1114893.0081</v>
      </c>
      <c r="M157">
        <v>785998.38291000004</v>
      </c>
    </row>
    <row r="158" spans="9:13" x14ac:dyDescent="0.25">
      <c r="I158" s="1">
        <v>42247</v>
      </c>
      <c r="L158">
        <v>1073861.5483200001</v>
      </c>
      <c r="M158">
        <v>758063.33172999998</v>
      </c>
    </row>
    <row r="159" spans="9:13" x14ac:dyDescent="0.25">
      <c r="I159" s="1">
        <v>42277</v>
      </c>
      <c r="L159">
        <v>1062977.96206</v>
      </c>
      <c r="M159">
        <v>765290.83822999999</v>
      </c>
    </row>
    <row r="160" spans="9:13" x14ac:dyDescent="0.25">
      <c r="I160" s="1">
        <v>42308</v>
      </c>
      <c r="L160">
        <v>1138009.82568</v>
      </c>
      <c r="M160">
        <v>823541.86719999998</v>
      </c>
    </row>
    <row r="161" spans="9:13" x14ac:dyDescent="0.25">
      <c r="I161" s="1">
        <v>42338</v>
      </c>
      <c r="L161">
        <v>1087844.8466399999</v>
      </c>
      <c r="M161">
        <v>791765.90112000005</v>
      </c>
    </row>
    <row r="162" spans="9:13" x14ac:dyDescent="0.25">
      <c r="I162" s="1">
        <v>42369</v>
      </c>
      <c r="L162">
        <v>1068273.00553</v>
      </c>
      <c r="M162">
        <v>778182.35106999998</v>
      </c>
    </row>
    <row r="163" spans="9:13" x14ac:dyDescent="0.25">
      <c r="I163" s="1">
        <v>42400</v>
      </c>
      <c r="L163">
        <v>1037271.42347</v>
      </c>
      <c r="M163">
        <v>754944.91240000003</v>
      </c>
    </row>
    <row r="164" spans="9:13" x14ac:dyDescent="0.25">
      <c r="I164" s="1">
        <v>42429</v>
      </c>
      <c r="L164">
        <v>1042531.64873</v>
      </c>
      <c r="M164">
        <v>759409.68130000005</v>
      </c>
    </row>
    <row r="165" spans="9:13" x14ac:dyDescent="0.25">
      <c r="I165" s="1">
        <v>42460</v>
      </c>
      <c r="L165">
        <v>1119533.92652</v>
      </c>
      <c r="M165">
        <v>808308.38971000002</v>
      </c>
    </row>
    <row r="166" spans="9:13" x14ac:dyDescent="0.25">
      <c r="I166" s="1">
        <v>42490</v>
      </c>
      <c r="L166">
        <v>1122738.03262</v>
      </c>
      <c r="M166">
        <v>822022.35386000003</v>
      </c>
    </row>
    <row r="167" spans="9:13" x14ac:dyDescent="0.25">
      <c r="I167" s="1">
        <v>42521</v>
      </c>
      <c r="L167">
        <v>1142436.0954</v>
      </c>
      <c r="M167">
        <v>837119.15558999998</v>
      </c>
    </row>
    <row r="168" spans="9:13" x14ac:dyDescent="0.25">
      <c r="I168" s="1">
        <v>42551</v>
      </c>
      <c r="L168">
        <v>1118786.4826100001</v>
      </c>
      <c r="M168">
        <v>811831.88899000001</v>
      </c>
    </row>
    <row r="169" spans="9:13" x14ac:dyDescent="0.25">
      <c r="I169" s="1">
        <v>42582</v>
      </c>
      <c r="L169">
        <v>1135486.63081</v>
      </c>
      <c r="M169">
        <v>821263.06100999995</v>
      </c>
    </row>
    <row r="170" spans="9:13" x14ac:dyDescent="0.25">
      <c r="I170" s="1">
        <v>42613</v>
      </c>
      <c r="L170">
        <v>1147375.1937800001</v>
      </c>
      <c r="M170">
        <v>823461.46979</v>
      </c>
    </row>
    <row r="171" spans="9:13" x14ac:dyDescent="0.25">
      <c r="I171" s="1">
        <v>42643</v>
      </c>
      <c r="L171">
        <v>1120047.17664</v>
      </c>
      <c r="M171">
        <v>815711.76586000004</v>
      </c>
    </row>
    <row r="172" spans="9:13" x14ac:dyDescent="0.25">
      <c r="I172" s="1">
        <v>42674</v>
      </c>
      <c r="L172">
        <v>1080817.77618</v>
      </c>
      <c r="M172">
        <v>795393.06689000002</v>
      </c>
    </row>
    <row r="173" spans="9:13" x14ac:dyDescent="0.25">
      <c r="I173" s="1">
        <v>42704</v>
      </c>
      <c r="L173">
        <v>1074574.36302</v>
      </c>
      <c r="M173">
        <v>790979.01032</v>
      </c>
    </row>
    <row r="174" spans="9:13" x14ac:dyDescent="0.25">
      <c r="I174" s="1">
        <v>42735</v>
      </c>
      <c r="L174">
        <v>1091733.4489500001</v>
      </c>
      <c r="M174">
        <v>798638.34435999999</v>
      </c>
    </row>
    <row r="175" spans="9:13" x14ac:dyDescent="0.25">
      <c r="I175" s="1">
        <v>42766</v>
      </c>
      <c r="L175">
        <v>1108720.8615900001</v>
      </c>
      <c r="M175">
        <v>833047.71623999998</v>
      </c>
    </row>
    <row r="176" spans="9:13" x14ac:dyDescent="0.25">
      <c r="I176" s="1">
        <v>42794</v>
      </c>
      <c r="L176">
        <v>1100141.31868</v>
      </c>
      <c r="M176">
        <v>807134.19923000003</v>
      </c>
    </row>
    <row r="177" spans="9:13" x14ac:dyDescent="0.25">
      <c r="I177" s="1">
        <v>42825</v>
      </c>
      <c r="L177">
        <v>1111252.3922999999</v>
      </c>
      <c r="M177">
        <v>828788.96602000005</v>
      </c>
    </row>
    <row r="178" spans="9:13" x14ac:dyDescent="0.25">
      <c r="I178" s="1">
        <v>42855</v>
      </c>
      <c r="L178">
        <v>1148172.6208899999</v>
      </c>
      <c r="M178">
        <v>858996.94828999997</v>
      </c>
    </row>
    <row r="179" spans="9:13" x14ac:dyDescent="0.25">
      <c r="I179" s="1">
        <v>42886</v>
      </c>
      <c r="L179">
        <v>1157822.8095799999</v>
      </c>
      <c r="M179">
        <v>855354.32148000004</v>
      </c>
    </row>
    <row r="180" spans="9:13" x14ac:dyDescent="0.25">
      <c r="I180" s="1">
        <v>42916</v>
      </c>
      <c r="L180">
        <v>1108136.9661099999</v>
      </c>
      <c r="M180">
        <v>825535.49424000003</v>
      </c>
    </row>
    <row r="181" spans="9:13" x14ac:dyDescent="0.25">
      <c r="I181" s="1">
        <v>42947</v>
      </c>
      <c r="L181">
        <v>1146168.7565899999</v>
      </c>
      <c r="M181">
        <v>883598.20741000003</v>
      </c>
    </row>
    <row r="182" spans="9:13" x14ac:dyDescent="0.25">
      <c r="I182" s="1">
        <v>42978</v>
      </c>
      <c r="L182">
        <v>1148351.6364800001</v>
      </c>
      <c r="M182">
        <v>906975.10491999995</v>
      </c>
    </row>
    <row r="183" spans="9:13" x14ac:dyDescent="0.25">
      <c r="I183" s="1">
        <v>43008</v>
      </c>
      <c r="L183">
        <v>1147359.0172900001</v>
      </c>
      <c r="M183">
        <v>899070.86766999995</v>
      </c>
    </row>
    <row r="184" spans="9:13" x14ac:dyDescent="0.25">
      <c r="I184" s="1">
        <v>43039</v>
      </c>
      <c r="L184">
        <v>1223418.7635999999</v>
      </c>
      <c r="M184">
        <v>955371.86984000006</v>
      </c>
    </row>
    <row r="185" spans="9:13" x14ac:dyDescent="0.25">
      <c r="I185" s="1">
        <v>43069</v>
      </c>
      <c r="L185">
        <v>1218180.9485500001</v>
      </c>
      <c r="M185">
        <v>969278.40150000004</v>
      </c>
    </row>
    <row r="186" spans="9:13" x14ac:dyDescent="0.25">
      <c r="I186" s="1">
        <v>43100</v>
      </c>
      <c r="L186">
        <v>1142356.6726599999</v>
      </c>
      <c r="M186">
        <v>965989.67845999997</v>
      </c>
    </row>
    <row r="187" spans="9:13" x14ac:dyDescent="0.25">
      <c r="I187" s="1">
        <v>43131</v>
      </c>
      <c r="L187">
        <v>1137921.9798600001</v>
      </c>
      <c r="M187">
        <v>966953.98508999997</v>
      </c>
    </row>
    <row r="188" spans="9:13" x14ac:dyDescent="0.25">
      <c r="I188" s="1">
        <v>43159</v>
      </c>
      <c r="L188">
        <v>1108734.86164</v>
      </c>
      <c r="M188">
        <v>947911.13320000004</v>
      </c>
    </row>
    <row r="189" spans="9:13" x14ac:dyDescent="0.25">
      <c r="I189" s="1">
        <v>43190</v>
      </c>
      <c r="L189">
        <v>1059993.5202500001</v>
      </c>
      <c r="M189">
        <v>908323.30972000002</v>
      </c>
    </row>
    <row r="190" spans="9:13" x14ac:dyDescent="0.25">
      <c r="I190" s="1">
        <v>43220</v>
      </c>
      <c r="L190">
        <v>1088575.2580299999</v>
      </c>
      <c r="M190">
        <v>957078.92594999995</v>
      </c>
    </row>
    <row r="191" spans="9:13" x14ac:dyDescent="0.25">
      <c r="I191" s="1">
        <v>43251</v>
      </c>
      <c r="L191">
        <v>1058798.59837</v>
      </c>
      <c r="M191">
        <v>923808.33875999996</v>
      </c>
    </row>
    <row r="192" spans="9:13" x14ac:dyDescent="0.25">
      <c r="I192" s="1">
        <v>43281</v>
      </c>
      <c r="L192">
        <v>1091815.5800900001</v>
      </c>
      <c r="M192">
        <v>949535.08614000003</v>
      </c>
    </row>
    <row r="193" spans="9:13" x14ac:dyDescent="0.25">
      <c r="I193" s="1">
        <v>43312</v>
      </c>
      <c r="L193">
        <v>1093356.3631200001</v>
      </c>
      <c r="M193">
        <v>954771.44787000003</v>
      </c>
    </row>
    <row r="194" spans="9:13" x14ac:dyDescent="0.25">
      <c r="I194" s="1">
        <v>43343</v>
      </c>
      <c r="L194">
        <v>1142331.1510099999</v>
      </c>
      <c r="M194">
        <v>978824.00474</v>
      </c>
    </row>
    <row r="195" spans="9:13" x14ac:dyDescent="0.25">
      <c r="I195" s="1">
        <v>43373</v>
      </c>
      <c r="L195">
        <v>1068213.4320100001</v>
      </c>
      <c r="M195">
        <v>940243.98263999994</v>
      </c>
    </row>
    <row r="196" spans="9:13" x14ac:dyDescent="0.25">
      <c r="I196" s="1">
        <v>43404</v>
      </c>
      <c r="L196">
        <v>1009734.70414</v>
      </c>
      <c r="M196">
        <v>895174.16115000006</v>
      </c>
    </row>
    <row r="197" spans="9:13" x14ac:dyDescent="0.25">
      <c r="I197" s="1">
        <v>43434</v>
      </c>
      <c r="L197">
        <v>979738.34797</v>
      </c>
      <c r="M197">
        <v>858606.27367000002</v>
      </c>
    </row>
    <row r="198" spans="9:13" x14ac:dyDescent="0.25">
      <c r="I198" s="1">
        <v>43465</v>
      </c>
      <c r="L198">
        <v>996658.34204000002</v>
      </c>
      <c r="M198">
        <v>894624.23270000005</v>
      </c>
    </row>
    <row r="199" spans="9:13" x14ac:dyDescent="0.25">
      <c r="I199" s="1">
        <v>43496</v>
      </c>
      <c r="L199">
        <v>1021354.32123</v>
      </c>
      <c r="M199">
        <v>917675.09034999995</v>
      </c>
    </row>
    <row r="200" spans="9:13" x14ac:dyDescent="0.25">
      <c r="I200" s="1">
        <v>43524</v>
      </c>
      <c r="L200">
        <v>1034683.96817</v>
      </c>
      <c r="M200">
        <v>948720.71920000005</v>
      </c>
    </row>
    <row r="201" spans="9:13" x14ac:dyDescent="0.25">
      <c r="I201" s="1">
        <v>43555</v>
      </c>
      <c r="L201">
        <v>1036770.50327</v>
      </c>
      <c r="M201">
        <v>955225.78532999998</v>
      </c>
    </row>
    <row r="202" spans="9:13" x14ac:dyDescent="0.25">
      <c r="I202" s="1">
        <v>43585</v>
      </c>
      <c r="L202">
        <v>1093174.0928700001</v>
      </c>
      <c r="M202">
        <v>990061.62390999997</v>
      </c>
    </row>
    <row r="203" spans="9:13" x14ac:dyDescent="0.25">
      <c r="I203" s="1">
        <v>43616</v>
      </c>
      <c r="L203">
        <v>1027040.01685</v>
      </c>
      <c r="M203">
        <v>948530.01566999999</v>
      </c>
    </row>
    <row r="204" spans="9:13" x14ac:dyDescent="0.25">
      <c r="I204" s="1">
        <v>43646</v>
      </c>
      <c r="L204">
        <v>1046786.66609</v>
      </c>
      <c r="M204">
        <v>993837.98262999998</v>
      </c>
    </row>
    <row r="205" spans="9:13" x14ac:dyDescent="0.25">
      <c r="I205" s="1">
        <v>43677</v>
      </c>
      <c r="L205">
        <v>1015487.61487</v>
      </c>
      <c r="M205">
        <v>964654.67573999998</v>
      </c>
    </row>
    <row r="206" spans="9:13" x14ac:dyDescent="0.25">
      <c r="I206" s="1">
        <v>43708</v>
      </c>
      <c r="L206">
        <v>993876.78165999998</v>
      </c>
      <c r="M206">
        <v>940324.42041000002</v>
      </c>
    </row>
    <row r="207" spans="9:13" x14ac:dyDescent="0.25">
      <c r="I207" s="1">
        <v>43738</v>
      </c>
      <c r="L207">
        <v>1002715.2660600001</v>
      </c>
      <c r="M207">
        <v>942754.48219000001</v>
      </c>
    </row>
    <row r="208" spans="9:13" x14ac:dyDescent="0.25">
      <c r="I208" s="1">
        <v>43769</v>
      </c>
      <c r="L208">
        <v>1039744.52809</v>
      </c>
      <c r="M208">
        <v>977647.42429999996</v>
      </c>
    </row>
    <row r="209" spans="9:13" x14ac:dyDescent="0.25">
      <c r="I209" s="1">
        <v>43799</v>
      </c>
      <c r="L209">
        <v>1031164.16228</v>
      </c>
      <c r="M209">
        <v>960305.81201999995</v>
      </c>
    </row>
    <row r="210" spans="9:13" x14ac:dyDescent="0.25">
      <c r="I210" s="1">
        <v>43830</v>
      </c>
      <c r="L210">
        <v>1049505.0268600001</v>
      </c>
      <c r="M210">
        <v>988751.23473999999</v>
      </c>
    </row>
    <row r="211" spans="9:13" x14ac:dyDescent="0.25">
      <c r="I211" s="1">
        <v>43861</v>
      </c>
      <c r="L211">
        <v>1023250.76402</v>
      </c>
      <c r="M211">
        <v>968698.73293000006</v>
      </c>
    </row>
    <row r="212" spans="9:13" x14ac:dyDescent="0.25">
      <c r="I212" s="1">
        <v>43890</v>
      </c>
      <c r="L212">
        <v>920032.01048000006</v>
      </c>
      <c r="M212">
        <v>879540.26309999998</v>
      </c>
    </row>
    <row r="213" spans="9:13" x14ac:dyDescent="0.25">
      <c r="I213" s="1">
        <v>43921</v>
      </c>
      <c r="L213">
        <v>803479.70293999999</v>
      </c>
      <c r="M213">
        <v>762760.30989999999</v>
      </c>
    </row>
    <row r="214" spans="9:13" x14ac:dyDescent="0.25">
      <c r="I214" s="1">
        <v>43951</v>
      </c>
      <c r="L214">
        <v>884785.81643000001</v>
      </c>
      <c r="M214">
        <v>869750.72172000003</v>
      </c>
    </row>
    <row r="215" spans="9:13" x14ac:dyDescent="0.25">
      <c r="I215" s="1">
        <v>43982</v>
      </c>
      <c r="L215">
        <v>884933.15370999998</v>
      </c>
      <c r="M215">
        <v>876187.64948999998</v>
      </c>
    </row>
    <row r="216" spans="9:13" x14ac:dyDescent="0.25">
      <c r="I216" s="1">
        <v>44012</v>
      </c>
      <c r="L216">
        <v>938135.43623999995</v>
      </c>
      <c r="M216">
        <v>937757.59972000006</v>
      </c>
    </row>
    <row r="217" spans="9:13" x14ac:dyDescent="0.25">
      <c r="I217" s="1">
        <v>44043</v>
      </c>
      <c r="L217">
        <v>942823.16663999995</v>
      </c>
      <c r="M217">
        <v>964888.64468000003</v>
      </c>
    </row>
    <row r="218" spans="9:13" x14ac:dyDescent="0.25">
      <c r="I218" s="1">
        <v>44074</v>
      </c>
      <c r="L218">
        <v>941464.05555000005</v>
      </c>
      <c r="M218">
        <v>963188.53838000004</v>
      </c>
    </row>
    <row r="219" spans="9:13" x14ac:dyDescent="0.25">
      <c r="I219" s="1">
        <v>44104</v>
      </c>
      <c r="L219">
        <v>934424.47950999998</v>
      </c>
      <c r="M219">
        <v>951677.21172000002</v>
      </c>
    </row>
    <row r="220" spans="9:13" x14ac:dyDescent="0.25">
      <c r="I220" s="1">
        <v>44135</v>
      </c>
      <c r="L220">
        <v>918113.77242000005</v>
      </c>
      <c r="M220">
        <v>897076.16824999999</v>
      </c>
    </row>
    <row r="221" spans="9:13" x14ac:dyDescent="0.25">
      <c r="I221" s="1">
        <v>44165</v>
      </c>
      <c r="L221">
        <v>1019426.78144</v>
      </c>
      <c r="M221">
        <v>1003026.5695700001</v>
      </c>
    </row>
    <row r="222" spans="9:13" x14ac:dyDescent="0.25">
      <c r="I222" s="1">
        <v>44196</v>
      </c>
      <c r="L222">
        <v>1039536.74535</v>
      </c>
      <c r="M222">
        <v>1052608.4583999999</v>
      </c>
    </row>
    <row r="223" spans="9:13" x14ac:dyDescent="0.25">
      <c r="I223" s="1">
        <v>44227</v>
      </c>
      <c r="L223">
        <v>1084910.85666</v>
      </c>
      <c r="M223">
        <v>1095985.8299400001</v>
      </c>
    </row>
    <row r="224" spans="9:13" x14ac:dyDescent="0.25">
      <c r="I224" s="1">
        <v>44255</v>
      </c>
      <c r="L224">
        <v>1117841.79501</v>
      </c>
      <c r="M224">
        <v>1163428.0750899999</v>
      </c>
    </row>
    <row r="225" spans="9:13" x14ac:dyDescent="0.25">
      <c r="I225" s="1">
        <v>44286</v>
      </c>
      <c r="L225">
        <v>1144012.5625799999</v>
      </c>
      <c r="M225">
        <v>1186895.42026</v>
      </c>
    </row>
    <row r="226" spans="9:13" x14ac:dyDescent="0.25">
      <c r="I226" s="1">
        <v>44316</v>
      </c>
      <c r="L226">
        <v>1161172.11781</v>
      </c>
      <c r="M226">
        <v>1206034.83256</v>
      </c>
    </row>
    <row r="227" spans="9:13" x14ac:dyDescent="0.25">
      <c r="I227" s="1">
        <v>44347</v>
      </c>
      <c r="L227">
        <v>1188132.1197299999</v>
      </c>
      <c r="M227">
        <v>1237541.3751699999</v>
      </c>
    </row>
    <row r="228" spans="9:13" x14ac:dyDescent="0.25">
      <c r="I228" s="1">
        <v>44377</v>
      </c>
      <c r="L228">
        <v>1178578.8585900001</v>
      </c>
      <c r="M228">
        <v>1206104.19985</v>
      </c>
    </row>
    <row r="229" spans="9:13" x14ac:dyDescent="0.25">
      <c r="I229" s="1">
        <v>44408</v>
      </c>
      <c r="L229">
        <v>1196002.3835100001</v>
      </c>
      <c r="M229">
        <v>1261671.85836</v>
      </c>
    </row>
    <row r="230" spans="9:13" x14ac:dyDescent="0.25">
      <c r="I230" s="1">
        <v>44439</v>
      </c>
      <c r="L230">
        <v>1217039.0887800001</v>
      </c>
      <c r="M230">
        <v>1250908.65496</v>
      </c>
    </row>
    <row r="231" spans="9:13" x14ac:dyDescent="0.25">
      <c r="I231" s="1">
        <v>44469</v>
      </c>
      <c r="L231">
        <v>1252700.93514</v>
      </c>
      <c r="M231">
        <v>1212123.1901100001</v>
      </c>
    </row>
    <row r="232" spans="9:13" x14ac:dyDescent="0.25">
      <c r="I232" s="1">
        <v>44500</v>
      </c>
      <c r="L232">
        <v>1266173.81938</v>
      </c>
      <c r="M232">
        <v>1272072.0822399999</v>
      </c>
    </row>
    <row r="233" spans="9:13" x14ac:dyDescent="0.25">
      <c r="I233" s="1">
        <v>44530</v>
      </c>
      <c r="L233">
        <v>1257250.6857799999</v>
      </c>
      <c r="M233">
        <v>1324139.92802</v>
      </c>
    </row>
    <row r="234" spans="9:13" x14ac:dyDescent="0.25">
      <c r="I234" s="1">
        <v>44561</v>
      </c>
      <c r="L234">
        <v>1299157.7960000001</v>
      </c>
      <c r="M234">
        <v>1386398.89916</v>
      </c>
    </row>
    <row r="235" spans="9:13" x14ac:dyDescent="0.25">
      <c r="I235" s="1">
        <v>44592</v>
      </c>
      <c r="L235">
        <v>1306668.24294</v>
      </c>
      <c r="M235">
        <v>1405491.2489199999</v>
      </c>
    </row>
    <row r="236" spans="9:13" x14ac:dyDescent="0.25">
      <c r="I236" s="1">
        <v>44620</v>
      </c>
      <c r="L236">
        <v>1295366.7492200001</v>
      </c>
      <c r="M236">
        <v>1450622.7834699999</v>
      </c>
    </row>
    <row r="237" spans="9:13" x14ac:dyDescent="0.25">
      <c r="I237" s="1">
        <v>44651</v>
      </c>
      <c r="L237">
        <v>1324699.8573499999</v>
      </c>
      <c r="M237">
        <v>1454261.3962699999</v>
      </c>
    </row>
    <row r="238" spans="9:13" x14ac:dyDescent="0.25">
      <c r="I238" s="1">
        <v>44681</v>
      </c>
      <c r="L238">
        <v>1300303.9693799999</v>
      </c>
      <c r="M238">
        <v>1401162.59589</v>
      </c>
    </row>
    <row r="239" spans="9:13" x14ac:dyDescent="0.25">
      <c r="I239" s="1">
        <v>44712</v>
      </c>
      <c r="L239">
        <v>1300626.6727100001</v>
      </c>
      <c r="M239">
        <v>1396400.0006500001</v>
      </c>
    </row>
    <row r="240" spans="9:13" x14ac:dyDescent="0.25">
      <c r="I240" s="1">
        <v>44742</v>
      </c>
      <c r="L240">
        <v>1260564.2342099999</v>
      </c>
      <c r="M240">
        <v>1287903.8458499999</v>
      </c>
    </row>
    <row r="241" spans="9:13" x14ac:dyDescent="0.25">
      <c r="I241" s="1">
        <v>44773</v>
      </c>
      <c r="L241">
        <v>1288063.2808699999</v>
      </c>
      <c r="M241">
        <v>1338965.7288200001</v>
      </c>
    </row>
    <row r="242" spans="9:13" x14ac:dyDescent="0.25">
      <c r="I242" s="1">
        <v>44804</v>
      </c>
      <c r="L242">
        <v>1308264.50966</v>
      </c>
      <c r="M242">
        <v>1315434.5504099999</v>
      </c>
    </row>
    <row r="243" spans="9:13" x14ac:dyDescent="0.25">
      <c r="I243" s="1">
        <v>44834</v>
      </c>
      <c r="L243">
        <v>1243796.25397</v>
      </c>
      <c r="M243">
        <v>1261846.223</v>
      </c>
    </row>
    <row r="244" spans="9:13" x14ac:dyDescent="0.25">
      <c r="I244" s="1">
        <v>44865</v>
      </c>
      <c r="L244">
        <v>1279203.5737000001</v>
      </c>
      <c r="M244">
        <v>1323512.17145</v>
      </c>
    </row>
    <row r="245" spans="9:13" x14ac:dyDescent="0.25">
      <c r="I245" s="1">
        <v>44895</v>
      </c>
      <c r="L245">
        <v>1384620.03981</v>
      </c>
      <c r="M245">
        <v>1484403.2789499999</v>
      </c>
    </row>
    <row r="246" spans="9:13" x14ac:dyDescent="0.25">
      <c r="I246" s="1">
        <v>44926</v>
      </c>
      <c r="L246">
        <v>1376166.36151</v>
      </c>
      <c r="M246">
        <v>1449832.0032200001</v>
      </c>
    </row>
    <row r="247" spans="9:13" x14ac:dyDescent="0.25">
      <c r="I247" s="1">
        <v>44957</v>
      </c>
      <c r="L247">
        <v>1475376.2683900001</v>
      </c>
      <c r="M247">
        <v>1574064.19144</v>
      </c>
    </row>
    <row r="248" spans="9:13" x14ac:dyDescent="0.25">
      <c r="I248" s="1">
        <v>44985</v>
      </c>
      <c r="L248">
        <v>1468148.4379700001</v>
      </c>
      <c r="M248">
        <v>1535016.3586899999</v>
      </c>
    </row>
    <row r="249" spans="9:13" x14ac:dyDescent="0.25">
      <c r="I249" s="1">
        <v>45016</v>
      </c>
      <c r="L249">
        <v>1471081.7741799999</v>
      </c>
      <c r="M249">
        <v>1512205.0130799999</v>
      </c>
    </row>
    <row r="250" spans="9:13" x14ac:dyDescent="0.25">
      <c r="I250" s="1">
        <v>45046</v>
      </c>
      <c r="L250">
        <v>1484571.86885</v>
      </c>
      <c r="M250">
        <v>1559730.36207</v>
      </c>
    </row>
    <row r="251" spans="9:13" x14ac:dyDescent="0.25">
      <c r="I251" s="1">
        <v>45077</v>
      </c>
      <c r="L251">
        <v>1422467.3176500001</v>
      </c>
      <c r="M251">
        <v>1488922.25184</v>
      </c>
    </row>
    <row r="252" spans="9:13" x14ac:dyDescent="0.25">
      <c r="I252" s="1">
        <v>45107</v>
      </c>
      <c r="L252">
        <v>1494264.09265</v>
      </c>
      <c r="M252">
        <v>1520866.8719500001</v>
      </c>
    </row>
    <row r="253" spans="9:13" x14ac:dyDescent="0.25">
      <c r="I253" s="1">
        <v>45138</v>
      </c>
      <c r="L253">
        <v>1537902.62888</v>
      </c>
      <c r="M253">
        <v>1581923.09241</v>
      </c>
    </row>
    <row r="254" spans="9:13" x14ac:dyDescent="0.25">
      <c r="I254" s="1">
        <v>45169</v>
      </c>
      <c r="L254">
        <v>1494291.67811</v>
      </c>
      <c r="M254">
        <v>1506642.93019</v>
      </c>
    </row>
    <row r="255" spans="9:13" x14ac:dyDescent="0.25">
      <c r="I255" s="1">
        <v>45199</v>
      </c>
      <c r="L255">
        <v>1469112.6662399999</v>
      </c>
      <c r="M255">
        <v>1468862.8971800001</v>
      </c>
    </row>
    <row r="256" spans="9:13" x14ac:dyDescent="0.25">
      <c r="I256" s="1">
        <v>45230</v>
      </c>
      <c r="L256">
        <v>1441640.3182900001</v>
      </c>
      <c r="M256">
        <v>1418505.6419200001</v>
      </c>
    </row>
    <row r="257" spans="9:13" x14ac:dyDescent="0.25">
      <c r="I257" s="1">
        <v>45260</v>
      </c>
      <c r="L257">
        <v>1559001.2924500001</v>
      </c>
      <c r="M257">
        <v>1538283.2606899999</v>
      </c>
    </row>
    <row r="258" spans="9:13" x14ac:dyDescent="0.25">
      <c r="I258" s="1">
        <v>45291</v>
      </c>
      <c r="L258">
        <v>1557150.44783</v>
      </c>
      <c r="M258">
        <v>1571866.4416700001</v>
      </c>
    </row>
    <row r="259" spans="9:13" x14ac:dyDescent="0.25">
      <c r="I259" s="1">
        <v>45322</v>
      </c>
      <c r="L259">
        <v>1538651.8637900001</v>
      </c>
      <c r="M259">
        <v>1525018.3968700001</v>
      </c>
    </row>
    <row r="260" spans="9:13" x14ac:dyDescent="0.25">
      <c r="I260" s="1">
        <v>45351</v>
      </c>
      <c r="L260">
        <v>1526861.35873</v>
      </c>
      <c r="M260">
        <v>1487049.6270900001</v>
      </c>
    </row>
    <row r="261" spans="9:13" x14ac:dyDescent="0.25">
      <c r="I261" s="1">
        <v>45382</v>
      </c>
      <c r="L261">
        <v>1556647.4650900001</v>
      </c>
      <c r="M261">
        <v>1535021.3931799999</v>
      </c>
    </row>
    <row r="262" spans="9:13" x14ac:dyDescent="0.25">
      <c r="I262" s="1">
        <v>45412</v>
      </c>
      <c r="L262">
        <v>1589087.7622700001</v>
      </c>
      <c r="M262">
        <v>1579799.1838700001</v>
      </c>
    </row>
    <row r="263" spans="9:13" x14ac:dyDescent="0.25">
      <c r="I263" s="1">
        <v>45443</v>
      </c>
      <c r="L263">
        <v>1620264.3924199999</v>
      </c>
      <c r="M263">
        <v>1594550.55006</v>
      </c>
    </row>
    <row r="264" spans="9:13" x14ac:dyDescent="0.25">
      <c r="I264" s="1">
        <v>45473</v>
      </c>
      <c r="L264">
        <v>1682594.4360100001</v>
      </c>
      <c r="M264">
        <v>1661079.0635599999</v>
      </c>
    </row>
    <row r="265" spans="9:13" x14ac:dyDescent="0.25">
      <c r="I265" s="1">
        <v>45504</v>
      </c>
      <c r="L265">
        <v>1754260.88536</v>
      </c>
      <c r="M265">
        <v>1729083.12533</v>
      </c>
    </row>
    <row r="266" spans="9:13" x14ac:dyDescent="0.25">
      <c r="I266" s="1">
        <v>45535</v>
      </c>
      <c r="L266">
        <v>1813441.75767</v>
      </c>
      <c r="M266">
        <v>1751314.8088400001</v>
      </c>
    </row>
    <row r="267" spans="9:13" x14ac:dyDescent="0.25">
      <c r="I267" s="1">
        <v>45565</v>
      </c>
      <c r="L267">
        <v>1917787.2854500001</v>
      </c>
      <c r="M267">
        <v>1820879.5574</v>
      </c>
    </row>
    <row r="268" spans="9:13" x14ac:dyDescent="0.25">
      <c r="I268" s="1">
        <v>45596</v>
      </c>
      <c r="L268">
        <v>1889107.7773</v>
      </c>
      <c r="M268">
        <v>1804251.6968</v>
      </c>
    </row>
    <row r="269" spans="9:13" x14ac:dyDescent="0.25">
      <c r="I269" s="1">
        <v>45626</v>
      </c>
      <c r="L269">
        <v>1890594.5687800001</v>
      </c>
      <c r="M269">
        <v>1787378.2501300001</v>
      </c>
    </row>
    <row r="270" spans="9:13" x14ac:dyDescent="0.25">
      <c r="I270" s="1">
        <v>45657</v>
      </c>
      <c r="L270">
        <v>1904161.3298299999</v>
      </c>
      <c r="M270">
        <v>1781835.40447</v>
      </c>
    </row>
    <row r="271" spans="9:13" x14ac:dyDescent="0.25">
      <c r="I271" s="1">
        <v>45688</v>
      </c>
      <c r="L271">
        <v>1864706.5086000001</v>
      </c>
      <c r="M271">
        <v>1827428.77003</v>
      </c>
    </row>
    <row r="272" spans="9:13" x14ac:dyDescent="0.25">
      <c r="I272" s="1">
        <v>45716</v>
      </c>
      <c r="L272">
        <v>1875694.5895</v>
      </c>
      <c r="M272">
        <v>1820500.1619299999</v>
      </c>
    </row>
    <row r="273" spans="9:13" x14ac:dyDescent="0.25">
      <c r="I273" s="1">
        <v>45747</v>
      </c>
      <c r="L273">
        <v>1915956.09213</v>
      </c>
      <c r="M273">
        <v>1886009.3605299999</v>
      </c>
    </row>
    <row r="274" spans="9:13" x14ac:dyDescent="0.25">
      <c r="I274" s="1">
        <v>45777</v>
      </c>
      <c r="L274">
        <v>1960406.34397</v>
      </c>
      <c r="M274">
        <v>1965825.29119</v>
      </c>
    </row>
    <row r="275" spans="9:13" x14ac:dyDescent="0.25">
      <c r="I275" s="1">
        <v>45808</v>
      </c>
      <c r="L275">
        <v>2002362.1230599999</v>
      </c>
      <c r="M275">
        <v>2025372.3150299999</v>
      </c>
    </row>
    <row r="276" spans="9:13" x14ac:dyDescent="0.25">
      <c r="I276" s="1">
        <v>45838</v>
      </c>
      <c r="L276">
        <v>2007710.0782699999</v>
      </c>
      <c r="M276">
        <v>2068972.69524</v>
      </c>
    </row>
    <row r="277" spans="9:13" x14ac:dyDescent="0.25">
      <c r="I277" s="1">
        <v>45869</v>
      </c>
      <c r="L277">
        <v>2018752.7726100001</v>
      </c>
      <c r="M277">
        <v>2115244.7903999998</v>
      </c>
    </row>
    <row r="278" spans="9:13" x14ac:dyDescent="0.25">
      <c r="I278" s="1">
        <v>45900</v>
      </c>
      <c r="L278">
        <v>2066384.59182</v>
      </c>
      <c r="M278">
        <v>2190148.8676</v>
      </c>
    </row>
    <row r="279" spans="9:13" x14ac:dyDescent="0.25">
      <c r="I279" s="1">
        <v>45930</v>
      </c>
      <c r="L279">
        <v>2111702.8169800001</v>
      </c>
      <c r="M279">
        <v>2333087.6333699999</v>
      </c>
    </row>
    <row r="280" spans="9:13" x14ac:dyDescent="0.25">
      <c r="I280" s="1">
        <v>45961</v>
      </c>
      <c r="L280">
        <v>2212772.5539500001</v>
      </c>
      <c r="M280">
        <v>2375312.8878500001</v>
      </c>
    </row>
    <row r="281" spans="9:13" x14ac:dyDescent="0.25">
      <c r="I281" s="1">
        <v>45991</v>
      </c>
      <c r="L281">
        <v>2228976.5999599998</v>
      </c>
      <c r="M281">
        <v>2429975.7129799998</v>
      </c>
    </row>
    <row r="282" spans="9:13" x14ac:dyDescent="0.25">
      <c r="I282" s="1">
        <v>46022</v>
      </c>
      <c r="L282">
        <v>2314031.7955</v>
      </c>
      <c r="M282">
        <v>2541142.00667</v>
      </c>
    </row>
    <row r="283" spans="9:13" x14ac:dyDescent="0.25">
      <c r="I283" s="1">
        <v>46053</v>
      </c>
      <c r="L283">
        <v>2404357.0790200001</v>
      </c>
      <c r="M283">
        <v>2639016.1549800001</v>
      </c>
    </row>
    <row r="284" spans="9:13" x14ac:dyDescent="0.25">
      <c r="I284" s="1">
        <v>46081</v>
      </c>
      <c r="L284">
        <v>2552016.6869299999</v>
      </c>
      <c r="M284">
        <v>2827944.8782700002</v>
      </c>
    </row>
    <row r="285" spans="9:13" x14ac:dyDescent="0.25">
      <c r="I285" s="1">
        <v>46112</v>
      </c>
      <c r="L285">
        <v>2300454.1197700002</v>
      </c>
      <c r="M285">
        <v>2529585.3592099999</v>
      </c>
    </row>
    <row r="286" spans="9:13" x14ac:dyDescent="0.25">
      <c r="I286" s="1">
        <v>46142</v>
      </c>
      <c r="L286">
        <v>2374529.9156599999</v>
      </c>
      <c r="M286">
        <v>2571239.9150899998</v>
      </c>
    </row>
    <row r="287" spans="9:13" x14ac:dyDescent="0.25">
      <c r="I287" s="1">
        <v>46173</v>
      </c>
      <c r="J287">
        <v>2351202.7574499999</v>
      </c>
      <c r="K287">
        <v>2564411.2582899998</v>
      </c>
      <c r="L287">
        <v>2351202.7574499999</v>
      </c>
      <c r="M287">
        <v>2564411.2582899998</v>
      </c>
    </row>
  </sheetData>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18AB-5031-4DF7-B545-7C349DF38BAA}">
  <dimension ref="B1:M287"/>
  <sheetViews>
    <sheetView topLeftCell="A3" zoomScale="190" zoomScaleNormal="190" workbookViewId="0">
      <selection activeCell="D5" sqref="D5"/>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811</v>
      </c>
      <c r="C2" t="s">
        <v>158</v>
      </c>
      <c r="D2" t="s">
        <v>113</v>
      </c>
      <c r="E2" t="str">
        <f>_xlfn.CONCAT(B2,"_",C2,"_",D2)</f>
        <v>811_B2_PH_FOORD</v>
      </c>
      <c r="F2" t="str">
        <f>INDEX(
Table_MAPPINGS_PH_GRAPHS_2[SERIES_ID],
MATCH(E2,Table_MAPPINGS_PH_GRAPHS_2[LOOKUP],0
))</f>
        <v>3384</v>
      </c>
      <c r="G2" t="str">
        <f>INDEX(
Table_MAPPINGS_PH_GRAPHS_2[LEGEND_DESCRIPTION],
MATCH(E2,Table_MAPPINGS_PH_GRAPHS_2[LOOKUP],0
))</f>
        <v>Foord</v>
      </c>
      <c r="I2" s="1">
        <v>37500</v>
      </c>
      <c r="L2">
        <v>100000</v>
      </c>
      <c r="M2">
        <v>100000</v>
      </c>
    </row>
    <row r="3" spans="2:13" x14ac:dyDescent="0.25">
      <c r="B3">
        <v>811</v>
      </c>
      <c r="C3" t="str">
        <f>C2</f>
        <v>B2</v>
      </c>
      <c r="D3" t="s">
        <v>114</v>
      </c>
      <c r="E3" t="str">
        <f>_xlfn.CONCAT(B3,"_",C3,"_",D3)</f>
        <v>811_B2_PH_COMP_1</v>
      </c>
      <c r="F3" t="str">
        <f>INDEX(
Table_MAPPINGS_PH_GRAPHS_2[SERIES_ID],
MATCH(E3,Table_MAPPINGS_PH_GRAPHS_2[LOOKUP],0
))</f>
        <v>903</v>
      </c>
      <c r="G3" t="str">
        <f>INDEX(
Table_MAPPINGS_PH_GRAPHS_2[LEGEND_DESCRIPTION],
MATCH(E3,Table_MAPPINGS_PH_GRAPHS_2[LOOKUP],0
))</f>
        <v>Benchmark</v>
      </c>
      <c r="I3" s="1">
        <v>37529</v>
      </c>
      <c r="L3">
        <v>101856</v>
      </c>
      <c r="M3">
        <v>98457.913440000004</v>
      </c>
    </row>
    <row r="4" spans="2:13" x14ac:dyDescent="0.25">
      <c r="I4" s="1">
        <v>37560</v>
      </c>
      <c r="L4">
        <v>104517.80284999999</v>
      </c>
      <c r="M4">
        <v>97866.836949999997</v>
      </c>
    </row>
    <row r="5" spans="2:13" x14ac:dyDescent="0.25">
      <c r="I5" s="1">
        <v>37590</v>
      </c>
      <c r="L5">
        <v>110600.94800999999</v>
      </c>
      <c r="M5">
        <v>99973.716199999995</v>
      </c>
    </row>
    <row r="6" spans="2:13" x14ac:dyDescent="0.25">
      <c r="I6" s="1">
        <v>37621</v>
      </c>
      <c r="L6">
        <v>107781.84045</v>
      </c>
      <c r="M6">
        <v>97128.416519999999</v>
      </c>
    </row>
    <row r="7" spans="2:13" x14ac:dyDescent="0.25">
      <c r="I7" s="1">
        <v>37652</v>
      </c>
      <c r="L7">
        <v>104441.46565</v>
      </c>
      <c r="M7">
        <v>92302.013340000005</v>
      </c>
    </row>
    <row r="8" spans="2:13" x14ac:dyDescent="0.25">
      <c r="I8" s="1">
        <v>37680</v>
      </c>
      <c r="L8">
        <v>101149.26177</v>
      </c>
      <c r="M8">
        <v>88327.360209999999</v>
      </c>
    </row>
    <row r="9" spans="2:13" x14ac:dyDescent="0.25">
      <c r="I9" s="1">
        <v>37711</v>
      </c>
      <c r="L9">
        <v>95304.149380000003</v>
      </c>
      <c r="M9">
        <v>81321.024269999994</v>
      </c>
    </row>
    <row r="10" spans="2:13" x14ac:dyDescent="0.25">
      <c r="I10" s="1">
        <v>37741</v>
      </c>
      <c r="L10">
        <v>94676.380950000006</v>
      </c>
      <c r="M10">
        <v>79969.804539999997</v>
      </c>
    </row>
    <row r="11" spans="2:13" x14ac:dyDescent="0.25">
      <c r="I11" s="1">
        <v>37772</v>
      </c>
      <c r="L11">
        <v>104010.7147</v>
      </c>
      <c r="M11">
        <v>91218.347339999993</v>
      </c>
    </row>
    <row r="12" spans="2:13" x14ac:dyDescent="0.25">
      <c r="I12" s="1">
        <v>37802</v>
      </c>
      <c r="L12">
        <v>103865.09970000001</v>
      </c>
      <c r="M12">
        <v>89196.117419999995</v>
      </c>
    </row>
    <row r="13" spans="2:13" x14ac:dyDescent="0.25">
      <c r="I13" s="1">
        <v>37833</v>
      </c>
      <c r="L13">
        <v>108497.69087999999</v>
      </c>
      <c r="M13">
        <v>94264.795469999997</v>
      </c>
    </row>
    <row r="14" spans="2:13" x14ac:dyDescent="0.25">
      <c r="I14" s="1">
        <v>37864</v>
      </c>
      <c r="L14">
        <v>112361.40214999999</v>
      </c>
      <c r="M14">
        <v>99106.041259999998</v>
      </c>
    </row>
    <row r="15" spans="2:13" x14ac:dyDescent="0.25">
      <c r="I15" s="1">
        <v>37894</v>
      </c>
      <c r="L15">
        <v>110850.14129</v>
      </c>
      <c r="M15">
        <v>96271.023190000007</v>
      </c>
    </row>
    <row r="16" spans="2:13" x14ac:dyDescent="0.25">
      <c r="I16" s="1">
        <v>37925</v>
      </c>
      <c r="L16">
        <v>118883.67273000001</v>
      </c>
      <c r="M16">
        <v>105685.96105</v>
      </c>
    </row>
    <row r="17" spans="9:13" x14ac:dyDescent="0.25">
      <c r="I17" s="1">
        <v>37955</v>
      </c>
      <c r="L17">
        <v>120290.89876</v>
      </c>
      <c r="M17">
        <v>105447.0876</v>
      </c>
    </row>
    <row r="18" spans="9:13" x14ac:dyDescent="0.25">
      <c r="I18" s="1">
        <v>37986</v>
      </c>
      <c r="L18">
        <v>128495.33951000001</v>
      </c>
      <c r="M18">
        <v>112750.5852</v>
      </c>
    </row>
    <row r="19" spans="9:13" x14ac:dyDescent="0.25">
      <c r="I19" s="1">
        <v>38017</v>
      </c>
      <c r="L19">
        <v>132120.83551</v>
      </c>
      <c r="M19">
        <v>117981.68173</v>
      </c>
    </row>
    <row r="20" spans="9:13" x14ac:dyDescent="0.25">
      <c r="I20" s="1">
        <v>38046</v>
      </c>
      <c r="L20">
        <v>132650.50794000001</v>
      </c>
      <c r="M20">
        <v>118546.31981</v>
      </c>
    </row>
    <row r="21" spans="9:13" x14ac:dyDescent="0.25">
      <c r="I21" s="1">
        <v>38077</v>
      </c>
      <c r="L21">
        <v>131532.39681000001</v>
      </c>
      <c r="M21">
        <v>116895.61926000001</v>
      </c>
    </row>
    <row r="22" spans="9:13" x14ac:dyDescent="0.25">
      <c r="I22" s="1">
        <v>38107</v>
      </c>
      <c r="L22">
        <v>129859.30472</v>
      </c>
      <c r="M22">
        <v>114131.56748</v>
      </c>
    </row>
    <row r="23" spans="9:13" x14ac:dyDescent="0.25">
      <c r="I23" s="1">
        <v>38138</v>
      </c>
      <c r="L23">
        <v>129563.22551</v>
      </c>
      <c r="M23">
        <v>114481.29674999999</v>
      </c>
    </row>
    <row r="24" spans="9:13" x14ac:dyDescent="0.25">
      <c r="I24" s="1">
        <v>38168</v>
      </c>
      <c r="L24">
        <v>129161.9682</v>
      </c>
      <c r="M24">
        <v>111374.24125000001</v>
      </c>
    </row>
    <row r="25" spans="9:13" x14ac:dyDescent="0.25">
      <c r="I25" s="1">
        <v>38199</v>
      </c>
      <c r="L25">
        <v>131209.44372000001</v>
      </c>
      <c r="M25">
        <v>113771.47929</v>
      </c>
    </row>
    <row r="26" spans="9:13" x14ac:dyDescent="0.25">
      <c r="I26" s="1">
        <v>38230</v>
      </c>
      <c r="L26">
        <v>142743.27866000001</v>
      </c>
      <c r="M26">
        <v>123722.52956</v>
      </c>
    </row>
    <row r="27" spans="9:13" x14ac:dyDescent="0.25">
      <c r="I27" s="1">
        <v>38260</v>
      </c>
      <c r="L27">
        <v>150958.86806000001</v>
      </c>
      <c r="M27">
        <v>130790.55515</v>
      </c>
    </row>
    <row r="28" spans="9:13" x14ac:dyDescent="0.25">
      <c r="I28" s="1">
        <v>38291</v>
      </c>
      <c r="L28">
        <v>154441.03627000001</v>
      </c>
      <c r="M28">
        <v>129988.12591</v>
      </c>
    </row>
    <row r="29" spans="9:13" x14ac:dyDescent="0.25">
      <c r="I29" s="1">
        <v>38321</v>
      </c>
      <c r="L29">
        <v>164503.48754999999</v>
      </c>
      <c r="M29">
        <v>139422.46739999999</v>
      </c>
    </row>
    <row r="30" spans="9:13" x14ac:dyDescent="0.25">
      <c r="I30" s="1">
        <v>38352</v>
      </c>
      <c r="L30">
        <v>168998.87435</v>
      </c>
      <c r="M30">
        <v>141435.49799</v>
      </c>
    </row>
    <row r="31" spans="9:13" x14ac:dyDescent="0.25">
      <c r="I31" s="1">
        <v>38383</v>
      </c>
      <c r="L31">
        <v>169142.18539999999</v>
      </c>
      <c r="M31">
        <v>143351.43309000001</v>
      </c>
    </row>
    <row r="32" spans="9:13" x14ac:dyDescent="0.25">
      <c r="I32" s="1">
        <v>38411</v>
      </c>
      <c r="L32">
        <v>175670.0589</v>
      </c>
      <c r="M32">
        <v>151171.71677</v>
      </c>
    </row>
    <row r="33" spans="9:13" x14ac:dyDescent="0.25">
      <c r="I33" s="1">
        <v>38442</v>
      </c>
      <c r="L33">
        <v>172605.14337999999</v>
      </c>
      <c r="M33">
        <v>149850.25959999999</v>
      </c>
    </row>
    <row r="34" spans="9:13" x14ac:dyDescent="0.25">
      <c r="I34" s="1">
        <v>38472</v>
      </c>
      <c r="L34">
        <v>169834.31301000001</v>
      </c>
      <c r="M34">
        <v>142102.02447999999</v>
      </c>
    </row>
    <row r="35" spans="9:13" x14ac:dyDescent="0.25">
      <c r="I35" s="1">
        <v>38503</v>
      </c>
      <c r="L35">
        <v>182070.87526</v>
      </c>
      <c r="M35">
        <v>156087.25297999999</v>
      </c>
    </row>
    <row r="36" spans="9:13" x14ac:dyDescent="0.25">
      <c r="I36" s="1">
        <v>38533</v>
      </c>
      <c r="L36">
        <v>187792.08837000001</v>
      </c>
      <c r="M36">
        <v>160704.39064</v>
      </c>
    </row>
    <row r="37" spans="9:13" x14ac:dyDescent="0.25">
      <c r="I37" s="1">
        <v>38564</v>
      </c>
      <c r="L37">
        <v>204867.64738000001</v>
      </c>
      <c r="M37">
        <v>172228.44961000001</v>
      </c>
    </row>
    <row r="38" spans="9:13" x14ac:dyDescent="0.25">
      <c r="I38" s="1">
        <v>38595</v>
      </c>
      <c r="L38">
        <v>210204.44959</v>
      </c>
      <c r="M38">
        <v>175765.32269999999</v>
      </c>
    </row>
    <row r="39" spans="9:13" x14ac:dyDescent="0.25">
      <c r="I39" s="1">
        <v>38625</v>
      </c>
      <c r="L39">
        <v>229288.28094999999</v>
      </c>
      <c r="M39">
        <v>193304.58606999999</v>
      </c>
    </row>
    <row r="40" spans="9:13" x14ac:dyDescent="0.25">
      <c r="I40" s="1">
        <v>38656</v>
      </c>
      <c r="L40">
        <v>223913.59773000001</v>
      </c>
      <c r="M40">
        <v>188714.81450000001</v>
      </c>
    </row>
    <row r="41" spans="9:13" x14ac:dyDescent="0.25">
      <c r="I41" s="1">
        <v>38686</v>
      </c>
      <c r="L41">
        <v>231306.97625000001</v>
      </c>
      <c r="M41">
        <v>192755.87289999999</v>
      </c>
    </row>
    <row r="42" spans="9:13" x14ac:dyDescent="0.25">
      <c r="I42" s="1">
        <v>38717</v>
      </c>
      <c r="L42">
        <v>247977.42371</v>
      </c>
      <c r="M42">
        <v>208266.02617999999</v>
      </c>
    </row>
    <row r="43" spans="9:13" x14ac:dyDescent="0.25">
      <c r="I43" s="1">
        <v>38748</v>
      </c>
      <c r="L43">
        <v>275262.23271000001</v>
      </c>
      <c r="M43">
        <v>227505.15628</v>
      </c>
    </row>
    <row r="44" spans="9:13" x14ac:dyDescent="0.25">
      <c r="I44" s="1">
        <v>38776</v>
      </c>
      <c r="L44">
        <v>277915.55735000002</v>
      </c>
      <c r="M44">
        <v>220174.21528999999</v>
      </c>
    </row>
    <row r="45" spans="9:13" x14ac:dyDescent="0.25">
      <c r="I45" s="1">
        <v>38807</v>
      </c>
      <c r="L45">
        <v>292207.57088000001</v>
      </c>
      <c r="M45">
        <v>235864.95379</v>
      </c>
    </row>
    <row r="46" spans="9:13" x14ac:dyDescent="0.25">
      <c r="I46" s="1">
        <v>38837</v>
      </c>
      <c r="L46">
        <v>297969.38021999999</v>
      </c>
      <c r="M46">
        <v>245836.64457999999</v>
      </c>
    </row>
    <row r="47" spans="9:13" x14ac:dyDescent="0.25">
      <c r="I47" s="1">
        <v>38868</v>
      </c>
      <c r="L47">
        <v>284623.76955000003</v>
      </c>
      <c r="M47">
        <v>239272.72699</v>
      </c>
    </row>
    <row r="48" spans="9:13" x14ac:dyDescent="0.25">
      <c r="I48" s="1">
        <v>38898</v>
      </c>
      <c r="L48">
        <v>282218.65469</v>
      </c>
      <c r="M48">
        <v>247341.00614000001</v>
      </c>
    </row>
    <row r="49" spans="9:13" x14ac:dyDescent="0.25">
      <c r="I49" s="1">
        <v>38929</v>
      </c>
      <c r="L49">
        <v>280309.08747000003</v>
      </c>
      <c r="M49">
        <v>243732.08449000001</v>
      </c>
    </row>
    <row r="50" spans="9:13" x14ac:dyDescent="0.25">
      <c r="I50" s="1">
        <v>38960</v>
      </c>
      <c r="L50">
        <v>296180.49592000002</v>
      </c>
      <c r="M50">
        <v>256998.29618</v>
      </c>
    </row>
    <row r="51" spans="9:13" x14ac:dyDescent="0.25">
      <c r="I51" s="1">
        <v>38990</v>
      </c>
      <c r="L51">
        <v>302789.13504000002</v>
      </c>
      <c r="M51">
        <v>263006.62040999997</v>
      </c>
    </row>
    <row r="52" spans="9:13" x14ac:dyDescent="0.25">
      <c r="I52" s="1">
        <v>39021</v>
      </c>
      <c r="L52">
        <v>321142.41151000001</v>
      </c>
      <c r="M52">
        <v>275032.54551999999</v>
      </c>
    </row>
    <row r="53" spans="9:13" x14ac:dyDescent="0.25">
      <c r="I53" s="1">
        <v>39051</v>
      </c>
      <c r="L53">
        <v>333064.27172000002</v>
      </c>
      <c r="M53">
        <v>282389.77033000003</v>
      </c>
    </row>
    <row r="54" spans="9:13" x14ac:dyDescent="0.25">
      <c r="I54" s="1">
        <v>39082</v>
      </c>
      <c r="L54">
        <v>348597.86854</v>
      </c>
      <c r="M54">
        <v>294131.05725000001</v>
      </c>
    </row>
    <row r="55" spans="9:13" x14ac:dyDescent="0.25">
      <c r="I55" s="1">
        <v>39113</v>
      </c>
      <c r="L55">
        <v>360777.63286000001</v>
      </c>
      <c r="M55">
        <v>300697.29401000001</v>
      </c>
    </row>
    <row r="56" spans="9:13" x14ac:dyDescent="0.25">
      <c r="I56" s="1">
        <v>39141</v>
      </c>
      <c r="L56">
        <v>367492.85155999998</v>
      </c>
      <c r="M56">
        <v>305211.53829</v>
      </c>
    </row>
    <row r="57" spans="9:13" x14ac:dyDescent="0.25">
      <c r="I57" s="1">
        <v>39172</v>
      </c>
      <c r="L57">
        <v>382146.45916000003</v>
      </c>
      <c r="M57">
        <v>324665.5772</v>
      </c>
    </row>
    <row r="58" spans="9:13" x14ac:dyDescent="0.25">
      <c r="I58" s="1">
        <v>39202</v>
      </c>
      <c r="L58">
        <v>398086.28006000002</v>
      </c>
      <c r="M58">
        <v>335959.80742999999</v>
      </c>
    </row>
    <row r="59" spans="9:13" x14ac:dyDescent="0.25">
      <c r="I59" s="1">
        <v>39233</v>
      </c>
      <c r="L59">
        <v>405338.65973999997</v>
      </c>
      <c r="M59">
        <v>341835.63033000001</v>
      </c>
    </row>
    <row r="60" spans="9:13" x14ac:dyDescent="0.25">
      <c r="I60" s="1">
        <v>39263</v>
      </c>
      <c r="L60">
        <v>399244.53315999999</v>
      </c>
      <c r="M60">
        <v>338587.95646000002</v>
      </c>
    </row>
    <row r="61" spans="9:13" x14ac:dyDescent="0.25">
      <c r="I61" s="1">
        <v>39294</v>
      </c>
      <c r="L61">
        <v>398414.10800000001</v>
      </c>
      <c r="M61">
        <v>341830.99203000002</v>
      </c>
    </row>
    <row r="62" spans="9:13" x14ac:dyDescent="0.25">
      <c r="I62" s="1">
        <v>39325</v>
      </c>
      <c r="L62">
        <v>399023.08643000002</v>
      </c>
      <c r="M62">
        <v>344129.89770999999</v>
      </c>
    </row>
    <row r="63" spans="9:13" x14ac:dyDescent="0.25">
      <c r="I63" s="1">
        <v>39355</v>
      </c>
      <c r="L63">
        <v>409100.07040000003</v>
      </c>
      <c r="M63">
        <v>361315.95306999999</v>
      </c>
    </row>
    <row r="64" spans="9:13" x14ac:dyDescent="0.25">
      <c r="I64" s="1">
        <v>39386</v>
      </c>
      <c r="L64">
        <v>425594.26400000002</v>
      </c>
      <c r="M64">
        <v>378636.82890999998</v>
      </c>
    </row>
    <row r="65" spans="9:13" x14ac:dyDescent="0.25">
      <c r="I65" s="1">
        <v>39416</v>
      </c>
      <c r="L65">
        <v>406852.75571</v>
      </c>
      <c r="M65">
        <v>366556.09431000001</v>
      </c>
    </row>
    <row r="66" spans="9:13" x14ac:dyDescent="0.25">
      <c r="I66" s="1">
        <v>39447</v>
      </c>
      <c r="L66">
        <v>393115.63357000001</v>
      </c>
      <c r="M66">
        <v>350587.52046000003</v>
      </c>
    </row>
    <row r="67" spans="9:13" x14ac:dyDescent="0.25">
      <c r="I67" s="1">
        <v>39478</v>
      </c>
      <c r="L67">
        <v>357361.40495</v>
      </c>
      <c r="M67">
        <v>330923.13377999997</v>
      </c>
    </row>
    <row r="68" spans="9:13" x14ac:dyDescent="0.25">
      <c r="I68" s="1">
        <v>39507</v>
      </c>
      <c r="L68">
        <v>392995.04596999998</v>
      </c>
      <c r="M68">
        <v>372131.19952000002</v>
      </c>
    </row>
    <row r="69" spans="9:13" x14ac:dyDescent="0.25">
      <c r="I69" s="1">
        <v>39538</v>
      </c>
      <c r="L69">
        <v>384795.77068000002</v>
      </c>
      <c r="M69">
        <v>360817.48835</v>
      </c>
    </row>
    <row r="70" spans="9:13" x14ac:dyDescent="0.25">
      <c r="I70" s="1">
        <v>39568</v>
      </c>
      <c r="L70">
        <v>390623.74242999998</v>
      </c>
      <c r="M70">
        <v>375947.06754000002</v>
      </c>
    </row>
    <row r="71" spans="9:13" x14ac:dyDescent="0.25">
      <c r="I71" s="1">
        <v>39599</v>
      </c>
      <c r="L71">
        <v>396687.80356999999</v>
      </c>
      <c r="M71">
        <v>389948.29823000001</v>
      </c>
    </row>
    <row r="72" spans="9:13" x14ac:dyDescent="0.25">
      <c r="I72" s="1">
        <v>39629</v>
      </c>
      <c r="L72">
        <v>376643.48228</v>
      </c>
      <c r="M72">
        <v>372945.14724999998</v>
      </c>
    </row>
    <row r="73" spans="9:13" x14ac:dyDescent="0.25">
      <c r="I73" s="1">
        <v>39660</v>
      </c>
      <c r="L73">
        <v>374252.66162000003</v>
      </c>
      <c r="M73">
        <v>340435.24442</v>
      </c>
    </row>
    <row r="74" spans="9:13" x14ac:dyDescent="0.25">
      <c r="I74" s="1">
        <v>39691</v>
      </c>
      <c r="L74">
        <v>391579.18398999999</v>
      </c>
      <c r="M74">
        <v>341498.34720000002</v>
      </c>
    </row>
    <row r="75" spans="9:13" x14ac:dyDescent="0.25">
      <c r="I75" s="1">
        <v>39721</v>
      </c>
      <c r="L75">
        <v>344621.70490000001</v>
      </c>
      <c r="M75">
        <v>296285.86577999999</v>
      </c>
    </row>
    <row r="76" spans="9:13" x14ac:dyDescent="0.25">
      <c r="I76" s="1">
        <v>39752</v>
      </c>
      <c r="L76">
        <v>310785.82436000003</v>
      </c>
      <c r="M76">
        <v>261778.93458999999</v>
      </c>
    </row>
    <row r="77" spans="9:13" x14ac:dyDescent="0.25">
      <c r="I77" s="1">
        <v>39782</v>
      </c>
      <c r="L77">
        <v>307582.83405</v>
      </c>
      <c r="M77">
        <v>265103.21805000002</v>
      </c>
    </row>
    <row r="78" spans="9:13" x14ac:dyDescent="0.25">
      <c r="I78" s="1">
        <v>39813</v>
      </c>
      <c r="L78">
        <v>314810.12316000002</v>
      </c>
      <c r="M78">
        <v>269129.35652999999</v>
      </c>
    </row>
    <row r="79" spans="9:13" x14ac:dyDescent="0.25">
      <c r="I79" s="1">
        <v>39844</v>
      </c>
      <c r="L79">
        <v>299662.67155000003</v>
      </c>
      <c r="M79">
        <v>257692.18874000001</v>
      </c>
    </row>
    <row r="80" spans="9:13" x14ac:dyDescent="0.25">
      <c r="I80" s="1">
        <v>39872</v>
      </c>
      <c r="L80">
        <v>275570.95679999999</v>
      </c>
      <c r="M80">
        <v>232249.22925999999</v>
      </c>
    </row>
    <row r="81" spans="9:13" x14ac:dyDescent="0.25">
      <c r="I81" s="1">
        <v>39903</v>
      </c>
      <c r="L81">
        <v>296355.56763000001</v>
      </c>
      <c r="M81">
        <v>257840.76957</v>
      </c>
    </row>
    <row r="82" spans="9:13" x14ac:dyDescent="0.25">
      <c r="I82" s="1">
        <v>39933</v>
      </c>
      <c r="L82">
        <v>309774.62698</v>
      </c>
      <c r="M82">
        <v>261912.67279000001</v>
      </c>
    </row>
    <row r="83" spans="9:13" x14ac:dyDescent="0.25">
      <c r="I83" s="1">
        <v>39964</v>
      </c>
      <c r="L83">
        <v>322006.43826999998</v>
      </c>
      <c r="M83">
        <v>288972.00926999998</v>
      </c>
    </row>
    <row r="84" spans="9:13" x14ac:dyDescent="0.25">
      <c r="I84" s="1">
        <v>39994</v>
      </c>
      <c r="L84">
        <v>328531.44676999998</v>
      </c>
      <c r="M84">
        <v>280143.58688999998</v>
      </c>
    </row>
    <row r="85" spans="9:13" x14ac:dyDescent="0.25">
      <c r="I85" s="1">
        <v>40025</v>
      </c>
      <c r="L85">
        <v>350568.37316000002</v>
      </c>
      <c r="M85">
        <v>308438.64892000001</v>
      </c>
    </row>
    <row r="86" spans="9:13" x14ac:dyDescent="0.25">
      <c r="I86" s="1">
        <v>40056</v>
      </c>
      <c r="L86">
        <v>369288.77431000001</v>
      </c>
      <c r="M86">
        <v>318308.60590000002</v>
      </c>
    </row>
    <row r="87" spans="9:13" x14ac:dyDescent="0.25">
      <c r="I87" s="1">
        <v>40086</v>
      </c>
      <c r="L87">
        <v>378041.15435000003</v>
      </c>
      <c r="M87">
        <v>319099.59396000003</v>
      </c>
    </row>
    <row r="88" spans="9:13" x14ac:dyDescent="0.25">
      <c r="I88" s="1">
        <v>40117</v>
      </c>
      <c r="L88">
        <v>388067.16266999999</v>
      </c>
      <c r="M88">
        <v>338298.75722000003</v>
      </c>
    </row>
    <row r="89" spans="9:13" x14ac:dyDescent="0.25">
      <c r="I89" s="1">
        <v>40147</v>
      </c>
      <c r="L89">
        <v>386410.30666</v>
      </c>
      <c r="M89">
        <v>345507.40119</v>
      </c>
    </row>
    <row r="90" spans="9:13" x14ac:dyDescent="0.25">
      <c r="I90" s="1">
        <v>40178</v>
      </c>
      <c r="L90">
        <v>407906.38338999997</v>
      </c>
      <c r="M90">
        <v>355608.26919000002</v>
      </c>
    </row>
    <row r="91" spans="9:13" x14ac:dyDescent="0.25">
      <c r="I91" s="1">
        <v>40209</v>
      </c>
      <c r="L91">
        <v>401488.06520999997</v>
      </c>
      <c r="M91">
        <v>343147.96545999998</v>
      </c>
    </row>
    <row r="92" spans="9:13" x14ac:dyDescent="0.25">
      <c r="I92" s="1">
        <v>40237</v>
      </c>
      <c r="L92">
        <v>406699.71987999999</v>
      </c>
      <c r="M92">
        <v>344428.29619000002</v>
      </c>
    </row>
    <row r="93" spans="9:13" x14ac:dyDescent="0.25">
      <c r="I93" s="1">
        <v>40268</v>
      </c>
      <c r="L93">
        <v>432875.81488999998</v>
      </c>
      <c r="M93">
        <v>371534.55700999999</v>
      </c>
    </row>
    <row r="94" spans="9:13" x14ac:dyDescent="0.25">
      <c r="I94" s="1">
        <v>40298</v>
      </c>
      <c r="L94">
        <v>439357.18417000002</v>
      </c>
      <c r="M94">
        <v>371312.76804</v>
      </c>
    </row>
    <row r="95" spans="9:13" x14ac:dyDescent="0.25">
      <c r="I95" s="1">
        <v>40329</v>
      </c>
      <c r="L95">
        <v>422105.37719999999</v>
      </c>
      <c r="M95">
        <v>352331.99235000001</v>
      </c>
    </row>
    <row r="96" spans="9:13" x14ac:dyDescent="0.25">
      <c r="I96" s="1">
        <v>40359</v>
      </c>
      <c r="L96">
        <v>412643.86836999998</v>
      </c>
      <c r="M96">
        <v>341169.18115000002</v>
      </c>
    </row>
    <row r="97" spans="9:13" x14ac:dyDescent="0.25">
      <c r="I97" s="1">
        <v>40390</v>
      </c>
      <c r="L97">
        <v>439931.62407999998</v>
      </c>
      <c r="M97">
        <v>368618.36835</v>
      </c>
    </row>
    <row r="98" spans="9:13" x14ac:dyDescent="0.25">
      <c r="I98" s="1">
        <v>40421</v>
      </c>
      <c r="L98">
        <v>426377.07598000002</v>
      </c>
      <c r="M98">
        <v>355434.48684000003</v>
      </c>
    </row>
    <row r="99" spans="9:13" x14ac:dyDescent="0.25">
      <c r="I99" s="1">
        <v>40451</v>
      </c>
      <c r="L99">
        <v>469516.93634999997</v>
      </c>
      <c r="M99">
        <v>386513.15892999998</v>
      </c>
    </row>
    <row r="100" spans="9:13" x14ac:dyDescent="0.25">
      <c r="I100" s="1">
        <v>40482</v>
      </c>
      <c r="L100">
        <v>484938.93885999999</v>
      </c>
      <c r="M100">
        <v>400235.47203</v>
      </c>
    </row>
    <row r="101" spans="9:13" x14ac:dyDescent="0.25">
      <c r="I101" s="1">
        <v>40512</v>
      </c>
      <c r="L101">
        <v>492768.03259999998</v>
      </c>
      <c r="M101">
        <v>398428.15091999999</v>
      </c>
    </row>
    <row r="102" spans="9:13" x14ac:dyDescent="0.25">
      <c r="I102" s="1">
        <v>40543</v>
      </c>
      <c r="L102">
        <v>514264.61202</v>
      </c>
      <c r="M102">
        <v>423115.45091000001</v>
      </c>
    </row>
    <row r="103" spans="9:13" x14ac:dyDescent="0.25">
      <c r="I103" s="1">
        <v>40574</v>
      </c>
      <c r="L103">
        <v>498431.47274</v>
      </c>
      <c r="M103">
        <v>414003.47261</v>
      </c>
    </row>
    <row r="104" spans="9:13" x14ac:dyDescent="0.25">
      <c r="I104" s="1">
        <v>40602</v>
      </c>
      <c r="L104">
        <v>506901.63990000001</v>
      </c>
      <c r="M104">
        <v>425615.58231999999</v>
      </c>
    </row>
    <row r="105" spans="9:13" x14ac:dyDescent="0.25">
      <c r="I105" s="1">
        <v>40633</v>
      </c>
      <c r="L105">
        <v>512323.81725999998</v>
      </c>
      <c r="M105">
        <v>427838.96067</v>
      </c>
    </row>
    <row r="106" spans="9:13" x14ac:dyDescent="0.25">
      <c r="I106" s="1">
        <v>40663</v>
      </c>
      <c r="L106">
        <v>524408.47524000006</v>
      </c>
      <c r="M106">
        <v>437431.08231000003</v>
      </c>
    </row>
    <row r="107" spans="9:13" x14ac:dyDescent="0.25">
      <c r="I107" s="1">
        <v>40694</v>
      </c>
      <c r="L107">
        <v>525303.44941</v>
      </c>
      <c r="M107">
        <v>434050.82981999998</v>
      </c>
    </row>
    <row r="108" spans="9:13" x14ac:dyDescent="0.25">
      <c r="I108" s="1">
        <v>40724</v>
      </c>
      <c r="L108">
        <v>517732.51958999998</v>
      </c>
      <c r="M108">
        <v>425239.41459</v>
      </c>
    </row>
    <row r="109" spans="9:13" x14ac:dyDescent="0.25">
      <c r="I109" s="1">
        <v>40755</v>
      </c>
      <c r="L109">
        <v>517899.23044000001</v>
      </c>
      <c r="M109">
        <v>416771.00309999997</v>
      </c>
    </row>
    <row r="110" spans="9:13" x14ac:dyDescent="0.25">
      <c r="I110" s="1">
        <v>40786</v>
      </c>
      <c r="L110">
        <v>516756.07017000002</v>
      </c>
      <c r="M110">
        <v>415428.98272000003</v>
      </c>
    </row>
    <row r="111" spans="9:13" x14ac:dyDescent="0.25">
      <c r="I111" s="1">
        <v>40816</v>
      </c>
      <c r="L111">
        <v>504319.56724</v>
      </c>
      <c r="M111">
        <v>400424.09701999999</v>
      </c>
    </row>
    <row r="112" spans="9:13" x14ac:dyDescent="0.25">
      <c r="I112" s="1">
        <v>40847</v>
      </c>
      <c r="L112">
        <v>546270.35158999998</v>
      </c>
      <c r="M112">
        <v>437862.05949999997</v>
      </c>
    </row>
    <row r="113" spans="9:13" x14ac:dyDescent="0.25">
      <c r="I113" s="1">
        <v>40877</v>
      </c>
      <c r="L113">
        <v>550412.95036000002</v>
      </c>
      <c r="M113">
        <v>444856.95423999999</v>
      </c>
    </row>
    <row r="114" spans="9:13" x14ac:dyDescent="0.25">
      <c r="I114" s="1">
        <v>40908</v>
      </c>
      <c r="L114">
        <v>554201.88170999999</v>
      </c>
      <c r="M114">
        <v>433977.62167000002</v>
      </c>
    </row>
    <row r="115" spans="9:13" x14ac:dyDescent="0.25">
      <c r="I115" s="1">
        <v>40939</v>
      </c>
      <c r="L115">
        <v>587663.38095000002</v>
      </c>
      <c r="M115">
        <v>458839.86359000002</v>
      </c>
    </row>
    <row r="116" spans="9:13" x14ac:dyDescent="0.25">
      <c r="I116" s="1">
        <v>40968</v>
      </c>
      <c r="L116">
        <v>607511.85444000002</v>
      </c>
      <c r="M116">
        <v>466623.58182999998</v>
      </c>
    </row>
    <row r="117" spans="9:13" x14ac:dyDescent="0.25">
      <c r="I117" s="1">
        <v>40999</v>
      </c>
      <c r="L117">
        <v>614481.94863999996</v>
      </c>
      <c r="M117">
        <v>460037.94147000002</v>
      </c>
    </row>
    <row r="118" spans="9:13" x14ac:dyDescent="0.25">
      <c r="I118" s="1">
        <v>41029</v>
      </c>
      <c r="L118">
        <v>633446.64529000001</v>
      </c>
      <c r="M118">
        <v>473072.00527000002</v>
      </c>
    </row>
    <row r="119" spans="9:13" x14ac:dyDescent="0.25">
      <c r="I119" s="1">
        <v>41060</v>
      </c>
      <c r="L119">
        <v>607484.07509000006</v>
      </c>
      <c r="M119">
        <v>456094.05583000003</v>
      </c>
    </row>
    <row r="120" spans="9:13" x14ac:dyDescent="0.25">
      <c r="I120" s="1">
        <v>41090</v>
      </c>
      <c r="L120">
        <v>617511.29798999999</v>
      </c>
      <c r="M120">
        <v>464543.06371000002</v>
      </c>
    </row>
    <row r="121" spans="9:13" x14ac:dyDescent="0.25">
      <c r="I121" s="1">
        <v>41121</v>
      </c>
      <c r="L121">
        <v>641886.45854000002</v>
      </c>
      <c r="M121">
        <v>477111.90408000001</v>
      </c>
    </row>
    <row r="122" spans="9:13" x14ac:dyDescent="0.25">
      <c r="I122" s="1">
        <v>41152</v>
      </c>
      <c r="L122">
        <v>655620.61482000002</v>
      </c>
      <c r="M122">
        <v>490194.05180000002</v>
      </c>
    </row>
    <row r="123" spans="9:13" x14ac:dyDescent="0.25">
      <c r="I123" s="1">
        <v>41182</v>
      </c>
      <c r="L123">
        <v>661561.89505000005</v>
      </c>
      <c r="M123">
        <v>498256.68767999997</v>
      </c>
    </row>
    <row r="124" spans="9:13" x14ac:dyDescent="0.25">
      <c r="I124" s="1">
        <v>41213</v>
      </c>
      <c r="L124">
        <v>688120.38147999998</v>
      </c>
      <c r="M124">
        <v>519268.81534999999</v>
      </c>
    </row>
    <row r="125" spans="9:13" x14ac:dyDescent="0.25">
      <c r="I125" s="1">
        <v>41243</v>
      </c>
      <c r="L125">
        <v>702471.83776999998</v>
      </c>
      <c r="M125">
        <v>532954.48572</v>
      </c>
    </row>
    <row r="126" spans="9:13" x14ac:dyDescent="0.25">
      <c r="I126" s="1">
        <v>41274</v>
      </c>
      <c r="L126">
        <v>723165.29299999995</v>
      </c>
      <c r="M126">
        <v>549767.92945000005</v>
      </c>
    </row>
    <row r="127" spans="9:13" x14ac:dyDescent="0.25">
      <c r="I127" s="1">
        <v>41305</v>
      </c>
      <c r="L127">
        <v>738405.11769999994</v>
      </c>
      <c r="M127">
        <v>567510.66041999997</v>
      </c>
    </row>
    <row r="128" spans="9:13" x14ac:dyDescent="0.25">
      <c r="I128" s="1">
        <v>41333</v>
      </c>
      <c r="L128">
        <v>736638.66592000006</v>
      </c>
      <c r="M128">
        <v>556762.82420000003</v>
      </c>
    </row>
    <row r="129" spans="9:13" x14ac:dyDescent="0.25">
      <c r="I129" s="1">
        <v>41364</v>
      </c>
      <c r="L129">
        <v>758893.34291999997</v>
      </c>
      <c r="M129">
        <v>563413.63295999996</v>
      </c>
    </row>
    <row r="130" spans="9:13" x14ac:dyDescent="0.25">
      <c r="I130" s="1">
        <v>41394</v>
      </c>
      <c r="L130">
        <v>747793.22962</v>
      </c>
      <c r="M130">
        <v>549360.91694000002</v>
      </c>
    </row>
    <row r="131" spans="9:13" x14ac:dyDescent="0.25">
      <c r="I131" s="1">
        <v>41425</v>
      </c>
      <c r="L131">
        <v>799576.52489</v>
      </c>
      <c r="M131">
        <v>596118.96366000001</v>
      </c>
    </row>
    <row r="132" spans="9:13" x14ac:dyDescent="0.25">
      <c r="I132" s="1">
        <v>41455</v>
      </c>
      <c r="L132">
        <v>778147.92934999999</v>
      </c>
      <c r="M132">
        <v>562153.86545000004</v>
      </c>
    </row>
    <row r="133" spans="9:13" x14ac:dyDescent="0.25">
      <c r="I133" s="1">
        <v>41486</v>
      </c>
      <c r="L133">
        <v>800115.50341</v>
      </c>
      <c r="M133">
        <v>586929.21617999999</v>
      </c>
    </row>
    <row r="134" spans="9:13" x14ac:dyDescent="0.25">
      <c r="I134" s="1">
        <v>41517</v>
      </c>
      <c r="L134">
        <v>827110.95826999994</v>
      </c>
      <c r="M134">
        <v>602055.31665000005</v>
      </c>
    </row>
    <row r="135" spans="9:13" x14ac:dyDescent="0.25">
      <c r="I135" s="1">
        <v>41547</v>
      </c>
      <c r="L135">
        <v>872347.93435999996</v>
      </c>
      <c r="M135">
        <v>632616.12037999998</v>
      </c>
    </row>
    <row r="136" spans="9:13" x14ac:dyDescent="0.25">
      <c r="I136" s="1">
        <v>41578</v>
      </c>
      <c r="L136">
        <v>920456.29836999997</v>
      </c>
      <c r="M136">
        <v>655476.77289000002</v>
      </c>
    </row>
    <row r="137" spans="9:13" x14ac:dyDescent="0.25">
      <c r="I137" s="1">
        <v>41608</v>
      </c>
      <c r="L137">
        <v>902420.07004999998</v>
      </c>
      <c r="M137">
        <v>648264.18637000001</v>
      </c>
    </row>
    <row r="138" spans="9:13" x14ac:dyDescent="0.25">
      <c r="I138" s="1">
        <v>41639</v>
      </c>
      <c r="L138">
        <v>927967.80169999995</v>
      </c>
      <c r="M138">
        <v>667607.06022999994</v>
      </c>
    </row>
    <row r="139" spans="9:13" x14ac:dyDescent="0.25">
      <c r="I139" s="1">
        <v>41670</v>
      </c>
      <c r="L139">
        <v>893491.42515000002</v>
      </c>
      <c r="M139">
        <v>651855.55974000006</v>
      </c>
    </row>
    <row r="140" spans="9:13" x14ac:dyDescent="0.25">
      <c r="I140" s="1">
        <v>41698</v>
      </c>
      <c r="L140">
        <v>933174.00101999997</v>
      </c>
      <c r="M140">
        <v>683692.59705999994</v>
      </c>
    </row>
    <row r="141" spans="9:13" x14ac:dyDescent="0.25">
      <c r="I141" s="1">
        <v>41729</v>
      </c>
      <c r="L141">
        <v>965896.5638</v>
      </c>
      <c r="M141">
        <v>696224.17628999997</v>
      </c>
    </row>
    <row r="142" spans="9:13" x14ac:dyDescent="0.25">
      <c r="I142" s="1">
        <v>41759</v>
      </c>
      <c r="L142">
        <v>997045.35939999996</v>
      </c>
      <c r="M142">
        <v>714681.59496999998</v>
      </c>
    </row>
    <row r="143" spans="9:13" x14ac:dyDescent="0.25">
      <c r="I143" s="1">
        <v>41790</v>
      </c>
      <c r="L143">
        <v>1014255.46653</v>
      </c>
      <c r="M143">
        <v>726105.31165000005</v>
      </c>
    </row>
    <row r="144" spans="9:13" x14ac:dyDescent="0.25">
      <c r="I144" s="1">
        <v>41820</v>
      </c>
      <c r="L144">
        <v>1033785.40252</v>
      </c>
      <c r="M144">
        <v>746191.01234999998</v>
      </c>
    </row>
    <row r="145" spans="9:13" x14ac:dyDescent="0.25">
      <c r="I145" s="1">
        <v>41851</v>
      </c>
      <c r="L145">
        <v>1043598.34436</v>
      </c>
      <c r="M145">
        <v>753094.53222000005</v>
      </c>
    </row>
    <row r="146" spans="9:13" x14ac:dyDescent="0.25">
      <c r="I146" s="1">
        <v>41882</v>
      </c>
      <c r="L146">
        <v>1033993.06989</v>
      </c>
      <c r="M146">
        <v>749640.83964000002</v>
      </c>
    </row>
    <row r="147" spans="9:13" x14ac:dyDescent="0.25">
      <c r="I147" s="1">
        <v>41912</v>
      </c>
      <c r="L147">
        <v>1027026.67931</v>
      </c>
      <c r="M147">
        <v>730308.24737999996</v>
      </c>
    </row>
    <row r="148" spans="9:13" x14ac:dyDescent="0.25">
      <c r="I148" s="1">
        <v>41943</v>
      </c>
      <c r="L148">
        <v>1052015.5735500001</v>
      </c>
      <c r="M148">
        <v>737649.23803999997</v>
      </c>
    </row>
    <row r="149" spans="9:13" x14ac:dyDescent="0.25">
      <c r="I149" s="1">
        <v>41973</v>
      </c>
      <c r="L149">
        <v>1070465.9264100001</v>
      </c>
      <c r="M149">
        <v>741654.89064</v>
      </c>
    </row>
    <row r="150" spans="9:13" x14ac:dyDescent="0.25">
      <c r="I150" s="1">
        <v>42004</v>
      </c>
      <c r="L150">
        <v>1067320.88928</v>
      </c>
      <c r="M150">
        <v>740225.59253999998</v>
      </c>
    </row>
    <row r="151" spans="9:13" x14ac:dyDescent="0.25">
      <c r="I151" s="1">
        <v>42035</v>
      </c>
      <c r="L151">
        <v>1083786.1616400001</v>
      </c>
      <c r="M151">
        <v>763031.66752999998</v>
      </c>
    </row>
    <row r="152" spans="9:13" x14ac:dyDescent="0.25">
      <c r="I152" s="1">
        <v>42063</v>
      </c>
      <c r="L152">
        <v>1132088.4572000001</v>
      </c>
      <c r="M152">
        <v>794073.38768000004</v>
      </c>
    </row>
    <row r="153" spans="9:13" x14ac:dyDescent="0.25">
      <c r="I153" s="1">
        <v>42094</v>
      </c>
      <c r="L153">
        <v>1127064.4211599999</v>
      </c>
      <c r="M153">
        <v>783494.30900000001</v>
      </c>
    </row>
    <row r="154" spans="9:13" x14ac:dyDescent="0.25">
      <c r="I154" s="1">
        <v>42124</v>
      </c>
      <c r="L154">
        <v>1159203.99092</v>
      </c>
      <c r="M154">
        <v>820306.25297000003</v>
      </c>
    </row>
    <row r="155" spans="9:13" x14ac:dyDescent="0.25">
      <c r="I155" s="1">
        <v>42155</v>
      </c>
      <c r="L155">
        <v>1135311.7488599999</v>
      </c>
      <c r="M155">
        <v>787873.26890000002</v>
      </c>
    </row>
    <row r="156" spans="9:13" x14ac:dyDescent="0.25">
      <c r="I156" s="1">
        <v>42185</v>
      </c>
      <c r="L156">
        <v>1127789.1211000001</v>
      </c>
      <c r="M156">
        <v>781913.10586999997</v>
      </c>
    </row>
    <row r="157" spans="9:13" x14ac:dyDescent="0.25">
      <c r="I157" s="1">
        <v>42216</v>
      </c>
      <c r="L157">
        <v>1131815.9790000001</v>
      </c>
      <c r="M157">
        <v>785998.38291000004</v>
      </c>
    </row>
    <row r="158" spans="9:13" x14ac:dyDescent="0.25">
      <c r="I158" s="1">
        <v>42247</v>
      </c>
      <c r="L158">
        <v>1090665.3902100001</v>
      </c>
      <c r="M158">
        <v>758063.33172999998</v>
      </c>
    </row>
    <row r="159" spans="9:13" x14ac:dyDescent="0.25">
      <c r="I159" s="1">
        <v>42277</v>
      </c>
      <c r="L159">
        <v>1080017.2018599999</v>
      </c>
      <c r="M159">
        <v>765290.83822999999</v>
      </c>
    </row>
    <row r="160" spans="9:13" x14ac:dyDescent="0.25">
      <c r="I160" s="1">
        <v>42308</v>
      </c>
      <c r="L160">
        <v>1156648.91218</v>
      </c>
      <c r="M160">
        <v>823541.86719999998</v>
      </c>
    </row>
    <row r="161" spans="9:13" x14ac:dyDescent="0.25">
      <c r="I161" s="1">
        <v>42338</v>
      </c>
      <c r="L161">
        <v>1106134.16784</v>
      </c>
      <c r="M161">
        <v>791765.90112000005</v>
      </c>
    </row>
    <row r="162" spans="9:13" x14ac:dyDescent="0.25">
      <c r="I162" s="1">
        <v>42369</v>
      </c>
      <c r="L162">
        <v>1086668.1737500001</v>
      </c>
      <c r="M162">
        <v>778182.35106999998</v>
      </c>
    </row>
    <row r="163" spans="9:13" x14ac:dyDescent="0.25">
      <c r="I163" s="1">
        <v>42400</v>
      </c>
      <c r="L163">
        <v>1055554.1379199999</v>
      </c>
      <c r="M163">
        <v>754944.91240000003</v>
      </c>
    </row>
    <row r="164" spans="9:13" x14ac:dyDescent="0.25">
      <c r="I164" s="1">
        <v>42429</v>
      </c>
      <c r="L164">
        <v>1061301.99226</v>
      </c>
      <c r="M164">
        <v>759409.68130000005</v>
      </c>
    </row>
    <row r="165" spans="9:13" x14ac:dyDescent="0.25">
      <c r="I165" s="1">
        <v>42460</v>
      </c>
      <c r="L165">
        <v>1140127.00969</v>
      </c>
      <c r="M165">
        <v>808308.38971000002</v>
      </c>
    </row>
    <row r="166" spans="9:13" x14ac:dyDescent="0.25">
      <c r="I166" s="1">
        <v>42490</v>
      </c>
      <c r="L166">
        <v>1143800.3261899999</v>
      </c>
      <c r="M166">
        <v>822022.35386000003</v>
      </c>
    </row>
    <row r="167" spans="9:13" x14ac:dyDescent="0.25">
      <c r="I167" s="1">
        <v>42521</v>
      </c>
      <c r="L167">
        <v>1164305.99401</v>
      </c>
      <c r="M167">
        <v>837119.15558999998</v>
      </c>
    </row>
    <row r="168" spans="9:13" x14ac:dyDescent="0.25">
      <c r="I168" s="1">
        <v>42551</v>
      </c>
      <c r="L168">
        <v>1140657.2929400001</v>
      </c>
      <c r="M168">
        <v>811831.88899000001</v>
      </c>
    </row>
    <row r="169" spans="9:13" x14ac:dyDescent="0.25">
      <c r="I169" s="1">
        <v>42582</v>
      </c>
      <c r="L169">
        <v>1158071.0226400001</v>
      </c>
      <c r="M169">
        <v>821263.06100999995</v>
      </c>
    </row>
    <row r="170" spans="9:13" x14ac:dyDescent="0.25">
      <c r="I170" s="1">
        <v>42613</v>
      </c>
      <c r="L170">
        <v>1170650.06015</v>
      </c>
      <c r="M170">
        <v>823461.46979</v>
      </c>
    </row>
    <row r="171" spans="9:13" x14ac:dyDescent="0.25">
      <c r="I171" s="1">
        <v>42643</v>
      </c>
      <c r="L171">
        <v>1143198.52731</v>
      </c>
      <c r="M171">
        <v>815711.76586000004</v>
      </c>
    </row>
    <row r="172" spans="9:13" x14ac:dyDescent="0.25">
      <c r="I172" s="1">
        <v>42674</v>
      </c>
      <c r="L172">
        <v>1103609.11075</v>
      </c>
      <c r="M172">
        <v>795393.06689000002</v>
      </c>
    </row>
    <row r="173" spans="9:13" x14ac:dyDescent="0.25">
      <c r="I173" s="1">
        <v>42704</v>
      </c>
      <c r="L173">
        <v>1097649.6095199999</v>
      </c>
      <c r="M173">
        <v>790979.01032</v>
      </c>
    </row>
    <row r="174" spans="9:13" x14ac:dyDescent="0.25">
      <c r="I174" s="1">
        <v>42735</v>
      </c>
      <c r="L174">
        <v>1115570.1506399999</v>
      </c>
      <c r="M174">
        <v>798638.34435999999</v>
      </c>
    </row>
    <row r="175" spans="9:13" x14ac:dyDescent="0.25">
      <c r="I175" s="1">
        <v>42766</v>
      </c>
      <c r="L175">
        <v>1133350.56709</v>
      </c>
      <c r="M175">
        <v>833047.71623999998</v>
      </c>
    </row>
    <row r="176" spans="9:13" x14ac:dyDescent="0.25">
      <c r="I176" s="1">
        <v>42794</v>
      </c>
      <c r="L176">
        <v>1124993.53309</v>
      </c>
      <c r="M176">
        <v>807134.19923000003</v>
      </c>
    </row>
    <row r="177" spans="9:13" x14ac:dyDescent="0.25">
      <c r="I177" s="1">
        <v>42825</v>
      </c>
      <c r="L177">
        <v>1136789.59586</v>
      </c>
      <c r="M177">
        <v>828788.96602000005</v>
      </c>
    </row>
    <row r="178" spans="9:13" x14ac:dyDescent="0.25">
      <c r="I178" s="1">
        <v>42855</v>
      </c>
      <c r="L178">
        <v>1174948.27884</v>
      </c>
      <c r="M178">
        <v>858996.94828999997</v>
      </c>
    </row>
    <row r="179" spans="9:13" x14ac:dyDescent="0.25">
      <c r="I179" s="1">
        <v>42886</v>
      </c>
      <c r="L179">
        <v>1185303.20294</v>
      </c>
      <c r="M179">
        <v>855354.32148000004</v>
      </c>
    </row>
    <row r="180" spans="9:13" x14ac:dyDescent="0.25">
      <c r="I180" s="1">
        <v>42916</v>
      </c>
      <c r="L180">
        <v>1134922.1050799999</v>
      </c>
      <c r="M180">
        <v>825535.49424000003</v>
      </c>
    </row>
    <row r="181" spans="9:13" x14ac:dyDescent="0.25">
      <c r="I181" s="1">
        <v>42947</v>
      </c>
      <c r="L181">
        <v>1174261.45093</v>
      </c>
      <c r="M181">
        <v>883598.20741000003</v>
      </c>
    </row>
    <row r="182" spans="9:13" x14ac:dyDescent="0.25">
      <c r="I182" s="1">
        <v>42978</v>
      </c>
      <c r="L182">
        <v>1176949.16184</v>
      </c>
      <c r="M182">
        <v>906975.10491999995</v>
      </c>
    </row>
    <row r="183" spans="9:13" x14ac:dyDescent="0.25">
      <c r="I183" s="1">
        <v>43008</v>
      </c>
      <c r="L183">
        <v>1176358.8944099999</v>
      </c>
      <c r="M183">
        <v>899070.86766999995</v>
      </c>
    </row>
    <row r="184" spans="9:13" x14ac:dyDescent="0.25">
      <c r="I184" s="1">
        <v>43039</v>
      </c>
      <c r="L184">
        <v>1254801.2080600001</v>
      </c>
      <c r="M184">
        <v>955371.86984000006</v>
      </c>
    </row>
    <row r="185" spans="9:13" x14ac:dyDescent="0.25">
      <c r="I185" s="1">
        <v>43069</v>
      </c>
      <c r="L185">
        <v>1249905.56651</v>
      </c>
      <c r="M185">
        <v>969278.40150000004</v>
      </c>
    </row>
    <row r="186" spans="9:13" x14ac:dyDescent="0.25">
      <c r="I186" s="1">
        <v>43100</v>
      </c>
      <c r="L186">
        <v>1172615.33748</v>
      </c>
      <c r="M186">
        <v>965989.67845999997</v>
      </c>
    </row>
    <row r="187" spans="9:13" x14ac:dyDescent="0.25">
      <c r="I187" s="1">
        <v>43131</v>
      </c>
      <c r="L187">
        <v>1168558.6204299999</v>
      </c>
      <c r="M187">
        <v>966953.98508999997</v>
      </c>
    </row>
    <row r="188" spans="9:13" x14ac:dyDescent="0.25">
      <c r="I188" s="1">
        <v>43159</v>
      </c>
      <c r="L188">
        <v>1139039.68285</v>
      </c>
      <c r="M188">
        <v>947911.13320000004</v>
      </c>
    </row>
    <row r="189" spans="9:13" x14ac:dyDescent="0.25">
      <c r="I189" s="1">
        <v>43190</v>
      </c>
      <c r="L189">
        <v>1089375.2931599999</v>
      </c>
      <c r="M189">
        <v>908323.30972000002</v>
      </c>
    </row>
    <row r="190" spans="9:13" x14ac:dyDescent="0.25">
      <c r="I190" s="1">
        <v>43220</v>
      </c>
      <c r="L190">
        <v>1119180.93649</v>
      </c>
      <c r="M190">
        <v>957078.92594999995</v>
      </c>
    </row>
    <row r="191" spans="9:13" x14ac:dyDescent="0.25">
      <c r="I191" s="1">
        <v>43251</v>
      </c>
      <c r="L191">
        <v>1089022.89112</v>
      </c>
      <c r="M191">
        <v>923808.33875999996</v>
      </c>
    </row>
    <row r="192" spans="9:13" x14ac:dyDescent="0.25">
      <c r="I192" s="1">
        <v>43281</v>
      </c>
      <c r="L192">
        <v>1123347.1445500001</v>
      </c>
      <c r="M192">
        <v>949535.08614000003</v>
      </c>
    </row>
    <row r="193" spans="9:13" x14ac:dyDescent="0.25">
      <c r="I193" s="1">
        <v>43312</v>
      </c>
      <c r="L193">
        <v>1125381.46557</v>
      </c>
      <c r="M193">
        <v>954771.44787000003</v>
      </c>
    </row>
    <row r="194" spans="9:13" x14ac:dyDescent="0.25">
      <c r="I194" s="1">
        <v>43343</v>
      </c>
      <c r="L194">
        <v>1176143.3826900001</v>
      </c>
      <c r="M194">
        <v>978824.00474</v>
      </c>
    </row>
    <row r="195" spans="9:13" x14ac:dyDescent="0.25">
      <c r="I195" s="1">
        <v>43373</v>
      </c>
      <c r="L195">
        <v>1100232.24627</v>
      </c>
      <c r="M195">
        <v>940243.98263999994</v>
      </c>
    </row>
    <row r="196" spans="9:13" x14ac:dyDescent="0.25">
      <c r="I196" s="1">
        <v>43404</v>
      </c>
      <c r="L196">
        <v>1040461.662</v>
      </c>
      <c r="M196">
        <v>895174.16115000006</v>
      </c>
    </row>
    <row r="197" spans="9:13" x14ac:dyDescent="0.25">
      <c r="I197" s="1">
        <v>43434</v>
      </c>
      <c r="L197">
        <v>1009967.87914</v>
      </c>
      <c r="M197">
        <v>858606.27367000002</v>
      </c>
    </row>
    <row r="198" spans="9:13" x14ac:dyDescent="0.25">
      <c r="I198" s="1">
        <v>43465</v>
      </c>
      <c r="L198">
        <v>1027783.54437</v>
      </c>
      <c r="M198">
        <v>894624.23270000005</v>
      </c>
    </row>
    <row r="199" spans="9:13" x14ac:dyDescent="0.25">
      <c r="I199" s="1">
        <v>43496</v>
      </c>
      <c r="L199">
        <v>1053614.19621</v>
      </c>
      <c r="M199">
        <v>917675.09034999995</v>
      </c>
    </row>
    <row r="200" spans="9:13" x14ac:dyDescent="0.25">
      <c r="I200" s="1">
        <v>43524</v>
      </c>
      <c r="L200">
        <v>1067708.1965999999</v>
      </c>
      <c r="M200">
        <v>948720.71920000005</v>
      </c>
    </row>
    <row r="201" spans="9:13" x14ac:dyDescent="0.25">
      <c r="I201" s="1">
        <v>43555</v>
      </c>
      <c r="L201">
        <v>1070251.5427600001</v>
      </c>
      <c r="M201">
        <v>955225.78532999998</v>
      </c>
    </row>
    <row r="202" spans="9:13" x14ac:dyDescent="0.25">
      <c r="I202" s="1">
        <v>43585</v>
      </c>
      <c r="L202">
        <v>1128900.6137699999</v>
      </c>
      <c r="M202">
        <v>990061.62390999997</v>
      </c>
    </row>
    <row r="203" spans="9:13" x14ac:dyDescent="0.25">
      <c r="I203" s="1">
        <v>43616</v>
      </c>
      <c r="L203">
        <v>1061081.3272200001</v>
      </c>
      <c r="M203">
        <v>948530.01566999999</v>
      </c>
    </row>
    <row r="204" spans="9:13" x14ac:dyDescent="0.25">
      <c r="I204" s="1">
        <v>43646</v>
      </c>
      <c r="L204">
        <v>1081841.78076</v>
      </c>
      <c r="M204">
        <v>993837.98262999998</v>
      </c>
    </row>
    <row r="205" spans="9:13" x14ac:dyDescent="0.25">
      <c r="I205" s="1">
        <v>43677</v>
      </c>
      <c r="L205">
        <v>1049988.93092</v>
      </c>
      <c r="M205">
        <v>964654.67573999998</v>
      </c>
    </row>
    <row r="206" spans="9:13" x14ac:dyDescent="0.25">
      <c r="I206" s="1">
        <v>43708</v>
      </c>
      <c r="L206">
        <v>1028070.35592</v>
      </c>
      <c r="M206">
        <v>940324.42041000002</v>
      </c>
    </row>
    <row r="207" spans="9:13" x14ac:dyDescent="0.25">
      <c r="I207" s="1">
        <v>43738</v>
      </c>
      <c r="L207">
        <v>1037622.51177</v>
      </c>
      <c r="M207">
        <v>942754.48219000001</v>
      </c>
    </row>
    <row r="208" spans="9:13" x14ac:dyDescent="0.25">
      <c r="I208" s="1">
        <v>43769</v>
      </c>
      <c r="L208">
        <v>1076337.281</v>
      </c>
      <c r="M208">
        <v>977647.42429999996</v>
      </c>
    </row>
    <row r="209" spans="9:13" x14ac:dyDescent="0.25">
      <c r="I209" s="1">
        <v>43799</v>
      </c>
      <c r="L209">
        <v>1067856.37848</v>
      </c>
      <c r="M209">
        <v>960305.81201999995</v>
      </c>
    </row>
    <row r="210" spans="9:13" x14ac:dyDescent="0.25">
      <c r="I210" s="1">
        <v>43830</v>
      </c>
      <c r="L210">
        <v>1087259.65543</v>
      </c>
      <c r="M210">
        <v>988751.23473999999</v>
      </c>
    </row>
    <row r="211" spans="9:13" x14ac:dyDescent="0.25">
      <c r="I211" s="1">
        <v>43861</v>
      </c>
      <c r="L211">
        <v>1060527.3734200001</v>
      </c>
      <c r="M211">
        <v>968698.73293000006</v>
      </c>
    </row>
    <row r="212" spans="9:13" x14ac:dyDescent="0.25">
      <c r="I212" s="1">
        <v>43890</v>
      </c>
      <c r="L212">
        <v>954124.47762000002</v>
      </c>
      <c r="M212">
        <v>879540.26309999998</v>
      </c>
    </row>
    <row r="213" spans="9:13" x14ac:dyDescent="0.25">
      <c r="I213" s="1">
        <v>43921</v>
      </c>
      <c r="L213">
        <v>833593.62338999996</v>
      </c>
      <c r="M213">
        <v>762760.30989999999</v>
      </c>
    </row>
    <row r="214" spans="9:13" x14ac:dyDescent="0.25">
      <c r="I214" s="1">
        <v>43951</v>
      </c>
      <c r="L214">
        <v>918249.26349000004</v>
      </c>
      <c r="M214">
        <v>869750.72172000003</v>
      </c>
    </row>
    <row r="215" spans="9:13" x14ac:dyDescent="0.25">
      <c r="I215" s="1">
        <v>43982</v>
      </c>
      <c r="L215">
        <v>918732.60014999995</v>
      </c>
      <c r="M215">
        <v>876187.64948999998</v>
      </c>
    </row>
    <row r="216" spans="9:13" x14ac:dyDescent="0.25">
      <c r="I216" s="1">
        <v>44012</v>
      </c>
      <c r="L216">
        <v>974299.16781000001</v>
      </c>
      <c r="M216">
        <v>937757.59972000006</v>
      </c>
    </row>
    <row r="217" spans="9:13" x14ac:dyDescent="0.25">
      <c r="I217" s="1">
        <v>44043</v>
      </c>
      <c r="L217">
        <v>979541.03208000003</v>
      </c>
      <c r="M217">
        <v>964888.64468000003</v>
      </c>
    </row>
    <row r="218" spans="9:13" x14ac:dyDescent="0.25">
      <c r="I218" s="1">
        <v>44074</v>
      </c>
      <c r="L218">
        <v>978515.11095999996</v>
      </c>
      <c r="M218">
        <v>963188.53838000004</v>
      </c>
    </row>
    <row r="219" spans="9:13" x14ac:dyDescent="0.25">
      <c r="I219" s="1">
        <v>44104</v>
      </c>
      <c r="L219">
        <v>971563.71250999998</v>
      </c>
      <c r="M219">
        <v>951677.21172000002</v>
      </c>
    </row>
    <row r="220" spans="9:13" x14ac:dyDescent="0.25">
      <c r="I220" s="1">
        <v>44135</v>
      </c>
      <c r="L220">
        <v>954983.28191999998</v>
      </c>
      <c r="M220">
        <v>897076.16824999999</v>
      </c>
    </row>
    <row r="221" spans="9:13" x14ac:dyDescent="0.25">
      <c r="I221" s="1">
        <v>44165</v>
      </c>
      <c r="L221">
        <v>1060685.4979000001</v>
      </c>
      <c r="M221">
        <v>1003026.5695700001</v>
      </c>
    </row>
    <row r="222" spans="9:13" x14ac:dyDescent="0.25">
      <c r="I222" s="1">
        <v>44196</v>
      </c>
      <c r="L222">
        <v>1082007.9252599999</v>
      </c>
      <c r="M222">
        <v>1052608.4583999999</v>
      </c>
    </row>
    <row r="223" spans="9:13" x14ac:dyDescent="0.25">
      <c r="I223" s="1">
        <v>44227</v>
      </c>
      <c r="L223">
        <v>1129576.1301800001</v>
      </c>
      <c r="M223">
        <v>1095985.8299400001</v>
      </c>
    </row>
    <row r="224" spans="9:13" x14ac:dyDescent="0.25">
      <c r="I224" s="1">
        <v>44255</v>
      </c>
      <c r="L224">
        <v>1164217.78106</v>
      </c>
      <c r="M224">
        <v>1163428.0750899999</v>
      </c>
    </row>
    <row r="225" spans="9:13" x14ac:dyDescent="0.25">
      <c r="I225" s="1">
        <v>44286</v>
      </c>
      <c r="L225">
        <v>1191971.67818</v>
      </c>
      <c r="M225">
        <v>1186895.42026</v>
      </c>
    </row>
    <row r="226" spans="9:13" x14ac:dyDescent="0.25">
      <c r="I226" s="1">
        <v>44316</v>
      </c>
      <c r="L226">
        <v>1210299.2157399999</v>
      </c>
      <c r="M226">
        <v>1206034.83256</v>
      </c>
    </row>
    <row r="227" spans="9:13" x14ac:dyDescent="0.25">
      <c r="I227" s="1">
        <v>44347</v>
      </c>
      <c r="L227">
        <v>1238852.8612200001</v>
      </c>
      <c r="M227">
        <v>1237541.3751699999</v>
      </c>
    </row>
    <row r="228" spans="9:13" x14ac:dyDescent="0.25">
      <c r="I228" s="1">
        <v>44377</v>
      </c>
      <c r="L228">
        <v>1229368.8810000001</v>
      </c>
      <c r="M228">
        <v>1206104.19985</v>
      </c>
    </row>
    <row r="229" spans="9:13" x14ac:dyDescent="0.25">
      <c r="I229" s="1">
        <v>44408</v>
      </c>
      <c r="L229">
        <v>1247979.2852099999</v>
      </c>
      <c r="M229">
        <v>1261671.85836</v>
      </c>
    </row>
    <row r="230" spans="9:13" x14ac:dyDescent="0.25">
      <c r="I230" s="1">
        <v>44439</v>
      </c>
      <c r="L230">
        <v>1270390.9094199999</v>
      </c>
      <c r="M230">
        <v>1250908.65496</v>
      </c>
    </row>
    <row r="231" spans="9:13" x14ac:dyDescent="0.25">
      <c r="I231" s="1">
        <v>44469</v>
      </c>
      <c r="L231">
        <v>1308007.41343</v>
      </c>
      <c r="M231">
        <v>1212123.1901100001</v>
      </c>
    </row>
    <row r="232" spans="9:13" x14ac:dyDescent="0.25">
      <c r="I232" s="1">
        <v>44500</v>
      </c>
      <c r="L232">
        <v>1322553.26082</v>
      </c>
      <c r="M232">
        <v>1272072.0822399999</v>
      </c>
    </row>
    <row r="233" spans="9:13" x14ac:dyDescent="0.25">
      <c r="I233" s="1">
        <v>44530</v>
      </c>
      <c r="L233">
        <v>1313769.5999100001</v>
      </c>
      <c r="M233">
        <v>1324139.92802</v>
      </c>
    </row>
    <row r="234" spans="9:13" x14ac:dyDescent="0.25">
      <c r="I234" s="1">
        <v>44561</v>
      </c>
      <c r="L234">
        <v>1358042.4381899999</v>
      </c>
      <c r="M234">
        <v>1386398.89916</v>
      </c>
    </row>
    <row r="235" spans="9:13" x14ac:dyDescent="0.25">
      <c r="I235" s="1">
        <v>44592</v>
      </c>
      <c r="L235">
        <v>1366421.1496300001</v>
      </c>
      <c r="M235">
        <v>1405491.2489199999</v>
      </c>
    </row>
    <row r="236" spans="9:13" x14ac:dyDescent="0.25">
      <c r="I236" s="1">
        <v>44620</v>
      </c>
      <c r="L236">
        <v>1355106.9618299999</v>
      </c>
      <c r="M236">
        <v>1450622.7834699999</v>
      </c>
    </row>
    <row r="237" spans="9:13" x14ac:dyDescent="0.25">
      <c r="I237" s="1">
        <v>44651</v>
      </c>
      <c r="L237">
        <v>1386257.1635799999</v>
      </c>
      <c r="M237">
        <v>1454261.3962699999</v>
      </c>
    </row>
    <row r="238" spans="9:13" x14ac:dyDescent="0.25">
      <c r="I238" s="1">
        <v>44681</v>
      </c>
      <c r="L238">
        <v>1361228.5545699999</v>
      </c>
      <c r="M238">
        <v>1401162.59589</v>
      </c>
    </row>
    <row r="239" spans="9:13" x14ac:dyDescent="0.25">
      <c r="I239" s="1">
        <v>44712</v>
      </c>
      <c r="L239">
        <v>1362093.3935700001</v>
      </c>
      <c r="M239">
        <v>1396400.0006500001</v>
      </c>
    </row>
    <row r="240" spans="9:13" x14ac:dyDescent="0.25">
      <c r="I240" s="1">
        <v>44742</v>
      </c>
      <c r="L240">
        <v>1320665.13531</v>
      </c>
      <c r="M240">
        <v>1287903.8458499999</v>
      </c>
    </row>
    <row r="241" spans="9:13" x14ac:dyDescent="0.25">
      <c r="I241" s="1">
        <v>44773</v>
      </c>
      <c r="L241">
        <v>1349932.9338100001</v>
      </c>
      <c r="M241">
        <v>1338965.7288200001</v>
      </c>
    </row>
    <row r="242" spans="9:13" x14ac:dyDescent="0.25">
      <c r="I242" s="1">
        <v>44804</v>
      </c>
      <c r="L242">
        <v>1371644.51049</v>
      </c>
      <c r="M242">
        <v>1315434.5504099999</v>
      </c>
    </row>
    <row r="243" spans="9:13" x14ac:dyDescent="0.25">
      <c r="I243" s="1">
        <v>44834</v>
      </c>
      <c r="L243">
        <v>1304687.85283</v>
      </c>
      <c r="M243">
        <v>1261846.223</v>
      </c>
    </row>
    <row r="244" spans="9:13" x14ac:dyDescent="0.25">
      <c r="I244" s="1">
        <v>44865</v>
      </c>
      <c r="L244">
        <v>1342347.8778899999</v>
      </c>
      <c r="M244">
        <v>1323512.17145</v>
      </c>
    </row>
    <row r="245" spans="9:13" x14ac:dyDescent="0.25">
      <c r="I245" s="1">
        <v>44895</v>
      </c>
      <c r="L245">
        <v>1453459.12971</v>
      </c>
      <c r="M245">
        <v>1484403.2789499999</v>
      </c>
    </row>
    <row r="246" spans="9:13" x14ac:dyDescent="0.25">
      <c r="I246" s="1">
        <v>44926</v>
      </c>
      <c r="L246">
        <v>1445140.73966</v>
      </c>
      <c r="M246">
        <v>1449832.0032200001</v>
      </c>
    </row>
    <row r="247" spans="9:13" x14ac:dyDescent="0.25">
      <c r="I247" s="1">
        <v>44957</v>
      </c>
      <c r="L247">
        <v>1549820.9956100001</v>
      </c>
      <c r="M247">
        <v>1574064.19144</v>
      </c>
    </row>
    <row r="248" spans="9:13" x14ac:dyDescent="0.25">
      <c r="I248" s="1">
        <v>44985</v>
      </c>
      <c r="L248">
        <v>1542783.3976400001</v>
      </c>
      <c r="M248">
        <v>1535016.3586899999</v>
      </c>
    </row>
    <row r="249" spans="9:13" x14ac:dyDescent="0.25">
      <c r="I249" s="1">
        <v>45016</v>
      </c>
      <c r="L249">
        <v>1546451.7349700001</v>
      </c>
      <c r="M249">
        <v>1512205.0130799999</v>
      </c>
    </row>
    <row r="250" spans="9:13" x14ac:dyDescent="0.25">
      <c r="I250" s="1">
        <v>45046</v>
      </c>
      <c r="L250">
        <v>1561182.85702</v>
      </c>
      <c r="M250">
        <v>1559730.36207</v>
      </c>
    </row>
    <row r="251" spans="9:13" x14ac:dyDescent="0.25">
      <c r="I251" s="1">
        <v>45077</v>
      </c>
      <c r="L251">
        <v>1496529.3187800001</v>
      </c>
      <c r="M251">
        <v>1488922.25184</v>
      </c>
    </row>
    <row r="252" spans="9:13" x14ac:dyDescent="0.25">
      <c r="I252" s="1">
        <v>45107</v>
      </c>
      <c r="L252">
        <v>1572587.8898799999</v>
      </c>
      <c r="M252">
        <v>1520866.8719500001</v>
      </c>
    </row>
    <row r="253" spans="9:13" x14ac:dyDescent="0.25">
      <c r="I253" s="1">
        <v>45138</v>
      </c>
      <c r="L253">
        <v>1619734.7197400001</v>
      </c>
      <c r="M253">
        <v>1581923.09241</v>
      </c>
    </row>
    <row r="254" spans="9:13" x14ac:dyDescent="0.25">
      <c r="I254" s="1">
        <v>45169</v>
      </c>
      <c r="L254">
        <v>1573841.6589599999</v>
      </c>
      <c r="M254">
        <v>1506642.93019</v>
      </c>
    </row>
    <row r="255" spans="9:13" x14ac:dyDescent="0.25">
      <c r="I255" s="1">
        <v>45199</v>
      </c>
      <c r="L255">
        <v>1547959.4328099999</v>
      </c>
      <c r="M255">
        <v>1468862.8971800001</v>
      </c>
    </row>
    <row r="256" spans="9:13" x14ac:dyDescent="0.25">
      <c r="I256" s="1">
        <v>45230</v>
      </c>
      <c r="L256">
        <v>1519622.99315</v>
      </c>
      <c r="M256">
        <v>1418505.6419200001</v>
      </c>
    </row>
    <row r="257" spans="9:13" x14ac:dyDescent="0.25">
      <c r="I257" s="1">
        <v>45260</v>
      </c>
      <c r="L257">
        <v>1643881.8606499999</v>
      </c>
      <c r="M257">
        <v>1538283.2606899999</v>
      </c>
    </row>
    <row r="258" spans="9:13" x14ac:dyDescent="0.25">
      <c r="I258" s="1">
        <v>45291</v>
      </c>
      <c r="L258">
        <v>1642477.2479300001</v>
      </c>
      <c r="M258">
        <v>1571866.4416700001</v>
      </c>
    </row>
    <row r="259" spans="9:13" x14ac:dyDescent="0.25">
      <c r="I259" s="1">
        <v>45322</v>
      </c>
      <c r="L259">
        <v>1623649.20208</v>
      </c>
      <c r="M259">
        <v>1525018.3968700001</v>
      </c>
    </row>
    <row r="260" spans="9:13" x14ac:dyDescent="0.25">
      <c r="I260" s="1">
        <v>45351</v>
      </c>
      <c r="L260">
        <v>1611821.7046300001</v>
      </c>
      <c r="M260">
        <v>1487049.6270900001</v>
      </c>
    </row>
    <row r="261" spans="9:13" x14ac:dyDescent="0.25">
      <c r="I261" s="1">
        <v>45382</v>
      </c>
      <c r="L261">
        <v>1643758.8921000001</v>
      </c>
      <c r="M261">
        <v>1535021.3931799999</v>
      </c>
    </row>
    <row r="262" spans="9:13" x14ac:dyDescent="0.25">
      <c r="I262" s="1">
        <v>45412</v>
      </c>
      <c r="L262">
        <v>1678696.18438</v>
      </c>
      <c r="M262">
        <v>1579799.1838700001</v>
      </c>
    </row>
    <row r="263" spans="9:13" x14ac:dyDescent="0.25">
      <c r="I263" s="1">
        <v>45443</v>
      </c>
      <c r="L263">
        <v>1712295.1491799999</v>
      </c>
      <c r="M263">
        <v>1594550.55006</v>
      </c>
    </row>
    <row r="264" spans="9:13" x14ac:dyDescent="0.25">
      <c r="I264" s="1">
        <v>45473</v>
      </c>
      <c r="L264">
        <v>1778729.5854400001</v>
      </c>
      <c r="M264">
        <v>1661079.0635599999</v>
      </c>
    </row>
    <row r="265" spans="9:13" x14ac:dyDescent="0.25">
      <c r="I265" s="1">
        <v>45504</v>
      </c>
      <c r="L265">
        <v>1855157.73055</v>
      </c>
      <c r="M265">
        <v>1729083.12533</v>
      </c>
    </row>
    <row r="266" spans="9:13" x14ac:dyDescent="0.25">
      <c r="I266" s="1">
        <v>45535</v>
      </c>
      <c r="L266">
        <v>1918350.8218799999</v>
      </c>
      <c r="M266">
        <v>1751314.8088400001</v>
      </c>
    </row>
    <row r="267" spans="9:13" x14ac:dyDescent="0.25">
      <c r="I267" s="1">
        <v>45565</v>
      </c>
      <c r="L267">
        <v>2029285.0181100001</v>
      </c>
      <c r="M267">
        <v>1820879.5574</v>
      </c>
    </row>
    <row r="268" spans="9:13" x14ac:dyDescent="0.25">
      <c r="I268" s="1">
        <v>45596</v>
      </c>
      <c r="L268">
        <v>1999727.1345800001</v>
      </c>
      <c r="M268">
        <v>1804251.6968</v>
      </c>
    </row>
    <row r="269" spans="9:13" x14ac:dyDescent="0.25">
      <c r="I269" s="1">
        <v>45626</v>
      </c>
      <c r="L269">
        <v>2002025.3739799999</v>
      </c>
      <c r="M269">
        <v>1787378.2501300001</v>
      </c>
    </row>
    <row r="270" spans="9:13" x14ac:dyDescent="0.25">
      <c r="I270" s="1">
        <v>45657</v>
      </c>
      <c r="L270">
        <v>2017195.1821099999</v>
      </c>
      <c r="M270">
        <v>1781835.40447</v>
      </c>
    </row>
    <row r="271" spans="9:13" x14ac:dyDescent="0.25">
      <c r="I271" s="1">
        <v>45688</v>
      </c>
      <c r="L271">
        <v>1976209.02147</v>
      </c>
      <c r="M271">
        <v>1827428.77003</v>
      </c>
    </row>
    <row r="272" spans="9:13" x14ac:dyDescent="0.25">
      <c r="I272" s="1">
        <v>45716</v>
      </c>
      <c r="L272">
        <v>1988541.2985400001</v>
      </c>
      <c r="M272">
        <v>1820500.1619299999</v>
      </c>
    </row>
    <row r="273" spans="9:13" x14ac:dyDescent="0.25">
      <c r="I273" s="1">
        <v>45747</v>
      </c>
      <c r="L273">
        <v>2031931.0567000001</v>
      </c>
      <c r="M273">
        <v>1886009.3605299999</v>
      </c>
    </row>
    <row r="274" spans="9:13" x14ac:dyDescent="0.25">
      <c r="I274" s="1">
        <v>45777</v>
      </c>
      <c r="L274">
        <v>2079837.53984</v>
      </c>
      <c r="M274">
        <v>1965825.29119</v>
      </c>
    </row>
    <row r="275" spans="9:13" x14ac:dyDescent="0.25">
      <c r="I275" s="1">
        <v>45808</v>
      </c>
      <c r="L275">
        <v>2125124.3743799999</v>
      </c>
      <c r="M275">
        <v>2025372.3150299999</v>
      </c>
    </row>
    <row r="276" spans="9:13" x14ac:dyDescent="0.25">
      <c r="I276" s="1">
        <v>45838</v>
      </c>
      <c r="L276">
        <v>2131627.1455199998</v>
      </c>
      <c r="M276">
        <v>2068972.69524</v>
      </c>
    </row>
    <row r="277" spans="9:13" x14ac:dyDescent="0.25">
      <c r="I277" s="1">
        <v>45869</v>
      </c>
      <c r="L277">
        <v>2144172.9688200001</v>
      </c>
      <c r="M277">
        <v>2115244.7903999998</v>
      </c>
    </row>
    <row r="278" spans="9:13" x14ac:dyDescent="0.25">
      <c r="I278" s="1">
        <v>45900</v>
      </c>
      <c r="L278">
        <v>2195479.4188899999</v>
      </c>
      <c r="M278">
        <v>2190148.8676</v>
      </c>
    </row>
    <row r="279" spans="9:13" x14ac:dyDescent="0.25">
      <c r="I279" s="1">
        <v>45930</v>
      </c>
      <c r="L279">
        <v>2244431.3861500002</v>
      </c>
      <c r="M279">
        <v>2333087.6333699999</v>
      </c>
    </row>
    <row r="280" spans="9:13" x14ac:dyDescent="0.25">
      <c r="I280" s="1">
        <v>45961</v>
      </c>
      <c r="L280">
        <v>2352762.1373600001</v>
      </c>
      <c r="M280">
        <v>2375312.8878500001</v>
      </c>
    </row>
    <row r="281" spans="9:13" x14ac:dyDescent="0.25">
      <c r="I281" s="1">
        <v>45991</v>
      </c>
      <c r="L281">
        <v>2370821.7447199998</v>
      </c>
      <c r="M281">
        <v>2429975.7129799998</v>
      </c>
    </row>
    <row r="282" spans="9:13" x14ac:dyDescent="0.25">
      <c r="I282" s="1">
        <v>46022</v>
      </c>
      <c r="L282">
        <v>2462227.8799700001</v>
      </c>
      <c r="M282">
        <v>2541142.00667</v>
      </c>
    </row>
    <row r="283" spans="9:13" x14ac:dyDescent="0.25">
      <c r="I283" s="1">
        <v>46053</v>
      </c>
      <c r="L283">
        <v>2559189.2573699998</v>
      </c>
      <c r="M283">
        <v>2639016.1549800001</v>
      </c>
    </row>
    <row r="284" spans="9:13" x14ac:dyDescent="0.25">
      <c r="I284" s="1">
        <v>46081</v>
      </c>
      <c r="L284">
        <v>2717048.1104199998</v>
      </c>
      <c r="M284">
        <v>2827944.8782700002</v>
      </c>
    </row>
    <row r="285" spans="9:13" x14ac:dyDescent="0.25">
      <c r="I285" s="1">
        <v>46112</v>
      </c>
      <c r="L285">
        <v>2450685.95633</v>
      </c>
      <c r="M285">
        <v>2529585.3592099999</v>
      </c>
    </row>
    <row r="286" spans="9:13" x14ac:dyDescent="0.25">
      <c r="I286" s="1">
        <v>46142</v>
      </c>
      <c r="L286">
        <v>2530553.5545700002</v>
      </c>
      <c r="M286">
        <v>2571239.9150899998</v>
      </c>
    </row>
    <row r="287" spans="9:13" x14ac:dyDescent="0.25">
      <c r="I287" s="1">
        <v>46173</v>
      </c>
      <c r="J287">
        <v>2506628.36766</v>
      </c>
      <c r="K287">
        <v>2564411.2582899998</v>
      </c>
      <c r="L287">
        <v>2506628.36766</v>
      </c>
      <c r="M287">
        <v>2564411.2582899998</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3A456-B929-47FE-959E-1504090914DF}">
  <dimension ref="B1:M287"/>
  <sheetViews>
    <sheetView topLeftCell="A4" zoomScale="220" zoomScaleNormal="220" workbookViewId="0">
      <selection activeCell="G10" sqref="G1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811</v>
      </c>
      <c r="C2" t="s">
        <v>163</v>
      </c>
      <c r="D2" t="s">
        <v>113</v>
      </c>
      <c r="E2" t="str">
        <f>_xlfn.CONCAT(B2,"_",C2,"_",D2)</f>
        <v>811_B3_PH_FOORD</v>
      </c>
      <c r="F2" t="str">
        <f>INDEX(
Table_MAPPINGS_PH_GRAPHS_2[SERIES_ID],
MATCH(E2,Table_MAPPINGS_PH_GRAPHS_2[LOOKUP],0
))</f>
        <v>3385</v>
      </c>
      <c r="G2" t="str">
        <f>INDEX(
Table_MAPPINGS_PH_GRAPHS_2[LEGEND_DESCRIPTION],
MATCH(E2,Table_MAPPINGS_PH_GRAPHS_2[LOOKUP],0
))</f>
        <v>Foord</v>
      </c>
      <c r="I2" s="1">
        <v>37500</v>
      </c>
      <c r="L2">
        <v>100000</v>
      </c>
      <c r="M2">
        <v>100000</v>
      </c>
    </row>
    <row r="3" spans="2:13" x14ac:dyDescent="0.25">
      <c r="B3">
        <v>811</v>
      </c>
      <c r="C3" t="str">
        <f>C2</f>
        <v>B3</v>
      </c>
      <c r="D3" t="s">
        <v>114</v>
      </c>
      <c r="E3" t="str">
        <f>_xlfn.CONCAT(B3,"_",C3,"_",D3)</f>
        <v>811_B3_PH_COMP_1</v>
      </c>
      <c r="F3" t="str">
        <f>INDEX(
Table_MAPPINGS_PH_GRAPHS_2[SERIES_ID],
MATCH(E3,Table_MAPPINGS_PH_GRAPHS_2[LOOKUP],0
))</f>
        <v>903</v>
      </c>
      <c r="G3" t="str">
        <f>INDEX(
Table_MAPPINGS_PH_GRAPHS_2[LEGEND_DESCRIPTION],
MATCH(E3,Table_MAPPINGS_PH_GRAPHS_2[LOOKUP],0
))</f>
        <v>Benchmark</v>
      </c>
      <c r="I3" s="1">
        <v>37529</v>
      </c>
      <c r="L3">
        <v>101856</v>
      </c>
      <c r="M3">
        <v>98457.913440000004</v>
      </c>
    </row>
    <row r="4" spans="2:13" x14ac:dyDescent="0.25">
      <c r="I4" s="1">
        <v>37560</v>
      </c>
      <c r="L4">
        <v>104517.80284999999</v>
      </c>
      <c r="M4">
        <v>97866.836949999997</v>
      </c>
    </row>
    <row r="5" spans="2:13" x14ac:dyDescent="0.25">
      <c r="I5" s="1">
        <v>37590</v>
      </c>
      <c r="L5">
        <v>110600.94800999999</v>
      </c>
      <c r="M5">
        <v>99973.716199999995</v>
      </c>
    </row>
    <row r="6" spans="2:13" x14ac:dyDescent="0.25">
      <c r="I6" s="1">
        <v>37621</v>
      </c>
      <c r="L6">
        <v>107781.84045</v>
      </c>
      <c r="M6">
        <v>97128.416519999999</v>
      </c>
    </row>
    <row r="7" spans="2:13" x14ac:dyDescent="0.25">
      <c r="I7" s="1">
        <v>37652</v>
      </c>
      <c r="L7">
        <v>104441.46565</v>
      </c>
      <c r="M7">
        <v>92302.013340000005</v>
      </c>
    </row>
    <row r="8" spans="2:13" x14ac:dyDescent="0.25">
      <c r="I8" s="1">
        <v>37680</v>
      </c>
      <c r="L8">
        <v>101149.26177</v>
      </c>
      <c r="M8">
        <v>88327.360209999999</v>
      </c>
    </row>
    <row r="9" spans="2:13" x14ac:dyDescent="0.25">
      <c r="I9" s="1">
        <v>37711</v>
      </c>
      <c r="L9">
        <v>95304.149380000003</v>
      </c>
      <c r="M9">
        <v>81321.024269999994</v>
      </c>
    </row>
    <row r="10" spans="2:13" x14ac:dyDescent="0.25">
      <c r="I10" s="1">
        <v>37741</v>
      </c>
      <c r="L10">
        <v>94676.380950000006</v>
      </c>
      <c r="M10">
        <v>79969.804539999997</v>
      </c>
    </row>
    <row r="11" spans="2:13" x14ac:dyDescent="0.25">
      <c r="I11" s="1">
        <v>37772</v>
      </c>
      <c r="L11">
        <v>104010.7147</v>
      </c>
      <c r="M11">
        <v>91218.347339999993</v>
      </c>
    </row>
    <row r="12" spans="2:13" x14ac:dyDescent="0.25">
      <c r="I12" s="1">
        <v>37802</v>
      </c>
      <c r="L12">
        <v>103865.09970000001</v>
      </c>
      <c r="M12">
        <v>89196.117419999995</v>
      </c>
    </row>
    <row r="13" spans="2:13" x14ac:dyDescent="0.25">
      <c r="I13" s="1">
        <v>37833</v>
      </c>
      <c r="L13">
        <v>108497.69087999999</v>
      </c>
      <c r="M13">
        <v>94264.795469999997</v>
      </c>
    </row>
    <row r="14" spans="2:13" x14ac:dyDescent="0.25">
      <c r="I14" s="1">
        <v>37864</v>
      </c>
      <c r="L14">
        <v>112361.40214999999</v>
      </c>
      <c r="M14">
        <v>99106.041259999998</v>
      </c>
    </row>
    <row r="15" spans="2:13" x14ac:dyDescent="0.25">
      <c r="I15" s="1">
        <v>37894</v>
      </c>
      <c r="L15">
        <v>110850.14129</v>
      </c>
      <c r="M15">
        <v>96271.023190000007</v>
      </c>
    </row>
    <row r="16" spans="2:13" x14ac:dyDescent="0.25">
      <c r="I16" s="1">
        <v>37925</v>
      </c>
      <c r="L16">
        <v>118883.67273000001</v>
      </c>
      <c r="M16">
        <v>105685.96105</v>
      </c>
    </row>
    <row r="17" spans="9:13" x14ac:dyDescent="0.25">
      <c r="I17" s="1">
        <v>37955</v>
      </c>
      <c r="L17">
        <v>120290.89876</v>
      </c>
      <c r="M17">
        <v>105447.0876</v>
      </c>
    </row>
    <row r="18" spans="9:13" x14ac:dyDescent="0.25">
      <c r="I18" s="1">
        <v>37986</v>
      </c>
      <c r="L18">
        <v>128495.33951000001</v>
      </c>
      <c r="M18">
        <v>112750.5852</v>
      </c>
    </row>
    <row r="19" spans="9:13" x14ac:dyDescent="0.25">
      <c r="I19" s="1">
        <v>38017</v>
      </c>
      <c r="L19">
        <v>132120.83551</v>
      </c>
      <c r="M19">
        <v>117981.68173</v>
      </c>
    </row>
    <row r="20" spans="9:13" x14ac:dyDescent="0.25">
      <c r="I20" s="1">
        <v>38046</v>
      </c>
      <c r="L20">
        <v>132650.50794000001</v>
      </c>
      <c r="M20">
        <v>118546.31981</v>
      </c>
    </row>
    <row r="21" spans="9:13" x14ac:dyDescent="0.25">
      <c r="I21" s="1">
        <v>38077</v>
      </c>
      <c r="L21">
        <v>131532.39681000001</v>
      </c>
      <c r="M21">
        <v>116895.61926000001</v>
      </c>
    </row>
    <row r="22" spans="9:13" x14ac:dyDescent="0.25">
      <c r="I22" s="1">
        <v>38107</v>
      </c>
      <c r="L22">
        <v>129859.30472</v>
      </c>
      <c r="M22">
        <v>114131.56748</v>
      </c>
    </row>
    <row r="23" spans="9:13" x14ac:dyDescent="0.25">
      <c r="I23" s="1">
        <v>38138</v>
      </c>
      <c r="L23">
        <v>129563.22551</v>
      </c>
      <c r="M23">
        <v>114481.29674999999</v>
      </c>
    </row>
    <row r="24" spans="9:13" x14ac:dyDescent="0.25">
      <c r="I24" s="1">
        <v>38168</v>
      </c>
      <c r="L24">
        <v>129161.9682</v>
      </c>
      <c r="M24">
        <v>111374.24125000001</v>
      </c>
    </row>
    <row r="25" spans="9:13" x14ac:dyDescent="0.25">
      <c r="I25" s="1">
        <v>38199</v>
      </c>
      <c r="L25">
        <v>131209.44372000001</v>
      </c>
      <c r="M25">
        <v>113771.47929</v>
      </c>
    </row>
    <row r="26" spans="9:13" x14ac:dyDescent="0.25">
      <c r="I26" s="1">
        <v>38230</v>
      </c>
      <c r="L26">
        <v>142743.27866000001</v>
      </c>
      <c r="M26">
        <v>123722.52956</v>
      </c>
    </row>
    <row r="27" spans="9:13" x14ac:dyDescent="0.25">
      <c r="I27" s="1">
        <v>38260</v>
      </c>
      <c r="L27">
        <v>150958.86806000001</v>
      </c>
      <c r="M27">
        <v>130790.55515</v>
      </c>
    </row>
    <row r="28" spans="9:13" x14ac:dyDescent="0.25">
      <c r="I28" s="1">
        <v>38291</v>
      </c>
      <c r="L28">
        <v>154441.03627000001</v>
      </c>
      <c r="M28">
        <v>129988.12591</v>
      </c>
    </row>
    <row r="29" spans="9:13" x14ac:dyDescent="0.25">
      <c r="I29" s="1">
        <v>38321</v>
      </c>
      <c r="L29">
        <v>164503.48754999999</v>
      </c>
      <c r="M29">
        <v>139422.46739999999</v>
      </c>
    </row>
    <row r="30" spans="9:13" x14ac:dyDescent="0.25">
      <c r="I30" s="1">
        <v>38352</v>
      </c>
      <c r="L30">
        <v>168998.87435</v>
      </c>
      <c r="M30">
        <v>141435.49799</v>
      </c>
    </row>
    <row r="31" spans="9:13" x14ac:dyDescent="0.25">
      <c r="I31" s="1">
        <v>38383</v>
      </c>
      <c r="L31">
        <v>169142.18539999999</v>
      </c>
      <c r="M31">
        <v>143351.43309000001</v>
      </c>
    </row>
    <row r="32" spans="9:13" x14ac:dyDescent="0.25">
      <c r="I32" s="1">
        <v>38411</v>
      </c>
      <c r="L32">
        <v>175670.0589</v>
      </c>
      <c r="M32">
        <v>151171.71677</v>
      </c>
    </row>
    <row r="33" spans="9:13" x14ac:dyDescent="0.25">
      <c r="I33" s="1">
        <v>38442</v>
      </c>
      <c r="L33">
        <v>172605.14337999999</v>
      </c>
      <c r="M33">
        <v>149850.25959999999</v>
      </c>
    </row>
    <row r="34" spans="9:13" x14ac:dyDescent="0.25">
      <c r="I34" s="1">
        <v>38472</v>
      </c>
      <c r="L34">
        <v>169834.31301000001</v>
      </c>
      <c r="M34">
        <v>142102.02447999999</v>
      </c>
    </row>
    <row r="35" spans="9:13" x14ac:dyDescent="0.25">
      <c r="I35" s="1">
        <v>38503</v>
      </c>
      <c r="L35">
        <v>182070.87526</v>
      </c>
      <c r="M35">
        <v>156087.25297999999</v>
      </c>
    </row>
    <row r="36" spans="9:13" x14ac:dyDescent="0.25">
      <c r="I36" s="1">
        <v>38533</v>
      </c>
      <c r="L36">
        <v>187792.08837000001</v>
      </c>
      <c r="M36">
        <v>160704.39064</v>
      </c>
    </row>
    <row r="37" spans="9:13" x14ac:dyDescent="0.25">
      <c r="I37" s="1">
        <v>38564</v>
      </c>
      <c r="L37">
        <v>204867.64738000001</v>
      </c>
      <c r="M37">
        <v>172228.44961000001</v>
      </c>
    </row>
    <row r="38" spans="9:13" x14ac:dyDescent="0.25">
      <c r="I38" s="1">
        <v>38595</v>
      </c>
      <c r="L38">
        <v>210204.44959</v>
      </c>
      <c r="M38">
        <v>175765.32269999999</v>
      </c>
    </row>
    <row r="39" spans="9:13" x14ac:dyDescent="0.25">
      <c r="I39" s="1">
        <v>38625</v>
      </c>
      <c r="L39">
        <v>229288.28094999999</v>
      </c>
      <c r="M39">
        <v>193304.58606999999</v>
      </c>
    </row>
    <row r="40" spans="9:13" x14ac:dyDescent="0.25">
      <c r="I40" s="1">
        <v>38656</v>
      </c>
      <c r="L40">
        <v>223913.59773000001</v>
      </c>
      <c r="M40">
        <v>188714.81450000001</v>
      </c>
    </row>
    <row r="41" spans="9:13" x14ac:dyDescent="0.25">
      <c r="I41" s="1">
        <v>38686</v>
      </c>
      <c r="L41">
        <v>231306.97625000001</v>
      </c>
      <c r="M41">
        <v>192755.87289999999</v>
      </c>
    </row>
    <row r="42" spans="9:13" x14ac:dyDescent="0.25">
      <c r="I42" s="1">
        <v>38717</v>
      </c>
      <c r="L42">
        <v>247977.42371</v>
      </c>
      <c r="M42">
        <v>208266.02617999999</v>
      </c>
    </row>
    <row r="43" spans="9:13" x14ac:dyDescent="0.25">
      <c r="I43" s="1">
        <v>38748</v>
      </c>
      <c r="L43">
        <v>275262.23271000001</v>
      </c>
      <c r="M43">
        <v>227505.15628</v>
      </c>
    </row>
    <row r="44" spans="9:13" x14ac:dyDescent="0.25">
      <c r="I44" s="1">
        <v>38776</v>
      </c>
      <c r="L44">
        <v>277915.55735000002</v>
      </c>
      <c r="M44">
        <v>220174.21528999999</v>
      </c>
    </row>
    <row r="45" spans="9:13" x14ac:dyDescent="0.25">
      <c r="I45" s="1">
        <v>38807</v>
      </c>
      <c r="L45">
        <v>292207.57088000001</v>
      </c>
      <c r="M45">
        <v>235864.95379</v>
      </c>
    </row>
    <row r="46" spans="9:13" x14ac:dyDescent="0.25">
      <c r="I46" s="1">
        <v>38837</v>
      </c>
      <c r="L46">
        <v>297969.38021999999</v>
      </c>
      <c r="M46">
        <v>245836.64457999999</v>
      </c>
    </row>
    <row r="47" spans="9:13" x14ac:dyDescent="0.25">
      <c r="I47" s="1">
        <v>38868</v>
      </c>
      <c r="L47">
        <v>284623.76955000003</v>
      </c>
      <c r="M47">
        <v>239272.72699</v>
      </c>
    </row>
    <row r="48" spans="9:13" x14ac:dyDescent="0.25">
      <c r="I48" s="1">
        <v>38898</v>
      </c>
      <c r="L48">
        <v>282218.65469</v>
      </c>
      <c r="M48">
        <v>247341.00614000001</v>
      </c>
    </row>
    <row r="49" spans="9:13" x14ac:dyDescent="0.25">
      <c r="I49" s="1">
        <v>38929</v>
      </c>
      <c r="L49">
        <v>280309.08747000003</v>
      </c>
      <c r="M49">
        <v>243732.08449000001</v>
      </c>
    </row>
    <row r="50" spans="9:13" x14ac:dyDescent="0.25">
      <c r="I50" s="1">
        <v>38960</v>
      </c>
      <c r="L50">
        <v>296180.49592000002</v>
      </c>
      <c r="M50">
        <v>256998.29618</v>
      </c>
    </row>
    <row r="51" spans="9:13" x14ac:dyDescent="0.25">
      <c r="I51" s="1">
        <v>38990</v>
      </c>
      <c r="L51">
        <v>302789.13504000002</v>
      </c>
      <c r="M51">
        <v>263006.62040999997</v>
      </c>
    </row>
    <row r="52" spans="9:13" x14ac:dyDescent="0.25">
      <c r="I52" s="1">
        <v>39021</v>
      </c>
      <c r="L52">
        <v>321142.41151000001</v>
      </c>
      <c r="M52">
        <v>275032.54551999999</v>
      </c>
    </row>
    <row r="53" spans="9:13" x14ac:dyDescent="0.25">
      <c r="I53" s="1">
        <v>39051</v>
      </c>
      <c r="L53">
        <v>333064.27172000002</v>
      </c>
      <c r="M53">
        <v>282389.77033000003</v>
      </c>
    </row>
    <row r="54" spans="9:13" x14ac:dyDescent="0.25">
      <c r="I54" s="1">
        <v>39082</v>
      </c>
      <c r="L54">
        <v>348597.86854</v>
      </c>
      <c r="M54">
        <v>294131.05725000001</v>
      </c>
    </row>
    <row r="55" spans="9:13" x14ac:dyDescent="0.25">
      <c r="I55" s="1">
        <v>39113</v>
      </c>
      <c r="L55">
        <v>360777.63286000001</v>
      </c>
      <c r="M55">
        <v>300697.29401000001</v>
      </c>
    </row>
    <row r="56" spans="9:13" x14ac:dyDescent="0.25">
      <c r="I56" s="1">
        <v>39141</v>
      </c>
      <c r="L56">
        <v>367492.85155999998</v>
      </c>
      <c r="M56">
        <v>305211.53829</v>
      </c>
    </row>
    <row r="57" spans="9:13" x14ac:dyDescent="0.25">
      <c r="I57" s="1">
        <v>39172</v>
      </c>
      <c r="L57">
        <v>382146.45916000003</v>
      </c>
      <c r="M57">
        <v>324665.5772</v>
      </c>
    </row>
    <row r="58" spans="9:13" x14ac:dyDescent="0.25">
      <c r="I58" s="1">
        <v>39202</v>
      </c>
      <c r="L58">
        <v>398086.28006000002</v>
      </c>
      <c r="M58">
        <v>335959.80742999999</v>
      </c>
    </row>
    <row r="59" spans="9:13" x14ac:dyDescent="0.25">
      <c r="I59" s="1">
        <v>39233</v>
      </c>
      <c r="L59">
        <v>405338.65973999997</v>
      </c>
      <c r="M59">
        <v>341835.63033000001</v>
      </c>
    </row>
    <row r="60" spans="9:13" x14ac:dyDescent="0.25">
      <c r="I60" s="1">
        <v>39263</v>
      </c>
      <c r="L60">
        <v>399244.53315999999</v>
      </c>
      <c r="M60">
        <v>338587.95646000002</v>
      </c>
    </row>
    <row r="61" spans="9:13" x14ac:dyDescent="0.25">
      <c r="I61" s="1">
        <v>39294</v>
      </c>
      <c r="L61">
        <v>398414.10800000001</v>
      </c>
      <c r="M61">
        <v>341830.99203000002</v>
      </c>
    </row>
    <row r="62" spans="9:13" x14ac:dyDescent="0.25">
      <c r="I62" s="1">
        <v>39325</v>
      </c>
      <c r="L62">
        <v>399023.08643000002</v>
      </c>
      <c r="M62">
        <v>344129.89770999999</v>
      </c>
    </row>
    <row r="63" spans="9:13" x14ac:dyDescent="0.25">
      <c r="I63" s="1">
        <v>39355</v>
      </c>
      <c r="L63">
        <v>409100.07040000003</v>
      </c>
      <c r="M63">
        <v>361315.95306999999</v>
      </c>
    </row>
    <row r="64" spans="9:13" x14ac:dyDescent="0.25">
      <c r="I64" s="1">
        <v>39386</v>
      </c>
      <c r="L64">
        <v>425594.26400000002</v>
      </c>
      <c r="M64">
        <v>378636.82890999998</v>
      </c>
    </row>
    <row r="65" spans="9:13" x14ac:dyDescent="0.25">
      <c r="I65" s="1">
        <v>39416</v>
      </c>
      <c r="L65">
        <v>406852.75571</v>
      </c>
      <c r="M65">
        <v>366556.09431000001</v>
      </c>
    </row>
    <row r="66" spans="9:13" x14ac:dyDescent="0.25">
      <c r="I66" s="1">
        <v>39447</v>
      </c>
      <c r="L66">
        <v>393115.63357000001</v>
      </c>
      <c r="M66">
        <v>350587.52046000003</v>
      </c>
    </row>
    <row r="67" spans="9:13" x14ac:dyDescent="0.25">
      <c r="I67" s="1">
        <v>39478</v>
      </c>
      <c r="L67">
        <v>357361.40495</v>
      </c>
      <c r="M67">
        <v>330923.13377999997</v>
      </c>
    </row>
    <row r="68" spans="9:13" x14ac:dyDescent="0.25">
      <c r="I68" s="1">
        <v>39507</v>
      </c>
      <c r="L68">
        <v>392995.04596999998</v>
      </c>
      <c r="M68">
        <v>372131.19952000002</v>
      </c>
    </row>
    <row r="69" spans="9:13" x14ac:dyDescent="0.25">
      <c r="I69" s="1">
        <v>39538</v>
      </c>
      <c r="L69">
        <v>384795.77068000002</v>
      </c>
      <c r="M69">
        <v>360817.48835</v>
      </c>
    </row>
    <row r="70" spans="9:13" x14ac:dyDescent="0.25">
      <c r="I70" s="1">
        <v>39568</v>
      </c>
      <c r="L70">
        <v>390623.74242999998</v>
      </c>
      <c r="M70">
        <v>375947.06754000002</v>
      </c>
    </row>
    <row r="71" spans="9:13" x14ac:dyDescent="0.25">
      <c r="I71" s="1">
        <v>39599</v>
      </c>
      <c r="L71">
        <v>396687.80356999999</v>
      </c>
      <c r="M71">
        <v>389948.29823000001</v>
      </c>
    </row>
    <row r="72" spans="9:13" x14ac:dyDescent="0.25">
      <c r="I72" s="1">
        <v>39629</v>
      </c>
      <c r="L72">
        <v>376643.48228</v>
      </c>
      <c r="M72">
        <v>372945.14724999998</v>
      </c>
    </row>
    <row r="73" spans="9:13" x14ac:dyDescent="0.25">
      <c r="I73" s="1">
        <v>39660</v>
      </c>
      <c r="L73">
        <v>374252.66162000003</v>
      </c>
      <c r="M73">
        <v>340435.24442</v>
      </c>
    </row>
    <row r="74" spans="9:13" x14ac:dyDescent="0.25">
      <c r="I74" s="1">
        <v>39691</v>
      </c>
      <c r="L74">
        <v>391579.18398999999</v>
      </c>
      <c r="M74">
        <v>341498.34720000002</v>
      </c>
    </row>
    <row r="75" spans="9:13" x14ac:dyDescent="0.25">
      <c r="I75" s="1">
        <v>39721</v>
      </c>
      <c r="L75">
        <v>344621.70490000001</v>
      </c>
      <c r="M75">
        <v>296285.86577999999</v>
      </c>
    </row>
    <row r="76" spans="9:13" x14ac:dyDescent="0.25">
      <c r="I76" s="1">
        <v>39752</v>
      </c>
      <c r="L76">
        <v>310785.82436000003</v>
      </c>
      <c r="M76">
        <v>261778.93458999999</v>
      </c>
    </row>
    <row r="77" spans="9:13" x14ac:dyDescent="0.25">
      <c r="I77" s="1">
        <v>39782</v>
      </c>
      <c r="L77">
        <v>307582.83405</v>
      </c>
      <c r="M77">
        <v>265103.21805000002</v>
      </c>
    </row>
    <row r="78" spans="9:13" x14ac:dyDescent="0.25">
      <c r="I78" s="1">
        <v>39813</v>
      </c>
      <c r="L78">
        <v>314810.12316000002</v>
      </c>
      <c r="M78">
        <v>269129.35652999999</v>
      </c>
    </row>
    <row r="79" spans="9:13" x14ac:dyDescent="0.25">
      <c r="I79" s="1">
        <v>39844</v>
      </c>
      <c r="L79">
        <v>299662.67155000003</v>
      </c>
      <c r="M79">
        <v>257692.18874000001</v>
      </c>
    </row>
    <row r="80" spans="9:13" x14ac:dyDescent="0.25">
      <c r="I80" s="1">
        <v>39872</v>
      </c>
      <c r="L80">
        <v>275570.95679999999</v>
      </c>
      <c r="M80">
        <v>232249.22925999999</v>
      </c>
    </row>
    <row r="81" spans="9:13" x14ac:dyDescent="0.25">
      <c r="I81" s="1">
        <v>39903</v>
      </c>
      <c r="L81">
        <v>296355.56763000001</v>
      </c>
      <c r="M81">
        <v>257840.76957</v>
      </c>
    </row>
    <row r="82" spans="9:13" x14ac:dyDescent="0.25">
      <c r="I82" s="1">
        <v>39933</v>
      </c>
      <c r="L82">
        <v>309774.62698</v>
      </c>
      <c r="M82">
        <v>261912.67279000001</v>
      </c>
    </row>
    <row r="83" spans="9:13" x14ac:dyDescent="0.25">
      <c r="I83" s="1">
        <v>39964</v>
      </c>
      <c r="L83">
        <v>322006.43826999998</v>
      </c>
      <c r="M83">
        <v>288972.00926999998</v>
      </c>
    </row>
    <row r="84" spans="9:13" x14ac:dyDescent="0.25">
      <c r="I84" s="1">
        <v>39994</v>
      </c>
      <c r="L84">
        <v>328531.44676999998</v>
      </c>
      <c r="M84">
        <v>280143.58688999998</v>
      </c>
    </row>
    <row r="85" spans="9:13" x14ac:dyDescent="0.25">
      <c r="I85" s="1">
        <v>40025</v>
      </c>
      <c r="L85">
        <v>350568.37316000002</v>
      </c>
      <c r="M85">
        <v>308438.64892000001</v>
      </c>
    </row>
    <row r="86" spans="9:13" x14ac:dyDescent="0.25">
      <c r="I86" s="1">
        <v>40056</v>
      </c>
      <c r="L86">
        <v>369288.77431000001</v>
      </c>
      <c r="M86">
        <v>318308.60590000002</v>
      </c>
    </row>
    <row r="87" spans="9:13" x14ac:dyDescent="0.25">
      <c r="I87" s="1">
        <v>40086</v>
      </c>
      <c r="L87">
        <v>378041.15435000003</v>
      </c>
      <c r="M87">
        <v>319099.59396000003</v>
      </c>
    </row>
    <row r="88" spans="9:13" x14ac:dyDescent="0.25">
      <c r="I88" s="1">
        <v>40117</v>
      </c>
      <c r="L88">
        <v>388067.16266999999</v>
      </c>
      <c r="M88">
        <v>338298.75722000003</v>
      </c>
    </row>
    <row r="89" spans="9:13" x14ac:dyDescent="0.25">
      <c r="I89" s="1">
        <v>40147</v>
      </c>
      <c r="L89">
        <v>386410.30666</v>
      </c>
      <c r="M89">
        <v>345507.40119</v>
      </c>
    </row>
    <row r="90" spans="9:13" x14ac:dyDescent="0.25">
      <c r="I90" s="1">
        <v>40178</v>
      </c>
      <c r="L90">
        <v>407906.38338999997</v>
      </c>
      <c r="M90">
        <v>355608.26919000002</v>
      </c>
    </row>
    <row r="91" spans="9:13" x14ac:dyDescent="0.25">
      <c r="I91" s="1">
        <v>40209</v>
      </c>
      <c r="L91">
        <v>401488.06520999997</v>
      </c>
      <c r="M91">
        <v>343147.96545999998</v>
      </c>
    </row>
    <row r="92" spans="9:13" x14ac:dyDescent="0.25">
      <c r="I92" s="1">
        <v>40237</v>
      </c>
      <c r="L92">
        <v>406699.71987999999</v>
      </c>
      <c r="M92">
        <v>344428.29619000002</v>
      </c>
    </row>
    <row r="93" spans="9:13" x14ac:dyDescent="0.25">
      <c r="I93" s="1">
        <v>40268</v>
      </c>
      <c r="L93">
        <v>432875.81488999998</v>
      </c>
      <c r="M93">
        <v>371534.55700999999</v>
      </c>
    </row>
    <row r="94" spans="9:13" x14ac:dyDescent="0.25">
      <c r="I94" s="1">
        <v>40298</v>
      </c>
      <c r="L94">
        <v>439357.18417000002</v>
      </c>
      <c r="M94">
        <v>371312.76804</v>
      </c>
    </row>
    <row r="95" spans="9:13" x14ac:dyDescent="0.25">
      <c r="I95" s="1">
        <v>40329</v>
      </c>
      <c r="L95">
        <v>422105.37719999999</v>
      </c>
      <c r="M95">
        <v>352331.99235000001</v>
      </c>
    </row>
    <row r="96" spans="9:13" x14ac:dyDescent="0.25">
      <c r="I96" s="1">
        <v>40359</v>
      </c>
      <c r="L96">
        <v>412643.86836999998</v>
      </c>
      <c r="M96">
        <v>341169.18115000002</v>
      </c>
    </row>
    <row r="97" spans="9:13" x14ac:dyDescent="0.25">
      <c r="I97" s="1">
        <v>40390</v>
      </c>
      <c r="L97">
        <v>439931.62407999998</v>
      </c>
      <c r="M97">
        <v>368618.36835</v>
      </c>
    </row>
    <row r="98" spans="9:13" x14ac:dyDescent="0.25">
      <c r="I98" s="1">
        <v>40421</v>
      </c>
      <c r="L98">
        <v>426377.07598000002</v>
      </c>
      <c r="M98">
        <v>355434.48684000003</v>
      </c>
    </row>
    <row r="99" spans="9:13" x14ac:dyDescent="0.25">
      <c r="I99" s="1">
        <v>40451</v>
      </c>
      <c r="L99">
        <v>469516.93634999997</v>
      </c>
      <c r="M99">
        <v>386513.15892999998</v>
      </c>
    </row>
    <row r="100" spans="9:13" x14ac:dyDescent="0.25">
      <c r="I100" s="1">
        <v>40482</v>
      </c>
      <c r="L100">
        <v>484938.93885999999</v>
      </c>
      <c r="M100">
        <v>400235.47203</v>
      </c>
    </row>
    <row r="101" spans="9:13" x14ac:dyDescent="0.25">
      <c r="I101" s="1">
        <v>40512</v>
      </c>
      <c r="L101">
        <v>492768.03259999998</v>
      </c>
      <c r="M101">
        <v>398428.15091999999</v>
      </c>
    </row>
    <row r="102" spans="9:13" x14ac:dyDescent="0.25">
      <c r="I102" s="1">
        <v>40543</v>
      </c>
      <c r="L102">
        <v>514264.61202</v>
      </c>
      <c r="M102">
        <v>423115.45091000001</v>
      </c>
    </row>
    <row r="103" spans="9:13" x14ac:dyDescent="0.25">
      <c r="I103" s="1">
        <v>40574</v>
      </c>
      <c r="L103">
        <v>498431.47274</v>
      </c>
      <c r="M103">
        <v>414003.47261</v>
      </c>
    </row>
    <row r="104" spans="9:13" x14ac:dyDescent="0.25">
      <c r="I104" s="1">
        <v>40602</v>
      </c>
      <c r="L104">
        <v>506901.63990000001</v>
      </c>
      <c r="M104">
        <v>425615.58231999999</v>
      </c>
    </row>
    <row r="105" spans="9:13" x14ac:dyDescent="0.25">
      <c r="I105" s="1">
        <v>40633</v>
      </c>
      <c r="L105">
        <v>512323.81725999998</v>
      </c>
      <c r="M105">
        <v>427838.96067</v>
      </c>
    </row>
    <row r="106" spans="9:13" x14ac:dyDescent="0.25">
      <c r="I106" s="1">
        <v>40663</v>
      </c>
      <c r="L106">
        <v>524408.47524000006</v>
      </c>
      <c r="M106">
        <v>437431.08231000003</v>
      </c>
    </row>
    <row r="107" spans="9:13" x14ac:dyDescent="0.25">
      <c r="I107" s="1">
        <v>40694</v>
      </c>
      <c r="L107">
        <v>525303.44941</v>
      </c>
      <c r="M107">
        <v>434050.82981999998</v>
      </c>
    </row>
    <row r="108" spans="9:13" x14ac:dyDescent="0.25">
      <c r="I108" s="1">
        <v>40724</v>
      </c>
      <c r="L108">
        <v>517732.51958999998</v>
      </c>
      <c r="M108">
        <v>425239.41459</v>
      </c>
    </row>
    <row r="109" spans="9:13" x14ac:dyDescent="0.25">
      <c r="I109" s="1">
        <v>40755</v>
      </c>
      <c r="L109">
        <v>517899.23044000001</v>
      </c>
      <c r="M109">
        <v>416771.00309999997</v>
      </c>
    </row>
    <row r="110" spans="9:13" x14ac:dyDescent="0.25">
      <c r="I110" s="1">
        <v>40786</v>
      </c>
      <c r="L110">
        <v>516756.07017000002</v>
      </c>
      <c r="M110">
        <v>415428.98272000003</v>
      </c>
    </row>
    <row r="111" spans="9:13" x14ac:dyDescent="0.25">
      <c r="I111" s="1">
        <v>40816</v>
      </c>
      <c r="L111">
        <v>504319.56724</v>
      </c>
      <c r="M111">
        <v>400424.09701999999</v>
      </c>
    </row>
    <row r="112" spans="9:13" x14ac:dyDescent="0.25">
      <c r="I112" s="1">
        <v>40847</v>
      </c>
      <c r="L112">
        <v>546270.35158999998</v>
      </c>
      <c r="M112">
        <v>437862.05949999997</v>
      </c>
    </row>
    <row r="113" spans="9:13" x14ac:dyDescent="0.25">
      <c r="I113" s="1">
        <v>40877</v>
      </c>
      <c r="L113">
        <v>550412.95036000002</v>
      </c>
      <c r="M113">
        <v>444856.95423999999</v>
      </c>
    </row>
    <row r="114" spans="9:13" x14ac:dyDescent="0.25">
      <c r="I114" s="1">
        <v>40908</v>
      </c>
      <c r="L114">
        <v>554201.88170999999</v>
      </c>
      <c r="M114">
        <v>433977.62167000002</v>
      </c>
    </row>
    <row r="115" spans="9:13" x14ac:dyDescent="0.25">
      <c r="I115" s="1">
        <v>40939</v>
      </c>
      <c r="L115">
        <v>587663.38095000002</v>
      </c>
      <c r="M115">
        <v>458839.86359000002</v>
      </c>
    </row>
    <row r="116" spans="9:13" x14ac:dyDescent="0.25">
      <c r="I116" s="1">
        <v>40968</v>
      </c>
      <c r="L116">
        <v>607511.85444000002</v>
      </c>
      <c r="M116">
        <v>466623.58182999998</v>
      </c>
    </row>
    <row r="117" spans="9:13" x14ac:dyDescent="0.25">
      <c r="I117" s="1">
        <v>40999</v>
      </c>
      <c r="L117">
        <v>614547.00910999998</v>
      </c>
      <c r="M117">
        <v>460037.94147000002</v>
      </c>
    </row>
    <row r="118" spans="9:13" x14ac:dyDescent="0.25">
      <c r="I118" s="1">
        <v>41029</v>
      </c>
      <c r="L118">
        <v>633620.13008999999</v>
      </c>
      <c r="M118">
        <v>473072.00527000002</v>
      </c>
    </row>
    <row r="119" spans="9:13" x14ac:dyDescent="0.25">
      <c r="I119" s="1">
        <v>41060</v>
      </c>
      <c r="L119">
        <v>607741.83383999998</v>
      </c>
      <c r="M119">
        <v>456094.05583000003</v>
      </c>
    </row>
    <row r="120" spans="9:13" x14ac:dyDescent="0.25">
      <c r="I120" s="1">
        <v>41090</v>
      </c>
      <c r="L120">
        <v>617825.18180999998</v>
      </c>
      <c r="M120">
        <v>464543.06371000002</v>
      </c>
    </row>
    <row r="121" spans="9:13" x14ac:dyDescent="0.25">
      <c r="I121" s="1">
        <v>41121</v>
      </c>
      <c r="L121">
        <v>642164.56159000006</v>
      </c>
      <c r="M121">
        <v>477111.90408000001</v>
      </c>
    </row>
    <row r="122" spans="9:13" x14ac:dyDescent="0.25">
      <c r="I122" s="1">
        <v>41152</v>
      </c>
      <c r="L122">
        <v>655833.61037000001</v>
      </c>
      <c r="M122">
        <v>490194.05180000002</v>
      </c>
    </row>
    <row r="123" spans="9:13" x14ac:dyDescent="0.25">
      <c r="I123" s="1">
        <v>41182</v>
      </c>
      <c r="L123">
        <v>661726.39734000002</v>
      </c>
      <c r="M123">
        <v>498256.68767999997</v>
      </c>
    </row>
    <row r="124" spans="9:13" x14ac:dyDescent="0.25">
      <c r="I124" s="1">
        <v>41213</v>
      </c>
      <c r="L124">
        <v>688256.20594000001</v>
      </c>
      <c r="M124">
        <v>519268.81534999999</v>
      </c>
    </row>
    <row r="125" spans="9:13" x14ac:dyDescent="0.25">
      <c r="I125" s="1">
        <v>41243</v>
      </c>
      <c r="L125">
        <v>702551.87476000004</v>
      </c>
      <c r="M125">
        <v>532954.48572</v>
      </c>
    </row>
    <row r="126" spans="9:13" x14ac:dyDescent="0.25">
      <c r="I126" s="1">
        <v>41274</v>
      </c>
      <c r="L126">
        <v>723037.27497999999</v>
      </c>
      <c r="M126">
        <v>549767.92945000005</v>
      </c>
    </row>
    <row r="127" spans="9:13" x14ac:dyDescent="0.25">
      <c r="I127" s="1">
        <v>41305</v>
      </c>
      <c r="L127">
        <v>737960.53347000002</v>
      </c>
      <c r="M127">
        <v>567510.66041999997</v>
      </c>
    </row>
    <row r="128" spans="9:13" x14ac:dyDescent="0.25">
      <c r="I128" s="1">
        <v>41333</v>
      </c>
      <c r="L128">
        <v>735833.41610000003</v>
      </c>
      <c r="M128">
        <v>556762.82420000003</v>
      </c>
    </row>
    <row r="129" spans="9:13" x14ac:dyDescent="0.25">
      <c r="I129" s="1">
        <v>41364</v>
      </c>
      <c r="L129">
        <v>757600.72858999996</v>
      </c>
      <c r="M129">
        <v>563413.63295999996</v>
      </c>
    </row>
    <row r="130" spans="9:13" x14ac:dyDescent="0.25">
      <c r="I130" s="1">
        <v>41394</v>
      </c>
      <c r="L130">
        <v>745978.24587999994</v>
      </c>
      <c r="M130">
        <v>549360.91694000002</v>
      </c>
    </row>
    <row r="131" spans="9:13" x14ac:dyDescent="0.25">
      <c r="I131" s="1">
        <v>41425</v>
      </c>
      <c r="L131">
        <v>797165.19869999995</v>
      </c>
      <c r="M131">
        <v>596118.96366000001</v>
      </c>
    </row>
    <row r="132" spans="9:13" x14ac:dyDescent="0.25">
      <c r="I132" s="1">
        <v>41455</v>
      </c>
      <c r="L132">
        <v>775435.98473999999</v>
      </c>
      <c r="M132">
        <v>562153.86545000004</v>
      </c>
    </row>
    <row r="133" spans="9:13" x14ac:dyDescent="0.25">
      <c r="I133" s="1">
        <v>41486</v>
      </c>
      <c r="L133">
        <v>797021.88659000001</v>
      </c>
      <c r="M133">
        <v>586929.21617999999</v>
      </c>
    </row>
    <row r="134" spans="9:13" x14ac:dyDescent="0.25">
      <c r="I134" s="1">
        <v>41517</v>
      </c>
      <c r="L134">
        <v>823768.31533999997</v>
      </c>
      <c r="M134">
        <v>602055.31665000005</v>
      </c>
    </row>
    <row r="135" spans="9:13" x14ac:dyDescent="0.25">
      <c r="I135" s="1">
        <v>41547</v>
      </c>
      <c r="L135">
        <v>868690.04449999996</v>
      </c>
      <c r="M135">
        <v>632616.12037999998</v>
      </c>
    </row>
    <row r="136" spans="9:13" x14ac:dyDescent="0.25">
      <c r="I136" s="1">
        <v>41578</v>
      </c>
      <c r="L136">
        <v>916611.80519999994</v>
      </c>
      <c r="M136">
        <v>655476.77289000002</v>
      </c>
    </row>
    <row r="137" spans="9:13" x14ac:dyDescent="0.25">
      <c r="I137" s="1">
        <v>41608</v>
      </c>
      <c r="L137">
        <v>898693.99175000004</v>
      </c>
      <c r="M137">
        <v>648264.18637000001</v>
      </c>
    </row>
    <row r="138" spans="9:13" x14ac:dyDescent="0.25">
      <c r="I138" s="1">
        <v>41639</v>
      </c>
      <c r="L138">
        <v>924386.94470999995</v>
      </c>
      <c r="M138">
        <v>667607.06022999994</v>
      </c>
    </row>
    <row r="139" spans="9:13" x14ac:dyDescent="0.25">
      <c r="I139" s="1">
        <v>41670</v>
      </c>
      <c r="L139">
        <v>890393.31162000005</v>
      </c>
      <c r="M139">
        <v>651855.55974000006</v>
      </c>
    </row>
    <row r="140" spans="9:13" x14ac:dyDescent="0.25">
      <c r="I140" s="1">
        <v>41698</v>
      </c>
      <c r="L140">
        <v>930118.45959999994</v>
      </c>
      <c r="M140">
        <v>683692.59705999994</v>
      </c>
    </row>
    <row r="141" spans="9:13" x14ac:dyDescent="0.25">
      <c r="I141" s="1">
        <v>41729</v>
      </c>
      <c r="L141">
        <v>962956.59057</v>
      </c>
      <c r="M141">
        <v>696224.17628999997</v>
      </c>
    </row>
    <row r="142" spans="9:13" x14ac:dyDescent="0.25">
      <c r="I142" s="1">
        <v>41759</v>
      </c>
      <c r="L142">
        <v>994066.27639999997</v>
      </c>
      <c r="M142">
        <v>714681.59496999998</v>
      </c>
    </row>
    <row r="143" spans="9:13" x14ac:dyDescent="0.25">
      <c r="I143" s="1">
        <v>41790</v>
      </c>
      <c r="L143">
        <v>1011373.30716</v>
      </c>
      <c r="M143">
        <v>726105.31165000005</v>
      </c>
    </row>
    <row r="144" spans="9:13" x14ac:dyDescent="0.25">
      <c r="I144" s="1">
        <v>41820</v>
      </c>
      <c r="L144">
        <v>1030832.74511</v>
      </c>
      <c r="M144">
        <v>746191.01234999998</v>
      </c>
    </row>
    <row r="145" spans="9:13" x14ac:dyDescent="0.25">
      <c r="I145" s="1">
        <v>41851</v>
      </c>
      <c r="L145">
        <v>1040380.36758</v>
      </c>
      <c r="M145">
        <v>753094.53222000005</v>
      </c>
    </row>
    <row r="146" spans="9:13" x14ac:dyDescent="0.25">
      <c r="I146" s="1">
        <v>41882</v>
      </c>
      <c r="L146">
        <v>1030692.57011</v>
      </c>
      <c r="M146">
        <v>749640.83964000002</v>
      </c>
    </row>
    <row r="147" spans="9:13" x14ac:dyDescent="0.25">
      <c r="I147" s="1">
        <v>41912</v>
      </c>
      <c r="L147">
        <v>1023588.52796</v>
      </c>
      <c r="M147">
        <v>730308.24737999996</v>
      </c>
    </row>
    <row r="148" spans="9:13" x14ac:dyDescent="0.25">
      <c r="I148" s="1">
        <v>41943</v>
      </c>
      <c r="L148">
        <v>1048234.09907</v>
      </c>
      <c r="M148">
        <v>737649.23803999997</v>
      </c>
    </row>
    <row r="149" spans="9:13" x14ac:dyDescent="0.25">
      <c r="I149" s="1">
        <v>41973</v>
      </c>
      <c r="L149">
        <v>1066396.43337</v>
      </c>
      <c r="M149">
        <v>741654.89064</v>
      </c>
    </row>
    <row r="150" spans="9:13" x14ac:dyDescent="0.25">
      <c r="I150" s="1">
        <v>42004</v>
      </c>
      <c r="L150">
        <v>1062981.97275</v>
      </c>
      <c r="M150">
        <v>740225.59253999998</v>
      </c>
    </row>
    <row r="151" spans="9:13" x14ac:dyDescent="0.25">
      <c r="I151" s="1">
        <v>42035</v>
      </c>
      <c r="L151">
        <v>1079259.5989600001</v>
      </c>
      <c r="M151">
        <v>763031.66752999998</v>
      </c>
    </row>
    <row r="152" spans="9:13" x14ac:dyDescent="0.25">
      <c r="I152" s="1">
        <v>42063</v>
      </c>
      <c r="L152">
        <v>1127497.7946599999</v>
      </c>
      <c r="M152">
        <v>794073.38768000004</v>
      </c>
    </row>
    <row r="153" spans="9:13" x14ac:dyDescent="0.25">
      <c r="I153" s="1">
        <v>42094</v>
      </c>
      <c r="L153">
        <v>1122539.10919</v>
      </c>
      <c r="M153">
        <v>783494.30900000001</v>
      </c>
    </row>
    <row r="154" spans="9:13" x14ac:dyDescent="0.25">
      <c r="I154" s="1">
        <v>42124</v>
      </c>
      <c r="L154">
        <v>1154691.6170300001</v>
      </c>
      <c r="M154">
        <v>820306.25297000003</v>
      </c>
    </row>
    <row r="155" spans="9:13" x14ac:dyDescent="0.25">
      <c r="I155" s="1">
        <v>42155</v>
      </c>
      <c r="L155">
        <v>1130822.6214999999</v>
      </c>
      <c r="M155">
        <v>787873.26890000002</v>
      </c>
    </row>
    <row r="156" spans="9:13" x14ac:dyDescent="0.25">
      <c r="I156" s="1">
        <v>42185</v>
      </c>
      <c r="L156">
        <v>1123394.7775999999</v>
      </c>
      <c r="M156">
        <v>781913.10586999997</v>
      </c>
    </row>
    <row r="157" spans="9:13" x14ac:dyDescent="0.25">
      <c r="I157" s="1">
        <v>42216</v>
      </c>
      <c r="L157">
        <v>1127812.38298</v>
      </c>
      <c r="M157">
        <v>785998.38291000004</v>
      </c>
    </row>
    <row r="158" spans="9:13" x14ac:dyDescent="0.25">
      <c r="I158" s="1">
        <v>42247</v>
      </c>
      <c r="L158">
        <v>1087138.0076900001</v>
      </c>
      <c r="M158">
        <v>758063.33172999998</v>
      </c>
    </row>
    <row r="159" spans="9:13" x14ac:dyDescent="0.25">
      <c r="I159" s="1">
        <v>42277</v>
      </c>
      <c r="L159">
        <v>1076611.42778</v>
      </c>
      <c r="M159">
        <v>765290.83822999999</v>
      </c>
    </row>
    <row r="160" spans="9:13" x14ac:dyDescent="0.25">
      <c r="I160" s="1">
        <v>42308</v>
      </c>
      <c r="L160">
        <v>1152693.00269</v>
      </c>
      <c r="M160">
        <v>823541.86719999998</v>
      </c>
    </row>
    <row r="161" spans="9:13" x14ac:dyDescent="0.25">
      <c r="I161" s="1">
        <v>42338</v>
      </c>
      <c r="L161">
        <v>1102035.2196800001</v>
      </c>
      <c r="M161">
        <v>791765.90112000005</v>
      </c>
    </row>
    <row r="162" spans="9:13" x14ac:dyDescent="0.25">
      <c r="I162" s="1">
        <v>42369</v>
      </c>
      <c r="L162">
        <v>1082228.17019</v>
      </c>
      <c r="M162">
        <v>778182.35106999998</v>
      </c>
    </row>
    <row r="163" spans="9:13" x14ac:dyDescent="0.25">
      <c r="I163" s="1">
        <v>42400</v>
      </c>
      <c r="L163">
        <v>1050822.94774</v>
      </c>
      <c r="M163">
        <v>754944.91240000003</v>
      </c>
    </row>
    <row r="164" spans="9:13" x14ac:dyDescent="0.25">
      <c r="I164" s="1">
        <v>42429</v>
      </c>
      <c r="L164">
        <v>1056108.8947399999</v>
      </c>
      <c r="M164">
        <v>759409.68130000005</v>
      </c>
    </row>
    <row r="165" spans="9:13" x14ac:dyDescent="0.25">
      <c r="I165" s="1">
        <v>42460</v>
      </c>
      <c r="L165">
        <v>1134098.5690299999</v>
      </c>
      <c r="M165">
        <v>808308.38971000002</v>
      </c>
    </row>
    <row r="166" spans="9:13" x14ac:dyDescent="0.25">
      <c r="I166" s="1">
        <v>42490</v>
      </c>
      <c r="L166">
        <v>1137378.7571399999</v>
      </c>
      <c r="M166">
        <v>822022.35386000003</v>
      </c>
    </row>
    <row r="167" spans="9:13" x14ac:dyDescent="0.25">
      <c r="I167" s="1">
        <v>42521</v>
      </c>
      <c r="L167">
        <v>1157485.8839499999</v>
      </c>
      <c r="M167">
        <v>837119.15558999998</v>
      </c>
    </row>
    <row r="168" spans="9:13" x14ac:dyDescent="0.25">
      <c r="I168" s="1">
        <v>42551</v>
      </c>
      <c r="L168">
        <v>1133555.7646300001</v>
      </c>
      <c r="M168">
        <v>811831.88899000001</v>
      </c>
    </row>
    <row r="169" spans="9:13" x14ac:dyDescent="0.25">
      <c r="I169" s="1">
        <v>42582</v>
      </c>
      <c r="L169">
        <v>1150433.5483500001</v>
      </c>
      <c r="M169">
        <v>821263.06100999995</v>
      </c>
    </row>
    <row r="170" spans="9:13" x14ac:dyDescent="0.25">
      <c r="I170" s="1">
        <v>42613</v>
      </c>
      <c r="L170">
        <v>1162375.2468000001</v>
      </c>
      <c r="M170">
        <v>823461.46979</v>
      </c>
    </row>
    <row r="171" spans="9:13" x14ac:dyDescent="0.25">
      <c r="I171" s="1">
        <v>42643</v>
      </c>
      <c r="L171">
        <v>1134778.8781900001</v>
      </c>
      <c r="M171">
        <v>815711.76586000004</v>
      </c>
    </row>
    <row r="172" spans="9:13" x14ac:dyDescent="0.25">
      <c r="I172" s="1">
        <v>42674</v>
      </c>
      <c r="L172">
        <v>1095502.7212100001</v>
      </c>
      <c r="M172">
        <v>795393.06689000002</v>
      </c>
    </row>
    <row r="173" spans="9:13" x14ac:dyDescent="0.25">
      <c r="I173" s="1">
        <v>42704</v>
      </c>
      <c r="L173">
        <v>1089426.73633</v>
      </c>
      <c r="M173">
        <v>790979.01032</v>
      </c>
    </row>
    <row r="174" spans="9:13" x14ac:dyDescent="0.25">
      <c r="I174" s="1">
        <v>42735</v>
      </c>
      <c r="L174">
        <v>1107249.8108999999</v>
      </c>
      <c r="M174">
        <v>798638.34435999999</v>
      </c>
    </row>
    <row r="175" spans="9:13" x14ac:dyDescent="0.25">
      <c r="I175" s="1">
        <v>42766</v>
      </c>
      <c r="L175">
        <v>1124626.26507</v>
      </c>
      <c r="M175">
        <v>833047.71623999998</v>
      </c>
    </row>
    <row r="176" spans="9:13" x14ac:dyDescent="0.25">
      <c r="I176" s="1">
        <v>42794</v>
      </c>
      <c r="L176">
        <v>1116123.7819099999</v>
      </c>
      <c r="M176">
        <v>807134.19923000003</v>
      </c>
    </row>
    <row r="177" spans="9:13" x14ac:dyDescent="0.25">
      <c r="I177" s="1">
        <v>42825</v>
      </c>
      <c r="L177">
        <v>1127498.09501</v>
      </c>
      <c r="M177">
        <v>828788.96602000005</v>
      </c>
    </row>
    <row r="178" spans="9:13" x14ac:dyDescent="0.25">
      <c r="I178" s="1">
        <v>42855</v>
      </c>
      <c r="L178">
        <v>1165033.5438900001</v>
      </c>
      <c r="M178">
        <v>858996.94828999997</v>
      </c>
    </row>
    <row r="179" spans="9:13" x14ac:dyDescent="0.25">
      <c r="I179" s="1">
        <v>42886</v>
      </c>
      <c r="L179">
        <v>1175032.2970199999</v>
      </c>
      <c r="M179">
        <v>855354.32148000004</v>
      </c>
    </row>
    <row r="180" spans="9:13" x14ac:dyDescent="0.25">
      <c r="I180" s="1">
        <v>42916</v>
      </c>
      <c r="L180">
        <v>1124983.6239700001</v>
      </c>
      <c r="M180">
        <v>825535.49424000003</v>
      </c>
    </row>
    <row r="181" spans="9:13" x14ac:dyDescent="0.25">
      <c r="I181" s="1">
        <v>42947</v>
      </c>
      <c r="L181">
        <v>1163620.03388</v>
      </c>
      <c r="M181">
        <v>883598.20741000003</v>
      </c>
    </row>
    <row r="182" spans="9:13" x14ac:dyDescent="0.25">
      <c r="I182" s="1">
        <v>42978</v>
      </c>
      <c r="L182">
        <v>1165833.21894</v>
      </c>
      <c r="M182">
        <v>906975.10491999995</v>
      </c>
    </row>
    <row r="183" spans="9:13" x14ac:dyDescent="0.25">
      <c r="I183" s="1">
        <v>43008</v>
      </c>
      <c r="L183">
        <v>1164826.31724</v>
      </c>
      <c r="M183">
        <v>899070.86766999995</v>
      </c>
    </row>
    <row r="184" spans="9:13" x14ac:dyDescent="0.25">
      <c r="I184" s="1">
        <v>43039</v>
      </c>
      <c r="L184">
        <v>1242043.9909099999</v>
      </c>
      <c r="M184">
        <v>955371.86984000006</v>
      </c>
    </row>
    <row r="185" spans="9:13" x14ac:dyDescent="0.25">
      <c r="I185" s="1">
        <v>43069</v>
      </c>
      <c r="L185">
        <v>1236726.4358000001</v>
      </c>
      <c r="M185">
        <v>969278.40150000004</v>
      </c>
    </row>
    <row r="186" spans="9:13" x14ac:dyDescent="0.25">
      <c r="I186" s="1">
        <v>43100</v>
      </c>
      <c r="L186">
        <v>1159747.81733</v>
      </c>
      <c r="M186">
        <v>965989.67845999997</v>
      </c>
    </row>
    <row r="187" spans="9:13" x14ac:dyDescent="0.25">
      <c r="I187" s="1">
        <v>43131</v>
      </c>
      <c r="L187">
        <v>1155245.6111300001</v>
      </c>
      <c r="M187">
        <v>966953.98508999997</v>
      </c>
    </row>
    <row r="188" spans="9:13" x14ac:dyDescent="0.25">
      <c r="I188" s="1">
        <v>43159</v>
      </c>
      <c r="L188">
        <v>1125614.1506099999</v>
      </c>
      <c r="M188">
        <v>947911.13320000004</v>
      </c>
    </row>
    <row r="189" spans="9:13" x14ac:dyDescent="0.25">
      <c r="I189" s="1">
        <v>43190</v>
      </c>
      <c r="L189">
        <v>1076130.79956</v>
      </c>
      <c r="M189">
        <v>908323.30972000002</v>
      </c>
    </row>
    <row r="190" spans="9:13" x14ac:dyDescent="0.25">
      <c r="I190" s="1">
        <v>43220</v>
      </c>
      <c r="L190">
        <v>1105147.66405</v>
      </c>
      <c r="M190">
        <v>957078.92594999995</v>
      </c>
    </row>
    <row r="191" spans="9:13" x14ac:dyDescent="0.25">
      <c r="I191" s="1">
        <v>43251</v>
      </c>
      <c r="L191">
        <v>1074917.6862699999</v>
      </c>
      <c r="M191">
        <v>923808.33875999996</v>
      </c>
    </row>
    <row r="192" spans="9:13" x14ac:dyDescent="0.25">
      <c r="I192" s="1">
        <v>43281</v>
      </c>
      <c r="L192">
        <v>1108437.3165800001</v>
      </c>
      <c r="M192">
        <v>949535.08614000003</v>
      </c>
    </row>
    <row r="193" spans="9:13" x14ac:dyDescent="0.25">
      <c r="I193" s="1">
        <v>43312</v>
      </c>
      <c r="L193">
        <v>1110001.5563999999</v>
      </c>
      <c r="M193">
        <v>954771.44787000003</v>
      </c>
    </row>
    <row r="194" spans="9:13" x14ac:dyDescent="0.25">
      <c r="I194" s="1">
        <v>43343</v>
      </c>
      <c r="L194">
        <v>1159721.93359</v>
      </c>
      <c r="M194">
        <v>978824.00474</v>
      </c>
    </row>
    <row r="195" spans="9:13" x14ac:dyDescent="0.25">
      <c r="I195" s="1">
        <v>43373</v>
      </c>
      <c r="L195">
        <v>1084475.84335</v>
      </c>
      <c r="M195">
        <v>940243.98263999994</v>
      </c>
    </row>
    <row r="196" spans="9:13" x14ac:dyDescent="0.25">
      <c r="I196" s="1">
        <v>43404</v>
      </c>
      <c r="L196">
        <v>1025106.83916</v>
      </c>
      <c r="M196">
        <v>895174.16115000006</v>
      </c>
    </row>
    <row r="197" spans="9:13" x14ac:dyDescent="0.25">
      <c r="I197" s="1">
        <v>43434</v>
      </c>
      <c r="L197">
        <v>994652.36765000003</v>
      </c>
      <c r="M197">
        <v>858606.27367000002</v>
      </c>
    </row>
    <row r="198" spans="9:13" x14ac:dyDescent="0.25">
      <c r="I198" s="1">
        <v>43465</v>
      </c>
      <c r="L198">
        <v>1011831.40337</v>
      </c>
      <c r="M198">
        <v>894624.23270000005</v>
      </c>
    </row>
    <row r="199" spans="9:13" x14ac:dyDescent="0.25">
      <c r="I199" s="1">
        <v>43496</v>
      </c>
      <c r="L199">
        <v>1036903.35253</v>
      </c>
      <c r="M199">
        <v>917675.09034999995</v>
      </c>
    </row>
    <row r="200" spans="9:13" x14ac:dyDescent="0.25">
      <c r="I200" s="1">
        <v>43524</v>
      </c>
      <c r="L200">
        <v>1050434.47633</v>
      </c>
      <c r="M200">
        <v>948720.71920000005</v>
      </c>
    </row>
    <row r="201" spans="9:13" x14ac:dyDescent="0.25">
      <c r="I201" s="1">
        <v>43555</v>
      </c>
      <c r="L201">
        <v>1052553.5630699999</v>
      </c>
      <c r="M201">
        <v>955225.78532999998</v>
      </c>
    </row>
    <row r="202" spans="9:13" x14ac:dyDescent="0.25">
      <c r="I202" s="1">
        <v>43585</v>
      </c>
      <c r="L202">
        <v>1109815.80097</v>
      </c>
      <c r="M202">
        <v>990061.62390999997</v>
      </c>
    </row>
    <row r="203" spans="9:13" x14ac:dyDescent="0.25">
      <c r="I203" s="1">
        <v>43616</v>
      </c>
      <c r="L203">
        <v>1042735.61514</v>
      </c>
      <c r="M203">
        <v>948530.01566999999</v>
      </c>
    </row>
    <row r="204" spans="9:13" x14ac:dyDescent="0.25">
      <c r="I204" s="1">
        <v>43646</v>
      </c>
      <c r="L204">
        <v>1062782.8733399999</v>
      </c>
      <c r="M204">
        <v>993837.98262999998</v>
      </c>
    </row>
    <row r="205" spans="9:13" x14ac:dyDescent="0.25">
      <c r="I205" s="1">
        <v>43677</v>
      </c>
      <c r="L205">
        <v>1031007.3476</v>
      </c>
      <c r="M205">
        <v>964654.67573999998</v>
      </c>
    </row>
    <row r="206" spans="9:13" x14ac:dyDescent="0.25">
      <c r="I206" s="1">
        <v>43708</v>
      </c>
      <c r="L206">
        <v>1009067.5264</v>
      </c>
      <c r="M206">
        <v>940324.42041000002</v>
      </c>
    </row>
    <row r="207" spans="9:13" x14ac:dyDescent="0.25">
      <c r="I207" s="1">
        <v>43738</v>
      </c>
      <c r="L207">
        <v>1018039.78926</v>
      </c>
      <c r="M207">
        <v>942754.48219000001</v>
      </c>
    </row>
    <row r="208" spans="9:13" x14ac:dyDescent="0.25">
      <c r="I208" s="1">
        <v>43769</v>
      </c>
      <c r="L208">
        <v>1055635.02584</v>
      </c>
      <c r="M208">
        <v>977647.42429999996</v>
      </c>
    </row>
    <row r="209" spans="9:13" x14ac:dyDescent="0.25">
      <c r="I209" s="1">
        <v>43799</v>
      </c>
      <c r="L209">
        <v>1046925.01471</v>
      </c>
      <c r="M209">
        <v>960305.81201999995</v>
      </c>
    </row>
    <row r="210" spans="9:13" x14ac:dyDescent="0.25">
      <c r="I210" s="1">
        <v>43830</v>
      </c>
      <c r="L210">
        <v>1065544.7091600001</v>
      </c>
      <c r="M210">
        <v>988751.23473999999</v>
      </c>
    </row>
    <row r="211" spans="9:13" x14ac:dyDescent="0.25">
      <c r="I211" s="1">
        <v>43861</v>
      </c>
      <c r="L211">
        <v>1038890.6638400001</v>
      </c>
      <c r="M211">
        <v>968698.73293000006</v>
      </c>
    </row>
    <row r="212" spans="9:13" x14ac:dyDescent="0.25">
      <c r="I212" s="1">
        <v>43890</v>
      </c>
      <c r="L212">
        <v>934094.26089000003</v>
      </c>
      <c r="M212">
        <v>879540.26309999998</v>
      </c>
    </row>
    <row r="213" spans="9:13" x14ac:dyDescent="0.25">
      <c r="I213" s="1">
        <v>43921</v>
      </c>
      <c r="L213">
        <v>815898.67562999995</v>
      </c>
      <c r="M213">
        <v>762760.30989999999</v>
      </c>
    </row>
    <row r="214" spans="9:13" x14ac:dyDescent="0.25">
      <c r="I214" s="1">
        <v>43951</v>
      </c>
      <c r="L214">
        <v>898511.54951000004</v>
      </c>
      <c r="M214">
        <v>869750.72172000003</v>
      </c>
    </row>
    <row r="215" spans="9:13" x14ac:dyDescent="0.25">
      <c r="I215" s="1">
        <v>43982</v>
      </c>
      <c r="L215">
        <v>898659.61216999998</v>
      </c>
      <c r="M215">
        <v>876187.64948999998</v>
      </c>
    </row>
    <row r="216" spans="9:13" x14ac:dyDescent="0.25">
      <c r="I216" s="1">
        <v>44012</v>
      </c>
      <c r="L216">
        <v>952676.54393000004</v>
      </c>
      <c r="M216">
        <v>937757.59972000006</v>
      </c>
    </row>
    <row r="217" spans="9:13" x14ac:dyDescent="0.25">
      <c r="I217" s="1">
        <v>44043</v>
      </c>
      <c r="L217">
        <v>957435.91978999996</v>
      </c>
      <c r="M217">
        <v>964888.64468000003</v>
      </c>
    </row>
    <row r="218" spans="9:13" x14ac:dyDescent="0.25">
      <c r="I218" s="1">
        <v>44074</v>
      </c>
      <c r="L218">
        <v>956056.03662000003</v>
      </c>
      <c r="M218">
        <v>963188.53838000004</v>
      </c>
    </row>
    <row r="219" spans="9:13" x14ac:dyDescent="0.25">
      <c r="I219" s="1">
        <v>44104</v>
      </c>
      <c r="L219">
        <v>948906.86736999999</v>
      </c>
      <c r="M219">
        <v>951677.21172000002</v>
      </c>
    </row>
    <row r="220" spans="9:13" x14ac:dyDescent="0.25">
      <c r="I220" s="1">
        <v>44135</v>
      </c>
      <c r="L220">
        <v>932343.36511999997</v>
      </c>
      <c r="M220">
        <v>897076.16824999999</v>
      </c>
    </row>
    <row r="221" spans="9:13" x14ac:dyDescent="0.25">
      <c r="I221" s="1">
        <v>44165</v>
      </c>
      <c r="L221">
        <v>1035226.59659</v>
      </c>
      <c r="M221">
        <v>1003026.5695700001</v>
      </c>
    </row>
    <row r="222" spans="9:13" x14ac:dyDescent="0.25">
      <c r="I222" s="1">
        <v>44196</v>
      </c>
      <c r="L222">
        <v>1055648.2392899999</v>
      </c>
      <c r="M222">
        <v>1052608.4583999999</v>
      </c>
    </row>
    <row r="223" spans="9:13" x14ac:dyDescent="0.25">
      <c r="I223" s="1">
        <v>44227</v>
      </c>
      <c r="L223">
        <v>1101725.59146</v>
      </c>
      <c r="M223">
        <v>1095985.8299400001</v>
      </c>
    </row>
    <row r="224" spans="9:13" x14ac:dyDescent="0.25">
      <c r="I224" s="1">
        <v>44255</v>
      </c>
      <c r="L224">
        <v>1135166.9173600001</v>
      </c>
      <c r="M224">
        <v>1163428.0750899999</v>
      </c>
    </row>
    <row r="225" spans="9:13" x14ac:dyDescent="0.25">
      <c r="I225" s="1">
        <v>44286</v>
      </c>
      <c r="L225">
        <v>1161744.32748</v>
      </c>
      <c r="M225">
        <v>1186895.42026</v>
      </c>
    </row>
    <row r="226" spans="9:13" x14ac:dyDescent="0.25">
      <c r="I226" s="1">
        <v>44316</v>
      </c>
      <c r="L226">
        <v>1179169.84937</v>
      </c>
      <c r="M226">
        <v>1206034.83256</v>
      </c>
    </row>
    <row r="227" spans="9:13" x14ac:dyDescent="0.25">
      <c r="I227" s="1">
        <v>44347</v>
      </c>
      <c r="L227">
        <v>1206547.72119</v>
      </c>
      <c r="M227">
        <v>1237541.3751699999</v>
      </c>
    </row>
    <row r="228" spans="9:13" x14ac:dyDescent="0.25">
      <c r="I228" s="1">
        <v>44377</v>
      </c>
      <c r="L228">
        <v>1196852.58601</v>
      </c>
      <c r="M228">
        <v>1206104.19985</v>
      </c>
    </row>
    <row r="229" spans="9:13" x14ac:dyDescent="0.25">
      <c r="I229" s="1">
        <v>44408</v>
      </c>
      <c r="L229">
        <v>1214769.2949600001</v>
      </c>
      <c r="M229">
        <v>1261671.85836</v>
      </c>
    </row>
    <row r="230" spans="9:13" x14ac:dyDescent="0.25">
      <c r="I230" s="1">
        <v>44439</v>
      </c>
      <c r="L230">
        <v>1236555.0709899999</v>
      </c>
      <c r="M230">
        <v>1250908.65496</v>
      </c>
    </row>
    <row r="231" spans="9:13" x14ac:dyDescent="0.25">
      <c r="I231" s="1">
        <v>44469</v>
      </c>
      <c r="L231">
        <v>1273973.6133699999</v>
      </c>
      <c r="M231">
        <v>1212123.1901100001</v>
      </c>
    </row>
    <row r="232" spans="9:13" x14ac:dyDescent="0.25">
      <c r="I232" s="1">
        <v>44500</v>
      </c>
      <c r="L232">
        <v>1288700.8378999999</v>
      </c>
      <c r="M232">
        <v>1272072.0822399999</v>
      </c>
    </row>
    <row r="233" spans="9:13" x14ac:dyDescent="0.25">
      <c r="I233" s="1">
        <v>44530</v>
      </c>
      <c r="L233">
        <v>1279718.04278</v>
      </c>
      <c r="M233">
        <v>1324139.92802</v>
      </c>
    </row>
    <row r="234" spans="9:13" x14ac:dyDescent="0.25">
      <c r="I234" s="1">
        <v>44561</v>
      </c>
      <c r="L234">
        <v>1322335.2359499999</v>
      </c>
      <c r="M234">
        <v>1386398.89916</v>
      </c>
    </row>
    <row r="235" spans="9:13" x14ac:dyDescent="0.25">
      <c r="I235" s="1">
        <v>44592</v>
      </c>
      <c r="L235">
        <v>1330001.7371</v>
      </c>
      <c r="M235">
        <v>1405491.2489199999</v>
      </c>
    </row>
    <row r="236" spans="9:13" x14ac:dyDescent="0.25">
      <c r="I236" s="1">
        <v>44620</v>
      </c>
      <c r="L236">
        <v>1318508.3211999999</v>
      </c>
      <c r="M236">
        <v>1450622.7834699999</v>
      </c>
    </row>
    <row r="237" spans="9:13" x14ac:dyDescent="0.25">
      <c r="I237" s="1">
        <v>44651</v>
      </c>
      <c r="L237">
        <v>1348339.5644499999</v>
      </c>
      <c r="M237">
        <v>1454261.3962699999</v>
      </c>
    </row>
    <row r="238" spans="9:13" x14ac:dyDescent="0.25">
      <c r="I238" s="1">
        <v>44681</v>
      </c>
      <c r="L238">
        <v>1323536.6360899999</v>
      </c>
      <c r="M238">
        <v>1401162.59589</v>
      </c>
    </row>
    <row r="239" spans="9:13" x14ac:dyDescent="0.25">
      <c r="I239" s="1">
        <v>44712</v>
      </c>
      <c r="L239">
        <v>1323951.6197500001</v>
      </c>
      <c r="M239">
        <v>1396400.0006500001</v>
      </c>
    </row>
    <row r="240" spans="9:13" x14ac:dyDescent="0.25">
      <c r="I240" s="1">
        <v>44742</v>
      </c>
      <c r="L240">
        <v>1283376.15393</v>
      </c>
      <c r="M240">
        <v>1287903.8458499999</v>
      </c>
    </row>
    <row r="241" spans="9:13" x14ac:dyDescent="0.25">
      <c r="I241" s="1">
        <v>44773</v>
      </c>
      <c r="L241">
        <v>1312264.7831600001</v>
      </c>
      <c r="M241">
        <v>1338965.7288200001</v>
      </c>
    </row>
    <row r="242" spans="9:13" x14ac:dyDescent="0.25">
      <c r="I242" s="1">
        <v>44804</v>
      </c>
      <c r="L242">
        <v>1333699.7294900001</v>
      </c>
      <c r="M242">
        <v>1315434.5504099999</v>
      </c>
    </row>
    <row r="243" spans="9:13" x14ac:dyDescent="0.25">
      <c r="I243" s="1">
        <v>44834</v>
      </c>
      <c r="L243">
        <v>1268246.07476</v>
      </c>
      <c r="M243">
        <v>1261846.223</v>
      </c>
    </row>
    <row r="244" spans="9:13" x14ac:dyDescent="0.25">
      <c r="I244" s="1">
        <v>44865</v>
      </c>
      <c r="L244">
        <v>1304453.0422199999</v>
      </c>
      <c r="M244">
        <v>1323512.17145</v>
      </c>
    </row>
    <row r="245" spans="9:13" x14ac:dyDescent="0.25">
      <c r="I245" s="1">
        <v>44895</v>
      </c>
      <c r="L245">
        <v>1412206.17928</v>
      </c>
      <c r="M245">
        <v>1484403.2789499999</v>
      </c>
    </row>
    <row r="246" spans="9:13" x14ac:dyDescent="0.25">
      <c r="I246" s="1">
        <v>44926</v>
      </c>
      <c r="L246">
        <v>1404317.2364399999</v>
      </c>
      <c r="M246">
        <v>1449832.0032200001</v>
      </c>
    </row>
    <row r="247" spans="9:13" x14ac:dyDescent="0.25">
      <c r="I247" s="1">
        <v>44957</v>
      </c>
      <c r="L247">
        <v>1506224.7046399999</v>
      </c>
      <c r="M247">
        <v>1574064.19144</v>
      </c>
    </row>
    <row r="248" spans="9:13" x14ac:dyDescent="0.25">
      <c r="I248" s="1">
        <v>44985</v>
      </c>
      <c r="L248">
        <v>1499970.0524800001</v>
      </c>
      <c r="M248">
        <v>1535016.3586899999</v>
      </c>
    </row>
    <row r="249" spans="9:13" x14ac:dyDescent="0.25">
      <c r="I249" s="1">
        <v>45016</v>
      </c>
      <c r="L249">
        <v>1505306.54528</v>
      </c>
      <c r="M249">
        <v>1512205.0130799999</v>
      </c>
    </row>
    <row r="250" spans="9:13" x14ac:dyDescent="0.25">
      <c r="I250" s="1">
        <v>45046</v>
      </c>
      <c r="L250">
        <v>1520594.5345900001</v>
      </c>
      <c r="M250">
        <v>1559730.36207</v>
      </c>
    </row>
    <row r="251" spans="9:13" x14ac:dyDescent="0.25">
      <c r="I251" s="1">
        <v>45077</v>
      </c>
      <c r="L251">
        <v>1458217.3935100001</v>
      </c>
      <c r="M251">
        <v>1488922.25184</v>
      </c>
    </row>
    <row r="252" spans="9:13" x14ac:dyDescent="0.25">
      <c r="I252" s="1">
        <v>45107</v>
      </c>
      <c r="L252">
        <v>1532612.68212</v>
      </c>
      <c r="M252">
        <v>1520866.8719500001</v>
      </c>
    </row>
    <row r="253" spans="9:13" x14ac:dyDescent="0.25">
      <c r="I253" s="1">
        <v>45138</v>
      </c>
      <c r="L253">
        <v>1577880.8163000001</v>
      </c>
      <c r="M253">
        <v>1581923.09241</v>
      </c>
    </row>
    <row r="254" spans="9:13" x14ac:dyDescent="0.25">
      <c r="I254" s="1">
        <v>45169</v>
      </c>
      <c r="L254">
        <v>1533517.6131500001</v>
      </c>
      <c r="M254">
        <v>1506642.93019</v>
      </c>
    </row>
    <row r="255" spans="9:13" x14ac:dyDescent="0.25">
      <c r="I255" s="1">
        <v>45199</v>
      </c>
      <c r="L255">
        <v>1507908.89677</v>
      </c>
      <c r="M255">
        <v>1468862.8971800001</v>
      </c>
    </row>
    <row r="256" spans="9:13" x14ac:dyDescent="0.25">
      <c r="I256" s="1">
        <v>45230</v>
      </c>
      <c r="L256">
        <v>1480678.40885</v>
      </c>
      <c r="M256">
        <v>1418505.6419200001</v>
      </c>
    </row>
    <row r="257" spans="9:13" x14ac:dyDescent="0.25">
      <c r="I257" s="1">
        <v>45260</v>
      </c>
      <c r="L257">
        <v>1602427.6707599999</v>
      </c>
      <c r="M257">
        <v>1538283.2606899999</v>
      </c>
    </row>
    <row r="258" spans="9:13" x14ac:dyDescent="0.25">
      <c r="I258" s="1">
        <v>45291</v>
      </c>
      <c r="L258">
        <v>1601629.65233</v>
      </c>
      <c r="M258">
        <v>1571866.4416700001</v>
      </c>
    </row>
    <row r="259" spans="9:13" x14ac:dyDescent="0.25">
      <c r="I259" s="1">
        <v>45322</v>
      </c>
      <c r="L259">
        <v>1583995.6392300001</v>
      </c>
      <c r="M259">
        <v>1525018.3968700001</v>
      </c>
    </row>
    <row r="260" spans="9:13" x14ac:dyDescent="0.25">
      <c r="I260" s="1">
        <v>45351</v>
      </c>
      <c r="L260">
        <v>1572863.87323</v>
      </c>
      <c r="M260">
        <v>1487049.6270900001</v>
      </c>
    </row>
    <row r="261" spans="9:13" x14ac:dyDescent="0.25">
      <c r="I261" s="1">
        <v>45382</v>
      </c>
      <c r="L261">
        <v>1603526.00037</v>
      </c>
      <c r="M261">
        <v>1535021.3931799999</v>
      </c>
    </row>
    <row r="262" spans="9:13" x14ac:dyDescent="0.25">
      <c r="I262" s="1">
        <v>45412</v>
      </c>
      <c r="L262">
        <v>1637418.26061</v>
      </c>
      <c r="M262">
        <v>1579799.1838700001</v>
      </c>
    </row>
    <row r="263" spans="9:13" x14ac:dyDescent="0.25">
      <c r="I263" s="1">
        <v>45443</v>
      </c>
      <c r="L263">
        <v>1670550.2012</v>
      </c>
      <c r="M263">
        <v>1594550.55006</v>
      </c>
    </row>
    <row r="264" spans="9:13" x14ac:dyDescent="0.25">
      <c r="I264" s="1">
        <v>45473</v>
      </c>
      <c r="L264">
        <v>1735667.8319099999</v>
      </c>
      <c r="M264">
        <v>1661079.0635599999</v>
      </c>
    </row>
    <row r="265" spans="9:13" x14ac:dyDescent="0.25">
      <c r="I265" s="1">
        <v>45504</v>
      </c>
      <c r="L265">
        <v>1810953.0991199999</v>
      </c>
      <c r="M265">
        <v>1729083.12533</v>
      </c>
    </row>
    <row r="266" spans="9:13" x14ac:dyDescent="0.25">
      <c r="I266" s="1">
        <v>45535</v>
      </c>
      <c r="L266">
        <v>1872725.9326299999</v>
      </c>
      <c r="M266">
        <v>1751314.8088400001</v>
      </c>
    </row>
    <row r="267" spans="9:13" x14ac:dyDescent="0.25">
      <c r="I267" s="1">
        <v>45565</v>
      </c>
      <c r="L267">
        <v>1981826.44942</v>
      </c>
      <c r="M267">
        <v>1820879.5574</v>
      </c>
    </row>
    <row r="268" spans="9:13" x14ac:dyDescent="0.25">
      <c r="I268" s="1">
        <v>45596</v>
      </c>
      <c r="L268">
        <v>1953597.7728599999</v>
      </c>
      <c r="M268">
        <v>1804251.6968</v>
      </c>
    </row>
    <row r="269" spans="9:13" x14ac:dyDescent="0.25">
      <c r="I269" s="1">
        <v>45626</v>
      </c>
      <c r="L269">
        <v>1955619.03486</v>
      </c>
      <c r="M269">
        <v>1787378.2501300001</v>
      </c>
    </row>
    <row r="270" spans="9:13" x14ac:dyDescent="0.25">
      <c r="I270" s="1">
        <v>45657</v>
      </c>
      <c r="L270">
        <v>1970359.0756699999</v>
      </c>
      <c r="M270">
        <v>1781835.40447</v>
      </c>
    </row>
    <row r="271" spans="9:13" x14ac:dyDescent="0.25">
      <c r="I271" s="1">
        <v>45688</v>
      </c>
      <c r="L271">
        <v>1929715.8374699999</v>
      </c>
      <c r="M271">
        <v>1827428.77003</v>
      </c>
    </row>
    <row r="272" spans="9:13" x14ac:dyDescent="0.25">
      <c r="I272" s="1">
        <v>45716</v>
      </c>
      <c r="L272">
        <v>1940547.63968</v>
      </c>
      <c r="M272">
        <v>1820500.1619299999</v>
      </c>
    </row>
    <row r="273" spans="9:13" x14ac:dyDescent="0.25">
      <c r="I273" s="1">
        <v>45747</v>
      </c>
      <c r="L273">
        <v>1982380.2659700001</v>
      </c>
      <c r="M273">
        <v>1886009.3605299999</v>
      </c>
    </row>
    <row r="274" spans="9:13" x14ac:dyDescent="0.25">
      <c r="I274" s="1">
        <v>45777</v>
      </c>
      <c r="L274">
        <v>2028758.3692699999</v>
      </c>
      <c r="M274">
        <v>1965825.29119</v>
      </c>
    </row>
    <row r="275" spans="9:13" x14ac:dyDescent="0.25">
      <c r="I275" s="1">
        <v>45808</v>
      </c>
      <c r="L275">
        <v>2071975.2336500001</v>
      </c>
      <c r="M275">
        <v>2025372.3150299999</v>
      </c>
    </row>
    <row r="276" spans="9:13" x14ac:dyDescent="0.25">
      <c r="I276" s="1">
        <v>45838</v>
      </c>
      <c r="L276">
        <v>2077244.7678799999</v>
      </c>
      <c r="M276">
        <v>2068972.69524</v>
      </c>
    </row>
    <row r="277" spans="9:13" x14ac:dyDescent="0.25">
      <c r="I277" s="1">
        <v>45869</v>
      </c>
      <c r="L277">
        <v>2088721.30696</v>
      </c>
      <c r="M277">
        <v>2115244.7903999998</v>
      </c>
    </row>
    <row r="278" spans="9:13" x14ac:dyDescent="0.25">
      <c r="I278" s="1">
        <v>45900</v>
      </c>
      <c r="L278">
        <v>2138002.7088100002</v>
      </c>
      <c r="M278">
        <v>2190148.8676</v>
      </c>
    </row>
    <row r="279" spans="9:13" x14ac:dyDescent="0.25">
      <c r="I279" s="1">
        <v>45930</v>
      </c>
      <c r="L279">
        <v>2184892.0657100002</v>
      </c>
      <c r="M279">
        <v>2333087.6333699999</v>
      </c>
    </row>
    <row r="280" spans="9:13" x14ac:dyDescent="0.25">
      <c r="I280" s="1">
        <v>45961</v>
      </c>
      <c r="L280">
        <v>2289465.2633500001</v>
      </c>
      <c r="M280">
        <v>2375312.8878500001</v>
      </c>
    </row>
    <row r="281" spans="9:13" x14ac:dyDescent="0.25">
      <c r="I281" s="1">
        <v>45991</v>
      </c>
      <c r="L281">
        <v>2306230.92704</v>
      </c>
      <c r="M281">
        <v>2429975.7129799998</v>
      </c>
    </row>
    <row r="282" spans="9:13" x14ac:dyDescent="0.25">
      <c r="I282" s="1">
        <v>46022</v>
      </c>
      <c r="L282">
        <v>2394234.0592700001</v>
      </c>
      <c r="M282">
        <v>2541142.00667</v>
      </c>
    </row>
    <row r="283" spans="9:13" x14ac:dyDescent="0.25">
      <c r="I283" s="1">
        <v>46053</v>
      </c>
      <c r="L283">
        <v>2487689.9360000002</v>
      </c>
      <c r="M283">
        <v>2639016.1549800001</v>
      </c>
    </row>
    <row r="284" spans="9:13" x14ac:dyDescent="0.25">
      <c r="I284" s="1">
        <v>46081</v>
      </c>
      <c r="L284">
        <v>2640467.2933100001</v>
      </c>
      <c r="M284">
        <v>2827944.8782700002</v>
      </c>
    </row>
    <row r="285" spans="9:13" x14ac:dyDescent="0.25">
      <c r="I285" s="1">
        <v>46112</v>
      </c>
      <c r="L285">
        <v>2380185.7935000001</v>
      </c>
      <c r="M285">
        <v>2529585.3592099999</v>
      </c>
    </row>
    <row r="286" spans="9:13" x14ac:dyDescent="0.25">
      <c r="I286" s="1">
        <v>46142</v>
      </c>
      <c r="L286">
        <v>2456829.0144600002</v>
      </c>
      <c r="M286">
        <v>2571239.9150899998</v>
      </c>
    </row>
    <row r="287" spans="9:13" x14ac:dyDescent="0.25">
      <c r="I287" s="1">
        <v>46173</v>
      </c>
      <c r="J287">
        <v>2432693.3576600002</v>
      </c>
      <c r="K287">
        <v>2564411.2582899998</v>
      </c>
      <c r="L287">
        <v>2432693.3576600002</v>
      </c>
      <c r="M287">
        <v>2564411.2582899998</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F357-43E1-41B4-9087-B28E31737A00}">
  <dimension ref="B1:M287"/>
  <sheetViews>
    <sheetView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811</v>
      </c>
      <c r="C2" t="s">
        <v>163</v>
      </c>
      <c r="D2" t="s">
        <v>113</v>
      </c>
      <c r="E2" t="str">
        <f>_xlfn.CONCAT(B2,"_",C2,"_",D2)</f>
        <v>811_B3_PH_FOORD</v>
      </c>
      <c r="F2" t="str">
        <f>INDEX(
Table_MAPPINGS_PH_GRAPHS_2[SERIES_ID],
MATCH(E2,Table_MAPPINGS_PH_GRAPHS_2[LOOKUP],0
))</f>
        <v>3385</v>
      </c>
      <c r="G2" t="str">
        <f>INDEX(
Table_MAPPINGS_PH_GRAPHS_2[LEGEND_DESCRIPTION],
MATCH(E2,Table_MAPPINGS_PH_GRAPHS_2[LOOKUP],0
))</f>
        <v>Foord</v>
      </c>
      <c r="I2" s="1">
        <v>37500</v>
      </c>
      <c r="L2">
        <v>100000</v>
      </c>
      <c r="M2">
        <v>100000</v>
      </c>
    </row>
    <row r="3" spans="2:13" x14ac:dyDescent="0.25">
      <c r="B3">
        <v>811</v>
      </c>
      <c r="C3" t="str">
        <f>C2</f>
        <v>B3</v>
      </c>
      <c r="D3" t="s">
        <v>114</v>
      </c>
      <c r="E3" t="str">
        <f>_xlfn.CONCAT(B3,"_",C3,"_",D3)</f>
        <v>811_B3_PH_COMP_1</v>
      </c>
      <c r="F3" t="str">
        <f>INDEX(
Table_MAPPINGS_PH_GRAPHS_2[SERIES_ID],
MATCH(E3,Table_MAPPINGS_PH_GRAPHS_2[LOOKUP],0
))</f>
        <v>903</v>
      </c>
      <c r="G3" t="str">
        <f>INDEX(
Table_MAPPINGS_PH_GRAPHS_2[LEGEND_DESCRIPTION],
MATCH(E3,Table_MAPPINGS_PH_GRAPHS_2[LOOKUP],0
))</f>
        <v>Benchmark</v>
      </c>
      <c r="I3" s="1">
        <v>37529</v>
      </c>
      <c r="L3">
        <v>101856</v>
      </c>
      <c r="M3">
        <v>98457.913440000004</v>
      </c>
    </row>
    <row r="4" spans="2:13" x14ac:dyDescent="0.25">
      <c r="I4" s="1">
        <v>37560</v>
      </c>
      <c r="L4">
        <v>104517.80284999999</v>
      </c>
      <c r="M4">
        <v>97866.836949999997</v>
      </c>
    </row>
    <row r="5" spans="2:13" x14ac:dyDescent="0.25">
      <c r="I5" s="1">
        <v>37590</v>
      </c>
      <c r="L5">
        <v>110600.94800999999</v>
      </c>
      <c r="M5">
        <v>99973.716199999995</v>
      </c>
    </row>
    <row r="6" spans="2:13" x14ac:dyDescent="0.25">
      <c r="I6" s="1">
        <v>37621</v>
      </c>
      <c r="L6">
        <v>107781.84045</v>
      </c>
      <c r="M6">
        <v>97128.416519999999</v>
      </c>
    </row>
    <row r="7" spans="2:13" x14ac:dyDescent="0.25">
      <c r="I7" s="1">
        <v>37652</v>
      </c>
      <c r="L7">
        <v>104441.46565</v>
      </c>
      <c r="M7">
        <v>92302.013340000005</v>
      </c>
    </row>
    <row r="8" spans="2:13" x14ac:dyDescent="0.25">
      <c r="I8" s="1">
        <v>37680</v>
      </c>
      <c r="L8">
        <v>101149.26177</v>
      </c>
      <c r="M8">
        <v>88327.360209999999</v>
      </c>
    </row>
    <row r="9" spans="2:13" x14ac:dyDescent="0.25">
      <c r="I9" s="1">
        <v>37711</v>
      </c>
      <c r="L9">
        <v>95304.149380000003</v>
      </c>
      <c r="M9">
        <v>81321.024269999994</v>
      </c>
    </row>
    <row r="10" spans="2:13" x14ac:dyDescent="0.25">
      <c r="I10" s="1">
        <v>37741</v>
      </c>
      <c r="L10">
        <v>94676.380950000006</v>
      </c>
      <c r="M10">
        <v>79969.804539999997</v>
      </c>
    </row>
    <row r="11" spans="2:13" x14ac:dyDescent="0.25">
      <c r="I11" s="1">
        <v>37772</v>
      </c>
      <c r="L11">
        <v>104010.7147</v>
      </c>
      <c r="M11">
        <v>91218.347339999993</v>
      </c>
    </row>
    <row r="12" spans="2:13" x14ac:dyDescent="0.25">
      <c r="I12" s="1">
        <v>37802</v>
      </c>
      <c r="L12">
        <v>103865.09970000001</v>
      </c>
      <c r="M12">
        <v>89196.117419999995</v>
      </c>
    </row>
    <row r="13" spans="2:13" x14ac:dyDescent="0.25">
      <c r="I13" s="1">
        <v>37833</v>
      </c>
      <c r="L13">
        <v>108497.69087999999</v>
      </c>
      <c r="M13">
        <v>94264.795469999997</v>
      </c>
    </row>
    <row r="14" spans="2:13" x14ac:dyDescent="0.25">
      <c r="I14" s="1">
        <v>37864</v>
      </c>
      <c r="L14">
        <v>112361.40214999999</v>
      </c>
      <c r="M14">
        <v>99106.041259999998</v>
      </c>
    </row>
    <row r="15" spans="2:13" x14ac:dyDescent="0.25">
      <c r="I15" s="1">
        <v>37894</v>
      </c>
      <c r="L15">
        <v>110850.14129</v>
      </c>
      <c r="M15">
        <v>96271.023190000007</v>
      </c>
    </row>
    <row r="16" spans="2:13" x14ac:dyDescent="0.25">
      <c r="I16" s="1">
        <v>37925</v>
      </c>
      <c r="L16">
        <v>118883.67273000001</v>
      </c>
      <c r="M16">
        <v>105685.96105</v>
      </c>
    </row>
    <row r="17" spans="9:13" x14ac:dyDescent="0.25">
      <c r="I17" s="1">
        <v>37955</v>
      </c>
      <c r="L17">
        <v>120290.89876</v>
      </c>
      <c r="M17">
        <v>105447.0876</v>
      </c>
    </row>
    <row r="18" spans="9:13" x14ac:dyDescent="0.25">
      <c r="I18" s="1">
        <v>37986</v>
      </c>
      <c r="L18">
        <v>128495.33951000001</v>
      </c>
      <c r="M18">
        <v>112750.5852</v>
      </c>
    </row>
    <row r="19" spans="9:13" x14ac:dyDescent="0.25">
      <c r="I19" s="1">
        <v>38017</v>
      </c>
      <c r="L19">
        <v>132120.83551</v>
      </c>
      <c r="M19">
        <v>117981.68173</v>
      </c>
    </row>
    <row r="20" spans="9:13" x14ac:dyDescent="0.25">
      <c r="I20" s="1">
        <v>38046</v>
      </c>
      <c r="L20">
        <v>132650.50794000001</v>
      </c>
      <c r="M20">
        <v>118546.31981</v>
      </c>
    </row>
    <row r="21" spans="9:13" x14ac:dyDescent="0.25">
      <c r="I21" s="1">
        <v>38077</v>
      </c>
      <c r="L21">
        <v>131532.39681000001</v>
      </c>
      <c r="M21">
        <v>116895.61926000001</v>
      </c>
    </row>
    <row r="22" spans="9:13" x14ac:dyDescent="0.25">
      <c r="I22" s="1">
        <v>38107</v>
      </c>
      <c r="L22">
        <v>129859.30472</v>
      </c>
      <c r="M22">
        <v>114131.56748</v>
      </c>
    </row>
    <row r="23" spans="9:13" x14ac:dyDescent="0.25">
      <c r="I23" s="1">
        <v>38138</v>
      </c>
      <c r="L23">
        <v>129563.22551</v>
      </c>
      <c r="M23">
        <v>114481.29674999999</v>
      </c>
    </row>
    <row r="24" spans="9:13" x14ac:dyDescent="0.25">
      <c r="I24" s="1">
        <v>38168</v>
      </c>
      <c r="L24">
        <v>129161.9682</v>
      </c>
      <c r="M24">
        <v>111374.24125000001</v>
      </c>
    </row>
    <row r="25" spans="9:13" x14ac:dyDescent="0.25">
      <c r="I25" s="1">
        <v>38199</v>
      </c>
      <c r="L25">
        <v>131209.44372000001</v>
      </c>
      <c r="M25">
        <v>113771.47929</v>
      </c>
    </row>
    <row r="26" spans="9:13" x14ac:dyDescent="0.25">
      <c r="I26" s="1">
        <v>38230</v>
      </c>
      <c r="L26">
        <v>142743.27866000001</v>
      </c>
      <c r="M26">
        <v>123722.52956</v>
      </c>
    </row>
    <row r="27" spans="9:13" x14ac:dyDescent="0.25">
      <c r="I27" s="1">
        <v>38260</v>
      </c>
      <c r="L27">
        <v>150958.86806000001</v>
      </c>
      <c r="M27">
        <v>130790.55515</v>
      </c>
    </row>
    <row r="28" spans="9:13" x14ac:dyDescent="0.25">
      <c r="I28" s="1">
        <v>38291</v>
      </c>
      <c r="L28">
        <v>154441.03627000001</v>
      </c>
      <c r="M28">
        <v>129988.12591</v>
      </c>
    </row>
    <row r="29" spans="9:13" x14ac:dyDescent="0.25">
      <c r="I29" s="1">
        <v>38321</v>
      </c>
      <c r="L29">
        <v>164503.48754999999</v>
      </c>
      <c r="M29">
        <v>139422.46739999999</v>
      </c>
    </row>
    <row r="30" spans="9:13" x14ac:dyDescent="0.25">
      <c r="I30" s="1">
        <v>38352</v>
      </c>
      <c r="L30">
        <v>168998.87435</v>
      </c>
      <c r="M30">
        <v>141435.49799</v>
      </c>
    </row>
    <row r="31" spans="9:13" x14ac:dyDescent="0.25">
      <c r="I31" s="1">
        <v>38383</v>
      </c>
      <c r="L31">
        <v>169142.18539999999</v>
      </c>
      <c r="M31">
        <v>143351.43309000001</v>
      </c>
    </row>
    <row r="32" spans="9:13" x14ac:dyDescent="0.25">
      <c r="I32" s="1">
        <v>38411</v>
      </c>
      <c r="L32">
        <v>175670.0589</v>
      </c>
      <c r="M32">
        <v>151171.71677</v>
      </c>
    </row>
    <row r="33" spans="9:13" x14ac:dyDescent="0.25">
      <c r="I33" s="1">
        <v>38442</v>
      </c>
      <c r="L33">
        <v>172605.14337999999</v>
      </c>
      <c r="M33">
        <v>149850.25959999999</v>
      </c>
    </row>
    <row r="34" spans="9:13" x14ac:dyDescent="0.25">
      <c r="I34" s="1">
        <v>38472</v>
      </c>
      <c r="L34">
        <v>169834.31301000001</v>
      </c>
      <c r="M34">
        <v>142102.02447999999</v>
      </c>
    </row>
    <row r="35" spans="9:13" x14ac:dyDescent="0.25">
      <c r="I35" s="1">
        <v>38503</v>
      </c>
      <c r="L35">
        <v>182070.87526</v>
      </c>
      <c r="M35">
        <v>156087.25297999999</v>
      </c>
    </row>
    <row r="36" spans="9:13" x14ac:dyDescent="0.25">
      <c r="I36" s="1">
        <v>38533</v>
      </c>
      <c r="L36">
        <v>187792.08837000001</v>
      </c>
      <c r="M36">
        <v>160704.39064</v>
      </c>
    </row>
    <row r="37" spans="9:13" x14ac:dyDescent="0.25">
      <c r="I37" s="1">
        <v>38564</v>
      </c>
      <c r="L37">
        <v>204867.64738000001</v>
      </c>
      <c r="M37">
        <v>172228.44961000001</v>
      </c>
    </row>
    <row r="38" spans="9:13" x14ac:dyDescent="0.25">
      <c r="I38" s="1">
        <v>38595</v>
      </c>
      <c r="L38">
        <v>210204.44959</v>
      </c>
      <c r="M38">
        <v>175765.32269999999</v>
      </c>
    </row>
    <row r="39" spans="9:13" x14ac:dyDescent="0.25">
      <c r="I39" s="1">
        <v>38625</v>
      </c>
      <c r="L39">
        <v>229288.28094999999</v>
      </c>
      <c r="M39">
        <v>193304.58606999999</v>
      </c>
    </row>
    <row r="40" spans="9:13" x14ac:dyDescent="0.25">
      <c r="I40" s="1">
        <v>38656</v>
      </c>
      <c r="L40">
        <v>223913.59773000001</v>
      </c>
      <c r="M40">
        <v>188714.81450000001</v>
      </c>
    </row>
    <row r="41" spans="9:13" x14ac:dyDescent="0.25">
      <c r="I41" s="1">
        <v>38686</v>
      </c>
      <c r="L41">
        <v>231306.97625000001</v>
      </c>
      <c r="M41">
        <v>192755.87289999999</v>
      </c>
    </row>
    <row r="42" spans="9:13" x14ac:dyDescent="0.25">
      <c r="I42" s="1">
        <v>38717</v>
      </c>
      <c r="L42">
        <v>247977.42371</v>
      </c>
      <c r="M42">
        <v>208266.02617999999</v>
      </c>
    </row>
    <row r="43" spans="9:13" x14ac:dyDescent="0.25">
      <c r="I43" s="1">
        <v>38748</v>
      </c>
      <c r="L43">
        <v>275262.23271000001</v>
      </c>
      <c r="M43">
        <v>227505.15628</v>
      </c>
    </row>
    <row r="44" spans="9:13" x14ac:dyDescent="0.25">
      <c r="I44" s="1">
        <v>38776</v>
      </c>
      <c r="L44">
        <v>277915.55735000002</v>
      </c>
      <c r="M44">
        <v>220174.21528999999</v>
      </c>
    </row>
    <row r="45" spans="9:13" x14ac:dyDescent="0.25">
      <c r="I45" s="1">
        <v>38807</v>
      </c>
      <c r="L45">
        <v>292207.57088000001</v>
      </c>
      <c r="M45">
        <v>235864.95379</v>
      </c>
    </row>
    <row r="46" spans="9:13" x14ac:dyDescent="0.25">
      <c r="I46" s="1">
        <v>38837</v>
      </c>
      <c r="L46">
        <v>297969.38021999999</v>
      </c>
      <c r="M46">
        <v>245836.64457999999</v>
      </c>
    </row>
    <row r="47" spans="9:13" x14ac:dyDescent="0.25">
      <c r="I47" s="1">
        <v>38868</v>
      </c>
      <c r="L47">
        <v>284623.76955000003</v>
      </c>
      <c r="M47">
        <v>239272.72699</v>
      </c>
    </row>
    <row r="48" spans="9:13" x14ac:dyDescent="0.25">
      <c r="I48" s="1">
        <v>38898</v>
      </c>
      <c r="L48">
        <v>282218.65469</v>
      </c>
      <c r="M48">
        <v>247341.00614000001</v>
      </c>
    </row>
    <row r="49" spans="9:13" x14ac:dyDescent="0.25">
      <c r="I49" s="1">
        <v>38929</v>
      </c>
      <c r="L49">
        <v>280309.08747000003</v>
      </c>
      <c r="M49">
        <v>243732.08449000001</v>
      </c>
    </row>
    <row r="50" spans="9:13" x14ac:dyDescent="0.25">
      <c r="I50" s="1">
        <v>38960</v>
      </c>
      <c r="L50">
        <v>296180.49592000002</v>
      </c>
      <c r="M50">
        <v>256998.29618</v>
      </c>
    </row>
    <row r="51" spans="9:13" x14ac:dyDescent="0.25">
      <c r="I51" s="1">
        <v>38990</v>
      </c>
      <c r="L51">
        <v>302789.13504000002</v>
      </c>
      <c r="M51">
        <v>263006.62040999997</v>
      </c>
    </row>
    <row r="52" spans="9:13" x14ac:dyDescent="0.25">
      <c r="I52" s="1">
        <v>39021</v>
      </c>
      <c r="L52">
        <v>321142.41151000001</v>
      </c>
      <c r="M52">
        <v>275032.54551999999</v>
      </c>
    </row>
    <row r="53" spans="9:13" x14ac:dyDescent="0.25">
      <c r="I53" s="1">
        <v>39051</v>
      </c>
      <c r="L53">
        <v>333064.27172000002</v>
      </c>
      <c r="M53">
        <v>282389.77033000003</v>
      </c>
    </row>
    <row r="54" spans="9:13" x14ac:dyDescent="0.25">
      <c r="I54" s="1">
        <v>39082</v>
      </c>
      <c r="L54">
        <v>348597.86854</v>
      </c>
      <c r="M54">
        <v>294131.05725000001</v>
      </c>
    </row>
    <row r="55" spans="9:13" x14ac:dyDescent="0.25">
      <c r="I55" s="1">
        <v>39113</v>
      </c>
      <c r="L55">
        <v>360777.63286000001</v>
      </c>
      <c r="M55">
        <v>300697.29401000001</v>
      </c>
    </row>
    <row r="56" spans="9:13" x14ac:dyDescent="0.25">
      <c r="I56" s="1">
        <v>39141</v>
      </c>
      <c r="L56">
        <v>367492.85155999998</v>
      </c>
      <c r="M56">
        <v>305211.53829</v>
      </c>
    </row>
    <row r="57" spans="9:13" x14ac:dyDescent="0.25">
      <c r="I57" s="1">
        <v>39172</v>
      </c>
      <c r="L57">
        <v>382146.45916000003</v>
      </c>
      <c r="M57">
        <v>324665.5772</v>
      </c>
    </row>
    <row r="58" spans="9:13" x14ac:dyDescent="0.25">
      <c r="I58" s="1">
        <v>39202</v>
      </c>
      <c r="L58">
        <v>398086.28006000002</v>
      </c>
      <c r="M58">
        <v>335959.80742999999</v>
      </c>
    </row>
    <row r="59" spans="9:13" x14ac:dyDescent="0.25">
      <c r="I59" s="1">
        <v>39233</v>
      </c>
      <c r="L59">
        <v>405338.65973999997</v>
      </c>
      <c r="M59">
        <v>341835.63033000001</v>
      </c>
    </row>
    <row r="60" spans="9:13" x14ac:dyDescent="0.25">
      <c r="I60" s="1">
        <v>39263</v>
      </c>
      <c r="L60">
        <v>399244.53315999999</v>
      </c>
      <c r="M60">
        <v>338587.95646000002</v>
      </c>
    </row>
    <row r="61" spans="9:13" x14ac:dyDescent="0.25">
      <c r="I61" s="1">
        <v>39294</v>
      </c>
      <c r="L61">
        <v>398414.10800000001</v>
      </c>
      <c r="M61">
        <v>341830.99203000002</v>
      </c>
    </row>
    <row r="62" spans="9:13" x14ac:dyDescent="0.25">
      <c r="I62" s="1">
        <v>39325</v>
      </c>
      <c r="L62">
        <v>399023.08643000002</v>
      </c>
      <c r="M62">
        <v>344129.89770999999</v>
      </c>
    </row>
    <row r="63" spans="9:13" x14ac:dyDescent="0.25">
      <c r="I63" s="1">
        <v>39355</v>
      </c>
      <c r="L63">
        <v>409100.07040000003</v>
      </c>
      <c r="M63">
        <v>361315.95306999999</v>
      </c>
    </row>
    <row r="64" spans="9:13" x14ac:dyDescent="0.25">
      <c r="I64" s="1">
        <v>39386</v>
      </c>
      <c r="L64">
        <v>425594.26400000002</v>
      </c>
      <c r="M64">
        <v>378636.82890999998</v>
      </c>
    </row>
    <row r="65" spans="9:13" x14ac:dyDescent="0.25">
      <c r="I65" s="1">
        <v>39416</v>
      </c>
      <c r="L65">
        <v>406852.75571</v>
      </c>
      <c r="M65">
        <v>366556.09431000001</v>
      </c>
    </row>
    <row r="66" spans="9:13" x14ac:dyDescent="0.25">
      <c r="I66" s="1">
        <v>39447</v>
      </c>
      <c r="L66">
        <v>393115.63357000001</v>
      </c>
      <c r="M66">
        <v>350587.52046000003</v>
      </c>
    </row>
    <row r="67" spans="9:13" x14ac:dyDescent="0.25">
      <c r="I67" s="1">
        <v>39478</v>
      </c>
      <c r="L67">
        <v>357361.40495</v>
      </c>
      <c r="M67">
        <v>330923.13377999997</v>
      </c>
    </row>
    <row r="68" spans="9:13" x14ac:dyDescent="0.25">
      <c r="I68" s="1">
        <v>39507</v>
      </c>
      <c r="L68">
        <v>392995.04596999998</v>
      </c>
      <c r="M68">
        <v>372131.19952000002</v>
      </c>
    </row>
    <row r="69" spans="9:13" x14ac:dyDescent="0.25">
      <c r="I69" s="1">
        <v>39538</v>
      </c>
      <c r="L69">
        <v>384795.77068000002</v>
      </c>
      <c r="M69">
        <v>360817.48835</v>
      </c>
    </row>
    <row r="70" spans="9:13" x14ac:dyDescent="0.25">
      <c r="I70" s="1">
        <v>39568</v>
      </c>
      <c r="L70">
        <v>390623.74242999998</v>
      </c>
      <c r="M70">
        <v>375947.06754000002</v>
      </c>
    </row>
    <row r="71" spans="9:13" x14ac:dyDescent="0.25">
      <c r="I71" s="1">
        <v>39599</v>
      </c>
      <c r="L71">
        <v>396687.80356999999</v>
      </c>
      <c r="M71">
        <v>389948.29823000001</v>
      </c>
    </row>
    <row r="72" spans="9:13" x14ac:dyDescent="0.25">
      <c r="I72" s="1">
        <v>39629</v>
      </c>
      <c r="L72">
        <v>376643.48228</v>
      </c>
      <c r="M72">
        <v>372945.14724999998</v>
      </c>
    </row>
    <row r="73" spans="9:13" x14ac:dyDescent="0.25">
      <c r="I73" s="1">
        <v>39660</v>
      </c>
      <c r="L73">
        <v>374252.66162000003</v>
      </c>
      <c r="M73">
        <v>340435.24442</v>
      </c>
    </row>
    <row r="74" spans="9:13" x14ac:dyDescent="0.25">
      <c r="I74" s="1">
        <v>39691</v>
      </c>
      <c r="L74">
        <v>391579.18398999999</v>
      </c>
      <c r="M74">
        <v>341498.34720000002</v>
      </c>
    </row>
    <row r="75" spans="9:13" x14ac:dyDescent="0.25">
      <c r="I75" s="1">
        <v>39721</v>
      </c>
      <c r="L75">
        <v>344621.70490000001</v>
      </c>
      <c r="M75">
        <v>296285.86577999999</v>
      </c>
    </row>
    <row r="76" spans="9:13" x14ac:dyDescent="0.25">
      <c r="I76" s="1">
        <v>39752</v>
      </c>
      <c r="L76">
        <v>310785.82436000003</v>
      </c>
      <c r="M76">
        <v>261778.93458999999</v>
      </c>
    </row>
    <row r="77" spans="9:13" x14ac:dyDescent="0.25">
      <c r="I77" s="1">
        <v>39782</v>
      </c>
      <c r="L77">
        <v>307582.83405</v>
      </c>
      <c r="M77">
        <v>265103.21805000002</v>
      </c>
    </row>
    <row r="78" spans="9:13" x14ac:dyDescent="0.25">
      <c r="I78" s="1">
        <v>39813</v>
      </c>
      <c r="L78">
        <v>314810.12316000002</v>
      </c>
      <c r="M78">
        <v>269129.35652999999</v>
      </c>
    </row>
    <row r="79" spans="9:13" x14ac:dyDescent="0.25">
      <c r="I79" s="1">
        <v>39844</v>
      </c>
      <c r="L79">
        <v>299662.67155000003</v>
      </c>
      <c r="M79">
        <v>257692.18874000001</v>
      </c>
    </row>
    <row r="80" spans="9:13" x14ac:dyDescent="0.25">
      <c r="I80" s="1">
        <v>39872</v>
      </c>
      <c r="L80">
        <v>275570.95679999999</v>
      </c>
      <c r="M80">
        <v>232249.22925999999</v>
      </c>
    </row>
    <row r="81" spans="9:13" x14ac:dyDescent="0.25">
      <c r="I81" s="1">
        <v>39903</v>
      </c>
      <c r="L81">
        <v>296355.56763000001</v>
      </c>
      <c r="M81">
        <v>257840.76957</v>
      </c>
    </row>
    <row r="82" spans="9:13" x14ac:dyDescent="0.25">
      <c r="I82" s="1">
        <v>39933</v>
      </c>
      <c r="L82">
        <v>309774.62698</v>
      </c>
      <c r="M82">
        <v>261912.67279000001</v>
      </c>
    </row>
    <row r="83" spans="9:13" x14ac:dyDescent="0.25">
      <c r="I83" s="1">
        <v>39964</v>
      </c>
      <c r="L83">
        <v>322006.43826999998</v>
      </c>
      <c r="M83">
        <v>288972.00926999998</v>
      </c>
    </row>
    <row r="84" spans="9:13" x14ac:dyDescent="0.25">
      <c r="I84" s="1">
        <v>39994</v>
      </c>
      <c r="L84">
        <v>328531.44676999998</v>
      </c>
      <c r="M84">
        <v>280143.58688999998</v>
      </c>
    </row>
    <row r="85" spans="9:13" x14ac:dyDescent="0.25">
      <c r="I85" s="1">
        <v>40025</v>
      </c>
      <c r="L85">
        <v>350568.37316000002</v>
      </c>
      <c r="M85">
        <v>308438.64892000001</v>
      </c>
    </row>
    <row r="86" spans="9:13" x14ac:dyDescent="0.25">
      <c r="I86" s="1">
        <v>40056</v>
      </c>
      <c r="L86">
        <v>369288.77431000001</v>
      </c>
      <c r="M86">
        <v>318308.60590000002</v>
      </c>
    </row>
    <row r="87" spans="9:13" x14ac:dyDescent="0.25">
      <c r="I87" s="1">
        <v>40086</v>
      </c>
      <c r="L87">
        <v>378041.15435000003</v>
      </c>
      <c r="M87">
        <v>319099.59396000003</v>
      </c>
    </row>
    <row r="88" spans="9:13" x14ac:dyDescent="0.25">
      <c r="I88" s="1">
        <v>40117</v>
      </c>
      <c r="L88">
        <v>388067.16266999999</v>
      </c>
      <c r="M88">
        <v>338298.75722000003</v>
      </c>
    </row>
    <row r="89" spans="9:13" x14ac:dyDescent="0.25">
      <c r="I89" s="1">
        <v>40147</v>
      </c>
      <c r="L89">
        <v>386410.30666</v>
      </c>
      <c r="M89">
        <v>345507.40119</v>
      </c>
    </row>
    <row r="90" spans="9:13" x14ac:dyDescent="0.25">
      <c r="I90" s="1">
        <v>40178</v>
      </c>
      <c r="L90">
        <v>407906.38338999997</v>
      </c>
      <c r="M90">
        <v>355608.26919000002</v>
      </c>
    </row>
    <row r="91" spans="9:13" x14ac:dyDescent="0.25">
      <c r="I91" s="1">
        <v>40209</v>
      </c>
      <c r="L91">
        <v>401488.06520999997</v>
      </c>
      <c r="M91">
        <v>343147.96545999998</v>
      </c>
    </row>
    <row r="92" spans="9:13" x14ac:dyDescent="0.25">
      <c r="I92" s="1">
        <v>40237</v>
      </c>
      <c r="L92">
        <v>406699.71987999999</v>
      </c>
      <c r="M92">
        <v>344428.29619000002</v>
      </c>
    </row>
    <row r="93" spans="9:13" x14ac:dyDescent="0.25">
      <c r="I93" s="1">
        <v>40268</v>
      </c>
      <c r="L93">
        <v>432875.81488999998</v>
      </c>
      <c r="M93">
        <v>371534.55700999999</v>
      </c>
    </row>
    <row r="94" spans="9:13" x14ac:dyDescent="0.25">
      <c r="I94" s="1">
        <v>40298</v>
      </c>
      <c r="L94">
        <v>439357.18417000002</v>
      </c>
      <c r="M94">
        <v>371312.76804</v>
      </c>
    </row>
    <row r="95" spans="9:13" x14ac:dyDescent="0.25">
      <c r="I95" s="1">
        <v>40329</v>
      </c>
      <c r="L95">
        <v>422105.37719999999</v>
      </c>
      <c r="M95">
        <v>352331.99235000001</v>
      </c>
    </row>
    <row r="96" spans="9:13" x14ac:dyDescent="0.25">
      <c r="I96" s="1">
        <v>40359</v>
      </c>
      <c r="L96">
        <v>412643.86836999998</v>
      </c>
      <c r="M96">
        <v>341169.18115000002</v>
      </c>
    </row>
    <row r="97" spans="9:13" x14ac:dyDescent="0.25">
      <c r="I97" s="1">
        <v>40390</v>
      </c>
      <c r="L97">
        <v>439931.62407999998</v>
      </c>
      <c r="M97">
        <v>368618.36835</v>
      </c>
    </row>
    <row r="98" spans="9:13" x14ac:dyDescent="0.25">
      <c r="I98" s="1">
        <v>40421</v>
      </c>
      <c r="L98">
        <v>426377.07598000002</v>
      </c>
      <c r="M98">
        <v>355434.48684000003</v>
      </c>
    </row>
    <row r="99" spans="9:13" x14ac:dyDescent="0.25">
      <c r="I99" s="1">
        <v>40451</v>
      </c>
      <c r="L99">
        <v>469516.93634999997</v>
      </c>
      <c r="M99">
        <v>386513.15892999998</v>
      </c>
    </row>
    <row r="100" spans="9:13" x14ac:dyDescent="0.25">
      <c r="I100" s="1">
        <v>40482</v>
      </c>
      <c r="L100">
        <v>484938.93885999999</v>
      </c>
      <c r="M100">
        <v>400235.47203</v>
      </c>
    </row>
    <row r="101" spans="9:13" x14ac:dyDescent="0.25">
      <c r="I101" s="1">
        <v>40512</v>
      </c>
      <c r="L101">
        <v>492768.03259999998</v>
      </c>
      <c r="M101">
        <v>398428.15091999999</v>
      </c>
    </row>
    <row r="102" spans="9:13" x14ac:dyDescent="0.25">
      <c r="I102" s="1">
        <v>40543</v>
      </c>
      <c r="L102">
        <v>514264.61202</v>
      </c>
      <c r="M102">
        <v>423115.45091000001</v>
      </c>
    </row>
    <row r="103" spans="9:13" x14ac:dyDescent="0.25">
      <c r="I103" s="1">
        <v>40574</v>
      </c>
      <c r="L103">
        <v>498431.47274</v>
      </c>
      <c r="M103">
        <v>414003.47261</v>
      </c>
    </row>
    <row r="104" spans="9:13" x14ac:dyDescent="0.25">
      <c r="I104" s="1">
        <v>40602</v>
      </c>
      <c r="L104">
        <v>506901.63990000001</v>
      </c>
      <c r="M104">
        <v>425615.58231999999</v>
      </c>
    </row>
    <row r="105" spans="9:13" x14ac:dyDescent="0.25">
      <c r="I105" s="1">
        <v>40633</v>
      </c>
      <c r="L105">
        <v>512323.81725999998</v>
      </c>
      <c r="M105">
        <v>427838.96067</v>
      </c>
    </row>
    <row r="106" spans="9:13" x14ac:dyDescent="0.25">
      <c r="I106" s="1">
        <v>40663</v>
      </c>
      <c r="L106">
        <v>524408.47524000006</v>
      </c>
      <c r="M106">
        <v>437431.08231000003</v>
      </c>
    </row>
    <row r="107" spans="9:13" x14ac:dyDescent="0.25">
      <c r="I107" s="1">
        <v>40694</v>
      </c>
      <c r="L107">
        <v>525303.44941</v>
      </c>
      <c r="M107">
        <v>434050.82981999998</v>
      </c>
    </row>
    <row r="108" spans="9:13" x14ac:dyDescent="0.25">
      <c r="I108" s="1">
        <v>40724</v>
      </c>
      <c r="L108">
        <v>517732.51958999998</v>
      </c>
      <c r="M108">
        <v>425239.41459</v>
      </c>
    </row>
    <row r="109" spans="9:13" x14ac:dyDescent="0.25">
      <c r="I109" s="1">
        <v>40755</v>
      </c>
      <c r="L109">
        <v>517899.23044000001</v>
      </c>
      <c r="M109">
        <v>416771.00309999997</v>
      </c>
    </row>
    <row r="110" spans="9:13" x14ac:dyDescent="0.25">
      <c r="I110" s="1">
        <v>40786</v>
      </c>
      <c r="L110">
        <v>516756.07017000002</v>
      </c>
      <c r="M110">
        <v>415428.98272000003</v>
      </c>
    </row>
    <row r="111" spans="9:13" x14ac:dyDescent="0.25">
      <c r="I111" s="1">
        <v>40816</v>
      </c>
      <c r="L111">
        <v>504319.56724</v>
      </c>
      <c r="M111">
        <v>400424.09701999999</v>
      </c>
    </row>
    <row r="112" spans="9:13" x14ac:dyDescent="0.25">
      <c r="I112" s="1">
        <v>40847</v>
      </c>
      <c r="L112">
        <v>546270.35158999998</v>
      </c>
      <c r="M112">
        <v>437862.05949999997</v>
      </c>
    </row>
    <row r="113" spans="9:13" x14ac:dyDescent="0.25">
      <c r="I113" s="1">
        <v>40877</v>
      </c>
      <c r="L113">
        <v>550412.95036000002</v>
      </c>
      <c r="M113">
        <v>444856.95423999999</v>
      </c>
    </row>
    <row r="114" spans="9:13" x14ac:dyDescent="0.25">
      <c r="I114" s="1">
        <v>40908</v>
      </c>
      <c r="L114">
        <v>554201.88170999999</v>
      </c>
      <c r="M114">
        <v>433977.62167000002</v>
      </c>
    </row>
    <row r="115" spans="9:13" x14ac:dyDescent="0.25">
      <c r="I115" s="1">
        <v>40939</v>
      </c>
      <c r="L115">
        <v>587663.38095000002</v>
      </c>
      <c r="M115">
        <v>458839.86359000002</v>
      </c>
    </row>
    <row r="116" spans="9:13" x14ac:dyDescent="0.25">
      <c r="I116" s="1">
        <v>40968</v>
      </c>
      <c r="L116">
        <v>607511.85444000002</v>
      </c>
      <c r="M116">
        <v>466623.58182999998</v>
      </c>
    </row>
    <row r="117" spans="9:13" x14ac:dyDescent="0.25">
      <c r="I117" s="1">
        <v>40999</v>
      </c>
      <c r="L117">
        <v>614269.27124999999</v>
      </c>
      <c r="M117">
        <v>460037.94147000002</v>
      </c>
    </row>
    <row r="118" spans="9:13" x14ac:dyDescent="0.25">
      <c r="I118" s="1">
        <v>41029</v>
      </c>
      <c r="L118">
        <v>632997.56876000005</v>
      </c>
      <c r="M118">
        <v>473072.00527000002</v>
      </c>
    </row>
    <row r="119" spans="9:13" x14ac:dyDescent="0.25">
      <c r="I119" s="1">
        <v>41060</v>
      </c>
      <c r="L119">
        <v>606793.77612000005</v>
      </c>
      <c r="M119">
        <v>456094.05583000003</v>
      </c>
    </row>
    <row r="120" spans="9:13" x14ac:dyDescent="0.25">
      <c r="I120" s="1">
        <v>41090</v>
      </c>
      <c r="L120">
        <v>616599.46148000006</v>
      </c>
      <c r="M120">
        <v>464543.06371000002</v>
      </c>
    </row>
    <row r="121" spans="9:13" x14ac:dyDescent="0.25">
      <c r="I121" s="1">
        <v>41121</v>
      </c>
      <c r="L121">
        <v>640615.98904999997</v>
      </c>
      <c r="M121">
        <v>477111.90408000001</v>
      </c>
    </row>
    <row r="122" spans="9:13" x14ac:dyDescent="0.25">
      <c r="I122" s="1">
        <v>41152</v>
      </c>
      <c r="L122">
        <v>654098.16830000002</v>
      </c>
      <c r="M122">
        <v>490194.05180000002</v>
      </c>
    </row>
    <row r="123" spans="9:13" x14ac:dyDescent="0.25">
      <c r="I123" s="1">
        <v>41182</v>
      </c>
      <c r="L123">
        <v>659794.89252999995</v>
      </c>
      <c r="M123">
        <v>498256.68767999997</v>
      </c>
    </row>
    <row r="124" spans="9:13" x14ac:dyDescent="0.25">
      <c r="I124" s="1">
        <v>41213</v>
      </c>
      <c r="L124">
        <v>686014.66029999999</v>
      </c>
      <c r="M124">
        <v>519268.81534999999</v>
      </c>
    </row>
    <row r="125" spans="9:13" x14ac:dyDescent="0.25">
      <c r="I125" s="1">
        <v>41243</v>
      </c>
      <c r="L125">
        <v>700073.69923999999</v>
      </c>
      <c r="M125">
        <v>532954.48572</v>
      </c>
    </row>
    <row r="126" spans="9:13" x14ac:dyDescent="0.25">
      <c r="I126" s="1">
        <v>41274</v>
      </c>
      <c r="L126">
        <v>720444.61945999996</v>
      </c>
      <c r="M126">
        <v>549767.92945000005</v>
      </c>
    </row>
    <row r="127" spans="9:13" x14ac:dyDescent="0.25">
      <c r="I127" s="1">
        <v>41305</v>
      </c>
      <c r="L127">
        <v>735365.59386999998</v>
      </c>
      <c r="M127">
        <v>567510.66041999997</v>
      </c>
    </row>
    <row r="128" spans="9:13" x14ac:dyDescent="0.25">
      <c r="I128" s="1">
        <v>41333</v>
      </c>
      <c r="L128">
        <v>733345.43273</v>
      </c>
      <c r="M128">
        <v>556762.82420000003</v>
      </c>
    </row>
    <row r="129" spans="9:13" x14ac:dyDescent="0.25">
      <c r="I129" s="1">
        <v>41364</v>
      </c>
      <c r="L129">
        <v>755238.31784999999</v>
      </c>
      <c r="M129">
        <v>563413.63295999996</v>
      </c>
    </row>
    <row r="130" spans="9:13" x14ac:dyDescent="0.25">
      <c r="I130" s="1">
        <v>41394</v>
      </c>
      <c r="L130">
        <v>743882.86959000002</v>
      </c>
      <c r="M130">
        <v>549360.91694000002</v>
      </c>
    </row>
    <row r="131" spans="9:13" x14ac:dyDescent="0.25">
      <c r="I131" s="1">
        <v>41425</v>
      </c>
      <c r="L131">
        <v>795134.86497</v>
      </c>
      <c r="M131">
        <v>596118.96366000001</v>
      </c>
    </row>
    <row r="132" spans="9:13" x14ac:dyDescent="0.25">
      <c r="I132" s="1">
        <v>41455</v>
      </c>
      <c r="L132">
        <v>773533.13520999998</v>
      </c>
      <c r="M132">
        <v>562153.86545000004</v>
      </c>
    </row>
    <row r="133" spans="9:13" x14ac:dyDescent="0.25">
      <c r="I133" s="1">
        <v>41486</v>
      </c>
      <c r="L133">
        <v>795079.53535000002</v>
      </c>
      <c r="M133">
        <v>586929.21617999999</v>
      </c>
    </row>
    <row r="134" spans="9:13" x14ac:dyDescent="0.25">
      <c r="I134" s="1">
        <v>41517</v>
      </c>
      <c r="L134">
        <v>821646.78067000001</v>
      </c>
      <c r="M134">
        <v>602055.31665000005</v>
      </c>
    </row>
    <row r="135" spans="9:13" x14ac:dyDescent="0.25">
      <c r="I135" s="1">
        <v>41547</v>
      </c>
      <c r="L135">
        <v>866484.58143000002</v>
      </c>
      <c r="M135">
        <v>632616.12037999998</v>
      </c>
    </row>
    <row r="136" spans="9:13" x14ac:dyDescent="0.25">
      <c r="I136" s="1">
        <v>41578</v>
      </c>
      <c r="L136">
        <v>914470.76737000002</v>
      </c>
      <c r="M136">
        <v>655476.77289000002</v>
      </c>
    </row>
    <row r="137" spans="9:13" x14ac:dyDescent="0.25">
      <c r="I137" s="1">
        <v>41608</v>
      </c>
      <c r="L137">
        <v>896639.79231000005</v>
      </c>
      <c r="M137">
        <v>648264.18637000001</v>
      </c>
    </row>
    <row r="138" spans="9:13" x14ac:dyDescent="0.25">
      <c r="I138" s="1">
        <v>41639</v>
      </c>
      <c r="L138">
        <v>922308.03046000004</v>
      </c>
      <c r="M138">
        <v>667607.06022999994</v>
      </c>
    </row>
    <row r="139" spans="9:13" x14ac:dyDescent="0.25">
      <c r="I139" s="1">
        <v>41670</v>
      </c>
      <c r="L139">
        <v>888241.33288999996</v>
      </c>
      <c r="M139">
        <v>651855.55974000006</v>
      </c>
    </row>
    <row r="140" spans="9:13" x14ac:dyDescent="0.25">
      <c r="I140" s="1">
        <v>41698</v>
      </c>
      <c r="L140">
        <v>927606.9192</v>
      </c>
      <c r="M140">
        <v>683692.59705999994</v>
      </c>
    </row>
    <row r="141" spans="9:13" x14ac:dyDescent="0.25">
      <c r="I141" s="1">
        <v>41729</v>
      </c>
      <c r="L141">
        <v>959961.12194999994</v>
      </c>
      <c r="M141">
        <v>696224.17628999997</v>
      </c>
    </row>
    <row r="142" spans="9:13" x14ac:dyDescent="0.25">
      <c r="I142" s="1">
        <v>41759</v>
      </c>
      <c r="L142">
        <v>990496.84120000002</v>
      </c>
      <c r="M142">
        <v>714681.59496999998</v>
      </c>
    </row>
    <row r="143" spans="9:13" x14ac:dyDescent="0.25">
      <c r="I143" s="1">
        <v>41790</v>
      </c>
      <c r="L143">
        <v>1007290.70286</v>
      </c>
      <c r="M143">
        <v>726105.31165000005</v>
      </c>
    </row>
    <row r="144" spans="9:13" x14ac:dyDescent="0.25">
      <c r="I144" s="1">
        <v>41820</v>
      </c>
      <c r="L144">
        <v>1026269.04695</v>
      </c>
      <c r="M144">
        <v>746191.01234999998</v>
      </c>
    </row>
    <row r="145" spans="9:13" x14ac:dyDescent="0.25">
      <c r="I145" s="1">
        <v>41851</v>
      </c>
      <c r="L145">
        <v>1035168.98359</v>
      </c>
      <c r="M145">
        <v>753094.53222000005</v>
      </c>
    </row>
    <row r="146" spans="9:13" x14ac:dyDescent="0.25">
      <c r="I146" s="1">
        <v>41882</v>
      </c>
      <c r="L146">
        <v>1024979.52295</v>
      </c>
      <c r="M146">
        <v>749640.83964000002</v>
      </c>
    </row>
    <row r="147" spans="9:13" x14ac:dyDescent="0.25">
      <c r="I147" s="1">
        <v>41912</v>
      </c>
      <c r="L147">
        <v>1017442.0496499999</v>
      </c>
      <c r="M147">
        <v>730308.24737999996</v>
      </c>
    </row>
    <row r="148" spans="9:13" x14ac:dyDescent="0.25">
      <c r="I148" s="1">
        <v>41943</v>
      </c>
      <c r="L148">
        <v>1041703.3947600001</v>
      </c>
      <c r="M148">
        <v>737649.23803999997</v>
      </c>
    </row>
    <row r="149" spans="9:13" x14ac:dyDescent="0.25">
      <c r="I149" s="1">
        <v>41973</v>
      </c>
      <c r="L149">
        <v>1059549.0497900001</v>
      </c>
      <c r="M149">
        <v>741654.89064</v>
      </c>
    </row>
    <row r="150" spans="9:13" x14ac:dyDescent="0.25">
      <c r="I150" s="1">
        <v>42004</v>
      </c>
      <c r="L150">
        <v>1056063.95107</v>
      </c>
      <c r="M150">
        <v>740225.59253999998</v>
      </c>
    </row>
    <row r="151" spans="9:13" x14ac:dyDescent="0.25">
      <c r="I151" s="1">
        <v>42035</v>
      </c>
      <c r="L151">
        <v>1072223.69285</v>
      </c>
      <c r="M151">
        <v>763031.66752999998</v>
      </c>
    </row>
    <row r="152" spans="9:13" x14ac:dyDescent="0.25">
      <c r="I152" s="1">
        <v>42063</v>
      </c>
      <c r="L152">
        <v>1120078.60332</v>
      </c>
      <c r="M152">
        <v>794073.38768000004</v>
      </c>
    </row>
    <row r="153" spans="9:13" x14ac:dyDescent="0.25">
      <c r="I153" s="1">
        <v>42094</v>
      </c>
      <c r="L153">
        <v>1114910.7187999999</v>
      </c>
      <c r="M153">
        <v>783494.30900000001</v>
      </c>
    </row>
    <row r="154" spans="9:13" x14ac:dyDescent="0.25">
      <c r="I154" s="1">
        <v>42124</v>
      </c>
      <c r="L154">
        <v>1146452.5849200001</v>
      </c>
      <c r="M154">
        <v>820306.25297000003</v>
      </c>
    </row>
    <row r="155" spans="9:13" x14ac:dyDescent="0.25">
      <c r="I155" s="1">
        <v>42155</v>
      </c>
      <c r="L155">
        <v>1122281.7061000001</v>
      </c>
      <c r="M155">
        <v>787873.26890000002</v>
      </c>
    </row>
    <row r="156" spans="9:13" x14ac:dyDescent="0.25">
      <c r="I156" s="1">
        <v>42185</v>
      </c>
      <c r="L156">
        <v>1114462.4202000001</v>
      </c>
      <c r="M156">
        <v>781913.10586999997</v>
      </c>
    </row>
    <row r="157" spans="9:13" x14ac:dyDescent="0.25">
      <c r="I157" s="1">
        <v>42216</v>
      </c>
      <c r="L157">
        <v>1118296.2382400001</v>
      </c>
      <c r="M157">
        <v>785998.38291000004</v>
      </c>
    </row>
    <row r="158" spans="9:13" x14ac:dyDescent="0.25">
      <c r="I158" s="1">
        <v>42247</v>
      </c>
      <c r="L158">
        <v>1077499.73233</v>
      </c>
      <c r="M158">
        <v>758063.33172999998</v>
      </c>
    </row>
    <row r="159" spans="9:13" x14ac:dyDescent="0.25">
      <c r="I159" s="1">
        <v>42277</v>
      </c>
      <c r="L159">
        <v>1066538.3354199999</v>
      </c>
      <c r="M159">
        <v>765290.83822999999</v>
      </c>
    </row>
    <row r="160" spans="9:13" x14ac:dyDescent="0.25">
      <c r="I160" s="1">
        <v>42308</v>
      </c>
      <c r="L160">
        <v>1141109.60562</v>
      </c>
      <c r="M160">
        <v>823541.86719999998</v>
      </c>
    </row>
    <row r="161" spans="9:13" x14ac:dyDescent="0.25">
      <c r="I161" s="1">
        <v>42338</v>
      </c>
      <c r="L161">
        <v>1090036.94566</v>
      </c>
      <c r="M161">
        <v>791765.90112000005</v>
      </c>
    </row>
    <row r="162" spans="9:13" x14ac:dyDescent="0.25">
      <c r="I162" s="1">
        <v>42369</v>
      </c>
      <c r="L162">
        <v>1069557.62736</v>
      </c>
      <c r="M162">
        <v>778182.35106999998</v>
      </c>
    </row>
    <row r="163" spans="9:13" x14ac:dyDescent="0.25">
      <c r="I163" s="1">
        <v>42400</v>
      </c>
      <c r="L163">
        <v>1037698.52115</v>
      </c>
      <c r="M163">
        <v>754944.91240000003</v>
      </c>
    </row>
    <row r="164" spans="9:13" x14ac:dyDescent="0.25">
      <c r="I164" s="1">
        <v>42429</v>
      </c>
      <c r="L164">
        <v>1042249.63006</v>
      </c>
      <c r="M164">
        <v>759409.68130000005</v>
      </c>
    </row>
    <row r="165" spans="9:13" x14ac:dyDescent="0.25">
      <c r="I165" s="1">
        <v>42460</v>
      </c>
      <c r="L165">
        <v>1118421.3026999999</v>
      </c>
      <c r="M165">
        <v>808308.38971000002</v>
      </c>
    </row>
    <row r="166" spans="9:13" x14ac:dyDescent="0.25">
      <c r="I166" s="1">
        <v>42490</v>
      </c>
      <c r="L166">
        <v>1120855.6014700001</v>
      </c>
      <c r="M166">
        <v>822022.35386000003</v>
      </c>
    </row>
    <row r="167" spans="9:13" x14ac:dyDescent="0.25">
      <c r="I167" s="1">
        <v>42521</v>
      </c>
      <c r="L167">
        <v>1139761.7630100001</v>
      </c>
      <c r="M167">
        <v>837119.15558999998</v>
      </c>
    </row>
    <row r="168" spans="9:13" x14ac:dyDescent="0.25">
      <c r="I168" s="1">
        <v>42551</v>
      </c>
      <c r="L168">
        <v>1115269.59767</v>
      </c>
      <c r="M168">
        <v>811831.88899000001</v>
      </c>
    </row>
    <row r="169" spans="9:13" x14ac:dyDescent="0.25">
      <c r="I169" s="1">
        <v>42582</v>
      </c>
      <c r="L169">
        <v>1131137.9712499999</v>
      </c>
      <c r="M169">
        <v>821263.06100999995</v>
      </c>
    </row>
    <row r="170" spans="9:13" x14ac:dyDescent="0.25">
      <c r="I170" s="1">
        <v>42613</v>
      </c>
      <c r="L170">
        <v>1142107.91176</v>
      </c>
      <c r="M170">
        <v>823461.46979</v>
      </c>
    </row>
    <row r="171" spans="9:13" x14ac:dyDescent="0.25">
      <c r="I171" s="1">
        <v>42643</v>
      </c>
      <c r="L171">
        <v>1114134.0436199999</v>
      </c>
      <c r="M171">
        <v>815711.76586000004</v>
      </c>
    </row>
    <row r="172" spans="9:13" x14ac:dyDescent="0.25">
      <c r="I172" s="1">
        <v>42674</v>
      </c>
      <c r="L172">
        <v>1074639.07571</v>
      </c>
      <c r="M172">
        <v>795393.06689000002</v>
      </c>
    </row>
    <row r="173" spans="9:13" x14ac:dyDescent="0.25">
      <c r="I173" s="1">
        <v>42704</v>
      </c>
      <c r="L173">
        <v>1067818.7089199999</v>
      </c>
      <c r="M173">
        <v>790979.01032</v>
      </c>
    </row>
    <row r="174" spans="9:13" x14ac:dyDescent="0.25">
      <c r="I174" s="1">
        <v>42735</v>
      </c>
      <c r="L174">
        <v>1084479.3241600001</v>
      </c>
      <c r="M174">
        <v>798638.34435999999</v>
      </c>
    </row>
    <row r="175" spans="9:13" x14ac:dyDescent="0.25">
      <c r="I175" s="1">
        <v>42766</v>
      </c>
      <c r="L175">
        <v>1100621.81571</v>
      </c>
      <c r="M175">
        <v>833047.71623999998</v>
      </c>
    </row>
    <row r="176" spans="9:13" x14ac:dyDescent="0.25">
      <c r="I176" s="1">
        <v>42794</v>
      </c>
      <c r="L176">
        <v>1091451.43683</v>
      </c>
      <c r="M176">
        <v>807134.19923000003</v>
      </c>
    </row>
    <row r="177" spans="9:13" x14ac:dyDescent="0.25">
      <c r="I177" s="1">
        <v>42825</v>
      </c>
      <c r="L177">
        <v>1101677.7530799999</v>
      </c>
      <c r="M177">
        <v>828788.96602000005</v>
      </c>
    </row>
    <row r="178" spans="9:13" x14ac:dyDescent="0.25">
      <c r="I178" s="1">
        <v>42855</v>
      </c>
      <c r="L178">
        <v>1137551.89573</v>
      </c>
      <c r="M178">
        <v>858996.94828999997</v>
      </c>
    </row>
    <row r="179" spans="9:13" x14ac:dyDescent="0.25">
      <c r="I179" s="1">
        <v>42886</v>
      </c>
      <c r="L179">
        <v>1146328.71811</v>
      </c>
      <c r="M179">
        <v>855354.32148000004</v>
      </c>
    </row>
    <row r="180" spans="9:13" x14ac:dyDescent="0.25">
      <c r="I180" s="1">
        <v>42916</v>
      </c>
      <c r="L180">
        <v>1096506.6558699999</v>
      </c>
      <c r="M180">
        <v>825535.49424000003</v>
      </c>
    </row>
    <row r="181" spans="9:13" x14ac:dyDescent="0.25">
      <c r="I181" s="1">
        <v>42947</v>
      </c>
      <c r="L181">
        <v>1133370.6863899999</v>
      </c>
      <c r="M181">
        <v>883598.20741000003</v>
      </c>
    </row>
    <row r="182" spans="9:13" x14ac:dyDescent="0.25">
      <c r="I182" s="1">
        <v>42978</v>
      </c>
      <c r="L182">
        <v>1134600.1298499999</v>
      </c>
      <c r="M182">
        <v>906975.10491999995</v>
      </c>
    </row>
    <row r="183" spans="9:13" x14ac:dyDescent="0.25">
      <c r="I183" s="1">
        <v>43008</v>
      </c>
      <c r="L183">
        <v>1132744.42973</v>
      </c>
      <c r="M183">
        <v>899070.86766999995</v>
      </c>
    </row>
    <row r="184" spans="9:13" x14ac:dyDescent="0.25">
      <c r="I184" s="1">
        <v>43039</v>
      </c>
      <c r="L184">
        <v>1206894.91769</v>
      </c>
      <c r="M184">
        <v>955371.86984000006</v>
      </c>
    </row>
    <row r="185" spans="9:13" x14ac:dyDescent="0.25">
      <c r="I185" s="1">
        <v>43069</v>
      </c>
      <c r="L185">
        <v>1200757.37053</v>
      </c>
      <c r="M185">
        <v>969278.40150000004</v>
      </c>
    </row>
    <row r="186" spans="9:13" x14ac:dyDescent="0.25">
      <c r="I186" s="1">
        <v>43100</v>
      </c>
      <c r="L186">
        <v>1124975.558</v>
      </c>
      <c r="M186">
        <v>965989.67845999997</v>
      </c>
    </row>
    <row r="187" spans="9:13" x14ac:dyDescent="0.25">
      <c r="I187" s="1">
        <v>43131</v>
      </c>
      <c r="L187">
        <v>1119602.4345499999</v>
      </c>
      <c r="M187">
        <v>966953.98508999997</v>
      </c>
    </row>
    <row r="188" spans="9:13" x14ac:dyDescent="0.25">
      <c r="I188" s="1">
        <v>43159</v>
      </c>
      <c r="L188">
        <v>1089958.85726</v>
      </c>
      <c r="M188">
        <v>947911.13320000004</v>
      </c>
    </row>
    <row r="189" spans="9:13" x14ac:dyDescent="0.25">
      <c r="I189" s="1">
        <v>43190</v>
      </c>
      <c r="L189">
        <v>1041214.73647</v>
      </c>
      <c r="M189">
        <v>908323.30972000002</v>
      </c>
    </row>
    <row r="190" spans="9:13" x14ac:dyDescent="0.25">
      <c r="I190" s="1">
        <v>43220</v>
      </c>
      <c r="L190">
        <v>1068409.5155199999</v>
      </c>
      <c r="M190">
        <v>957078.92594999995</v>
      </c>
    </row>
    <row r="191" spans="9:13" x14ac:dyDescent="0.25">
      <c r="I191" s="1">
        <v>43251</v>
      </c>
      <c r="L191">
        <v>1038260.59979</v>
      </c>
      <c r="M191">
        <v>923808.33875999996</v>
      </c>
    </row>
    <row r="192" spans="9:13" x14ac:dyDescent="0.25">
      <c r="I192" s="1">
        <v>43281</v>
      </c>
      <c r="L192">
        <v>1069899.12497</v>
      </c>
      <c r="M192">
        <v>949535.08614000003</v>
      </c>
    </row>
    <row r="193" spans="9:13" x14ac:dyDescent="0.25">
      <c r="I193" s="1">
        <v>43312</v>
      </c>
      <c r="L193">
        <v>1070501.0999700001</v>
      </c>
      <c r="M193">
        <v>954771.44787000003</v>
      </c>
    </row>
    <row r="194" spans="9:13" x14ac:dyDescent="0.25">
      <c r="I194" s="1">
        <v>43343</v>
      </c>
      <c r="L194">
        <v>1117742.2046399999</v>
      </c>
      <c r="M194">
        <v>978824.00474</v>
      </c>
    </row>
    <row r="195" spans="9:13" x14ac:dyDescent="0.25">
      <c r="I195" s="1">
        <v>43373</v>
      </c>
      <c r="L195">
        <v>1044411.25457</v>
      </c>
      <c r="M195">
        <v>940243.98263999994</v>
      </c>
    </row>
    <row r="196" spans="9:13" x14ac:dyDescent="0.25">
      <c r="I196" s="1">
        <v>43404</v>
      </c>
      <c r="L196">
        <v>986306.41856999998</v>
      </c>
      <c r="M196">
        <v>895174.16115000006</v>
      </c>
    </row>
    <row r="197" spans="9:13" x14ac:dyDescent="0.25">
      <c r="I197" s="1">
        <v>43434</v>
      </c>
      <c r="L197">
        <v>956168.85799000005</v>
      </c>
      <c r="M197">
        <v>858606.27367000002</v>
      </c>
    </row>
    <row r="198" spans="9:13" x14ac:dyDescent="0.25">
      <c r="I198" s="1">
        <v>43465</v>
      </c>
      <c r="L198">
        <v>971932.12956000003</v>
      </c>
      <c r="M198">
        <v>894624.23270000005</v>
      </c>
    </row>
    <row r="199" spans="9:13" x14ac:dyDescent="0.25">
      <c r="I199" s="1">
        <v>43496</v>
      </c>
      <c r="L199">
        <v>995284.39847999997</v>
      </c>
      <c r="M199">
        <v>917675.09034999995</v>
      </c>
    </row>
    <row r="200" spans="9:13" x14ac:dyDescent="0.25">
      <c r="I200" s="1">
        <v>43524</v>
      </c>
      <c r="L200">
        <v>1007583.6147799999</v>
      </c>
      <c r="M200">
        <v>948720.71920000005</v>
      </c>
    </row>
    <row r="201" spans="9:13" x14ac:dyDescent="0.25">
      <c r="I201" s="1">
        <v>43555</v>
      </c>
      <c r="L201">
        <v>1008835.35898</v>
      </c>
      <c r="M201">
        <v>955225.78532999998</v>
      </c>
    </row>
    <row r="202" spans="9:13" x14ac:dyDescent="0.25">
      <c r="I202" s="1">
        <v>43585</v>
      </c>
      <c r="L202">
        <v>1062867.46282</v>
      </c>
      <c r="M202">
        <v>990061.62390999997</v>
      </c>
    </row>
    <row r="203" spans="9:13" x14ac:dyDescent="0.25">
      <c r="I203" s="1">
        <v>43616</v>
      </c>
      <c r="L203">
        <v>997674.95039999997</v>
      </c>
      <c r="M203">
        <v>948530.01566999999</v>
      </c>
    </row>
    <row r="204" spans="9:13" x14ac:dyDescent="0.25">
      <c r="I204" s="1">
        <v>43646</v>
      </c>
      <c r="L204">
        <v>1016140.79235</v>
      </c>
      <c r="M204">
        <v>993837.98262999998</v>
      </c>
    </row>
    <row r="205" spans="9:13" x14ac:dyDescent="0.25">
      <c r="I205" s="1">
        <v>43677</v>
      </c>
      <c r="L205">
        <v>984770.15136999998</v>
      </c>
      <c r="M205">
        <v>964654.67573999998</v>
      </c>
    </row>
    <row r="206" spans="9:13" x14ac:dyDescent="0.25">
      <c r="I206" s="1">
        <v>43708</v>
      </c>
      <c r="L206">
        <v>962963.14174999995</v>
      </c>
      <c r="M206">
        <v>940324.42041000002</v>
      </c>
    </row>
    <row r="207" spans="9:13" x14ac:dyDescent="0.25">
      <c r="I207" s="1">
        <v>43738</v>
      </c>
      <c r="L207">
        <v>970715.05397000001</v>
      </c>
      <c r="M207">
        <v>942754.48219000001</v>
      </c>
    </row>
    <row r="208" spans="9:13" x14ac:dyDescent="0.25">
      <c r="I208" s="1">
        <v>43769</v>
      </c>
      <c r="L208">
        <v>1005772.98359</v>
      </c>
      <c r="M208">
        <v>977647.42429999996</v>
      </c>
    </row>
    <row r="209" spans="9:13" x14ac:dyDescent="0.25">
      <c r="I209" s="1">
        <v>43799</v>
      </c>
      <c r="L209">
        <v>996680.01665000001</v>
      </c>
      <c r="M209">
        <v>960305.81201999995</v>
      </c>
    </row>
    <row r="210" spans="9:13" x14ac:dyDescent="0.25">
      <c r="I210" s="1">
        <v>43830</v>
      </c>
      <c r="L210">
        <v>1013590.69985</v>
      </c>
      <c r="M210">
        <v>988751.23473999999</v>
      </c>
    </row>
    <row r="211" spans="9:13" x14ac:dyDescent="0.25">
      <c r="I211" s="1">
        <v>43861</v>
      </c>
      <c r="L211">
        <v>987316.23812999995</v>
      </c>
      <c r="M211">
        <v>968698.73293000006</v>
      </c>
    </row>
    <row r="212" spans="9:13" x14ac:dyDescent="0.25">
      <c r="I212" s="1">
        <v>43890</v>
      </c>
      <c r="L212">
        <v>886582.90064000001</v>
      </c>
      <c r="M212">
        <v>879540.26309999998</v>
      </c>
    </row>
    <row r="213" spans="9:13" x14ac:dyDescent="0.25">
      <c r="I213" s="1">
        <v>43921</v>
      </c>
      <c r="L213">
        <v>773726.79209999996</v>
      </c>
      <c r="M213">
        <v>762760.30989999999</v>
      </c>
    </row>
    <row r="214" spans="9:13" x14ac:dyDescent="0.25">
      <c r="I214" s="1">
        <v>43951</v>
      </c>
      <c r="L214">
        <v>851471.22831000003</v>
      </c>
      <c r="M214">
        <v>869750.72172000003</v>
      </c>
    </row>
    <row r="215" spans="9:13" x14ac:dyDescent="0.25">
      <c r="I215" s="1">
        <v>43982</v>
      </c>
      <c r="L215">
        <v>850961.25774999999</v>
      </c>
      <c r="M215">
        <v>876187.64948999998</v>
      </c>
    </row>
    <row r="216" spans="9:13" x14ac:dyDescent="0.25">
      <c r="I216" s="1">
        <v>44012</v>
      </c>
      <c r="L216">
        <v>901458.48714999994</v>
      </c>
      <c r="M216">
        <v>937757.59972000006</v>
      </c>
    </row>
    <row r="217" spans="9:13" x14ac:dyDescent="0.25">
      <c r="I217" s="1">
        <v>44043</v>
      </c>
      <c r="L217">
        <v>905228.21291999996</v>
      </c>
      <c r="M217">
        <v>964888.64468000003</v>
      </c>
    </row>
    <row r="218" spans="9:13" x14ac:dyDescent="0.25">
      <c r="I218" s="1">
        <v>44074</v>
      </c>
      <c r="L218">
        <v>903166.59883999999</v>
      </c>
      <c r="M218">
        <v>963188.53838000004</v>
      </c>
    </row>
    <row r="219" spans="9:13" x14ac:dyDescent="0.25">
      <c r="I219" s="1">
        <v>44104</v>
      </c>
      <c r="L219">
        <v>895695.07963000005</v>
      </c>
      <c r="M219">
        <v>951677.21172000002</v>
      </c>
    </row>
    <row r="220" spans="9:13" x14ac:dyDescent="0.25">
      <c r="I220" s="1">
        <v>44135</v>
      </c>
      <c r="L220">
        <v>879321.56094</v>
      </c>
      <c r="M220">
        <v>897076.16824999999</v>
      </c>
    </row>
    <row r="221" spans="9:13" x14ac:dyDescent="0.25">
      <c r="I221" s="1">
        <v>44165</v>
      </c>
      <c r="L221">
        <v>975721.39812999999</v>
      </c>
      <c r="M221">
        <v>1003026.5695700001</v>
      </c>
    </row>
    <row r="222" spans="9:13" x14ac:dyDescent="0.25">
      <c r="I222" s="1">
        <v>44196</v>
      </c>
      <c r="L222">
        <v>994193.82461999997</v>
      </c>
      <c r="M222">
        <v>1052608.4583999999</v>
      </c>
    </row>
    <row r="223" spans="9:13" x14ac:dyDescent="0.25">
      <c r="I223" s="1">
        <v>44227</v>
      </c>
      <c r="L223">
        <v>1036924.50188</v>
      </c>
      <c r="M223">
        <v>1095985.8299400001</v>
      </c>
    </row>
    <row r="224" spans="9:13" x14ac:dyDescent="0.25">
      <c r="I224" s="1">
        <v>44255</v>
      </c>
      <c r="L224">
        <v>1067706.5423699999</v>
      </c>
      <c r="M224">
        <v>1163428.0750899999</v>
      </c>
    </row>
    <row r="225" spans="9:13" x14ac:dyDescent="0.25">
      <c r="I225" s="1">
        <v>44286</v>
      </c>
      <c r="L225">
        <v>1091735.09008</v>
      </c>
      <c r="M225">
        <v>1186895.42026</v>
      </c>
    </row>
    <row r="226" spans="9:13" x14ac:dyDescent="0.25">
      <c r="I226" s="1">
        <v>44316</v>
      </c>
      <c r="L226">
        <v>1107237.5112099999</v>
      </c>
      <c r="M226">
        <v>1206034.83256</v>
      </c>
    </row>
    <row r="227" spans="9:13" x14ac:dyDescent="0.25">
      <c r="I227" s="1">
        <v>44347</v>
      </c>
      <c r="L227">
        <v>1132070.2416000001</v>
      </c>
      <c r="M227">
        <v>1237541.3751699999</v>
      </c>
    </row>
    <row r="228" spans="9:13" x14ac:dyDescent="0.25">
      <c r="I228" s="1">
        <v>44377</v>
      </c>
      <c r="L228">
        <v>1122041.83506</v>
      </c>
      <c r="M228">
        <v>1206104.19985</v>
      </c>
    </row>
    <row r="229" spans="9:13" x14ac:dyDescent="0.25">
      <c r="I229" s="1">
        <v>44408</v>
      </c>
      <c r="L229">
        <v>1137997.50929</v>
      </c>
      <c r="M229">
        <v>1261671.85836</v>
      </c>
    </row>
    <row r="230" spans="9:13" x14ac:dyDescent="0.25">
      <c r="I230" s="1">
        <v>44439</v>
      </c>
      <c r="L230">
        <v>1157509.2525899999</v>
      </c>
      <c r="M230">
        <v>1250908.65496</v>
      </c>
    </row>
    <row r="231" spans="9:13" x14ac:dyDescent="0.25">
      <c r="I231" s="1">
        <v>44469</v>
      </c>
      <c r="L231">
        <v>1191783.0551400001</v>
      </c>
      <c r="M231">
        <v>1212123.1901100001</v>
      </c>
    </row>
    <row r="232" spans="9:13" x14ac:dyDescent="0.25">
      <c r="I232" s="1">
        <v>44500</v>
      </c>
      <c r="L232">
        <v>1204634.8703399999</v>
      </c>
      <c r="M232">
        <v>1272072.0822399999</v>
      </c>
    </row>
    <row r="233" spans="9:13" x14ac:dyDescent="0.25">
      <c r="I233" s="1">
        <v>44530</v>
      </c>
      <c r="L233">
        <v>1195198.7939800001</v>
      </c>
      <c r="M233">
        <v>1324139.92802</v>
      </c>
    </row>
    <row r="234" spans="9:13" x14ac:dyDescent="0.25">
      <c r="I234" s="1">
        <v>44561</v>
      </c>
      <c r="L234">
        <v>1234070.7458599999</v>
      </c>
      <c r="M234">
        <v>1386398.89916</v>
      </c>
    </row>
    <row r="235" spans="9:13" x14ac:dyDescent="0.25">
      <c r="I235" s="1">
        <v>44592</v>
      </c>
      <c r="L235">
        <v>1240206.8626399999</v>
      </c>
      <c r="M235">
        <v>1405491.2489199999</v>
      </c>
    </row>
    <row r="236" spans="9:13" x14ac:dyDescent="0.25">
      <c r="I236" s="1">
        <v>44620</v>
      </c>
      <c r="L236">
        <v>1228515.49294</v>
      </c>
      <c r="M236">
        <v>1450622.7834699999</v>
      </c>
    </row>
    <row r="237" spans="9:13" x14ac:dyDescent="0.25">
      <c r="I237" s="1">
        <v>44651</v>
      </c>
      <c r="L237">
        <v>1255417.49756</v>
      </c>
      <c r="M237">
        <v>1454261.3962699999</v>
      </c>
    </row>
    <row r="238" spans="9:13" x14ac:dyDescent="0.25">
      <c r="I238" s="1">
        <v>44681</v>
      </c>
      <c r="L238">
        <v>1231363.4715799999</v>
      </c>
      <c r="M238">
        <v>1401162.59589</v>
      </c>
    </row>
    <row r="239" spans="9:13" x14ac:dyDescent="0.25">
      <c r="I239" s="1">
        <v>44712</v>
      </c>
      <c r="L239">
        <v>1230735.4098400001</v>
      </c>
      <c r="M239">
        <v>1396400.0006500001</v>
      </c>
    </row>
    <row r="240" spans="9:13" x14ac:dyDescent="0.25">
      <c r="I240" s="1">
        <v>44742</v>
      </c>
      <c r="L240">
        <v>1192004.4403299999</v>
      </c>
      <c r="M240">
        <v>1287903.8458499999</v>
      </c>
    </row>
    <row r="241" spans="9:13" x14ac:dyDescent="0.25">
      <c r="I241" s="1">
        <v>44773</v>
      </c>
      <c r="L241">
        <v>1218042.89429</v>
      </c>
      <c r="M241">
        <v>1338965.7288200001</v>
      </c>
    </row>
    <row r="242" spans="9:13" x14ac:dyDescent="0.25">
      <c r="I242" s="1">
        <v>44804</v>
      </c>
      <c r="L242">
        <v>1237023.4861900001</v>
      </c>
      <c r="M242">
        <v>1315434.5504099999</v>
      </c>
    </row>
    <row r="243" spans="9:13" x14ac:dyDescent="0.25">
      <c r="I243" s="1">
        <v>44834</v>
      </c>
      <c r="L243">
        <v>1175297.4020499999</v>
      </c>
      <c r="M243">
        <v>1261846.223</v>
      </c>
    </row>
    <row r="244" spans="9:13" x14ac:dyDescent="0.25">
      <c r="I244" s="1">
        <v>44865</v>
      </c>
      <c r="L244">
        <v>1207894.4210000001</v>
      </c>
      <c r="M244">
        <v>1323512.17145</v>
      </c>
    </row>
    <row r="245" spans="9:13" x14ac:dyDescent="0.25">
      <c r="I245" s="1">
        <v>44895</v>
      </c>
      <c r="L245">
        <v>1306727.5153000001</v>
      </c>
      <c r="M245">
        <v>1484403.2789499999</v>
      </c>
    </row>
    <row r="246" spans="9:13" x14ac:dyDescent="0.25">
      <c r="I246" s="1">
        <v>44926</v>
      </c>
      <c r="L246">
        <v>1298366.48306</v>
      </c>
      <c r="M246">
        <v>1449832.0032200001</v>
      </c>
    </row>
    <row r="247" spans="9:13" x14ac:dyDescent="0.25">
      <c r="I247" s="1">
        <v>44957</v>
      </c>
      <c r="L247">
        <v>1391633.1665000001</v>
      </c>
      <c r="M247">
        <v>1574064.19144</v>
      </c>
    </row>
    <row r="248" spans="9:13" x14ac:dyDescent="0.25">
      <c r="I248" s="1">
        <v>44985</v>
      </c>
      <c r="L248">
        <v>1384794.2591800001</v>
      </c>
      <c r="M248">
        <v>1535016.3586899999</v>
      </c>
    </row>
    <row r="249" spans="9:13" x14ac:dyDescent="0.25">
      <c r="I249" s="1">
        <v>45016</v>
      </c>
      <c r="L249">
        <v>1388728.9521000001</v>
      </c>
      <c r="M249">
        <v>1512205.0130799999</v>
      </c>
    </row>
    <row r="250" spans="9:13" x14ac:dyDescent="0.25">
      <c r="I250" s="1">
        <v>45046</v>
      </c>
      <c r="L250">
        <v>1401861.90711</v>
      </c>
      <c r="M250">
        <v>1559730.36207</v>
      </c>
    </row>
    <row r="251" spans="9:13" x14ac:dyDescent="0.25">
      <c r="I251" s="1">
        <v>45077</v>
      </c>
      <c r="L251">
        <v>1343113.03354</v>
      </c>
      <c r="M251">
        <v>1488922.25184</v>
      </c>
    </row>
    <row r="252" spans="9:13" x14ac:dyDescent="0.25">
      <c r="I252" s="1">
        <v>45107</v>
      </c>
      <c r="L252">
        <v>1410674.54443</v>
      </c>
      <c r="M252">
        <v>1520866.8719500001</v>
      </c>
    </row>
    <row r="253" spans="9:13" x14ac:dyDescent="0.25">
      <c r="I253" s="1">
        <v>45138</v>
      </c>
      <c r="L253">
        <v>1451517.8176299999</v>
      </c>
      <c r="M253">
        <v>1581923.09241</v>
      </c>
    </row>
    <row r="254" spans="9:13" x14ac:dyDescent="0.25">
      <c r="I254" s="1">
        <v>45169</v>
      </c>
      <c r="L254">
        <v>1409877.9909999999</v>
      </c>
      <c r="M254">
        <v>1506642.93019</v>
      </c>
    </row>
    <row r="255" spans="9:13" x14ac:dyDescent="0.25">
      <c r="I255" s="1">
        <v>45199</v>
      </c>
      <c r="L255">
        <v>1385071.4812799999</v>
      </c>
      <c r="M255">
        <v>1468862.8971800001</v>
      </c>
    </row>
    <row r="256" spans="9:13" x14ac:dyDescent="0.25">
      <c r="I256" s="1">
        <v>45230</v>
      </c>
      <c r="L256">
        <v>1358907.56189</v>
      </c>
      <c r="M256">
        <v>1418505.6419200001</v>
      </c>
    </row>
    <row r="257" spans="9:13" x14ac:dyDescent="0.25">
      <c r="I257" s="1">
        <v>45260</v>
      </c>
      <c r="L257">
        <v>1470050.7845999999</v>
      </c>
      <c r="M257">
        <v>1538283.2606899999</v>
      </c>
    </row>
    <row r="258" spans="9:13" x14ac:dyDescent="0.25">
      <c r="I258" s="1">
        <v>45291</v>
      </c>
      <c r="L258">
        <v>1468848.21426</v>
      </c>
      <c r="M258">
        <v>1571866.4416700001</v>
      </c>
    </row>
    <row r="259" spans="9:13" x14ac:dyDescent="0.25">
      <c r="I259" s="1">
        <v>45322</v>
      </c>
      <c r="L259">
        <v>1452212.1416199999</v>
      </c>
      <c r="M259">
        <v>1525018.3968700001</v>
      </c>
    </row>
    <row r="260" spans="9:13" x14ac:dyDescent="0.25">
      <c r="I260" s="1">
        <v>45351</v>
      </c>
      <c r="L260">
        <v>1441832.2241499999</v>
      </c>
      <c r="M260">
        <v>1487049.6270900001</v>
      </c>
    </row>
    <row r="261" spans="9:13" x14ac:dyDescent="0.25">
      <c r="I261" s="1">
        <v>45382</v>
      </c>
      <c r="L261">
        <v>1470129.8196099999</v>
      </c>
      <c r="M261">
        <v>1535021.3931799999</v>
      </c>
    </row>
    <row r="262" spans="9:13" x14ac:dyDescent="0.25">
      <c r="I262" s="1">
        <v>45412</v>
      </c>
      <c r="L262">
        <v>1500909.8989800001</v>
      </c>
      <c r="M262">
        <v>1579799.1838700001</v>
      </c>
    </row>
    <row r="263" spans="9:13" x14ac:dyDescent="0.25">
      <c r="I263" s="1">
        <v>45443</v>
      </c>
      <c r="L263">
        <v>1530892.4824699999</v>
      </c>
      <c r="M263">
        <v>1594550.55006</v>
      </c>
    </row>
    <row r="264" spans="9:13" x14ac:dyDescent="0.25">
      <c r="I264" s="1">
        <v>45473</v>
      </c>
      <c r="L264">
        <v>1590188.89876</v>
      </c>
      <c r="M264">
        <v>1661079.0635599999</v>
      </c>
    </row>
    <row r="265" spans="9:13" x14ac:dyDescent="0.25">
      <c r="I265" s="1">
        <v>45504</v>
      </c>
      <c r="L265">
        <v>1658307.49908</v>
      </c>
      <c r="M265">
        <v>1729083.12533</v>
      </c>
    </row>
    <row r="266" spans="9:13" x14ac:dyDescent="0.25">
      <c r="I266" s="1">
        <v>45535</v>
      </c>
      <c r="L266">
        <v>1714307.1466999999</v>
      </c>
      <c r="M266">
        <v>1751314.8088400001</v>
      </c>
    </row>
    <row r="267" spans="9:13" x14ac:dyDescent="0.25">
      <c r="I267" s="1">
        <v>45565</v>
      </c>
      <c r="L267">
        <v>1813687.88402</v>
      </c>
      <c r="M267">
        <v>1820879.5574</v>
      </c>
    </row>
    <row r="268" spans="9:13" x14ac:dyDescent="0.25">
      <c r="I268" s="1">
        <v>45596</v>
      </c>
      <c r="L268">
        <v>1787374.3562700001</v>
      </c>
      <c r="M268">
        <v>1804251.6968</v>
      </c>
    </row>
    <row r="269" spans="9:13" x14ac:dyDescent="0.25">
      <c r="I269" s="1">
        <v>45626</v>
      </c>
      <c r="L269">
        <v>1789144.3341099999</v>
      </c>
      <c r="M269">
        <v>1787378.2501300001</v>
      </c>
    </row>
    <row r="270" spans="9:13" x14ac:dyDescent="0.25">
      <c r="I270" s="1">
        <v>45657</v>
      </c>
      <c r="L270">
        <v>1802881.2134400001</v>
      </c>
      <c r="M270">
        <v>1781835.40447</v>
      </c>
    </row>
    <row r="271" spans="9:13" x14ac:dyDescent="0.25">
      <c r="I271" s="1">
        <v>45688</v>
      </c>
      <c r="L271">
        <v>1765660.60675</v>
      </c>
      <c r="M271">
        <v>1827428.77003</v>
      </c>
    </row>
    <row r="272" spans="9:13" x14ac:dyDescent="0.25">
      <c r="I272" s="1">
        <v>45716</v>
      </c>
      <c r="L272">
        <v>1775238.2775099999</v>
      </c>
      <c r="M272">
        <v>1820500.1619299999</v>
      </c>
    </row>
    <row r="273" spans="9:13" x14ac:dyDescent="0.25">
      <c r="I273" s="1">
        <v>45747</v>
      </c>
      <c r="L273">
        <v>1812829.1591099999</v>
      </c>
      <c r="M273">
        <v>1886009.3605299999</v>
      </c>
    </row>
    <row r="274" spans="9:13" x14ac:dyDescent="0.25">
      <c r="I274" s="1">
        <v>45777</v>
      </c>
      <c r="L274">
        <v>1854512.14255</v>
      </c>
      <c r="M274">
        <v>1965825.29119</v>
      </c>
    </row>
    <row r="275" spans="9:13" x14ac:dyDescent="0.25">
      <c r="I275" s="1">
        <v>45808</v>
      </c>
      <c r="L275">
        <v>1893242.97716</v>
      </c>
      <c r="M275">
        <v>2025372.3150299999</v>
      </c>
    </row>
    <row r="276" spans="9:13" x14ac:dyDescent="0.25">
      <c r="I276" s="1">
        <v>45838</v>
      </c>
      <c r="L276">
        <v>1896712.3464299999</v>
      </c>
      <c r="M276">
        <v>2068972.69524</v>
      </c>
    </row>
    <row r="277" spans="9:13" x14ac:dyDescent="0.25">
      <c r="I277" s="1">
        <v>45869</v>
      </c>
      <c r="L277">
        <v>1905576.3675599999</v>
      </c>
      <c r="M277">
        <v>2115244.7903999998</v>
      </c>
    </row>
    <row r="278" spans="9:13" x14ac:dyDescent="0.25">
      <c r="I278" s="1">
        <v>45900</v>
      </c>
      <c r="L278">
        <v>1949146.94817</v>
      </c>
      <c r="M278">
        <v>2190148.8676</v>
      </c>
    </row>
    <row r="279" spans="9:13" x14ac:dyDescent="0.25">
      <c r="I279" s="1">
        <v>45930</v>
      </c>
      <c r="L279">
        <v>1990343.4959</v>
      </c>
      <c r="M279">
        <v>2333087.6333699999</v>
      </c>
    </row>
    <row r="280" spans="9:13" x14ac:dyDescent="0.25">
      <c r="I280" s="1">
        <v>45961</v>
      </c>
      <c r="L280">
        <v>2083897.9487000001</v>
      </c>
      <c r="M280">
        <v>2375312.8878500001</v>
      </c>
    </row>
    <row r="281" spans="9:13" x14ac:dyDescent="0.25">
      <c r="I281" s="1">
        <v>45991</v>
      </c>
      <c r="L281">
        <v>2097594.5836499999</v>
      </c>
      <c r="M281">
        <v>2429975.7129799998</v>
      </c>
    </row>
    <row r="282" spans="9:13" x14ac:dyDescent="0.25">
      <c r="I282" s="1">
        <v>46022</v>
      </c>
      <c r="L282">
        <v>2175871.57938</v>
      </c>
      <c r="M282">
        <v>2541142.00667</v>
      </c>
    </row>
    <row r="283" spans="9:13" x14ac:dyDescent="0.25">
      <c r="I283" s="1">
        <v>46053</v>
      </c>
      <c r="L283">
        <v>2259208.9887700002</v>
      </c>
      <c r="M283">
        <v>2639016.1549800001</v>
      </c>
    </row>
    <row r="284" spans="9:13" x14ac:dyDescent="0.25">
      <c r="I284" s="1">
        <v>46081</v>
      </c>
      <c r="L284">
        <v>2396660.9408800001</v>
      </c>
      <c r="M284">
        <v>2827944.8782700002</v>
      </c>
    </row>
    <row r="285" spans="9:13" x14ac:dyDescent="0.25">
      <c r="I285" s="1">
        <v>46112</v>
      </c>
      <c r="L285">
        <v>2157662.2655799999</v>
      </c>
      <c r="M285">
        <v>2529585.3592099999</v>
      </c>
    </row>
    <row r="286" spans="9:13" x14ac:dyDescent="0.25">
      <c r="I286" s="1">
        <v>46142</v>
      </c>
      <c r="L286">
        <v>2225349.4947100002</v>
      </c>
      <c r="M286">
        <v>2571239.9150899998</v>
      </c>
    </row>
    <row r="287" spans="9:13" x14ac:dyDescent="0.25">
      <c r="I287" s="1">
        <v>46173</v>
      </c>
      <c r="J287">
        <v>2201744.6355900001</v>
      </c>
      <c r="K287">
        <v>2564411.2582899998</v>
      </c>
      <c r="L287">
        <v>2201744.6355900001</v>
      </c>
      <c r="M287">
        <v>2564411.2582899998</v>
      </c>
    </row>
  </sheetData>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14EC-86A4-4B49-BF85-E505063115FE}">
  <dimension ref="A1:T286"/>
  <sheetViews>
    <sheetView zoomScale="130" zoomScaleNormal="130" workbookViewId="0"/>
  </sheetViews>
  <sheetFormatPr defaultRowHeight="15" x14ac:dyDescent="0.25"/>
  <cols>
    <col min="1" max="1" width="19.28515625" bestFit="1" customWidth="1"/>
    <col min="2" max="2" width="15.7109375" bestFit="1" customWidth="1"/>
    <col min="3" max="3" width="24.42578125" bestFit="1" customWidth="1"/>
    <col min="4" max="4" width="15.85546875" bestFit="1" customWidth="1"/>
    <col min="5" max="5" width="20.85546875" bestFit="1" customWidth="1"/>
    <col min="6" max="6" width="17.140625" bestFit="1" customWidth="1"/>
    <col min="7" max="7" width="16.140625" bestFit="1" customWidth="1"/>
    <col min="8" max="8" width="17.140625" bestFit="1" customWidth="1"/>
    <col min="9" max="9" width="16.140625" bestFit="1" customWidth="1"/>
    <col min="11" max="11" width="14.85546875" bestFit="1" customWidth="1"/>
  </cols>
  <sheetData>
    <row r="1" spans="1:9" x14ac:dyDescent="0.25">
      <c r="A1" t="s">
        <v>8</v>
      </c>
      <c r="B1" t="s">
        <v>27</v>
      </c>
      <c r="C1" t="s">
        <v>28</v>
      </c>
      <c r="D1" t="s">
        <v>29</v>
      </c>
      <c r="E1" t="s">
        <v>30</v>
      </c>
      <c r="F1" t="s">
        <v>15503</v>
      </c>
      <c r="G1" t="s">
        <v>15504</v>
      </c>
    </row>
    <row r="2" spans="1:9" x14ac:dyDescent="0.25">
      <c r="A2" t="s">
        <v>11</v>
      </c>
      <c r="B2" t="s">
        <v>15505</v>
      </c>
      <c r="C2" s="1">
        <v>46173</v>
      </c>
      <c r="D2" s="1">
        <v>46175</v>
      </c>
      <c r="E2" s="1">
        <v>37529</v>
      </c>
      <c r="F2">
        <v>3.39808656E-2</v>
      </c>
      <c r="G2">
        <v>0</v>
      </c>
    </row>
    <row r="3" spans="1:9" x14ac:dyDescent="0.25">
      <c r="A3" t="s">
        <v>11</v>
      </c>
      <c r="B3" t="s">
        <v>15505</v>
      </c>
      <c r="C3" s="1">
        <v>46173</v>
      </c>
      <c r="D3" s="1">
        <v>46175</v>
      </c>
      <c r="E3" s="1">
        <v>37560</v>
      </c>
      <c r="F3">
        <v>3.21363416E-2</v>
      </c>
      <c r="G3">
        <v>0</v>
      </c>
      <c r="I3" s="24"/>
    </row>
    <row r="4" spans="1:9" x14ac:dyDescent="0.25">
      <c r="A4" t="s">
        <v>11</v>
      </c>
      <c r="B4" t="s">
        <v>15505</v>
      </c>
      <c r="C4" s="1">
        <v>46173</v>
      </c>
      <c r="D4" s="1">
        <v>46175</v>
      </c>
      <c r="E4" s="1">
        <v>37590</v>
      </c>
      <c r="F4">
        <v>0</v>
      </c>
      <c r="G4">
        <v>3.6673979799999999E-2</v>
      </c>
    </row>
    <row r="5" spans="1:9" x14ac:dyDescent="0.25">
      <c r="A5" t="s">
        <v>11</v>
      </c>
      <c r="B5" t="s">
        <v>15505</v>
      </c>
      <c r="C5" s="1">
        <v>46173</v>
      </c>
      <c r="D5" s="1">
        <v>46175</v>
      </c>
      <c r="E5" s="1">
        <v>37621</v>
      </c>
      <c r="F5">
        <v>2.9714772999999998E-3</v>
      </c>
      <c r="G5">
        <v>0</v>
      </c>
    </row>
    <row r="6" spans="1:9" x14ac:dyDescent="0.25">
      <c r="A6" t="s">
        <v>11</v>
      </c>
      <c r="B6" t="s">
        <v>15505</v>
      </c>
      <c r="C6" s="1">
        <v>46173</v>
      </c>
      <c r="D6" s="1">
        <v>46175</v>
      </c>
      <c r="E6" s="1">
        <v>37652</v>
      </c>
      <c r="F6">
        <v>1.86989488E-2</v>
      </c>
      <c r="G6">
        <v>0</v>
      </c>
    </row>
    <row r="7" spans="1:9" x14ac:dyDescent="0.25">
      <c r="A7" t="s">
        <v>11</v>
      </c>
      <c r="B7" t="s">
        <v>15505</v>
      </c>
      <c r="C7" s="1">
        <v>46173</v>
      </c>
      <c r="D7" s="1">
        <v>46175</v>
      </c>
      <c r="E7" s="1">
        <v>37680</v>
      </c>
      <c r="F7">
        <v>1.1539391499999999E-2</v>
      </c>
      <c r="G7">
        <v>0</v>
      </c>
    </row>
    <row r="8" spans="1:9" x14ac:dyDescent="0.25">
      <c r="A8" t="s">
        <v>11</v>
      </c>
      <c r="B8" t="s">
        <v>15505</v>
      </c>
      <c r="C8" s="1">
        <v>46173</v>
      </c>
      <c r="D8" s="1">
        <v>46175</v>
      </c>
      <c r="E8" s="1">
        <v>37711</v>
      </c>
      <c r="F8">
        <v>2.1535374499999999E-2</v>
      </c>
      <c r="G8">
        <v>0</v>
      </c>
    </row>
    <row r="9" spans="1:9" x14ac:dyDescent="0.25">
      <c r="A9" t="s">
        <v>11</v>
      </c>
      <c r="B9" t="s">
        <v>15505</v>
      </c>
      <c r="C9" s="1">
        <v>46173</v>
      </c>
      <c r="D9" s="1">
        <v>46175</v>
      </c>
      <c r="E9" s="1">
        <v>37741</v>
      </c>
      <c r="F9">
        <v>1.00288719E-2</v>
      </c>
      <c r="G9">
        <v>0</v>
      </c>
    </row>
    <row r="10" spans="1:9" x14ac:dyDescent="0.25">
      <c r="A10" t="s">
        <v>11</v>
      </c>
      <c r="B10" t="s">
        <v>15505</v>
      </c>
      <c r="C10" s="1">
        <v>46173</v>
      </c>
      <c r="D10" s="1">
        <v>46175</v>
      </c>
      <c r="E10" s="1">
        <v>37772</v>
      </c>
      <c r="F10">
        <v>0</v>
      </c>
      <c r="G10">
        <v>-4.2067876099999998E-2</v>
      </c>
    </row>
    <row r="11" spans="1:9" x14ac:dyDescent="0.25">
      <c r="A11" t="s">
        <v>11</v>
      </c>
      <c r="B11" t="s">
        <v>15505</v>
      </c>
      <c r="C11" s="1">
        <v>46173</v>
      </c>
      <c r="D11" s="1">
        <v>46175</v>
      </c>
      <c r="E11" s="1">
        <v>37802</v>
      </c>
      <c r="F11">
        <v>2.0769113799999999E-2</v>
      </c>
      <c r="G11">
        <v>0</v>
      </c>
    </row>
    <row r="12" spans="1:9" x14ac:dyDescent="0.25">
      <c r="A12" t="s">
        <v>11</v>
      </c>
      <c r="B12" t="s">
        <v>15505</v>
      </c>
      <c r="C12" s="1">
        <v>46173</v>
      </c>
      <c r="D12" s="1">
        <v>46175</v>
      </c>
      <c r="E12" s="1">
        <v>37833</v>
      </c>
      <c r="F12">
        <v>0</v>
      </c>
      <c r="G12">
        <v>-1.22242184E-2</v>
      </c>
    </row>
    <row r="13" spans="1:9" x14ac:dyDescent="0.25">
      <c r="A13" t="s">
        <v>11</v>
      </c>
      <c r="B13" t="s">
        <v>15505</v>
      </c>
      <c r="C13" s="1">
        <v>46173</v>
      </c>
      <c r="D13" s="1">
        <v>46175</v>
      </c>
      <c r="E13" s="1">
        <v>37864</v>
      </c>
      <c r="F13">
        <v>0</v>
      </c>
      <c r="G13">
        <v>-1.5746940899999999E-2</v>
      </c>
    </row>
    <row r="14" spans="1:9" x14ac:dyDescent="0.25">
      <c r="A14" t="s">
        <v>11</v>
      </c>
      <c r="B14" t="s">
        <v>15505</v>
      </c>
      <c r="C14" s="1">
        <v>46173</v>
      </c>
      <c r="D14" s="1">
        <v>46175</v>
      </c>
      <c r="E14" s="1">
        <v>37894</v>
      </c>
      <c r="F14">
        <v>1.51559057E-2</v>
      </c>
      <c r="G14">
        <v>0</v>
      </c>
    </row>
    <row r="15" spans="1:9" x14ac:dyDescent="0.25">
      <c r="A15" t="s">
        <v>11</v>
      </c>
      <c r="B15" t="s">
        <v>15505</v>
      </c>
      <c r="C15" s="1">
        <v>46173</v>
      </c>
      <c r="D15" s="1">
        <v>46175</v>
      </c>
      <c r="E15" s="1">
        <v>37925</v>
      </c>
      <c r="F15">
        <v>0</v>
      </c>
      <c r="G15">
        <v>-2.5324175300000001E-2</v>
      </c>
    </row>
    <row r="16" spans="1:9" x14ac:dyDescent="0.25">
      <c r="A16" t="s">
        <v>11</v>
      </c>
      <c r="B16" t="s">
        <v>15505</v>
      </c>
      <c r="C16" s="1">
        <v>46173</v>
      </c>
      <c r="D16" s="1">
        <v>46175</v>
      </c>
      <c r="E16" s="1">
        <v>37955</v>
      </c>
      <c r="F16">
        <v>1.40972193E-2</v>
      </c>
      <c r="G16">
        <v>0</v>
      </c>
    </row>
    <row r="17" spans="1:20" x14ac:dyDescent="0.25">
      <c r="A17" t="s">
        <v>11</v>
      </c>
      <c r="B17" t="s">
        <v>15505</v>
      </c>
      <c r="C17" s="1">
        <v>46173</v>
      </c>
      <c r="D17" s="1">
        <v>46175</v>
      </c>
      <c r="E17" s="1">
        <v>37986</v>
      </c>
      <c r="F17">
        <v>0</v>
      </c>
      <c r="G17">
        <v>-1.0572031000000001E-3</v>
      </c>
      <c r="R17">
        <v>4.5</v>
      </c>
      <c r="S17">
        <f>R17/T18</f>
        <v>3.4463894967177242</v>
      </c>
    </row>
    <row r="18" spans="1:20" x14ac:dyDescent="0.25">
      <c r="A18" t="s">
        <v>11</v>
      </c>
      <c r="B18" t="s">
        <v>15505</v>
      </c>
      <c r="C18" s="1">
        <v>46173</v>
      </c>
      <c r="D18" s="1">
        <v>46175</v>
      </c>
      <c r="E18" s="1">
        <v>38017</v>
      </c>
      <c r="F18">
        <v>0</v>
      </c>
      <c r="G18">
        <v>-1.81802938E-2</v>
      </c>
      <c r="R18">
        <v>18.28</v>
      </c>
      <c r="S18">
        <v>14</v>
      </c>
      <c r="T18">
        <f>R18/S18</f>
        <v>1.3057142857142858</v>
      </c>
    </row>
    <row r="19" spans="1:20" x14ac:dyDescent="0.25">
      <c r="A19" t="s">
        <v>11</v>
      </c>
      <c r="B19" t="s">
        <v>15505</v>
      </c>
      <c r="C19" s="1">
        <v>46173</v>
      </c>
      <c r="D19" s="1">
        <v>46175</v>
      </c>
      <c r="E19" s="1">
        <v>38046</v>
      </c>
      <c r="F19">
        <v>0</v>
      </c>
      <c r="G19">
        <v>-7.768114E-4</v>
      </c>
    </row>
    <row r="20" spans="1:20" x14ac:dyDescent="0.25">
      <c r="A20" t="s">
        <v>11</v>
      </c>
      <c r="B20" t="s">
        <v>15505</v>
      </c>
      <c r="C20" s="1">
        <v>46173</v>
      </c>
      <c r="D20" s="1">
        <v>46175</v>
      </c>
      <c r="E20" s="1">
        <v>38077</v>
      </c>
      <c r="F20">
        <v>5.4955194999999997E-3</v>
      </c>
      <c r="G20">
        <v>0</v>
      </c>
    </row>
    <row r="21" spans="1:20" x14ac:dyDescent="0.25">
      <c r="A21" t="s">
        <v>11</v>
      </c>
      <c r="B21" t="s">
        <v>15505</v>
      </c>
      <c r="C21" s="1">
        <v>46173</v>
      </c>
      <c r="D21" s="1">
        <v>46175</v>
      </c>
      <c r="E21" s="1">
        <v>38107</v>
      </c>
      <c r="F21">
        <v>1.09254694E-2</v>
      </c>
      <c r="G21">
        <v>0</v>
      </c>
    </row>
    <row r="22" spans="1:20" x14ac:dyDescent="0.25">
      <c r="A22" t="s">
        <v>11</v>
      </c>
      <c r="B22" t="s">
        <v>15505</v>
      </c>
      <c r="C22" s="1">
        <v>46173</v>
      </c>
      <c r="D22" s="1">
        <v>46175</v>
      </c>
      <c r="E22" s="1">
        <v>38138</v>
      </c>
      <c r="F22">
        <v>0</v>
      </c>
      <c r="G22">
        <v>-5.3442641999999997E-3</v>
      </c>
    </row>
    <row r="23" spans="1:20" x14ac:dyDescent="0.25">
      <c r="A23" t="s">
        <v>11</v>
      </c>
      <c r="B23" t="s">
        <v>15505</v>
      </c>
      <c r="C23" s="1">
        <v>46173</v>
      </c>
      <c r="D23" s="1">
        <v>46175</v>
      </c>
      <c r="E23" s="1">
        <v>38168</v>
      </c>
      <c r="F23">
        <v>2.4043289200000002E-2</v>
      </c>
      <c r="G23">
        <v>0</v>
      </c>
    </row>
    <row r="24" spans="1:20" x14ac:dyDescent="0.25">
      <c r="A24" t="s">
        <v>11</v>
      </c>
      <c r="B24" t="s">
        <v>15505</v>
      </c>
      <c r="C24" s="1">
        <v>46173</v>
      </c>
      <c r="D24" s="1">
        <v>46175</v>
      </c>
      <c r="E24" s="1">
        <v>38199</v>
      </c>
      <c r="F24">
        <v>0</v>
      </c>
      <c r="G24">
        <v>-5.6721693999999996E-3</v>
      </c>
    </row>
    <row r="25" spans="1:20" x14ac:dyDescent="0.25">
      <c r="A25" t="s">
        <v>11</v>
      </c>
      <c r="B25" t="s">
        <v>15505</v>
      </c>
      <c r="C25" s="1">
        <v>46173</v>
      </c>
      <c r="D25" s="1">
        <v>46175</v>
      </c>
      <c r="E25" s="1">
        <v>38230</v>
      </c>
      <c r="F25">
        <v>0</v>
      </c>
      <c r="G25">
        <v>4.3875529999999998E-4</v>
      </c>
    </row>
    <row r="26" spans="1:20" x14ac:dyDescent="0.25">
      <c r="A26" t="s">
        <v>11</v>
      </c>
      <c r="B26" t="s">
        <v>15505</v>
      </c>
      <c r="C26" s="1">
        <v>46173</v>
      </c>
      <c r="D26" s="1">
        <v>46175</v>
      </c>
      <c r="E26" s="1">
        <v>38260</v>
      </c>
      <c r="F26">
        <v>0</v>
      </c>
      <c r="G26">
        <v>4.2696020000000001E-4</v>
      </c>
    </row>
    <row r="27" spans="1:20" x14ac:dyDescent="0.25">
      <c r="A27" t="s">
        <v>11</v>
      </c>
      <c r="B27" t="s">
        <v>15505</v>
      </c>
      <c r="C27" s="1">
        <v>46173</v>
      </c>
      <c r="D27" s="1">
        <v>46175</v>
      </c>
      <c r="E27" s="1">
        <v>38291</v>
      </c>
      <c r="F27">
        <v>2.9202223199999999E-2</v>
      </c>
      <c r="G27">
        <v>0</v>
      </c>
    </row>
    <row r="28" spans="1:20" x14ac:dyDescent="0.25">
      <c r="A28" t="s">
        <v>11</v>
      </c>
      <c r="B28" t="s">
        <v>15505</v>
      </c>
      <c r="C28" s="1">
        <v>46173</v>
      </c>
      <c r="D28" s="1">
        <v>46175</v>
      </c>
      <c r="E28" s="1">
        <v>38321</v>
      </c>
      <c r="F28">
        <v>0</v>
      </c>
      <c r="G28">
        <v>-7.4244869E-3</v>
      </c>
    </row>
    <row r="29" spans="1:20" x14ac:dyDescent="0.25">
      <c r="A29" t="s">
        <v>11</v>
      </c>
      <c r="B29" t="s">
        <v>15505</v>
      </c>
      <c r="C29" s="1">
        <v>46173</v>
      </c>
      <c r="D29" s="1">
        <v>46175</v>
      </c>
      <c r="E29" s="1">
        <v>38352</v>
      </c>
      <c r="F29">
        <v>0</v>
      </c>
      <c r="G29">
        <v>1.2888648500000001E-2</v>
      </c>
    </row>
    <row r="30" spans="1:20" x14ac:dyDescent="0.25">
      <c r="A30" t="s">
        <v>11</v>
      </c>
      <c r="B30" t="s">
        <v>15505</v>
      </c>
      <c r="C30" s="1">
        <v>46173</v>
      </c>
      <c r="D30" s="1">
        <v>46175</v>
      </c>
      <c r="E30" s="1">
        <v>38383</v>
      </c>
      <c r="F30">
        <v>0</v>
      </c>
      <c r="G30">
        <v>-1.26983524E-2</v>
      </c>
    </row>
    <row r="31" spans="1:20" x14ac:dyDescent="0.25">
      <c r="A31" t="s">
        <v>11</v>
      </c>
      <c r="B31" t="s">
        <v>15505</v>
      </c>
      <c r="C31" s="1">
        <v>46173</v>
      </c>
      <c r="D31" s="1">
        <v>46175</v>
      </c>
      <c r="E31" s="1">
        <v>38411</v>
      </c>
      <c r="F31">
        <v>0</v>
      </c>
      <c r="G31">
        <v>-1.59592299E-2</v>
      </c>
    </row>
    <row r="32" spans="1:20" x14ac:dyDescent="0.25">
      <c r="A32" t="s">
        <v>11</v>
      </c>
      <c r="B32" t="s">
        <v>15505</v>
      </c>
      <c r="C32" s="1">
        <v>46173</v>
      </c>
      <c r="D32" s="1">
        <v>46175</v>
      </c>
      <c r="E32" s="1">
        <v>38442</v>
      </c>
      <c r="F32">
        <v>-8.7055686999999993E-3</v>
      </c>
      <c r="G32">
        <v>0</v>
      </c>
    </row>
    <row r="33" spans="1:7" x14ac:dyDescent="0.25">
      <c r="A33" t="s">
        <v>11</v>
      </c>
      <c r="B33" t="s">
        <v>15505</v>
      </c>
      <c r="C33" s="1">
        <v>46173</v>
      </c>
      <c r="D33" s="1">
        <v>46175</v>
      </c>
      <c r="E33" s="1">
        <v>38472</v>
      </c>
      <c r="F33">
        <v>3.5653517799999999E-2</v>
      </c>
      <c r="G33">
        <v>0</v>
      </c>
    </row>
    <row r="34" spans="1:7" x14ac:dyDescent="0.25">
      <c r="A34" t="s">
        <v>11</v>
      </c>
      <c r="B34" t="s">
        <v>15505</v>
      </c>
      <c r="C34" s="1">
        <v>46173</v>
      </c>
      <c r="D34" s="1">
        <v>46175</v>
      </c>
      <c r="E34" s="1">
        <v>38503</v>
      </c>
      <c r="F34">
        <v>0</v>
      </c>
      <c r="G34">
        <v>-2.6366813900000001E-2</v>
      </c>
    </row>
    <row r="35" spans="1:7" x14ac:dyDescent="0.25">
      <c r="A35" t="s">
        <v>11</v>
      </c>
      <c r="B35" t="s">
        <v>15505</v>
      </c>
      <c r="C35" s="1">
        <v>46173</v>
      </c>
      <c r="D35" s="1">
        <v>46175</v>
      </c>
      <c r="E35" s="1">
        <v>38533</v>
      </c>
      <c r="F35">
        <v>0</v>
      </c>
      <c r="G35">
        <v>1.8425085E-3</v>
      </c>
    </row>
    <row r="36" spans="1:7" x14ac:dyDescent="0.25">
      <c r="A36" t="s">
        <v>11</v>
      </c>
      <c r="B36" t="s">
        <v>15505</v>
      </c>
      <c r="C36" s="1">
        <v>46173</v>
      </c>
      <c r="D36" s="1">
        <v>46175</v>
      </c>
      <c r="E36" s="1">
        <v>38564</v>
      </c>
      <c r="F36">
        <v>0</v>
      </c>
      <c r="G36">
        <v>1.9218329100000001E-2</v>
      </c>
    </row>
    <row r="37" spans="1:7" x14ac:dyDescent="0.25">
      <c r="A37" t="s">
        <v>11</v>
      </c>
      <c r="B37" t="s">
        <v>15505</v>
      </c>
      <c r="C37" s="1">
        <v>46173</v>
      </c>
      <c r="D37" s="1">
        <v>46175</v>
      </c>
      <c r="E37" s="1">
        <v>38595</v>
      </c>
      <c r="F37">
        <v>0</v>
      </c>
      <c r="G37">
        <v>5.5140600999999999E-3</v>
      </c>
    </row>
    <row r="38" spans="1:7" x14ac:dyDescent="0.25">
      <c r="A38" t="s">
        <v>11</v>
      </c>
      <c r="B38" t="s">
        <v>15505</v>
      </c>
      <c r="C38" s="1">
        <v>46173</v>
      </c>
      <c r="D38" s="1">
        <v>46175</v>
      </c>
      <c r="E38" s="1">
        <v>38625</v>
      </c>
      <c r="F38">
        <v>0</v>
      </c>
      <c r="G38">
        <v>-9.0009622000000004E-3</v>
      </c>
    </row>
    <row r="39" spans="1:7" x14ac:dyDescent="0.25">
      <c r="A39" t="s">
        <v>11</v>
      </c>
      <c r="B39" t="s">
        <v>15505</v>
      </c>
      <c r="C39" s="1">
        <v>46173</v>
      </c>
      <c r="D39" s="1">
        <v>46175</v>
      </c>
      <c r="E39" s="1">
        <v>38656</v>
      </c>
      <c r="F39">
        <v>3.0300470000000002E-4</v>
      </c>
      <c r="G39">
        <v>0</v>
      </c>
    </row>
    <row r="40" spans="1:7" x14ac:dyDescent="0.25">
      <c r="A40" t="s">
        <v>11</v>
      </c>
      <c r="B40" t="s">
        <v>15505</v>
      </c>
      <c r="C40" s="1">
        <v>46173</v>
      </c>
      <c r="D40" s="1">
        <v>46175</v>
      </c>
      <c r="E40" s="1">
        <v>38686</v>
      </c>
      <c r="F40">
        <v>0</v>
      </c>
      <c r="G40">
        <v>1.16053176E-2</v>
      </c>
    </row>
    <row r="41" spans="1:7" x14ac:dyDescent="0.25">
      <c r="A41" t="s">
        <v>11</v>
      </c>
      <c r="B41" t="s">
        <v>15505</v>
      </c>
      <c r="C41" s="1">
        <v>46173</v>
      </c>
      <c r="D41" s="1">
        <v>46175</v>
      </c>
      <c r="E41" s="1">
        <v>38717</v>
      </c>
      <c r="F41">
        <v>0</v>
      </c>
      <c r="G41">
        <v>-8.3946052000000004E-3</v>
      </c>
    </row>
    <row r="42" spans="1:7" x14ac:dyDescent="0.25">
      <c r="A42" t="s">
        <v>11</v>
      </c>
      <c r="B42" t="s">
        <v>15505</v>
      </c>
      <c r="C42" s="1">
        <v>46173</v>
      </c>
      <c r="D42" s="1">
        <v>46175</v>
      </c>
      <c r="E42" s="1">
        <v>38748</v>
      </c>
      <c r="F42">
        <v>0</v>
      </c>
      <c r="G42">
        <v>1.7651738199999999E-2</v>
      </c>
    </row>
    <row r="43" spans="1:7" x14ac:dyDescent="0.25">
      <c r="A43" t="s">
        <v>11</v>
      </c>
      <c r="B43" t="s">
        <v>15505</v>
      </c>
      <c r="C43" s="1">
        <v>46173</v>
      </c>
      <c r="D43" s="1">
        <v>46175</v>
      </c>
      <c r="E43" s="1">
        <v>38776</v>
      </c>
      <c r="F43">
        <v>4.1862447599999998E-2</v>
      </c>
      <c r="G43">
        <v>0</v>
      </c>
    </row>
    <row r="44" spans="1:7" x14ac:dyDescent="0.25">
      <c r="A44" t="s">
        <v>11</v>
      </c>
      <c r="B44" t="s">
        <v>15505</v>
      </c>
      <c r="C44" s="1">
        <v>46173</v>
      </c>
      <c r="D44" s="1">
        <v>46175</v>
      </c>
      <c r="E44" s="1">
        <v>38807</v>
      </c>
      <c r="F44">
        <v>0</v>
      </c>
      <c r="G44">
        <v>-1.9839363499999998E-2</v>
      </c>
    </row>
    <row r="45" spans="1:7" x14ac:dyDescent="0.25">
      <c r="A45" t="s">
        <v>11</v>
      </c>
      <c r="B45" t="s">
        <v>15505</v>
      </c>
      <c r="C45" s="1">
        <v>46173</v>
      </c>
      <c r="D45" s="1">
        <v>46175</v>
      </c>
      <c r="E45" s="1">
        <v>38837</v>
      </c>
      <c r="F45">
        <v>0</v>
      </c>
      <c r="G45">
        <v>-2.2558912399999999E-2</v>
      </c>
    </row>
    <row r="46" spans="1:7" x14ac:dyDescent="0.25">
      <c r="A46" t="s">
        <v>11</v>
      </c>
      <c r="B46" t="s">
        <v>15505</v>
      </c>
      <c r="C46" s="1">
        <v>46173</v>
      </c>
      <c r="D46" s="1">
        <v>46175</v>
      </c>
      <c r="E46" s="1">
        <v>38868</v>
      </c>
      <c r="F46">
        <v>-1.80882084E-2</v>
      </c>
      <c r="G46">
        <v>0</v>
      </c>
    </row>
    <row r="47" spans="1:7" x14ac:dyDescent="0.25">
      <c r="A47" t="s">
        <v>11</v>
      </c>
      <c r="B47" t="s">
        <v>15505</v>
      </c>
      <c r="C47" s="1">
        <v>46173</v>
      </c>
      <c r="D47" s="1">
        <v>46175</v>
      </c>
      <c r="E47" s="1">
        <v>38898</v>
      </c>
      <c r="F47">
        <v>0</v>
      </c>
      <c r="G47">
        <v>-4.2170166299999999E-2</v>
      </c>
    </row>
    <row r="48" spans="1:7" x14ac:dyDescent="0.25">
      <c r="A48" t="s">
        <v>11</v>
      </c>
      <c r="B48" t="s">
        <v>15505</v>
      </c>
      <c r="C48" s="1">
        <v>46173</v>
      </c>
      <c r="D48" s="1">
        <v>46175</v>
      </c>
      <c r="E48" s="1">
        <v>38929</v>
      </c>
      <c r="F48">
        <v>7.8246062000000005E-3</v>
      </c>
      <c r="G48">
        <v>0</v>
      </c>
    </row>
    <row r="49" spans="1:7" x14ac:dyDescent="0.25">
      <c r="A49" t="s">
        <v>11</v>
      </c>
      <c r="B49" t="s">
        <v>15505</v>
      </c>
      <c r="C49" s="1">
        <v>46173</v>
      </c>
      <c r="D49" s="1">
        <v>46175</v>
      </c>
      <c r="E49" s="1">
        <v>38960</v>
      </c>
      <c r="F49">
        <v>0</v>
      </c>
      <c r="G49">
        <v>2.1916141000000002E-3</v>
      </c>
    </row>
    <row r="50" spans="1:7" x14ac:dyDescent="0.25">
      <c r="A50" t="s">
        <v>11</v>
      </c>
      <c r="B50" t="s">
        <v>15505</v>
      </c>
      <c r="C50" s="1">
        <v>46173</v>
      </c>
      <c r="D50" s="1">
        <v>46175</v>
      </c>
      <c r="E50" s="1">
        <v>38990</v>
      </c>
      <c r="F50">
        <v>0</v>
      </c>
      <c r="G50">
        <v>-1.065971E-3</v>
      </c>
    </row>
    <row r="51" spans="1:7" x14ac:dyDescent="0.25">
      <c r="A51" t="s">
        <v>11</v>
      </c>
      <c r="B51" t="s">
        <v>15505</v>
      </c>
      <c r="C51" s="1">
        <v>46173</v>
      </c>
      <c r="D51" s="1">
        <v>46175</v>
      </c>
      <c r="E51" s="1">
        <v>39021</v>
      </c>
      <c r="F51">
        <v>0</v>
      </c>
      <c r="G51">
        <v>1.4889252299999999E-2</v>
      </c>
    </row>
    <row r="52" spans="1:7" x14ac:dyDescent="0.25">
      <c r="A52" t="s">
        <v>11</v>
      </c>
      <c r="B52" t="s">
        <v>15505</v>
      </c>
      <c r="C52" s="1">
        <v>46173</v>
      </c>
      <c r="D52" s="1">
        <v>46175</v>
      </c>
      <c r="E52" s="1">
        <v>39051</v>
      </c>
      <c r="F52">
        <v>0</v>
      </c>
      <c r="G52">
        <v>1.03729028E-2</v>
      </c>
    </row>
    <row r="53" spans="1:7" x14ac:dyDescent="0.25">
      <c r="A53" t="s">
        <v>11</v>
      </c>
      <c r="B53" t="s">
        <v>15505</v>
      </c>
      <c r="C53" s="1">
        <v>46173</v>
      </c>
      <c r="D53" s="1">
        <v>46175</v>
      </c>
      <c r="E53" s="1">
        <v>39082</v>
      </c>
      <c r="F53">
        <v>0</v>
      </c>
      <c r="G53">
        <v>5.0601350999999999E-3</v>
      </c>
    </row>
    <row r="54" spans="1:7" x14ac:dyDescent="0.25">
      <c r="A54" t="s">
        <v>11</v>
      </c>
      <c r="B54" t="s">
        <v>15505</v>
      </c>
      <c r="C54" s="1">
        <v>46173</v>
      </c>
      <c r="D54" s="1">
        <v>46175</v>
      </c>
      <c r="E54" s="1">
        <v>39113</v>
      </c>
      <c r="F54">
        <v>0</v>
      </c>
      <c r="G54">
        <v>1.2615109500000001E-2</v>
      </c>
    </row>
    <row r="55" spans="1:7" x14ac:dyDescent="0.25">
      <c r="A55" t="s">
        <v>11</v>
      </c>
      <c r="B55" t="s">
        <v>15505</v>
      </c>
      <c r="C55" s="1">
        <v>46173</v>
      </c>
      <c r="D55" s="1">
        <v>46175</v>
      </c>
      <c r="E55" s="1">
        <v>39141</v>
      </c>
      <c r="F55">
        <v>0</v>
      </c>
      <c r="G55">
        <v>3.6005921000000001E-3</v>
      </c>
    </row>
    <row r="56" spans="1:7" x14ac:dyDescent="0.25">
      <c r="A56" t="s">
        <v>11</v>
      </c>
      <c r="B56" t="s">
        <v>15505</v>
      </c>
      <c r="C56" s="1">
        <v>46173</v>
      </c>
      <c r="D56" s="1">
        <v>46175</v>
      </c>
      <c r="E56" s="1">
        <v>39172</v>
      </c>
      <c r="F56">
        <v>0</v>
      </c>
      <c r="G56">
        <v>-2.3864988600000001E-2</v>
      </c>
    </row>
    <row r="57" spans="1:7" x14ac:dyDescent="0.25">
      <c r="A57" t="s">
        <v>11</v>
      </c>
      <c r="B57" t="s">
        <v>15505</v>
      </c>
      <c r="C57" s="1">
        <v>46173</v>
      </c>
      <c r="D57" s="1">
        <v>46175</v>
      </c>
      <c r="E57" s="1">
        <v>39202</v>
      </c>
      <c r="F57">
        <v>0</v>
      </c>
      <c r="G57">
        <v>6.9240142000000001E-3</v>
      </c>
    </row>
    <row r="58" spans="1:7" x14ac:dyDescent="0.25">
      <c r="A58" t="s">
        <v>11</v>
      </c>
      <c r="B58" t="s">
        <v>15505</v>
      </c>
      <c r="C58" s="1">
        <v>46173</v>
      </c>
      <c r="D58" s="1">
        <v>46175</v>
      </c>
      <c r="E58" s="1">
        <v>39233</v>
      </c>
      <c r="F58">
        <v>0</v>
      </c>
      <c r="G58">
        <v>7.2844979999999999E-4</v>
      </c>
    </row>
    <row r="59" spans="1:7" x14ac:dyDescent="0.25">
      <c r="A59" t="s">
        <v>11</v>
      </c>
      <c r="B59" t="s">
        <v>15505</v>
      </c>
      <c r="C59" s="1">
        <v>46173</v>
      </c>
      <c r="D59" s="1">
        <v>46175</v>
      </c>
      <c r="E59" s="1">
        <v>39263</v>
      </c>
      <c r="F59">
        <v>-5.5339656000000003E-3</v>
      </c>
      <c r="G59">
        <v>0</v>
      </c>
    </row>
    <row r="60" spans="1:7" x14ac:dyDescent="0.25">
      <c r="A60" t="s">
        <v>11</v>
      </c>
      <c r="B60" t="s">
        <v>15505</v>
      </c>
      <c r="C60" s="1">
        <v>46173</v>
      </c>
      <c r="D60" s="1">
        <v>46175</v>
      </c>
      <c r="E60" s="1">
        <v>39294</v>
      </c>
      <c r="F60">
        <v>0</v>
      </c>
      <c r="G60">
        <v>-1.16581098E-2</v>
      </c>
    </row>
    <row r="61" spans="1:7" x14ac:dyDescent="0.25">
      <c r="A61" t="s">
        <v>11</v>
      </c>
      <c r="B61" t="s">
        <v>15505</v>
      </c>
      <c r="C61" s="1">
        <v>46173</v>
      </c>
      <c r="D61" s="1">
        <v>46175</v>
      </c>
      <c r="E61" s="1">
        <v>39325</v>
      </c>
      <c r="F61">
        <v>0</v>
      </c>
      <c r="G61">
        <v>-5.1967636999999999E-3</v>
      </c>
    </row>
    <row r="62" spans="1:7" x14ac:dyDescent="0.25">
      <c r="A62" t="s">
        <v>11</v>
      </c>
      <c r="B62" t="s">
        <v>15505</v>
      </c>
      <c r="C62" s="1">
        <v>46173</v>
      </c>
      <c r="D62" s="1">
        <v>46175</v>
      </c>
      <c r="E62" s="1">
        <v>39355</v>
      </c>
      <c r="F62">
        <v>0</v>
      </c>
      <c r="G62">
        <v>-2.46864675E-2</v>
      </c>
    </row>
    <row r="63" spans="1:7" x14ac:dyDescent="0.25">
      <c r="A63" t="s">
        <v>11</v>
      </c>
      <c r="B63" t="s">
        <v>15505</v>
      </c>
      <c r="C63" s="1">
        <v>46173</v>
      </c>
      <c r="D63" s="1">
        <v>46175</v>
      </c>
      <c r="E63" s="1">
        <v>39386</v>
      </c>
      <c r="F63">
        <v>0</v>
      </c>
      <c r="G63">
        <v>-7.6200720999999999E-3</v>
      </c>
    </row>
    <row r="64" spans="1:7" x14ac:dyDescent="0.25">
      <c r="A64" t="s">
        <v>11</v>
      </c>
      <c r="B64" t="s">
        <v>15505</v>
      </c>
      <c r="C64" s="1">
        <v>46173</v>
      </c>
      <c r="D64" s="1">
        <v>46175</v>
      </c>
      <c r="E64" s="1">
        <v>39416</v>
      </c>
      <c r="F64">
        <v>-1.21302298E-2</v>
      </c>
      <c r="G64">
        <v>0</v>
      </c>
    </row>
    <row r="65" spans="1:7" x14ac:dyDescent="0.25">
      <c r="A65" t="s">
        <v>11</v>
      </c>
      <c r="B65" t="s">
        <v>15505</v>
      </c>
      <c r="C65" s="1">
        <v>46173</v>
      </c>
      <c r="D65" s="1">
        <v>46175</v>
      </c>
      <c r="E65" s="1">
        <v>39447</v>
      </c>
      <c r="F65">
        <v>9.7994350000000004E-3</v>
      </c>
      <c r="G65">
        <v>0</v>
      </c>
    </row>
    <row r="66" spans="1:7" x14ac:dyDescent="0.25">
      <c r="A66" t="s">
        <v>11</v>
      </c>
      <c r="B66" t="s">
        <v>15505</v>
      </c>
      <c r="C66" s="1">
        <v>46173</v>
      </c>
      <c r="D66" s="1">
        <v>46175</v>
      </c>
      <c r="E66" s="1">
        <v>39478</v>
      </c>
      <c r="F66">
        <v>-3.4861112299999997E-2</v>
      </c>
      <c r="G66">
        <v>0</v>
      </c>
    </row>
    <row r="67" spans="1:7" x14ac:dyDescent="0.25">
      <c r="A67" t="s">
        <v>11</v>
      </c>
      <c r="B67" t="s">
        <v>15505</v>
      </c>
      <c r="C67" s="1">
        <v>46173</v>
      </c>
      <c r="D67" s="1">
        <v>46175</v>
      </c>
      <c r="E67" s="1">
        <v>39507</v>
      </c>
      <c r="F67">
        <v>0</v>
      </c>
      <c r="G67">
        <v>-2.48114075E-2</v>
      </c>
    </row>
    <row r="68" spans="1:7" x14ac:dyDescent="0.25">
      <c r="A68" t="s">
        <v>11</v>
      </c>
      <c r="B68" t="s">
        <v>15505</v>
      </c>
      <c r="C68" s="1">
        <v>46173</v>
      </c>
      <c r="D68" s="1">
        <v>46175</v>
      </c>
      <c r="E68" s="1">
        <v>39538</v>
      </c>
      <c r="F68">
        <v>9.5389206000000004E-3</v>
      </c>
      <c r="G68">
        <v>0</v>
      </c>
    </row>
    <row r="69" spans="1:7" x14ac:dyDescent="0.25">
      <c r="A69" t="s">
        <v>11</v>
      </c>
      <c r="B69" t="s">
        <v>15505</v>
      </c>
      <c r="C69" s="1">
        <v>46173</v>
      </c>
      <c r="D69" s="1">
        <v>46175</v>
      </c>
      <c r="E69" s="1">
        <v>39568</v>
      </c>
      <c r="F69">
        <v>0</v>
      </c>
      <c r="G69">
        <v>-2.6785767799999999E-2</v>
      </c>
    </row>
    <row r="70" spans="1:7" x14ac:dyDescent="0.25">
      <c r="A70" t="s">
        <v>11</v>
      </c>
      <c r="B70" t="s">
        <v>15505</v>
      </c>
      <c r="C70" s="1">
        <v>46173</v>
      </c>
      <c r="D70" s="1">
        <v>46175</v>
      </c>
      <c r="E70" s="1">
        <v>39599</v>
      </c>
      <c r="F70">
        <v>0</v>
      </c>
      <c r="G70">
        <v>-2.17185121E-2</v>
      </c>
    </row>
    <row r="71" spans="1:7" x14ac:dyDescent="0.25">
      <c r="A71" t="s">
        <v>11</v>
      </c>
      <c r="B71" t="s">
        <v>15505</v>
      </c>
      <c r="C71" s="1">
        <v>46173</v>
      </c>
      <c r="D71" s="1">
        <v>46175</v>
      </c>
      <c r="E71" s="1">
        <v>39629</v>
      </c>
      <c r="F71">
        <v>-6.9256064000000001E-3</v>
      </c>
      <c r="G71">
        <v>0</v>
      </c>
    </row>
    <row r="72" spans="1:7" x14ac:dyDescent="0.25">
      <c r="A72" t="s">
        <v>11</v>
      </c>
      <c r="B72" t="s">
        <v>15505</v>
      </c>
      <c r="C72" s="1">
        <v>46173</v>
      </c>
      <c r="D72" s="1">
        <v>46175</v>
      </c>
      <c r="E72" s="1">
        <v>39660</v>
      </c>
      <c r="F72">
        <v>8.0823033399999994E-2</v>
      </c>
      <c r="G72">
        <v>0</v>
      </c>
    </row>
    <row r="73" spans="1:7" x14ac:dyDescent="0.25">
      <c r="A73" t="s">
        <v>11</v>
      </c>
      <c r="B73" t="s">
        <v>15505</v>
      </c>
      <c r="C73" s="1">
        <v>46173</v>
      </c>
      <c r="D73" s="1">
        <v>46175</v>
      </c>
      <c r="E73" s="1">
        <v>39691</v>
      </c>
      <c r="F73">
        <v>0</v>
      </c>
      <c r="G73">
        <v>4.3173548399999997E-2</v>
      </c>
    </row>
    <row r="74" spans="1:7" x14ac:dyDescent="0.25">
      <c r="A74" t="s">
        <v>11</v>
      </c>
      <c r="B74" t="s">
        <v>15505</v>
      </c>
      <c r="C74" s="1">
        <v>46173</v>
      </c>
      <c r="D74" s="1">
        <v>46175</v>
      </c>
      <c r="E74" s="1">
        <v>39721</v>
      </c>
      <c r="F74">
        <v>1.24762161E-2</v>
      </c>
      <c r="G74">
        <v>0</v>
      </c>
    </row>
    <row r="75" spans="1:7" x14ac:dyDescent="0.25">
      <c r="A75" t="s">
        <v>11</v>
      </c>
      <c r="B75" t="s">
        <v>15505</v>
      </c>
      <c r="C75" s="1">
        <v>46173</v>
      </c>
      <c r="D75" s="1">
        <v>46175</v>
      </c>
      <c r="E75" s="1">
        <v>39752</v>
      </c>
      <c r="F75">
        <v>1.82823186E-2</v>
      </c>
      <c r="G75">
        <v>0</v>
      </c>
    </row>
    <row r="76" spans="1:7" x14ac:dyDescent="0.25">
      <c r="A76" t="s">
        <v>11</v>
      </c>
      <c r="B76" t="s">
        <v>15505</v>
      </c>
      <c r="C76" s="1">
        <v>46173</v>
      </c>
      <c r="D76" s="1">
        <v>46175</v>
      </c>
      <c r="E76" s="1">
        <v>39782</v>
      </c>
      <c r="F76">
        <v>0</v>
      </c>
      <c r="G76">
        <v>-2.3004921300000002E-2</v>
      </c>
    </row>
    <row r="77" spans="1:7" x14ac:dyDescent="0.25">
      <c r="A77" t="s">
        <v>11</v>
      </c>
      <c r="B77" t="s">
        <v>15505</v>
      </c>
      <c r="C77" s="1">
        <v>46173</v>
      </c>
      <c r="D77" s="1">
        <v>46175</v>
      </c>
      <c r="E77" s="1">
        <v>39813</v>
      </c>
      <c r="F77">
        <v>0</v>
      </c>
      <c r="G77">
        <v>8.3099895999999996E-3</v>
      </c>
    </row>
    <row r="78" spans="1:7" x14ac:dyDescent="0.25">
      <c r="A78" t="s">
        <v>11</v>
      </c>
      <c r="B78" t="s">
        <v>15505</v>
      </c>
      <c r="C78" s="1">
        <v>46173</v>
      </c>
      <c r="D78" s="1">
        <v>46175</v>
      </c>
      <c r="E78" s="1">
        <v>39844</v>
      </c>
      <c r="F78">
        <v>-5.6192350999999998E-3</v>
      </c>
      <c r="G78">
        <v>0</v>
      </c>
    </row>
    <row r="79" spans="1:7" x14ac:dyDescent="0.25">
      <c r="A79" t="s">
        <v>11</v>
      </c>
      <c r="B79" t="s">
        <v>15505</v>
      </c>
      <c r="C79" s="1">
        <v>46173</v>
      </c>
      <c r="D79" s="1">
        <v>46175</v>
      </c>
      <c r="E79" s="1">
        <v>39872</v>
      </c>
      <c r="F79">
        <v>1.8337802699999999E-2</v>
      </c>
      <c r="G79">
        <v>0</v>
      </c>
    </row>
    <row r="80" spans="1:7" x14ac:dyDescent="0.25">
      <c r="A80" t="s">
        <v>11</v>
      </c>
      <c r="B80" t="s">
        <v>15505</v>
      </c>
      <c r="C80" s="1">
        <v>46173</v>
      </c>
      <c r="D80" s="1">
        <v>46175</v>
      </c>
      <c r="E80" s="1">
        <v>39903</v>
      </c>
      <c r="F80">
        <v>0</v>
      </c>
      <c r="G80">
        <v>-3.4766182700000002E-2</v>
      </c>
    </row>
    <row r="81" spans="1:7" x14ac:dyDescent="0.25">
      <c r="A81" t="s">
        <v>11</v>
      </c>
      <c r="B81" t="s">
        <v>15505</v>
      </c>
      <c r="C81" s="1">
        <v>46173</v>
      </c>
      <c r="D81" s="1">
        <v>46175</v>
      </c>
      <c r="E81" s="1">
        <v>39933</v>
      </c>
      <c r="F81">
        <v>0</v>
      </c>
      <c r="G81">
        <v>2.9487950200000002E-2</v>
      </c>
    </row>
    <row r="82" spans="1:7" x14ac:dyDescent="0.25">
      <c r="A82" t="s">
        <v>11</v>
      </c>
      <c r="B82" t="s">
        <v>15505</v>
      </c>
      <c r="C82" s="1">
        <v>46173</v>
      </c>
      <c r="D82" s="1">
        <v>46175</v>
      </c>
      <c r="E82" s="1">
        <v>39964</v>
      </c>
      <c r="F82">
        <v>0</v>
      </c>
      <c r="G82">
        <v>-6.3828183299999994E-2</v>
      </c>
    </row>
    <row r="83" spans="1:7" x14ac:dyDescent="0.25">
      <c r="A83" t="s">
        <v>11</v>
      </c>
      <c r="B83" t="s">
        <v>15505</v>
      </c>
      <c r="C83" s="1">
        <v>46173</v>
      </c>
      <c r="D83" s="1">
        <v>46175</v>
      </c>
      <c r="E83" s="1">
        <v>39994</v>
      </c>
      <c r="F83">
        <v>5.0814729699999998E-2</v>
      </c>
      <c r="G83">
        <v>0</v>
      </c>
    </row>
    <row r="84" spans="1:7" x14ac:dyDescent="0.25">
      <c r="A84" t="s">
        <v>11</v>
      </c>
      <c r="B84" t="s">
        <v>15505</v>
      </c>
      <c r="C84" s="1">
        <v>46173</v>
      </c>
      <c r="D84" s="1">
        <v>46175</v>
      </c>
      <c r="E84" s="1">
        <v>40025</v>
      </c>
      <c r="F84">
        <v>0</v>
      </c>
      <c r="G84">
        <v>-3.3924929499999999E-2</v>
      </c>
    </row>
    <row r="85" spans="1:7" x14ac:dyDescent="0.25">
      <c r="A85" t="s">
        <v>11</v>
      </c>
      <c r="B85" t="s">
        <v>15505</v>
      </c>
      <c r="C85" s="1">
        <v>46173</v>
      </c>
      <c r="D85" s="1">
        <v>46175</v>
      </c>
      <c r="E85" s="1">
        <v>40056</v>
      </c>
      <c r="F85">
        <v>0</v>
      </c>
      <c r="G85">
        <v>2.1400401400000001E-2</v>
      </c>
    </row>
    <row r="86" spans="1:7" x14ac:dyDescent="0.25">
      <c r="A86" t="s">
        <v>11</v>
      </c>
      <c r="B86" t="s">
        <v>15505</v>
      </c>
      <c r="C86" s="1">
        <v>46173</v>
      </c>
      <c r="D86" s="1">
        <v>46175</v>
      </c>
      <c r="E86" s="1">
        <v>40086</v>
      </c>
      <c r="F86">
        <v>0</v>
      </c>
      <c r="G86">
        <v>2.1215667000000001E-2</v>
      </c>
    </row>
    <row r="87" spans="1:7" x14ac:dyDescent="0.25">
      <c r="A87" t="s">
        <v>11</v>
      </c>
      <c r="B87" t="s">
        <v>15505</v>
      </c>
      <c r="C87" s="1">
        <v>46173</v>
      </c>
      <c r="D87" s="1">
        <v>46175</v>
      </c>
      <c r="E87" s="1">
        <v>40117</v>
      </c>
      <c r="F87">
        <v>0</v>
      </c>
      <c r="G87">
        <v>-3.3645736199999998E-2</v>
      </c>
    </row>
    <row r="88" spans="1:7" x14ac:dyDescent="0.25">
      <c r="A88" t="s">
        <v>11</v>
      </c>
      <c r="B88" t="s">
        <v>15505</v>
      </c>
      <c r="C88" s="1">
        <v>46173</v>
      </c>
      <c r="D88" s="1">
        <v>46175</v>
      </c>
      <c r="E88" s="1">
        <v>40147</v>
      </c>
      <c r="F88">
        <v>0</v>
      </c>
      <c r="G88">
        <v>-2.55780229E-2</v>
      </c>
    </row>
    <row r="89" spans="1:7" x14ac:dyDescent="0.25">
      <c r="A89" t="s">
        <v>11</v>
      </c>
      <c r="B89" t="s">
        <v>15505</v>
      </c>
      <c r="C89" s="1">
        <v>46173</v>
      </c>
      <c r="D89" s="1">
        <v>46175</v>
      </c>
      <c r="E89" s="1">
        <v>40178</v>
      </c>
      <c r="F89">
        <v>0</v>
      </c>
      <c r="G89">
        <v>2.6395302999999998E-2</v>
      </c>
    </row>
    <row r="90" spans="1:7" x14ac:dyDescent="0.25">
      <c r="A90" t="s">
        <v>11</v>
      </c>
      <c r="B90" t="s">
        <v>15505</v>
      </c>
      <c r="C90" s="1">
        <v>46173</v>
      </c>
      <c r="D90" s="1">
        <v>46175</v>
      </c>
      <c r="E90" s="1">
        <v>40209</v>
      </c>
      <c r="F90">
        <v>1.9304627000000001E-2</v>
      </c>
      <c r="G90">
        <v>0</v>
      </c>
    </row>
    <row r="91" spans="1:7" x14ac:dyDescent="0.25">
      <c r="A91" t="s">
        <v>11</v>
      </c>
      <c r="B91" t="s">
        <v>15505</v>
      </c>
      <c r="C91" s="1">
        <v>46173</v>
      </c>
      <c r="D91" s="1">
        <v>46175</v>
      </c>
      <c r="E91" s="1">
        <v>40237</v>
      </c>
      <c r="F91">
        <v>0</v>
      </c>
      <c r="G91">
        <v>9.2497126999999991E-3</v>
      </c>
    </row>
    <row r="92" spans="1:7" x14ac:dyDescent="0.25">
      <c r="A92" t="s">
        <v>11</v>
      </c>
      <c r="B92" t="s">
        <v>15505</v>
      </c>
      <c r="C92" s="1">
        <v>46173</v>
      </c>
      <c r="D92" s="1">
        <v>46175</v>
      </c>
      <c r="E92" s="1">
        <v>40268</v>
      </c>
      <c r="F92">
        <v>0</v>
      </c>
      <c r="G92">
        <v>-1.433707E-2</v>
      </c>
    </row>
    <row r="93" spans="1:7" x14ac:dyDescent="0.25">
      <c r="A93" t="s">
        <v>11</v>
      </c>
      <c r="B93" t="s">
        <v>15505</v>
      </c>
      <c r="C93" s="1">
        <v>46173</v>
      </c>
      <c r="D93" s="1">
        <v>46175</v>
      </c>
      <c r="E93" s="1">
        <v>40298</v>
      </c>
      <c r="F93">
        <v>1.55697683E-2</v>
      </c>
      <c r="G93">
        <v>0</v>
      </c>
    </row>
    <row r="94" spans="1:7" x14ac:dyDescent="0.25">
      <c r="A94" t="s">
        <v>11</v>
      </c>
      <c r="B94" t="s">
        <v>15505</v>
      </c>
      <c r="C94" s="1">
        <v>46173</v>
      </c>
      <c r="D94" s="1">
        <v>46175</v>
      </c>
      <c r="E94" s="1">
        <v>40329</v>
      </c>
      <c r="F94">
        <v>1.18520082E-2</v>
      </c>
      <c r="G94">
        <v>0</v>
      </c>
    </row>
    <row r="95" spans="1:7" x14ac:dyDescent="0.25">
      <c r="A95" t="s">
        <v>11</v>
      </c>
      <c r="B95" t="s">
        <v>15505</v>
      </c>
      <c r="C95" s="1">
        <v>46173</v>
      </c>
      <c r="D95" s="1">
        <v>46175</v>
      </c>
      <c r="E95" s="1">
        <v>40359</v>
      </c>
      <c r="F95">
        <v>9.2676102E-3</v>
      </c>
      <c r="G95">
        <v>0</v>
      </c>
    </row>
    <row r="96" spans="1:7" x14ac:dyDescent="0.25">
      <c r="A96" t="s">
        <v>11</v>
      </c>
      <c r="B96" t="s">
        <v>15505</v>
      </c>
      <c r="C96" s="1">
        <v>46173</v>
      </c>
      <c r="D96" s="1">
        <v>46175</v>
      </c>
      <c r="E96" s="1">
        <v>40390</v>
      </c>
      <c r="F96">
        <v>0</v>
      </c>
      <c r="G96">
        <v>-1.4327162100000001E-2</v>
      </c>
    </row>
    <row r="97" spans="1:7" x14ac:dyDescent="0.25">
      <c r="A97" t="s">
        <v>11</v>
      </c>
      <c r="B97" t="s">
        <v>15505</v>
      </c>
      <c r="C97" s="1">
        <v>46173</v>
      </c>
      <c r="D97" s="1">
        <v>46175</v>
      </c>
      <c r="E97" s="1">
        <v>40421</v>
      </c>
      <c r="F97">
        <v>4.9550871E-3</v>
      </c>
      <c r="G97">
        <v>0</v>
      </c>
    </row>
    <row r="98" spans="1:7" x14ac:dyDescent="0.25">
      <c r="A98" t="s">
        <v>11</v>
      </c>
      <c r="B98" t="s">
        <v>15505</v>
      </c>
      <c r="C98" s="1">
        <v>46173</v>
      </c>
      <c r="D98" s="1">
        <v>46175</v>
      </c>
      <c r="E98" s="1">
        <v>40451</v>
      </c>
      <c r="F98">
        <v>0</v>
      </c>
      <c r="G98">
        <v>1.37391813E-2</v>
      </c>
    </row>
    <row r="99" spans="1:7" x14ac:dyDescent="0.25">
      <c r="A99" t="s">
        <v>11</v>
      </c>
      <c r="B99" t="s">
        <v>15505</v>
      </c>
      <c r="C99" s="1">
        <v>46173</v>
      </c>
      <c r="D99" s="1">
        <v>46175</v>
      </c>
      <c r="E99" s="1">
        <v>40482</v>
      </c>
      <c r="F99">
        <v>0</v>
      </c>
      <c r="G99">
        <v>-2.6563047000000002E-3</v>
      </c>
    </row>
    <row r="100" spans="1:7" x14ac:dyDescent="0.25">
      <c r="A100" t="s">
        <v>11</v>
      </c>
      <c r="B100" t="s">
        <v>15505</v>
      </c>
      <c r="C100" s="1">
        <v>46173</v>
      </c>
      <c r="D100" s="1">
        <v>46175</v>
      </c>
      <c r="E100" s="1">
        <v>40512</v>
      </c>
      <c r="F100">
        <v>2.06601384E-2</v>
      </c>
      <c r="G100">
        <v>0</v>
      </c>
    </row>
    <row r="101" spans="1:7" x14ac:dyDescent="0.25">
      <c r="A101" t="s">
        <v>11</v>
      </c>
      <c r="B101" t="s">
        <v>15505</v>
      </c>
      <c r="C101" s="1">
        <v>46173</v>
      </c>
      <c r="D101" s="1">
        <v>46175</v>
      </c>
      <c r="E101" s="1">
        <v>40543</v>
      </c>
      <c r="F101">
        <v>0</v>
      </c>
      <c r="G101">
        <v>-1.8337600700000001E-2</v>
      </c>
    </row>
    <row r="102" spans="1:7" x14ac:dyDescent="0.25">
      <c r="A102" t="s">
        <v>11</v>
      </c>
      <c r="B102" t="s">
        <v>15505</v>
      </c>
      <c r="C102" s="1">
        <v>46173</v>
      </c>
      <c r="D102" s="1">
        <v>46175</v>
      </c>
      <c r="E102" s="1">
        <v>40574</v>
      </c>
      <c r="F102">
        <v>-9.2524809000000003E-3</v>
      </c>
      <c r="G102">
        <v>0</v>
      </c>
    </row>
    <row r="103" spans="1:7" x14ac:dyDescent="0.25">
      <c r="A103" t="s">
        <v>11</v>
      </c>
      <c r="B103" t="s">
        <v>15505</v>
      </c>
      <c r="C103" s="1">
        <v>46173</v>
      </c>
      <c r="D103" s="1">
        <v>46175</v>
      </c>
      <c r="E103" s="1">
        <v>40602</v>
      </c>
      <c r="F103">
        <v>0</v>
      </c>
      <c r="G103">
        <v>-1.10546946E-2</v>
      </c>
    </row>
    <row r="104" spans="1:7" x14ac:dyDescent="0.25">
      <c r="A104" t="s">
        <v>11</v>
      </c>
      <c r="B104" t="s">
        <v>15505</v>
      </c>
      <c r="C104" s="1">
        <v>46173</v>
      </c>
      <c r="D104" s="1">
        <v>46175</v>
      </c>
      <c r="E104" s="1">
        <v>40633</v>
      </c>
      <c r="F104">
        <v>0</v>
      </c>
      <c r="G104">
        <v>5.4727930999999997E-3</v>
      </c>
    </row>
    <row r="105" spans="1:7" x14ac:dyDescent="0.25">
      <c r="A105" t="s">
        <v>11</v>
      </c>
      <c r="B105" t="s">
        <v>15505</v>
      </c>
      <c r="C105" s="1">
        <v>46173</v>
      </c>
      <c r="D105" s="1">
        <v>46175</v>
      </c>
      <c r="E105" s="1">
        <v>40663</v>
      </c>
      <c r="F105">
        <v>0</v>
      </c>
      <c r="G105">
        <v>1.1679944E-3</v>
      </c>
    </row>
    <row r="106" spans="1:7" x14ac:dyDescent="0.25">
      <c r="A106" t="s">
        <v>11</v>
      </c>
      <c r="B106" t="s">
        <v>15505</v>
      </c>
      <c r="C106" s="1">
        <v>46173</v>
      </c>
      <c r="D106" s="1">
        <v>46175</v>
      </c>
      <c r="E106" s="1">
        <v>40694</v>
      </c>
      <c r="F106">
        <v>9.4341443000000007E-3</v>
      </c>
      <c r="G106">
        <v>0</v>
      </c>
    </row>
    <row r="107" spans="1:7" x14ac:dyDescent="0.25">
      <c r="A107" t="s">
        <v>11</v>
      </c>
      <c r="B107" t="s">
        <v>15505</v>
      </c>
      <c r="C107" s="1">
        <v>46173</v>
      </c>
      <c r="D107" s="1">
        <v>46175</v>
      </c>
      <c r="E107" s="1">
        <v>40724</v>
      </c>
      <c r="F107">
        <v>5.8879342000000001E-3</v>
      </c>
      <c r="G107">
        <v>0</v>
      </c>
    </row>
    <row r="108" spans="1:7" x14ac:dyDescent="0.25">
      <c r="A108" t="s">
        <v>11</v>
      </c>
      <c r="B108" t="s">
        <v>15505</v>
      </c>
      <c r="C108" s="1">
        <v>46173</v>
      </c>
      <c r="D108" s="1">
        <v>46175</v>
      </c>
      <c r="E108" s="1">
        <v>40755</v>
      </c>
      <c r="F108">
        <v>2.02364576E-2</v>
      </c>
      <c r="G108">
        <v>0</v>
      </c>
    </row>
    <row r="109" spans="1:7" x14ac:dyDescent="0.25">
      <c r="A109" t="s">
        <v>11</v>
      </c>
      <c r="B109" t="s">
        <v>15505</v>
      </c>
      <c r="C109" s="1">
        <v>46173</v>
      </c>
      <c r="D109" s="1">
        <v>46175</v>
      </c>
      <c r="E109" s="1">
        <v>40786</v>
      </c>
      <c r="F109">
        <v>1.0127401000000001E-3</v>
      </c>
      <c r="G109">
        <v>0</v>
      </c>
    </row>
    <row r="110" spans="1:7" x14ac:dyDescent="0.25">
      <c r="A110" t="s">
        <v>11</v>
      </c>
      <c r="B110" t="s">
        <v>15505</v>
      </c>
      <c r="C110" s="1">
        <v>46173</v>
      </c>
      <c r="D110" s="1">
        <v>46175</v>
      </c>
      <c r="E110" s="1">
        <v>40816</v>
      </c>
      <c r="F110">
        <v>1.2052528700000001E-2</v>
      </c>
      <c r="G110">
        <v>0</v>
      </c>
    </row>
    <row r="111" spans="1:7" x14ac:dyDescent="0.25">
      <c r="A111" t="s">
        <v>11</v>
      </c>
      <c r="B111" t="s">
        <v>15505</v>
      </c>
      <c r="C111" s="1">
        <v>46173</v>
      </c>
      <c r="D111" s="1">
        <v>46175</v>
      </c>
      <c r="E111" s="1">
        <v>40847</v>
      </c>
      <c r="F111">
        <v>0</v>
      </c>
      <c r="G111">
        <v>-1.03128379E-2</v>
      </c>
    </row>
    <row r="112" spans="1:7" x14ac:dyDescent="0.25">
      <c r="A112" t="s">
        <v>11</v>
      </c>
      <c r="B112" t="s">
        <v>15505</v>
      </c>
      <c r="C112" s="1">
        <v>46173</v>
      </c>
      <c r="D112" s="1">
        <v>46175</v>
      </c>
      <c r="E112" s="1">
        <v>40877</v>
      </c>
      <c r="F112">
        <v>0</v>
      </c>
      <c r="G112">
        <v>-8.3916880999999992E-3</v>
      </c>
    </row>
    <row r="113" spans="1:7" x14ac:dyDescent="0.25">
      <c r="A113" t="s">
        <v>11</v>
      </c>
      <c r="B113" t="s">
        <v>15505</v>
      </c>
      <c r="C113" s="1">
        <v>46173</v>
      </c>
      <c r="D113" s="1">
        <v>46175</v>
      </c>
      <c r="E113" s="1">
        <v>40908</v>
      </c>
      <c r="F113">
        <v>3.1339597300000001E-2</v>
      </c>
      <c r="G113">
        <v>0</v>
      </c>
    </row>
    <row r="114" spans="1:7" x14ac:dyDescent="0.25">
      <c r="A114" t="s">
        <v>11</v>
      </c>
      <c r="B114" t="s">
        <v>15505</v>
      </c>
      <c r="C114" s="1">
        <v>46173</v>
      </c>
      <c r="D114" s="1">
        <v>46175</v>
      </c>
      <c r="E114" s="1">
        <v>40939</v>
      </c>
      <c r="F114">
        <v>0</v>
      </c>
      <c r="G114">
        <v>3.0885903000000001E-3</v>
      </c>
    </row>
    <row r="115" spans="1:7" x14ac:dyDescent="0.25">
      <c r="A115" t="s">
        <v>11</v>
      </c>
      <c r="B115" t="s">
        <v>15505</v>
      </c>
      <c r="C115" s="1">
        <v>46173</v>
      </c>
      <c r="D115" s="1">
        <v>46175</v>
      </c>
      <c r="E115" s="1">
        <v>40968</v>
      </c>
      <c r="F115">
        <v>0</v>
      </c>
      <c r="G115">
        <v>1.6811332799999999E-2</v>
      </c>
    </row>
    <row r="116" spans="1:7" x14ac:dyDescent="0.25">
      <c r="A116" t="s">
        <v>11</v>
      </c>
      <c r="B116" t="s">
        <v>15505</v>
      </c>
      <c r="C116" s="1">
        <v>46173</v>
      </c>
      <c r="D116" s="1">
        <v>46175</v>
      </c>
      <c r="E116" s="1">
        <v>40999</v>
      </c>
      <c r="F116">
        <v>2.52364923E-2</v>
      </c>
      <c r="G116">
        <v>0</v>
      </c>
    </row>
    <row r="117" spans="1:7" x14ac:dyDescent="0.25">
      <c r="A117" t="s">
        <v>11</v>
      </c>
      <c r="B117" t="s">
        <v>15505</v>
      </c>
      <c r="C117" s="1">
        <v>46173</v>
      </c>
      <c r="D117" s="1">
        <v>46175</v>
      </c>
      <c r="E117" s="1">
        <v>41029</v>
      </c>
      <c r="F117">
        <v>0</v>
      </c>
      <c r="G117">
        <v>2.1561579E-3</v>
      </c>
    </row>
    <row r="118" spans="1:7" x14ac:dyDescent="0.25">
      <c r="A118" t="s">
        <v>11</v>
      </c>
      <c r="B118" t="s">
        <v>15505</v>
      </c>
      <c r="C118" s="1">
        <v>46173</v>
      </c>
      <c r="D118" s="1">
        <v>46175</v>
      </c>
      <c r="E118" s="1">
        <v>41060</v>
      </c>
      <c r="F118">
        <v>-5.5076344000000001E-3</v>
      </c>
      <c r="G118">
        <v>0</v>
      </c>
    </row>
    <row r="119" spans="1:7" x14ac:dyDescent="0.25">
      <c r="A119" t="s">
        <v>11</v>
      </c>
      <c r="B119" t="s">
        <v>15505</v>
      </c>
      <c r="C119" s="1">
        <v>46173</v>
      </c>
      <c r="D119" s="1">
        <v>46175</v>
      </c>
      <c r="E119" s="1">
        <v>41090</v>
      </c>
      <c r="F119">
        <v>0</v>
      </c>
      <c r="G119">
        <v>-2.3648733000000001E-3</v>
      </c>
    </row>
    <row r="120" spans="1:7" x14ac:dyDescent="0.25">
      <c r="A120" t="s">
        <v>11</v>
      </c>
      <c r="B120" t="s">
        <v>15505</v>
      </c>
      <c r="C120" s="1">
        <v>46173</v>
      </c>
      <c r="D120" s="1">
        <v>46175</v>
      </c>
      <c r="E120" s="1">
        <v>41121</v>
      </c>
      <c r="F120">
        <v>0</v>
      </c>
      <c r="G120">
        <v>1.1893613799999999E-2</v>
      </c>
    </row>
    <row r="121" spans="1:7" x14ac:dyDescent="0.25">
      <c r="A121" t="s">
        <v>11</v>
      </c>
      <c r="B121" t="s">
        <v>15505</v>
      </c>
      <c r="C121" s="1">
        <v>46173</v>
      </c>
      <c r="D121" s="1">
        <v>46175</v>
      </c>
      <c r="E121" s="1">
        <v>41152</v>
      </c>
      <c r="F121">
        <v>0</v>
      </c>
      <c r="G121">
        <v>-6.3738045999999996E-3</v>
      </c>
    </row>
    <row r="122" spans="1:7" x14ac:dyDescent="0.25">
      <c r="A122" t="s">
        <v>11</v>
      </c>
      <c r="B122" t="s">
        <v>15505</v>
      </c>
      <c r="C122" s="1">
        <v>46173</v>
      </c>
      <c r="D122" s="1">
        <v>46175</v>
      </c>
      <c r="E122" s="1">
        <v>41182</v>
      </c>
      <c r="F122">
        <v>0</v>
      </c>
      <c r="G122">
        <v>-7.7385650000000002E-3</v>
      </c>
    </row>
    <row r="123" spans="1:7" x14ac:dyDescent="0.25">
      <c r="A123" t="s">
        <v>11</v>
      </c>
      <c r="B123" t="s">
        <v>15505</v>
      </c>
      <c r="C123" s="1">
        <v>46173</v>
      </c>
      <c r="D123" s="1">
        <v>46175</v>
      </c>
      <c r="E123" s="1">
        <v>41213</v>
      </c>
      <c r="F123">
        <v>0</v>
      </c>
      <c r="G123">
        <v>-2.4320202000000001E-3</v>
      </c>
    </row>
    <row r="124" spans="1:7" x14ac:dyDescent="0.25">
      <c r="A124" t="s">
        <v>11</v>
      </c>
      <c r="B124" t="s">
        <v>15505</v>
      </c>
      <c r="C124" s="1">
        <v>46173</v>
      </c>
      <c r="D124" s="1">
        <v>46175</v>
      </c>
      <c r="E124" s="1">
        <v>41243</v>
      </c>
      <c r="F124">
        <v>0</v>
      </c>
      <c r="G124">
        <v>-5.8618682999999998E-3</v>
      </c>
    </row>
    <row r="125" spans="1:7" x14ac:dyDescent="0.25">
      <c r="A125" t="s">
        <v>11</v>
      </c>
      <c r="B125" t="s">
        <v>15505</v>
      </c>
      <c r="C125" s="1">
        <v>46173</v>
      </c>
      <c r="D125" s="1">
        <v>46175</v>
      </c>
      <c r="E125" s="1">
        <v>41274</v>
      </c>
      <c r="F125">
        <v>0</v>
      </c>
      <c r="G125">
        <v>-2.4493655E-3</v>
      </c>
    </row>
    <row r="126" spans="1:7" x14ac:dyDescent="0.25">
      <c r="A126" t="s">
        <v>11</v>
      </c>
      <c r="B126" t="s">
        <v>15505</v>
      </c>
      <c r="C126" s="1">
        <v>46173</v>
      </c>
      <c r="D126" s="1">
        <v>46175</v>
      </c>
      <c r="E126" s="1">
        <v>41305</v>
      </c>
      <c r="F126">
        <v>0</v>
      </c>
      <c r="G126">
        <v>-1.15623423E-2</v>
      </c>
    </row>
    <row r="127" spans="1:7" x14ac:dyDescent="0.25">
      <c r="A127" t="s">
        <v>11</v>
      </c>
      <c r="B127" t="s">
        <v>15505</v>
      </c>
      <c r="C127" s="1">
        <v>46173</v>
      </c>
      <c r="D127" s="1">
        <v>46175</v>
      </c>
      <c r="E127" s="1">
        <v>41333</v>
      </c>
      <c r="F127">
        <v>1.6191410600000001E-2</v>
      </c>
      <c r="G127">
        <v>0</v>
      </c>
    </row>
    <row r="128" spans="1:7" x14ac:dyDescent="0.25">
      <c r="A128" t="s">
        <v>11</v>
      </c>
      <c r="B128" t="s">
        <v>15505</v>
      </c>
      <c r="C128" s="1">
        <v>46173</v>
      </c>
      <c r="D128" s="1">
        <v>46175</v>
      </c>
      <c r="E128" s="1">
        <v>41364</v>
      </c>
      <c r="F128">
        <v>0</v>
      </c>
      <c r="G128">
        <v>1.7907944499999998E-2</v>
      </c>
    </row>
    <row r="129" spans="1:7" x14ac:dyDescent="0.25">
      <c r="A129" t="s">
        <v>11</v>
      </c>
      <c r="B129" t="s">
        <v>15505</v>
      </c>
      <c r="C129" s="1">
        <v>46173</v>
      </c>
      <c r="D129" s="1">
        <v>46175</v>
      </c>
      <c r="E129" s="1">
        <v>41394</v>
      </c>
      <c r="F129">
        <v>9.9065116000000009E-3</v>
      </c>
      <c r="G129">
        <v>0</v>
      </c>
    </row>
    <row r="130" spans="1:7" x14ac:dyDescent="0.25">
      <c r="A130" t="s">
        <v>11</v>
      </c>
      <c r="B130" t="s">
        <v>15505</v>
      </c>
      <c r="C130" s="1">
        <v>46173</v>
      </c>
      <c r="D130" s="1">
        <v>46175</v>
      </c>
      <c r="E130" s="1">
        <v>41425</v>
      </c>
      <c r="F130">
        <v>0</v>
      </c>
      <c r="G130">
        <v>-1.6215592300000001E-2</v>
      </c>
    </row>
    <row r="131" spans="1:7" x14ac:dyDescent="0.25">
      <c r="A131" t="s">
        <v>11</v>
      </c>
      <c r="B131" t="s">
        <v>15505</v>
      </c>
      <c r="C131" s="1">
        <v>46173</v>
      </c>
      <c r="D131" s="1">
        <v>46175</v>
      </c>
      <c r="E131" s="1">
        <v>41455</v>
      </c>
      <c r="F131">
        <v>2.9809668599999999E-2</v>
      </c>
      <c r="G131">
        <v>0</v>
      </c>
    </row>
    <row r="132" spans="1:7" x14ac:dyDescent="0.25">
      <c r="A132" t="s">
        <v>11</v>
      </c>
      <c r="B132" t="s">
        <v>15505</v>
      </c>
      <c r="C132" s="1">
        <v>46173</v>
      </c>
      <c r="D132" s="1">
        <v>46175</v>
      </c>
      <c r="E132" s="1">
        <v>41486</v>
      </c>
      <c r="F132">
        <v>0</v>
      </c>
      <c r="G132">
        <v>-1.62176601E-2</v>
      </c>
    </row>
    <row r="133" spans="1:7" x14ac:dyDescent="0.25">
      <c r="A133" t="s">
        <v>11</v>
      </c>
      <c r="B133" t="s">
        <v>15505</v>
      </c>
      <c r="C133" s="1">
        <v>46173</v>
      </c>
      <c r="D133" s="1">
        <v>46175</v>
      </c>
      <c r="E133" s="1">
        <v>41517</v>
      </c>
      <c r="F133">
        <v>0</v>
      </c>
      <c r="G133">
        <v>7.6429834E-3</v>
      </c>
    </row>
    <row r="134" spans="1:7" x14ac:dyDescent="0.25">
      <c r="A134" t="s">
        <v>11</v>
      </c>
      <c r="B134" t="s">
        <v>15505</v>
      </c>
      <c r="C134" s="1">
        <v>46173</v>
      </c>
      <c r="D134" s="1">
        <v>46175</v>
      </c>
      <c r="E134" s="1">
        <v>41547</v>
      </c>
      <c r="F134">
        <v>0</v>
      </c>
      <c r="G134">
        <v>3.5312922000000002E-3</v>
      </c>
    </row>
    <row r="135" spans="1:7" x14ac:dyDescent="0.25">
      <c r="A135" t="s">
        <v>11</v>
      </c>
      <c r="B135" t="s">
        <v>15505</v>
      </c>
      <c r="C135" s="1">
        <v>46173</v>
      </c>
      <c r="D135" s="1">
        <v>46175</v>
      </c>
      <c r="E135" s="1">
        <v>41578</v>
      </c>
      <c r="F135">
        <v>0</v>
      </c>
      <c r="G135">
        <v>1.86355071E-2</v>
      </c>
    </row>
    <row r="136" spans="1:7" x14ac:dyDescent="0.25">
      <c r="A136" t="s">
        <v>11</v>
      </c>
      <c r="B136" t="s">
        <v>15505</v>
      </c>
      <c r="C136" s="1">
        <v>46173</v>
      </c>
      <c r="D136" s="1">
        <v>46175</v>
      </c>
      <c r="E136" s="1">
        <v>41608</v>
      </c>
      <c r="F136">
        <v>-8.9607556000000001E-3</v>
      </c>
      <c r="G136">
        <v>0</v>
      </c>
    </row>
    <row r="137" spans="1:7" x14ac:dyDescent="0.25">
      <c r="A137" t="s">
        <v>11</v>
      </c>
      <c r="B137" t="s">
        <v>15505</v>
      </c>
      <c r="C137" s="1">
        <v>46173</v>
      </c>
      <c r="D137" s="1">
        <v>46175</v>
      </c>
      <c r="E137" s="1">
        <v>41639</v>
      </c>
      <c r="F137">
        <v>0</v>
      </c>
      <c r="G137">
        <v>-1.8960759E-3</v>
      </c>
    </row>
    <row r="138" spans="1:7" x14ac:dyDescent="0.25">
      <c r="A138" t="s">
        <v>11</v>
      </c>
      <c r="B138" t="s">
        <v>15505</v>
      </c>
      <c r="C138" s="1">
        <v>46173</v>
      </c>
      <c r="D138" s="1">
        <v>46175</v>
      </c>
      <c r="E138" s="1">
        <v>41670</v>
      </c>
      <c r="F138">
        <v>-1.399531E-2</v>
      </c>
      <c r="G138">
        <v>0</v>
      </c>
    </row>
    <row r="139" spans="1:7" x14ac:dyDescent="0.25">
      <c r="A139" t="s">
        <v>11</v>
      </c>
      <c r="B139" t="s">
        <v>15505</v>
      </c>
      <c r="C139" s="1">
        <v>46173</v>
      </c>
      <c r="D139" s="1">
        <v>46175</v>
      </c>
      <c r="E139" s="1">
        <v>41698</v>
      </c>
      <c r="F139">
        <v>0</v>
      </c>
      <c r="G139">
        <v>-4.6965351000000004E-3</v>
      </c>
    </row>
    <row r="140" spans="1:7" x14ac:dyDescent="0.25">
      <c r="A140" t="s">
        <v>11</v>
      </c>
      <c r="B140" t="s">
        <v>15505</v>
      </c>
      <c r="C140" s="1">
        <v>46173</v>
      </c>
      <c r="D140" s="1">
        <v>46175</v>
      </c>
      <c r="E140" s="1">
        <v>41729</v>
      </c>
      <c r="F140">
        <v>0</v>
      </c>
      <c r="G140">
        <v>1.63447946E-2</v>
      </c>
    </row>
    <row r="141" spans="1:7" x14ac:dyDescent="0.25">
      <c r="A141" t="s">
        <v>11</v>
      </c>
      <c r="B141" t="s">
        <v>15505</v>
      </c>
      <c r="C141" s="1">
        <v>46173</v>
      </c>
      <c r="D141" s="1">
        <v>46175</v>
      </c>
      <c r="E141" s="1">
        <v>41759</v>
      </c>
      <c r="F141">
        <v>0</v>
      </c>
      <c r="G141">
        <v>5.3688900999999999E-3</v>
      </c>
    </row>
    <row r="142" spans="1:7" x14ac:dyDescent="0.25">
      <c r="A142" t="s">
        <v>11</v>
      </c>
      <c r="B142" t="s">
        <v>15505</v>
      </c>
      <c r="C142" s="1">
        <v>46173</v>
      </c>
      <c r="D142" s="1">
        <v>46175</v>
      </c>
      <c r="E142" s="1">
        <v>41790</v>
      </c>
      <c r="F142">
        <v>0</v>
      </c>
      <c r="G142">
        <v>9.1217380000000001E-4</v>
      </c>
    </row>
    <row r="143" spans="1:7" x14ac:dyDescent="0.25">
      <c r="A143" t="s">
        <v>11</v>
      </c>
      <c r="B143" t="s">
        <v>15505</v>
      </c>
      <c r="C143" s="1">
        <v>46173</v>
      </c>
      <c r="D143" s="1">
        <v>46175</v>
      </c>
      <c r="E143" s="1">
        <v>41820</v>
      </c>
      <c r="F143">
        <v>0</v>
      </c>
      <c r="G143">
        <v>-8.7775014000000002E-3</v>
      </c>
    </row>
    <row r="144" spans="1:7" x14ac:dyDescent="0.25">
      <c r="A144" t="s">
        <v>11</v>
      </c>
      <c r="B144" t="s">
        <v>15505</v>
      </c>
      <c r="C144" s="1">
        <v>46173</v>
      </c>
      <c r="D144" s="1">
        <v>46175</v>
      </c>
      <c r="E144" s="1">
        <v>41851</v>
      </c>
      <c r="F144">
        <v>0</v>
      </c>
      <c r="G144">
        <v>-1.364742E-4</v>
      </c>
    </row>
    <row r="145" spans="1:7" x14ac:dyDescent="0.25">
      <c r="A145" t="s">
        <v>11</v>
      </c>
      <c r="B145" t="s">
        <v>15505</v>
      </c>
      <c r="C145" s="1">
        <v>46173</v>
      </c>
      <c r="D145" s="1">
        <v>46175</v>
      </c>
      <c r="E145" s="1">
        <v>41882</v>
      </c>
      <c r="F145">
        <v>-4.9932049999999997E-3</v>
      </c>
      <c r="G145">
        <v>0</v>
      </c>
    </row>
    <row r="146" spans="1:7" x14ac:dyDescent="0.25">
      <c r="A146" t="s">
        <v>11</v>
      </c>
      <c r="B146" t="s">
        <v>15505</v>
      </c>
      <c r="C146" s="1">
        <v>46173</v>
      </c>
      <c r="D146" s="1">
        <v>46175</v>
      </c>
      <c r="E146" s="1">
        <v>41912</v>
      </c>
      <c r="F146">
        <v>1.8647151800000001E-2</v>
      </c>
      <c r="G146">
        <v>0</v>
      </c>
    </row>
    <row r="147" spans="1:7" x14ac:dyDescent="0.25">
      <c r="A147" t="s">
        <v>11</v>
      </c>
      <c r="B147" t="s">
        <v>15505</v>
      </c>
      <c r="C147" s="1">
        <v>46173</v>
      </c>
      <c r="D147" s="1">
        <v>46175</v>
      </c>
      <c r="E147" s="1">
        <v>41943</v>
      </c>
      <c r="F147">
        <v>0</v>
      </c>
      <c r="G147">
        <v>1.39062105E-2</v>
      </c>
    </row>
    <row r="148" spans="1:7" x14ac:dyDescent="0.25">
      <c r="A148" t="s">
        <v>11</v>
      </c>
      <c r="B148" t="s">
        <v>15505</v>
      </c>
      <c r="C148" s="1">
        <v>46173</v>
      </c>
      <c r="D148" s="1">
        <v>46175</v>
      </c>
      <c r="E148" s="1">
        <v>41973</v>
      </c>
      <c r="F148">
        <v>0</v>
      </c>
      <c r="G148">
        <v>1.1769961799999999E-2</v>
      </c>
    </row>
    <row r="149" spans="1:7" x14ac:dyDescent="0.25">
      <c r="A149" t="s">
        <v>11</v>
      </c>
      <c r="B149" t="s">
        <v>15505</v>
      </c>
      <c r="C149" s="1">
        <v>46173</v>
      </c>
      <c r="D149" s="1">
        <v>46175</v>
      </c>
      <c r="E149" s="1">
        <v>42004</v>
      </c>
      <c r="F149">
        <v>-1.4191693E-3</v>
      </c>
      <c r="G149">
        <v>0</v>
      </c>
    </row>
    <row r="150" spans="1:7" x14ac:dyDescent="0.25">
      <c r="A150" t="s">
        <v>11</v>
      </c>
      <c r="B150" t="s">
        <v>15505</v>
      </c>
      <c r="C150" s="1">
        <v>46173</v>
      </c>
      <c r="D150" s="1">
        <v>46175</v>
      </c>
      <c r="E150" s="1">
        <v>42035</v>
      </c>
      <c r="F150">
        <v>0</v>
      </c>
      <c r="G150">
        <v>-1.57298214E-2</v>
      </c>
    </row>
    <row r="151" spans="1:7" x14ac:dyDescent="0.25">
      <c r="A151" t="s">
        <v>11</v>
      </c>
      <c r="B151" t="s">
        <v>15505</v>
      </c>
      <c r="C151" s="1">
        <v>46173</v>
      </c>
      <c r="D151" s="1">
        <v>46175</v>
      </c>
      <c r="E151" s="1">
        <v>42063</v>
      </c>
      <c r="F151">
        <v>0</v>
      </c>
      <c r="G151">
        <v>3.6125925000000001E-3</v>
      </c>
    </row>
    <row r="152" spans="1:7" x14ac:dyDescent="0.25">
      <c r="A152" t="s">
        <v>11</v>
      </c>
      <c r="B152" t="s">
        <v>15505</v>
      </c>
      <c r="C152" s="1">
        <v>46173</v>
      </c>
      <c r="D152" s="1">
        <v>46175</v>
      </c>
      <c r="E152" s="1">
        <v>42094</v>
      </c>
      <c r="F152">
        <v>8.4879763999999996E-3</v>
      </c>
      <c r="G152">
        <v>0</v>
      </c>
    </row>
    <row r="153" spans="1:7" x14ac:dyDescent="0.25">
      <c r="A153" t="s">
        <v>11</v>
      </c>
      <c r="B153" t="s">
        <v>15505</v>
      </c>
      <c r="C153" s="1">
        <v>46173</v>
      </c>
      <c r="D153" s="1">
        <v>46175</v>
      </c>
      <c r="E153" s="1">
        <v>42124</v>
      </c>
      <c r="F153">
        <v>0</v>
      </c>
      <c r="G153">
        <v>-1.88398592E-2</v>
      </c>
    </row>
    <row r="154" spans="1:7" x14ac:dyDescent="0.25">
      <c r="A154" t="s">
        <v>11</v>
      </c>
      <c r="B154" t="s">
        <v>15505</v>
      </c>
      <c r="C154" s="1">
        <v>46173</v>
      </c>
      <c r="D154" s="1">
        <v>46175</v>
      </c>
      <c r="E154" s="1">
        <v>42155</v>
      </c>
      <c r="F154">
        <v>1.8551245500000001E-2</v>
      </c>
      <c r="G154">
        <v>0</v>
      </c>
    </row>
    <row r="155" spans="1:7" x14ac:dyDescent="0.25">
      <c r="A155" t="s">
        <v>11</v>
      </c>
      <c r="B155" t="s">
        <v>15505</v>
      </c>
      <c r="C155" s="1">
        <v>46173</v>
      </c>
      <c r="D155" s="1">
        <v>46175</v>
      </c>
      <c r="E155" s="1">
        <v>42185</v>
      </c>
      <c r="F155">
        <v>5.3643189999999996E-4</v>
      </c>
      <c r="G155">
        <v>0</v>
      </c>
    </row>
    <row r="156" spans="1:7" x14ac:dyDescent="0.25">
      <c r="A156" t="s">
        <v>11</v>
      </c>
      <c r="B156" t="s">
        <v>15505</v>
      </c>
      <c r="C156" s="1">
        <v>46173</v>
      </c>
      <c r="D156" s="1">
        <v>46175</v>
      </c>
      <c r="E156" s="1">
        <v>42216</v>
      </c>
      <c r="F156">
        <v>0</v>
      </c>
      <c r="G156">
        <v>-2.0330857999999999E-3</v>
      </c>
    </row>
    <row r="157" spans="1:7" x14ac:dyDescent="0.25">
      <c r="A157" t="s">
        <v>11</v>
      </c>
      <c r="B157" t="s">
        <v>15505</v>
      </c>
      <c r="C157" s="1">
        <v>46173</v>
      </c>
      <c r="D157" s="1">
        <v>46175</v>
      </c>
      <c r="E157" s="1">
        <v>42247</v>
      </c>
      <c r="F157">
        <v>-1.2621963E-3</v>
      </c>
      <c r="G157">
        <v>0</v>
      </c>
    </row>
    <row r="158" spans="1:7" x14ac:dyDescent="0.25">
      <c r="A158" t="s">
        <v>11</v>
      </c>
      <c r="B158" t="s">
        <v>15505</v>
      </c>
      <c r="C158" s="1">
        <v>46173</v>
      </c>
      <c r="D158" s="1">
        <v>46175</v>
      </c>
      <c r="E158" s="1">
        <v>42277</v>
      </c>
      <c r="F158">
        <v>0</v>
      </c>
      <c r="G158">
        <v>-1.9669171900000001E-2</v>
      </c>
    </row>
    <row r="159" spans="1:7" x14ac:dyDescent="0.25">
      <c r="A159" t="s">
        <v>11</v>
      </c>
      <c r="B159" t="s">
        <v>15505</v>
      </c>
      <c r="C159" s="1">
        <v>46173</v>
      </c>
      <c r="D159" s="1">
        <v>46175</v>
      </c>
      <c r="E159" s="1">
        <v>42308</v>
      </c>
      <c r="F159">
        <v>0</v>
      </c>
      <c r="G159">
        <v>-5.5297265000000002E-3</v>
      </c>
    </row>
    <row r="160" spans="1:7" x14ac:dyDescent="0.25">
      <c r="A160" t="s">
        <v>11</v>
      </c>
      <c r="B160" t="s">
        <v>15505</v>
      </c>
      <c r="C160" s="1">
        <v>46173</v>
      </c>
      <c r="D160" s="1">
        <v>46175</v>
      </c>
      <c r="E160" s="1">
        <v>42338</v>
      </c>
      <c r="F160">
        <v>-5.4968051999999996E-3</v>
      </c>
      <c r="G160">
        <v>0</v>
      </c>
    </row>
    <row r="161" spans="1:7" x14ac:dyDescent="0.25">
      <c r="A161" t="s">
        <v>11</v>
      </c>
      <c r="B161" t="s">
        <v>15505</v>
      </c>
      <c r="C161" s="1">
        <v>46173</v>
      </c>
      <c r="D161" s="1">
        <v>46175</v>
      </c>
      <c r="E161" s="1">
        <v>42369</v>
      </c>
      <c r="F161">
        <v>-8.3537219999999998E-4</v>
      </c>
      <c r="G161">
        <v>0</v>
      </c>
    </row>
    <row r="162" spans="1:7" x14ac:dyDescent="0.25">
      <c r="A162" t="s">
        <v>11</v>
      </c>
      <c r="B162" t="s">
        <v>15505</v>
      </c>
      <c r="C162" s="1">
        <v>46173</v>
      </c>
      <c r="D162" s="1">
        <v>46175</v>
      </c>
      <c r="E162" s="1">
        <v>42400</v>
      </c>
      <c r="F162">
        <v>8.4089379999999995E-4</v>
      </c>
      <c r="G162">
        <v>0</v>
      </c>
    </row>
    <row r="163" spans="1:7" x14ac:dyDescent="0.25">
      <c r="A163" t="s">
        <v>11</v>
      </c>
      <c r="B163" t="s">
        <v>15505</v>
      </c>
      <c r="C163" s="1">
        <v>46173</v>
      </c>
      <c r="D163" s="1">
        <v>46175</v>
      </c>
      <c r="E163" s="1">
        <v>42429</v>
      </c>
      <c r="F163">
        <v>0</v>
      </c>
      <c r="G163">
        <v>-8.4281880000000001E-4</v>
      </c>
    </row>
    <row r="164" spans="1:7" x14ac:dyDescent="0.25">
      <c r="A164" t="s">
        <v>11</v>
      </c>
      <c r="B164" t="s">
        <v>15505</v>
      </c>
      <c r="C164" s="1">
        <v>46173</v>
      </c>
      <c r="D164" s="1">
        <v>46175</v>
      </c>
      <c r="E164" s="1">
        <v>42460</v>
      </c>
      <c r="F164">
        <v>0</v>
      </c>
      <c r="G164">
        <v>9.4704338000000006E-3</v>
      </c>
    </row>
    <row r="165" spans="1:7" x14ac:dyDescent="0.25">
      <c r="A165" t="s">
        <v>11</v>
      </c>
      <c r="B165" t="s">
        <v>15505</v>
      </c>
      <c r="C165" s="1">
        <v>46173</v>
      </c>
      <c r="D165" s="1">
        <v>46175</v>
      </c>
      <c r="E165" s="1">
        <v>42490</v>
      </c>
      <c r="F165">
        <v>0</v>
      </c>
      <c r="G165">
        <v>-1.41042524E-2</v>
      </c>
    </row>
    <row r="166" spans="1:7" x14ac:dyDescent="0.25">
      <c r="A166" t="s">
        <v>11</v>
      </c>
      <c r="B166" t="s">
        <v>15505</v>
      </c>
      <c r="C166" s="1">
        <v>46173</v>
      </c>
      <c r="D166" s="1">
        <v>46175</v>
      </c>
      <c r="E166" s="1">
        <v>42521</v>
      </c>
      <c r="F166">
        <v>0</v>
      </c>
      <c r="G166">
        <v>-8.2077430000000002E-4</v>
      </c>
    </row>
    <row r="167" spans="1:7" x14ac:dyDescent="0.25">
      <c r="A167" t="s">
        <v>11</v>
      </c>
      <c r="B167" t="s">
        <v>15505</v>
      </c>
      <c r="C167" s="1">
        <v>46173</v>
      </c>
      <c r="D167" s="1">
        <v>46175</v>
      </c>
      <c r="E167" s="1">
        <v>42551</v>
      </c>
      <c r="F167">
        <v>9.5064499E-3</v>
      </c>
      <c r="G167">
        <v>0</v>
      </c>
    </row>
    <row r="168" spans="1:7" x14ac:dyDescent="0.25">
      <c r="A168" t="s">
        <v>11</v>
      </c>
      <c r="B168" t="s">
        <v>15505</v>
      </c>
      <c r="C168" s="1">
        <v>46173</v>
      </c>
      <c r="D168" s="1">
        <v>46175</v>
      </c>
      <c r="E168" s="1">
        <v>42582</v>
      </c>
      <c r="F168">
        <v>0</v>
      </c>
      <c r="G168">
        <v>3.3098709999999998E-3</v>
      </c>
    </row>
    <row r="169" spans="1:7" x14ac:dyDescent="0.25">
      <c r="A169" t="s">
        <v>11</v>
      </c>
      <c r="B169" t="s">
        <v>15505</v>
      </c>
      <c r="C169" s="1">
        <v>46173</v>
      </c>
      <c r="D169" s="1">
        <v>46175</v>
      </c>
      <c r="E169" s="1">
        <v>42613</v>
      </c>
      <c r="F169">
        <v>0</v>
      </c>
      <c r="G169">
        <v>7.7931527E-3</v>
      </c>
    </row>
    <row r="170" spans="1:7" x14ac:dyDescent="0.25">
      <c r="A170" t="s">
        <v>11</v>
      </c>
      <c r="B170" t="s">
        <v>15505</v>
      </c>
      <c r="C170" s="1">
        <v>46173</v>
      </c>
      <c r="D170" s="1">
        <v>46175</v>
      </c>
      <c r="E170" s="1">
        <v>42643</v>
      </c>
      <c r="F170">
        <v>-1.4406724799999999E-2</v>
      </c>
      <c r="G170">
        <v>0</v>
      </c>
    </row>
    <row r="171" spans="1:7" x14ac:dyDescent="0.25">
      <c r="A171" t="s">
        <v>11</v>
      </c>
      <c r="B171" t="s">
        <v>15505</v>
      </c>
      <c r="C171" s="1">
        <v>46173</v>
      </c>
      <c r="D171" s="1">
        <v>46175</v>
      </c>
      <c r="E171" s="1">
        <v>42674</v>
      </c>
      <c r="F171">
        <v>-1.01156101E-2</v>
      </c>
      <c r="G171">
        <v>0</v>
      </c>
    </row>
    <row r="172" spans="1:7" x14ac:dyDescent="0.25">
      <c r="A172" t="s">
        <v>11</v>
      </c>
      <c r="B172" t="s">
        <v>15505</v>
      </c>
      <c r="C172" s="1">
        <v>46173</v>
      </c>
      <c r="D172" s="1">
        <v>46175</v>
      </c>
      <c r="E172" s="1">
        <v>42704</v>
      </c>
      <c r="F172">
        <v>-2.2703550000000001E-4</v>
      </c>
      <c r="G172">
        <v>0</v>
      </c>
    </row>
    <row r="173" spans="1:7" x14ac:dyDescent="0.25">
      <c r="A173" t="s">
        <v>11</v>
      </c>
      <c r="B173" t="s">
        <v>15505</v>
      </c>
      <c r="C173" s="1">
        <v>46173</v>
      </c>
      <c r="D173" s="1">
        <v>46175</v>
      </c>
      <c r="E173" s="1">
        <v>42735</v>
      </c>
      <c r="F173">
        <v>0</v>
      </c>
      <c r="G173">
        <v>6.2849035000000003E-3</v>
      </c>
    </row>
    <row r="174" spans="1:7" x14ac:dyDescent="0.25">
      <c r="A174" t="s">
        <v>11</v>
      </c>
      <c r="B174" t="s">
        <v>15505</v>
      </c>
      <c r="C174" s="1">
        <v>46173</v>
      </c>
      <c r="D174" s="1">
        <v>46175</v>
      </c>
      <c r="E174" s="1">
        <v>42766</v>
      </c>
      <c r="F174">
        <v>0</v>
      </c>
      <c r="G174">
        <v>-2.7525011799999999E-2</v>
      </c>
    </row>
    <row r="175" spans="1:7" x14ac:dyDescent="0.25">
      <c r="A175" t="s">
        <v>11</v>
      </c>
      <c r="B175" t="s">
        <v>15505</v>
      </c>
      <c r="C175" s="1">
        <v>46173</v>
      </c>
      <c r="D175" s="1">
        <v>46175</v>
      </c>
      <c r="E175" s="1">
        <v>42794</v>
      </c>
      <c r="F175">
        <v>2.3368646699999999E-2</v>
      </c>
      <c r="G175">
        <v>0</v>
      </c>
    </row>
    <row r="176" spans="1:7" x14ac:dyDescent="0.25">
      <c r="A176" t="s">
        <v>11</v>
      </c>
      <c r="B176" t="s">
        <v>15505</v>
      </c>
      <c r="C176" s="1">
        <v>46173</v>
      </c>
      <c r="D176" s="1">
        <v>46175</v>
      </c>
      <c r="E176" s="1">
        <v>42825</v>
      </c>
      <c r="F176">
        <v>0</v>
      </c>
      <c r="G176">
        <v>-1.6729523900000001E-2</v>
      </c>
    </row>
    <row r="177" spans="1:7" x14ac:dyDescent="0.25">
      <c r="A177" t="s">
        <v>11</v>
      </c>
      <c r="B177" t="s">
        <v>15505</v>
      </c>
      <c r="C177" s="1">
        <v>46173</v>
      </c>
      <c r="D177" s="1">
        <v>46175</v>
      </c>
      <c r="E177" s="1">
        <v>42855</v>
      </c>
      <c r="F177">
        <v>0</v>
      </c>
      <c r="G177">
        <v>-3.2243591E-3</v>
      </c>
    </row>
    <row r="178" spans="1:7" x14ac:dyDescent="0.25">
      <c r="A178" t="s">
        <v>11</v>
      </c>
      <c r="B178" t="s">
        <v>15505</v>
      </c>
      <c r="C178" s="1">
        <v>46173</v>
      </c>
      <c r="D178" s="1">
        <v>46175</v>
      </c>
      <c r="E178" s="1">
        <v>42886</v>
      </c>
      <c r="F178">
        <v>1.26453824E-2</v>
      </c>
      <c r="G178">
        <v>0</v>
      </c>
    </row>
    <row r="179" spans="1:7" x14ac:dyDescent="0.25">
      <c r="A179" t="s">
        <v>11</v>
      </c>
      <c r="B179" t="s">
        <v>15505</v>
      </c>
      <c r="C179" s="1">
        <v>46173</v>
      </c>
      <c r="D179" s="1">
        <v>46175</v>
      </c>
      <c r="E179" s="1">
        <v>42916</v>
      </c>
      <c r="F179">
        <v>-8.0517925000000001E-3</v>
      </c>
      <c r="G179">
        <v>0</v>
      </c>
    </row>
    <row r="180" spans="1:7" x14ac:dyDescent="0.25">
      <c r="A180" t="s">
        <v>11</v>
      </c>
      <c r="B180" t="s">
        <v>15505</v>
      </c>
      <c r="C180" s="1">
        <v>46173</v>
      </c>
      <c r="D180" s="1">
        <v>46175</v>
      </c>
      <c r="E180" s="1">
        <v>42947</v>
      </c>
      <c r="F180">
        <v>0</v>
      </c>
      <c r="G180">
        <v>-3.6012915899999998E-2</v>
      </c>
    </row>
    <row r="181" spans="1:7" x14ac:dyDescent="0.25">
      <c r="A181" t="s">
        <v>11</v>
      </c>
      <c r="B181" t="s">
        <v>15505</v>
      </c>
      <c r="C181" s="1">
        <v>46173</v>
      </c>
      <c r="D181" s="1">
        <v>46175</v>
      </c>
      <c r="E181" s="1">
        <v>42978</v>
      </c>
      <c r="F181">
        <v>0</v>
      </c>
      <c r="G181">
        <v>-2.4551977799999999E-2</v>
      </c>
    </row>
    <row r="182" spans="1:7" x14ac:dyDescent="0.25">
      <c r="A182" t="s">
        <v>11</v>
      </c>
      <c r="B182" t="s">
        <v>15505</v>
      </c>
      <c r="C182" s="1">
        <v>46173</v>
      </c>
      <c r="D182" s="1">
        <v>46175</v>
      </c>
      <c r="E182" s="1">
        <v>43008</v>
      </c>
      <c r="F182">
        <v>7.8505578999999992E-3</v>
      </c>
      <c r="G182">
        <v>0</v>
      </c>
    </row>
    <row r="183" spans="1:7" x14ac:dyDescent="0.25">
      <c r="A183" t="s">
        <v>11</v>
      </c>
      <c r="B183" t="s">
        <v>15505</v>
      </c>
      <c r="C183" s="1">
        <v>46173</v>
      </c>
      <c r="D183" s="1">
        <v>46175</v>
      </c>
      <c r="E183" s="1">
        <v>43039</v>
      </c>
      <c r="F183">
        <v>0</v>
      </c>
      <c r="G183">
        <v>3.6698305E-3</v>
      </c>
    </row>
    <row r="184" spans="1:7" x14ac:dyDescent="0.25">
      <c r="A184" t="s">
        <v>11</v>
      </c>
      <c r="B184" t="s">
        <v>15505</v>
      </c>
      <c r="C184" s="1">
        <v>46173</v>
      </c>
      <c r="D184" s="1">
        <v>46175</v>
      </c>
      <c r="E184" s="1">
        <v>43069</v>
      </c>
      <c r="F184">
        <v>0</v>
      </c>
      <c r="G184">
        <v>-1.88374389E-2</v>
      </c>
    </row>
    <row r="185" spans="1:7" x14ac:dyDescent="0.25">
      <c r="A185" t="s">
        <v>11</v>
      </c>
      <c r="B185" t="s">
        <v>15505</v>
      </c>
      <c r="C185" s="1">
        <v>46173</v>
      </c>
      <c r="D185" s="1">
        <v>46175</v>
      </c>
      <c r="E185" s="1">
        <v>43100</v>
      </c>
      <c r="F185">
        <v>-5.8850892799999999E-2</v>
      </c>
      <c r="G185">
        <v>0</v>
      </c>
    </row>
    <row r="186" spans="1:7" x14ac:dyDescent="0.25">
      <c r="A186" t="s">
        <v>11</v>
      </c>
      <c r="B186" t="s">
        <v>15505</v>
      </c>
      <c r="C186" s="1">
        <v>46173</v>
      </c>
      <c r="D186" s="1">
        <v>46175</v>
      </c>
      <c r="E186" s="1">
        <v>43131</v>
      </c>
      <c r="F186">
        <v>0</v>
      </c>
      <c r="G186">
        <v>-4.8803138999999997E-3</v>
      </c>
    </row>
    <row r="187" spans="1:7" x14ac:dyDescent="0.25">
      <c r="A187" t="s">
        <v>11</v>
      </c>
      <c r="B187" t="s">
        <v>15505</v>
      </c>
      <c r="C187" s="1">
        <v>46173</v>
      </c>
      <c r="D187" s="1">
        <v>46175</v>
      </c>
      <c r="E187" s="1">
        <v>43159</v>
      </c>
      <c r="F187">
        <v>-5.9558412999999996E-3</v>
      </c>
      <c r="G187">
        <v>0</v>
      </c>
    </row>
    <row r="188" spans="1:7" x14ac:dyDescent="0.25">
      <c r="A188" t="s">
        <v>11</v>
      </c>
      <c r="B188" t="s">
        <v>15505</v>
      </c>
      <c r="C188" s="1">
        <v>46173</v>
      </c>
      <c r="D188" s="1">
        <v>46175</v>
      </c>
      <c r="E188" s="1">
        <v>43190</v>
      </c>
      <c r="F188">
        <v>-2.1980013999999999E-3</v>
      </c>
      <c r="G188">
        <v>0</v>
      </c>
    </row>
    <row r="189" spans="1:7" x14ac:dyDescent="0.25">
      <c r="A189" t="s">
        <v>11</v>
      </c>
      <c r="B189" t="s">
        <v>15505</v>
      </c>
      <c r="C189" s="1">
        <v>46173</v>
      </c>
      <c r="D189" s="1">
        <v>46175</v>
      </c>
      <c r="E189" s="1">
        <v>43220</v>
      </c>
      <c r="F189">
        <v>0</v>
      </c>
      <c r="G189">
        <v>-2.6712431700000001E-2</v>
      </c>
    </row>
    <row r="190" spans="1:7" x14ac:dyDescent="0.25">
      <c r="A190" t="s">
        <v>11</v>
      </c>
      <c r="B190" t="s">
        <v>15505</v>
      </c>
      <c r="C190" s="1">
        <v>46173</v>
      </c>
      <c r="D190" s="1">
        <v>46175</v>
      </c>
      <c r="E190" s="1">
        <v>43251</v>
      </c>
      <c r="F190">
        <v>7.4088462999999999E-3</v>
      </c>
      <c r="G190">
        <v>0</v>
      </c>
    </row>
    <row r="191" spans="1:7" x14ac:dyDescent="0.25">
      <c r="A191" t="s">
        <v>11</v>
      </c>
      <c r="B191" t="s">
        <v>15505</v>
      </c>
      <c r="C191" s="1">
        <v>46173</v>
      </c>
      <c r="D191" s="1">
        <v>46175</v>
      </c>
      <c r="E191" s="1">
        <v>43281</v>
      </c>
      <c r="F191">
        <v>0</v>
      </c>
      <c r="G191">
        <v>3.3348624999999998E-3</v>
      </c>
    </row>
    <row r="192" spans="1:7" x14ac:dyDescent="0.25">
      <c r="A192" t="s">
        <v>11</v>
      </c>
      <c r="B192" t="s">
        <v>15505</v>
      </c>
      <c r="C192" s="1">
        <v>46173</v>
      </c>
      <c r="D192" s="1">
        <v>46175</v>
      </c>
      <c r="E192" s="1">
        <v>43312</v>
      </c>
      <c r="F192">
        <v>0</v>
      </c>
      <c r="G192">
        <v>-4.1034467E-3</v>
      </c>
    </row>
    <row r="193" spans="1:7" x14ac:dyDescent="0.25">
      <c r="A193" t="s">
        <v>11</v>
      </c>
      <c r="B193" t="s">
        <v>15505</v>
      </c>
      <c r="C193" s="1">
        <v>46173</v>
      </c>
      <c r="D193" s="1">
        <v>46175</v>
      </c>
      <c r="E193" s="1">
        <v>43343</v>
      </c>
      <c r="F193">
        <v>0</v>
      </c>
      <c r="G193">
        <v>1.96011174E-2</v>
      </c>
    </row>
    <row r="194" spans="1:7" x14ac:dyDescent="0.25">
      <c r="A194" t="s">
        <v>11</v>
      </c>
      <c r="B194" t="s">
        <v>15505</v>
      </c>
      <c r="C194" s="1">
        <v>46173</v>
      </c>
      <c r="D194" s="1">
        <v>46175</v>
      </c>
      <c r="E194" s="1">
        <v>43373</v>
      </c>
      <c r="F194">
        <v>-2.5468199100000002E-2</v>
      </c>
      <c r="G194">
        <v>0</v>
      </c>
    </row>
    <row r="195" spans="1:7" x14ac:dyDescent="0.25">
      <c r="A195" t="s">
        <v>11</v>
      </c>
      <c r="B195" t="s">
        <v>15505</v>
      </c>
      <c r="C195" s="1">
        <v>46173</v>
      </c>
      <c r="D195" s="1">
        <v>46175</v>
      </c>
      <c r="E195" s="1">
        <v>43404</v>
      </c>
      <c r="F195">
        <v>-6.8102459000000002E-3</v>
      </c>
      <c r="G195">
        <v>0</v>
      </c>
    </row>
    <row r="196" spans="1:7" x14ac:dyDescent="0.25">
      <c r="A196" t="s">
        <v>11</v>
      </c>
      <c r="B196" t="s">
        <v>15505</v>
      </c>
      <c r="C196" s="1">
        <v>46173</v>
      </c>
      <c r="D196" s="1">
        <v>46175</v>
      </c>
      <c r="E196" s="1">
        <v>43434</v>
      </c>
      <c r="F196">
        <v>1.1142859999999999E-2</v>
      </c>
      <c r="G196">
        <v>0</v>
      </c>
    </row>
    <row r="197" spans="1:7" x14ac:dyDescent="0.25">
      <c r="A197" t="s">
        <v>11</v>
      </c>
      <c r="B197" t="s">
        <v>15505</v>
      </c>
      <c r="C197" s="1">
        <v>46173</v>
      </c>
      <c r="D197" s="1">
        <v>46175</v>
      </c>
      <c r="E197" s="1">
        <v>43465</v>
      </c>
      <c r="F197">
        <v>0</v>
      </c>
      <c r="G197">
        <v>-2.4679420300000001E-2</v>
      </c>
    </row>
    <row r="198" spans="1:7" x14ac:dyDescent="0.25">
      <c r="A198" t="s">
        <v>11</v>
      </c>
      <c r="B198" t="s">
        <v>15505</v>
      </c>
      <c r="C198" s="1">
        <v>46173</v>
      </c>
      <c r="D198" s="1">
        <v>46175</v>
      </c>
      <c r="E198" s="1">
        <v>43496</v>
      </c>
      <c r="F198">
        <v>0</v>
      </c>
      <c r="G198">
        <v>-9.8718469999999991E-4</v>
      </c>
    </row>
    <row r="199" spans="1:7" x14ac:dyDescent="0.25">
      <c r="A199" t="s">
        <v>11</v>
      </c>
      <c r="B199" t="s">
        <v>15505</v>
      </c>
      <c r="C199" s="1">
        <v>46173</v>
      </c>
      <c r="D199" s="1">
        <v>46175</v>
      </c>
      <c r="E199" s="1">
        <v>43524</v>
      </c>
      <c r="F199">
        <v>0</v>
      </c>
      <c r="G199">
        <v>-2.0779788899999999E-2</v>
      </c>
    </row>
    <row r="200" spans="1:7" x14ac:dyDescent="0.25">
      <c r="A200" t="s">
        <v>11</v>
      </c>
      <c r="B200" t="s">
        <v>15505</v>
      </c>
      <c r="C200" s="1">
        <v>46173</v>
      </c>
      <c r="D200" s="1">
        <v>46175</v>
      </c>
      <c r="E200" s="1">
        <v>43555</v>
      </c>
      <c r="F200">
        <v>0</v>
      </c>
      <c r="G200">
        <v>-4.8400795999999999E-3</v>
      </c>
    </row>
    <row r="201" spans="1:7" x14ac:dyDescent="0.25">
      <c r="A201" t="s">
        <v>11</v>
      </c>
      <c r="B201" t="s">
        <v>15505</v>
      </c>
      <c r="C201" s="1">
        <v>46173</v>
      </c>
      <c r="D201" s="1">
        <v>46175</v>
      </c>
      <c r="E201" s="1">
        <v>43585</v>
      </c>
      <c r="F201">
        <v>0</v>
      </c>
      <c r="G201">
        <v>1.7934462299999999E-2</v>
      </c>
    </row>
    <row r="202" spans="1:7" x14ac:dyDescent="0.25">
      <c r="A202" t="s">
        <v>11</v>
      </c>
      <c r="B202" t="s">
        <v>15505</v>
      </c>
      <c r="C202" s="1">
        <v>46173</v>
      </c>
      <c r="D202" s="1">
        <v>46175</v>
      </c>
      <c r="E202" s="1">
        <v>43616</v>
      </c>
      <c r="F202">
        <v>-1.8548787099999998E-2</v>
      </c>
      <c r="G202">
        <v>0</v>
      </c>
    </row>
    <row r="203" spans="1:7" x14ac:dyDescent="0.25">
      <c r="A203" t="s">
        <v>11</v>
      </c>
      <c r="B203" t="s">
        <v>15505</v>
      </c>
      <c r="C203" s="1">
        <v>46173</v>
      </c>
      <c r="D203" s="1">
        <v>46175</v>
      </c>
      <c r="E203" s="1">
        <v>43646</v>
      </c>
      <c r="F203">
        <v>0</v>
      </c>
      <c r="G203">
        <v>-2.8539750999999999E-2</v>
      </c>
    </row>
    <row r="204" spans="1:7" x14ac:dyDescent="0.25">
      <c r="A204" t="s">
        <v>11</v>
      </c>
      <c r="B204" t="s">
        <v>15505</v>
      </c>
      <c r="C204" s="1">
        <v>46173</v>
      </c>
      <c r="D204" s="1">
        <v>46175</v>
      </c>
      <c r="E204" s="1">
        <v>43677</v>
      </c>
      <c r="F204">
        <v>-5.3587420000000005E-4</v>
      </c>
      <c r="G204">
        <v>0</v>
      </c>
    </row>
    <row r="205" spans="1:7" x14ac:dyDescent="0.25">
      <c r="A205" t="s">
        <v>11</v>
      </c>
      <c r="B205" t="s">
        <v>15505</v>
      </c>
      <c r="C205" s="1">
        <v>46173</v>
      </c>
      <c r="D205" s="1">
        <v>46175</v>
      </c>
      <c r="E205" s="1">
        <v>43708</v>
      </c>
      <c r="F205">
        <v>3.9404877999999997E-3</v>
      </c>
      <c r="G205">
        <v>0</v>
      </c>
    </row>
    <row r="206" spans="1:7" x14ac:dyDescent="0.25">
      <c r="A206" t="s">
        <v>11</v>
      </c>
      <c r="B206" t="s">
        <v>15505</v>
      </c>
      <c r="C206" s="1">
        <v>46173</v>
      </c>
      <c r="D206" s="1">
        <v>46175</v>
      </c>
      <c r="E206" s="1">
        <v>43738</v>
      </c>
      <c r="F206">
        <v>0</v>
      </c>
      <c r="G206">
        <v>6.3086575999999998E-3</v>
      </c>
    </row>
    <row r="207" spans="1:7" x14ac:dyDescent="0.25">
      <c r="A207" t="s">
        <v>11</v>
      </c>
      <c r="B207" t="s">
        <v>15505</v>
      </c>
      <c r="C207" s="1">
        <v>46173</v>
      </c>
      <c r="D207" s="1">
        <v>46175</v>
      </c>
      <c r="E207" s="1">
        <v>43769</v>
      </c>
      <c r="F207">
        <v>0</v>
      </c>
      <c r="G207">
        <v>-8.2705800000000004E-5</v>
      </c>
    </row>
    <row r="208" spans="1:7" x14ac:dyDescent="0.25">
      <c r="A208" t="s">
        <v>11</v>
      </c>
      <c r="B208" t="s">
        <v>15505</v>
      </c>
      <c r="C208" s="1">
        <v>46173</v>
      </c>
      <c r="D208" s="1">
        <v>46175</v>
      </c>
      <c r="E208" s="1">
        <v>43799</v>
      </c>
      <c r="F208">
        <v>9.4857256999999993E-3</v>
      </c>
      <c r="G208">
        <v>0</v>
      </c>
    </row>
    <row r="209" spans="1:7" x14ac:dyDescent="0.25">
      <c r="A209" t="s">
        <v>11</v>
      </c>
      <c r="B209" t="s">
        <v>15505</v>
      </c>
      <c r="C209" s="1">
        <v>46173</v>
      </c>
      <c r="D209" s="1">
        <v>46175</v>
      </c>
      <c r="E209" s="1">
        <v>43830</v>
      </c>
      <c r="F209">
        <v>0</v>
      </c>
      <c r="G209">
        <v>-1.18346514E-2</v>
      </c>
    </row>
    <row r="210" spans="1:7" x14ac:dyDescent="0.25">
      <c r="A210" t="s">
        <v>11</v>
      </c>
      <c r="B210" t="s">
        <v>15505</v>
      </c>
      <c r="C210" s="1">
        <v>46173</v>
      </c>
      <c r="D210" s="1">
        <v>46175</v>
      </c>
      <c r="E210" s="1">
        <v>43861</v>
      </c>
      <c r="F210">
        <v>-4.7352185E-3</v>
      </c>
      <c r="G210">
        <v>0</v>
      </c>
    </row>
    <row r="211" spans="1:7" x14ac:dyDescent="0.25">
      <c r="A211" t="s">
        <v>11</v>
      </c>
      <c r="B211" t="s">
        <v>15505</v>
      </c>
      <c r="C211" s="1">
        <v>46173</v>
      </c>
      <c r="D211" s="1">
        <v>46175</v>
      </c>
      <c r="E211" s="1">
        <v>43890</v>
      </c>
      <c r="F211">
        <v>-8.8339503000000007E-3</v>
      </c>
      <c r="G211">
        <v>0</v>
      </c>
    </row>
    <row r="212" spans="1:7" x14ac:dyDescent="0.25">
      <c r="A212" t="s">
        <v>11</v>
      </c>
      <c r="B212" t="s">
        <v>15505</v>
      </c>
      <c r="C212" s="1">
        <v>46173</v>
      </c>
      <c r="D212" s="1">
        <v>46175</v>
      </c>
      <c r="E212" s="1">
        <v>43921</v>
      </c>
      <c r="F212">
        <v>6.0909741000000003E-3</v>
      </c>
      <c r="G212">
        <v>0</v>
      </c>
    </row>
    <row r="213" spans="1:7" x14ac:dyDescent="0.25">
      <c r="A213" t="s">
        <v>11</v>
      </c>
      <c r="B213" t="s">
        <v>15505</v>
      </c>
      <c r="C213" s="1">
        <v>46173</v>
      </c>
      <c r="D213" s="1">
        <v>46175</v>
      </c>
      <c r="E213" s="1">
        <v>43951</v>
      </c>
      <c r="F213">
        <v>0</v>
      </c>
      <c r="G213">
        <v>-3.9074916199999997E-2</v>
      </c>
    </row>
    <row r="214" spans="1:7" x14ac:dyDescent="0.25">
      <c r="A214" t="s">
        <v>11</v>
      </c>
      <c r="B214" t="s">
        <v>15505</v>
      </c>
      <c r="C214" s="1">
        <v>46173</v>
      </c>
      <c r="D214" s="1">
        <v>46175</v>
      </c>
      <c r="E214" s="1">
        <v>43982</v>
      </c>
      <c r="F214">
        <v>0</v>
      </c>
      <c r="G214">
        <v>-7.2343650000000004E-3</v>
      </c>
    </row>
    <row r="215" spans="1:7" x14ac:dyDescent="0.25">
      <c r="A215" t="s">
        <v>11</v>
      </c>
      <c r="B215" t="s">
        <v>15505</v>
      </c>
      <c r="C215" s="1">
        <v>46173</v>
      </c>
      <c r="D215" s="1">
        <v>46175</v>
      </c>
      <c r="E215" s="1">
        <v>44012</v>
      </c>
      <c r="F215">
        <v>0</v>
      </c>
      <c r="G215">
        <v>-1.0150164099999999E-2</v>
      </c>
    </row>
    <row r="216" spans="1:7" x14ac:dyDescent="0.25">
      <c r="A216" t="s">
        <v>11</v>
      </c>
      <c r="B216" t="s">
        <v>15505</v>
      </c>
      <c r="C216" s="1">
        <v>46173</v>
      </c>
      <c r="D216" s="1">
        <v>46175</v>
      </c>
      <c r="E216" s="1">
        <v>44043</v>
      </c>
      <c r="F216">
        <v>0</v>
      </c>
      <c r="G216">
        <v>-2.3934972700000001E-2</v>
      </c>
    </row>
    <row r="217" spans="1:7" x14ac:dyDescent="0.25">
      <c r="A217" t="s">
        <v>11</v>
      </c>
      <c r="B217" t="s">
        <v>15505</v>
      </c>
      <c r="C217" s="1">
        <v>46173</v>
      </c>
      <c r="D217" s="1">
        <v>46175</v>
      </c>
      <c r="E217" s="1">
        <v>44074</v>
      </c>
      <c r="F217">
        <v>3.2043810000000002E-4</v>
      </c>
      <c r="G217">
        <v>0</v>
      </c>
    </row>
    <row r="218" spans="1:7" x14ac:dyDescent="0.25">
      <c r="A218" t="s">
        <v>11</v>
      </c>
      <c r="B218" t="s">
        <v>15505</v>
      </c>
      <c r="C218" s="1">
        <v>46173</v>
      </c>
      <c r="D218" s="1">
        <v>46175</v>
      </c>
      <c r="E218" s="1">
        <v>44104</v>
      </c>
      <c r="F218">
        <v>4.4740055999999999E-3</v>
      </c>
      <c r="G218">
        <v>0</v>
      </c>
    </row>
    <row r="219" spans="1:7" x14ac:dyDescent="0.25">
      <c r="A219" t="s">
        <v>11</v>
      </c>
      <c r="B219" t="s">
        <v>15505</v>
      </c>
      <c r="C219" s="1">
        <v>46173</v>
      </c>
      <c r="D219" s="1">
        <v>46175</v>
      </c>
      <c r="E219" s="1">
        <v>44135</v>
      </c>
      <c r="F219">
        <v>3.9918139700000001E-2</v>
      </c>
      <c r="G219">
        <v>0</v>
      </c>
    </row>
    <row r="220" spans="1:7" x14ac:dyDescent="0.25">
      <c r="A220" t="s">
        <v>11</v>
      </c>
      <c r="B220" t="s">
        <v>15505</v>
      </c>
      <c r="C220" s="1">
        <v>46173</v>
      </c>
      <c r="D220" s="1">
        <v>46175</v>
      </c>
      <c r="E220" s="1">
        <v>44165</v>
      </c>
      <c r="F220">
        <v>0</v>
      </c>
      <c r="G220">
        <v>-7.7572817000000002E-3</v>
      </c>
    </row>
    <row r="221" spans="1:7" x14ac:dyDescent="0.25">
      <c r="A221" t="s">
        <v>11</v>
      </c>
      <c r="B221" t="s">
        <v>15505</v>
      </c>
      <c r="C221" s="1">
        <v>46173</v>
      </c>
      <c r="D221" s="1">
        <v>46175</v>
      </c>
      <c r="E221" s="1">
        <v>44196</v>
      </c>
      <c r="F221">
        <v>0</v>
      </c>
      <c r="G221">
        <v>-2.9705541700000001E-2</v>
      </c>
    </row>
    <row r="222" spans="1:7" x14ac:dyDescent="0.25">
      <c r="A222" t="s">
        <v>11</v>
      </c>
      <c r="B222" t="s">
        <v>15505</v>
      </c>
      <c r="C222" s="1">
        <v>46173</v>
      </c>
      <c r="D222" s="1">
        <v>46175</v>
      </c>
      <c r="E222" s="1">
        <v>44227</v>
      </c>
      <c r="F222">
        <v>0</v>
      </c>
      <c r="G222">
        <v>2.4389876999999999E-3</v>
      </c>
    </row>
    <row r="223" spans="1:7" x14ac:dyDescent="0.25">
      <c r="A223" t="s">
        <v>11</v>
      </c>
      <c r="B223" t="s">
        <v>15505</v>
      </c>
      <c r="C223" s="1">
        <v>46173</v>
      </c>
      <c r="D223" s="1">
        <v>46175</v>
      </c>
      <c r="E223" s="1">
        <v>44255</v>
      </c>
      <c r="F223">
        <v>0</v>
      </c>
      <c r="G223">
        <v>-3.1182101699999999E-2</v>
      </c>
    </row>
    <row r="224" spans="1:7" x14ac:dyDescent="0.25">
      <c r="A224" t="s">
        <v>11</v>
      </c>
      <c r="B224" t="s">
        <v>15505</v>
      </c>
      <c r="C224" s="1">
        <v>46173</v>
      </c>
      <c r="D224" s="1">
        <v>46175</v>
      </c>
      <c r="E224" s="1">
        <v>44286</v>
      </c>
      <c r="F224">
        <v>0</v>
      </c>
      <c r="G224">
        <v>3.2410104E-3</v>
      </c>
    </row>
    <row r="225" spans="1:7" x14ac:dyDescent="0.25">
      <c r="A225" t="s">
        <v>11</v>
      </c>
      <c r="B225" t="s">
        <v>15505</v>
      </c>
      <c r="C225" s="1">
        <v>46173</v>
      </c>
      <c r="D225" s="1">
        <v>46175</v>
      </c>
      <c r="E225" s="1">
        <v>44316</v>
      </c>
      <c r="F225">
        <v>0</v>
      </c>
      <c r="G225">
        <v>-1.1261632E-3</v>
      </c>
    </row>
    <row r="226" spans="1:7" x14ac:dyDescent="0.25">
      <c r="A226" t="s">
        <v>11</v>
      </c>
      <c r="B226" t="s">
        <v>15505</v>
      </c>
      <c r="C226" s="1">
        <v>46173</v>
      </c>
      <c r="D226" s="1">
        <v>46175</v>
      </c>
      <c r="E226" s="1">
        <v>44347</v>
      </c>
      <c r="F226">
        <v>0</v>
      </c>
      <c r="G226">
        <v>-2.9061529999999999E-3</v>
      </c>
    </row>
    <row r="227" spans="1:7" x14ac:dyDescent="0.25">
      <c r="A227" t="s">
        <v>11</v>
      </c>
      <c r="B227" t="s">
        <v>15505</v>
      </c>
      <c r="C227" s="1">
        <v>46173</v>
      </c>
      <c r="D227" s="1">
        <v>46175</v>
      </c>
      <c r="E227" s="1">
        <v>44377</v>
      </c>
      <c r="F227">
        <v>1.7362357299999999E-2</v>
      </c>
      <c r="G227">
        <v>0</v>
      </c>
    </row>
    <row r="228" spans="1:7" x14ac:dyDescent="0.25">
      <c r="A228" t="s">
        <v>11</v>
      </c>
      <c r="B228" t="s">
        <v>15505</v>
      </c>
      <c r="C228" s="1">
        <v>46173</v>
      </c>
      <c r="D228" s="1">
        <v>46175</v>
      </c>
      <c r="E228" s="1">
        <v>44408</v>
      </c>
      <c r="F228">
        <v>0</v>
      </c>
      <c r="G228">
        <v>-3.1288517699999997E-2</v>
      </c>
    </row>
    <row r="229" spans="1:7" x14ac:dyDescent="0.25">
      <c r="A229" t="s">
        <v>11</v>
      </c>
      <c r="B229" t="s">
        <v>15505</v>
      </c>
      <c r="C229" s="1">
        <v>46173</v>
      </c>
      <c r="D229" s="1">
        <v>46175</v>
      </c>
      <c r="E229" s="1">
        <v>44439</v>
      </c>
      <c r="F229">
        <v>2.6120088900000001E-2</v>
      </c>
      <c r="G229">
        <v>0</v>
      </c>
    </row>
    <row r="230" spans="1:7" x14ac:dyDescent="0.25">
      <c r="A230" t="s">
        <v>11</v>
      </c>
      <c r="B230" t="s">
        <v>15505</v>
      </c>
      <c r="C230" s="1">
        <v>46173</v>
      </c>
      <c r="D230" s="1">
        <v>46175</v>
      </c>
      <c r="E230" s="1">
        <v>44469</v>
      </c>
      <c r="F230">
        <v>6.0307970199999998E-2</v>
      </c>
      <c r="G230">
        <v>0</v>
      </c>
    </row>
    <row r="231" spans="1:7" x14ac:dyDescent="0.25">
      <c r="A231" t="s">
        <v>11</v>
      </c>
      <c r="B231" t="s">
        <v>15505</v>
      </c>
      <c r="C231" s="1">
        <v>46173</v>
      </c>
      <c r="D231" s="1">
        <v>46175</v>
      </c>
      <c r="E231" s="1">
        <v>44500</v>
      </c>
      <c r="F231">
        <v>0</v>
      </c>
      <c r="G231">
        <v>-3.8702686899999998E-2</v>
      </c>
    </row>
    <row r="232" spans="1:7" x14ac:dyDescent="0.25">
      <c r="A232" t="s">
        <v>11</v>
      </c>
      <c r="B232" t="s">
        <v>15505</v>
      </c>
      <c r="C232" s="1">
        <v>46173</v>
      </c>
      <c r="D232" s="1">
        <v>46175</v>
      </c>
      <c r="E232" s="1">
        <v>44530</v>
      </c>
      <c r="F232">
        <v>0</v>
      </c>
      <c r="G232">
        <v>-4.7978842700000003E-2</v>
      </c>
    </row>
    <row r="233" spans="1:7" x14ac:dyDescent="0.25">
      <c r="A233" t="s">
        <v>11</v>
      </c>
      <c r="B233" t="s">
        <v>15505</v>
      </c>
      <c r="C233" s="1">
        <v>46173</v>
      </c>
      <c r="D233" s="1">
        <v>46175</v>
      </c>
      <c r="E233" s="1">
        <v>44561</v>
      </c>
      <c r="F233">
        <v>0</v>
      </c>
      <c r="G233">
        <v>-1.3686080600000001E-2</v>
      </c>
    </row>
    <row r="234" spans="1:7" x14ac:dyDescent="0.25">
      <c r="A234" t="s">
        <v>11</v>
      </c>
      <c r="B234" t="s">
        <v>15505</v>
      </c>
      <c r="C234" s="1">
        <v>46173</v>
      </c>
      <c r="D234" s="1">
        <v>46175</v>
      </c>
      <c r="E234" s="1">
        <v>44592</v>
      </c>
      <c r="F234">
        <v>0</v>
      </c>
      <c r="G234">
        <v>-7.9901686E-3</v>
      </c>
    </row>
    <row r="235" spans="1:7" x14ac:dyDescent="0.25">
      <c r="A235" t="s">
        <v>11</v>
      </c>
      <c r="B235" t="s">
        <v>15505</v>
      </c>
      <c r="C235" s="1">
        <v>46173</v>
      </c>
      <c r="D235" s="1">
        <v>46175</v>
      </c>
      <c r="E235" s="1">
        <v>44620</v>
      </c>
      <c r="F235">
        <v>0</v>
      </c>
      <c r="G235">
        <v>-4.0759953199999997E-2</v>
      </c>
    </row>
    <row r="236" spans="1:7" x14ac:dyDescent="0.25">
      <c r="A236" t="s">
        <v>11</v>
      </c>
      <c r="B236" t="s">
        <v>15505</v>
      </c>
      <c r="C236" s="1">
        <v>46173</v>
      </c>
      <c r="D236" s="1">
        <v>46175</v>
      </c>
      <c r="E236" s="1">
        <v>44651</v>
      </c>
      <c r="F236">
        <v>0</v>
      </c>
      <c r="G236">
        <v>2.0136324899999999E-2</v>
      </c>
    </row>
    <row r="237" spans="1:7" x14ac:dyDescent="0.25">
      <c r="A237" t="s">
        <v>11</v>
      </c>
      <c r="B237" t="s">
        <v>15505</v>
      </c>
      <c r="C237" s="1">
        <v>46173</v>
      </c>
      <c r="D237" s="1">
        <v>46175</v>
      </c>
      <c r="E237" s="1">
        <v>44681</v>
      </c>
      <c r="F237">
        <v>1.8096393200000001E-2</v>
      </c>
      <c r="G237">
        <v>0</v>
      </c>
    </row>
    <row r="238" spans="1:7" x14ac:dyDescent="0.25">
      <c r="A238" t="s">
        <v>11</v>
      </c>
      <c r="B238" t="s">
        <v>15505</v>
      </c>
      <c r="C238" s="1">
        <v>46173</v>
      </c>
      <c r="D238" s="1">
        <v>46175</v>
      </c>
      <c r="E238" s="1">
        <v>44712</v>
      </c>
      <c r="F238">
        <v>3.6472064000000002E-3</v>
      </c>
      <c r="G238">
        <v>0</v>
      </c>
    </row>
    <row r="239" spans="1:7" x14ac:dyDescent="0.25">
      <c r="A239" t="s">
        <v>11</v>
      </c>
      <c r="B239" t="s">
        <v>15505</v>
      </c>
      <c r="C239" s="1">
        <v>46173</v>
      </c>
      <c r="D239" s="1">
        <v>46175</v>
      </c>
      <c r="E239" s="1">
        <v>44742</v>
      </c>
      <c r="F239">
        <v>4.6894633900000003E-2</v>
      </c>
      <c r="G239">
        <v>0</v>
      </c>
    </row>
    <row r="240" spans="1:7" x14ac:dyDescent="0.25">
      <c r="A240" t="s">
        <v>11</v>
      </c>
      <c r="B240" t="s">
        <v>15505</v>
      </c>
      <c r="C240" s="1">
        <v>46173</v>
      </c>
      <c r="D240" s="1">
        <v>46175</v>
      </c>
      <c r="E240" s="1">
        <v>44773</v>
      </c>
      <c r="F240">
        <v>0</v>
      </c>
      <c r="G240">
        <v>-1.7832407500000001E-2</v>
      </c>
    </row>
    <row r="241" spans="1:7" x14ac:dyDescent="0.25">
      <c r="A241" t="s">
        <v>11</v>
      </c>
      <c r="B241" t="s">
        <v>15505</v>
      </c>
      <c r="C241" s="1">
        <v>46173</v>
      </c>
      <c r="D241" s="1">
        <v>46175</v>
      </c>
      <c r="E241" s="1">
        <v>44804</v>
      </c>
      <c r="F241">
        <v>3.3257558700000002E-2</v>
      </c>
      <c r="G241">
        <v>0</v>
      </c>
    </row>
    <row r="242" spans="1:7" x14ac:dyDescent="0.25">
      <c r="A242" t="s">
        <v>11</v>
      </c>
      <c r="B242" t="s">
        <v>15505</v>
      </c>
      <c r="C242" s="1">
        <v>46173</v>
      </c>
      <c r="D242" s="1">
        <v>46175</v>
      </c>
      <c r="E242" s="1">
        <v>44834</v>
      </c>
      <c r="F242">
        <v>-8.5395744999999992E-3</v>
      </c>
      <c r="G242">
        <v>0</v>
      </c>
    </row>
    <row r="243" spans="1:7" x14ac:dyDescent="0.25">
      <c r="A243" t="s">
        <v>11</v>
      </c>
      <c r="B243" t="s">
        <v>15505</v>
      </c>
      <c r="C243" s="1">
        <v>46173</v>
      </c>
      <c r="D243" s="1">
        <v>46175</v>
      </c>
      <c r="E243" s="1">
        <v>44865</v>
      </c>
      <c r="F243">
        <v>0</v>
      </c>
      <c r="G243">
        <v>-2.0402484299999999E-2</v>
      </c>
    </row>
    <row r="244" spans="1:7" x14ac:dyDescent="0.25">
      <c r="A244" t="s">
        <v>11</v>
      </c>
      <c r="B244" t="s">
        <v>15505</v>
      </c>
      <c r="C244" s="1">
        <v>46173</v>
      </c>
      <c r="D244" s="1">
        <v>46175</v>
      </c>
      <c r="E244" s="1">
        <v>44895</v>
      </c>
      <c r="F244">
        <v>0</v>
      </c>
      <c r="G244">
        <v>-3.91558646E-2</v>
      </c>
    </row>
    <row r="245" spans="1:7" x14ac:dyDescent="0.25">
      <c r="A245" t="s">
        <v>11</v>
      </c>
      <c r="B245" t="s">
        <v>15505</v>
      </c>
      <c r="C245" s="1">
        <v>46173</v>
      </c>
      <c r="D245" s="1">
        <v>46175</v>
      </c>
      <c r="E245" s="1">
        <v>44926</v>
      </c>
      <c r="F245">
        <v>1.7184265099999999E-2</v>
      </c>
      <c r="G245">
        <v>0</v>
      </c>
    </row>
    <row r="246" spans="1:7" x14ac:dyDescent="0.25">
      <c r="A246" t="s">
        <v>11</v>
      </c>
      <c r="B246" t="s">
        <v>15505</v>
      </c>
      <c r="C246" s="1">
        <v>46173</v>
      </c>
      <c r="D246" s="1">
        <v>46175</v>
      </c>
      <c r="E246" s="1">
        <v>44957</v>
      </c>
      <c r="F246">
        <v>0</v>
      </c>
      <c r="G246">
        <v>-1.3595791899999999E-2</v>
      </c>
    </row>
    <row r="247" spans="1:7" x14ac:dyDescent="0.25">
      <c r="A247" t="s">
        <v>11</v>
      </c>
      <c r="B247" t="s">
        <v>15505</v>
      </c>
      <c r="C247" s="1">
        <v>46173</v>
      </c>
      <c r="D247" s="1">
        <v>46175</v>
      </c>
      <c r="E247" s="1">
        <v>44985</v>
      </c>
      <c r="F247">
        <v>1.9908039900000001E-2</v>
      </c>
      <c r="G247">
        <v>0</v>
      </c>
    </row>
    <row r="248" spans="1:7" x14ac:dyDescent="0.25">
      <c r="A248" t="s">
        <v>11</v>
      </c>
      <c r="B248" t="s">
        <v>15505</v>
      </c>
      <c r="C248" s="1">
        <v>46173</v>
      </c>
      <c r="D248" s="1">
        <v>46175</v>
      </c>
      <c r="E248" s="1">
        <v>45016</v>
      </c>
      <c r="F248">
        <v>1.6858636499999999E-2</v>
      </c>
      <c r="G248">
        <v>0</v>
      </c>
    </row>
    <row r="249" spans="1:7" x14ac:dyDescent="0.25">
      <c r="A249" t="s">
        <v>11</v>
      </c>
      <c r="B249" t="s">
        <v>15505</v>
      </c>
      <c r="C249" s="1">
        <v>46173</v>
      </c>
      <c r="D249" s="1">
        <v>46175</v>
      </c>
      <c r="E249" s="1">
        <v>45046</v>
      </c>
      <c r="F249">
        <v>0</v>
      </c>
      <c r="G249">
        <v>-2.2257661000000001E-2</v>
      </c>
    </row>
    <row r="250" spans="1:7" x14ac:dyDescent="0.25">
      <c r="A250" t="s">
        <v>11</v>
      </c>
      <c r="B250" t="s">
        <v>15505</v>
      </c>
      <c r="C250" s="1">
        <v>46173</v>
      </c>
      <c r="D250" s="1">
        <v>46175</v>
      </c>
      <c r="E250" s="1">
        <v>45077</v>
      </c>
      <c r="F250">
        <v>3.5643536999999999E-3</v>
      </c>
      <c r="G250">
        <v>0</v>
      </c>
    </row>
    <row r="251" spans="1:7" x14ac:dyDescent="0.25">
      <c r="A251" t="s">
        <v>11</v>
      </c>
      <c r="B251" t="s">
        <v>15505</v>
      </c>
      <c r="C251" s="1">
        <v>46173</v>
      </c>
      <c r="D251" s="1">
        <v>46175</v>
      </c>
      <c r="E251" s="1">
        <v>45107</v>
      </c>
      <c r="F251">
        <v>0</v>
      </c>
      <c r="G251">
        <v>2.90185481E-2</v>
      </c>
    </row>
    <row r="252" spans="1:7" x14ac:dyDescent="0.25">
      <c r="A252" t="s">
        <v>11</v>
      </c>
      <c r="B252" t="s">
        <v>15505</v>
      </c>
      <c r="C252" s="1">
        <v>46173</v>
      </c>
      <c r="D252" s="1">
        <v>46175</v>
      </c>
      <c r="E252" s="1">
        <v>45138</v>
      </c>
      <c r="F252">
        <v>0</v>
      </c>
      <c r="G252">
        <v>-1.0941638700000001E-2</v>
      </c>
    </row>
    <row r="253" spans="1:7" x14ac:dyDescent="0.25">
      <c r="A253" t="s">
        <v>11</v>
      </c>
      <c r="B253" t="s">
        <v>15505</v>
      </c>
      <c r="C253" s="1">
        <v>46173</v>
      </c>
      <c r="D253" s="1">
        <v>46175</v>
      </c>
      <c r="E253" s="1">
        <v>45169</v>
      </c>
      <c r="F253">
        <v>1.9230331E-2</v>
      </c>
      <c r="G253">
        <v>0</v>
      </c>
    </row>
    <row r="254" spans="1:7" x14ac:dyDescent="0.25">
      <c r="A254" t="s">
        <v>11</v>
      </c>
      <c r="B254" t="s">
        <v>15505</v>
      </c>
      <c r="C254" s="1">
        <v>46173</v>
      </c>
      <c r="D254" s="1">
        <v>46175</v>
      </c>
      <c r="E254" s="1">
        <v>45199</v>
      </c>
      <c r="F254">
        <v>8.2255062999999993E-3</v>
      </c>
      <c r="G254">
        <v>0</v>
      </c>
    </row>
    <row r="255" spans="1:7" x14ac:dyDescent="0.25">
      <c r="A255" t="s">
        <v>11</v>
      </c>
      <c r="B255" t="s">
        <v>15505</v>
      </c>
      <c r="C255" s="1">
        <v>46173</v>
      </c>
      <c r="D255" s="1">
        <v>46175</v>
      </c>
      <c r="E255" s="1">
        <v>45230</v>
      </c>
      <c r="F255">
        <v>1.55831957E-2</v>
      </c>
      <c r="G255">
        <v>0</v>
      </c>
    </row>
    <row r="256" spans="1:7" x14ac:dyDescent="0.25">
      <c r="A256" t="s">
        <v>11</v>
      </c>
      <c r="B256" t="s">
        <v>15505</v>
      </c>
      <c r="C256" s="1">
        <v>46173</v>
      </c>
      <c r="D256" s="1">
        <v>46175</v>
      </c>
      <c r="E256" s="1">
        <v>45260</v>
      </c>
      <c r="F256">
        <v>0</v>
      </c>
      <c r="G256">
        <v>-3.0313528E-3</v>
      </c>
    </row>
    <row r="257" spans="1:7" x14ac:dyDescent="0.25">
      <c r="A257" t="s">
        <v>11</v>
      </c>
      <c r="B257" t="s">
        <v>15505</v>
      </c>
      <c r="C257" s="1">
        <v>46173</v>
      </c>
      <c r="D257" s="1">
        <v>46175</v>
      </c>
      <c r="E257" s="1">
        <v>45291</v>
      </c>
      <c r="F257">
        <v>0</v>
      </c>
      <c r="G257">
        <v>-2.3018796399999999E-2</v>
      </c>
    </row>
    <row r="258" spans="1:7" x14ac:dyDescent="0.25">
      <c r="A258" t="s">
        <v>11</v>
      </c>
      <c r="B258" t="s">
        <v>15505</v>
      </c>
      <c r="C258" s="1">
        <v>46173</v>
      </c>
      <c r="D258" s="1">
        <v>46175</v>
      </c>
      <c r="E258" s="1">
        <v>45322</v>
      </c>
      <c r="F258">
        <v>1.7924320699999999E-2</v>
      </c>
      <c r="G258">
        <v>0</v>
      </c>
    </row>
    <row r="259" spans="1:7" x14ac:dyDescent="0.25">
      <c r="A259" t="s">
        <v>11</v>
      </c>
      <c r="B259" t="s">
        <v>15505</v>
      </c>
      <c r="C259" s="1">
        <v>46173</v>
      </c>
      <c r="D259" s="1">
        <v>46175</v>
      </c>
      <c r="E259" s="1">
        <v>45351</v>
      </c>
      <c r="F259">
        <v>1.7234373300000001E-2</v>
      </c>
      <c r="G259">
        <v>0</v>
      </c>
    </row>
    <row r="260" spans="1:7" x14ac:dyDescent="0.25">
      <c r="A260" t="s">
        <v>11</v>
      </c>
      <c r="B260" t="s">
        <v>15505</v>
      </c>
      <c r="C260" s="1">
        <v>46173</v>
      </c>
      <c r="D260" s="1">
        <v>46175</v>
      </c>
      <c r="E260" s="1">
        <v>45382</v>
      </c>
      <c r="F260">
        <v>0</v>
      </c>
      <c r="G260">
        <v>-1.2751631899999999E-2</v>
      </c>
    </row>
    <row r="261" spans="1:7" x14ac:dyDescent="0.25">
      <c r="A261" t="s">
        <v>11</v>
      </c>
      <c r="B261" t="s">
        <v>15505</v>
      </c>
      <c r="C261" s="1">
        <v>46173</v>
      </c>
      <c r="D261" s="1">
        <v>46175</v>
      </c>
      <c r="E261" s="1">
        <v>45412</v>
      </c>
      <c r="F261">
        <v>0</v>
      </c>
      <c r="G261">
        <v>-8.3309442000000008E-3</v>
      </c>
    </row>
    <row r="262" spans="1:7" x14ac:dyDescent="0.25">
      <c r="A262" t="s">
        <v>11</v>
      </c>
      <c r="B262" t="s">
        <v>15505</v>
      </c>
      <c r="C262" s="1">
        <v>46173</v>
      </c>
      <c r="D262" s="1">
        <v>46175</v>
      </c>
      <c r="E262" s="1">
        <v>45443</v>
      </c>
      <c r="F262">
        <v>0</v>
      </c>
      <c r="G262">
        <v>1.02817052E-2</v>
      </c>
    </row>
    <row r="263" spans="1:7" x14ac:dyDescent="0.25">
      <c r="A263" t="s">
        <v>11</v>
      </c>
      <c r="B263" t="s">
        <v>15505</v>
      </c>
      <c r="C263" s="1">
        <v>46173</v>
      </c>
      <c r="D263" s="1">
        <v>46175</v>
      </c>
      <c r="E263" s="1">
        <v>45473</v>
      </c>
      <c r="F263">
        <v>0</v>
      </c>
      <c r="G263">
        <v>-3.2533663999999999E-3</v>
      </c>
    </row>
    <row r="264" spans="1:7" x14ac:dyDescent="0.25">
      <c r="A264" t="s">
        <v>11</v>
      </c>
      <c r="B264" t="s">
        <v>15505</v>
      </c>
      <c r="C264" s="1">
        <v>46173</v>
      </c>
      <c r="D264" s="1">
        <v>46175</v>
      </c>
      <c r="E264" s="1">
        <v>45504</v>
      </c>
      <c r="F264">
        <v>0</v>
      </c>
      <c r="G264">
        <v>1.6531345000000001E-3</v>
      </c>
    </row>
    <row r="265" spans="1:7" x14ac:dyDescent="0.25">
      <c r="A265" t="s">
        <v>11</v>
      </c>
      <c r="B265" t="s">
        <v>15505</v>
      </c>
      <c r="C265" s="1">
        <v>46173</v>
      </c>
      <c r="D265" s="1">
        <v>46175</v>
      </c>
      <c r="E265" s="1">
        <v>45535</v>
      </c>
      <c r="F265">
        <v>0</v>
      </c>
      <c r="G265">
        <v>2.0878003999999999E-2</v>
      </c>
    </row>
    <row r="266" spans="1:7" x14ac:dyDescent="0.25">
      <c r="A266" t="s">
        <v>11</v>
      </c>
      <c r="B266" t="s">
        <v>15505</v>
      </c>
      <c r="C266" s="1">
        <v>46173</v>
      </c>
      <c r="D266" s="1">
        <v>46175</v>
      </c>
      <c r="E266" s="1">
        <v>45565</v>
      </c>
      <c r="F266">
        <v>0</v>
      </c>
      <c r="G266">
        <v>1.7818607699999999E-2</v>
      </c>
    </row>
    <row r="267" spans="1:7" x14ac:dyDescent="0.25">
      <c r="A267" t="s">
        <v>11</v>
      </c>
      <c r="B267" t="s">
        <v>15505</v>
      </c>
      <c r="C267" s="1">
        <v>46173</v>
      </c>
      <c r="D267" s="1">
        <v>46175</v>
      </c>
      <c r="E267" s="1">
        <v>45596</v>
      </c>
      <c r="F267">
        <v>-5.8227041999999998E-3</v>
      </c>
      <c r="G267">
        <v>0</v>
      </c>
    </row>
    <row r="268" spans="1:7" x14ac:dyDescent="0.25">
      <c r="A268" t="s">
        <v>11</v>
      </c>
      <c r="B268" t="s">
        <v>15505</v>
      </c>
      <c r="C268" s="1">
        <v>46173</v>
      </c>
      <c r="D268" s="1">
        <v>46175</v>
      </c>
      <c r="E268" s="1">
        <v>45626</v>
      </c>
      <c r="F268">
        <v>1.0139080700000001E-2</v>
      </c>
      <c r="G268">
        <v>0</v>
      </c>
    </row>
    <row r="269" spans="1:7" x14ac:dyDescent="0.25">
      <c r="A269" t="s">
        <v>11</v>
      </c>
      <c r="B269" t="s">
        <v>15505</v>
      </c>
      <c r="C269" s="1">
        <v>46173</v>
      </c>
      <c r="D269" s="1">
        <v>46175</v>
      </c>
      <c r="E269" s="1">
        <v>45657</v>
      </c>
      <c r="F269">
        <v>1.02770269E-2</v>
      </c>
      <c r="G269">
        <v>0</v>
      </c>
    </row>
    <row r="270" spans="1:7" x14ac:dyDescent="0.25">
      <c r="A270" t="s">
        <v>11</v>
      </c>
      <c r="B270" t="s">
        <v>15505</v>
      </c>
      <c r="C270" s="1">
        <v>46173</v>
      </c>
      <c r="D270" s="1">
        <v>46175</v>
      </c>
      <c r="E270" s="1">
        <v>45688</v>
      </c>
      <c r="F270">
        <v>0</v>
      </c>
      <c r="G270">
        <v>-4.6308180300000001E-2</v>
      </c>
    </row>
    <row r="271" spans="1:7" x14ac:dyDescent="0.25">
      <c r="A271" t="s">
        <v>11</v>
      </c>
      <c r="B271" t="s">
        <v>15505</v>
      </c>
      <c r="C271" s="1">
        <v>46173</v>
      </c>
      <c r="D271" s="1">
        <v>46175</v>
      </c>
      <c r="E271" s="1">
        <v>45716</v>
      </c>
      <c r="F271">
        <v>9.6841115000000002E-3</v>
      </c>
      <c r="G271">
        <v>0</v>
      </c>
    </row>
    <row r="272" spans="1:7" x14ac:dyDescent="0.25">
      <c r="A272" t="s">
        <v>11</v>
      </c>
      <c r="B272" t="s">
        <v>15505</v>
      </c>
      <c r="C272" s="1">
        <v>46173</v>
      </c>
      <c r="D272" s="1">
        <v>46175</v>
      </c>
      <c r="E272" s="1">
        <v>45747</v>
      </c>
      <c r="F272">
        <v>0</v>
      </c>
      <c r="G272">
        <v>-1.4519326399999999E-2</v>
      </c>
    </row>
    <row r="273" spans="1:7" x14ac:dyDescent="0.25">
      <c r="A273" t="s">
        <v>11</v>
      </c>
      <c r="B273" t="s">
        <v>15505</v>
      </c>
      <c r="C273" s="1">
        <v>46173</v>
      </c>
      <c r="D273" s="1">
        <v>46175</v>
      </c>
      <c r="E273" s="1">
        <v>45777</v>
      </c>
      <c r="F273">
        <v>0</v>
      </c>
      <c r="G273">
        <v>-1.9119970900000002E-2</v>
      </c>
    </row>
    <row r="274" spans="1:7" x14ac:dyDescent="0.25">
      <c r="A274" t="s">
        <v>11</v>
      </c>
      <c r="B274" t="s">
        <v>15505</v>
      </c>
      <c r="C274" s="1">
        <v>46173</v>
      </c>
      <c r="D274" s="1">
        <v>46175</v>
      </c>
      <c r="E274" s="1">
        <v>45808</v>
      </c>
      <c r="F274">
        <v>0</v>
      </c>
      <c r="G274">
        <v>-8.8895339999999993E-3</v>
      </c>
    </row>
    <row r="275" spans="1:7" x14ac:dyDescent="0.25">
      <c r="A275" t="s">
        <v>11</v>
      </c>
      <c r="B275" t="s">
        <v>15505</v>
      </c>
      <c r="C275" s="1">
        <v>46173</v>
      </c>
      <c r="D275" s="1">
        <v>46175</v>
      </c>
      <c r="E275" s="1">
        <v>45838</v>
      </c>
      <c r="F275">
        <v>0</v>
      </c>
      <c r="G275">
        <v>-1.8856270800000002E-2</v>
      </c>
    </row>
    <row r="276" spans="1:7" x14ac:dyDescent="0.25">
      <c r="A276" t="s">
        <v>11</v>
      </c>
      <c r="B276" t="s">
        <v>15505</v>
      </c>
      <c r="C276" s="1">
        <v>46173</v>
      </c>
      <c r="D276" s="1">
        <v>46175</v>
      </c>
      <c r="E276" s="1">
        <v>45869</v>
      </c>
      <c r="F276">
        <v>0</v>
      </c>
      <c r="G276">
        <v>-1.6864624500000001E-2</v>
      </c>
    </row>
    <row r="277" spans="1:7" x14ac:dyDescent="0.25">
      <c r="A277" t="s">
        <v>11</v>
      </c>
      <c r="B277" t="s">
        <v>15505</v>
      </c>
      <c r="C277" s="1">
        <v>46173</v>
      </c>
      <c r="D277" s="1">
        <v>46175</v>
      </c>
      <c r="E277" s="1">
        <v>45900</v>
      </c>
      <c r="F277">
        <v>0</v>
      </c>
      <c r="G277">
        <v>-1.1816864E-2</v>
      </c>
    </row>
    <row r="278" spans="1:7" x14ac:dyDescent="0.25">
      <c r="A278" t="s">
        <v>11</v>
      </c>
      <c r="B278" t="s">
        <v>15505</v>
      </c>
      <c r="C278" s="1">
        <v>46173</v>
      </c>
      <c r="D278" s="1">
        <v>46175</v>
      </c>
      <c r="E278" s="1">
        <v>45930</v>
      </c>
      <c r="F278">
        <v>0</v>
      </c>
      <c r="G278">
        <v>-4.3333239599999997E-2</v>
      </c>
    </row>
    <row r="279" spans="1:7" x14ac:dyDescent="0.25">
      <c r="A279" t="s">
        <v>11</v>
      </c>
      <c r="B279" t="s">
        <v>15505</v>
      </c>
      <c r="C279" s="1">
        <v>46173</v>
      </c>
      <c r="D279" s="1">
        <v>46175</v>
      </c>
      <c r="E279" s="1">
        <v>45961</v>
      </c>
      <c r="F279">
        <v>0</v>
      </c>
      <c r="G279">
        <v>2.9763280400000001E-2</v>
      </c>
    </row>
    <row r="280" spans="1:7" x14ac:dyDescent="0.25">
      <c r="A280" t="s">
        <v>11</v>
      </c>
      <c r="B280" t="s">
        <v>15505</v>
      </c>
      <c r="C280" s="1">
        <v>46173</v>
      </c>
      <c r="D280" s="1">
        <v>46175</v>
      </c>
      <c r="E280" s="1">
        <v>45991</v>
      </c>
      <c r="F280">
        <v>0</v>
      </c>
      <c r="G280">
        <v>-1.56899341E-2</v>
      </c>
    </row>
    <row r="281" spans="1:7" x14ac:dyDescent="0.25">
      <c r="A281" t="s">
        <v>11</v>
      </c>
      <c r="B281" t="s">
        <v>15505</v>
      </c>
      <c r="C281" s="1">
        <v>46173</v>
      </c>
      <c r="D281" s="1">
        <v>46175</v>
      </c>
      <c r="E281" s="1">
        <v>46022</v>
      </c>
      <c r="F281">
        <v>0</v>
      </c>
      <c r="G281">
        <v>-7.5890478999999997E-3</v>
      </c>
    </row>
    <row r="282" spans="1:7" x14ac:dyDescent="0.25">
      <c r="A282" t="s">
        <v>11</v>
      </c>
      <c r="B282" t="s">
        <v>15505</v>
      </c>
      <c r="C282" s="1">
        <v>46173</v>
      </c>
      <c r="D282" s="1">
        <v>46175</v>
      </c>
      <c r="E282" s="1">
        <v>46053</v>
      </c>
      <c r="F282">
        <v>0</v>
      </c>
      <c r="G282">
        <v>5.1791399999999996E-4</v>
      </c>
    </row>
    <row r="283" spans="1:7" x14ac:dyDescent="0.25">
      <c r="A283" t="s">
        <v>11</v>
      </c>
      <c r="B283" t="s">
        <v>15505</v>
      </c>
      <c r="C283" s="1">
        <v>46173</v>
      </c>
      <c r="D283" s="1">
        <v>46175</v>
      </c>
      <c r="E283" s="1">
        <v>46081</v>
      </c>
      <c r="F283">
        <v>0</v>
      </c>
      <c r="G283">
        <v>-1.0177246100000001E-2</v>
      </c>
    </row>
    <row r="284" spans="1:7" x14ac:dyDescent="0.25">
      <c r="A284" t="s">
        <v>11</v>
      </c>
      <c r="B284" t="s">
        <v>15505</v>
      </c>
      <c r="C284" s="1">
        <v>46173</v>
      </c>
      <c r="D284" s="1">
        <v>46175</v>
      </c>
      <c r="E284" s="1">
        <v>46112</v>
      </c>
      <c r="F284">
        <v>6.9299788999999997E-3</v>
      </c>
      <c r="G284">
        <v>0</v>
      </c>
    </row>
    <row r="285" spans="1:7" x14ac:dyDescent="0.25">
      <c r="A285" t="s">
        <v>11</v>
      </c>
      <c r="B285" t="s">
        <v>15505</v>
      </c>
      <c r="C285" s="1">
        <v>46173</v>
      </c>
      <c r="D285" s="1">
        <v>46175</v>
      </c>
      <c r="E285" s="1">
        <v>46142</v>
      </c>
      <c r="F285">
        <v>0</v>
      </c>
      <c r="G285">
        <v>1.5733559899999999E-2</v>
      </c>
    </row>
    <row r="286" spans="1:7" x14ac:dyDescent="0.25">
      <c r="A286" t="s">
        <v>11</v>
      </c>
      <c r="B286" t="s">
        <v>15505</v>
      </c>
      <c r="C286" s="1">
        <v>46173</v>
      </c>
      <c r="D286" s="1">
        <v>46175</v>
      </c>
      <c r="E286" s="1">
        <v>46173</v>
      </c>
      <c r="F286">
        <v>-7.1681221999999999E-3</v>
      </c>
      <c r="G286">
        <v>0</v>
      </c>
    </row>
  </sheetData>
  <phoneticPr fontId="1" type="noConversion"/>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1598-CDC0-4AA4-81AD-B32A1B5F449C}">
  <dimension ref="B1:M220"/>
  <sheetViews>
    <sheetView zoomScale="145" zoomScaleNormal="145"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816</v>
      </c>
      <c r="C2" t="s">
        <v>127</v>
      </c>
      <c r="D2" t="s">
        <v>113</v>
      </c>
      <c r="E2" t="str">
        <f>_xlfn.CONCAT(B2,"_",C2,"_",D2)</f>
        <v>816_A_PH_FOORD</v>
      </c>
      <c r="F2" t="str">
        <f>INDEX(
Table_MAPPINGS_PH_GRAPHS_2[SERIES_ID],
MATCH(E2,Table_MAPPINGS_PH_GRAPHS_2[LOOKUP],0
))</f>
        <v>3332</v>
      </c>
      <c r="G2" t="str">
        <f>INDEX(
Table_MAPPINGS_PH_GRAPHS_2[LEGEND_DESCRIPTION],
MATCH(E2,Table_MAPPINGS_PH_GRAPHS_2[LOOKUP],0
))</f>
        <v>Foord</v>
      </c>
      <c r="I2" s="1">
        <v>39539</v>
      </c>
      <c r="L2">
        <v>100000</v>
      </c>
      <c r="M2">
        <v>100000</v>
      </c>
    </row>
    <row r="3" spans="2:13" x14ac:dyDescent="0.25">
      <c r="B3">
        <f>B2</f>
        <v>816</v>
      </c>
      <c r="C3" t="str">
        <f>C2</f>
        <v>A</v>
      </c>
      <c r="D3" t="s">
        <v>114</v>
      </c>
      <c r="E3" t="str">
        <f>_xlfn.CONCAT(B3,"_",C3,"_",D3)</f>
        <v>816_A_PH_COMP_1</v>
      </c>
      <c r="F3" t="str">
        <f>INDEX(
Table_MAPPINGS_PH_GRAPHS_2[SERIES_ID],
MATCH(E3,Table_MAPPINGS_PH_GRAPHS_2[LOOKUP],0
))</f>
        <v>1867</v>
      </c>
      <c r="G3" t="str">
        <f>INDEX(
Table_MAPPINGS_PH_GRAPHS_2[LEGEND_DESCRIPTION],
MATCH(E3,Table_MAPPINGS_PH_GRAPHS_2[LOOKUP],0
))</f>
        <v>Benchmark</v>
      </c>
      <c r="I3" s="1">
        <v>39568</v>
      </c>
      <c r="L3">
        <v>101136.67701</v>
      </c>
      <c r="M3">
        <v>97756</v>
      </c>
    </row>
    <row r="4" spans="2:13" x14ac:dyDescent="0.25">
      <c r="I4" s="1">
        <v>39599</v>
      </c>
      <c r="L4">
        <v>103180.57221</v>
      </c>
      <c r="M4">
        <v>97605</v>
      </c>
    </row>
    <row r="5" spans="2:13" x14ac:dyDescent="0.25">
      <c r="I5" s="1">
        <v>39629</v>
      </c>
      <c r="L5">
        <v>105083.96113</v>
      </c>
      <c r="M5">
        <v>95463</v>
      </c>
    </row>
    <row r="6" spans="2:13" x14ac:dyDescent="0.25">
      <c r="I6" s="1">
        <v>39660</v>
      </c>
      <c r="L6">
        <v>106699.92372999999</v>
      </c>
      <c r="M6">
        <v>95313</v>
      </c>
    </row>
    <row r="7" spans="2:13" x14ac:dyDescent="0.25">
      <c r="I7" s="1">
        <v>39691</v>
      </c>
      <c r="L7">
        <v>108566.33594999999</v>
      </c>
      <c r="M7">
        <v>99525</v>
      </c>
    </row>
    <row r="8" spans="2:13" x14ac:dyDescent="0.25">
      <c r="I8" s="1">
        <v>39721</v>
      </c>
      <c r="L8">
        <v>111290.88671000001</v>
      </c>
      <c r="M8">
        <v>93837.327999999994</v>
      </c>
    </row>
    <row r="9" spans="2:13" x14ac:dyDescent="0.25">
      <c r="I9" s="1">
        <v>39752</v>
      </c>
      <c r="L9">
        <v>112663.74299</v>
      </c>
      <c r="M9">
        <v>87448.949139999997</v>
      </c>
    </row>
    <row r="10" spans="2:13" x14ac:dyDescent="0.25">
      <c r="I10" s="1">
        <v>39782</v>
      </c>
      <c r="L10">
        <v>113255.90425000001</v>
      </c>
      <c r="M10">
        <v>88724.996780000001</v>
      </c>
    </row>
    <row r="11" spans="2:13" x14ac:dyDescent="0.25">
      <c r="I11" s="1">
        <v>39813</v>
      </c>
      <c r="L11">
        <v>113926.52525999999</v>
      </c>
      <c r="M11">
        <v>91075.610860000001</v>
      </c>
    </row>
    <row r="12" spans="2:13" x14ac:dyDescent="0.25">
      <c r="I12" s="1">
        <v>39844</v>
      </c>
      <c r="L12">
        <v>114444.56539</v>
      </c>
      <c r="M12">
        <v>89040.447150000007</v>
      </c>
    </row>
    <row r="13" spans="2:13" x14ac:dyDescent="0.25">
      <c r="I13" s="1">
        <v>39872</v>
      </c>
      <c r="L13">
        <v>114103.21053</v>
      </c>
      <c r="M13">
        <v>84518.313399999999</v>
      </c>
    </row>
    <row r="14" spans="2:13" x14ac:dyDescent="0.25">
      <c r="I14" s="1">
        <v>39903</v>
      </c>
      <c r="L14">
        <v>115225.49855</v>
      </c>
      <c r="M14">
        <v>88802.034499999994</v>
      </c>
    </row>
    <row r="15" spans="2:13" x14ac:dyDescent="0.25">
      <c r="I15" s="1">
        <v>39933</v>
      </c>
      <c r="L15">
        <v>117141.82532</v>
      </c>
      <c r="M15">
        <v>91334.776599999997</v>
      </c>
    </row>
    <row r="16" spans="2:13" x14ac:dyDescent="0.25">
      <c r="I16" s="1">
        <v>39964</v>
      </c>
      <c r="L16">
        <v>119254.63819</v>
      </c>
      <c r="M16">
        <v>92759.918170000004</v>
      </c>
    </row>
    <row r="17" spans="9:13" x14ac:dyDescent="0.25">
      <c r="I17" s="1">
        <v>39994</v>
      </c>
      <c r="L17">
        <v>120264.50726</v>
      </c>
      <c r="M17">
        <v>94275.011639999997</v>
      </c>
    </row>
    <row r="18" spans="9:13" x14ac:dyDescent="0.25">
      <c r="I18" s="1">
        <v>40025</v>
      </c>
      <c r="L18">
        <v>121216.6765</v>
      </c>
      <c r="M18">
        <v>98741.177739999999</v>
      </c>
    </row>
    <row r="19" spans="9:13" x14ac:dyDescent="0.25">
      <c r="I19" s="1">
        <v>40056</v>
      </c>
      <c r="L19">
        <v>122448.32713000001</v>
      </c>
      <c r="M19">
        <v>102595.02065999999</v>
      </c>
    </row>
    <row r="20" spans="9:13" x14ac:dyDescent="0.25">
      <c r="I20" s="1">
        <v>40086</v>
      </c>
      <c r="L20">
        <v>123924.66086</v>
      </c>
      <c r="M20">
        <v>104508.60739</v>
      </c>
    </row>
    <row r="21" spans="9:13" x14ac:dyDescent="0.25">
      <c r="I21" s="1">
        <v>40117</v>
      </c>
      <c r="L21">
        <v>124773.02872</v>
      </c>
      <c r="M21">
        <v>107724.56479999999</v>
      </c>
    </row>
    <row r="22" spans="9:13" x14ac:dyDescent="0.25">
      <c r="I22" s="1">
        <v>40147</v>
      </c>
      <c r="L22">
        <v>125734.18041</v>
      </c>
      <c r="M22">
        <v>107216.37237</v>
      </c>
    </row>
    <row r="23" spans="9:13" x14ac:dyDescent="0.25">
      <c r="I23" s="1">
        <v>40178</v>
      </c>
      <c r="L23">
        <v>126256.27907999999</v>
      </c>
      <c r="M23">
        <v>110268.86306</v>
      </c>
    </row>
    <row r="24" spans="9:13" x14ac:dyDescent="0.25">
      <c r="I24" s="1">
        <v>40209</v>
      </c>
      <c r="L24">
        <v>126828.76759</v>
      </c>
      <c r="M24">
        <v>109378.13627</v>
      </c>
    </row>
    <row r="25" spans="9:13" x14ac:dyDescent="0.25">
      <c r="I25" s="1">
        <v>40237</v>
      </c>
      <c r="L25">
        <v>127575.63753000001</v>
      </c>
      <c r="M25">
        <v>111841.25717</v>
      </c>
    </row>
    <row r="26" spans="9:13" x14ac:dyDescent="0.25">
      <c r="I26" s="1">
        <v>40268</v>
      </c>
      <c r="L26">
        <v>128542.6483</v>
      </c>
      <c r="M26">
        <v>117583.07178</v>
      </c>
    </row>
    <row r="27" spans="9:13" x14ac:dyDescent="0.25">
      <c r="I27" s="1">
        <v>40298</v>
      </c>
      <c r="L27">
        <v>129953.45982</v>
      </c>
      <c r="M27">
        <v>119477.12899</v>
      </c>
    </row>
    <row r="28" spans="9:13" x14ac:dyDescent="0.25">
      <c r="I28" s="1">
        <v>40329</v>
      </c>
      <c r="L28">
        <v>131381.33992</v>
      </c>
      <c r="M28">
        <v>116608.18939</v>
      </c>
    </row>
    <row r="29" spans="9:13" x14ac:dyDescent="0.25">
      <c r="I29" s="1">
        <v>40359</v>
      </c>
      <c r="L29">
        <v>132096.288</v>
      </c>
      <c r="M29">
        <v>116106.82131</v>
      </c>
    </row>
    <row r="30" spans="9:13" x14ac:dyDescent="0.25">
      <c r="I30" s="1">
        <v>40390</v>
      </c>
      <c r="L30">
        <v>132911.87844</v>
      </c>
      <c r="M30">
        <v>120138.93487</v>
      </c>
    </row>
    <row r="31" spans="9:13" x14ac:dyDescent="0.25">
      <c r="I31" s="1">
        <v>40421</v>
      </c>
      <c r="L31">
        <v>133671.80937999999</v>
      </c>
      <c r="M31">
        <v>118554.61172</v>
      </c>
    </row>
    <row r="32" spans="9:13" x14ac:dyDescent="0.25">
      <c r="I32" s="1">
        <v>40451</v>
      </c>
      <c r="L32">
        <v>135047.64173999999</v>
      </c>
      <c r="M32">
        <v>127543.71055</v>
      </c>
    </row>
    <row r="33" spans="9:13" x14ac:dyDescent="0.25">
      <c r="I33" s="1">
        <v>40482</v>
      </c>
      <c r="L33">
        <v>135633.45900999999</v>
      </c>
      <c r="M33">
        <v>132255.10261</v>
      </c>
    </row>
    <row r="34" spans="9:13" x14ac:dyDescent="0.25">
      <c r="I34" s="1">
        <v>40512</v>
      </c>
      <c r="L34">
        <v>136364.56818999999</v>
      </c>
      <c r="M34">
        <v>135170.81925999999</v>
      </c>
    </row>
    <row r="35" spans="9:13" x14ac:dyDescent="0.25">
      <c r="I35" s="1">
        <v>40543</v>
      </c>
      <c r="L35">
        <v>137153.00485999999</v>
      </c>
      <c r="M35">
        <v>139837.09383999999</v>
      </c>
    </row>
    <row r="36" spans="9:13" x14ac:dyDescent="0.25">
      <c r="I36" s="1">
        <v>40574</v>
      </c>
      <c r="L36">
        <v>137945.55188000001</v>
      </c>
      <c r="M36">
        <v>136914.60957</v>
      </c>
    </row>
    <row r="37" spans="9:13" x14ac:dyDescent="0.25">
      <c r="I37" s="1">
        <v>40602</v>
      </c>
      <c r="L37">
        <v>138879.79899000001</v>
      </c>
      <c r="M37">
        <v>139317.11497</v>
      </c>
    </row>
    <row r="38" spans="9:13" x14ac:dyDescent="0.25">
      <c r="I38" s="1">
        <v>40633</v>
      </c>
      <c r="L38">
        <v>140182.11963</v>
      </c>
      <c r="M38">
        <v>139956.65515000001</v>
      </c>
    </row>
    <row r="39" spans="9:13" x14ac:dyDescent="0.25">
      <c r="I39" s="1">
        <v>40663</v>
      </c>
      <c r="L39">
        <v>141924.09654999999</v>
      </c>
      <c r="M39">
        <v>143296.47604000001</v>
      </c>
    </row>
    <row r="40" spans="9:13" x14ac:dyDescent="0.25">
      <c r="I40" s="1">
        <v>40694</v>
      </c>
      <c r="L40">
        <v>143735.81426000001</v>
      </c>
      <c r="M40">
        <v>143417.16527999999</v>
      </c>
    </row>
    <row r="41" spans="9:13" x14ac:dyDescent="0.25">
      <c r="I41" s="1">
        <v>40724</v>
      </c>
      <c r="L41">
        <v>144825.12463000001</v>
      </c>
      <c r="M41">
        <v>141542.5343</v>
      </c>
    </row>
    <row r="42" spans="9:13" x14ac:dyDescent="0.25">
      <c r="I42" s="1">
        <v>40755</v>
      </c>
      <c r="L42">
        <v>146070.11637</v>
      </c>
      <c r="M42">
        <v>144313.87504000001</v>
      </c>
    </row>
    <row r="43" spans="9:13" x14ac:dyDescent="0.25">
      <c r="I43" s="1">
        <v>40786</v>
      </c>
      <c r="L43">
        <v>147489.34101</v>
      </c>
      <c r="M43">
        <v>144884.61106</v>
      </c>
    </row>
    <row r="44" spans="9:13" x14ac:dyDescent="0.25">
      <c r="I44" s="1">
        <v>40816</v>
      </c>
      <c r="L44">
        <v>149024.89472000001</v>
      </c>
      <c r="M44">
        <v>142828.51399000001</v>
      </c>
    </row>
    <row r="45" spans="9:13" x14ac:dyDescent="0.25">
      <c r="I45" s="1">
        <v>40847</v>
      </c>
      <c r="L45">
        <v>150105.69357</v>
      </c>
      <c r="M45">
        <v>151171.6416</v>
      </c>
    </row>
    <row r="46" spans="9:13" x14ac:dyDescent="0.25">
      <c r="I46" s="1">
        <v>40877</v>
      </c>
      <c r="L46">
        <v>151342.11676999999</v>
      </c>
      <c r="M46">
        <v>155908.06909</v>
      </c>
    </row>
    <row r="47" spans="9:13" x14ac:dyDescent="0.25">
      <c r="I47" s="1">
        <v>40908</v>
      </c>
      <c r="L47">
        <v>152569.25158000001</v>
      </c>
      <c r="M47">
        <v>157690.35066</v>
      </c>
    </row>
    <row r="48" spans="9:13" x14ac:dyDescent="0.25">
      <c r="I48" s="1">
        <v>40939</v>
      </c>
      <c r="L48">
        <v>153601.95555000001</v>
      </c>
      <c r="M48">
        <v>166657.56153000001</v>
      </c>
    </row>
    <row r="49" spans="9:13" x14ac:dyDescent="0.25">
      <c r="I49" s="1">
        <v>40968</v>
      </c>
      <c r="L49">
        <v>154566.51327</v>
      </c>
      <c r="M49">
        <v>172200.28636</v>
      </c>
    </row>
    <row r="50" spans="9:13" x14ac:dyDescent="0.25">
      <c r="I50" s="1">
        <v>40999</v>
      </c>
      <c r="L50">
        <v>156174.34351000001</v>
      </c>
      <c r="M50">
        <v>176911.06203999999</v>
      </c>
    </row>
    <row r="51" spans="9:13" x14ac:dyDescent="0.25">
      <c r="I51" s="1">
        <v>41029</v>
      </c>
      <c r="L51">
        <v>157994.64558000001</v>
      </c>
      <c r="M51">
        <v>181074.05408999999</v>
      </c>
    </row>
    <row r="52" spans="9:13" x14ac:dyDescent="0.25">
      <c r="I52" s="1">
        <v>41060</v>
      </c>
      <c r="L52">
        <v>160348.40460000001</v>
      </c>
      <c r="M52">
        <v>177880.51019</v>
      </c>
    </row>
    <row r="53" spans="9:13" x14ac:dyDescent="0.25">
      <c r="I53" s="1">
        <v>41090</v>
      </c>
      <c r="L53">
        <v>161449.85324</v>
      </c>
      <c r="M53">
        <v>179960.85621999999</v>
      </c>
    </row>
    <row r="54" spans="9:13" x14ac:dyDescent="0.25">
      <c r="I54" s="1">
        <v>41121</v>
      </c>
      <c r="L54">
        <v>162349.4338</v>
      </c>
      <c r="M54">
        <v>188421.39006000001</v>
      </c>
    </row>
    <row r="55" spans="9:13" x14ac:dyDescent="0.25">
      <c r="I55" s="1">
        <v>41152</v>
      </c>
      <c r="L55">
        <v>163533.79379</v>
      </c>
      <c r="M55">
        <v>193029.43126000001</v>
      </c>
    </row>
    <row r="56" spans="9:13" x14ac:dyDescent="0.25">
      <c r="I56" s="1">
        <v>41182</v>
      </c>
      <c r="L56">
        <v>164620.54584999999</v>
      </c>
      <c r="M56">
        <v>195196.75839999999</v>
      </c>
    </row>
    <row r="57" spans="9:13" x14ac:dyDescent="0.25">
      <c r="I57" s="1">
        <v>41213</v>
      </c>
      <c r="L57">
        <v>165955.55815</v>
      </c>
      <c r="M57">
        <v>200988.73099000001</v>
      </c>
    </row>
    <row r="58" spans="9:13" x14ac:dyDescent="0.25">
      <c r="I58" s="1">
        <v>41243</v>
      </c>
      <c r="L58">
        <v>167955.20465999999</v>
      </c>
      <c r="M58">
        <v>207438.38316999999</v>
      </c>
    </row>
    <row r="59" spans="9:13" x14ac:dyDescent="0.25">
      <c r="I59" s="1">
        <v>41274</v>
      </c>
      <c r="L59">
        <v>169471.93434000001</v>
      </c>
      <c r="M59">
        <v>213013.05566000001</v>
      </c>
    </row>
    <row r="60" spans="9:13" x14ac:dyDescent="0.25">
      <c r="I60" s="1">
        <v>41305</v>
      </c>
      <c r="L60">
        <v>170651.36681000001</v>
      </c>
      <c r="M60">
        <v>218625.87125</v>
      </c>
    </row>
    <row r="61" spans="9:13" x14ac:dyDescent="0.25">
      <c r="I61" s="1">
        <v>41333</v>
      </c>
      <c r="L61">
        <v>171645.03253</v>
      </c>
      <c r="M61">
        <v>219759.76172000001</v>
      </c>
    </row>
    <row r="62" spans="9:13" x14ac:dyDescent="0.25">
      <c r="I62" s="1">
        <v>41364</v>
      </c>
      <c r="L62">
        <v>173353.70903</v>
      </c>
      <c r="M62">
        <v>227043.81792999999</v>
      </c>
    </row>
    <row r="63" spans="9:13" x14ac:dyDescent="0.25">
      <c r="I63" s="1">
        <v>41394</v>
      </c>
      <c r="L63">
        <v>175904.31075</v>
      </c>
      <c r="M63">
        <v>226104.67767</v>
      </c>
    </row>
    <row r="64" spans="9:13" x14ac:dyDescent="0.25">
      <c r="I64" s="1">
        <v>41425</v>
      </c>
      <c r="L64">
        <v>178298.12259000001</v>
      </c>
      <c r="M64">
        <v>239595.41021999999</v>
      </c>
    </row>
    <row r="65" spans="9:13" x14ac:dyDescent="0.25">
      <c r="I65" s="1">
        <v>41455</v>
      </c>
      <c r="L65">
        <v>179220.25652</v>
      </c>
      <c r="M65">
        <v>236501.22674000001</v>
      </c>
    </row>
    <row r="66" spans="9:13" x14ac:dyDescent="0.25">
      <c r="I66" s="1">
        <v>41486</v>
      </c>
      <c r="L66">
        <v>179706.56305</v>
      </c>
      <c r="M66">
        <v>242038.79611</v>
      </c>
    </row>
    <row r="67" spans="9:13" x14ac:dyDescent="0.25">
      <c r="I67" s="1">
        <v>41517</v>
      </c>
      <c r="L67">
        <v>181491.90867999999</v>
      </c>
      <c r="M67">
        <v>250099.65356000001</v>
      </c>
    </row>
    <row r="68" spans="9:13" x14ac:dyDescent="0.25">
      <c r="I68" s="1">
        <v>41547</v>
      </c>
      <c r="L68">
        <v>183527.81028999999</v>
      </c>
      <c r="M68">
        <v>258839.41977000001</v>
      </c>
    </row>
    <row r="69" spans="9:13" x14ac:dyDescent="0.25">
      <c r="I69" s="1">
        <v>41578</v>
      </c>
      <c r="L69">
        <v>184933.12435</v>
      </c>
      <c r="M69">
        <v>271715.19276000001</v>
      </c>
    </row>
    <row r="70" spans="9:13" x14ac:dyDescent="0.25">
      <c r="I70" s="1">
        <v>41608</v>
      </c>
      <c r="L70">
        <v>186357.42465999999</v>
      </c>
      <c r="M70">
        <v>268536.06131000002</v>
      </c>
    </row>
    <row r="71" spans="9:13" x14ac:dyDescent="0.25">
      <c r="I71" s="1">
        <v>41639</v>
      </c>
      <c r="L71">
        <v>187370.70610000001</v>
      </c>
      <c r="M71">
        <v>274255.01075999998</v>
      </c>
    </row>
    <row r="72" spans="9:13" x14ac:dyDescent="0.25">
      <c r="I72" s="1">
        <v>41670</v>
      </c>
      <c r="L72">
        <v>188447.72493</v>
      </c>
      <c r="M72">
        <v>268520.95026999997</v>
      </c>
    </row>
    <row r="73" spans="9:13" x14ac:dyDescent="0.25">
      <c r="I73" s="1">
        <v>41698</v>
      </c>
      <c r="L73">
        <v>189883.53474999999</v>
      </c>
      <c r="M73">
        <v>276950.58876999997</v>
      </c>
    </row>
    <row r="74" spans="9:13" x14ac:dyDescent="0.25">
      <c r="I74" s="1">
        <v>41729</v>
      </c>
      <c r="L74">
        <v>192335.95069</v>
      </c>
      <c r="M74">
        <v>284393.89374000003</v>
      </c>
    </row>
    <row r="75" spans="9:13" x14ac:dyDescent="0.25">
      <c r="I75" s="1">
        <v>41759</v>
      </c>
      <c r="L75">
        <v>195341.87098000001</v>
      </c>
      <c r="M75">
        <v>292151.73567000002</v>
      </c>
    </row>
    <row r="76" spans="9:13" x14ac:dyDescent="0.25">
      <c r="I76" s="1">
        <v>41790</v>
      </c>
      <c r="L76">
        <v>198152.55798000001</v>
      </c>
      <c r="M76">
        <v>295123.66847999999</v>
      </c>
    </row>
    <row r="77" spans="9:13" x14ac:dyDescent="0.25">
      <c r="I77" s="1">
        <v>41820</v>
      </c>
      <c r="L77">
        <v>199613.07943000001</v>
      </c>
      <c r="M77">
        <v>296944.64854000002</v>
      </c>
    </row>
    <row r="78" spans="9:13" x14ac:dyDescent="0.25">
      <c r="I78" s="1">
        <v>41851</v>
      </c>
      <c r="L78">
        <v>200868.38910999999</v>
      </c>
      <c r="M78">
        <v>297941.51838999998</v>
      </c>
    </row>
    <row r="79" spans="9:13" x14ac:dyDescent="0.25">
      <c r="I79" s="1">
        <v>41882</v>
      </c>
      <c r="L79">
        <v>202696.09599</v>
      </c>
      <c r="M79">
        <v>295359.46205999999</v>
      </c>
    </row>
    <row r="80" spans="9:13" x14ac:dyDescent="0.25">
      <c r="I80" s="1">
        <v>41912</v>
      </c>
      <c r="L80">
        <v>204722.09826999999</v>
      </c>
      <c r="M80">
        <v>297133.62485000002</v>
      </c>
    </row>
    <row r="81" spans="9:13" x14ac:dyDescent="0.25">
      <c r="I81" s="1">
        <v>41943</v>
      </c>
      <c r="L81">
        <v>206083.12273999999</v>
      </c>
      <c r="M81">
        <v>305862.87411999999</v>
      </c>
    </row>
    <row r="82" spans="9:13" x14ac:dyDescent="0.25">
      <c r="I82" s="1">
        <v>41973</v>
      </c>
      <c r="L82">
        <v>207057.59938</v>
      </c>
      <c r="M82">
        <v>309690.41417</v>
      </c>
    </row>
    <row r="83" spans="9:13" x14ac:dyDescent="0.25">
      <c r="I83" s="1">
        <v>42004</v>
      </c>
      <c r="L83">
        <v>208027.70728999999</v>
      </c>
      <c r="M83">
        <v>310775.21866000001</v>
      </c>
    </row>
    <row r="84" spans="9:13" x14ac:dyDescent="0.25">
      <c r="I84" s="1">
        <v>42035</v>
      </c>
      <c r="L84">
        <v>208756.12395000001</v>
      </c>
      <c r="M84">
        <v>312421.33267999999</v>
      </c>
    </row>
    <row r="85" spans="9:13" x14ac:dyDescent="0.25">
      <c r="I85" s="1">
        <v>42063</v>
      </c>
      <c r="L85">
        <v>209193.12148</v>
      </c>
      <c r="M85">
        <v>320317.48047000001</v>
      </c>
    </row>
    <row r="86" spans="9:13" x14ac:dyDescent="0.25">
      <c r="I86" s="1">
        <v>42094</v>
      </c>
      <c r="L86">
        <v>210457.70267</v>
      </c>
      <c r="M86">
        <v>318479.79887</v>
      </c>
    </row>
    <row r="87" spans="9:13" x14ac:dyDescent="0.25">
      <c r="I87" s="1">
        <v>42124</v>
      </c>
      <c r="L87">
        <v>213113.33447</v>
      </c>
      <c r="M87">
        <v>324456.78865</v>
      </c>
    </row>
    <row r="88" spans="9:13" x14ac:dyDescent="0.25">
      <c r="I88" s="1">
        <v>42155</v>
      </c>
      <c r="L88">
        <v>216651.70748000001</v>
      </c>
      <c r="M88">
        <v>321078.43807999999</v>
      </c>
    </row>
    <row r="89" spans="9:13" x14ac:dyDescent="0.25">
      <c r="I89" s="1">
        <v>42185</v>
      </c>
      <c r="L89">
        <v>218790.93684000001</v>
      </c>
      <c r="M89">
        <v>319078.93290000001</v>
      </c>
    </row>
    <row r="90" spans="9:13" x14ac:dyDescent="0.25">
      <c r="I90" s="1">
        <v>42216</v>
      </c>
      <c r="L90">
        <v>220410.98754</v>
      </c>
      <c r="M90">
        <v>319712.74734</v>
      </c>
    </row>
    <row r="91" spans="9:13" x14ac:dyDescent="0.25">
      <c r="I91" s="1">
        <v>42247</v>
      </c>
      <c r="L91">
        <v>222879.37388999999</v>
      </c>
      <c r="M91">
        <v>317421.44834</v>
      </c>
    </row>
    <row r="92" spans="9:13" x14ac:dyDescent="0.25">
      <c r="I92" s="1">
        <v>42277</v>
      </c>
      <c r="L92">
        <v>225456.03177</v>
      </c>
      <c r="M92">
        <v>312220.21422999998</v>
      </c>
    </row>
    <row r="93" spans="9:13" x14ac:dyDescent="0.25">
      <c r="I93" s="1">
        <v>42308</v>
      </c>
      <c r="L93">
        <v>226392.21549999999</v>
      </c>
      <c r="M93">
        <v>321232.12650000001</v>
      </c>
    </row>
    <row r="94" spans="9:13" x14ac:dyDescent="0.25">
      <c r="I94" s="1">
        <v>42338</v>
      </c>
      <c r="L94">
        <v>227551.71484999999</v>
      </c>
      <c r="M94">
        <v>311056.44438</v>
      </c>
    </row>
    <row r="95" spans="9:13" x14ac:dyDescent="0.25">
      <c r="I95" s="1">
        <v>42369</v>
      </c>
      <c r="L95">
        <v>228799.01608999999</v>
      </c>
      <c r="M95">
        <v>311567.72402999998</v>
      </c>
    </row>
    <row r="96" spans="9:13" x14ac:dyDescent="0.25">
      <c r="I96" s="1">
        <v>42400</v>
      </c>
      <c r="L96">
        <v>230104.24045000001</v>
      </c>
      <c r="M96">
        <v>309274.26964999997</v>
      </c>
    </row>
    <row r="97" spans="9:13" x14ac:dyDescent="0.25">
      <c r="I97" s="1">
        <v>42429</v>
      </c>
      <c r="L97">
        <v>232066.42658999999</v>
      </c>
      <c r="M97">
        <v>316457.74852999998</v>
      </c>
    </row>
    <row r="98" spans="9:13" x14ac:dyDescent="0.25">
      <c r="I98" s="1">
        <v>42460</v>
      </c>
      <c r="L98">
        <v>235256.43904</v>
      </c>
      <c r="M98">
        <v>328139.08840000001</v>
      </c>
    </row>
    <row r="99" spans="9:13" x14ac:dyDescent="0.25">
      <c r="I99" s="1">
        <v>42490</v>
      </c>
      <c r="L99">
        <v>238839.95554</v>
      </c>
      <c r="M99">
        <v>331862.79055999999</v>
      </c>
    </row>
    <row r="100" spans="9:13" x14ac:dyDescent="0.25">
      <c r="I100" s="1">
        <v>42521</v>
      </c>
      <c r="L100">
        <v>241753.63041000001</v>
      </c>
      <c r="M100">
        <v>331143.42499999999</v>
      </c>
    </row>
    <row r="101" spans="9:13" x14ac:dyDescent="0.25">
      <c r="I101" s="1">
        <v>42551</v>
      </c>
      <c r="L101">
        <v>244230.4461</v>
      </c>
      <c r="M101">
        <v>331463.69050000003</v>
      </c>
    </row>
    <row r="102" spans="9:13" x14ac:dyDescent="0.25">
      <c r="I102" s="1">
        <v>42582</v>
      </c>
      <c r="L102">
        <v>246051.52234</v>
      </c>
      <c r="M102">
        <v>334124.35759999999</v>
      </c>
    </row>
    <row r="103" spans="9:13" x14ac:dyDescent="0.25">
      <c r="I103" s="1">
        <v>42613</v>
      </c>
      <c r="L103">
        <v>248676.11327999999</v>
      </c>
      <c r="M103">
        <v>337755.67547999998</v>
      </c>
    </row>
    <row r="104" spans="9:13" x14ac:dyDescent="0.25">
      <c r="I104" s="1">
        <v>42643</v>
      </c>
      <c r="L104">
        <v>250945.78915</v>
      </c>
      <c r="M104">
        <v>333643.67356999998</v>
      </c>
    </row>
    <row r="105" spans="9:13" x14ac:dyDescent="0.25">
      <c r="I105" s="1">
        <v>42674</v>
      </c>
      <c r="L105">
        <v>252041.41926</v>
      </c>
      <c r="M105">
        <v>329383.99440999998</v>
      </c>
    </row>
    <row r="106" spans="9:13" x14ac:dyDescent="0.25">
      <c r="I106" s="1">
        <v>42704</v>
      </c>
      <c r="L106">
        <v>253673.14538999999</v>
      </c>
      <c r="M106">
        <v>335290.64967000001</v>
      </c>
    </row>
    <row r="107" spans="9:13" x14ac:dyDescent="0.25">
      <c r="I107" s="1">
        <v>42735</v>
      </c>
      <c r="L107">
        <v>255739.55587000001</v>
      </c>
      <c r="M107">
        <v>338172.85788999998</v>
      </c>
    </row>
    <row r="108" spans="9:13" x14ac:dyDescent="0.25">
      <c r="I108" s="1">
        <v>42766</v>
      </c>
      <c r="L108">
        <v>257737.25318999999</v>
      </c>
      <c r="M108">
        <v>341133.67177999998</v>
      </c>
    </row>
    <row r="109" spans="9:13" x14ac:dyDescent="0.25">
      <c r="I109" s="1">
        <v>42794</v>
      </c>
      <c r="L109">
        <v>259892.33648</v>
      </c>
      <c r="M109">
        <v>334299.96860999998</v>
      </c>
    </row>
    <row r="110" spans="9:13" x14ac:dyDescent="0.25">
      <c r="I110" s="1">
        <v>42825</v>
      </c>
      <c r="L110">
        <v>262981.98054000002</v>
      </c>
      <c r="M110">
        <v>334027.38368999999</v>
      </c>
    </row>
    <row r="111" spans="9:13" x14ac:dyDescent="0.25">
      <c r="I111" s="1">
        <v>42855</v>
      </c>
      <c r="L111">
        <v>266351.43922</v>
      </c>
      <c r="M111">
        <v>337190.32361999998</v>
      </c>
    </row>
    <row r="112" spans="9:13" x14ac:dyDescent="0.25">
      <c r="I112" s="1">
        <v>42886</v>
      </c>
      <c r="L112">
        <v>268713.71665000002</v>
      </c>
      <c r="M112">
        <v>335842.70192999998</v>
      </c>
    </row>
    <row r="113" spans="9:13" x14ac:dyDescent="0.25">
      <c r="I113" s="1">
        <v>42916</v>
      </c>
      <c r="L113">
        <v>270224.88634000003</v>
      </c>
      <c r="M113">
        <v>330004.68883</v>
      </c>
    </row>
    <row r="114" spans="9:13" x14ac:dyDescent="0.25">
      <c r="I114" s="1">
        <v>42947</v>
      </c>
      <c r="L114">
        <v>272040.42797999998</v>
      </c>
      <c r="M114">
        <v>337393.28626999998</v>
      </c>
    </row>
    <row r="115" spans="9:13" x14ac:dyDescent="0.25">
      <c r="I115" s="1">
        <v>42978</v>
      </c>
      <c r="L115">
        <v>273787.91752000002</v>
      </c>
      <c r="M115">
        <v>338835.45578999998</v>
      </c>
    </row>
    <row r="116" spans="9:13" x14ac:dyDescent="0.25">
      <c r="I116" s="1">
        <v>43008</v>
      </c>
      <c r="L116">
        <v>275482.4473</v>
      </c>
      <c r="M116">
        <v>337956.45806999999</v>
      </c>
    </row>
    <row r="117" spans="9:13" x14ac:dyDescent="0.25">
      <c r="I117" s="1">
        <v>43039</v>
      </c>
      <c r="L117">
        <v>277388.86483999999</v>
      </c>
      <c r="M117">
        <v>347352.33591999998</v>
      </c>
    </row>
    <row r="118" spans="9:13" x14ac:dyDescent="0.25">
      <c r="I118" s="1">
        <v>43069</v>
      </c>
      <c r="L118">
        <v>279667.46085999999</v>
      </c>
      <c r="M118">
        <v>336931.14987999998</v>
      </c>
    </row>
    <row r="119" spans="9:13" x14ac:dyDescent="0.25">
      <c r="I119" s="1">
        <v>43100</v>
      </c>
      <c r="L119">
        <v>281315.37368000002</v>
      </c>
      <c r="M119">
        <v>329303.57572000002</v>
      </c>
    </row>
    <row r="120" spans="9:13" x14ac:dyDescent="0.25">
      <c r="I120" s="1">
        <v>43131</v>
      </c>
      <c r="L120">
        <v>283042.52613000001</v>
      </c>
      <c r="M120">
        <v>334504.54443000001</v>
      </c>
    </row>
    <row r="121" spans="9:13" x14ac:dyDescent="0.25">
      <c r="I121" s="1">
        <v>43159</v>
      </c>
      <c r="L121">
        <v>285209.59901000001</v>
      </c>
      <c r="M121">
        <v>327740.59029000002</v>
      </c>
    </row>
    <row r="122" spans="9:13" x14ac:dyDescent="0.25">
      <c r="I122" s="1">
        <v>43190</v>
      </c>
      <c r="L122">
        <v>287761.08140000002</v>
      </c>
      <c r="M122">
        <v>320078.45734999998</v>
      </c>
    </row>
    <row r="123" spans="9:13" x14ac:dyDescent="0.25">
      <c r="I123" s="1">
        <v>43220</v>
      </c>
      <c r="L123">
        <v>290607.09194999997</v>
      </c>
      <c r="M123">
        <v>327358.20834999997</v>
      </c>
    </row>
    <row r="124" spans="9:13" x14ac:dyDescent="0.25">
      <c r="I124" s="1">
        <v>43251</v>
      </c>
      <c r="L124">
        <v>293256.02694000001</v>
      </c>
      <c r="M124">
        <v>327192.75945000001</v>
      </c>
    </row>
    <row r="125" spans="9:13" x14ac:dyDescent="0.25">
      <c r="I125" s="1">
        <v>43281</v>
      </c>
      <c r="L125">
        <v>296011.35736999998</v>
      </c>
      <c r="M125">
        <v>328806.86313999997</v>
      </c>
    </row>
    <row r="126" spans="9:13" x14ac:dyDescent="0.25">
      <c r="I126" s="1">
        <v>43312</v>
      </c>
      <c r="L126">
        <v>298058.09674000001</v>
      </c>
      <c r="M126">
        <v>333072.05725000001</v>
      </c>
    </row>
    <row r="127" spans="9:13" x14ac:dyDescent="0.25">
      <c r="I127" s="1">
        <v>43343</v>
      </c>
      <c r="L127">
        <v>300882.69189000002</v>
      </c>
      <c r="M127">
        <v>337630.36947999999</v>
      </c>
    </row>
    <row r="128" spans="9:13" x14ac:dyDescent="0.25">
      <c r="I128" s="1">
        <v>43373</v>
      </c>
      <c r="L128">
        <v>303468.40104000003</v>
      </c>
      <c r="M128">
        <v>328779.68241000001</v>
      </c>
    </row>
    <row r="129" spans="9:13" x14ac:dyDescent="0.25">
      <c r="I129" s="1">
        <v>43404</v>
      </c>
      <c r="L129">
        <v>304884.27649000002</v>
      </c>
      <c r="M129">
        <v>321271.44459999999</v>
      </c>
    </row>
    <row r="130" spans="9:13" x14ac:dyDescent="0.25">
      <c r="I130" s="1">
        <v>43434</v>
      </c>
      <c r="L130">
        <v>307494.18368000002</v>
      </c>
      <c r="M130">
        <v>315802.20208999998</v>
      </c>
    </row>
    <row r="131" spans="9:13" x14ac:dyDescent="0.25">
      <c r="I131" s="1">
        <v>43465</v>
      </c>
      <c r="L131">
        <v>309651.09551999997</v>
      </c>
      <c r="M131">
        <v>319001.01731999998</v>
      </c>
    </row>
    <row r="132" spans="9:13" x14ac:dyDescent="0.25">
      <c r="I132" s="1">
        <v>43496</v>
      </c>
      <c r="L132">
        <v>311178.76647999999</v>
      </c>
      <c r="M132">
        <v>322383.38204</v>
      </c>
    </row>
    <row r="133" spans="9:13" x14ac:dyDescent="0.25">
      <c r="I133" s="1">
        <v>43524</v>
      </c>
      <c r="L133">
        <v>311822.72977999999</v>
      </c>
      <c r="M133">
        <v>323206.69455000001</v>
      </c>
    </row>
    <row r="134" spans="9:13" x14ac:dyDescent="0.25">
      <c r="I134" s="1">
        <v>43555</v>
      </c>
      <c r="L134">
        <v>313771.61767000001</v>
      </c>
      <c r="M134">
        <v>328460.21934000001</v>
      </c>
    </row>
    <row r="135" spans="9:13" x14ac:dyDescent="0.25">
      <c r="I135" s="1">
        <v>43585</v>
      </c>
      <c r="L135">
        <v>317572.96779000002</v>
      </c>
      <c r="M135">
        <v>336319.5687</v>
      </c>
    </row>
    <row r="136" spans="9:13" x14ac:dyDescent="0.25">
      <c r="I136" s="1">
        <v>43616</v>
      </c>
      <c r="L136">
        <v>321342.57731000002</v>
      </c>
      <c r="M136">
        <v>329612.94222000003</v>
      </c>
    </row>
    <row r="137" spans="9:13" x14ac:dyDescent="0.25">
      <c r="I137" s="1">
        <v>43646</v>
      </c>
      <c r="L137">
        <v>324134.62031999999</v>
      </c>
      <c r="M137">
        <v>333930.51290999999</v>
      </c>
    </row>
    <row r="138" spans="9:13" x14ac:dyDescent="0.25">
      <c r="I138" s="1">
        <v>43677</v>
      </c>
      <c r="L138">
        <v>326443.40302999999</v>
      </c>
      <c r="M138">
        <v>326940.16035000002</v>
      </c>
    </row>
    <row r="139" spans="9:13" x14ac:dyDescent="0.25">
      <c r="I139" s="1">
        <v>43708</v>
      </c>
      <c r="L139">
        <v>328985.81634999998</v>
      </c>
      <c r="M139">
        <v>317982.91447000002</v>
      </c>
    </row>
    <row r="140" spans="9:13" x14ac:dyDescent="0.25">
      <c r="I140" s="1">
        <v>43738</v>
      </c>
      <c r="L140">
        <v>331335.91534000001</v>
      </c>
      <c r="M140">
        <v>319605.62933000003</v>
      </c>
    </row>
    <row r="141" spans="9:13" x14ac:dyDescent="0.25">
      <c r="I141" s="1">
        <v>43769</v>
      </c>
      <c r="L141">
        <v>333609.23287000001</v>
      </c>
      <c r="M141">
        <v>325475.37662</v>
      </c>
    </row>
    <row r="142" spans="9:13" x14ac:dyDescent="0.25">
      <c r="I142" s="1">
        <v>43799</v>
      </c>
      <c r="L142">
        <v>335502.17417000001</v>
      </c>
      <c r="M142">
        <v>324563.24323999998</v>
      </c>
    </row>
    <row r="143" spans="9:13" x14ac:dyDescent="0.25">
      <c r="I143" s="1">
        <v>43830</v>
      </c>
      <c r="L143">
        <v>337099.59477000003</v>
      </c>
      <c r="M143">
        <v>330431.58292999998</v>
      </c>
    </row>
    <row r="144" spans="9:13" x14ac:dyDescent="0.25">
      <c r="I144" s="1">
        <v>43861</v>
      </c>
      <c r="L144">
        <v>338997.50602999999</v>
      </c>
      <c r="M144">
        <v>328093.53730999999</v>
      </c>
    </row>
    <row r="145" spans="9:13" x14ac:dyDescent="0.25">
      <c r="I145" s="1">
        <v>43890</v>
      </c>
      <c r="L145">
        <v>341167.40772000002</v>
      </c>
      <c r="M145">
        <v>308761.37676000001</v>
      </c>
    </row>
    <row r="146" spans="9:13" x14ac:dyDescent="0.25">
      <c r="I146" s="1">
        <v>43921</v>
      </c>
      <c r="L146">
        <v>344598.78334999998</v>
      </c>
      <c r="M146">
        <v>282602.14776000002</v>
      </c>
    </row>
    <row r="147" spans="9:13" x14ac:dyDescent="0.25">
      <c r="I147" s="1">
        <v>43951</v>
      </c>
      <c r="L147">
        <v>348629.49608999997</v>
      </c>
      <c r="M147">
        <v>305491.33302000002</v>
      </c>
    </row>
    <row r="148" spans="9:13" x14ac:dyDescent="0.25">
      <c r="I148" s="1">
        <v>43982</v>
      </c>
      <c r="L148">
        <v>351311.04371</v>
      </c>
      <c r="M148">
        <v>316193.71068999998</v>
      </c>
    </row>
    <row r="149" spans="9:13" x14ac:dyDescent="0.25">
      <c r="I149" s="1">
        <v>44012</v>
      </c>
      <c r="L149">
        <v>353223.09276000003</v>
      </c>
      <c r="M149">
        <v>326240.04274</v>
      </c>
    </row>
    <row r="150" spans="9:13" x14ac:dyDescent="0.25">
      <c r="I150" s="1">
        <v>44043</v>
      </c>
      <c r="L150">
        <v>353120.67375000002</v>
      </c>
      <c r="M150">
        <v>331770.81138999999</v>
      </c>
    </row>
    <row r="151" spans="9:13" x14ac:dyDescent="0.25">
      <c r="I151" s="1">
        <v>44074</v>
      </c>
      <c r="L151">
        <v>357018.52859</v>
      </c>
      <c r="M151">
        <v>333486.95718999999</v>
      </c>
    </row>
    <row r="152" spans="9:13" x14ac:dyDescent="0.25">
      <c r="I152" s="1">
        <v>44104</v>
      </c>
      <c r="L152">
        <v>362915.64036999998</v>
      </c>
      <c r="M152">
        <v>326117.17216000002</v>
      </c>
    </row>
    <row r="153" spans="9:13" x14ac:dyDescent="0.25">
      <c r="I153" s="1">
        <v>44135</v>
      </c>
      <c r="L153">
        <v>365058.05391999998</v>
      </c>
      <c r="M153">
        <v>323055.2549</v>
      </c>
    </row>
    <row r="154" spans="9:13" x14ac:dyDescent="0.25">
      <c r="I154" s="1">
        <v>44165</v>
      </c>
      <c r="L154">
        <v>367203.94361999998</v>
      </c>
      <c r="M154">
        <v>344058.67288000003</v>
      </c>
    </row>
    <row r="155" spans="9:13" x14ac:dyDescent="0.25">
      <c r="I155" s="1">
        <v>44196</v>
      </c>
      <c r="L155">
        <v>368976.57637000002</v>
      </c>
      <c r="M155">
        <v>351763.13880000002</v>
      </c>
    </row>
    <row r="156" spans="9:13" x14ac:dyDescent="0.25">
      <c r="I156" s="1">
        <v>44227</v>
      </c>
      <c r="L156">
        <v>370757.25081</v>
      </c>
      <c r="M156">
        <v>360999.30473999999</v>
      </c>
    </row>
    <row r="157" spans="9:13" x14ac:dyDescent="0.25">
      <c r="I157" s="1">
        <v>44255</v>
      </c>
      <c r="L157">
        <v>372978.97467000003</v>
      </c>
      <c r="M157">
        <v>364130.91211999999</v>
      </c>
    </row>
    <row r="158" spans="9:13" x14ac:dyDescent="0.25">
      <c r="I158" s="1">
        <v>44286</v>
      </c>
      <c r="L158">
        <v>376156.04973000003</v>
      </c>
      <c r="M158">
        <v>361407.58883000002</v>
      </c>
    </row>
    <row r="159" spans="9:13" x14ac:dyDescent="0.25">
      <c r="I159" s="1">
        <v>44316</v>
      </c>
      <c r="L159">
        <v>380183.29541000002</v>
      </c>
      <c r="M159">
        <v>369784.38055</v>
      </c>
    </row>
    <row r="160" spans="9:13" x14ac:dyDescent="0.25">
      <c r="I160" s="1">
        <v>44347</v>
      </c>
      <c r="L160">
        <v>384370.85975</v>
      </c>
      <c r="M160">
        <v>373640.00391999999</v>
      </c>
    </row>
    <row r="161" spans="9:13" x14ac:dyDescent="0.25">
      <c r="I161" s="1">
        <v>44377</v>
      </c>
      <c r="L161">
        <v>387862.32975999999</v>
      </c>
      <c r="M161">
        <v>368550.09707999998</v>
      </c>
    </row>
    <row r="162" spans="9:13" x14ac:dyDescent="0.25">
      <c r="I162" s="1">
        <v>44408</v>
      </c>
      <c r="L162">
        <v>390035.30573999998</v>
      </c>
      <c r="M162">
        <v>375046.72412999999</v>
      </c>
    </row>
    <row r="163" spans="9:13" x14ac:dyDescent="0.25">
      <c r="I163" s="1">
        <v>44439</v>
      </c>
      <c r="L163">
        <v>394132.74215000001</v>
      </c>
      <c r="M163">
        <v>378268.56709999999</v>
      </c>
    </row>
    <row r="164" spans="9:13" x14ac:dyDescent="0.25">
      <c r="I164" s="1">
        <v>44469</v>
      </c>
      <c r="L164">
        <v>399128.63892</v>
      </c>
      <c r="M164">
        <v>383379.65039000002</v>
      </c>
    </row>
    <row r="165" spans="9:13" x14ac:dyDescent="0.25">
      <c r="I165" s="1">
        <v>44500</v>
      </c>
      <c r="L165">
        <v>402195.78694000002</v>
      </c>
      <c r="M165">
        <v>386956.99680999998</v>
      </c>
    </row>
    <row r="166" spans="9:13" x14ac:dyDescent="0.25">
      <c r="I166" s="1">
        <v>44530</v>
      </c>
      <c r="L166">
        <v>404783.80773</v>
      </c>
      <c r="M166">
        <v>378924.36218</v>
      </c>
    </row>
    <row r="167" spans="9:13" x14ac:dyDescent="0.25">
      <c r="I167" s="1">
        <v>44561</v>
      </c>
      <c r="L167">
        <v>408024.90179999999</v>
      </c>
      <c r="M167">
        <v>387044.39289000002</v>
      </c>
    </row>
    <row r="168" spans="9:13" x14ac:dyDescent="0.25">
      <c r="I168" s="1">
        <v>44592</v>
      </c>
      <c r="L168">
        <v>411886.68803000002</v>
      </c>
      <c r="M168">
        <v>382398.35573000001</v>
      </c>
    </row>
    <row r="169" spans="9:13" x14ac:dyDescent="0.25">
      <c r="I169" s="1">
        <v>44620</v>
      </c>
      <c r="L169">
        <v>414933.19974000001</v>
      </c>
      <c r="M169">
        <v>374765.24593999999</v>
      </c>
    </row>
    <row r="170" spans="9:13" x14ac:dyDescent="0.25">
      <c r="I170" s="1">
        <v>44651</v>
      </c>
      <c r="L170">
        <v>417991.01169000001</v>
      </c>
      <c r="M170">
        <v>375917.00121000002</v>
      </c>
    </row>
    <row r="171" spans="9:13" x14ac:dyDescent="0.25">
      <c r="I171" s="1">
        <v>44681</v>
      </c>
      <c r="L171">
        <v>422732.65642999997</v>
      </c>
      <c r="M171">
        <v>368459.75728000002</v>
      </c>
    </row>
    <row r="172" spans="9:13" x14ac:dyDescent="0.25">
      <c r="I172" s="1">
        <v>44712</v>
      </c>
      <c r="L172">
        <v>427978.46635</v>
      </c>
      <c r="M172">
        <v>365075.70588000002</v>
      </c>
    </row>
    <row r="173" spans="9:13" x14ac:dyDescent="0.25">
      <c r="I173" s="1">
        <v>44742</v>
      </c>
      <c r="L173">
        <v>432305.11885000003</v>
      </c>
      <c r="M173">
        <v>364259.35687999998</v>
      </c>
    </row>
    <row r="174" spans="9:13" x14ac:dyDescent="0.25">
      <c r="I174" s="1">
        <v>44773</v>
      </c>
      <c r="L174">
        <v>437765.72989000002</v>
      </c>
      <c r="M174">
        <v>368276.23699</v>
      </c>
    </row>
    <row r="175" spans="9:13" x14ac:dyDescent="0.25">
      <c r="I175" s="1">
        <v>44804</v>
      </c>
      <c r="L175">
        <v>444883.31297000003</v>
      </c>
      <c r="M175">
        <v>375952.44899</v>
      </c>
    </row>
    <row r="176" spans="9:13" x14ac:dyDescent="0.25">
      <c r="I176" s="1">
        <v>44834</v>
      </c>
      <c r="L176">
        <v>451429.82545</v>
      </c>
      <c r="M176">
        <v>364202.40230999998</v>
      </c>
    </row>
    <row r="177" spans="9:13" x14ac:dyDescent="0.25">
      <c r="I177" s="1">
        <v>44865</v>
      </c>
      <c r="L177">
        <v>453991.39101000002</v>
      </c>
      <c r="M177">
        <v>366054.15049000003</v>
      </c>
    </row>
    <row r="178" spans="9:13" x14ac:dyDescent="0.25">
      <c r="I178" s="1">
        <v>44895</v>
      </c>
      <c r="L178">
        <v>456575.17047999997</v>
      </c>
      <c r="M178">
        <v>390217.02418000001</v>
      </c>
    </row>
    <row r="179" spans="9:13" x14ac:dyDescent="0.25">
      <c r="I179" s="1">
        <v>44926</v>
      </c>
      <c r="L179">
        <v>459967.95578999998</v>
      </c>
      <c r="M179">
        <v>388592.94104000001</v>
      </c>
    </row>
    <row r="180" spans="9:13" x14ac:dyDescent="0.25">
      <c r="I180" s="1">
        <v>44957</v>
      </c>
      <c r="L180">
        <v>463395.11642999999</v>
      </c>
      <c r="M180">
        <v>424437.27879000001</v>
      </c>
    </row>
    <row r="181" spans="9:13" x14ac:dyDescent="0.25">
      <c r="I181" s="1">
        <v>44985</v>
      </c>
      <c r="L181">
        <v>465731.25410999998</v>
      </c>
      <c r="M181">
        <v>422158.40143999999</v>
      </c>
    </row>
    <row r="182" spans="9:13" x14ac:dyDescent="0.25">
      <c r="I182" s="1">
        <v>45016</v>
      </c>
      <c r="L182">
        <v>468505.41330999997</v>
      </c>
      <c r="M182">
        <v>427625.77172999998</v>
      </c>
    </row>
    <row r="183" spans="9:13" x14ac:dyDescent="0.25">
      <c r="I183" s="1">
        <v>45046</v>
      </c>
      <c r="L183">
        <v>474342.40412000002</v>
      </c>
      <c r="M183">
        <v>427723.71701999998</v>
      </c>
    </row>
    <row r="184" spans="9:13" x14ac:dyDescent="0.25">
      <c r="I184" s="1">
        <v>45077</v>
      </c>
      <c r="L184">
        <v>480425.17820000002</v>
      </c>
      <c r="M184">
        <v>411738.28074999998</v>
      </c>
    </row>
    <row r="185" spans="9:13" x14ac:dyDescent="0.25">
      <c r="I185" s="1">
        <v>45107</v>
      </c>
      <c r="L185">
        <v>483803.32426000002</v>
      </c>
      <c r="M185">
        <v>423741.21438000002</v>
      </c>
    </row>
    <row r="186" spans="9:13" x14ac:dyDescent="0.25">
      <c r="I186" s="1">
        <v>45138</v>
      </c>
      <c r="L186">
        <v>486713.16174000001</v>
      </c>
      <c r="M186">
        <v>429172.93715000001</v>
      </c>
    </row>
    <row r="187" spans="9:13" x14ac:dyDescent="0.25">
      <c r="I187" s="1">
        <v>45169</v>
      </c>
      <c r="L187">
        <v>490685.78003999998</v>
      </c>
      <c r="M187">
        <v>417981.82763000001</v>
      </c>
    </row>
    <row r="188" spans="9:13" x14ac:dyDescent="0.25">
      <c r="I188" s="1">
        <v>45199</v>
      </c>
      <c r="L188">
        <v>495926.84750999999</v>
      </c>
      <c r="M188">
        <v>417553.09321999998</v>
      </c>
    </row>
    <row r="189" spans="9:13" x14ac:dyDescent="0.25">
      <c r="I189" s="1">
        <v>45230</v>
      </c>
      <c r="L189">
        <v>500174.26871999999</v>
      </c>
      <c r="M189">
        <v>411234.76883999998</v>
      </c>
    </row>
    <row r="190" spans="9:13" x14ac:dyDescent="0.25">
      <c r="I190" s="1">
        <v>45260</v>
      </c>
      <c r="L190">
        <v>505682.90457000001</v>
      </c>
      <c r="M190">
        <v>441849.58036000002</v>
      </c>
    </row>
    <row r="191" spans="9:13" x14ac:dyDescent="0.25">
      <c r="I191" s="1">
        <v>45291</v>
      </c>
      <c r="L191">
        <v>509281.47145999997</v>
      </c>
      <c r="M191">
        <v>446101.77471999999</v>
      </c>
    </row>
    <row r="192" spans="9:13" x14ac:dyDescent="0.25">
      <c r="I192" s="1">
        <v>45322</v>
      </c>
      <c r="L192">
        <v>511054.91767</v>
      </c>
      <c r="M192">
        <v>438277.27620000002</v>
      </c>
    </row>
    <row r="193" spans="9:13" x14ac:dyDescent="0.25">
      <c r="I193" s="1">
        <v>45351</v>
      </c>
      <c r="L193">
        <v>513174.14811000001</v>
      </c>
      <c r="M193">
        <v>431560.68583999999</v>
      </c>
    </row>
    <row r="194" spans="9:13" x14ac:dyDescent="0.25">
      <c r="I194" s="1">
        <v>45382</v>
      </c>
      <c r="L194">
        <v>517559.01799999998</v>
      </c>
      <c r="M194">
        <v>438736.57244000002</v>
      </c>
    </row>
    <row r="195" spans="9:13" x14ac:dyDescent="0.25">
      <c r="I195" s="1">
        <v>45412</v>
      </c>
      <c r="L195">
        <v>524175.17927999998</v>
      </c>
      <c r="M195">
        <v>447084.30264000001</v>
      </c>
    </row>
    <row r="196" spans="9:13" x14ac:dyDescent="0.25">
      <c r="I196" s="1">
        <v>45443</v>
      </c>
      <c r="L196">
        <v>529660.50852000003</v>
      </c>
      <c r="M196">
        <v>457807.00748999999</v>
      </c>
    </row>
    <row r="197" spans="9:13" x14ac:dyDescent="0.25">
      <c r="I197" s="1">
        <v>45473</v>
      </c>
      <c r="L197">
        <v>532970.87618999998</v>
      </c>
      <c r="M197">
        <v>463689.08176999999</v>
      </c>
    </row>
    <row r="198" spans="9:13" x14ac:dyDescent="0.25">
      <c r="I198" s="1">
        <v>45504</v>
      </c>
      <c r="L198">
        <v>536005.93772000005</v>
      </c>
      <c r="M198">
        <v>474211.82942000002</v>
      </c>
    </row>
    <row r="199" spans="9:13" x14ac:dyDescent="0.25">
      <c r="I199" s="1">
        <v>45535</v>
      </c>
      <c r="L199">
        <v>539376.54677000002</v>
      </c>
      <c r="M199">
        <v>480348.84915999998</v>
      </c>
    </row>
    <row r="200" spans="9:13" x14ac:dyDescent="0.25">
      <c r="I200" s="1">
        <v>45565</v>
      </c>
      <c r="L200">
        <v>543047.97357999999</v>
      </c>
      <c r="M200">
        <v>494167.55794999999</v>
      </c>
    </row>
    <row r="201" spans="9:13" x14ac:dyDescent="0.25">
      <c r="I201" s="1">
        <v>45596</v>
      </c>
      <c r="L201">
        <v>545780.34641999996</v>
      </c>
      <c r="M201">
        <v>487962.01078999997</v>
      </c>
    </row>
    <row r="202" spans="9:13" x14ac:dyDescent="0.25">
      <c r="I202" s="1">
        <v>45626</v>
      </c>
      <c r="L202">
        <v>548097.09326999995</v>
      </c>
      <c r="M202">
        <v>485149.81799000001</v>
      </c>
    </row>
    <row r="203" spans="9:13" x14ac:dyDescent="0.25">
      <c r="I203" s="1">
        <v>45657</v>
      </c>
      <c r="L203">
        <v>550218.08372</v>
      </c>
      <c r="M203">
        <v>488637.54658999998</v>
      </c>
    </row>
    <row r="204" spans="9:13" x14ac:dyDescent="0.25">
      <c r="I204" s="1">
        <v>45688</v>
      </c>
      <c r="L204">
        <v>552658.90717000002</v>
      </c>
      <c r="M204">
        <v>485053.31287999998</v>
      </c>
    </row>
    <row r="205" spans="9:13" x14ac:dyDescent="0.25">
      <c r="I205" s="1">
        <v>45716</v>
      </c>
      <c r="L205">
        <v>555285.66263000004</v>
      </c>
      <c r="M205">
        <v>491305.82824</v>
      </c>
    </row>
    <row r="206" spans="9:13" x14ac:dyDescent="0.25">
      <c r="I206" s="1">
        <v>45747</v>
      </c>
      <c r="L206">
        <v>560704.80605000001</v>
      </c>
      <c r="M206">
        <v>508583.62927999999</v>
      </c>
    </row>
    <row r="207" spans="9:13" x14ac:dyDescent="0.25">
      <c r="I207" s="1">
        <v>45777</v>
      </c>
      <c r="L207">
        <v>567178.00717</v>
      </c>
      <c r="M207">
        <v>514049.93835999997</v>
      </c>
    </row>
    <row r="208" spans="9:13" x14ac:dyDescent="0.25">
      <c r="I208" s="1">
        <v>45808</v>
      </c>
      <c r="L208">
        <v>571613.03926999995</v>
      </c>
      <c r="M208">
        <v>524755.62262000004</v>
      </c>
    </row>
    <row r="209" spans="9:13" x14ac:dyDescent="0.25">
      <c r="I209" s="1">
        <v>45838</v>
      </c>
      <c r="L209">
        <v>575332.53917</v>
      </c>
      <c r="M209">
        <v>538565.56365999999</v>
      </c>
    </row>
    <row r="210" spans="9:13" x14ac:dyDescent="0.25">
      <c r="I210" s="1">
        <v>45869</v>
      </c>
      <c r="L210">
        <v>579038.54344000004</v>
      </c>
      <c r="M210">
        <v>544067.40329000005</v>
      </c>
    </row>
    <row r="211" spans="9:13" x14ac:dyDescent="0.25">
      <c r="I211" s="1">
        <v>45900</v>
      </c>
      <c r="L211">
        <v>584511.58045000001</v>
      </c>
      <c r="M211">
        <v>555893.54882999999</v>
      </c>
    </row>
    <row r="212" spans="9:13" x14ac:dyDescent="0.25">
      <c r="I212" s="1">
        <v>45930</v>
      </c>
      <c r="L212">
        <v>589295.16535999998</v>
      </c>
      <c r="M212">
        <v>579923.86791999999</v>
      </c>
    </row>
    <row r="213" spans="9:13" x14ac:dyDescent="0.25">
      <c r="I213" s="1">
        <v>45961</v>
      </c>
      <c r="L213">
        <v>591723.19198999996</v>
      </c>
      <c r="M213">
        <v>588949.35268999997</v>
      </c>
    </row>
    <row r="214" spans="9:13" x14ac:dyDescent="0.25">
      <c r="I214" s="1">
        <v>45991</v>
      </c>
      <c r="L214">
        <v>595005.19160000002</v>
      </c>
      <c r="M214">
        <v>588963.16102</v>
      </c>
    </row>
    <row r="215" spans="9:13" x14ac:dyDescent="0.25">
      <c r="I215" s="1">
        <v>46022</v>
      </c>
      <c r="L215">
        <v>597494.88563000003</v>
      </c>
      <c r="M215">
        <v>600800.35017999995</v>
      </c>
    </row>
    <row r="216" spans="9:13" x14ac:dyDescent="0.25">
      <c r="I216" s="1">
        <v>46053</v>
      </c>
      <c r="L216">
        <v>600013.74707000004</v>
      </c>
      <c r="M216">
        <v>610367.79541999998</v>
      </c>
    </row>
    <row r="217" spans="9:13" x14ac:dyDescent="0.25">
      <c r="I217" s="1">
        <v>46081</v>
      </c>
      <c r="L217">
        <v>603330.76821999997</v>
      </c>
      <c r="M217">
        <v>639653.53301999997</v>
      </c>
    </row>
    <row r="218" spans="9:13" x14ac:dyDescent="0.25">
      <c r="I218" s="1">
        <v>46112</v>
      </c>
      <c r="L218">
        <v>607557.01517000003</v>
      </c>
      <c r="M218">
        <v>602150.11424999998</v>
      </c>
    </row>
    <row r="219" spans="9:13" x14ac:dyDescent="0.25">
      <c r="I219" s="1">
        <v>46142</v>
      </c>
      <c r="L219">
        <v>612649.41746000003</v>
      </c>
      <c r="M219">
        <v>619594.36097000004</v>
      </c>
    </row>
    <row r="220" spans="9:13" x14ac:dyDescent="0.25">
      <c r="I220" s="1">
        <v>46173</v>
      </c>
      <c r="J220">
        <v>622130.93591999996</v>
      </c>
      <c r="K220">
        <v>620163.03741999995</v>
      </c>
      <c r="L220">
        <v>620163.03741999995</v>
      </c>
      <c r="M220">
        <v>622130.93591999996</v>
      </c>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47CD2-6D7A-410C-BF26-510EDB3B7F5C}">
  <dimension ref="A1:N19"/>
  <sheetViews>
    <sheetView showGridLines="0" workbookViewId="0">
      <selection activeCell="P8" sqref="P8"/>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49"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8"/>
      <c r="J1" s="20"/>
    </row>
    <row r="2" spans="1:14" ht="11.25" customHeight="1" x14ac:dyDescent="0.25">
      <c r="F2" s="17"/>
      <c r="G2" s="17"/>
      <c r="H2" s="20"/>
      <c r="I2" s="48"/>
      <c r="J2" s="20"/>
    </row>
    <row r="3" spans="1:14" ht="12.75" customHeight="1" x14ac:dyDescent="0.15">
      <c r="A3" s="7">
        <v>1</v>
      </c>
      <c r="B3" s="7">
        <v>816</v>
      </c>
      <c r="C3" s="7" t="s">
        <v>42</v>
      </c>
      <c r="D3" s="7" t="str">
        <f>_xlfn.TEXTJOIN("_",TRUE,B3,C3,A3)</f>
        <v>816_AAOT_1</v>
      </c>
      <c r="F3" s="33" t="str">
        <f>INDEX(
V_FFS_AAOT[[ITEM_DESCRIPTION]:[ITEM_DESCRIPTION]],
MATCH(D3,V_FFS_AAOT[[LOOKUP]:[LOOKUP]],0)
)</f>
        <v>Equities</v>
      </c>
      <c r="G3" s="17">
        <f>INDEX(
V_FFS_AAOT[[CURRENT_VALUE]:[CURRENT_VALUE]],
MATCH(D3,V_FFS_AAOT[[LOOKUP]:[LOOKUP]],0)
)</f>
        <v>66.114345</v>
      </c>
      <c r="H3" s="34">
        <f>INDEX(
V_FFS_AAOT[[CURRENT_VALUE]:[CURRENT_VALUE]],
MATCH(D3,V_FFS_AAOT[[LOOKUP]:[LOOKUP]],0)
)</f>
        <v>66.114345</v>
      </c>
      <c r="I3" s="38" t="str">
        <f>IFERROR(IF(J3=0,"",IF(J3&gt;0,$L$3,$L$4)),"")</f>
        <v>p</v>
      </c>
      <c r="J3" s="35">
        <f>ROUND(INDEX(
V_FFS_AAOT[[CHANGE]:[CHANGE]],
MATCH(D3,V_FFS_AAOT[[LOOKUP]:[LOOKUP]],0)
),1)</f>
        <v>0.8</v>
      </c>
      <c r="L3" s="10" t="s">
        <v>125</v>
      </c>
    </row>
    <row r="4" spans="1:14" ht="12.75" customHeight="1" x14ac:dyDescent="0.15">
      <c r="A4" s="7">
        <v>2</v>
      </c>
      <c r="B4" s="7">
        <f t="shared" ref="B4:B12" si="0">B3</f>
        <v>816</v>
      </c>
      <c r="C4" s="7" t="s">
        <v>42</v>
      </c>
      <c r="D4" s="7" t="str">
        <f t="shared" ref="D4:D12" si="1">_xlfn.TEXTJOIN("_",TRUE,B4,C4,A4)</f>
        <v>816_AAOT_2</v>
      </c>
      <c r="F4" s="33" t="str">
        <f>INDEX(
V_FFS_AAOT[[ITEM_DESCRIPTION]:[ITEM_DESCRIPTION]],
MATCH(D4,V_FFS_AAOT[[LOOKUP]:[LOOKUP]],0)
)</f>
        <v>Money market</v>
      </c>
      <c r="G4" s="17">
        <f>INDEX(
V_FFS_AAOT[[CURRENT_VALUE]:[CURRENT_VALUE]],
MATCH(D4,V_FFS_AAOT[[LOOKUP]:[LOOKUP]],0)
)</f>
        <v>13.257599000000001</v>
      </c>
      <c r="H4" s="34">
        <f>INDEX(
V_FFS_AAOT[[CURRENT_VALUE]:[CURRENT_VALUE]],
MATCH(D4,V_FFS_AAOT[[LOOKUP]:[LOOKUP]],0)
)</f>
        <v>13.257599000000001</v>
      </c>
      <c r="I4" s="38" t="str">
        <f t="shared" ref="I4:I12" si="2">IFERROR(IF(J4=0,"",IF(J4&gt;0,$L$3,$L$4)),"")</f>
        <v>p</v>
      </c>
      <c r="J4" s="35">
        <f>ROUND(INDEX(
V_FFS_AAOT[[CHANGE]:[CHANGE]],
MATCH(D4,V_FFS_AAOT[[LOOKUP]:[LOOKUP]],0)
),1)</f>
        <v>0.9</v>
      </c>
      <c r="L4" s="10" t="s">
        <v>126</v>
      </c>
    </row>
    <row r="5" spans="1:14" ht="12.75" customHeight="1" x14ac:dyDescent="0.15">
      <c r="A5" s="7">
        <v>3</v>
      </c>
      <c r="B5" s="7">
        <f t="shared" si="0"/>
        <v>816</v>
      </c>
      <c r="C5" s="7" t="s">
        <v>42</v>
      </c>
      <c r="D5" s="7" t="str">
        <f t="shared" si="1"/>
        <v>816_AAOT_3</v>
      </c>
      <c r="F5" s="33" t="str">
        <f>INDEX(
V_FFS_AAOT[[ITEM_DESCRIPTION]:[ITEM_DESCRIPTION]],
MATCH(D5,V_FFS_AAOT[[LOOKUP]:[LOOKUP]],0)
)</f>
        <v>Government bonds</v>
      </c>
      <c r="G5" s="17">
        <f>INDEX(
V_FFS_AAOT[[CURRENT_VALUE]:[CURRENT_VALUE]],
MATCH(D5,V_FFS_AAOT[[LOOKUP]:[LOOKUP]],0)
)</f>
        <v>12.975592000000001</v>
      </c>
      <c r="H5" s="34">
        <f>INDEX(
V_FFS_AAOT[[CURRENT_VALUE]:[CURRENT_VALUE]],
MATCH(D5,V_FFS_AAOT[[LOOKUP]:[LOOKUP]],0)
)</f>
        <v>12.975592000000001</v>
      </c>
      <c r="I5" s="38" t="str">
        <f t="shared" si="2"/>
        <v>q</v>
      </c>
      <c r="J5" s="35">
        <f>ROUND(INDEX(
V_FFS_AAOT[[CHANGE]:[CHANGE]],
MATCH(D5,V_FFS_AAOT[[LOOKUP]:[LOOKUP]],0)
),1)</f>
        <v>-1.2</v>
      </c>
      <c r="L5" s="11"/>
    </row>
    <row r="6" spans="1:14" ht="12.75" customHeight="1" x14ac:dyDescent="0.15">
      <c r="A6" s="7">
        <v>4</v>
      </c>
      <c r="B6" s="7">
        <f t="shared" si="0"/>
        <v>816</v>
      </c>
      <c r="C6" s="7" t="s">
        <v>42</v>
      </c>
      <c r="D6" s="7" t="str">
        <f t="shared" si="1"/>
        <v>816_AAOT_4</v>
      </c>
      <c r="F6" s="33" t="str">
        <f>INDEX(
V_FFS_AAOT[[ITEM_DESCRIPTION]:[ITEM_DESCRIPTION]],
MATCH(D6,V_FFS_AAOT[[LOOKUP]:[LOOKUP]],0)
)</f>
        <v>Commodities</v>
      </c>
      <c r="G6" s="17">
        <f>INDEX(
V_FFS_AAOT[[CURRENT_VALUE]:[CURRENT_VALUE]],
MATCH(D6,V_FFS_AAOT[[LOOKUP]:[LOOKUP]],0)
)</f>
        <v>6.1323949999999998</v>
      </c>
      <c r="H6" s="34">
        <f>INDEX(
V_FFS_AAOT[[CURRENT_VALUE]:[CURRENT_VALUE]],
MATCH(D6,V_FFS_AAOT[[LOOKUP]:[LOOKUP]],0)
)</f>
        <v>6.1323949999999998</v>
      </c>
      <c r="I6" s="38" t="str">
        <f t="shared" si="2"/>
        <v>q</v>
      </c>
      <c r="J6" s="35">
        <f>ROUND(INDEX(
V_FFS_AAOT[[CHANGE]:[CHANGE]],
MATCH(D6,V_FFS_AAOT[[LOOKUP]:[LOOKUP]],0)
),1)</f>
        <v>-0.6</v>
      </c>
      <c r="L6" s="11"/>
    </row>
    <row r="7" spans="1:14" ht="12.75" customHeight="1" x14ac:dyDescent="0.15">
      <c r="A7" s="7">
        <v>5</v>
      </c>
      <c r="B7" s="7">
        <f t="shared" si="0"/>
        <v>816</v>
      </c>
      <c r="C7" s="7" t="s">
        <v>42</v>
      </c>
      <c r="D7" s="7" t="str">
        <f t="shared" si="1"/>
        <v>816_AAOT_5</v>
      </c>
      <c r="F7" s="33" t="str">
        <f>INDEX(
V_FFS_AAOT[[ITEM_DESCRIPTION]:[ITEM_DESCRIPTION]],
MATCH(D7,V_FFS_AAOT[[LOOKUP]:[LOOKUP]],0)
)</f>
        <v>Listed property</v>
      </c>
      <c r="G7" s="17">
        <f>INDEX(
V_FFS_AAOT[[CURRENT_VALUE]:[CURRENT_VALUE]],
MATCH(D7,V_FFS_AAOT[[LOOKUP]:[LOOKUP]],0)
)</f>
        <v>1.5200689999999999</v>
      </c>
      <c r="H7" s="34">
        <f>INDEX(
V_FFS_AAOT[[CURRENT_VALUE]:[CURRENT_VALUE]],
MATCH(D7,V_FFS_AAOT[[LOOKUP]:[LOOKUP]],0)
)</f>
        <v>1.5200689999999999</v>
      </c>
      <c r="I7" s="38" t="str">
        <f t="shared" si="2"/>
        <v/>
      </c>
      <c r="J7" s="35">
        <f>ROUND(INDEX(
V_FFS_AAOT[[CHANGE]:[CHANGE]],
MATCH(D7,V_FFS_AAOT[[LOOKUP]:[LOOKUP]],0)
),1)</f>
        <v>0</v>
      </c>
      <c r="L7" s="11"/>
    </row>
    <row r="8" spans="1:14" ht="12.75" customHeight="1" x14ac:dyDescent="0.2">
      <c r="A8" s="7">
        <v>6</v>
      </c>
      <c r="B8" s="7">
        <f t="shared" si="0"/>
        <v>816</v>
      </c>
      <c r="C8" s="7" t="s">
        <v>42</v>
      </c>
      <c r="D8" s="7" t="str">
        <f t="shared" si="1"/>
        <v>816_AAOT_6</v>
      </c>
      <c r="F8" s="33" t="e">
        <f>INDEX(
V_FFS_AAOT[[ITEM_DESCRIPTION]:[ITEM_DESCRIPTION]],
MATCH(D8,V_FFS_AAOT[[LOOKUP]:[LOOKUP]],0)
)</f>
        <v>#N/A</v>
      </c>
      <c r="G8" s="17" t="e">
        <f>INDEX(
V_FFS_AAOT[[CURRENT_VALUE]:[CURRENT_VALUE]],
MATCH(D8,V_FFS_AAOT[[LOOKUP]:[LOOKUP]],0)
)</f>
        <v>#N/A</v>
      </c>
      <c r="H8" s="34" t="e">
        <f>INDEX(
V_FFS_AAOT[[CURRENT_VALUE]:[CURRENT_VALUE]],
MATCH(D8,V_FFS_AAOT[[LOOKUP]:[LOOKUP]],0)
)</f>
        <v>#N/A</v>
      </c>
      <c r="I8" s="38" t="str">
        <f t="shared" si="2"/>
        <v/>
      </c>
      <c r="J8" s="35" t="e">
        <f>ROUND(INDEX(
V_FFS_AAOT[[CHANGE]:[CHANGE]],
MATCH(D8,V_FFS_AAOT[[LOOKUP]:[LOOKUP]],0)
),1)</f>
        <v>#N/A</v>
      </c>
      <c r="L8" s="13"/>
    </row>
    <row r="9" spans="1:14" ht="12.75" customHeight="1" x14ac:dyDescent="0.15">
      <c r="A9" s="7">
        <v>7</v>
      </c>
      <c r="B9" s="7">
        <f t="shared" si="0"/>
        <v>816</v>
      </c>
      <c r="C9" s="7" t="s">
        <v>42</v>
      </c>
      <c r="D9" s="7" t="str">
        <f t="shared" si="1"/>
        <v>816_AAOT_7</v>
      </c>
      <c r="F9" s="33" t="e">
        <f>INDEX(
V_FFS_AAOT[[ITEM_DESCRIPTION]:[ITEM_DESCRIPTION]],
MATCH(D9,V_FFS_AAOT[[LOOKUP]:[LOOKUP]],0)
)</f>
        <v>#N/A</v>
      </c>
      <c r="G9" s="17" t="e">
        <f>INDEX(
V_FFS_AAOT[[CURRENT_VALUE]:[CURRENT_VALUE]],
MATCH(D9,V_FFS_AAOT[[LOOKUP]:[LOOKUP]],0)
)</f>
        <v>#N/A</v>
      </c>
      <c r="H9" s="34" t="e">
        <f>INDEX(
V_FFS_AAOT[[CURRENT_VALUE]:[CURRENT_VALUE]],
MATCH(D9,V_FFS_AAOT[[LOOKUP]:[LOOKUP]],0)
)</f>
        <v>#N/A</v>
      </c>
      <c r="I9" s="38" t="str">
        <f t="shared" si="2"/>
        <v/>
      </c>
      <c r="J9" s="35" t="e">
        <f>ROUND(INDEX(
V_FFS_AAOT[[CHANGE]:[CHANGE]],
MATCH(D9,V_FFS_AAOT[[LOOKUP]:[LOOKUP]],0)
),1)</f>
        <v>#N/A</v>
      </c>
      <c r="L9" s="11"/>
    </row>
    <row r="10" spans="1:14" ht="12.75" customHeight="1" x14ac:dyDescent="0.15">
      <c r="A10" s="7">
        <v>8</v>
      </c>
      <c r="B10" s="7">
        <f t="shared" si="0"/>
        <v>816</v>
      </c>
      <c r="C10" s="7" t="s">
        <v>42</v>
      </c>
      <c r="D10" s="7" t="str">
        <f t="shared" si="1"/>
        <v>816_AAOT_8</v>
      </c>
      <c r="F10" s="33" t="e">
        <f>INDEX(
V_FFS_AAOT[[ITEM_DESCRIPTION]:[ITEM_DESCRIPTION]],
MATCH(D10,V_FFS_AAOT[[LOOKUP]:[LOOKUP]],0)
)</f>
        <v>#N/A</v>
      </c>
      <c r="G10" s="17" t="e">
        <f>INDEX(
V_FFS_AAOT[[CURRENT_VALUE]:[CURRENT_VALUE]],
MATCH(D10,V_FFS_AAOT[[LOOKUP]:[LOOKUP]],0)
)</f>
        <v>#N/A</v>
      </c>
      <c r="H10" s="34" t="e">
        <f>INDEX(
V_FFS_AAOT[[CURRENT_VALUE]:[CURRENT_VALUE]],
MATCH(D10,V_FFS_AAOT[[LOOKUP]:[LOOKUP]],0)
)</f>
        <v>#N/A</v>
      </c>
      <c r="I10" s="38" t="str">
        <f t="shared" si="2"/>
        <v/>
      </c>
      <c r="J10" s="35" t="e">
        <f>ROUND(INDEX(
V_FFS_AAOT[[CHANGE]:[CHANGE]],
MATCH(D10,V_FFS_AAOT[[LOOKUP]:[LOOKUP]],0)
),1)</f>
        <v>#N/A</v>
      </c>
      <c r="L10" s="11"/>
    </row>
    <row r="11" spans="1:14" ht="12.75" customHeight="1" x14ac:dyDescent="0.15">
      <c r="A11" s="7">
        <v>9</v>
      </c>
      <c r="B11" s="7">
        <f t="shared" si="0"/>
        <v>816</v>
      </c>
      <c r="C11" s="7" t="s">
        <v>42</v>
      </c>
      <c r="D11" s="7" t="str">
        <f t="shared" si="1"/>
        <v>816_AAOT_9</v>
      </c>
      <c r="F11" s="33" t="e">
        <f>INDEX(
V_FFS_AAOT[[ITEM_DESCRIPTION]:[ITEM_DESCRIPTION]],
MATCH(D11,V_FFS_AAOT[[LOOKUP]:[LOOKUP]],0)
)</f>
        <v>#N/A</v>
      </c>
      <c r="G11" s="17" t="e">
        <f>INDEX(
V_FFS_AAOT[[CURRENT_VALUE]:[CURRENT_VALUE]],
MATCH(D11,V_FFS_AAOT[[LOOKUP]:[LOOKUP]],0)
)</f>
        <v>#N/A</v>
      </c>
      <c r="H11" s="34" t="e">
        <f>INDEX(
V_FFS_AAOT[[CURRENT_VALUE]:[CURRENT_VALUE]],
MATCH(D11,V_FFS_AAOT[[LOOKUP]:[LOOKUP]],0)
)</f>
        <v>#N/A</v>
      </c>
      <c r="I11" s="38" t="str">
        <f t="shared" si="2"/>
        <v/>
      </c>
      <c r="J11" s="35" t="e">
        <f>ROUND(INDEX(
V_FFS_AAOT[[CHANGE]:[CHANGE]],
MATCH(D11,V_FFS_AAOT[[LOOKUP]:[LOOKUP]],0)
),1)</f>
        <v>#N/A</v>
      </c>
      <c r="L11" s="11"/>
    </row>
    <row r="12" spans="1:14" ht="12.75" customHeight="1" x14ac:dyDescent="0.15">
      <c r="A12" s="7">
        <v>10</v>
      </c>
      <c r="B12" s="7">
        <f t="shared" si="0"/>
        <v>816</v>
      </c>
      <c r="C12" s="7" t="s">
        <v>42</v>
      </c>
      <c r="D12" s="7" t="str">
        <f t="shared" si="1"/>
        <v>816_AAOT_10</v>
      </c>
      <c r="F12" s="33" t="e">
        <f>INDEX(
V_FFS_AAOT[[ITEM_DESCRIPTION]:[ITEM_DESCRIPTION]],
MATCH(D12,V_FFS_AAOT[[LOOKUP]:[LOOKUP]],0)
)</f>
        <v>#N/A</v>
      </c>
      <c r="G12" s="17" t="e">
        <f>INDEX(
V_FFS_AAOT[[CURRENT_VALUE]:[CURRENT_VALUE]],
MATCH(D12,V_FFS_AAOT[[LOOKUP]:[LOOKUP]],0)
)</f>
        <v>#N/A</v>
      </c>
      <c r="H12" s="34" t="e">
        <f>INDEX(
V_FFS_AAOT[[CURRENT_VALUE]:[CURRENT_VALUE]],
MATCH(D12,V_FFS_AAOT[[LOOKUP]:[LOOKUP]],0)
)</f>
        <v>#N/A</v>
      </c>
      <c r="I12" s="38" t="str">
        <f t="shared" si="2"/>
        <v/>
      </c>
      <c r="J12" s="35" t="e">
        <f>ROUND(INDEX(
V_FFS_AAOT[[CHANGE]:[CHANGE]],
MATCH(D12,V_FFS_AAOT[[LOOKUP]:[LOOKUP]],0)
),1)</f>
        <v>#N/A</v>
      </c>
      <c r="L12" s="11"/>
    </row>
    <row r="13" spans="1:14" ht="11.25" customHeight="1" x14ac:dyDescent="0.15">
      <c r="A13" s="7"/>
      <c r="B13" s="7"/>
      <c r="C13" s="7"/>
      <c r="D13" s="7"/>
      <c r="F13" s="18"/>
      <c r="G13" s="17"/>
      <c r="H13" s="7"/>
      <c r="I13" s="50"/>
      <c r="J13" s="8"/>
      <c r="L13" s="11"/>
      <c r="N13" s="16"/>
    </row>
    <row r="14" spans="1:14" ht="12.75" customHeight="1" x14ac:dyDescent="0.15">
      <c r="A14" s="7"/>
      <c r="B14" s="7"/>
      <c r="C14" s="7"/>
      <c r="D14" s="7"/>
      <c r="F14" s="18"/>
      <c r="G14" s="17"/>
      <c r="H14" s="7"/>
      <c r="I14" s="50"/>
      <c r="J14" s="8"/>
      <c r="L14" s="11"/>
      <c r="N14" s="16"/>
    </row>
    <row r="15" spans="1:14" x14ac:dyDescent="0.25">
      <c r="F15" s="15" t="s">
        <v>141</v>
      </c>
      <c r="G15" s="19" t="e">
        <f>SUM(G3,G4,G5,G6,G7,G8,G9)</f>
        <v>#N/A</v>
      </c>
    </row>
    <row r="19" spans="13:13" x14ac:dyDescent="0.25">
      <c r="M19" s="37">
        <f>3.15/7*6</f>
        <v>2.7</v>
      </c>
    </row>
  </sheetData>
  <conditionalFormatting sqref="G3:G14">
    <cfRule type="dataBar" priority="2">
      <dataBar showValue="0">
        <cfvo type="min"/>
        <cfvo type="max"/>
        <color rgb="FFD25347"/>
      </dataBar>
      <extLst>
        <ext xmlns:x14="http://schemas.microsoft.com/office/spreadsheetml/2009/9/main" uri="{B025F937-C7B1-47D3-B67F-A62EFF666E3E}">
          <x14:id>{091989BD-E359-4163-B8F7-7C84ACE20A8A}</x14:id>
        </ext>
      </extLst>
    </cfRule>
  </conditionalFormatting>
  <conditionalFormatting sqref="I3:I14">
    <cfRule type="containsText" dxfId="28" priority="1" operator="containsText" text="q">
      <formula>NOT(ISERROR(SEARCH("q",I3)))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91989BD-E359-4163-B8F7-7C84ACE20A8A}">
            <x14:dataBar minLength="0" maxLength="100" gradient="0">
              <x14:cfvo type="autoMin"/>
              <x14:cfvo type="autoMax"/>
              <x14:negativeFillColor rgb="FFFF0000"/>
              <x14:axisColor theme="0"/>
            </x14:dataBar>
          </x14:cfRule>
          <xm:sqref>G3:G14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A97C-D539-4526-992C-3DDDB99C023F}">
  <dimension ref="A1:J8"/>
  <sheetViews>
    <sheetView workbookViewId="0">
      <selection activeCell="O3" sqref="O3"/>
    </sheetView>
  </sheetViews>
  <sheetFormatPr defaultRowHeight="15" x14ac:dyDescent="0.25"/>
  <cols>
    <col min="1" max="1" width="19.28515625" bestFit="1" customWidth="1"/>
    <col min="2" max="2" width="15.7109375" bestFit="1" customWidth="1"/>
    <col min="3" max="3" width="24.42578125" bestFit="1" customWidth="1"/>
    <col min="4" max="4" width="15.85546875" bestFit="1" customWidth="1"/>
    <col min="5" max="5" width="13.5703125" bestFit="1" customWidth="1"/>
    <col min="6" max="6" width="20.7109375" bestFit="1" customWidth="1"/>
    <col min="7" max="7" width="18.5703125" bestFit="1" customWidth="1"/>
    <col min="8" max="8" width="15.7109375" bestFit="1" customWidth="1"/>
    <col min="9" max="9" width="10.85546875" bestFit="1" customWidth="1"/>
    <col min="10" max="10" width="8.28515625" bestFit="1" customWidth="1"/>
  </cols>
  <sheetData>
    <row r="1" spans="1:10" x14ac:dyDescent="0.25">
      <c r="A1" t="s">
        <v>8</v>
      </c>
      <c r="B1" t="s">
        <v>27</v>
      </c>
      <c r="C1" t="s">
        <v>28</v>
      </c>
      <c r="D1" t="s">
        <v>29</v>
      </c>
      <c r="E1" t="s">
        <v>49</v>
      </c>
      <c r="F1" t="s">
        <v>9</v>
      </c>
      <c r="G1" t="s">
        <v>146</v>
      </c>
      <c r="H1" t="s">
        <v>147</v>
      </c>
      <c r="I1" t="s">
        <v>19</v>
      </c>
      <c r="J1" t="s">
        <v>133</v>
      </c>
    </row>
    <row r="2" spans="1:10" x14ac:dyDescent="0.25">
      <c r="A2" t="s">
        <v>83</v>
      </c>
      <c r="B2" t="s">
        <v>128</v>
      </c>
      <c r="C2" t="s">
        <v>16351</v>
      </c>
      <c r="D2" s="2">
        <v>46175.451666666668</v>
      </c>
      <c r="E2" t="s">
        <v>14606</v>
      </c>
      <c r="F2" t="s">
        <v>14607</v>
      </c>
      <c r="G2">
        <v>31.021045999999998</v>
      </c>
      <c r="H2">
        <v>32.514609</v>
      </c>
      <c r="I2">
        <v>-1.493563</v>
      </c>
      <c r="J2">
        <v>1</v>
      </c>
    </row>
    <row r="3" spans="1:10" x14ac:dyDescent="0.25">
      <c r="A3" t="s">
        <v>83</v>
      </c>
      <c r="B3" t="s">
        <v>128</v>
      </c>
      <c r="C3" t="s">
        <v>16351</v>
      </c>
      <c r="D3" s="2">
        <v>46175.451666666668</v>
      </c>
      <c r="E3" t="s">
        <v>14602</v>
      </c>
      <c r="F3" t="s">
        <v>14603</v>
      </c>
      <c r="G3">
        <v>18.367619000000001</v>
      </c>
      <c r="H3">
        <v>19.559436999999999</v>
      </c>
      <c r="I3">
        <v>-1.191818</v>
      </c>
      <c r="J3">
        <v>2</v>
      </c>
    </row>
    <row r="4" spans="1:10" x14ac:dyDescent="0.25">
      <c r="A4" t="s">
        <v>83</v>
      </c>
      <c r="B4" t="s">
        <v>128</v>
      </c>
      <c r="C4" t="s">
        <v>16351</v>
      </c>
      <c r="D4" s="2">
        <v>46175.451666666668</v>
      </c>
      <c r="E4" t="s">
        <v>14608</v>
      </c>
      <c r="F4" t="s">
        <v>14609</v>
      </c>
      <c r="G4">
        <v>18.337616000000001</v>
      </c>
      <c r="H4">
        <v>17.157647000000001</v>
      </c>
      <c r="I4">
        <v>1.179969</v>
      </c>
      <c r="J4">
        <v>3</v>
      </c>
    </row>
    <row r="5" spans="1:10" x14ac:dyDescent="0.25">
      <c r="A5" t="s">
        <v>83</v>
      </c>
      <c r="B5" t="s">
        <v>128</v>
      </c>
      <c r="C5" t="s">
        <v>16351</v>
      </c>
      <c r="D5" s="2">
        <v>46175.451666666668</v>
      </c>
      <c r="E5" t="s">
        <v>14611</v>
      </c>
      <c r="F5" t="s">
        <v>16</v>
      </c>
      <c r="G5">
        <v>11.450530000000001</v>
      </c>
      <c r="H5">
        <v>9.9636130000000005</v>
      </c>
      <c r="I5">
        <v>1.486917</v>
      </c>
      <c r="J5">
        <v>4</v>
      </c>
    </row>
    <row r="6" spans="1:10" x14ac:dyDescent="0.25">
      <c r="A6" t="s">
        <v>83</v>
      </c>
      <c r="B6" t="s">
        <v>128</v>
      </c>
      <c r="C6" t="s">
        <v>16351</v>
      </c>
      <c r="D6" s="2">
        <v>46175.451666666668</v>
      </c>
      <c r="E6" t="s">
        <v>14604</v>
      </c>
      <c r="F6" t="s">
        <v>14605</v>
      </c>
      <c r="G6">
        <v>10.773167000000001</v>
      </c>
      <c r="H6">
        <v>10.986891</v>
      </c>
      <c r="I6">
        <v>-0.213724</v>
      </c>
      <c r="J6">
        <v>5</v>
      </c>
    </row>
    <row r="7" spans="1:10" x14ac:dyDescent="0.25">
      <c r="A7" t="s">
        <v>83</v>
      </c>
      <c r="B7" t="s">
        <v>128</v>
      </c>
      <c r="C7" t="s">
        <v>16351</v>
      </c>
      <c r="D7" s="2">
        <v>46175.451666666668</v>
      </c>
      <c r="E7" t="s">
        <v>14610</v>
      </c>
      <c r="F7" t="s">
        <v>52</v>
      </c>
      <c r="G7">
        <v>5.9801900000000003</v>
      </c>
      <c r="H7">
        <v>5.6291599999999997</v>
      </c>
      <c r="I7">
        <v>0.35103000000000001</v>
      </c>
      <c r="J7">
        <v>6</v>
      </c>
    </row>
    <row r="8" spans="1:10" x14ac:dyDescent="0.25">
      <c r="A8" t="s">
        <v>83</v>
      </c>
      <c r="B8" t="s">
        <v>128</v>
      </c>
      <c r="C8" t="s">
        <v>16351</v>
      </c>
      <c r="D8" s="2">
        <v>46175.451666666668</v>
      </c>
      <c r="E8" t="s">
        <v>14612</v>
      </c>
      <c r="F8" t="s">
        <v>54</v>
      </c>
      <c r="G8">
        <v>4.0698309999999998</v>
      </c>
      <c r="H8">
        <v>4.1886429999999999</v>
      </c>
      <c r="I8">
        <v>-0.118812</v>
      </c>
      <c r="J8">
        <v>7</v>
      </c>
    </row>
  </sheetData>
  <pageMargins left="0.7" right="0.7" top="0.75" bottom="0.75" header="0.3" footer="0.3"/>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61D1-EB5C-4835-9E0D-7E2E04D6B68F}">
  <dimension ref="A1:F22"/>
  <sheetViews>
    <sheetView showGridLines="0" workbookViewId="0">
      <selection activeCell="C10" sqref="C10"/>
    </sheetView>
  </sheetViews>
  <sheetFormatPr defaultColWidth="9.140625" defaultRowHeight="12.75" customHeight="1" x14ac:dyDescent="0.15"/>
  <cols>
    <col min="1" max="1" width="5.5703125" style="25" bestFit="1" customWidth="1"/>
    <col min="2" max="2" width="26.28515625" style="25" bestFit="1" customWidth="1"/>
    <col min="3" max="3" width="3.85546875" style="32" customWidth="1"/>
    <col min="4" max="4" width="1.7109375" style="27" bestFit="1" customWidth="1"/>
    <col min="5" max="5" width="4.140625" style="25" customWidth="1"/>
    <col min="6" max="16384" width="9.140625" style="25"/>
  </cols>
  <sheetData>
    <row r="1" spans="1:6" ht="12.75" customHeight="1" x14ac:dyDescent="0.15">
      <c r="C1" s="30">
        <v>817</v>
      </c>
    </row>
    <row r="3" spans="1:6" ht="12.75" customHeight="1" x14ac:dyDescent="0.15">
      <c r="A3" s="25" t="s">
        <v>47</v>
      </c>
      <c r="B3" s="25" t="s">
        <v>14284</v>
      </c>
      <c r="C3" s="31">
        <f t="shared" ref="C3:C8" si="0">C10-C17</f>
        <v>2.7114649999999898</v>
      </c>
      <c r="D3" s="29" t="str">
        <f t="shared" ref="D3:D8" si="1">IF(C3=0,"",IF(C3&gt;0,$F$3,$F$4))</f>
        <v>p</v>
      </c>
      <c r="F3" s="10" t="s">
        <v>125</v>
      </c>
    </row>
    <row r="4" spans="1:6" ht="12.75" customHeight="1" x14ac:dyDescent="0.15">
      <c r="A4" s="25" t="s">
        <v>48</v>
      </c>
      <c r="B4" s="25" t="s">
        <v>14285</v>
      </c>
      <c r="C4" s="31">
        <f t="shared" si="0"/>
        <v>8.5430000000000117E-2</v>
      </c>
      <c r="D4" s="29" t="str">
        <f t="shared" si="1"/>
        <v>p</v>
      </c>
      <c r="F4" s="10" t="s">
        <v>126</v>
      </c>
    </row>
    <row r="5" spans="1:6" ht="12.75" customHeight="1" x14ac:dyDescent="0.15">
      <c r="A5" s="25" t="s">
        <v>46</v>
      </c>
      <c r="B5" s="25" t="s">
        <v>14286</v>
      </c>
      <c r="C5" s="31">
        <f t="shared" si="0"/>
        <v>-2.9404000000000097E-2</v>
      </c>
      <c r="D5" s="29" t="str">
        <f t="shared" si="1"/>
        <v>q</v>
      </c>
      <c r="F5" s="10"/>
    </row>
    <row r="6" spans="1:6" ht="12.75" customHeight="1" x14ac:dyDescent="0.15">
      <c r="A6" s="25" t="s">
        <v>43</v>
      </c>
      <c r="B6" s="25" t="s">
        <v>14287</v>
      </c>
      <c r="C6" s="31">
        <f t="shared" si="0"/>
        <v>-1.0215209999999981</v>
      </c>
      <c r="D6" s="29" t="str">
        <f t="shared" si="1"/>
        <v>q</v>
      </c>
    </row>
    <row r="7" spans="1:6" ht="12.75" customHeight="1" x14ac:dyDescent="0.15">
      <c r="A7" s="25" t="s">
        <v>45</v>
      </c>
      <c r="B7" s="25" t="s">
        <v>14288</v>
      </c>
      <c r="C7" s="31">
        <f t="shared" si="0"/>
        <v>0.12206299999999981</v>
      </c>
      <c r="D7" s="29" t="str">
        <f t="shared" si="1"/>
        <v>p</v>
      </c>
    </row>
    <row r="8" spans="1:6" ht="12.75" customHeight="1" x14ac:dyDescent="0.15">
      <c r="A8" s="25" t="s">
        <v>44</v>
      </c>
      <c r="B8" s="25" t="s">
        <v>14289</v>
      </c>
      <c r="C8" s="31">
        <f t="shared" si="0"/>
        <v>-1.8680319999999995</v>
      </c>
      <c r="D8" s="29" t="str">
        <f t="shared" si="1"/>
        <v>q</v>
      </c>
    </row>
    <row r="10" spans="1:6" ht="12.75" customHeight="1" x14ac:dyDescent="0.15">
      <c r="A10" s="25" t="s">
        <v>47</v>
      </c>
      <c r="B10" s="25" t="s">
        <v>14284</v>
      </c>
      <c r="C10" s="31">
        <f>SUMIFS(
V_FFS_AAOT[[CURRENT_VALUE]:[CURRENT_VALUE]],
V_FFS_AAOT[[PORTFOLIO_CODE]:[PORTFOLIO_CODE]],C$1,
V_FFS_AAOT[[ASSET_CLASS]:[ASSET_CLASS]],$A10
)</f>
        <v>68.654128999999998</v>
      </c>
    </row>
    <row r="11" spans="1:6" ht="12.75" customHeight="1" x14ac:dyDescent="0.15">
      <c r="A11" s="25" t="s">
        <v>48</v>
      </c>
      <c r="B11" s="25" t="s">
        <v>14285</v>
      </c>
      <c r="C11" s="31">
        <f>SUMIFS(
V_FFS_AAOT[[CURRENT_VALUE]:[CURRENT_VALUE]],
V_FFS_AAOT[[PORTFOLIO_CODE]:[PORTFOLIO_CODE]],C$1,
V_FFS_AAOT[[ASSET_CLASS]:[ASSET_CLASS]],$A11
)</f>
        <v>2.4174159999999998</v>
      </c>
    </row>
    <row r="12" spans="1:6" ht="12.75" customHeight="1" x14ac:dyDescent="0.15">
      <c r="A12" s="25" t="s">
        <v>46</v>
      </c>
      <c r="B12" s="25" t="s">
        <v>14286</v>
      </c>
      <c r="C12" s="31">
        <f>SUMIFS(
V_FFS_AAOT[[CURRENT_VALUE]:[CURRENT_VALUE]],
V_FFS_AAOT[[PORTFOLIO_CODE]:[PORTFOLIO_CODE]],C$1,
V_FFS_AAOT[[ASSET_CLASS]:[ASSET_CLASS]],$A12
)</f>
        <v>0.74526799999999993</v>
      </c>
    </row>
    <row r="13" spans="1:6" ht="12.75" customHeight="1" x14ac:dyDescent="0.15">
      <c r="A13" s="25" t="s">
        <v>43</v>
      </c>
      <c r="B13" s="25" t="s">
        <v>14287</v>
      </c>
      <c r="C13" s="31">
        <f>SUMIFS(
V_FFS_AAOT[[CURRENT_VALUE]:[CURRENT_VALUE]],
V_FFS_AAOT[[PORTFOLIO_CODE]:[PORTFOLIO_CODE]],C$1,
V_FFS_AAOT[[ASSET_CLASS]:[ASSET_CLASS]],$A13
)</f>
        <v>7.8287600000000008</v>
      </c>
    </row>
    <row r="14" spans="1:6" ht="12.75" customHeight="1" x14ac:dyDescent="0.15">
      <c r="A14" s="25" t="s">
        <v>45</v>
      </c>
      <c r="B14" s="25" t="s">
        <v>14288</v>
      </c>
      <c r="C14" s="31">
        <f>SUMIFS(
V_FFS_AAOT[[CURRENT_VALUE]:[CURRENT_VALUE]],
V_FFS_AAOT[[PORTFOLIO_CODE]:[PORTFOLIO_CODE]],C$1,
V_FFS_AAOT[[ASSET_CLASS]:[ASSET_CLASS]],$A14
)</f>
        <v>4.4969250000000001</v>
      </c>
    </row>
    <row r="15" spans="1:6" ht="12.75" customHeight="1" x14ac:dyDescent="0.15">
      <c r="A15" s="25" t="s">
        <v>44</v>
      </c>
      <c r="B15" s="25" t="s">
        <v>14289</v>
      </c>
      <c r="C15" s="31">
        <f>SUMIFS(
V_FFS_AAOT[[CURRENT_VALUE]:[CURRENT_VALUE]],
V_FFS_AAOT[[PORTFOLIO_CODE]:[PORTFOLIO_CODE]],C$1,
V_FFS_AAOT[[ASSET_CLASS]:[ASSET_CLASS]],$A15
)</f>
        <v>15.857500000000002</v>
      </c>
    </row>
    <row r="17" spans="1:3" ht="12.75" customHeight="1" x14ac:dyDescent="0.15">
      <c r="A17" s="25" t="s">
        <v>47</v>
      </c>
      <c r="B17" s="25" t="s">
        <v>14290</v>
      </c>
      <c r="C17" s="31">
        <f>SUMIFS(
V_FFS_AAOT[[PRIOR_VALUE]:[PRIOR_VALUE]],
V_FFS_AAOT[[PORTFOLIO_CODE]:[PORTFOLIO_CODE]],C$1,
V_FFS_AAOT[[ASSET_CLASS]:[ASSET_CLASS]],$A17
)</f>
        <v>65.942664000000008</v>
      </c>
    </row>
    <row r="18" spans="1:3" ht="12.75" customHeight="1" x14ac:dyDescent="0.15">
      <c r="A18" s="25" t="s">
        <v>48</v>
      </c>
      <c r="B18" s="25" t="s">
        <v>14291</v>
      </c>
      <c r="C18" s="31">
        <f>SUMIFS(
V_FFS_AAOT[[PRIOR_VALUE]:[PRIOR_VALUE]],
V_FFS_AAOT[[PORTFOLIO_CODE]:[PORTFOLIO_CODE]],C$1,
V_FFS_AAOT[[ASSET_CLASS]:[ASSET_CLASS]],$A18
)</f>
        <v>2.3319859999999997</v>
      </c>
    </row>
    <row r="19" spans="1:3" ht="12.75" customHeight="1" x14ac:dyDescent="0.15">
      <c r="A19" s="25" t="s">
        <v>46</v>
      </c>
      <c r="B19" s="25" t="s">
        <v>14292</v>
      </c>
      <c r="C19" s="31">
        <f>SUMIFS(
V_FFS_AAOT[[PRIOR_VALUE]:[PRIOR_VALUE]],
V_FFS_AAOT[[PORTFOLIO_CODE]:[PORTFOLIO_CODE]],C$1,
V_FFS_AAOT[[ASSET_CLASS]:[ASSET_CLASS]],$A19
)</f>
        <v>0.77467200000000003</v>
      </c>
    </row>
    <row r="20" spans="1:3" ht="12.75" customHeight="1" x14ac:dyDescent="0.15">
      <c r="A20" s="25" t="s">
        <v>43</v>
      </c>
      <c r="B20" s="25" t="s">
        <v>14293</v>
      </c>
      <c r="C20" s="31">
        <f>SUMIFS(
V_FFS_AAOT[[PRIOR_VALUE]:[PRIOR_VALUE]],
V_FFS_AAOT[[PORTFOLIO_CODE]:[PORTFOLIO_CODE]],C$1,
V_FFS_AAOT[[ASSET_CLASS]:[ASSET_CLASS]],$A20
)</f>
        <v>8.850280999999999</v>
      </c>
    </row>
    <row r="21" spans="1:3" ht="12.75" customHeight="1" x14ac:dyDescent="0.15">
      <c r="A21" s="25" t="s">
        <v>45</v>
      </c>
      <c r="B21" s="25" t="s">
        <v>14294</v>
      </c>
      <c r="C21" s="31">
        <f>SUMIFS(
V_FFS_AAOT[[PRIOR_VALUE]:[PRIOR_VALUE]],
V_FFS_AAOT[[PORTFOLIO_CODE]:[PORTFOLIO_CODE]],C$1,
V_FFS_AAOT[[ASSET_CLASS]:[ASSET_CLASS]],$A21
)</f>
        <v>4.3748620000000003</v>
      </c>
    </row>
    <row r="22" spans="1:3" ht="12.75" customHeight="1" x14ac:dyDescent="0.15">
      <c r="A22" s="25" t="s">
        <v>44</v>
      </c>
      <c r="B22" s="25" t="s">
        <v>14295</v>
      </c>
      <c r="C22" s="31">
        <f>SUMIFS(
V_FFS_AAOT[[PRIOR_VALUE]:[PRIOR_VALUE]],
V_FFS_AAOT[[PORTFOLIO_CODE]:[PORTFOLIO_CODE]],C$1,
V_FFS_AAOT[[ASSET_CLASS]:[ASSET_CLASS]],$A22
)</f>
        <v>17.725532000000001</v>
      </c>
    </row>
  </sheetData>
  <conditionalFormatting sqref="D3:D8">
    <cfRule type="containsText" dxfId="27" priority="1" operator="containsText" text="q">
      <formula>NOT(ISERROR(SEARCH("q",D3)))</formula>
    </cfRule>
  </conditionalFormatting>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C68D6-23C4-408A-BCA4-DB0AD6A4E722}">
  <dimension ref="B1:M220"/>
  <sheetViews>
    <sheetView zoomScale="175" zoomScaleNormal="175" workbookViewId="0">
      <selection activeCell="G11" sqref="G1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817</v>
      </c>
      <c r="C2" t="s">
        <v>127</v>
      </c>
      <c r="D2" t="s">
        <v>113</v>
      </c>
      <c r="E2" t="str">
        <f>_xlfn.CONCAT(B2,"_",C2,"_",D2)</f>
        <v>817_A_PH_FOORD</v>
      </c>
      <c r="F2" t="str">
        <f>INDEX(
Table_MAPPINGS_PH_GRAPHS_2[SERIES_ID],
MATCH(E2,Table_MAPPINGS_PH_GRAPHS_2[LOOKUP],0
))</f>
        <v>1592</v>
      </c>
      <c r="G2" t="str">
        <f>INDEX(
Table_MAPPINGS_PH_GRAPHS_2[LEGEND_DESCRIPTION],
MATCH(E2,Table_MAPPINGS_PH_GRAPHS_2[LOOKUP],0
))</f>
        <v>Foord</v>
      </c>
      <c r="I2" s="1">
        <v>39539</v>
      </c>
      <c r="L2">
        <v>100000</v>
      </c>
      <c r="M2">
        <v>100000</v>
      </c>
    </row>
    <row r="3" spans="2:13" x14ac:dyDescent="0.25">
      <c r="B3">
        <v>817</v>
      </c>
      <c r="C3" t="s">
        <v>127</v>
      </c>
      <c r="D3" t="s">
        <v>114</v>
      </c>
      <c r="E3" t="str">
        <f>_xlfn.CONCAT(B3,"_",C3,"_",D3)</f>
        <v>817_A_PH_COMP_1</v>
      </c>
      <c r="F3" t="str">
        <f>INDEX(
Table_MAPPINGS_PH_GRAPHS_2[SERIES_ID],
MATCH(E3,Table_MAPPINGS_PH_GRAPHS_2[LOOKUP],0
))</f>
        <v>1478</v>
      </c>
      <c r="G3" t="str">
        <f>INDEX(
Table_MAPPINGS_PH_GRAPHS_2[LEGEND_DESCRIPTION],
MATCH(E3,Table_MAPPINGS_PH_GRAPHS_2[LOOKUP],0
))</f>
        <v>Benchmark</v>
      </c>
      <c r="I3" s="1">
        <v>39568</v>
      </c>
      <c r="L3">
        <v>100991.80117999999</v>
      </c>
      <c r="M3">
        <v>97311.107560000004</v>
      </c>
    </row>
    <row r="4" spans="2:13" x14ac:dyDescent="0.25">
      <c r="I4" s="1">
        <v>39599</v>
      </c>
      <c r="L4">
        <v>102102.25556999999</v>
      </c>
      <c r="M4">
        <v>96705.131800000003</v>
      </c>
    </row>
    <row r="5" spans="2:13" x14ac:dyDescent="0.25">
      <c r="I5" s="1">
        <v>39629</v>
      </c>
      <c r="L5">
        <v>103901.31101999999</v>
      </c>
      <c r="M5">
        <v>95495.180200000003</v>
      </c>
    </row>
    <row r="6" spans="2:13" x14ac:dyDescent="0.25">
      <c r="I6" s="1">
        <v>39660</v>
      </c>
      <c r="L6">
        <v>105627.04945000001</v>
      </c>
      <c r="M6">
        <v>93570.257199999993</v>
      </c>
    </row>
    <row r="7" spans="2:13" x14ac:dyDescent="0.25">
      <c r="I7" s="1">
        <v>39691</v>
      </c>
      <c r="L7">
        <v>106663.87712</v>
      </c>
      <c r="M7">
        <v>97154.113840000005</v>
      </c>
    </row>
    <row r="8" spans="2:13" x14ac:dyDescent="0.25">
      <c r="I8" s="1">
        <v>39721</v>
      </c>
      <c r="L8">
        <v>107693.11761</v>
      </c>
      <c r="M8">
        <v>93757.031390000004</v>
      </c>
    </row>
    <row r="9" spans="2:13" x14ac:dyDescent="0.25">
      <c r="I9" s="1">
        <v>39752</v>
      </c>
      <c r="L9">
        <v>108340.07533000001</v>
      </c>
      <c r="M9">
        <v>88725.594140000001</v>
      </c>
    </row>
    <row r="10" spans="2:13" x14ac:dyDescent="0.25">
      <c r="I10" s="1">
        <v>39782</v>
      </c>
      <c r="L10">
        <v>108875.12525</v>
      </c>
      <c r="M10">
        <v>89223.07548</v>
      </c>
    </row>
    <row r="11" spans="2:13" x14ac:dyDescent="0.25">
      <c r="I11" s="1">
        <v>39813</v>
      </c>
      <c r="L11">
        <v>109122.96841</v>
      </c>
      <c r="M11">
        <v>90667.995859999995</v>
      </c>
    </row>
    <row r="12" spans="2:13" x14ac:dyDescent="0.25">
      <c r="I12" s="1">
        <v>39844</v>
      </c>
      <c r="L12">
        <v>109982.84254</v>
      </c>
      <c r="M12">
        <v>90223.093850000005</v>
      </c>
    </row>
    <row r="13" spans="2:13" x14ac:dyDescent="0.25">
      <c r="I13" s="1">
        <v>39872</v>
      </c>
      <c r="L13">
        <v>111621.74696999999</v>
      </c>
      <c r="M13">
        <v>85431.296990000003</v>
      </c>
    </row>
    <row r="14" spans="2:13" x14ac:dyDescent="0.25">
      <c r="I14" s="1">
        <v>39903</v>
      </c>
      <c r="L14">
        <v>113521.56058</v>
      </c>
      <c r="M14">
        <v>88038.411009999996</v>
      </c>
    </row>
    <row r="15" spans="2:13" x14ac:dyDescent="0.25">
      <c r="I15" s="1">
        <v>39933</v>
      </c>
      <c r="L15">
        <v>114491.71982</v>
      </c>
      <c r="M15">
        <v>88291.370609999998</v>
      </c>
    </row>
    <row r="16" spans="2:13" x14ac:dyDescent="0.25">
      <c r="I16" s="1">
        <v>39964</v>
      </c>
      <c r="L16">
        <v>115379.68476</v>
      </c>
      <c r="M16">
        <v>89638.72451</v>
      </c>
    </row>
    <row r="17" spans="9:13" x14ac:dyDescent="0.25">
      <c r="I17" s="1">
        <v>39994</v>
      </c>
      <c r="L17">
        <v>116257.50293</v>
      </c>
      <c r="M17">
        <v>89567.811140000005</v>
      </c>
    </row>
    <row r="18" spans="9:13" x14ac:dyDescent="0.25">
      <c r="I18" s="1">
        <v>40025</v>
      </c>
      <c r="L18">
        <v>117989.96661</v>
      </c>
      <c r="M18">
        <v>94086.156619999994</v>
      </c>
    </row>
    <row r="19" spans="9:13" x14ac:dyDescent="0.25">
      <c r="I19" s="1">
        <v>40056</v>
      </c>
      <c r="L19">
        <v>118792.5561</v>
      </c>
      <c r="M19">
        <v>97298.426120000004</v>
      </c>
    </row>
    <row r="20" spans="9:13" x14ac:dyDescent="0.25">
      <c r="I20" s="1">
        <v>40086</v>
      </c>
      <c r="L20">
        <v>119688.86495</v>
      </c>
      <c r="M20">
        <v>98303.841369999995</v>
      </c>
    </row>
    <row r="21" spans="9:13" x14ac:dyDescent="0.25">
      <c r="I21" s="1">
        <v>40117</v>
      </c>
      <c r="L21">
        <v>120184.70453</v>
      </c>
      <c r="M21">
        <v>102012.07791000001</v>
      </c>
    </row>
    <row r="22" spans="9:13" x14ac:dyDescent="0.25">
      <c r="I22" s="1">
        <v>40147</v>
      </c>
      <c r="L22">
        <v>120666.6155</v>
      </c>
      <c r="M22">
        <v>101393.31984</v>
      </c>
    </row>
    <row r="23" spans="9:13" x14ac:dyDescent="0.25">
      <c r="I23" s="1">
        <v>40178</v>
      </c>
      <c r="L23">
        <v>121485.54431</v>
      </c>
      <c r="M23">
        <v>103201.08515</v>
      </c>
    </row>
    <row r="24" spans="9:13" x14ac:dyDescent="0.25">
      <c r="I24" s="1">
        <v>40209</v>
      </c>
      <c r="L24">
        <v>122309.17243000001</v>
      </c>
      <c r="M24">
        <v>103112.69114</v>
      </c>
    </row>
    <row r="25" spans="9:13" x14ac:dyDescent="0.25">
      <c r="I25" s="1">
        <v>40237</v>
      </c>
      <c r="L25">
        <v>123516.51459999999</v>
      </c>
      <c r="M25">
        <v>105137.12957</v>
      </c>
    </row>
    <row r="26" spans="9:13" x14ac:dyDescent="0.25">
      <c r="I26" s="1">
        <v>40268</v>
      </c>
      <c r="L26">
        <v>124995.86331</v>
      </c>
      <c r="M26">
        <v>108270.80504000001</v>
      </c>
    </row>
    <row r="27" spans="9:13" x14ac:dyDescent="0.25">
      <c r="I27" s="1">
        <v>40298</v>
      </c>
      <c r="L27">
        <v>125712.97064</v>
      </c>
      <c r="M27">
        <v>109827.40201000001</v>
      </c>
    </row>
    <row r="28" spans="9:13" x14ac:dyDescent="0.25">
      <c r="I28" s="1">
        <v>40329</v>
      </c>
      <c r="L28">
        <v>126450.70567</v>
      </c>
      <c r="M28">
        <v>106486.7552</v>
      </c>
    </row>
    <row r="29" spans="9:13" x14ac:dyDescent="0.25">
      <c r="I29" s="1">
        <v>40359</v>
      </c>
      <c r="L29">
        <v>126957.95503</v>
      </c>
      <c r="M29">
        <v>106807.99197</v>
      </c>
    </row>
    <row r="30" spans="9:13" x14ac:dyDescent="0.25">
      <c r="I30" s="1">
        <v>40390</v>
      </c>
      <c r="L30">
        <v>128248.53744</v>
      </c>
      <c r="M30">
        <v>109082.52077</v>
      </c>
    </row>
    <row r="31" spans="9:13" x14ac:dyDescent="0.25">
      <c r="I31" s="1">
        <v>40421</v>
      </c>
      <c r="L31">
        <v>128889.83828</v>
      </c>
      <c r="M31">
        <v>108399.08415</v>
      </c>
    </row>
    <row r="32" spans="9:13" x14ac:dyDescent="0.25">
      <c r="I32" s="1">
        <v>40451</v>
      </c>
      <c r="L32">
        <v>129516.99825999999</v>
      </c>
      <c r="M32">
        <v>113301.11537</v>
      </c>
    </row>
    <row r="33" spans="9:13" x14ac:dyDescent="0.25">
      <c r="I33" s="1">
        <v>40482</v>
      </c>
      <c r="L33">
        <v>130274.99403</v>
      </c>
      <c r="M33">
        <v>117221.03086</v>
      </c>
    </row>
    <row r="34" spans="9:13" x14ac:dyDescent="0.25">
      <c r="I34" s="1">
        <v>40512</v>
      </c>
      <c r="L34">
        <v>131019.55975</v>
      </c>
      <c r="M34">
        <v>119626.50773</v>
      </c>
    </row>
    <row r="35" spans="9:13" x14ac:dyDescent="0.25">
      <c r="I35" s="1">
        <v>40543</v>
      </c>
      <c r="L35">
        <v>131785.59323</v>
      </c>
      <c r="M35">
        <v>120645.92511</v>
      </c>
    </row>
    <row r="36" spans="9:13" x14ac:dyDescent="0.25">
      <c r="I36" s="1">
        <v>40574</v>
      </c>
      <c r="L36">
        <v>132891.10404999999</v>
      </c>
      <c r="M36">
        <v>122909.96734</v>
      </c>
    </row>
    <row r="37" spans="9:13" x14ac:dyDescent="0.25">
      <c r="I37" s="1">
        <v>40602</v>
      </c>
      <c r="L37">
        <v>134286.29217999999</v>
      </c>
      <c r="M37">
        <v>123322.30372</v>
      </c>
    </row>
    <row r="38" spans="9:13" x14ac:dyDescent="0.25">
      <c r="I38" s="1">
        <v>40633</v>
      </c>
      <c r="L38">
        <v>136419.75318</v>
      </c>
      <c r="M38">
        <v>122207.14597</v>
      </c>
    </row>
    <row r="39" spans="9:13" x14ac:dyDescent="0.25">
      <c r="I39" s="1">
        <v>40663</v>
      </c>
      <c r="L39">
        <v>137306.22047999999</v>
      </c>
      <c r="M39">
        <v>124512.53062999999</v>
      </c>
    </row>
    <row r="40" spans="9:13" x14ac:dyDescent="0.25">
      <c r="I40" s="1">
        <v>40694</v>
      </c>
      <c r="L40">
        <v>138556.44675999999</v>
      </c>
      <c r="M40">
        <v>125227.31955</v>
      </c>
    </row>
    <row r="41" spans="9:13" x14ac:dyDescent="0.25">
      <c r="I41" s="1">
        <v>40724</v>
      </c>
      <c r="L41">
        <v>139681.95941000001</v>
      </c>
      <c r="M41">
        <v>123431.0996</v>
      </c>
    </row>
    <row r="42" spans="9:13" x14ac:dyDescent="0.25">
      <c r="I42" s="1">
        <v>40755</v>
      </c>
      <c r="L42">
        <v>141404.68484</v>
      </c>
      <c r="M42">
        <v>125824.60892</v>
      </c>
    </row>
    <row r="43" spans="9:13" x14ac:dyDescent="0.25">
      <c r="I43" s="1">
        <v>40786</v>
      </c>
      <c r="L43">
        <v>142220.59729999999</v>
      </c>
      <c r="M43">
        <v>124873.73295000001</v>
      </c>
    </row>
    <row r="44" spans="9:13" x14ac:dyDescent="0.25">
      <c r="I44" s="1">
        <v>40816</v>
      </c>
      <c r="L44">
        <v>143367.47406000001</v>
      </c>
      <c r="M44">
        <v>128567.60848</v>
      </c>
    </row>
    <row r="45" spans="9:13" x14ac:dyDescent="0.25">
      <c r="I45" s="1">
        <v>40847</v>
      </c>
      <c r="L45">
        <v>144656.13485</v>
      </c>
      <c r="M45">
        <v>137300.3578</v>
      </c>
    </row>
    <row r="46" spans="9:13" x14ac:dyDescent="0.25">
      <c r="I46" s="1">
        <v>40877</v>
      </c>
      <c r="L46">
        <v>145584.98850000001</v>
      </c>
      <c r="M46">
        <v>138515.46343999999</v>
      </c>
    </row>
    <row r="47" spans="9:13" x14ac:dyDescent="0.25">
      <c r="I47" s="1">
        <v>40908</v>
      </c>
      <c r="L47">
        <v>146421.89194999999</v>
      </c>
      <c r="M47">
        <v>138750.14991000001</v>
      </c>
    </row>
    <row r="48" spans="9:13" x14ac:dyDescent="0.25">
      <c r="I48" s="1">
        <v>40939</v>
      </c>
      <c r="L48">
        <v>147848.56354999999</v>
      </c>
      <c r="M48">
        <v>143045.78963000001</v>
      </c>
    </row>
    <row r="49" spans="9:13" x14ac:dyDescent="0.25">
      <c r="I49" s="1">
        <v>40968</v>
      </c>
      <c r="L49">
        <v>149244.48459000001</v>
      </c>
      <c r="M49">
        <v>145408.00765000001</v>
      </c>
    </row>
    <row r="50" spans="9:13" x14ac:dyDescent="0.25">
      <c r="I50" s="1">
        <v>40999</v>
      </c>
      <c r="L50">
        <v>151396.60925000001</v>
      </c>
      <c r="M50">
        <v>149857.47756</v>
      </c>
    </row>
    <row r="51" spans="9:13" x14ac:dyDescent="0.25">
      <c r="I51" s="1">
        <v>41029</v>
      </c>
      <c r="L51">
        <v>152595.96658000001</v>
      </c>
      <c r="M51">
        <v>152745.95185000001</v>
      </c>
    </row>
    <row r="52" spans="9:13" x14ac:dyDescent="0.25">
      <c r="I52" s="1">
        <v>41060</v>
      </c>
      <c r="L52">
        <v>153347.54665999999</v>
      </c>
      <c r="M52">
        <v>152832.84807000001</v>
      </c>
    </row>
    <row r="53" spans="9:13" x14ac:dyDescent="0.25">
      <c r="I53" s="1">
        <v>41090</v>
      </c>
      <c r="L53">
        <v>154320.82248</v>
      </c>
      <c r="M53">
        <v>153867.90302</v>
      </c>
    </row>
    <row r="54" spans="9:13" x14ac:dyDescent="0.25">
      <c r="I54" s="1">
        <v>41121</v>
      </c>
      <c r="L54">
        <v>155439.93113000001</v>
      </c>
      <c r="M54">
        <v>159002.47954</v>
      </c>
    </row>
    <row r="55" spans="9:13" x14ac:dyDescent="0.25">
      <c r="I55" s="1">
        <v>41152</v>
      </c>
      <c r="L55">
        <v>156445.33123000001</v>
      </c>
      <c r="M55">
        <v>163701.47502000001</v>
      </c>
    </row>
    <row r="56" spans="9:13" x14ac:dyDescent="0.25">
      <c r="I56" s="1">
        <v>41182</v>
      </c>
      <c r="L56">
        <v>158401.13873999999</v>
      </c>
      <c r="M56">
        <v>166088.37113000001</v>
      </c>
    </row>
    <row r="57" spans="9:13" x14ac:dyDescent="0.25">
      <c r="I57" s="1">
        <v>41213</v>
      </c>
      <c r="L57">
        <v>160027.50816</v>
      </c>
      <c r="M57">
        <v>171862.01983999999</v>
      </c>
    </row>
    <row r="58" spans="9:13" x14ac:dyDescent="0.25">
      <c r="I58" s="1">
        <v>41243</v>
      </c>
      <c r="L58">
        <v>161034.59116000001</v>
      </c>
      <c r="M58">
        <v>176683.11001</v>
      </c>
    </row>
    <row r="59" spans="9:13" x14ac:dyDescent="0.25">
      <c r="I59" s="1">
        <v>41274</v>
      </c>
      <c r="L59">
        <v>162068.78041000001</v>
      </c>
      <c r="M59">
        <v>175445.66388000001</v>
      </c>
    </row>
    <row r="60" spans="9:13" x14ac:dyDescent="0.25">
      <c r="I60" s="1">
        <v>41305</v>
      </c>
      <c r="L60">
        <v>163206.96960000001</v>
      </c>
      <c r="M60">
        <v>187129.35535</v>
      </c>
    </row>
    <row r="61" spans="9:13" x14ac:dyDescent="0.25">
      <c r="I61" s="1">
        <v>41333</v>
      </c>
      <c r="L61">
        <v>165377.28401</v>
      </c>
      <c r="M61">
        <v>187298.74799</v>
      </c>
    </row>
    <row r="62" spans="9:13" x14ac:dyDescent="0.25">
      <c r="I62" s="1">
        <v>41364</v>
      </c>
      <c r="L62">
        <v>167940.94992000001</v>
      </c>
      <c r="M62">
        <v>193292.38712</v>
      </c>
    </row>
    <row r="63" spans="9:13" x14ac:dyDescent="0.25">
      <c r="I63" s="1">
        <v>41394</v>
      </c>
      <c r="L63">
        <v>169243.05922</v>
      </c>
      <c r="M63">
        <v>191655.65836</v>
      </c>
    </row>
    <row r="64" spans="9:13" x14ac:dyDescent="0.25">
      <c r="I64" s="1">
        <v>41425</v>
      </c>
      <c r="L64">
        <v>169471.67173</v>
      </c>
      <c r="M64">
        <v>212171.96539999999</v>
      </c>
    </row>
    <row r="65" spans="9:13" x14ac:dyDescent="0.25">
      <c r="I65" s="1">
        <v>41455</v>
      </c>
      <c r="L65">
        <v>170626.71442</v>
      </c>
      <c r="M65">
        <v>204628.49372999999</v>
      </c>
    </row>
    <row r="66" spans="9:13" x14ac:dyDescent="0.25">
      <c r="I66" s="1">
        <v>41486</v>
      </c>
      <c r="L66">
        <v>173082.69010000001</v>
      </c>
      <c r="M66">
        <v>210100.75555</v>
      </c>
    </row>
    <row r="67" spans="9:13" x14ac:dyDescent="0.25">
      <c r="I67" s="1">
        <v>41517</v>
      </c>
      <c r="L67">
        <v>174279.06484000001</v>
      </c>
      <c r="M67">
        <v>216484.87770000001</v>
      </c>
    </row>
    <row r="68" spans="9:13" x14ac:dyDescent="0.25">
      <c r="I68" s="1">
        <v>41547</v>
      </c>
      <c r="L68">
        <v>175779.23410999999</v>
      </c>
      <c r="M68">
        <v>221477.56041000001</v>
      </c>
    </row>
    <row r="69" spans="9:13" x14ac:dyDescent="0.25">
      <c r="I69" s="1">
        <v>41578</v>
      </c>
      <c r="L69">
        <v>176829.73918999999</v>
      </c>
      <c r="M69">
        <v>228597.55053000001</v>
      </c>
    </row>
    <row r="70" spans="9:13" x14ac:dyDescent="0.25">
      <c r="I70" s="1">
        <v>41608</v>
      </c>
      <c r="L70">
        <v>177700.73707999999</v>
      </c>
      <c r="M70">
        <v>232239.49202000001</v>
      </c>
    </row>
    <row r="71" spans="9:13" x14ac:dyDescent="0.25">
      <c r="I71" s="1">
        <v>41639</v>
      </c>
      <c r="L71">
        <v>178923.91021</v>
      </c>
      <c r="M71">
        <v>236764.69506</v>
      </c>
    </row>
    <row r="72" spans="9:13" x14ac:dyDescent="0.25">
      <c r="I72" s="1">
        <v>41670</v>
      </c>
      <c r="L72">
        <v>180805.00401999999</v>
      </c>
      <c r="M72">
        <v>238298.02833</v>
      </c>
    </row>
    <row r="73" spans="9:13" x14ac:dyDescent="0.25">
      <c r="I73" s="1">
        <v>41698</v>
      </c>
      <c r="L73">
        <v>183441.43961999999</v>
      </c>
      <c r="M73">
        <v>239028.39653999999</v>
      </c>
    </row>
    <row r="74" spans="9:13" x14ac:dyDescent="0.25">
      <c r="I74" s="1">
        <v>41729</v>
      </c>
      <c r="L74">
        <v>186496.37177999999</v>
      </c>
      <c r="M74">
        <v>240149.24776</v>
      </c>
    </row>
    <row r="75" spans="9:13" x14ac:dyDescent="0.25">
      <c r="I75" s="1">
        <v>41759</v>
      </c>
      <c r="L75">
        <v>188067.01749999999</v>
      </c>
      <c r="M75">
        <v>242191.85884999999</v>
      </c>
    </row>
    <row r="76" spans="9:13" x14ac:dyDescent="0.25">
      <c r="I76" s="1">
        <v>41790</v>
      </c>
      <c r="L76">
        <v>189177.05911999999</v>
      </c>
      <c r="M76">
        <v>243909.98407999999</v>
      </c>
    </row>
    <row r="77" spans="9:13" x14ac:dyDescent="0.25">
      <c r="I77" s="1">
        <v>41820</v>
      </c>
      <c r="L77">
        <v>190433.42668999999</v>
      </c>
      <c r="M77">
        <v>248722.27463</v>
      </c>
    </row>
    <row r="78" spans="9:13" x14ac:dyDescent="0.25">
      <c r="I78" s="1">
        <v>41851</v>
      </c>
      <c r="L78">
        <v>192720.83452</v>
      </c>
      <c r="M78">
        <v>250720.88764</v>
      </c>
    </row>
    <row r="79" spans="9:13" x14ac:dyDescent="0.25">
      <c r="I79" s="1">
        <v>41882</v>
      </c>
      <c r="L79">
        <v>194188.19112999999</v>
      </c>
      <c r="M79">
        <v>248827.87002</v>
      </c>
    </row>
    <row r="80" spans="9:13" x14ac:dyDescent="0.25">
      <c r="I80" s="1">
        <v>41912</v>
      </c>
      <c r="L80">
        <v>194967.34404</v>
      </c>
      <c r="M80">
        <v>253874.95071</v>
      </c>
    </row>
    <row r="81" spans="9:13" x14ac:dyDescent="0.25">
      <c r="I81" s="1">
        <v>41943</v>
      </c>
      <c r="L81">
        <v>196112.59221</v>
      </c>
      <c r="M81">
        <v>250505.50210000001</v>
      </c>
    </row>
    <row r="82" spans="9:13" x14ac:dyDescent="0.25">
      <c r="I82" s="1">
        <v>41973</v>
      </c>
      <c r="L82">
        <v>196899.51207999999</v>
      </c>
      <c r="M82">
        <v>255811.41542999999</v>
      </c>
    </row>
    <row r="83" spans="9:13" x14ac:dyDescent="0.25">
      <c r="I83" s="1">
        <v>42004</v>
      </c>
      <c r="L83">
        <v>197376.46547</v>
      </c>
      <c r="M83">
        <v>260389.21801000001</v>
      </c>
    </row>
    <row r="84" spans="9:13" x14ac:dyDescent="0.25">
      <c r="I84" s="1">
        <v>42035</v>
      </c>
      <c r="L84">
        <v>197854.01302000001</v>
      </c>
      <c r="M84">
        <v>259388.89567</v>
      </c>
    </row>
    <row r="85" spans="9:13" x14ac:dyDescent="0.25">
      <c r="I85" s="1">
        <v>42063</v>
      </c>
      <c r="L85">
        <v>199792.69067000001</v>
      </c>
      <c r="M85">
        <v>268262.33026999998</v>
      </c>
    </row>
    <row r="86" spans="9:13" x14ac:dyDescent="0.25">
      <c r="I86" s="1">
        <v>42094</v>
      </c>
      <c r="L86">
        <v>203369.03448999999</v>
      </c>
      <c r="M86">
        <v>274676.24281000003</v>
      </c>
    </row>
    <row r="87" spans="9:13" x14ac:dyDescent="0.25">
      <c r="I87" s="1">
        <v>42124</v>
      </c>
      <c r="L87">
        <v>205908.54582999999</v>
      </c>
      <c r="M87">
        <v>279010.71951000002</v>
      </c>
    </row>
    <row r="88" spans="9:13" x14ac:dyDescent="0.25">
      <c r="I88" s="1">
        <v>42155</v>
      </c>
      <c r="L88">
        <v>207281.4276</v>
      </c>
      <c r="M88">
        <v>283134.40774</v>
      </c>
    </row>
    <row r="89" spans="9:13" x14ac:dyDescent="0.25">
      <c r="I89" s="1">
        <v>42185</v>
      </c>
      <c r="L89">
        <v>208981.59007999999</v>
      </c>
      <c r="M89">
        <v>277849.16408000002</v>
      </c>
    </row>
    <row r="90" spans="9:13" x14ac:dyDescent="0.25">
      <c r="I90" s="1">
        <v>42216</v>
      </c>
      <c r="L90">
        <v>211940.33202999999</v>
      </c>
      <c r="M90">
        <v>284053.00172</v>
      </c>
    </row>
    <row r="91" spans="9:13" x14ac:dyDescent="0.25">
      <c r="I91" s="1">
        <v>42247</v>
      </c>
      <c r="L91">
        <v>212819.16099999999</v>
      </c>
      <c r="M91">
        <v>282103.76303999999</v>
      </c>
    </row>
    <row r="92" spans="9:13" x14ac:dyDescent="0.25">
      <c r="I92" s="1">
        <v>42277</v>
      </c>
      <c r="L92">
        <v>213673.13510000001</v>
      </c>
      <c r="M92">
        <v>275500.67832000001</v>
      </c>
    </row>
    <row r="93" spans="9:13" x14ac:dyDescent="0.25">
      <c r="I93" s="1">
        <v>42308</v>
      </c>
      <c r="L93">
        <v>215088.52408</v>
      </c>
      <c r="M93">
        <v>295175.56078</v>
      </c>
    </row>
    <row r="94" spans="9:13" x14ac:dyDescent="0.25">
      <c r="I94" s="1">
        <v>42338</v>
      </c>
      <c r="L94">
        <v>216128.77371000001</v>
      </c>
      <c r="M94">
        <v>300779.77956</v>
      </c>
    </row>
    <row r="95" spans="9:13" x14ac:dyDescent="0.25">
      <c r="I95" s="1">
        <v>42369</v>
      </c>
      <c r="L95">
        <v>217558.60621999999</v>
      </c>
      <c r="M95">
        <v>314144.62786000001</v>
      </c>
    </row>
    <row r="96" spans="9:13" x14ac:dyDescent="0.25">
      <c r="I96" s="1">
        <v>42400</v>
      </c>
      <c r="L96">
        <v>220067.74659</v>
      </c>
      <c r="M96">
        <v>300426.87185</v>
      </c>
    </row>
    <row r="97" spans="9:13" x14ac:dyDescent="0.25">
      <c r="I97" s="1">
        <v>42429</v>
      </c>
      <c r="L97">
        <v>223787.91712</v>
      </c>
      <c r="M97">
        <v>305970.97386000003</v>
      </c>
    </row>
    <row r="98" spans="9:13" x14ac:dyDescent="0.25">
      <c r="I98" s="1">
        <v>42460</v>
      </c>
      <c r="L98">
        <v>226334.31125999999</v>
      </c>
      <c r="M98">
        <v>306594.00618000003</v>
      </c>
    </row>
    <row r="99" spans="9:13" x14ac:dyDescent="0.25">
      <c r="I99" s="1">
        <v>42490</v>
      </c>
      <c r="L99">
        <v>229047.34179000001</v>
      </c>
      <c r="M99">
        <v>302426.63536999997</v>
      </c>
    </row>
    <row r="100" spans="9:13" x14ac:dyDescent="0.25">
      <c r="I100" s="1">
        <v>42521</v>
      </c>
      <c r="L100">
        <v>230359.48314999999</v>
      </c>
      <c r="M100">
        <v>321661.68416</v>
      </c>
    </row>
    <row r="101" spans="9:13" x14ac:dyDescent="0.25">
      <c r="I101" s="1">
        <v>42551</v>
      </c>
      <c r="L101">
        <v>232557.03565000001</v>
      </c>
      <c r="M101">
        <v>304685.44851999998</v>
      </c>
    </row>
    <row r="102" spans="9:13" x14ac:dyDescent="0.25">
      <c r="I102" s="1">
        <v>42582</v>
      </c>
      <c r="L102">
        <v>235347.22380000001</v>
      </c>
      <c r="M102">
        <v>304196.87559000001</v>
      </c>
    </row>
    <row r="103" spans="9:13" x14ac:dyDescent="0.25">
      <c r="I103" s="1">
        <v>42613</v>
      </c>
      <c r="L103">
        <v>236139.78266999999</v>
      </c>
      <c r="M103">
        <v>316817.22713000001</v>
      </c>
    </row>
    <row r="104" spans="9:13" x14ac:dyDescent="0.25">
      <c r="I104" s="1">
        <v>42643</v>
      </c>
      <c r="L104">
        <v>237455.40356999999</v>
      </c>
      <c r="M104">
        <v>306747.12449999998</v>
      </c>
    </row>
    <row r="105" spans="9:13" x14ac:dyDescent="0.25">
      <c r="I105" s="1">
        <v>42674</v>
      </c>
      <c r="L105">
        <v>239548.71656</v>
      </c>
      <c r="M105">
        <v>295977.88647999999</v>
      </c>
    </row>
    <row r="106" spans="9:13" x14ac:dyDescent="0.25">
      <c r="I106" s="1">
        <v>42704</v>
      </c>
      <c r="L106">
        <v>241251.87935</v>
      </c>
      <c r="M106">
        <v>305422.00777999999</v>
      </c>
    </row>
    <row r="107" spans="9:13" x14ac:dyDescent="0.25">
      <c r="I107" s="1">
        <v>42735</v>
      </c>
      <c r="L107">
        <v>243183.38917000001</v>
      </c>
      <c r="M107">
        <v>300372.87556999997</v>
      </c>
    </row>
    <row r="108" spans="9:13" x14ac:dyDescent="0.25">
      <c r="I108" s="1">
        <v>42766</v>
      </c>
      <c r="L108">
        <v>245590.57412</v>
      </c>
      <c r="M108">
        <v>302945.68894999998</v>
      </c>
    </row>
    <row r="109" spans="9:13" x14ac:dyDescent="0.25">
      <c r="I109" s="1">
        <v>42794</v>
      </c>
      <c r="L109">
        <v>249083.30374</v>
      </c>
      <c r="M109">
        <v>299493.20455000002</v>
      </c>
    </row>
    <row r="110" spans="9:13" x14ac:dyDescent="0.25">
      <c r="I110" s="1">
        <v>42825</v>
      </c>
      <c r="L110">
        <v>251524.95494</v>
      </c>
      <c r="M110">
        <v>308008.28360000002</v>
      </c>
    </row>
    <row r="111" spans="9:13" x14ac:dyDescent="0.25">
      <c r="I111" s="1">
        <v>42855</v>
      </c>
      <c r="L111">
        <v>252769.91198</v>
      </c>
      <c r="M111">
        <v>314351.66751</v>
      </c>
    </row>
    <row r="112" spans="9:13" x14ac:dyDescent="0.25">
      <c r="I112" s="1">
        <v>42886</v>
      </c>
      <c r="L112">
        <v>254528.03399</v>
      </c>
      <c r="M112">
        <v>315685.98882999999</v>
      </c>
    </row>
    <row r="113" spans="9:13" x14ac:dyDescent="0.25">
      <c r="I113" s="1">
        <v>42916</v>
      </c>
      <c r="L113">
        <v>256024.52468</v>
      </c>
      <c r="M113">
        <v>313576.79113999999</v>
      </c>
    </row>
    <row r="114" spans="9:13" x14ac:dyDescent="0.25">
      <c r="I114" s="1">
        <v>42947</v>
      </c>
      <c r="L114">
        <v>257801.79947</v>
      </c>
      <c r="M114">
        <v>323291.50761999999</v>
      </c>
    </row>
    <row r="115" spans="9:13" x14ac:dyDescent="0.25">
      <c r="I115" s="1">
        <v>42978</v>
      </c>
      <c r="L115">
        <v>259110.34710000001</v>
      </c>
      <c r="M115">
        <v>323076.07617999997</v>
      </c>
    </row>
    <row r="116" spans="9:13" x14ac:dyDescent="0.25">
      <c r="I116" s="1">
        <v>43008</v>
      </c>
      <c r="L116">
        <v>261352.25297</v>
      </c>
      <c r="M116">
        <v>331879.87839000003</v>
      </c>
    </row>
    <row r="117" spans="9:13" x14ac:dyDescent="0.25">
      <c r="I117" s="1">
        <v>43039</v>
      </c>
      <c r="L117">
        <v>263160.18946999998</v>
      </c>
      <c r="M117">
        <v>343745.31706999999</v>
      </c>
    </row>
    <row r="118" spans="9:13" x14ac:dyDescent="0.25">
      <c r="I118" s="1">
        <v>43069</v>
      </c>
      <c r="L118">
        <v>264458.53798000002</v>
      </c>
      <c r="M118">
        <v>338789.97959</v>
      </c>
    </row>
    <row r="119" spans="9:13" x14ac:dyDescent="0.25">
      <c r="I119" s="1">
        <v>43100</v>
      </c>
      <c r="L119">
        <v>266771.72998</v>
      </c>
      <c r="M119">
        <v>317118.78909999999</v>
      </c>
    </row>
    <row r="120" spans="9:13" x14ac:dyDescent="0.25">
      <c r="I120" s="1">
        <v>43131</v>
      </c>
      <c r="L120">
        <v>268610.81368999998</v>
      </c>
      <c r="M120">
        <v>322147.11657999997</v>
      </c>
    </row>
    <row r="121" spans="9:13" x14ac:dyDescent="0.25">
      <c r="I121" s="1">
        <v>43159</v>
      </c>
      <c r="L121">
        <v>271577.71824999998</v>
      </c>
      <c r="M121">
        <v>308552.72700000001</v>
      </c>
    </row>
    <row r="122" spans="9:13" x14ac:dyDescent="0.25">
      <c r="I122" s="1">
        <v>43190</v>
      </c>
      <c r="L122">
        <v>273688.23741</v>
      </c>
      <c r="M122">
        <v>299141.46032999997</v>
      </c>
    </row>
    <row r="123" spans="9:13" x14ac:dyDescent="0.25">
      <c r="I123" s="1">
        <v>43220</v>
      </c>
      <c r="L123">
        <v>276762.54216000001</v>
      </c>
      <c r="M123">
        <v>316267.07948999997</v>
      </c>
    </row>
    <row r="124" spans="9:13" x14ac:dyDescent="0.25">
      <c r="I124" s="1">
        <v>43251</v>
      </c>
      <c r="L124">
        <v>278406.19131999998</v>
      </c>
      <c r="M124">
        <v>317805.93313000002</v>
      </c>
    </row>
    <row r="125" spans="9:13" x14ac:dyDescent="0.25">
      <c r="I125" s="1">
        <v>43281</v>
      </c>
      <c r="L125">
        <v>280519.15015</v>
      </c>
      <c r="M125">
        <v>331842.38666999998</v>
      </c>
    </row>
    <row r="126" spans="9:13" x14ac:dyDescent="0.25">
      <c r="I126" s="1">
        <v>43312</v>
      </c>
      <c r="L126">
        <v>283931.56727</v>
      </c>
      <c r="M126">
        <v>328493.11699000001</v>
      </c>
    </row>
    <row r="127" spans="9:13" x14ac:dyDescent="0.25">
      <c r="I127" s="1">
        <v>43343</v>
      </c>
      <c r="L127">
        <v>284858.09927000001</v>
      </c>
      <c r="M127">
        <v>352444.46296999999</v>
      </c>
    </row>
    <row r="128" spans="9:13" x14ac:dyDescent="0.25">
      <c r="I128" s="1">
        <v>43373</v>
      </c>
      <c r="L128">
        <v>287260.60914000002</v>
      </c>
      <c r="M128">
        <v>338848.90642999997</v>
      </c>
    </row>
    <row r="129" spans="9:13" x14ac:dyDescent="0.25">
      <c r="I129" s="1">
        <v>43404</v>
      </c>
      <c r="L129">
        <v>289716.22453000001</v>
      </c>
      <c r="M129">
        <v>328044.23625000002</v>
      </c>
    </row>
    <row r="130" spans="9:13" x14ac:dyDescent="0.25">
      <c r="I130" s="1">
        <v>43434</v>
      </c>
      <c r="L130">
        <v>291386.53038000001</v>
      </c>
      <c r="M130">
        <v>315549.16545999999</v>
      </c>
    </row>
    <row r="131" spans="9:13" x14ac:dyDescent="0.25">
      <c r="I131" s="1">
        <v>43465</v>
      </c>
      <c r="L131">
        <v>292085.12641999999</v>
      </c>
      <c r="M131">
        <v>314802.37887999997</v>
      </c>
    </row>
    <row r="132" spans="9:13" x14ac:dyDescent="0.25">
      <c r="I132" s="1">
        <v>43496</v>
      </c>
      <c r="L132">
        <v>292784.51065000001</v>
      </c>
      <c r="M132">
        <v>314795.43203999999</v>
      </c>
    </row>
    <row r="133" spans="9:13" x14ac:dyDescent="0.25">
      <c r="I133" s="1">
        <v>43524</v>
      </c>
      <c r="L133">
        <v>296193.01702000003</v>
      </c>
      <c r="M133">
        <v>331381.04074000003</v>
      </c>
    </row>
    <row r="134" spans="9:13" x14ac:dyDescent="0.25">
      <c r="I134" s="1">
        <v>43555</v>
      </c>
      <c r="L134">
        <v>299742.13072000002</v>
      </c>
      <c r="M134">
        <v>336006.82387999998</v>
      </c>
    </row>
    <row r="135" spans="9:13" x14ac:dyDescent="0.25">
      <c r="I135" s="1">
        <v>43585</v>
      </c>
      <c r="L135">
        <v>302756.71562999999</v>
      </c>
      <c r="M135">
        <v>341548.56138000003</v>
      </c>
    </row>
    <row r="136" spans="9:13" x14ac:dyDescent="0.25">
      <c r="I136" s="1">
        <v>43616</v>
      </c>
      <c r="L136">
        <v>304791.77630999999</v>
      </c>
      <c r="M136">
        <v>328563.11897000001</v>
      </c>
    </row>
    <row r="137" spans="9:13" x14ac:dyDescent="0.25">
      <c r="I137" s="1">
        <v>43646</v>
      </c>
      <c r="L137">
        <v>307058.28294</v>
      </c>
      <c r="M137">
        <v>334714.61174000002</v>
      </c>
    </row>
    <row r="138" spans="9:13" x14ac:dyDescent="0.25">
      <c r="I138" s="1">
        <v>43677</v>
      </c>
      <c r="L138">
        <v>309379.20396999997</v>
      </c>
      <c r="M138">
        <v>334645.42797000002</v>
      </c>
    </row>
    <row r="139" spans="9:13" x14ac:dyDescent="0.25">
      <c r="I139" s="1">
        <v>43708</v>
      </c>
      <c r="L139">
        <v>311451.02023000002</v>
      </c>
      <c r="M139">
        <v>347674.25682000001</v>
      </c>
    </row>
    <row r="140" spans="9:13" x14ac:dyDescent="0.25">
      <c r="I140" s="1">
        <v>43738</v>
      </c>
      <c r="L140">
        <v>313492.75380000001</v>
      </c>
      <c r="M140">
        <v>349261.73969999998</v>
      </c>
    </row>
    <row r="141" spans="9:13" x14ac:dyDescent="0.25">
      <c r="I141" s="1">
        <v>43769</v>
      </c>
      <c r="L141">
        <v>314792.87174999999</v>
      </c>
      <c r="M141">
        <v>358161.04087000003</v>
      </c>
    </row>
    <row r="142" spans="9:13" x14ac:dyDescent="0.25">
      <c r="I142" s="1">
        <v>43799</v>
      </c>
      <c r="L142">
        <v>316322.28333000001</v>
      </c>
      <c r="M142">
        <v>357292.78748</v>
      </c>
    </row>
    <row r="143" spans="9:13" x14ac:dyDescent="0.25">
      <c r="I143" s="1">
        <v>43830</v>
      </c>
      <c r="L143">
        <v>318435.64659999998</v>
      </c>
      <c r="M143">
        <v>358009.42226999998</v>
      </c>
    </row>
    <row r="144" spans="9:13" x14ac:dyDescent="0.25">
      <c r="I144" s="1">
        <v>43861</v>
      </c>
      <c r="L144">
        <v>320561.00673000002</v>
      </c>
      <c r="M144">
        <v>365144.97269000002</v>
      </c>
    </row>
    <row r="145" spans="9:13" x14ac:dyDescent="0.25">
      <c r="I145" s="1">
        <v>43890</v>
      </c>
      <c r="L145">
        <v>324765.74033</v>
      </c>
      <c r="M145">
        <v>357121.03201000002</v>
      </c>
    </row>
    <row r="146" spans="9:13" x14ac:dyDescent="0.25">
      <c r="I146" s="1">
        <v>43921</v>
      </c>
      <c r="L146">
        <v>327193.59039999999</v>
      </c>
      <c r="M146">
        <v>349815.52905000001</v>
      </c>
    </row>
    <row r="147" spans="9:13" x14ac:dyDescent="0.25">
      <c r="I147" s="1">
        <v>43951</v>
      </c>
      <c r="L147">
        <v>326878.74492000003</v>
      </c>
      <c r="M147">
        <v>391178.75889</v>
      </c>
    </row>
    <row r="148" spans="9:13" x14ac:dyDescent="0.25">
      <c r="I148" s="1">
        <v>43982</v>
      </c>
      <c r="L148">
        <v>326326.87972999999</v>
      </c>
      <c r="M148">
        <v>391783.54389999999</v>
      </c>
    </row>
    <row r="149" spans="9:13" x14ac:dyDescent="0.25">
      <c r="I149" s="1">
        <v>44012</v>
      </c>
      <c r="L149">
        <v>329278.25092999998</v>
      </c>
      <c r="M149">
        <v>403101.15083</v>
      </c>
    </row>
    <row r="150" spans="9:13" x14ac:dyDescent="0.25">
      <c r="I150" s="1">
        <v>44043</v>
      </c>
      <c r="L150">
        <v>334763.46149000002</v>
      </c>
      <c r="M150">
        <v>409500.39760000003</v>
      </c>
    </row>
    <row r="151" spans="9:13" x14ac:dyDescent="0.25">
      <c r="I151" s="1">
        <v>44074</v>
      </c>
      <c r="L151">
        <v>336703.25078</v>
      </c>
      <c r="M151">
        <v>417735.51341000001</v>
      </c>
    </row>
    <row r="152" spans="9:13" x14ac:dyDescent="0.25">
      <c r="I152" s="1">
        <v>44104</v>
      </c>
      <c r="L152">
        <v>338608.12858000002</v>
      </c>
      <c r="M152">
        <v>402001.71604000003</v>
      </c>
    </row>
    <row r="153" spans="9:13" x14ac:dyDescent="0.25">
      <c r="I153" s="1">
        <v>44135</v>
      </c>
      <c r="L153">
        <v>340846.17868000001</v>
      </c>
      <c r="M153">
        <v>391483.63974999997</v>
      </c>
    </row>
    <row r="154" spans="9:13" x14ac:dyDescent="0.25">
      <c r="I154" s="1">
        <v>44165</v>
      </c>
      <c r="L154">
        <v>342214.17258000001</v>
      </c>
      <c r="M154">
        <v>409574.97097000002</v>
      </c>
    </row>
    <row r="155" spans="9:13" x14ac:dyDescent="0.25">
      <c r="I155" s="1">
        <v>44196</v>
      </c>
      <c r="L155">
        <v>344193.80025999999</v>
      </c>
      <c r="M155">
        <v>411082.18192</v>
      </c>
    </row>
    <row r="156" spans="9:13" x14ac:dyDescent="0.25">
      <c r="I156" s="1">
        <v>44227</v>
      </c>
      <c r="L156">
        <v>346746.41295999999</v>
      </c>
      <c r="M156">
        <v>426535.89399999997</v>
      </c>
    </row>
    <row r="157" spans="9:13" x14ac:dyDescent="0.25">
      <c r="I157" s="1">
        <v>44255</v>
      </c>
      <c r="L157">
        <v>350303.08977000002</v>
      </c>
      <c r="M157">
        <v>432453.13692999998</v>
      </c>
    </row>
    <row r="158" spans="9:13" x14ac:dyDescent="0.25">
      <c r="I158" s="1">
        <v>44286</v>
      </c>
      <c r="L158">
        <v>354022.63575999998</v>
      </c>
      <c r="M158">
        <v>424656.31443000003</v>
      </c>
    </row>
    <row r="159" spans="9:13" x14ac:dyDescent="0.25">
      <c r="I159" s="1">
        <v>44316</v>
      </c>
      <c r="L159">
        <v>357718.56384999998</v>
      </c>
      <c r="M159">
        <v>432593.84940000001</v>
      </c>
    </row>
    <row r="160" spans="9:13" x14ac:dyDescent="0.25">
      <c r="I160" s="1">
        <v>44347</v>
      </c>
      <c r="L160">
        <v>359487.74012999999</v>
      </c>
      <c r="M160">
        <v>428082.21571000002</v>
      </c>
    </row>
    <row r="161" spans="9:13" x14ac:dyDescent="0.25">
      <c r="I161" s="1">
        <v>44377</v>
      </c>
      <c r="L161">
        <v>361790.46432000003</v>
      </c>
      <c r="M161">
        <v>430059.67053</v>
      </c>
    </row>
    <row r="162" spans="9:13" x14ac:dyDescent="0.25">
      <c r="I162" s="1">
        <v>44408</v>
      </c>
      <c r="L162">
        <v>367031.61949999997</v>
      </c>
      <c r="M162">
        <v>433859.13125999999</v>
      </c>
    </row>
    <row r="163" spans="9:13" x14ac:dyDescent="0.25">
      <c r="I163" s="1">
        <v>44439</v>
      </c>
      <c r="L163">
        <v>369998.08405</v>
      </c>
      <c r="M163">
        <v>431711.76714000001</v>
      </c>
    </row>
    <row r="164" spans="9:13" x14ac:dyDescent="0.25">
      <c r="I164" s="1">
        <v>44469</v>
      </c>
      <c r="L164">
        <v>372352.92749999999</v>
      </c>
      <c r="M164">
        <v>434114.59769000002</v>
      </c>
    </row>
    <row r="165" spans="9:13" x14ac:dyDescent="0.25">
      <c r="I165" s="1">
        <v>44500</v>
      </c>
      <c r="L165">
        <v>374770.65466</v>
      </c>
      <c r="M165">
        <v>447304.38702999998</v>
      </c>
    </row>
    <row r="166" spans="9:13" x14ac:dyDescent="0.25">
      <c r="I166" s="1">
        <v>44530</v>
      </c>
      <c r="L166">
        <v>378028.25154000003</v>
      </c>
      <c r="M166">
        <v>449202.76045</v>
      </c>
    </row>
    <row r="167" spans="9:13" x14ac:dyDescent="0.25">
      <c r="I167" s="1">
        <v>44561</v>
      </c>
      <c r="L167">
        <v>381649.83760000003</v>
      </c>
      <c r="M167">
        <v>453460.90892999998</v>
      </c>
    </row>
    <row r="168" spans="9:13" x14ac:dyDescent="0.25">
      <c r="I168" s="1">
        <v>44592</v>
      </c>
      <c r="L168">
        <v>383964.41989000002</v>
      </c>
      <c r="M168">
        <v>438855.58231999999</v>
      </c>
    </row>
    <row r="169" spans="9:13" x14ac:dyDescent="0.25">
      <c r="I169" s="1">
        <v>44620</v>
      </c>
      <c r="L169">
        <v>387605.34185999999</v>
      </c>
      <c r="M169">
        <v>437665.26413999998</v>
      </c>
    </row>
    <row r="170" spans="9:13" x14ac:dyDescent="0.25">
      <c r="I170" s="1">
        <v>44651</v>
      </c>
      <c r="L170">
        <v>392898.23080999998</v>
      </c>
      <c r="M170">
        <v>431401.98176</v>
      </c>
    </row>
    <row r="171" spans="9:13" x14ac:dyDescent="0.25">
      <c r="I171" s="1">
        <v>44681</v>
      </c>
      <c r="L171">
        <v>396694.37596999999</v>
      </c>
      <c r="M171">
        <v>430749.53746999998</v>
      </c>
    </row>
    <row r="172" spans="9:13" x14ac:dyDescent="0.25">
      <c r="I172" s="1">
        <v>44712</v>
      </c>
      <c r="L172">
        <v>400938.81319999998</v>
      </c>
      <c r="M172">
        <v>430042.13572999998</v>
      </c>
    </row>
    <row r="173" spans="9:13" x14ac:dyDescent="0.25">
      <c r="I173" s="1">
        <v>44742</v>
      </c>
      <c r="L173">
        <v>406647.15010000003</v>
      </c>
      <c r="M173">
        <v>431042.63925000001</v>
      </c>
    </row>
    <row r="174" spans="9:13" x14ac:dyDescent="0.25">
      <c r="I174" s="1">
        <v>44773</v>
      </c>
      <c r="L174">
        <v>414317.53405999998</v>
      </c>
      <c r="M174">
        <v>433971.18355000002</v>
      </c>
    </row>
    <row r="175" spans="9:13" x14ac:dyDescent="0.25">
      <c r="I175" s="1">
        <v>44804</v>
      </c>
      <c r="L175">
        <v>416786.60976000002</v>
      </c>
      <c r="M175">
        <v>442568.83555000002</v>
      </c>
    </row>
    <row r="176" spans="9:13" x14ac:dyDescent="0.25">
      <c r="I176" s="1">
        <v>44834</v>
      </c>
      <c r="L176">
        <v>418836.14558000001</v>
      </c>
      <c r="M176">
        <v>431860.10879000003</v>
      </c>
    </row>
    <row r="177" spans="9:13" x14ac:dyDescent="0.25">
      <c r="I177" s="1">
        <v>44865</v>
      </c>
      <c r="L177">
        <v>422086.79518000002</v>
      </c>
      <c r="M177">
        <v>436045.56248000002</v>
      </c>
    </row>
    <row r="178" spans="9:13" x14ac:dyDescent="0.25">
      <c r="I178" s="1">
        <v>44895</v>
      </c>
      <c r="L178">
        <v>424920.32902</v>
      </c>
      <c r="M178">
        <v>448686.82565000001</v>
      </c>
    </row>
    <row r="179" spans="9:13" x14ac:dyDescent="0.25">
      <c r="I179" s="1">
        <v>44926</v>
      </c>
      <c r="L179">
        <v>428208.16048000002</v>
      </c>
      <c r="M179">
        <v>454154.26248999999</v>
      </c>
    </row>
    <row r="180" spans="9:13" x14ac:dyDescent="0.25">
      <c r="I180" s="1">
        <v>44957</v>
      </c>
      <c r="L180">
        <v>429601.30112000002</v>
      </c>
      <c r="M180">
        <v>499889.74601</v>
      </c>
    </row>
    <row r="181" spans="9:13" x14ac:dyDescent="0.25">
      <c r="I181" s="1">
        <v>44985</v>
      </c>
      <c r="L181">
        <v>434284.49541999999</v>
      </c>
      <c r="M181">
        <v>502277.69273000001</v>
      </c>
    </row>
    <row r="182" spans="9:13" x14ac:dyDescent="0.25">
      <c r="I182" s="1">
        <v>45016</v>
      </c>
      <c r="L182">
        <v>440329.12663999997</v>
      </c>
      <c r="M182">
        <v>500877.13016</v>
      </c>
    </row>
    <row r="183" spans="9:13" x14ac:dyDescent="0.25">
      <c r="I183" s="1">
        <v>45046</v>
      </c>
      <c r="L183">
        <v>443644.88088000001</v>
      </c>
      <c r="M183">
        <v>505760.63124000002</v>
      </c>
    </row>
    <row r="184" spans="9:13" x14ac:dyDescent="0.25">
      <c r="I184" s="1">
        <v>45077</v>
      </c>
      <c r="L184">
        <v>446262.45170999999</v>
      </c>
      <c r="M184">
        <v>509170.11816999997</v>
      </c>
    </row>
    <row r="185" spans="9:13" x14ac:dyDescent="0.25">
      <c r="I185" s="1">
        <v>45107</v>
      </c>
      <c r="L185">
        <v>448833.66730999999</v>
      </c>
      <c r="M185">
        <v>506214.72775000002</v>
      </c>
    </row>
    <row r="186" spans="9:13" x14ac:dyDescent="0.25">
      <c r="I186" s="1">
        <v>45138</v>
      </c>
      <c r="L186">
        <v>454613.37144999998</v>
      </c>
      <c r="M186">
        <v>501757.80832000001</v>
      </c>
    </row>
    <row r="187" spans="9:13" x14ac:dyDescent="0.25">
      <c r="I187" s="1">
        <v>45169</v>
      </c>
      <c r="L187">
        <v>457678.73751000001</v>
      </c>
      <c r="M187">
        <v>500503.39808999997</v>
      </c>
    </row>
    <row r="188" spans="9:13" x14ac:dyDescent="0.25">
      <c r="I188" s="1">
        <v>45199</v>
      </c>
      <c r="L188">
        <v>462279.06342999998</v>
      </c>
      <c r="M188">
        <v>487121.35005000001</v>
      </c>
    </row>
    <row r="189" spans="9:13" x14ac:dyDescent="0.25">
      <c r="I189" s="1">
        <v>45230</v>
      </c>
      <c r="L189">
        <v>468159.29295999999</v>
      </c>
      <c r="M189">
        <v>476079.16759999999</v>
      </c>
    </row>
    <row r="190" spans="9:13" x14ac:dyDescent="0.25">
      <c r="I190" s="1">
        <v>45260</v>
      </c>
      <c r="L190">
        <v>469640.43114</v>
      </c>
      <c r="M190">
        <v>498960.73369000002</v>
      </c>
    </row>
    <row r="191" spans="9:13" x14ac:dyDescent="0.25">
      <c r="I191" s="1">
        <v>45291</v>
      </c>
      <c r="L191">
        <v>471588.18021999998</v>
      </c>
      <c r="M191">
        <v>508724.72558999999</v>
      </c>
    </row>
    <row r="192" spans="9:13" x14ac:dyDescent="0.25">
      <c r="I192" s="1">
        <v>45322</v>
      </c>
      <c r="L192">
        <v>473945.00873</v>
      </c>
      <c r="M192">
        <v>497515.93952999997</v>
      </c>
    </row>
    <row r="193" spans="9:13" x14ac:dyDescent="0.25">
      <c r="I193" s="1">
        <v>45351</v>
      </c>
      <c r="L193">
        <v>480212.26186000003</v>
      </c>
      <c r="M193">
        <v>505171.21097000001</v>
      </c>
    </row>
    <row r="194" spans="9:13" x14ac:dyDescent="0.25">
      <c r="I194" s="1">
        <v>45382</v>
      </c>
      <c r="L194">
        <v>485840.82225999999</v>
      </c>
      <c r="M194">
        <v>515968.81540000002</v>
      </c>
    </row>
    <row r="195" spans="9:13" x14ac:dyDescent="0.25">
      <c r="I195" s="1">
        <v>45412</v>
      </c>
      <c r="L195">
        <v>489007.52256000001</v>
      </c>
      <c r="M195">
        <v>524907.53422999999</v>
      </c>
    </row>
    <row r="196" spans="9:13" x14ac:dyDescent="0.25">
      <c r="I196" s="1">
        <v>45443</v>
      </c>
      <c r="L196">
        <v>491849.82594000001</v>
      </c>
      <c r="M196">
        <v>535214.70906999998</v>
      </c>
    </row>
    <row r="197" spans="9:13" x14ac:dyDescent="0.25">
      <c r="I197" s="1">
        <v>45473</v>
      </c>
      <c r="L197">
        <v>494232.96477999998</v>
      </c>
      <c r="M197">
        <v>525286.09279000002</v>
      </c>
    </row>
    <row r="198" spans="9:13" x14ac:dyDescent="0.25">
      <c r="I198" s="1">
        <v>45504</v>
      </c>
      <c r="L198">
        <v>498335.05109000002</v>
      </c>
      <c r="M198">
        <v>530870.78119999997</v>
      </c>
    </row>
    <row r="199" spans="9:13" x14ac:dyDescent="0.25">
      <c r="I199" s="1">
        <v>45535</v>
      </c>
      <c r="L199">
        <v>500814.34168999997</v>
      </c>
      <c r="M199">
        <v>531350.62633</v>
      </c>
    </row>
    <row r="200" spans="9:13" x14ac:dyDescent="0.25">
      <c r="I200" s="1">
        <v>45565</v>
      </c>
      <c r="L200">
        <v>503237.95257999998</v>
      </c>
      <c r="M200">
        <v>548830.15662000002</v>
      </c>
    </row>
    <row r="201" spans="9:13" x14ac:dyDescent="0.25">
      <c r="I201" s="1">
        <v>45596</v>
      </c>
      <c r="L201">
        <v>504909.76048</v>
      </c>
      <c r="M201">
        <v>547452.52925999998</v>
      </c>
    </row>
    <row r="202" spans="9:13" x14ac:dyDescent="0.25">
      <c r="I202" s="1">
        <v>45626</v>
      </c>
      <c r="L202">
        <v>506936.20501999999</v>
      </c>
      <c r="M202">
        <v>548378.92706000002</v>
      </c>
    </row>
    <row r="203" spans="9:13" x14ac:dyDescent="0.25">
      <c r="I203" s="1">
        <v>45657</v>
      </c>
      <c r="L203">
        <v>509457.51503000001</v>
      </c>
      <c r="M203">
        <v>553277.97407</v>
      </c>
    </row>
    <row r="204" spans="9:13" x14ac:dyDescent="0.25">
      <c r="I204" s="1">
        <v>45688</v>
      </c>
      <c r="L204">
        <v>513035.52114000003</v>
      </c>
      <c r="M204">
        <v>564720.58386000001</v>
      </c>
    </row>
    <row r="205" spans="9:13" x14ac:dyDescent="0.25">
      <c r="I205" s="1">
        <v>45716</v>
      </c>
      <c r="L205">
        <v>519367.29025999998</v>
      </c>
      <c r="M205">
        <v>569582.57492000004</v>
      </c>
    </row>
    <row r="206" spans="9:13" x14ac:dyDescent="0.25">
      <c r="I206" s="1">
        <v>45747</v>
      </c>
      <c r="L206">
        <v>523489.06176000001</v>
      </c>
      <c r="M206">
        <v>578633.16171999997</v>
      </c>
    </row>
    <row r="207" spans="9:13" x14ac:dyDescent="0.25">
      <c r="I207" s="1">
        <v>45777</v>
      </c>
      <c r="L207">
        <v>527071.52610999998</v>
      </c>
      <c r="M207">
        <v>577491.22935000004</v>
      </c>
    </row>
    <row r="208" spans="9:13" x14ac:dyDescent="0.25">
      <c r="I208" s="1">
        <v>45808</v>
      </c>
      <c r="L208">
        <v>530249.20779000001</v>
      </c>
      <c r="M208">
        <v>589010.41809000005</v>
      </c>
    </row>
    <row r="209" spans="9:13" x14ac:dyDescent="0.25">
      <c r="I209" s="1">
        <v>45838</v>
      </c>
      <c r="L209">
        <v>533870.59271</v>
      </c>
      <c r="M209">
        <v>604063.23383000004</v>
      </c>
    </row>
    <row r="210" spans="9:13" x14ac:dyDescent="0.25">
      <c r="I210" s="1">
        <v>45869</v>
      </c>
      <c r="L210">
        <v>540581.88902999996</v>
      </c>
      <c r="M210">
        <v>619492.59412999998</v>
      </c>
    </row>
    <row r="211" spans="9:13" x14ac:dyDescent="0.25">
      <c r="I211" s="1">
        <v>45900</v>
      </c>
      <c r="L211">
        <v>542322.35236000002</v>
      </c>
      <c r="M211">
        <v>623778.02948999999</v>
      </c>
    </row>
    <row r="212" spans="9:13" x14ac:dyDescent="0.25">
      <c r="I212" s="1">
        <v>45930</v>
      </c>
      <c r="L212">
        <v>545506.30249000003</v>
      </c>
      <c r="M212">
        <v>643839.91209999996</v>
      </c>
    </row>
    <row r="213" spans="9:13" x14ac:dyDescent="0.25">
      <c r="I213" s="1">
        <v>45961</v>
      </c>
      <c r="L213">
        <v>548274.58216999995</v>
      </c>
      <c r="M213">
        <v>645274.65835000004</v>
      </c>
    </row>
    <row r="214" spans="9:13" x14ac:dyDescent="0.25">
      <c r="I214" s="1">
        <v>45991</v>
      </c>
      <c r="L214">
        <v>549967.43581000005</v>
      </c>
      <c r="M214">
        <v>642333.00308000005</v>
      </c>
    </row>
    <row r="215" spans="9:13" x14ac:dyDescent="0.25">
      <c r="I215" s="1">
        <v>46022</v>
      </c>
      <c r="L215">
        <v>553268.19429999997</v>
      </c>
      <c r="M215">
        <v>637612.46314999997</v>
      </c>
    </row>
    <row r="216" spans="9:13" x14ac:dyDescent="0.25">
      <c r="I216" s="1">
        <v>46053</v>
      </c>
      <c r="L216">
        <v>556586.79012999998</v>
      </c>
      <c r="M216">
        <v>653471.93388000003</v>
      </c>
    </row>
    <row r="217" spans="9:13" x14ac:dyDescent="0.25">
      <c r="I217" s="1">
        <v>46081</v>
      </c>
      <c r="L217">
        <v>560726.48514999996</v>
      </c>
      <c r="M217">
        <v>657891.49115000002</v>
      </c>
    </row>
    <row r="218" spans="9:13" x14ac:dyDescent="0.25">
      <c r="I218" s="1">
        <v>46112</v>
      </c>
      <c r="L218">
        <v>566146.75635000004</v>
      </c>
      <c r="M218">
        <v>645120.30830000003</v>
      </c>
    </row>
    <row r="219" spans="9:13" x14ac:dyDescent="0.25">
      <c r="I219" s="1">
        <v>46142</v>
      </c>
      <c r="L219">
        <v>574630.57770999998</v>
      </c>
      <c r="M219">
        <v>667326.13578000001</v>
      </c>
    </row>
    <row r="220" spans="9:13" x14ac:dyDescent="0.25">
      <c r="I220" s="1">
        <v>46173</v>
      </c>
      <c r="J220">
        <v>649292.27645</v>
      </c>
      <c r="K220">
        <v>579611.90420999995</v>
      </c>
      <c r="L220">
        <v>579611.90420999995</v>
      </c>
      <c r="M220">
        <v>649292.27645</v>
      </c>
    </row>
  </sheetData>
  <pageMargins left="0.7" right="0.7" top="0.75" bottom="0.75" header="0.3" footer="0.3"/>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DEE5-6734-4B3A-950A-193CE889D9C4}">
  <dimension ref="B1:M220"/>
  <sheetViews>
    <sheetView topLeftCell="A6" zoomScale="190" zoomScaleNormal="190" workbookViewId="0">
      <selection activeCell="D8" sqref="D8"/>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817</v>
      </c>
      <c r="C2" t="s">
        <v>158</v>
      </c>
      <c r="D2" t="s">
        <v>113</v>
      </c>
      <c r="E2" t="str">
        <f>_xlfn.CONCAT(B2,"_",C2,"_",D2)</f>
        <v>817_B2_PH_FOORD</v>
      </c>
      <c r="F2" t="str">
        <f>INDEX(
Table_MAPPINGS_PH_GRAPHS_2[SERIES_ID],
MATCH(E2,Table_MAPPINGS_PH_GRAPHS_2[LOOKUP],0
))</f>
        <v>2937</v>
      </c>
      <c r="G2" t="str">
        <f>INDEX(
Table_MAPPINGS_PH_GRAPHS_2[LEGEND_DESCRIPTION],
MATCH(E2,Table_MAPPINGS_PH_GRAPHS_2[LOOKUP],0
))</f>
        <v>Foord</v>
      </c>
      <c r="I2" s="1">
        <v>39539</v>
      </c>
      <c r="L2">
        <v>100000</v>
      </c>
      <c r="M2">
        <v>100000</v>
      </c>
    </row>
    <row r="3" spans="2:13" x14ac:dyDescent="0.25">
      <c r="B3">
        <v>817</v>
      </c>
      <c r="C3" t="str">
        <f>C2</f>
        <v>B2</v>
      </c>
      <c r="D3" t="s">
        <v>114</v>
      </c>
      <c r="E3" t="str">
        <f>_xlfn.CONCAT(B3,"_",C3,"_",D3)</f>
        <v>817_B2_PH_COMP_1</v>
      </c>
      <c r="F3" t="str">
        <f>INDEX(
Table_MAPPINGS_PH_GRAPHS_2[SERIES_ID],
MATCH(E3,Table_MAPPINGS_PH_GRAPHS_2[LOOKUP],0
))</f>
        <v>1478</v>
      </c>
      <c r="G3" t="str">
        <f>INDEX(
Table_MAPPINGS_PH_GRAPHS_2[LEGEND_DESCRIPTION],
MATCH(E3,Table_MAPPINGS_PH_GRAPHS_2[LOOKUP],0
))</f>
        <v>Benchmark</v>
      </c>
      <c r="I3" s="1">
        <v>39568</v>
      </c>
      <c r="L3">
        <v>100991.80117999999</v>
      </c>
      <c r="M3">
        <v>97311.107560000004</v>
      </c>
    </row>
    <row r="4" spans="2:13" x14ac:dyDescent="0.25">
      <c r="I4" s="1">
        <v>39599</v>
      </c>
      <c r="L4">
        <v>102102.25556999999</v>
      </c>
      <c r="M4">
        <v>96705.131800000003</v>
      </c>
    </row>
    <row r="5" spans="2:13" x14ac:dyDescent="0.25">
      <c r="I5" s="1">
        <v>39629</v>
      </c>
      <c r="L5">
        <v>103901.31101999999</v>
      </c>
      <c r="M5">
        <v>95495.180200000003</v>
      </c>
    </row>
    <row r="6" spans="2:13" x14ac:dyDescent="0.25">
      <c r="I6" s="1">
        <v>39660</v>
      </c>
      <c r="L6">
        <v>105627.04945000001</v>
      </c>
      <c r="M6">
        <v>93570.257199999993</v>
      </c>
    </row>
    <row r="7" spans="2:13" x14ac:dyDescent="0.25">
      <c r="I7" s="1">
        <v>39691</v>
      </c>
      <c r="L7">
        <v>106663.87712</v>
      </c>
      <c r="M7">
        <v>97154.113840000005</v>
      </c>
    </row>
    <row r="8" spans="2:13" x14ac:dyDescent="0.25">
      <c r="I8" s="1">
        <v>39721</v>
      </c>
      <c r="L8">
        <v>107693.11761</v>
      </c>
      <c r="M8">
        <v>93757.031390000004</v>
      </c>
    </row>
    <row r="9" spans="2:13" x14ac:dyDescent="0.25">
      <c r="I9" s="1">
        <v>39752</v>
      </c>
      <c r="L9">
        <v>108340.07533000001</v>
      </c>
      <c r="M9">
        <v>88725.594140000001</v>
      </c>
    </row>
    <row r="10" spans="2:13" x14ac:dyDescent="0.25">
      <c r="I10" s="1">
        <v>39782</v>
      </c>
      <c r="L10">
        <v>108875.12525</v>
      </c>
      <c r="M10">
        <v>89223.07548</v>
      </c>
    </row>
    <row r="11" spans="2:13" x14ac:dyDescent="0.25">
      <c r="I11" s="1">
        <v>39813</v>
      </c>
      <c r="L11">
        <v>109122.96841</v>
      </c>
      <c r="M11">
        <v>90667.995859999995</v>
      </c>
    </row>
    <row r="12" spans="2:13" x14ac:dyDescent="0.25">
      <c r="I12" s="1">
        <v>39844</v>
      </c>
      <c r="L12">
        <v>109982.84254</v>
      </c>
      <c r="M12">
        <v>90223.093850000005</v>
      </c>
    </row>
    <row r="13" spans="2:13" x14ac:dyDescent="0.25">
      <c r="I13" s="1">
        <v>39872</v>
      </c>
      <c r="L13">
        <v>111621.74696999999</v>
      </c>
      <c r="M13">
        <v>85431.296990000003</v>
      </c>
    </row>
    <row r="14" spans="2:13" x14ac:dyDescent="0.25">
      <c r="I14" s="1">
        <v>39903</v>
      </c>
      <c r="L14">
        <v>113521.56058</v>
      </c>
      <c r="M14">
        <v>88038.411009999996</v>
      </c>
    </row>
    <row r="15" spans="2:13" x14ac:dyDescent="0.25">
      <c r="I15" s="1">
        <v>39933</v>
      </c>
      <c r="L15">
        <v>114491.71982</v>
      </c>
      <c r="M15">
        <v>88291.370609999998</v>
      </c>
    </row>
    <row r="16" spans="2:13" x14ac:dyDescent="0.25">
      <c r="I16" s="1">
        <v>39964</v>
      </c>
      <c r="L16">
        <v>115379.68476</v>
      </c>
      <c r="M16">
        <v>89638.72451</v>
      </c>
    </row>
    <row r="17" spans="9:13" x14ac:dyDescent="0.25">
      <c r="I17" s="1">
        <v>39994</v>
      </c>
      <c r="L17">
        <v>116257.50293</v>
      </c>
      <c r="M17">
        <v>89567.811140000005</v>
      </c>
    </row>
    <row r="18" spans="9:13" x14ac:dyDescent="0.25">
      <c r="I18" s="1">
        <v>40025</v>
      </c>
      <c r="L18">
        <v>117989.96661</v>
      </c>
      <c r="M18">
        <v>94086.156619999994</v>
      </c>
    </row>
    <row r="19" spans="9:13" x14ac:dyDescent="0.25">
      <c r="I19" s="1">
        <v>40056</v>
      </c>
      <c r="L19">
        <v>118792.5561</v>
      </c>
      <c r="M19">
        <v>97298.426120000004</v>
      </c>
    </row>
    <row r="20" spans="9:13" x14ac:dyDescent="0.25">
      <c r="I20" s="1">
        <v>40086</v>
      </c>
      <c r="L20">
        <v>119688.86495</v>
      </c>
      <c r="M20">
        <v>98303.841369999995</v>
      </c>
    </row>
    <row r="21" spans="9:13" x14ac:dyDescent="0.25">
      <c r="I21" s="1">
        <v>40117</v>
      </c>
      <c r="L21">
        <v>120184.70453</v>
      </c>
      <c r="M21">
        <v>102012.07791000001</v>
      </c>
    </row>
    <row r="22" spans="9:13" x14ac:dyDescent="0.25">
      <c r="I22" s="1">
        <v>40147</v>
      </c>
      <c r="L22">
        <v>120666.6155</v>
      </c>
      <c r="M22">
        <v>101393.31984</v>
      </c>
    </row>
    <row r="23" spans="9:13" x14ac:dyDescent="0.25">
      <c r="I23" s="1">
        <v>40178</v>
      </c>
      <c r="L23">
        <v>121485.54431</v>
      </c>
      <c r="M23">
        <v>103201.08515</v>
      </c>
    </row>
    <row r="24" spans="9:13" x14ac:dyDescent="0.25">
      <c r="I24" s="1">
        <v>40209</v>
      </c>
      <c r="L24">
        <v>122309.17243000001</v>
      </c>
      <c r="M24">
        <v>103112.69114</v>
      </c>
    </row>
    <row r="25" spans="9:13" x14ac:dyDescent="0.25">
      <c r="I25" s="1">
        <v>40237</v>
      </c>
      <c r="L25">
        <v>123516.51459999999</v>
      </c>
      <c r="M25">
        <v>105137.12957</v>
      </c>
    </row>
    <row r="26" spans="9:13" x14ac:dyDescent="0.25">
      <c r="I26" s="1">
        <v>40268</v>
      </c>
      <c r="L26">
        <v>124995.86331</v>
      </c>
      <c r="M26">
        <v>108270.80504000001</v>
      </c>
    </row>
    <row r="27" spans="9:13" x14ac:dyDescent="0.25">
      <c r="I27" s="1">
        <v>40298</v>
      </c>
      <c r="L27">
        <v>125712.97064</v>
      </c>
      <c r="M27">
        <v>109827.40201000001</v>
      </c>
    </row>
    <row r="28" spans="9:13" x14ac:dyDescent="0.25">
      <c r="I28" s="1">
        <v>40329</v>
      </c>
      <c r="L28">
        <v>126450.70567</v>
      </c>
      <c r="M28">
        <v>106486.7552</v>
      </c>
    </row>
    <row r="29" spans="9:13" x14ac:dyDescent="0.25">
      <c r="I29" s="1">
        <v>40359</v>
      </c>
      <c r="L29">
        <v>126957.95503</v>
      </c>
      <c r="M29">
        <v>106807.99197</v>
      </c>
    </row>
    <row r="30" spans="9:13" x14ac:dyDescent="0.25">
      <c r="I30" s="1">
        <v>40390</v>
      </c>
      <c r="L30">
        <v>128248.53744</v>
      </c>
      <c r="M30">
        <v>109082.52077</v>
      </c>
    </row>
    <row r="31" spans="9:13" x14ac:dyDescent="0.25">
      <c r="I31" s="1">
        <v>40421</v>
      </c>
      <c r="L31">
        <v>128889.83828</v>
      </c>
      <c r="M31">
        <v>108399.08415</v>
      </c>
    </row>
    <row r="32" spans="9:13" x14ac:dyDescent="0.25">
      <c r="I32" s="1">
        <v>40451</v>
      </c>
      <c r="L32">
        <v>129516.99825999999</v>
      </c>
      <c r="M32">
        <v>113301.11537</v>
      </c>
    </row>
    <row r="33" spans="9:13" x14ac:dyDescent="0.25">
      <c r="I33" s="1">
        <v>40482</v>
      </c>
      <c r="L33">
        <v>130274.99403</v>
      </c>
      <c r="M33">
        <v>117221.03086</v>
      </c>
    </row>
    <row r="34" spans="9:13" x14ac:dyDescent="0.25">
      <c r="I34" s="1">
        <v>40512</v>
      </c>
      <c r="L34">
        <v>131019.55975</v>
      </c>
      <c r="M34">
        <v>119626.50773</v>
      </c>
    </row>
    <row r="35" spans="9:13" x14ac:dyDescent="0.25">
      <c r="I35" s="1">
        <v>40543</v>
      </c>
      <c r="L35">
        <v>131785.59323</v>
      </c>
      <c r="M35">
        <v>120645.92511</v>
      </c>
    </row>
    <row r="36" spans="9:13" x14ac:dyDescent="0.25">
      <c r="I36" s="1">
        <v>40574</v>
      </c>
      <c r="L36">
        <v>132891.10404999999</v>
      </c>
      <c r="M36">
        <v>122909.96734</v>
      </c>
    </row>
    <row r="37" spans="9:13" x14ac:dyDescent="0.25">
      <c r="I37" s="1">
        <v>40602</v>
      </c>
      <c r="L37">
        <v>134286.29217999999</v>
      </c>
      <c r="M37">
        <v>123322.30372</v>
      </c>
    </row>
    <row r="38" spans="9:13" x14ac:dyDescent="0.25">
      <c r="I38" s="1">
        <v>40633</v>
      </c>
      <c r="L38">
        <v>136419.75318</v>
      </c>
      <c r="M38">
        <v>122207.14597</v>
      </c>
    </row>
    <row r="39" spans="9:13" x14ac:dyDescent="0.25">
      <c r="I39" s="1">
        <v>40663</v>
      </c>
      <c r="L39">
        <v>137306.22047999999</v>
      </c>
      <c r="M39">
        <v>124512.53062999999</v>
      </c>
    </row>
    <row r="40" spans="9:13" x14ac:dyDescent="0.25">
      <c r="I40" s="1">
        <v>40694</v>
      </c>
      <c r="L40">
        <v>138556.44675999999</v>
      </c>
      <c r="M40">
        <v>125227.31955</v>
      </c>
    </row>
    <row r="41" spans="9:13" x14ac:dyDescent="0.25">
      <c r="I41" s="1">
        <v>40724</v>
      </c>
      <c r="L41">
        <v>139681.95941000001</v>
      </c>
      <c r="M41">
        <v>123431.0996</v>
      </c>
    </row>
    <row r="42" spans="9:13" x14ac:dyDescent="0.25">
      <c r="I42" s="1">
        <v>40755</v>
      </c>
      <c r="L42">
        <v>141404.68484</v>
      </c>
      <c r="M42">
        <v>125824.60892</v>
      </c>
    </row>
    <row r="43" spans="9:13" x14ac:dyDescent="0.25">
      <c r="I43" s="1">
        <v>40786</v>
      </c>
      <c r="L43">
        <v>142220.59729999999</v>
      </c>
      <c r="M43">
        <v>124873.73295000001</v>
      </c>
    </row>
    <row r="44" spans="9:13" x14ac:dyDescent="0.25">
      <c r="I44" s="1">
        <v>40816</v>
      </c>
      <c r="L44">
        <v>143367.47406000001</v>
      </c>
      <c r="M44">
        <v>128567.60848</v>
      </c>
    </row>
    <row r="45" spans="9:13" x14ac:dyDescent="0.25">
      <c r="I45" s="1">
        <v>40847</v>
      </c>
      <c r="L45">
        <v>144656.13485</v>
      </c>
      <c r="M45">
        <v>137300.3578</v>
      </c>
    </row>
    <row r="46" spans="9:13" x14ac:dyDescent="0.25">
      <c r="I46" s="1">
        <v>40877</v>
      </c>
      <c r="L46">
        <v>145584.98850000001</v>
      </c>
      <c r="M46">
        <v>138515.46343999999</v>
      </c>
    </row>
    <row r="47" spans="9:13" x14ac:dyDescent="0.25">
      <c r="I47" s="1">
        <v>40908</v>
      </c>
      <c r="L47">
        <v>146421.89194999999</v>
      </c>
      <c r="M47">
        <v>138750.14991000001</v>
      </c>
    </row>
    <row r="48" spans="9:13" x14ac:dyDescent="0.25">
      <c r="I48" s="1">
        <v>40939</v>
      </c>
      <c r="L48">
        <v>147848.56354999999</v>
      </c>
      <c r="M48">
        <v>143045.78963000001</v>
      </c>
    </row>
    <row r="49" spans="9:13" x14ac:dyDescent="0.25">
      <c r="I49" s="1">
        <v>40968</v>
      </c>
      <c r="L49">
        <v>149244.48459000001</v>
      </c>
      <c r="M49">
        <v>145408.00765000001</v>
      </c>
    </row>
    <row r="50" spans="9:13" x14ac:dyDescent="0.25">
      <c r="I50" s="1">
        <v>40999</v>
      </c>
      <c r="L50">
        <v>151396.60925000001</v>
      </c>
      <c r="M50">
        <v>149908.22597999999</v>
      </c>
    </row>
    <row r="51" spans="9:13" x14ac:dyDescent="0.25">
      <c r="I51" s="1">
        <v>41029</v>
      </c>
      <c r="L51">
        <v>152595.96658000001</v>
      </c>
      <c r="M51">
        <v>152853.57432000001</v>
      </c>
    </row>
    <row r="52" spans="9:13" x14ac:dyDescent="0.25">
      <c r="I52" s="1">
        <v>41060</v>
      </c>
      <c r="L52">
        <v>153347.54665999999</v>
      </c>
      <c r="M52">
        <v>153000.89670000001</v>
      </c>
    </row>
    <row r="53" spans="9:13" x14ac:dyDescent="0.25">
      <c r="I53" s="1">
        <v>41090</v>
      </c>
      <c r="L53">
        <v>154320.82248</v>
      </c>
      <c r="M53">
        <v>154092.62156</v>
      </c>
    </row>
    <row r="54" spans="9:13" x14ac:dyDescent="0.25">
      <c r="I54" s="1">
        <v>41121</v>
      </c>
      <c r="L54">
        <v>155439.93113000001</v>
      </c>
      <c r="M54">
        <v>159288.48430000001</v>
      </c>
    </row>
    <row r="55" spans="9:13" x14ac:dyDescent="0.25">
      <c r="I55" s="1">
        <v>41152</v>
      </c>
      <c r="L55">
        <v>156445.33123000001</v>
      </c>
      <c r="M55">
        <v>164048.97639</v>
      </c>
    </row>
    <row r="56" spans="9:13" x14ac:dyDescent="0.25">
      <c r="I56" s="1">
        <v>41182</v>
      </c>
      <c r="L56">
        <v>158401.13873999999</v>
      </c>
      <c r="M56">
        <v>166066.41357999999</v>
      </c>
    </row>
    <row r="57" spans="9:13" x14ac:dyDescent="0.25">
      <c r="I57" s="1">
        <v>41213</v>
      </c>
      <c r="L57">
        <v>160027.50816</v>
      </c>
      <c r="M57">
        <v>171908.73574</v>
      </c>
    </row>
    <row r="58" spans="9:13" x14ac:dyDescent="0.25">
      <c r="I58" s="1">
        <v>41243</v>
      </c>
      <c r="L58">
        <v>161034.59116000001</v>
      </c>
      <c r="M58">
        <v>176792.36296</v>
      </c>
    </row>
    <row r="59" spans="9:13" x14ac:dyDescent="0.25">
      <c r="I59" s="1">
        <v>41274</v>
      </c>
      <c r="L59">
        <v>162068.78041000001</v>
      </c>
      <c r="M59">
        <v>175624.77804999999</v>
      </c>
    </row>
    <row r="60" spans="9:13" x14ac:dyDescent="0.25">
      <c r="I60" s="1">
        <v>41305</v>
      </c>
      <c r="L60">
        <v>163206.96960000001</v>
      </c>
      <c r="M60">
        <v>187375.38764</v>
      </c>
    </row>
    <row r="61" spans="9:13" x14ac:dyDescent="0.25">
      <c r="I61" s="1">
        <v>41333</v>
      </c>
      <c r="L61">
        <v>165377.28401</v>
      </c>
      <c r="M61">
        <v>187591.97354000001</v>
      </c>
    </row>
    <row r="62" spans="9:13" x14ac:dyDescent="0.25">
      <c r="I62" s="1">
        <v>41364</v>
      </c>
      <c r="L62">
        <v>167940.94992000001</v>
      </c>
      <c r="M62">
        <v>193267.18374000001</v>
      </c>
    </row>
    <row r="63" spans="9:13" x14ac:dyDescent="0.25">
      <c r="I63" s="1">
        <v>41394</v>
      </c>
      <c r="L63">
        <v>169243.05922</v>
      </c>
      <c r="M63">
        <v>191709.30446000001</v>
      </c>
    </row>
    <row r="64" spans="9:13" x14ac:dyDescent="0.25">
      <c r="I64" s="1">
        <v>41425</v>
      </c>
      <c r="L64">
        <v>169471.67173</v>
      </c>
      <c r="M64">
        <v>212293.76023000001</v>
      </c>
    </row>
    <row r="65" spans="9:13" x14ac:dyDescent="0.25">
      <c r="I65" s="1">
        <v>41455</v>
      </c>
      <c r="L65">
        <v>170626.71442</v>
      </c>
      <c r="M65">
        <v>204826.49410000001</v>
      </c>
    </row>
    <row r="66" spans="9:13" x14ac:dyDescent="0.25">
      <c r="I66" s="1">
        <v>41486</v>
      </c>
      <c r="L66">
        <v>173082.69010000001</v>
      </c>
      <c r="M66">
        <v>210379.66858999999</v>
      </c>
    </row>
    <row r="67" spans="9:13" x14ac:dyDescent="0.25">
      <c r="I67" s="1">
        <v>41517</v>
      </c>
      <c r="L67">
        <v>174279.06484000001</v>
      </c>
      <c r="M67">
        <v>216840.96468</v>
      </c>
    </row>
    <row r="68" spans="9:13" x14ac:dyDescent="0.25">
      <c r="I68" s="1">
        <v>41547</v>
      </c>
      <c r="L68">
        <v>175779.23410999999</v>
      </c>
      <c r="M68">
        <v>221454.13438</v>
      </c>
    </row>
    <row r="69" spans="9:13" x14ac:dyDescent="0.25">
      <c r="I69" s="1">
        <v>41578</v>
      </c>
      <c r="L69">
        <v>176829.73918999999</v>
      </c>
      <c r="M69">
        <v>228657.53951999999</v>
      </c>
    </row>
    <row r="70" spans="9:13" x14ac:dyDescent="0.25">
      <c r="I70" s="1">
        <v>41608</v>
      </c>
      <c r="L70">
        <v>177700.73707999999</v>
      </c>
      <c r="M70">
        <v>232380.17838</v>
      </c>
    </row>
    <row r="71" spans="9:13" x14ac:dyDescent="0.25">
      <c r="I71" s="1">
        <v>41639</v>
      </c>
      <c r="L71">
        <v>178923.91021</v>
      </c>
      <c r="M71">
        <v>236995.54694</v>
      </c>
    </row>
    <row r="72" spans="9:13" x14ac:dyDescent="0.25">
      <c r="I72" s="1">
        <v>41670</v>
      </c>
      <c r="L72">
        <v>180805.00401999999</v>
      </c>
      <c r="M72">
        <v>238601.80072999999</v>
      </c>
    </row>
    <row r="73" spans="9:13" x14ac:dyDescent="0.25">
      <c r="I73" s="1">
        <v>41698</v>
      </c>
      <c r="L73">
        <v>183441.43961999999</v>
      </c>
      <c r="M73">
        <v>239410.97445000001</v>
      </c>
    </row>
    <row r="74" spans="9:13" x14ac:dyDescent="0.25">
      <c r="I74" s="1">
        <v>41729</v>
      </c>
      <c r="L74">
        <v>186496.37177999999</v>
      </c>
      <c r="M74">
        <v>240115.70318000001</v>
      </c>
    </row>
    <row r="75" spans="9:13" x14ac:dyDescent="0.25">
      <c r="I75" s="1">
        <v>41759</v>
      </c>
      <c r="L75">
        <v>188067.01749999999</v>
      </c>
      <c r="M75">
        <v>242246.38070000001</v>
      </c>
    </row>
    <row r="76" spans="9:13" x14ac:dyDescent="0.25">
      <c r="I76" s="1">
        <v>41790</v>
      </c>
      <c r="L76">
        <v>189177.05911999999</v>
      </c>
      <c r="M76">
        <v>244053.8285</v>
      </c>
    </row>
    <row r="77" spans="9:13" x14ac:dyDescent="0.25">
      <c r="I77" s="1">
        <v>41820</v>
      </c>
      <c r="L77">
        <v>190433.42668999999</v>
      </c>
      <c r="M77">
        <v>248958.34473000001</v>
      </c>
    </row>
    <row r="78" spans="9:13" x14ac:dyDescent="0.25">
      <c r="I78" s="1">
        <v>41851</v>
      </c>
      <c r="L78">
        <v>192720.83452</v>
      </c>
      <c r="M78">
        <v>251047.24426000001</v>
      </c>
    </row>
    <row r="79" spans="9:13" x14ac:dyDescent="0.25">
      <c r="I79" s="1">
        <v>41882</v>
      </c>
      <c r="L79">
        <v>194188.19112999999</v>
      </c>
      <c r="M79">
        <v>249243.09471999999</v>
      </c>
    </row>
    <row r="80" spans="9:13" x14ac:dyDescent="0.25">
      <c r="I80" s="1">
        <v>41912</v>
      </c>
      <c r="L80">
        <v>194967.34404</v>
      </c>
      <c r="M80">
        <v>254403.88498</v>
      </c>
    </row>
    <row r="81" spans="9:13" x14ac:dyDescent="0.25">
      <c r="I81" s="1">
        <v>41943</v>
      </c>
      <c r="L81">
        <v>196112.59221</v>
      </c>
      <c r="M81">
        <v>251126.35284000001</v>
      </c>
    </row>
    <row r="82" spans="9:13" x14ac:dyDescent="0.25">
      <c r="I82" s="1">
        <v>41973</v>
      </c>
      <c r="L82">
        <v>196899.51207999999</v>
      </c>
      <c r="M82">
        <v>256328.06346999999</v>
      </c>
    </row>
    <row r="83" spans="9:13" x14ac:dyDescent="0.25">
      <c r="I83" s="1">
        <v>42004</v>
      </c>
      <c r="L83">
        <v>197376.46547</v>
      </c>
      <c r="M83">
        <v>261018.80274000001</v>
      </c>
    </row>
    <row r="84" spans="9:13" x14ac:dyDescent="0.25">
      <c r="I84" s="1">
        <v>42035</v>
      </c>
      <c r="L84">
        <v>197854.01302000001</v>
      </c>
      <c r="M84">
        <v>260113.24178000001</v>
      </c>
    </row>
    <row r="85" spans="9:13" x14ac:dyDescent="0.25">
      <c r="I85" s="1">
        <v>42063</v>
      </c>
      <c r="L85">
        <v>199792.69067000001</v>
      </c>
      <c r="M85">
        <v>269093.48035000003</v>
      </c>
    </row>
    <row r="86" spans="9:13" x14ac:dyDescent="0.25">
      <c r="I86" s="1">
        <v>42094</v>
      </c>
      <c r="L86">
        <v>203369.03448999999</v>
      </c>
      <c r="M86">
        <v>275635.76410999999</v>
      </c>
    </row>
    <row r="87" spans="9:13" x14ac:dyDescent="0.25">
      <c r="I87" s="1">
        <v>42124</v>
      </c>
      <c r="L87">
        <v>205908.54582999999</v>
      </c>
      <c r="M87">
        <v>280059.33502</v>
      </c>
    </row>
    <row r="88" spans="9:13" x14ac:dyDescent="0.25">
      <c r="I88" s="1">
        <v>42155</v>
      </c>
      <c r="L88">
        <v>207281.4276</v>
      </c>
      <c r="M88">
        <v>284298.17317000002</v>
      </c>
    </row>
    <row r="89" spans="9:13" x14ac:dyDescent="0.25">
      <c r="I89" s="1">
        <v>42185</v>
      </c>
      <c r="L89">
        <v>208981.59007999999</v>
      </c>
      <c r="M89">
        <v>279108.96279999998</v>
      </c>
    </row>
    <row r="90" spans="9:13" x14ac:dyDescent="0.25">
      <c r="I90" s="1">
        <v>42216</v>
      </c>
      <c r="L90">
        <v>211940.33202999999</v>
      </c>
      <c r="M90">
        <v>285442.18092999997</v>
      </c>
    </row>
    <row r="91" spans="9:13" x14ac:dyDescent="0.25">
      <c r="I91" s="1">
        <v>42247</v>
      </c>
      <c r="L91">
        <v>212819.16099999999</v>
      </c>
      <c r="M91">
        <v>283597.07890000002</v>
      </c>
    </row>
    <row r="92" spans="9:13" x14ac:dyDescent="0.25">
      <c r="I92" s="1">
        <v>42277</v>
      </c>
      <c r="L92">
        <v>213673.13510000001</v>
      </c>
      <c r="M92">
        <v>277066.50341</v>
      </c>
    </row>
    <row r="93" spans="9:13" x14ac:dyDescent="0.25">
      <c r="I93" s="1">
        <v>42308</v>
      </c>
      <c r="L93">
        <v>215088.52408</v>
      </c>
      <c r="M93">
        <v>296952.97645999998</v>
      </c>
    </row>
    <row r="94" spans="9:13" x14ac:dyDescent="0.25">
      <c r="I94" s="1">
        <v>42338</v>
      </c>
      <c r="L94">
        <v>216128.77371000001</v>
      </c>
      <c r="M94">
        <v>302703.25495999999</v>
      </c>
    </row>
    <row r="95" spans="9:13" x14ac:dyDescent="0.25">
      <c r="I95" s="1">
        <v>42369</v>
      </c>
      <c r="L95">
        <v>217558.60621999999</v>
      </c>
      <c r="M95">
        <v>316255.24450999999</v>
      </c>
    </row>
    <row r="96" spans="9:13" x14ac:dyDescent="0.25">
      <c r="I96" s="1">
        <v>42400</v>
      </c>
      <c r="L96">
        <v>220067.74659</v>
      </c>
      <c r="M96">
        <v>302576.78911999997</v>
      </c>
    </row>
    <row r="97" spans="9:13" x14ac:dyDescent="0.25">
      <c r="I97" s="1">
        <v>42429</v>
      </c>
      <c r="L97">
        <v>223787.91712</v>
      </c>
      <c r="M97">
        <v>308268.87093999999</v>
      </c>
    </row>
    <row r="98" spans="9:13" x14ac:dyDescent="0.25">
      <c r="I98" s="1">
        <v>42460</v>
      </c>
      <c r="L98">
        <v>226334.31125999999</v>
      </c>
      <c r="M98">
        <v>309016.97398000001</v>
      </c>
    </row>
    <row r="99" spans="9:13" x14ac:dyDescent="0.25">
      <c r="I99" s="1">
        <v>42490</v>
      </c>
      <c r="L99">
        <v>229047.34179000001</v>
      </c>
      <c r="M99">
        <v>304931.81151999999</v>
      </c>
    </row>
    <row r="100" spans="9:13" x14ac:dyDescent="0.25">
      <c r="I100" s="1">
        <v>42521</v>
      </c>
      <c r="L100">
        <v>230359.48314999999</v>
      </c>
      <c r="M100">
        <v>324437.19803000003</v>
      </c>
    </row>
    <row r="101" spans="9:13" x14ac:dyDescent="0.25">
      <c r="I101" s="1">
        <v>42551</v>
      </c>
      <c r="L101">
        <v>232557.03565000001</v>
      </c>
      <c r="M101">
        <v>307453.71100000001</v>
      </c>
    </row>
    <row r="102" spans="9:13" x14ac:dyDescent="0.25">
      <c r="I102" s="1">
        <v>42582</v>
      </c>
      <c r="L102">
        <v>235347.22380000001</v>
      </c>
      <c r="M102">
        <v>307071.60501</v>
      </c>
    </row>
    <row r="103" spans="9:13" x14ac:dyDescent="0.25">
      <c r="I103" s="1">
        <v>42613</v>
      </c>
      <c r="L103">
        <v>236139.78266999999</v>
      </c>
      <c r="M103">
        <v>319912.61368000001</v>
      </c>
    </row>
    <row r="104" spans="9:13" x14ac:dyDescent="0.25">
      <c r="I104" s="1">
        <v>42643</v>
      </c>
      <c r="L104">
        <v>237455.40356999999</v>
      </c>
      <c r="M104">
        <v>309860.96221000003</v>
      </c>
    </row>
    <row r="105" spans="9:13" x14ac:dyDescent="0.25">
      <c r="I105" s="1">
        <v>42674</v>
      </c>
      <c r="L105">
        <v>239548.71656</v>
      </c>
      <c r="M105">
        <v>299105.50455999997</v>
      </c>
    </row>
    <row r="106" spans="9:13" x14ac:dyDescent="0.25">
      <c r="I106" s="1">
        <v>42704</v>
      </c>
      <c r="L106">
        <v>241251.87935</v>
      </c>
      <c r="M106">
        <v>308755.16564999998</v>
      </c>
    </row>
    <row r="107" spans="9:13" x14ac:dyDescent="0.25">
      <c r="I107" s="1">
        <v>42735</v>
      </c>
      <c r="L107">
        <v>243183.38917000001</v>
      </c>
      <c r="M107">
        <v>303770.01724999998</v>
      </c>
    </row>
    <row r="108" spans="9:13" x14ac:dyDescent="0.25">
      <c r="I108" s="1">
        <v>42766</v>
      </c>
      <c r="L108">
        <v>245590.57412</v>
      </c>
      <c r="M108">
        <v>306490.32206999999</v>
      </c>
    </row>
    <row r="109" spans="9:13" x14ac:dyDescent="0.25">
      <c r="I109" s="1">
        <v>42794</v>
      </c>
      <c r="L109">
        <v>249083.30374</v>
      </c>
      <c r="M109">
        <v>303112.88404999999</v>
      </c>
    </row>
    <row r="110" spans="9:13" x14ac:dyDescent="0.25">
      <c r="I110" s="1">
        <v>42825</v>
      </c>
      <c r="L110">
        <v>251524.95494</v>
      </c>
      <c r="M110">
        <v>311846.55657000002</v>
      </c>
    </row>
    <row r="111" spans="9:13" x14ac:dyDescent="0.25">
      <c r="I111" s="1">
        <v>42855</v>
      </c>
      <c r="L111">
        <v>252769.91198</v>
      </c>
      <c r="M111">
        <v>318377.32072000002</v>
      </c>
    </row>
    <row r="112" spans="9:13" x14ac:dyDescent="0.25">
      <c r="I112" s="1">
        <v>42886</v>
      </c>
      <c r="L112">
        <v>254528.03399</v>
      </c>
      <c r="M112">
        <v>319860.18433000002</v>
      </c>
    </row>
    <row r="113" spans="9:13" x14ac:dyDescent="0.25">
      <c r="I113" s="1">
        <v>42916</v>
      </c>
      <c r="L113">
        <v>256024.52468</v>
      </c>
      <c r="M113">
        <v>317843.07887000003</v>
      </c>
    </row>
    <row r="114" spans="9:13" x14ac:dyDescent="0.25">
      <c r="I114" s="1">
        <v>42947</v>
      </c>
      <c r="L114">
        <v>257801.79947</v>
      </c>
      <c r="M114">
        <v>327799.61181999999</v>
      </c>
    </row>
    <row r="115" spans="9:13" x14ac:dyDescent="0.25">
      <c r="I115" s="1">
        <v>42978</v>
      </c>
      <c r="L115">
        <v>259110.34710000001</v>
      </c>
      <c r="M115">
        <v>327710.57150999998</v>
      </c>
    </row>
    <row r="116" spans="9:13" x14ac:dyDescent="0.25">
      <c r="I116" s="1">
        <v>43008</v>
      </c>
      <c r="L116">
        <v>261352.25297</v>
      </c>
      <c r="M116">
        <v>336762.04229999997</v>
      </c>
    </row>
    <row r="117" spans="9:13" x14ac:dyDescent="0.25">
      <c r="I117" s="1">
        <v>43039</v>
      </c>
      <c r="L117">
        <v>263160.18946999998</v>
      </c>
      <c r="M117">
        <v>348934.23401999997</v>
      </c>
    </row>
    <row r="118" spans="9:13" x14ac:dyDescent="0.25">
      <c r="I118" s="1">
        <v>43069</v>
      </c>
      <c r="L118">
        <v>264458.53798000002</v>
      </c>
      <c r="M118">
        <v>344040.83249</v>
      </c>
    </row>
    <row r="119" spans="9:13" x14ac:dyDescent="0.25">
      <c r="I119" s="1">
        <v>43100</v>
      </c>
      <c r="L119">
        <v>266771.72998</v>
      </c>
      <c r="M119">
        <v>322180.16849000001</v>
      </c>
    </row>
    <row r="120" spans="9:13" x14ac:dyDescent="0.25">
      <c r="I120" s="1">
        <v>43131</v>
      </c>
      <c r="L120">
        <v>268610.81368999998</v>
      </c>
      <c r="M120">
        <v>327417.14926999999</v>
      </c>
    </row>
    <row r="121" spans="9:13" x14ac:dyDescent="0.25">
      <c r="I121" s="1">
        <v>43159</v>
      </c>
      <c r="L121">
        <v>271577.71824999998</v>
      </c>
      <c r="M121">
        <v>313737.60482000001</v>
      </c>
    </row>
    <row r="122" spans="9:13" x14ac:dyDescent="0.25">
      <c r="I122" s="1">
        <v>43190</v>
      </c>
      <c r="L122">
        <v>273688.23741</v>
      </c>
      <c r="M122">
        <v>304282.57717</v>
      </c>
    </row>
    <row r="123" spans="9:13" x14ac:dyDescent="0.25">
      <c r="I123" s="1">
        <v>43220</v>
      </c>
      <c r="L123">
        <v>276762.54216000001</v>
      </c>
      <c r="M123">
        <v>321821.81419</v>
      </c>
    </row>
    <row r="124" spans="9:13" x14ac:dyDescent="0.25">
      <c r="I124" s="1">
        <v>43251</v>
      </c>
      <c r="L124">
        <v>278406.19131999998</v>
      </c>
      <c r="M124">
        <v>323513.52218000003</v>
      </c>
    </row>
    <row r="125" spans="9:13" x14ac:dyDescent="0.25">
      <c r="I125" s="1">
        <v>43281</v>
      </c>
      <c r="L125">
        <v>280519.15015</v>
      </c>
      <c r="M125">
        <v>337908.18628000002</v>
      </c>
    </row>
    <row r="126" spans="9:13" x14ac:dyDescent="0.25">
      <c r="I126" s="1">
        <v>43312</v>
      </c>
      <c r="L126">
        <v>283931.56727</v>
      </c>
      <c r="M126">
        <v>334637.78382999997</v>
      </c>
    </row>
    <row r="127" spans="9:13" x14ac:dyDescent="0.25">
      <c r="I127" s="1">
        <v>43343</v>
      </c>
      <c r="L127">
        <v>284858.09927000001</v>
      </c>
      <c r="M127">
        <v>359127.93674999999</v>
      </c>
    </row>
    <row r="128" spans="9:13" x14ac:dyDescent="0.25">
      <c r="I128" s="1">
        <v>43373</v>
      </c>
      <c r="L128">
        <v>287260.60914000002</v>
      </c>
      <c r="M128">
        <v>345399.06810999999</v>
      </c>
    </row>
    <row r="129" spans="9:13" x14ac:dyDescent="0.25">
      <c r="I129" s="1">
        <v>43404</v>
      </c>
      <c r="L129">
        <v>289716.22453000001</v>
      </c>
      <c r="M129">
        <v>334531.09593000001</v>
      </c>
    </row>
    <row r="130" spans="9:13" x14ac:dyDescent="0.25">
      <c r="I130" s="1">
        <v>43434</v>
      </c>
      <c r="L130">
        <v>291386.53038000001</v>
      </c>
      <c r="M130">
        <v>321922.97405999998</v>
      </c>
    </row>
    <row r="131" spans="9:13" x14ac:dyDescent="0.25">
      <c r="I131" s="1">
        <v>43465</v>
      </c>
      <c r="L131">
        <v>292085.12641999999</v>
      </c>
      <c r="M131">
        <v>321288.26183999999</v>
      </c>
    </row>
    <row r="132" spans="9:13" x14ac:dyDescent="0.25">
      <c r="I132" s="1">
        <v>43496</v>
      </c>
      <c r="L132">
        <v>292784.51065000001</v>
      </c>
      <c r="M132">
        <v>321281.18325</v>
      </c>
    </row>
    <row r="133" spans="9:13" x14ac:dyDescent="0.25">
      <c r="I133" s="1">
        <v>43524</v>
      </c>
      <c r="L133">
        <v>296193.01702000003</v>
      </c>
      <c r="M133">
        <v>337873.36310000002</v>
      </c>
    </row>
    <row r="134" spans="9:13" x14ac:dyDescent="0.25">
      <c r="I134" s="1">
        <v>43555</v>
      </c>
      <c r="L134">
        <v>299742.13072000002</v>
      </c>
      <c r="M134">
        <v>342595.95191</v>
      </c>
    </row>
    <row r="135" spans="9:13" x14ac:dyDescent="0.25">
      <c r="I135" s="1">
        <v>43585</v>
      </c>
      <c r="L135">
        <v>302756.71562999999</v>
      </c>
      <c r="M135">
        <v>348259.41621</v>
      </c>
    </row>
    <row r="136" spans="9:13" x14ac:dyDescent="0.25">
      <c r="I136" s="1">
        <v>43616</v>
      </c>
      <c r="L136">
        <v>304791.77630999999</v>
      </c>
      <c r="M136">
        <v>335012.38548</v>
      </c>
    </row>
    <row r="137" spans="9:13" x14ac:dyDescent="0.25">
      <c r="I137" s="1">
        <v>43646</v>
      </c>
      <c r="L137">
        <v>307058.28294</v>
      </c>
      <c r="M137">
        <v>341270.05325</v>
      </c>
    </row>
    <row r="138" spans="9:13" x14ac:dyDescent="0.25">
      <c r="I138" s="1">
        <v>43677</v>
      </c>
      <c r="L138">
        <v>309379.20396999997</v>
      </c>
      <c r="M138">
        <v>341219.83888</v>
      </c>
    </row>
    <row r="139" spans="9:13" x14ac:dyDescent="0.25">
      <c r="I139" s="1">
        <v>43708</v>
      </c>
      <c r="L139">
        <v>311451.02023000002</v>
      </c>
      <c r="M139">
        <v>354494.36794999999</v>
      </c>
    </row>
    <row r="140" spans="9:13" x14ac:dyDescent="0.25">
      <c r="I140" s="1">
        <v>43738</v>
      </c>
      <c r="L140">
        <v>313492.75380000001</v>
      </c>
      <c r="M140">
        <v>356123.44631999999</v>
      </c>
    </row>
    <row r="141" spans="9:13" x14ac:dyDescent="0.25">
      <c r="I141" s="1">
        <v>43769</v>
      </c>
      <c r="L141">
        <v>314792.87174999999</v>
      </c>
      <c r="M141">
        <v>365198.54755000002</v>
      </c>
    </row>
    <row r="142" spans="9:13" x14ac:dyDescent="0.25">
      <c r="I142" s="1">
        <v>43799</v>
      </c>
      <c r="L142">
        <v>316322.28333000001</v>
      </c>
      <c r="M142">
        <v>364302.39038</v>
      </c>
    </row>
    <row r="143" spans="9:13" x14ac:dyDescent="0.25">
      <c r="I143" s="1">
        <v>43830</v>
      </c>
      <c r="L143">
        <v>318435.64659999998</v>
      </c>
      <c r="M143">
        <v>365180.43119999999</v>
      </c>
    </row>
    <row r="144" spans="9:13" x14ac:dyDescent="0.25">
      <c r="I144" s="1">
        <v>43861</v>
      </c>
      <c r="L144">
        <v>320561.00673000002</v>
      </c>
      <c r="M144">
        <v>372600.90259999997</v>
      </c>
    </row>
    <row r="145" spans="9:13" x14ac:dyDescent="0.25">
      <c r="I145" s="1">
        <v>43890</v>
      </c>
      <c r="L145">
        <v>324765.74033</v>
      </c>
      <c r="M145">
        <v>364551.18877000001</v>
      </c>
    </row>
    <row r="146" spans="9:13" x14ac:dyDescent="0.25">
      <c r="I146" s="1">
        <v>43921</v>
      </c>
      <c r="L146">
        <v>327193.59039999999</v>
      </c>
      <c r="M146">
        <v>357233.09787</v>
      </c>
    </row>
    <row r="147" spans="9:13" x14ac:dyDescent="0.25">
      <c r="I147" s="1">
        <v>43951</v>
      </c>
      <c r="L147">
        <v>326878.74492000003</v>
      </c>
      <c r="M147">
        <v>399463.05705</v>
      </c>
    </row>
    <row r="148" spans="9:13" x14ac:dyDescent="0.25">
      <c r="I148" s="1">
        <v>43982</v>
      </c>
      <c r="L148">
        <v>326326.87972999999</v>
      </c>
      <c r="M148">
        <v>400210.97584999999</v>
      </c>
    </row>
    <row r="149" spans="9:13" x14ac:dyDescent="0.25">
      <c r="I149" s="1">
        <v>44012</v>
      </c>
      <c r="L149">
        <v>329278.25092999998</v>
      </c>
      <c r="M149">
        <v>411927.55674000003</v>
      </c>
    </row>
    <row r="150" spans="9:13" x14ac:dyDescent="0.25">
      <c r="I150" s="1">
        <v>44043</v>
      </c>
      <c r="L150">
        <v>334763.46149000002</v>
      </c>
      <c r="M150">
        <v>418619.78274</v>
      </c>
    </row>
    <row r="151" spans="9:13" x14ac:dyDescent="0.25">
      <c r="I151" s="1">
        <v>44074</v>
      </c>
      <c r="L151">
        <v>336703.25078</v>
      </c>
      <c r="M151">
        <v>427192.17651000002</v>
      </c>
    </row>
    <row r="152" spans="9:13" x14ac:dyDescent="0.25">
      <c r="I152" s="1">
        <v>44104</v>
      </c>
      <c r="L152">
        <v>338608.12858000002</v>
      </c>
      <c r="M152">
        <v>411260.17564999999</v>
      </c>
    </row>
    <row r="153" spans="9:13" x14ac:dyDescent="0.25">
      <c r="I153" s="1">
        <v>44135</v>
      </c>
      <c r="L153">
        <v>340846.17868000001</v>
      </c>
      <c r="M153">
        <v>400657.39724000002</v>
      </c>
    </row>
    <row r="154" spans="9:13" x14ac:dyDescent="0.25">
      <c r="I154" s="1">
        <v>44165</v>
      </c>
      <c r="L154">
        <v>342214.17258000001</v>
      </c>
      <c r="M154">
        <v>419320.25069999998</v>
      </c>
    </row>
    <row r="155" spans="9:13" x14ac:dyDescent="0.25">
      <c r="I155" s="1">
        <v>44196</v>
      </c>
      <c r="L155">
        <v>344193.80025999999</v>
      </c>
      <c r="M155">
        <v>421022.34023999999</v>
      </c>
    </row>
    <row r="156" spans="9:13" x14ac:dyDescent="0.25">
      <c r="I156" s="1">
        <v>44227</v>
      </c>
      <c r="L156">
        <v>346746.41295999999</v>
      </c>
      <c r="M156">
        <v>436986.63932000002</v>
      </c>
    </row>
    <row r="157" spans="9:13" x14ac:dyDescent="0.25">
      <c r="I157" s="1">
        <v>44255</v>
      </c>
      <c r="L157">
        <v>350303.08977000002</v>
      </c>
      <c r="M157">
        <v>443192.45535</v>
      </c>
    </row>
    <row r="158" spans="9:13" x14ac:dyDescent="0.25">
      <c r="I158" s="1">
        <v>44286</v>
      </c>
      <c r="L158">
        <v>354022.63575999998</v>
      </c>
      <c r="M158">
        <v>435383.85927000002</v>
      </c>
    </row>
    <row r="159" spans="9:13" x14ac:dyDescent="0.25">
      <c r="I159" s="1">
        <v>44316</v>
      </c>
      <c r="L159">
        <v>357718.56384999998</v>
      </c>
      <c r="M159">
        <v>443686.44721000001</v>
      </c>
    </row>
    <row r="160" spans="9:13" x14ac:dyDescent="0.25">
      <c r="I160" s="1">
        <v>44347</v>
      </c>
      <c r="L160">
        <v>359487.74012999999</v>
      </c>
      <c r="M160">
        <v>439233.20724999998</v>
      </c>
    </row>
    <row r="161" spans="9:13" x14ac:dyDescent="0.25">
      <c r="I161" s="1">
        <v>44377</v>
      </c>
      <c r="L161">
        <v>361790.46432000003</v>
      </c>
      <c r="M161">
        <v>441425.24854</v>
      </c>
    </row>
    <row r="162" spans="9:13" x14ac:dyDescent="0.25">
      <c r="I162" s="1">
        <v>44408</v>
      </c>
      <c r="L162">
        <v>367031.61949999997</v>
      </c>
      <c r="M162">
        <v>445373.39277999999</v>
      </c>
    </row>
    <row r="163" spans="9:13" x14ac:dyDescent="0.25">
      <c r="I163" s="1">
        <v>44439</v>
      </c>
      <c r="L163">
        <v>369998.08405</v>
      </c>
      <c r="M163">
        <v>443248.03892999998</v>
      </c>
    </row>
    <row r="164" spans="9:13" x14ac:dyDescent="0.25">
      <c r="I164" s="1">
        <v>44469</v>
      </c>
      <c r="L164">
        <v>372352.92749999999</v>
      </c>
      <c r="M164">
        <v>445695.71545999998</v>
      </c>
    </row>
    <row r="165" spans="9:13" x14ac:dyDescent="0.25">
      <c r="I165" s="1">
        <v>44500</v>
      </c>
      <c r="L165">
        <v>374770.65466</v>
      </c>
      <c r="M165">
        <v>459238.12001000001</v>
      </c>
    </row>
    <row r="166" spans="9:13" x14ac:dyDescent="0.25">
      <c r="I166" s="1">
        <v>44530</v>
      </c>
      <c r="L166">
        <v>378028.25154000003</v>
      </c>
      <c r="M166">
        <v>461305.56842000003</v>
      </c>
    </row>
    <row r="167" spans="9:13" x14ac:dyDescent="0.25">
      <c r="I167" s="1">
        <v>44561</v>
      </c>
      <c r="L167">
        <v>381649.83760000003</v>
      </c>
      <c r="M167">
        <v>465854.96282999997</v>
      </c>
    </row>
    <row r="168" spans="9:13" x14ac:dyDescent="0.25">
      <c r="I168" s="1">
        <v>44592</v>
      </c>
      <c r="L168">
        <v>383964.41989000002</v>
      </c>
      <c r="M168">
        <v>451013.68173000001</v>
      </c>
    </row>
    <row r="169" spans="9:13" x14ac:dyDescent="0.25">
      <c r="I169" s="1">
        <v>44620</v>
      </c>
      <c r="L169">
        <v>387605.34185999999</v>
      </c>
      <c r="M169">
        <v>449804.20551</v>
      </c>
    </row>
    <row r="170" spans="9:13" x14ac:dyDescent="0.25">
      <c r="I170" s="1">
        <v>44651</v>
      </c>
      <c r="L170">
        <v>392898.23080999998</v>
      </c>
      <c r="M170">
        <v>443382.64270000003</v>
      </c>
    </row>
    <row r="171" spans="9:13" x14ac:dyDescent="0.25">
      <c r="I171" s="1">
        <v>44681</v>
      </c>
      <c r="L171">
        <v>396694.37596999999</v>
      </c>
      <c r="M171">
        <v>442700.14805000002</v>
      </c>
    </row>
    <row r="172" spans="9:13" x14ac:dyDescent="0.25">
      <c r="I172" s="1">
        <v>44712</v>
      </c>
      <c r="L172">
        <v>400938.81319999998</v>
      </c>
      <c r="M172">
        <v>441985.8101</v>
      </c>
    </row>
    <row r="173" spans="9:13" x14ac:dyDescent="0.25">
      <c r="I173" s="1">
        <v>44742</v>
      </c>
      <c r="L173">
        <v>406647.15010000003</v>
      </c>
      <c r="M173">
        <v>443001.39023999998</v>
      </c>
    </row>
    <row r="174" spans="9:13" x14ac:dyDescent="0.25">
      <c r="I174" s="1">
        <v>44773</v>
      </c>
      <c r="L174">
        <v>414317.53405999998</v>
      </c>
      <c r="M174">
        <v>446011.26976</v>
      </c>
    </row>
    <row r="175" spans="9:13" x14ac:dyDescent="0.25">
      <c r="I175" s="1">
        <v>44804</v>
      </c>
      <c r="L175">
        <v>416786.60976000002</v>
      </c>
      <c r="M175">
        <v>454871.85684999998</v>
      </c>
    </row>
    <row r="176" spans="9:13" x14ac:dyDescent="0.25">
      <c r="I176" s="1">
        <v>44834</v>
      </c>
      <c r="L176">
        <v>418836.14558000001</v>
      </c>
      <c r="M176">
        <v>443846.64780999999</v>
      </c>
    </row>
    <row r="177" spans="9:13" x14ac:dyDescent="0.25">
      <c r="I177" s="1">
        <v>44865</v>
      </c>
      <c r="L177">
        <v>422086.79518000002</v>
      </c>
      <c r="M177">
        <v>448143.73835</v>
      </c>
    </row>
    <row r="178" spans="9:13" x14ac:dyDescent="0.25">
      <c r="I178" s="1">
        <v>44895</v>
      </c>
      <c r="L178">
        <v>424920.32902</v>
      </c>
      <c r="M178">
        <v>461130.75310999999</v>
      </c>
    </row>
    <row r="179" spans="9:13" x14ac:dyDescent="0.25">
      <c r="I179" s="1">
        <v>44926</v>
      </c>
      <c r="L179">
        <v>428208.16048000002</v>
      </c>
      <c r="M179">
        <v>466753.79820999998</v>
      </c>
    </row>
    <row r="180" spans="9:13" x14ac:dyDescent="0.25">
      <c r="I180" s="1">
        <v>44957</v>
      </c>
      <c r="L180">
        <v>429601.30112000002</v>
      </c>
      <c r="M180">
        <v>513779.28730000003</v>
      </c>
    </row>
    <row r="181" spans="9:13" x14ac:dyDescent="0.25">
      <c r="I181" s="1">
        <v>44985</v>
      </c>
      <c r="L181">
        <v>434284.49541999999</v>
      </c>
      <c r="M181">
        <v>516265.58925000002</v>
      </c>
    </row>
    <row r="182" spans="9:13" x14ac:dyDescent="0.25">
      <c r="I182" s="1">
        <v>45016</v>
      </c>
      <c r="L182">
        <v>440329.12663999997</v>
      </c>
      <c r="M182">
        <v>515026.28704000002</v>
      </c>
    </row>
    <row r="183" spans="9:13" x14ac:dyDescent="0.25">
      <c r="I183" s="1">
        <v>45046</v>
      </c>
      <c r="L183">
        <v>443644.88088000001</v>
      </c>
      <c r="M183">
        <v>520232.41363000002</v>
      </c>
    </row>
    <row r="184" spans="9:13" x14ac:dyDescent="0.25">
      <c r="I184" s="1">
        <v>45077</v>
      </c>
      <c r="L184">
        <v>446262.45170999999</v>
      </c>
      <c r="M184">
        <v>523956.19984000002</v>
      </c>
    </row>
    <row r="185" spans="9:13" x14ac:dyDescent="0.25">
      <c r="I185" s="1">
        <v>45107</v>
      </c>
      <c r="L185">
        <v>448833.66730999999</v>
      </c>
      <c r="M185">
        <v>521110.79895000003</v>
      </c>
    </row>
    <row r="186" spans="9:13" x14ac:dyDescent="0.25">
      <c r="I186" s="1">
        <v>45138</v>
      </c>
      <c r="L186">
        <v>454613.37144999998</v>
      </c>
      <c r="M186">
        <v>516729.19111999997</v>
      </c>
    </row>
    <row r="187" spans="9:13" x14ac:dyDescent="0.25">
      <c r="I187" s="1">
        <v>45169</v>
      </c>
      <c r="L187">
        <v>457678.73751000001</v>
      </c>
      <c r="M187">
        <v>515639.27103</v>
      </c>
    </row>
    <row r="188" spans="9:13" x14ac:dyDescent="0.25">
      <c r="I188" s="1">
        <v>45199</v>
      </c>
      <c r="L188">
        <v>462279.06342999998</v>
      </c>
      <c r="M188">
        <v>502066.21853999997</v>
      </c>
    </row>
    <row r="189" spans="9:13" x14ac:dyDescent="0.25">
      <c r="I189" s="1">
        <v>45230</v>
      </c>
      <c r="L189">
        <v>468159.29295999999</v>
      </c>
      <c r="M189">
        <v>490885.93515999999</v>
      </c>
    </row>
    <row r="190" spans="9:13" x14ac:dyDescent="0.25">
      <c r="I190" s="1">
        <v>45260</v>
      </c>
      <c r="L190">
        <v>469640.43114</v>
      </c>
      <c r="M190">
        <v>514658.71493999998</v>
      </c>
    </row>
    <row r="191" spans="9:13" x14ac:dyDescent="0.25">
      <c r="I191" s="1">
        <v>45291</v>
      </c>
      <c r="L191">
        <v>471588.18021999998</v>
      </c>
      <c r="M191">
        <v>524832.4227</v>
      </c>
    </row>
    <row r="192" spans="9:13" x14ac:dyDescent="0.25">
      <c r="I192" s="1">
        <v>45322</v>
      </c>
      <c r="L192">
        <v>473945.00873</v>
      </c>
      <c r="M192">
        <v>513354.92511000001</v>
      </c>
    </row>
    <row r="193" spans="9:13" x14ac:dyDescent="0.25">
      <c r="I193" s="1">
        <v>45351</v>
      </c>
      <c r="L193">
        <v>480212.26186000003</v>
      </c>
      <c r="M193">
        <v>521246.35269999999</v>
      </c>
    </row>
    <row r="194" spans="9:13" x14ac:dyDescent="0.25">
      <c r="I194" s="1">
        <v>45382</v>
      </c>
      <c r="L194">
        <v>485840.82225999999</v>
      </c>
      <c r="M194">
        <v>532367.44648000004</v>
      </c>
    </row>
    <row r="195" spans="9:13" x14ac:dyDescent="0.25">
      <c r="I195" s="1">
        <v>45412</v>
      </c>
      <c r="L195">
        <v>489007.52256000001</v>
      </c>
      <c r="M195">
        <v>541625.49312</v>
      </c>
    </row>
    <row r="196" spans="9:13" x14ac:dyDescent="0.25">
      <c r="I196" s="1">
        <v>45443</v>
      </c>
      <c r="L196">
        <v>491849.82594000001</v>
      </c>
      <c r="M196">
        <v>552252.41419000004</v>
      </c>
    </row>
    <row r="197" spans="9:13" x14ac:dyDescent="0.25">
      <c r="I197" s="1">
        <v>45473</v>
      </c>
      <c r="L197">
        <v>494232.96477999998</v>
      </c>
      <c r="M197">
        <v>541984.73137000005</v>
      </c>
    </row>
    <row r="198" spans="9:13" x14ac:dyDescent="0.25">
      <c r="I198" s="1">
        <v>45504</v>
      </c>
      <c r="L198">
        <v>498335.05109000002</v>
      </c>
      <c r="M198">
        <v>547782.18383999995</v>
      </c>
    </row>
    <row r="199" spans="9:13" x14ac:dyDescent="0.25">
      <c r="I199" s="1">
        <v>45535</v>
      </c>
      <c r="L199">
        <v>500814.34168999997</v>
      </c>
      <c r="M199">
        <v>548269.44157000002</v>
      </c>
    </row>
    <row r="200" spans="9:13" x14ac:dyDescent="0.25">
      <c r="I200" s="1">
        <v>45565</v>
      </c>
      <c r="L200">
        <v>503237.95257999998</v>
      </c>
      <c r="M200">
        <v>566318.87835000001</v>
      </c>
    </row>
    <row r="201" spans="9:13" x14ac:dyDescent="0.25">
      <c r="I201" s="1">
        <v>45596</v>
      </c>
      <c r="L201">
        <v>504909.76048</v>
      </c>
      <c r="M201">
        <v>564944.21901</v>
      </c>
    </row>
    <row r="202" spans="9:13" x14ac:dyDescent="0.25">
      <c r="I202" s="1">
        <v>45626</v>
      </c>
      <c r="L202">
        <v>506936.20501999999</v>
      </c>
      <c r="M202">
        <v>566105.82551</v>
      </c>
    </row>
    <row r="203" spans="9:13" x14ac:dyDescent="0.25">
      <c r="I203" s="1">
        <v>45657</v>
      </c>
      <c r="L203">
        <v>509457.51503000001</v>
      </c>
      <c r="M203">
        <v>571367.99523999996</v>
      </c>
    </row>
    <row r="204" spans="9:13" x14ac:dyDescent="0.25">
      <c r="I204" s="1">
        <v>45688</v>
      </c>
      <c r="L204">
        <v>513035.52114000003</v>
      </c>
      <c r="M204">
        <v>583398.07198999997</v>
      </c>
    </row>
    <row r="205" spans="9:13" x14ac:dyDescent="0.25">
      <c r="I205" s="1">
        <v>45716</v>
      </c>
      <c r="L205">
        <v>519367.29025999998</v>
      </c>
      <c r="M205">
        <v>588620.68642000004</v>
      </c>
    </row>
    <row r="206" spans="9:13" x14ac:dyDescent="0.25">
      <c r="I206" s="1">
        <v>45747</v>
      </c>
      <c r="L206">
        <v>523489.06176000001</v>
      </c>
      <c r="M206">
        <v>598191.74378000002</v>
      </c>
    </row>
    <row r="207" spans="9:13" x14ac:dyDescent="0.25">
      <c r="I207" s="1">
        <v>45777</v>
      </c>
      <c r="L207">
        <v>527071.52610999998</v>
      </c>
      <c r="M207">
        <v>597234.83655000001</v>
      </c>
    </row>
    <row r="208" spans="9:13" x14ac:dyDescent="0.25">
      <c r="I208" s="1">
        <v>45808</v>
      </c>
      <c r="L208">
        <v>530249.20779000001</v>
      </c>
      <c r="M208">
        <v>609372.44808</v>
      </c>
    </row>
    <row r="209" spans="9:13" x14ac:dyDescent="0.25">
      <c r="I209" s="1">
        <v>45838</v>
      </c>
      <c r="L209">
        <v>533870.59271</v>
      </c>
      <c r="M209">
        <v>625163.12716999999</v>
      </c>
    </row>
    <row r="210" spans="9:13" x14ac:dyDescent="0.25">
      <c r="I210" s="1">
        <v>45869</v>
      </c>
      <c r="L210">
        <v>540581.88902999996</v>
      </c>
      <c r="M210">
        <v>641343.0784</v>
      </c>
    </row>
    <row r="211" spans="9:13" x14ac:dyDescent="0.25">
      <c r="I211" s="1">
        <v>45900</v>
      </c>
      <c r="L211">
        <v>542322.35236000002</v>
      </c>
      <c r="M211">
        <v>645986.53902000003</v>
      </c>
    </row>
    <row r="212" spans="9:13" x14ac:dyDescent="0.25">
      <c r="I212" s="1">
        <v>45930</v>
      </c>
      <c r="L212">
        <v>545506.30249000003</v>
      </c>
      <c r="M212">
        <v>666968.83747999999</v>
      </c>
    </row>
    <row r="213" spans="9:13" x14ac:dyDescent="0.25">
      <c r="I213" s="1">
        <v>45961</v>
      </c>
      <c r="L213">
        <v>548274.58216999995</v>
      </c>
      <c r="M213">
        <v>668698.31082000001</v>
      </c>
    </row>
    <row r="214" spans="9:13" x14ac:dyDescent="0.25">
      <c r="I214" s="1">
        <v>45991</v>
      </c>
      <c r="L214">
        <v>549967.43581000005</v>
      </c>
      <c r="M214">
        <v>665866.83640999999</v>
      </c>
    </row>
    <row r="215" spans="9:13" x14ac:dyDescent="0.25">
      <c r="I215" s="1">
        <v>46022</v>
      </c>
      <c r="L215">
        <v>553268.19429999997</v>
      </c>
      <c r="M215">
        <v>661229.88072999998</v>
      </c>
    </row>
    <row r="216" spans="9:13" x14ac:dyDescent="0.25">
      <c r="I216" s="1">
        <v>46053</v>
      </c>
      <c r="L216">
        <v>556586.79012999998</v>
      </c>
      <c r="M216">
        <v>677892.27465000004</v>
      </c>
    </row>
    <row r="217" spans="9:13" x14ac:dyDescent="0.25">
      <c r="I217" s="1">
        <v>46081</v>
      </c>
      <c r="L217">
        <v>560726.48514999996</v>
      </c>
      <c r="M217">
        <v>682689.12532999995</v>
      </c>
    </row>
    <row r="218" spans="9:13" x14ac:dyDescent="0.25">
      <c r="I218" s="1">
        <v>46112</v>
      </c>
      <c r="L218">
        <v>566146.75635000004</v>
      </c>
      <c r="M218">
        <v>669709.64682000002</v>
      </c>
    </row>
    <row r="219" spans="9:13" x14ac:dyDescent="0.25">
      <c r="I219" s="1">
        <v>46142</v>
      </c>
      <c r="L219">
        <v>574630.57770999998</v>
      </c>
      <c r="M219">
        <v>693000.03292000003</v>
      </c>
    </row>
    <row r="220" spans="9:13" x14ac:dyDescent="0.25">
      <c r="I220" s="1">
        <v>46173</v>
      </c>
      <c r="J220">
        <v>674511.23424999998</v>
      </c>
      <c r="K220">
        <v>579611.90420999995</v>
      </c>
      <c r="L220">
        <v>579611.90420999995</v>
      </c>
      <c r="M220">
        <v>674511.23424999998</v>
      </c>
    </row>
  </sheetData>
  <pageMargins left="0.7" right="0.7" top="0.75" bottom="0.75" header="0.3" footer="0.3"/>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8733-72F6-44DE-B738-AB6EF2D1357A}">
  <dimension ref="B1:M220"/>
  <sheetViews>
    <sheetView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817</v>
      </c>
      <c r="C2" t="s">
        <v>158</v>
      </c>
      <c r="D2" t="s">
        <v>113</v>
      </c>
      <c r="E2" t="str">
        <f>_xlfn.CONCAT(B2,"_",C2,"_",D2)</f>
        <v>817_B2_PH_FOORD</v>
      </c>
      <c r="F2" t="str">
        <f>INDEX(
Table_MAPPINGS_PH_GRAPHS_2[SERIES_ID],
MATCH(E2,Table_MAPPINGS_PH_GRAPHS_2[LOOKUP],0
))</f>
        <v>2937</v>
      </c>
      <c r="G2" t="str">
        <f>INDEX(
Table_MAPPINGS_PH_GRAPHS_2[LEGEND_DESCRIPTION],
MATCH(E2,Table_MAPPINGS_PH_GRAPHS_2[LOOKUP],0
))</f>
        <v>Foord</v>
      </c>
      <c r="I2" s="1">
        <v>39539</v>
      </c>
      <c r="L2">
        <v>100000</v>
      </c>
      <c r="M2">
        <v>100000</v>
      </c>
    </row>
    <row r="3" spans="2:13" x14ac:dyDescent="0.25">
      <c r="B3">
        <v>817</v>
      </c>
      <c r="C3" t="str">
        <f>C2</f>
        <v>B2</v>
      </c>
      <c r="D3" t="s">
        <v>114</v>
      </c>
      <c r="E3" t="str">
        <f>_xlfn.CONCAT(B3,"_",C3,"_",D3)</f>
        <v>817_B2_PH_COMP_1</v>
      </c>
      <c r="F3" t="str">
        <f>INDEX(
Table_MAPPINGS_PH_GRAPHS_2[SERIES_ID],
MATCH(E3,Table_MAPPINGS_PH_GRAPHS_2[LOOKUP],0
))</f>
        <v>1478</v>
      </c>
      <c r="G3" t="str">
        <f>INDEX(
Table_MAPPINGS_PH_GRAPHS_2[LEGEND_DESCRIPTION],
MATCH(E3,Table_MAPPINGS_PH_GRAPHS_2[LOOKUP],0
))</f>
        <v>Benchmark</v>
      </c>
      <c r="I3" s="1">
        <v>39568</v>
      </c>
      <c r="L3">
        <v>100991.80117999999</v>
      </c>
      <c r="M3">
        <v>97311.107560000004</v>
      </c>
    </row>
    <row r="4" spans="2:13" x14ac:dyDescent="0.25">
      <c r="I4" s="1">
        <v>39599</v>
      </c>
      <c r="L4">
        <v>102102.25556999999</v>
      </c>
      <c r="M4">
        <v>96705.131800000003</v>
      </c>
    </row>
    <row r="5" spans="2:13" x14ac:dyDescent="0.25">
      <c r="I5" s="1">
        <v>39629</v>
      </c>
      <c r="L5">
        <v>103901.31101999999</v>
      </c>
      <c r="M5">
        <v>95495.180200000003</v>
      </c>
    </row>
    <row r="6" spans="2:13" x14ac:dyDescent="0.25">
      <c r="I6" s="1">
        <v>39660</v>
      </c>
      <c r="L6">
        <v>105627.04945000001</v>
      </c>
      <c r="M6">
        <v>93570.257199999993</v>
      </c>
    </row>
    <row r="7" spans="2:13" x14ac:dyDescent="0.25">
      <c r="I7" s="1">
        <v>39691</v>
      </c>
      <c r="L7">
        <v>106663.87712</v>
      </c>
      <c r="M7">
        <v>97154.113840000005</v>
      </c>
    </row>
    <row r="8" spans="2:13" x14ac:dyDescent="0.25">
      <c r="I8" s="1">
        <v>39721</v>
      </c>
      <c r="L8">
        <v>107693.11761</v>
      </c>
      <c r="M8">
        <v>93757.031390000004</v>
      </c>
    </row>
    <row r="9" spans="2:13" x14ac:dyDescent="0.25">
      <c r="I9" s="1">
        <v>39752</v>
      </c>
      <c r="L9">
        <v>108340.07533000001</v>
      </c>
      <c r="M9">
        <v>88725.594140000001</v>
      </c>
    </row>
    <row r="10" spans="2:13" x14ac:dyDescent="0.25">
      <c r="I10" s="1">
        <v>39782</v>
      </c>
      <c r="L10">
        <v>108875.12525</v>
      </c>
      <c r="M10">
        <v>89223.07548</v>
      </c>
    </row>
    <row r="11" spans="2:13" x14ac:dyDescent="0.25">
      <c r="I11" s="1">
        <v>39813</v>
      </c>
      <c r="L11">
        <v>109122.96841</v>
      </c>
      <c r="M11">
        <v>90667.995859999995</v>
      </c>
    </row>
    <row r="12" spans="2:13" x14ac:dyDescent="0.25">
      <c r="I12" s="1">
        <v>39844</v>
      </c>
      <c r="L12">
        <v>109982.84254</v>
      </c>
      <c r="M12">
        <v>90223.093850000005</v>
      </c>
    </row>
    <row r="13" spans="2:13" x14ac:dyDescent="0.25">
      <c r="I13" s="1">
        <v>39872</v>
      </c>
      <c r="L13">
        <v>111621.74696999999</v>
      </c>
      <c r="M13">
        <v>85431.296990000003</v>
      </c>
    </row>
    <row r="14" spans="2:13" x14ac:dyDescent="0.25">
      <c r="I14" s="1">
        <v>39903</v>
      </c>
      <c r="L14">
        <v>113521.56058</v>
      </c>
      <c r="M14">
        <v>88038.411009999996</v>
      </c>
    </row>
    <row r="15" spans="2:13" x14ac:dyDescent="0.25">
      <c r="I15" s="1">
        <v>39933</v>
      </c>
      <c r="L15">
        <v>114491.71982</v>
      </c>
      <c r="M15">
        <v>88291.370609999998</v>
      </c>
    </row>
    <row r="16" spans="2:13" x14ac:dyDescent="0.25">
      <c r="I16" s="1">
        <v>39964</v>
      </c>
      <c r="L16">
        <v>115379.68476</v>
      </c>
      <c r="M16">
        <v>89638.72451</v>
      </c>
    </row>
    <row r="17" spans="9:13" x14ac:dyDescent="0.25">
      <c r="I17" s="1">
        <v>39994</v>
      </c>
      <c r="L17">
        <v>116257.50293</v>
      </c>
      <c r="M17">
        <v>89567.811140000005</v>
      </c>
    </row>
    <row r="18" spans="9:13" x14ac:dyDescent="0.25">
      <c r="I18" s="1">
        <v>40025</v>
      </c>
      <c r="L18">
        <v>117989.96661</v>
      </c>
      <c r="M18">
        <v>94086.156619999994</v>
      </c>
    </row>
    <row r="19" spans="9:13" x14ac:dyDescent="0.25">
      <c r="I19" s="1">
        <v>40056</v>
      </c>
      <c r="L19">
        <v>118792.5561</v>
      </c>
      <c r="M19">
        <v>97298.426120000004</v>
      </c>
    </row>
    <row r="20" spans="9:13" x14ac:dyDescent="0.25">
      <c r="I20" s="1">
        <v>40086</v>
      </c>
      <c r="L20">
        <v>119688.86495</v>
      </c>
      <c r="M20">
        <v>98303.841369999995</v>
      </c>
    </row>
    <row r="21" spans="9:13" x14ac:dyDescent="0.25">
      <c r="I21" s="1">
        <v>40117</v>
      </c>
      <c r="L21">
        <v>120184.70453</v>
      </c>
      <c r="M21">
        <v>102012.07791000001</v>
      </c>
    </row>
    <row r="22" spans="9:13" x14ac:dyDescent="0.25">
      <c r="I22" s="1">
        <v>40147</v>
      </c>
      <c r="L22">
        <v>120666.6155</v>
      </c>
      <c r="M22">
        <v>101393.31984</v>
      </c>
    </row>
    <row r="23" spans="9:13" x14ac:dyDescent="0.25">
      <c r="I23" s="1">
        <v>40178</v>
      </c>
      <c r="L23">
        <v>121485.54431</v>
      </c>
      <c r="M23">
        <v>103201.08515</v>
      </c>
    </row>
    <row r="24" spans="9:13" x14ac:dyDescent="0.25">
      <c r="I24" s="1">
        <v>40209</v>
      </c>
      <c r="L24">
        <v>122309.17243000001</v>
      </c>
      <c r="M24">
        <v>103112.69114</v>
      </c>
    </row>
    <row r="25" spans="9:13" x14ac:dyDescent="0.25">
      <c r="I25" s="1">
        <v>40237</v>
      </c>
      <c r="L25">
        <v>123516.51459999999</v>
      </c>
      <c r="M25">
        <v>105137.12957</v>
      </c>
    </row>
    <row r="26" spans="9:13" x14ac:dyDescent="0.25">
      <c r="I26" s="1">
        <v>40268</v>
      </c>
      <c r="L26">
        <v>124995.86331</v>
      </c>
      <c r="M26">
        <v>108270.80504000001</v>
      </c>
    </row>
    <row r="27" spans="9:13" x14ac:dyDescent="0.25">
      <c r="I27" s="1">
        <v>40298</v>
      </c>
      <c r="L27">
        <v>125712.97064</v>
      </c>
      <c r="M27">
        <v>109827.40201000001</v>
      </c>
    </row>
    <row r="28" spans="9:13" x14ac:dyDescent="0.25">
      <c r="I28" s="1">
        <v>40329</v>
      </c>
      <c r="L28">
        <v>126450.70567</v>
      </c>
      <c r="M28">
        <v>106486.7552</v>
      </c>
    </row>
    <row r="29" spans="9:13" x14ac:dyDescent="0.25">
      <c r="I29" s="1">
        <v>40359</v>
      </c>
      <c r="L29">
        <v>126957.95503</v>
      </c>
      <c r="M29">
        <v>106807.99197</v>
      </c>
    </row>
    <row r="30" spans="9:13" x14ac:dyDescent="0.25">
      <c r="I30" s="1">
        <v>40390</v>
      </c>
      <c r="L30">
        <v>128248.53744</v>
      </c>
      <c r="M30">
        <v>109082.52077</v>
      </c>
    </row>
    <row r="31" spans="9:13" x14ac:dyDescent="0.25">
      <c r="I31" s="1">
        <v>40421</v>
      </c>
      <c r="L31">
        <v>128889.83828</v>
      </c>
      <c r="M31">
        <v>108399.08415</v>
      </c>
    </row>
    <row r="32" spans="9:13" x14ac:dyDescent="0.25">
      <c r="I32" s="1">
        <v>40451</v>
      </c>
      <c r="L32">
        <v>129516.99825999999</v>
      </c>
      <c r="M32">
        <v>113301.11537</v>
      </c>
    </row>
    <row r="33" spans="9:13" x14ac:dyDescent="0.25">
      <c r="I33" s="1">
        <v>40482</v>
      </c>
      <c r="L33">
        <v>130274.99403</v>
      </c>
      <c r="M33">
        <v>117221.03086</v>
      </c>
    </row>
    <row r="34" spans="9:13" x14ac:dyDescent="0.25">
      <c r="I34" s="1">
        <v>40512</v>
      </c>
      <c r="L34">
        <v>131019.55975</v>
      </c>
      <c r="M34">
        <v>119626.50773</v>
      </c>
    </row>
    <row r="35" spans="9:13" x14ac:dyDescent="0.25">
      <c r="I35" s="1">
        <v>40543</v>
      </c>
      <c r="L35">
        <v>131785.59323</v>
      </c>
      <c r="M35">
        <v>120645.92511</v>
      </c>
    </row>
    <row r="36" spans="9:13" x14ac:dyDescent="0.25">
      <c r="I36" s="1">
        <v>40574</v>
      </c>
      <c r="L36">
        <v>132891.10404999999</v>
      </c>
      <c r="M36">
        <v>122909.96734</v>
      </c>
    </row>
    <row r="37" spans="9:13" x14ac:dyDescent="0.25">
      <c r="I37" s="1">
        <v>40602</v>
      </c>
      <c r="L37">
        <v>134286.29217999999</v>
      </c>
      <c r="M37">
        <v>123322.30372</v>
      </c>
    </row>
    <row r="38" spans="9:13" x14ac:dyDescent="0.25">
      <c r="I38" s="1">
        <v>40633</v>
      </c>
      <c r="L38">
        <v>136419.75318</v>
      </c>
      <c r="M38">
        <v>122207.14597</v>
      </c>
    </row>
    <row r="39" spans="9:13" x14ac:dyDescent="0.25">
      <c r="I39" s="1">
        <v>40663</v>
      </c>
      <c r="L39">
        <v>137306.22047999999</v>
      </c>
      <c r="M39">
        <v>124512.53062999999</v>
      </c>
    </row>
    <row r="40" spans="9:13" x14ac:dyDescent="0.25">
      <c r="I40" s="1">
        <v>40694</v>
      </c>
      <c r="L40">
        <v>138556.44675999999</v>
      </c>
      <c r="M40">
        <v>125227.31955</v>
      </c>
    </row>
    <row r="41" spans="9:13" x14ac:dyDescent="0.25">
      <c r="I41" s="1">
        <v>40724</v>
      </c>
      <c r="L41">
        <v>139681.95941000001</v>
      </c>
      <c r="M41">
        <v>123431.0996</v>
      </c>
    </row>
    <row r="42" spans="9:13" x14ac:dyDescent="0.25">
      <c r="I42" s="1">
        <v>40755</v>
      </c>
      <c r="L42">
        <v>141404.68484</v>
      </c>
      <c r="M42">
        <v>125824.60892</v>
      </c>
    </row>
    <row r="43" spans="9:13" x14ac:dyDescent="0.25">
      <c r="I43" s="1">
        <v>40786</v>
      </c>
      <c r="L43">
        <v>142220.59729999999</v>
      </c>
      <c r="M43">
        <v>124873.73295000001</v>
      </c>
    </row>
    <row r="44" spans="9:13" x14ac:dyDescent="0.25">
      <c r="I44" s="1">
        <v>40816</v>
      </c>
      <c r="L44">
        <v>143367.47406000001</v>
      </c>
      <c r="M44">
        <v>128567.60848</v>
      </c>
    </row>
    <row r="45" spans="9:13" x14ac:dyDescent="0.25">
      <c r="I45" s="1">
        <v>40847</v>
      </c>
      <c r="L45">
        <v>144656.13485</v>
      </c>
      <c r="M45">
        <v>137300.3578</v>
      </c>
    </row>
    <row r="46" spans="9:13" x14ac:dyDescent="0.25">
      <c r="I46" s="1">
        <v>40877</v>
      </c>
      <c r="L46">
        <v>145584.98850000001</v>
      </c>
      <c r="M46">
        <v>138515.46343999999</v>
      </c>
    </row>
    <row r="47" spans="9:13" x14ac:dyDescent="0.25">
      <c r="I47" s="1">
        <v>40908</v>
      </c>
      <c r="L47">
        <v>146421.89194999999</v>
      </c>
      <c r="M47">
        <v>138750.14991000001</v>
      </c>
    </row>
    <row r="48" spans="9:13" x14ac:dyDescent="0.25">
      <c r="I48" s="1">
        <v>40939</v>
      </c>
      <c r="L48">
        <v>147848.56354999999</v>
      </c>
      <c r="M48">
        <v>143045.78963000001</v>
      </c>
    </row>
    <row r="49" spans="9:13" x14ac:dyDescent="0.25">
      <c r="I49" s="1">
        <v>40968</v>
      </c>
      <c r="L49">
        <v>149244.48459000001</v>
      </c>
      <c r="M49">
        <v>145408.00765000001</v>
      </c>
    </row>
    <row r="50" spans="9:13" x14ac:dyDescent="0.25">
      <c r="I50" s="1">
        <v>40999</v>
      </c>
      <c r="L50">
        <v>151396.60925000001</v>
      </c>
      <c r="M50">
        <v>149857.47756</v>
      </c>
    </row>
    <row r="51" spans="9:13" x14ac:dyDescent="0.25">
      <c r="I51" s="1">
        <v>41029</v>
      </c>
      <c r="L51">
        <v>152595.96658000001</v>
      </c>
      <c r="M51">
        <v>152745.95185000001</v>
      </c>
    </row>
    <row r="52" spans="9:13" x14ac:dyDescent="0.25">
      <c r="I52" s="1">
        <v>41060</v>
      </c>
      <c r="L52">
        <v>153347.54665999999</v>
      </c>
      <c r="M52">
        <v>152832.84807000001</v>
      </c>
    </row>
    <row r="53" spans="9:13" x14ac:dyDescent="0.25">
      <c r="I53" s="1">
        <v>41090</v>
      </c>
      <c r="L53">
        <v>154320.82248</v>
      </c>
      <c r="M53">
        <v>153867.90302</v>
      </c>
    </row>
    <row r="54" spans="9:13" x14ac:dyDescent="0.25">
      <c r="I54" s="1">
        <v>41121</v>
      </c>
      <c r="L54">
        <v>155439.93113000001</v>
      </c>
      <c r="M54">
        <v>159002.47954</v>
      </c>
    </row>
    <row r="55" spans="9:13" x14ac:dyDescent="0.25">
      <c r="I55" s="1">
        <v>41152</v>
      </c>
      <c r="L55">
        <v>156445.33123000001</v>
      </c>
      <c r="M55">
        <v>163701.47502000001</v>
      </c>
    </row>
    <row r="56" spans="9:13" x14ac:dyDescent="0.25">
      <c r="I56" s="1">
        <v>41182</v>
      </c>
      <c r="L56">
        <v>158401.13873999999</v>
      </c>
      <c r="M56">
        <v>166088.37113000001</v>
      </c>
    </row>
    <row r="57" spans="9:13" x14ac:dyDescent="0.25">
      <c r="I57" s="1">
        <v>41213</v>
      </c>
      <c r="L57">
        <v>160027.50816</v>
      </c>
      <c r="M57">
        <v>171862.01983999999</v>
      </c>
    </row>
    <row r="58" spans="9:13" x14ac:dyDescent="0.25">
      <c r="I58" s="1">
        <v>41243</v>
      </c>
      <c r="L58">
        <v>161034.59116000001</v>
      </c>
      <c r="M58">
        <v>176683.11001</v>
      </c>
    </row>
    <row r="59" spans="9:13" x14ac:dyDescent="0.25">
      <c r="I59" s="1">
        <v>41274</v>
      </c>
      <c r="L59">
        <v>162068.78041000001</v>
      </c>
      <c r="M59">
        <v>175445.66388000001</v>
      </c>
    </row>
    <row r="60" spans="9:13" x14ac:dyDescent="0.25">
      <c r="I60" s="1">
        <v>41305</v>
      </c>
      <c r="L60">
        <v>163206.96960000001</v>
      </c>
      <c r="M60">
        <v>187129.35535</v>
      </c>
    </row>
    <row r="61" spans="9:13" x14ac:dyDescent="0.25">
      <c r="I61" s="1">
        <v>41333</v>
      </c>
      <c r="L61">
        <v>165377.28401</v>
      </c>
      <c r="M61">
        <v>187298.74799</v>
      </c>
    </row>
    <row r="62" spans="9:13" x14ac:dyDescent="0.25">
      <c r="I62" s="1">
        <v>41364</v>
      </c>
      <c r="L62">
        <v>167940.94992000001</v>
      </c>
      <c r="M62">
        <v>193292.38712</v>
      </c>
    </row>
    <row r="63" spans="9:13" x14ac:dyDescent="0.25">
      <c r="I63" s="1">
        <v>41394</v>
      </c>
      <c r="L63">
        <v>169243.05922</v>
      </c>
      <c r="M63">
        <v>191655.65836</v>
      </c>
    </row>
    <row r="64" spans="9:13" x14ac:dyDescent="0.25">
      <c r="I64" s="1">
        <v>41425</v>
      </c>
      <c r="L64">
        <v>169471.67173</v>
      </c>
      <c r="M64">
        <v>212171.96539999999</v>
      </c>
    </row>
    <row r="65" spans="9:13" x14ac:dyDescent="0.25">
      <c r="I65" s="1">
        <v>41455</v>
      </c>
      <c r="L65">
        <v>170626.71442</v>
      </c>
      <c r="M65">
        <v>204628.49372999999</v>
      </c>
    </row>
    <row r="66" spans="9:13" x14ac:dyDescent="0.25">
      <c r="I66" s="1">
        <v>41486</v>
      </c>
      <c r="L66">
        <v>173082.69010000001</v>
      </c>
      <c r="M66">
        <v>210100.75555</v>
      </c>
    </row>
    <row r="67" spans="9:13" x14ac:dyDescent="0.25">
      <c r="I67" s="1">
        <v>41517</v>
      </c>
      <c r="L67">
        <v>174279.06484000001</v>
      </c>
      <c r="M67">
        <v>216484.87770000001</v>
      </c>
    </row>
    <row r="68" spans="9:13" x14ac:dyDescent="0.25">
      <c r="I68" s="1">
        <v>41547</v>
      </c>
      <c r="L68">
        <v>175779.23410999999</v>
      </c>
      <c r="M68">
        <v>221477.56041000001</v>
      </c>
    </row>
    <row r="69" spans="9:13" x14ac:dyDescent="0.25">
      <c r="I69" s="1">
        <v>41578</v>
      </c>
      <c r="L69">
        <v>176829.73918999999</v>
      </c>
      <c r="M69">
        <v>228597.55053000001</v>
      </c>
    </row>
    <row r="70" spans="9:13" x14ac:dyDescent="0.25">
      <c r="I70" s="1">
        <v>41608</v>
      </c>
      <c r="L70">
        <v>177700.73707999999</v>
      </c>
      <c r="M70">
        <v>232239.49202000001</v>
      </c>
    </row>
    <row r="71" spans="9:13" x14ac:dyDescent="0.25">
      <c r="I71" s="1">
        <v>41639</v>
      </c>
      <c r="L71">
        <v>178923.91021</v>
      </c>
      <c r="M71">
        <v>236764.69506</v>
      </c>
    </row>
    <row r="72" spans="9:13" x14ac:dyDescent="0.25">
      <c r="I72" s="1">
        <v>41670</v>
      </c>
      <c r="L72">
        <v>180805.00401999999</v>
      </c>
      <c r="M72">
        <v>238298.02833</v>
      </c>
    </row>
    <row r="73" spans="9:13" x14ac:dyDescent="0.25">
      <c r="I73" s="1">
        <v>41698</v>
      </c>
      <c r="L73">
        <v>183441.43961999999</v>
      </c>
      <c r="M73">
        <v>239028.39653999999</v>
      </c>
    </row>
    <row r="74" spans="9:13" x14ac:dyDescent="0.25">
      <c r="I74" s="1">
        <v>41729</v>
      </c>
      <c r="L74">
        <v>186496.37177999999</v>
      </c>
      <c r="M74">
        <v>240149.24776</v>
      </c>
    </row>
    <row r="75" spans="9:13" x14ac:dyDescent="0.25">
      <c r="I75" s="1">
        <v>41759</v>
      </c>
      <c r="L75">
        <v>188067.01749999999</v>
      </c>
      <c r="M75">
        <v>242191.85884999999</v>
      </c>
    </row>
    <row r="76" spans="9:13" x14ac:dyDescent="0.25">
      <c r="I76" s="1">
        <v>41790</v>
      </c>
      <c r="L76">
        <v>189177.05911999999</v>
      </c>
      <c r="M76">
        <v>243909.98407999999</v>
      </c>
    </row>
    <row r="77" spans="9:13" x14ac:dyDescent="0.25">
      <c r="I77" s="1">
        <v>41820</v>
      </c>
      <c r="L77">
        <v>190433.42668999999</v>
      </c>
      <c r="M77">
        <v>248722.27463</v>
      </c>
    </row>
    <row r="78" spans="9:13" x14ac:dyDescent="0.25">
      <c r="I78" s="1">
        <v>41851</v>
      </c>
      <c r="L78">
        <v>192720.83452</v>
      </c>
      <c r="M78">
        <v>250720.88764</v>
      </c>
    </row>
    <row r="79" spans="9:13" x14ac:dyDescent="0.25">
      <c r="I79" s="1">
        <v>41882</v>
      </c>
      <c r="L79">
        <v>194188.19112999999</v>
      </c>
      <c r="M79">
        <v>248827.87002</v>
      </c>
    </row>
    <row r="80" spans="9:13" x14ac:dyDescent="0.25">
      <c r="I80" s="1">
        <v>41912</v>
      </c>
      <c r="L80">
        <v>194967.34404</v>
      </c>
      <c r="M80">
        <v>253874.95071</v>
      </c>
    </row>
    <row r="81" spans="9:13" x14ac:dyDescent="0.25">
      <c r="I81" s="1">
        <v>41943</v>
      </c>
      <c r="L81">
        <v>196112.59221</v>
      </c>
      <c r="M81">
        <v>250505.50210000001</v>
      </c>
    </row>
    <row r="82" spans="9:13" x14ac:dyDescent="0.25">
      <c r="I82" s="1">
        <v>41973</v>
      </c>
      <c r="L82">
        <v>196899.51207999999</v>
      </c>
      <c r="M82">
        <v>255811.41542999999</v>
      </c>
    </row>
    <row r="83" spans="9:13" x14ac:dyDescent="0.25">
      <c r="I83" s="1">
        <v>42004</v>
      </c>
      <c r="L83">
        <v>197376.46547</v>
      </c>
      <c r="M83">
        <v>260389.21801000001</v>
      </c>
    </row>
    <row r="84" spans="9:13" x14ac:dyDescent="0.25">
      <c r="I84" s="1">
        <v>42035</v>
      </c>
      <c r="L84">
        <v>197854.01302000001</v>
      </c>
      <c r="M84">
        <v>259388.89567</v>
      </c>
    </row>
    <row r="85" spans="9:13" x14ac:dyDescent="0.25">
      <c r="I85" s="1">
        <v>42063</v>
      </c>
      <c r="L85">
        <v>199792.69067000001</v>
      </c>
      <c r="M85">
        <v>268262.33026999998</v>
      </c>
    </row>
    <row r="86" spans="9:13" x14ac:dyDescent="0.25">
      <c r="I86" s="1">
        <v>42094</v>
      </c>
      <c r="L86">
        <v>203369.03448999999</v>
      </c>
      <c r="M86">
        <v>274676.24281000003</v>
      </c>
    </row>
    <row r="87" spans="9:13" x14ac:dyDescent="0.25">
      <c r="I87" s="1">
        <v>42124</v>
      </c>
      <c r="L87">
        <v>205908.54582999999</v>
      </c>
      <c r="M87">
        <v>279010.71951000002</v>
      </c>
    </row>
    <row r="88" spans="9:13" x14ac:dyDescent="0.25">
      <c r="I88" s="1">
        <v>42155</v>
      </c>
      <c r="L88">
        <v>207281.4276</v>
      </c>
      <c r="M88">
        <v>283134.40774</v>
      </c>
    </row>
    <row r="89" spans="9:13" x14ac:dyDescent="0.25">
      <c r="I89" s="1">
        <v>42185</v>
      </c>
      <c r="L89">
        <v>208981.59007999999</v>
      </c>
      <c r="M89">
        <v>277849.16408000002</v>
      </c>
    </row>
    <row r="90" spans="9:13" x14ac:dyDescent="0.25">
      <c r="I90" s="1">
        <v>42216</v>
      </c>
      <c r="L90">
        <v>211940.33202999999</v>
      </c>
      <c r="M90">
        <v>284053.00172</v>
      </c>
    </row>
    <row r="91" spans="9:13" x14ac:dyDescent="0.25">
      <c r="I91" s="1">
        <v>42247</v>
      </c>
      <c r="L91">
        <v>212819.16099999999</v>
      </c>
      <c r="M91">
        <v>281549.86109000002</v>
      </c>
    </row>
    <row r="92" spans="9:13" x14ac:dyDescent="0.25">
      <c r="I92" s="1">
        <v>42277</v>
      </c>
      <c r="L92">
        <v>213673.13510000001</v>
      </c>
      <c r="M92">
        <v>274039.22026999999</v>
      </c>
    </row>
    <row r="93" spans="9:13" x14ac:dyDescent="0.25">
      <c r="I93" s="1">
        <v>42308</v>
      </c>
      <c r="L93">
        <v>215088.52408</v>
      </c>
      <c r="M93">
        <v>295587.69838000002</v>
      </c>
    </row>
    <row r="94" spans="9:13" x14ac:dyDescent="0.25">
      <c r="I94" s="1">
        <v>42338</v>
      </c>
      <c r="L94">
        <v>216128.77371000001</v>
      </c>
      <c r="M94">
        <v>301430.92031000002</v>
      </c>
    </row>
    <row r="95" spans="9:13" x14ac:dyDescent="0.25">
      <c r="I95" s="1">
        <v>42369</v>
      </c>
      <c r="L95">
        <v>217558.60621999999</v>
      </c>
      <c r="M95">
        <v>315996.19819999998</v>
      </c>
    </row>
    <row r="96" spans="9:13" x14ac:dyDescent="0.25">
      <c r="I96" s="1">
        <v>42400</v>
      </c>
      <c r="L96">
        <v>220067.74659</v>
      </c>
      <c r="M96">
        <v>301092.0379</v>
      </c>
    </row>
    <row r="97" spans="9:13" x14ac:dyDescent="0.25">
      <c r="I97" s="1">
        <v>42429</v>
      </c>
      <c r="L97">
        <v>223787.91712</v>
      </c>
      <c r="M97">
        <v>305810.83682999999</v>
      </c>
    </row>
    <row r="98" spans="9:13" x14ac:dyDescent="0.25">
      <c r="I98" s="1">
        <v>42460</v>
      </c>
      <c r="L98">
        <v>226334.31125999999</v>
      </c>
      <c r="M98">
        <v>306582.02892000001</v>
      </c>
    </row>
    <row r="99" spans="9:13" x14ac:dyDescent="0.25">
      <c r="I99" s="1">
        <v>42490</v>
      </c>
      <c r="L99">
        <v>229047.34179000001</v>
      </c>
      <c r="M99">
        <v>302025.51341999997</v>
      </c>
    </row>
    <row r="100" spans="9:13" x14ac:dyDescent="0.25">
      <c r="I100" s="1">
        <v>42521</v>
      </c>
      <c r="L100">
        <v>230359.48314999999</v>
      </c>
      <c r="M100">
        <v>322538.19474000001</v>
      </c>
    </row>
    <row r="101" spans="9:13" x14ac:dyDescent="0.25">
      <c r="I101" s="1">
        <v>42551</v>
      </c>
      <c r="L101">
        <v>232557.03565000001</v>
      </c>
      <c r="M101">
        <v>302945.28959</v>
      </c>
    </row>
    <row r="102" spans="9:13" x14ac:dyDescent="0.25">
      <c r="I102" s="1">
        <v>42582</v>
      </c>
      <c r="L102">
        <v>235347.22380000001</v>
      </c>
      <c r="M102">
        <v>302632.00822999998</v>
      </c>
    </row>
    <row r="103" spans="9:13" x14ac:dyDescent="0.25">
      <c r="I103" s="1">
        <v>42613</v>
      </c>
      <c r="L103">
        <v>236139.78266999999</v>
      </c>
      <c r="M103">
        <v>315938.10376999999</v>
      </c>
    </row>
    <row r="104" spans="9:13" x14ac:dyDescent="0.25">
      <c r="I104" s="1">
        <v>42643</v>
      </c>
      <c r="L104">
        <v>237455.40356999999</v>
      </c>
      <c r="M104">
        <v>304813.09211999999</v>
      </c>
    </row>
    <row r="105" spans="9:13" x14ac:dyDescent="0.25">
      <c r="I105" s="1">
        <v>42674</v>
      </c>
      <c r="L105">
        <v>239548.71656</v>
      </c>
      <c r="M105">
        <v>293599.34853999998</v>
      </c>
    </row>
    <row r="106" spans="9:13" x14ac:dyDescent="0.25">
      <c r="I106" s="1">
        <v>42704</v>
      </c>
      <c r="L106">
        <v>241251.87935</v>
      </c>
      <c r="M106">
        <v>303698.65500000003</v>
      </c>
    </row>
    <row r="107" spans="9:13" x14ac:dyDescent="0.25">
      <c r="I107" s="1">
        <v>42735</v>
      </c>
      <c r="L107">
        <v>243183.38917000001</v>
      </c>
      <c r="M107">
        <v>299659.37998000003</v>
      </c>
    </row>
    <row r="108" spans="9:13" x14ac:dyDescent="0.25">
      <c r="I108" s="1">
        <v>42766</v>
      </c>
      <c r="L108">
        <v>245590.57412</v>
      </c>
      <c r="M108">
        <v>302009.09674000001</v>
      </c>
    </row>
    <row r="109" spans="9:13" x14ac:dyDescent="0.25">
      <c r="I109" s="1">
        <v>42794</v>
      </c>
      <c r="L109">
        <v>249083.30374</v>
      </c>
      <c r="M109">
        <v>298337.94400999998</v>
      </c>
    </row>
    <row r="110" spans="9:13" x14ac:dyDescent="0.25">
      <c r="I110" s="1">
        <v>42825</v>
      </c>
      <c r="L110">
        <v>251524.95494</v>
      </c>
      <c r="M110">
        <v>306658.69890999998</v>
      </c>
    </row>
    <row r="111" spans="9:13" x14ac:dyDescent="0.25">
      <c r="I111" s="1">
        <v>42855</v>
      </c>
      <c r="L111">
        <v>252769.91198</v>
      </c>
      <c r="M111">
        <v>312669.74197999999</v>
      </c>
    </row>
    <row r="112" spans="9:13" x14ac:dyDescent="0.25">
      <c r="I112" s="1">
        <v>42886</v>
      </c>
      <c r="L112">
        <v>254528.03399</v>
      </c>
      <c r="M112">
        <v>313722.5172</v>
      </c>
    </row>
    <row r="113" spans="9:13" x14ac:dyDescent="0.25">
      <c r="I113" s="1">
        <v>42916</v>
      </c>
      <c r="L113">
        <v>256024.52468</v>
      </c>
      <c r="M113">
        <v>311373.1544</v>
      </c>
    </row>
    <row r="114" spans="9:13" x14ac:dyDescent="0.25">
      <c r="I114" s="1">
        <v>42947</v>
      </c>
      <c r="L114">
        <v>257801.79947</v>
      </c>
      <c r="M114">
        <v>320788.58260000002</v>
      </c>
    </row>
    <row r="115" spans="9:13" x14ac:dyDescent="0.25">
      <c r="I115" s="1">
        <v>42978</v>
      </c>
      <c r="L115">
        <v>259110.34710000001</v>
      </c>
      <c r="M115">
        <v>319360.53852</v>
      </c>
    </row>
    <row r="116" spans="9:13" x14ac:dyDescent="0.25">
      <c r="I116" s="1">
        <v>43008</v>
      </c>
      <c r="L116">
        <v>261352.25297</v>
      </c>
      <c r="M116">
        <v>328460.37716999999</v>
      </c>
    </row>
    <row r="117" spans="9:13" x14ac:dyDescent="0.25">
      <c r="I117" s="1">
        <v>43039</v>
      </c>
      <c r="L117">
        <v>263160.18946999998</v>
      </c>
      <c r="M117">
        <v>340810.54598</v>
      </c>
    </row>
    <row r="118" spans="9:13" x14ac:dyDescent="0.25">
      <c r="I118" s="1">
        <v>43069</v>
      </c>
      <c r="L118">
        <v>264458.53798000002</v>
      </c>
      <c r="M118">
        <v>335294.40031</v>
      </c>
    </row>
    <row r="119" spans="9:13" x14ac:dyDescent="0.25">
      <c r="I119" s="1">
        <v>43100</v>
      </c>
      <c r="L119">
        <v>266771.72998</v>
      </c>
      <c r="M119">
        <v>313367.35483000003</v>
      </c>
    </row>
    <row r="120" spans="9:13" x14ac:dyDescent="0.25">
      <c r="I120" s="1">
        <v>43131</v>
      </c>
      <c r="L120">
        <v>268610.81368999998</v>
      </c>
      <c r="M120">
        <v>318101.11647000001</v>
      </c>
    </row>
    <row r="121" spans="9:13" x14ac:dyDescent="0.25">
      <c r="I121" s="1">
        <v>43159</v>
      </c>
      <c r="L121">
        <v>271577.71824999998</v>
      </c>
      <c r="M121">
        <v>304433.07023000001</v>
      </c>
    </row>
    <row r="122" spans="9:13" x14ac:dyDescent="0.25">
      <c r="I122" s="1">
        <v>43190</v>
      </c>
      <c r="L122">
        <v>273688.23741</v>
      </c>
      <c r="M122">
        <v>295004.54238</v>
      </c>
    </row>
    <row r="123" spans="9:13" x14ac:dyDescent="0.25">
      <c r="I123" s="1">
        <v>43220</v>
      </c>
      <c r="L123">
        <v>276762.54216000001</v>
      </c>
      <c r="M123">
        <v>311553.34054</v>
      </c>
    </row>
    <row r="124" spans="9:13" x14ac:dyDescent="0.25">
      <c r="I124" s="1">
        <v>43251</v>
      </c>
      <c r="L124">
        <v>278406.19131999998</v>
      </c>
      <c r="M124">
        <v>312820.67232999997</v>
      </c>
    </row>
    <row r="125" spans="9:13" x14ac:dyDescent="0.25">
      <c r="I125" s="1">
        <v>43281</v>
      </c>
      <c r="L125">
        <v>280519.15015</v>
      </c>
      <c r="M125">
        <v>326417.63881999999</v>
      </c>
    </row>
    <row r="126" spans="9:13" x14ac:dyDescent="0.25">
      <c r="I126" s="1">
        <v>43312</v>
      </c>
      <c r="L126">
        <v>283931.56727</v>
      </c>
      <c r="M126">
        <v>322948.02127000003</v>
      </c>
    </row>
    <row r="127" spans="9:13" x14ac:dyDescent="0.25">
      <c r="I127" s="1">
        <v>43343</v>
      </c>
      <c r="L127">
        <v>284858.09927000001</v>
      </c>
      <c r="M127">
        <v>346505.01727000001</v>
      </c>
    </row>
    <row r="128" spans="9:13" x14ac:dyDescent="0.25">
      <c r="I128" s="1">
        <v>43373</v>
      </c>
      <c r="L128">
        <v>287260.60914000002</v>
      </c>
      <c r="M128">
        <v>333112.57870999997</v>
      </c>
    </row>
    <row r="129" spans="9:13" x14ac:dyDescent="0.25">
      <c r="I129" s="1">
        <v>43404</v>
      </c>
      <c r="L129">
        <v>289716.22453000001</v>
      </c>
      <c r="M129">
        <v>322293.05904000002</v>
      </c>
    </row>
    <row r="130" spans="9:13" x14ac:dyDescent="0.25">
      <c r="I130" s="1">
        <v>43434</v>
      </c>
      <c r="L130">
        <v>291386.53038000001</v>
      </c>
      <c r="M130">
        <v>309760.40130999999</v>
      </c>
    </row>
    <row r="131" spans="9:13" x14ac:dyDescent="0.25">
      <c r="I131" s="1">
        <v>43465</v>
      </c>
      <c r="L131">
        <v>292085.12641999999</v>
      </c>
      <c r="M131">
        <v>308767.80570000003</v>
      </c>
    </row>
    <row r="132" spans="9:13" x14ac:dyDescent="0.25">
      <c r="I132" s="1">
        <v>43496</v>
      </c>
      <c r="L132">
        <v>292784.51065000001</v>
      </c>
      <c r="M132">
        <v>308564.05041000003</v>
      </c>
    </row>
    <row r="133" spans="9:13" x14ac:dyDescent="0.25">
      <c r="I133" s="1">
        <v>43524</v>
      </c>
      <c r="L133">
        <v>296193.01702000003</v>
      </c>
      <c r="M133">
        <v>324702.83526999998</v>
      </c>
    </row>
    <row r="134" spans="9:13" x14ac:dyDescent="0.25">
      <c r="I134" s="1">
        <v>43555</v>
      </c>
      <c r="L134">
        <v>299742.13072000002</v>
      </c>
      <c r="M134">
        <v>329065.33095999999</v>
      </c>
    </row>
    <row r="135" spans="9:13" x14ac:dyDescent="0.25">
      <c r="I135" s="1">
        <v>43585</v>
      </c>
      <c r="L135">
        <v>302756.71562999999</v>
      </c>
      <c r="M135">
        <v>334243.76192000002</v>
      </c>
    </row>
    <row r="136" spans="9:13" x14ac:dyDescent="0.25">
      <c r="I136" s="1">
        <v>43616</v>
      </c>
      <c r="L136">
        <v>304791.77630999999</v>
      </c>
      <c r="M136">
        <v>321322.38751999999</v>
      </c>
    </row>
    <row r="137" spans="9:13" x14ac:dyDescent="0.25">
      <c r="I137" s="1">
        <v>43646</v>
      </c>
      <c r="L137">
        <v>307058.28294</v>
      </c>
      <c r="M137">
        <v>327163.77711999998</v>
      </c>
    </row>
    <row r="138" spans="9:13" x14ac:dyDescent="0.25">
      <c r="I138" s="1">
        <v>43677</v>
      </c>
      <c r="L138">
        <v>309379.20396999997</v>
      </c>
      <c r="M138">
        <v>326867.34155000001</v>
      </c>
    </row>
    <row r="139" spans="9:13" x14ac:dyDescent="0.25">
      <c r="I139" s="1">
        <v>43708</v>
      </c>
      <c r="L139">
        <v>311451.02023000002</v>
      </c>
      <c r="M139">
        <v>339439.42751000001</v>
      </c>
    </row>
    <row r="140" spans="9:13" x14ac:dyDescent="0.25">
      <c r="I140" s="1">
        <v>43738</v>
      </c>
      <c r="L140">
        <v>313492.75380000001</v>
      </c>
      <c r="M140">
        <v>340793.47769000003</v>
      </c>
    </row>
    <row r="141" spans="9:13" x14ac:dyDescent="0.25">
      <c r="I141" s="1">
        <v>43769</v>
      </c>
      <c r="L141">
        <v>314792.87174999999</v>
      </c>
      <c r="M141">
        <v>349335.14292999997</v>
      </c>
    </row>
    <row r="142" spans="9:13" x14ac:dyDescent="0.25">
      <c r="I142" s="1">
        <v>43799</v>
      </c>
      <c r="L142">
        <v>316322.28333000001</v>
      </c>
      <c r="M142">
        <v>348443.50686000002</v>
      </c>
    </row>
    <row r="143" spans="9:13" x14ac:dyDescent="0.25">
      <c r="I143" s="1">
        <v>43830</v>
      </c>
      <c r="L143">
        <v>318435.64659999998</v>
      </c>
      <c r="M143">
        <v>349170.92460000003</v>
      </c>
    </row>
    <row r="144" spans="9:13" x14ac:dyDescent="0.25">
      <c r="I144" s="1">
        <v>43861</v>
      </c>
      <c r="L144">
        <v>320561.00673000002</v>
      </c>
      <c r="M144">
        <v>356226.52974999999</v>
      </c>
    </row>
    <row r="145" spans="9:13" x14ac:dyDescent="0.25">
      <c r="I145" s="1">
        <v>43890</v>
      </c>
      <c r="L145">
        <v>324765.74033</v>
      </c>
      <c r="M145">
        <v>348416.9081</v>
      </c>
    </row>
    <row r="146" spans="9:13" x14ac:dyDescent="0.25">
      <c r="I146" s="1">
        <v>43921</v>
      </c>
      <c r="L146">
        <v>327193.59039999999</v>
      </c>
      <c r="M146">
        <v>341040.19435000001</v>
      </c>
    </row>
    <row r="147" spans="9:13" x14ac:dyDescent="0.25">
      <c r="I147" s="1">
        <v>43951</v>
      </c>
      <c r="L147">
        <v>326878.74492000003</v>
      </c>
      <c r="M147">
        <v>381347.49939999997</v>
      </c>
    </row>
    <row r="148" spans="9:13" x14ac:dyDescent="0.25">
      <c r="I148" s="1">
        <v>43982</v>
      </c>
      <c r="L148">
        <v>326326.87972999999</v>
      </c>
      <c r="M148">
        <v>382098.46578999999</v>
      </c>
    </row>
    <row r="149" spans="9:13" x14ac:dyDescent="0.25">
      <c r="I149" s="1">
        <v>44012</v>
      </c>
      <c r="L149">
        <v>329278.25092999998</v>
      </c>
      <c r="M149">
        <v>393424.76487999997</v>
      </c>
    </row>
    <row r="150" spans="9:13" x14ac:dyDescent="0.25">
      <c r="I150" s="1">
        <v>44043</v>
      </c>
      <c r="L150">
        <v>334763.46149000002</v>
      </c>
      <c r="M150">
        <v>399998.05304999999</v>
      </c>
    </row>
    <row r="151" spans="9:13" x14ac:dyDescent="0.25">
      <c r="I151" s="1">
        <v>44074</v>
      </c>
      <c r="L151">
        <v>336703.25078</v>
      </c>
      <c r="M151">
        <v>408467.41475</v>
      </c>
    </row>
    <row r="152" spans="9:13" x14ac:dyDescent="0.25">
      <c r="I152" s="1">
        <v>44104</v>
      </c>
      <c r="L152">
        <v>338608.12858000002</v>
      </c>
      <c r="M152">
        <v>393276.11129999999</v>
      </c>
    </row>
    <row r="153" spans="9:13" x14ac:dyDescent="0.25">
      <c r="I153" s="1">
        <v>44135</v>
      </c>
      <c r="L153">
        <v>340846.17868000001</v>
      </c>
      <c r="M153">
        <v>383077.08708000003</v>
      </c>
    </row>
    <row r="154" spans="9:13" x14ac:dyDescent="0.25">
      <c r="I154" s="1">
        <v>44165</v>
      </c>
      <c r="L154">
        <v>342214.17258000001</v>
      </c>
      <c r="M154">
        <v>400751.71918000001</v>
      </c>
    </row>
    <row r="155" spans="9:13" x14ac:dyDescent="0.25">
      <c r="I155" s="1">
        <v>44196</v>
      </c>
      <c r="L155">
        <v>344193.80025999999</v>
      </c>
      <c r="M155">
        <v>402271.24706999998</v>
      </c>
    </row>
    <row r="156" spans="9:13" x14ac:dyDescent="0.25">
      <c r="I156" s="1">
        <v>44227</v>
      </c>
      <c r="L156">
        <v>346746.41295999999</v>
      </c>
      <c r="M156">
        <v>417565.08992</v>
      </c>
    </row>
    <row r="157" spans="9:13" x14ac:dyDescent="0.25">
      <c r="I157" s="1">
        <v>44255</v>
      </c>
      <c r="L157">
        <v>350303.08977000002</v>
      </c>
      <c r="M157">
        <v>423516.47636999999</v>
      </c>
    </row>
    <row r="158" spans="9:13" x14ac:dyDescent="0.25">
      <c r="I158" s="1">
        <v>44286</v>
      </c>
      <c r="L158">
        <v>354022.63575999998</v>
      </c>
      <c r="M158">
        <v>416494.71875</v>
      </c>
    </row>
    <row r="159" spans="9:13" x14ac:dyDescent="0.25">
      <c r="I159" s="1">
        <v>44316</v>
      </c>
      <c r="L159">
        <v>357718.56384999998</v>
      </c>
      <c r="M159">
        <v>424361.43734</v>
      </c>
    </row>
    <row r="160" spans="9:13" x14ac:dyDescent="0.25">
      <c r="I160" s="1">
        <v>44347</v>
      </c>
      <c r="L160">
        <v>359487.74012999999</v>
      </c>
      <c r="M160">
        <v>419776.64859</v>
      </c>
    </row>
    <row r="161" spans="9:13" x14ac:dyDescent="0.25">
      <c r="I161" s="1">
        <v>44377</v>
      </c>
      <c r="L161">
        <v>361790.46432000003</v>
      </c>
      <c r="M161">
        <v>421445.34649000003</v>
      </c>
    </row>
    <row r="162" spans="9:13" x14ac:dyDescent="0.25">
      <c r="I162" s="1">
        <v>44408</v>
      </c>
      <c r="L162">
        <v>367031.61949999997</v>
      </c>
      <c r="M162">
        <v>424897.21445000003</v>
      </c>
    </row>
    <row r="163" spans="9:13" x14ac:dyDescent="0.25">
      <c r="I163" s="1">
        <v>44439</v>
      </c>
      <c r="L163">
        <v>369998.08405</v>
      </c>
      <c r="M163">
        <v>422433.11177000002</v>
      </c>
    </row>
    <row r="164" spans="9:13" x14ac:dyDescent="0.25">
      <c r="I164" s="1">
        <v>44469</v>
      </c>
      <c r="L164">
        <v>372352.92749999999</v>
      </c>
      <c r="M164">
        <v>424464.10827999999</v>
      </c>
    </row>
    <row r="165" spans="9:13" x14ac:dyDescent="0.25">
      <c r="I165" s="1">
        <v>44500</v>
      </c>
      <c r="L165">
        <v>374770.65466</v>
      </c>
      <c r="M165">
        <v>437125.94033000001</v>
      </c>
    </row>
    <row r="166" spans="9:13" x14ac:dyDescent="0.25">
      <c r="I166" s="1">
        <v>44530</v>
      </c>
      <c r="L166">
        <v>378028.25154000003</v>
      </c>
      <c r="M166">
        <v>438900.52412000002</v>
      </c>
    </row>
    <row r="167" spans="9:13" x14ac:dyDescent="0.25">
      <c r="I167" s="1">
        <v>44561</v>
      </c>
      <c r="L167">
        <v>381649.83760000003</v>
      </c>
      <c r="M167">
        <v>442861.24154000002</v>
      </c>
    </row>
    <row r="168" spans="9:13" x14ac:dyDescent="0.25">
      <c r="I168" s="1">
        <v>44592</v>
      </c>
      <c r="L168">
        <v>383964.41989000002</v>
      </c>
      <c r="M168">
        <v>428259.02068999998</v>
      </c>
    </row>
    <row r="169" spans="9:13" x14ac:dyDescent="0.25">
      <c r="I169" s="1">
        <v>44620</v>
      </c>
      <c r="L169">
        <v>387605.34185999999</v>
      </c>
      <c r="M169">
        <v>426772.40181000001</v>
      </c>
    </row>
    <row r="170" spans="9:13" x14ac:dyDescent="0.25">
      <c r="I170" s="1">
        <v>44651</v>
      </c>
      <c r="L170">
        <v>392898.23080999998</v>
      </c>
      <c r="M170">
        <v>420311.18906</v>
      </c>
    </row>
    <row r="171" spans="9:13" x14ac:dyDescent="0.25">
      <c r="I171" s="1">
        <v>44681</v>
      </c>
      <c r="L171">
        <v>396694.37596999999</v>
      </c>
      <c r="M171">
        <v>419363.52510999999</v>
      </c>
    </row>
    <row r="172" spans="9:13" x14ac:dyDescent="0.25">
      <c r="I172" s="1">
        <v>44712</v>
      </c>
      <c r="L172">
        <v>400938.81319999998</v>
      </c>
      <c r="M172">
        <v>418335.72649999999</v>
      </c>
    </row>
    <row r="173" spans="9:13" x14ac:dyDescent="0.25">
      <c r="I173" s="1">
        <v>44742</v>
      </c>
      <c r="L173">
        <v>406647.15010000003</v>
      </c>
      <c r="M173">
        <v>419002.04846999998</v>
      </c>
    </row>
    <row r="174" spans="9:13" x14ac:dyDescent="0.25">
      <c r="I174" s="1">
        <v>44773</v>
      </c>
      <c r="L174">
        <v>414317.53405999998</v>
      </c>
      <c r="M174">
        <v>421545.63919999998</v>
      </c>
    </row>
    <row r="175" spans="9:13" x14ac:dyDescent="0.25">
      <c r="I175" s="1">
        <v>44804</v>
      </c>
      <c r="L175">
        <v>416786.60976000002</v>
      </c>
      <c r="M175">
        <v>429563.19137000002</v>
      </c>
    </row>
    <row r="176" spans="9:13" x14ac:dyDescent="0.25">
      <c r="I176" s="1">
        <v>44834</v>
      </c>
      <c r="L176">
        <v>418836.14558000001</v>
      </c>
      <c r="M176">
        <v>418811.67074999999</v>
      </c>
    </row>
    <row r="177" spans="9:13" x14ac:dyDescent="0.25">
      <c r="I177" s="1">
        <v>44865</v>
      </c>
      <c r="L177">
        <v>422086.79518000002</v>
      </c>
      <c r="M177">
        <v>422543.29488</v>
      </c>
    </row>
    <row r="178" spans="9:13" x14ac:dyDescent="0.25">
      <c r="I178" s="1">
        <v>44895</v>
      </c>
      <c r="L178">
        <v>424920.32902</v>
      </c>
      <c r="M178">
        <v>434484.25160000002</v>
      </c>
    </row>
    <row r="179" spans="9:13" x14ac:dyDescent="0.25">
      <c r="I179" s="1">
        <v>44926</v>
      </c>
      <c r="L179">
        <v>428208.16048000002</v>
      </c>
      <c r="M179">
        <v>439456.01857000001</v>
      </c>
    </row>
    <row r="180" spans="9:13" x14ac:dyDescent="0.25">
      <c r="I180" s="1">
        <v>44957</v>
      </c>
      <c r="L180">
        <v>429601.30112000002</v>
      </c>
      <c r="M180">
        <v>483536.11356999999</v>
      </c>
    </row>
    <row r="181" spans="9:13" x14ac:dyDescent="0.25">
      <c r="I181" s="1">
        <v>44985</v>
      </c>
      <c r="L181">
        <v>434284.49541999999</v>
      </c>
      <c r="M181">
        <v>485776.85879999999</v>
      </c>
    </row>
    <row r="182" spans="9:13" x14ac:dyDescent="0.25">
      <c r="I182" s="1">
        <v>45016</v>
      </c>
      <c r="L182">
        <v>440329.12663999997</v>
      </c>
      <c r="M182">
        <v>484470.66535000002</v>
      </c>
    </row>
    <row r="183" spans="9:13" x14ac:dyDescent="0.25">
      <c r="I183" s="1">
        <v>45046</v>
      </c>
      <c r="L183">
        <v>443644.88088000001</v>
      </c>
      <c r="M183">
        <v>489320.89734000002</v>
      </c>
    </row>
    <row r="184" spans="9:13" x14ac:dyDescent="0.25">
      <c r="I184" s="1">
        <v>45077</v>
      </c>
      <c r="L184">
        <v>446262.45170999999</v>
      </c>
      <c r="M184">
        <v>492879.56391000003</v>
      </c>
    </row>
    <row r="185" spans="9:13" x14ac:dyDescent="0.25">
      <c r="I185" s="1">
        <v>45107</v>
      </c>
      <c r="L185">
        <v>448833.66730999999</v>
      </c>
      <c r="M185">
        <v>490210.26068000001</v>
      </c>
    </row>
    <row r="186" spans="9:13" x14ac:dyDescent="0.25">
      <c r="I186" s="1">
        <v>45138</v>
      </c>
      <c r="L186">
        <v>454613.37144999998</v>
      </c>
      <c r="M186">
        <v>485866.57629</v>
      </c>
    </row>
    <row r="187" spans="9:13" x14ac:dyDescent="0.25">
      <c r="I187" s="1">
        <v>45169</v>
      </c>
      <c r="L187">
        <v>457678.73751000001</v>
      </c>
      <c r="M187">
        <v>484644.76338000002</v>
      </c>
    </row>
    <row r="188" spans="9:13" x14ac:dyDescent="0.25">
      <c r="I188" s="1">
        <v>45199</v>
      </c>
      <c r="L188">
        <v>462279.06342999998</v>
      </c>
      <c r="M188">
        <v>471653.74979999999</v>
      </c>
    </row>
    <row r="189" spans="9:13" x14ac:dyDescent="0.25">
      <c r="I189" s="1">
        <v>45230</v>
      </c>
      <c r="L189">
        <v>468159.29295999999</v>
      </c>
      <c r="M189">
        <v>460866.34681000002</v>
      </c>
    </row>
    <row r="190" spans="9:13" x14ac:dyDescent="0.25">
      <c r="I190" s="1">
        <v>45260</v>
      </c>
      <c r="L190">
        <v>469640.43114</v>
      </c>
      <c r="M190">
        <v>482792.47735</v>
      </c>
    </row>
    <row r="191" spans="9:13" x14ac:dyDescent="0.25">
      <c r="I191" s="1">
        <v>45291</v>
      </c>
      <c r="L191">
        <v>471588.18021999998</v>
      </c>
      <c r="M191">
        <v>491961.54220999999</v>
      </c>
    </row>
    <row r="192" spans="9:13" x14ac:dyDescent="0.25">
      <c r="I192" s="1">
        <v>45322</v>
      </c>
      <c r="L192">
        <v>473945.00873</v>
      </c>
      <c r="M192">
        <v>480759.23632000003</v>
      </c>
    </row>
    <row r="193" spans="9:13" x14ac:dyDescent="0.25">
      <c r="I193" s="1">
        <v>45351</v>
      </c>
      <c r="L193">
        <v>480212.26186000003</v>
      </c>
      <c r="M193">
        <v>487795.22433</v>
      </c>
    </row>
    <row r="194" spans="9:13" x14ac:dyDescent="0.25">
      <c r="I194" s="1">
        <v>45382</v>
      </c>
      <c r="L194">
        <v>485840.82225999999</v>
      </c>
      <c r="M194">
        <v>497930.99183999997</v>
      </c>
    </row>
    <row r="195" spans="9:13" x14ac:dyDescent="0.25">
      <c r="I195" s="1">
        <v>45412</v>
      </c>
      <c r="L195">
        <v>489007.52256000001</v>
      </c>
      <c r="M195">
        <v>506164.81277999998</v>
      </c>
    </row>
    <row r="196" spans="9:13" x14ac:dyDescent="0.25">
      <c r="I196" s="1">
        <v>45443</v>
      </c>
      <c r="L196">
        <v>491849.82594000001</v>
      </c>
      <c r="M196">
        <v>515745.10756999999</v>
      </c>
    </row>
    <row r="197" spans="9:13" x14ac:dyDescent="0.25">
      <c r="I197" s="1">
        <v>45473</v>
      </c>
      <c r="L197">
        <v>494232.96477999998</v>
      </c>
      <c r="M197">
        <v>505853.24854</v>
      </c>
    </row>
    <row r="198" spans="9:13" x14ac:dyDescent="0.25">
      <c r="I198" s="1">
        <v>45504</v>
      </c>
      <c r="L198">
        <v>498335.05109000002</v>
      </c>
      <c r="M198">
        <v>510889.59278000001</v>
      </c>
    </row>
    <row r="199" spans="9:13" x14ac:dyDescent="0.25">
      <c r="I199" s="1">
        <v>45535</v>
      </c>
      <c r="L199">
        <v>500814.34168999997</v>
      </c>
      <c r="M199">
        <v>510998.33480999997</v>
      </c>
    </row>
    <row r="200" spans="9:13" x14ac:dyDescent="0.25">
      <c r="I200" s="1">
        <v>45565</v>
      </c>
      <c r="L200">
        <v>503237.95257999998</v>
      </c>
      <c r="M200">
        <v>527528.34476999997</v>
      </c>
    </row>
    <row r="201" spans="9:13" x14ac:dyDescent="0.25">
      <c r="I201" s="1">
        <v>45596</v>
      </c>
      <c r="L201">
        <v>504909.76048</v>
      </c>
      <c r="M201">
        <v>526251.54802999995</v>
      </c>
    </row>
    <row r="202" spans="9:13" x14ac:dyDescent="0.25">
      <c r="I202" s="1">
        <v>45626</v>
      </c>
      <c r="L202">
        <v>506936.20501999999</v>
      </c>
      <c r="M202">
        <v>527148.13158000004</v>
      </c>
    </row>
    <row r="203" spans="9:13" x14ac:dyDescent="0.25">
      <c r="I203" s="1">
        <v>45657</v>
      </c>
      <c r="L203">
        <v>509457.51503000001</v>
      </c>
      <c r="M203">
        <v>531769.83545000001</v>
      </c>
    </row>
    <row r="204" spans="9:13" x14ac:dyDescent="0.25">
      <c r="I204" s="1">
        <v>45688</v>
      </c>
      <c r="L204">
        <v>513035.52114000003</v>
      </c>
      <c r="M204">
        <v>542674.99325000006</v>
      </c>
    </row>
    <row r="205" spans="9:13" x14ac:dyDescent="0.25">
      <c r="I205" s="1">
        <v>45716</v>
      </c>
      <c r="L205">
        <v>519367.29025999998</v>
      </c>
      <c r="M205">
        <v>547431.79874999996</v>
      </c>
    </row>
    <row r="206" spans="9:13" x14ac:dyDescent="0.25">
      <c r="I206" s="1">
        <v>45747</v>
      </c>
      <c r="L206">
        <v>523489.06176000001</v>
      </c>
      <c r="M206">
        <v>556222.00196000002</v>
      </c>
    </row>
    <row r="207" spans="9:13" x14ac:dyDescent="0.25">
      <c r="I207" s="1">
        <v>45777</v>
      </c>
      <c r="L207">
        <v>527071.52610999998</v>
      </c>
      <c r="M207">
        <v>555071.56438</v>
      </c>
    </row>
    <row r="208" spans="9:13" x14ac:dyDescent="0.25">
      <c r="I208" s="1">
        <v>45808</v>
      </c>
      <c r="L208">
        <v>530249.20779000001</v>
      </c>
      <c r="M208">
        <v>566052.26827</v>
      </c>
    </row>
    <row r="209" spans="9:13" x14ac:dyDescent="0.25">
      <c r="I209" s="1">
        <v>45838</v>
      </c>
      <c r="L209">
        <v>533870.59271</v>
      </c>
      <c r="M209">
        <v>580588.55828</v>
      </c>
    </row>
    <row r="210" spans="9:13" x14ac:dyDescent="0.25">
      <c r="I210" s="1">
        <v>45869</v>
      </c>
      <c r="L210">
        <v>540581.88902999996</v>
      </c>
      <c r="M210">
        <v>595593.91972999997</v>
      </c>
    </row>
    <row r="211" spans="9:13" x14ac:dyDescent="0.25">
      <c r="I211" s="1">
        <v>45900</v>
      </c>
      <c r="L211">
        <v>542322.35236000002</v>
      </c>
      <c r="M211">
        <v>599973.15101000003</v>
      </c>
    </row>
    <row r="212" spans="9:13" x14ac:dyDescent="0.25">
      <c r="I212" s="1">
        <v>45930</v>
      </c>
      <c r="L212">
        <v>545506.30249000003</v>
      </c>
      <c r="M212">
        <v>619716.01090999995</v>
      </c>
    </row>
    <row r="213" spans="9:13" x14ac:dyDescent="0.25">
      <c r="I213" s="1">
        <v>45961</v>
      </c>
      <c r="L213">
        <v>548274.58216999995</v>
      </c>
      <c r="M213">
        <v>621376.02268000005</v>
      </c>
    </row>
    <row r="214" spans="9:13" x14ac:dyDescent="0.25">
      <c r="I214" s="1">
        <v>45991</v>
      </c>
      <c r="L214">
        <v>549967.43581000005</v>
      </c>
      <c r="M214">
        <v>618847.90959000005</v>
      </c>
    </row>
    <row r="215" spans="9:13" x14ac:dyDescent="0.25">
      <c r="I215" s="1">
        <v>46022</v>
      </c>
      <c r="L215">
        <v>553268.19429999997</v>
      </c>
      <c r="M215">
        <v>614551.85063</v>
      </c>
    </row>
    <row r="216" spans="9:13" x14ac:dyDescent="0.25">
      <c r="I216" s="1">
        <v>46053</v>
      </c>
      <c r="L216">
        <v>556586.79012999998</v>
      </c>
      <c r="M216">
        <v>630129.08800999995</v>
      </c>
    </row>
    <row r="217" spans="9:13" x14ac:dyDescent="0.25">
      <c r="I217" s="1">
        <v>46081</v>
      </c>
      <c r="L217">
        <v>560726.48514999996</v>
      </c>
      <c r="M217">
        <v>634487.04981999996</v>
      </c>
    </row>
    <row r="218" spans="9:13" x14ac:dyDescent="0.25">
      <c r="I218" s="1">
        <v>46112</v>
      </c>
      <c r="L218">
        <v>566146.75635000004</v>
      </c>
      <c r="M218">
        <v>622269.90009000001</v>
      </c>
    </row>
    <row r="219" spans="9:13" x14ac:dyDescent="0.25">
      <c r="I219" s="1">
        <v>46142</v>
      </c>
      <c r="L219">
        <v>574630.57770999998</v>
      </c>
      <c r="M219">
        <v>643898.57556999999</v>
      </c>
    </row>
    <row r="220" spans="9:13" x14ac:dyDescent="0.25">
      <c r="I220" s="1">
        <v>46173</v>
      </c>
      <c r="J220">
        <v>626612.70776000002</v>
      </c>
      <c r="K220">
        <v>579611.90420999995</v>
      </c>
      <c r="L220">
        <v>579611.90420999995</v>
      </c>
      <c r="M220">
        <v>626612.70776000002</v>
      </c>
    </row>
  </sheetData>
  <pageMargins left="0.7" right="0.7" top="0.75" bottom="0.75" header="0.3" footer="0.3"/>
  <drawing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75C6-2A40-4C09-A6ED-77FEAC09C38A}">
  <dimension ref="B1:M220"/>
  <sheetViews>
    <sheetView zoomScale="130" zoomScaleNormal="130" workbookViewId="0">
      <selection activeCell="G14" sqref="G14"/>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4.28515625" bestFit="1" customWidth="1"/>
    <col min="11" max="11" width="13.140625" bestFit="1" customWidth="1"/>
    <col min="12" max="12" width="18.28515625" bestFit="1" customWidth="1"/>
    <col min="13" max="13" width="19.710937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114</v>
      </c>
      <c r="K1" t="s">
        <v>113</v>
      </c>
      <c r="L1" t="s">
        <v>118</v>
      </c>
      <c r="M1" t="s">
        <v>119</v>
      </c>
    </row>
    <row r="2" spans="2:13" x14ac:dyDescent="0.25">
      <c r="B2">
        <v>817</v>
      </c>
      <c r="C2" t="s">
        <v>127</v>
      </c>
      <c r="D2" t="s">
        <v>113</v>
      </c>
      <c r="E2" t="str">
        <f>_xlfn.CONCAT(B2,"_",C2,"_",D2)</f>
        <v>817_A_PH_FOORD</v>
      </c>
      <c r="F2" t="str">
        <f>INDEX(
Table_MAPPINGS_PH_GRAPHS_2[SERIES_ID],
MATCH(E2,Table_MAPPINGS_PH_GRAPHS_2[LOOKUP],0
))</f>
        <v>1592</v>
      </c>
      <c r="G2" t="s">
        <v>15768</v>
      </c>
      <c r="I2" s="1">
        <v>39539</v>
      </c>
      <c r="J2">
        <v>100000</v>
      </c>
      <c r="K2">
        <v>100000</v>
      </c>
    </row>
    <row r="3" spans="2:13" x14ac:dyDescent="0.25">
      <c r="B3">
        <v>817</v>
      </c>
      <c r="C3" t="s">
        <v>127</v>
      </c>
      <c r="D3" t="s">
        <v>114</v>
      </c>
      <c r="E3" t="str">
        <f>_xlfn.CONCAT(B3,"_",C3,"_",D3)</f>
        <v>817_A_PH_COMP_1</v>
      </c>
      <c r="F3" t="str">
        <f>INDEX(
Table_MAPPINGS_PH_GRAPHS_2[SERIES_ID],
MATCH(E3,Table_MAPPINGS_PH_GRAPHS_2[LOOKUP],0
))</f>
        <v>1478</v>
      </c>
      <c r="G3" t="s">
        <v>15769</v>
      </c>
      <c r="I3" s="1">
        <v>39568</v>
      </c>
      <c r="J3">
        <v>99930.701939999999</v>
      </c>
      <c r="K3">
        <v>97311.107560000004</v>
      </c>
    </row>
    <row r="4" spans="2:13" x14ac:dyDescent="0.25">
      <c r="I4" s="1">
        <v>39599</v>
      </c>
      <c r="J4">
        <v>100807.99357999999</v>
      </c>
      <c r="K4">
        <v>96705.131800000003</v>
      </c>
    </row>
    <row r="5" spans="2:13" x14ac:dyDescent="0.25">
      <c r="I5" s="1">
        <v>39629</v>
      </c>
      <c r="J5">
        <v>97236.422479999994</v>
      </c>
      <c r="K5">
        <v>95495.180200000003</v>
      </c>
    </row>
    <row r="6" spans="2:13" x14ac:dyDescent="0.25">
      <c r="I6" s="1">
        <v>39660</v>
      </c>
      <c r="J6">
        <v>96373.280700000003</v>
      </c>
      <c r="K6">
        <v>93570.257199999993</v>
      </c>
    </row>
    <row r="7" spans="2:13" x14ac:dyDescent="0.25">
      <c r="I7" s="1">
        <v>39691</v>
      </c>
      <c r="J7">
        <v>99722.444950000005</v>
      </c>
      <c r="K7">
        <v>97154.113840000005</v>
      </c>
    </row>
    <row r="8" spans="2:13" x14ac:dyDescent="0.25">
      <c r="I8" s="1">
        <v>39721</v>
      </c>
      <c r="J8">
        <v>93509.290699999998</v>
      </c>
      <c r="K8">
        <v>93757.031390000004</v>
      </c>
    </row>
    <row r="9" spans="2:13" x14ac:dyDescent="0.25">
      <c r="I9" s="1">
        <v>39752</v>
      </c>
      <c r="J9">
        <v>88553.36997</v>
      </c>
      <c r="K9">
        <v>88725.594140000001</v>
      </c>
    </row>
    <row r="10" spans="2:13" x14ac:dyDescent="0.25">
      <c r="I10" s="1">
        <v>39782</v>
      </c>
      <c r="J10">
        <v>89122.706030000001</v>
      </c>
      <c r="K10">
        <v>89223.07548</v>
      </c>
    </row>
    <row r="11" spans="2:13" x14ac:dyDescent="0.25">
      <c r="I11" s="1">
        <v>39813</v>
      </c>
      <c r="J11">
        <v>90386.255229999995</v>
      </c>
      <c r="K11">
        <v>90667.995859999995</v>
      </c>
    </row>
    <row r="12" spans="2:13" x14ac:dyDescent="0.25">
      <c r="I12" s="1">
        <v>39844</v>
      </c>
      <c r="J12">
        <v>88390.438630000004</v>
      </c>
      <c r="K12">
        <v>90223.093850000005</v>
      </c>
    </row>
    <row r="13" spans="2:13" x14ac:dyDescent="0.25">
      <c r="I13" s="1">
        <v>39872</v>
      </c>
      <c r="J13">
        <v>83187.719400000002</v>
      </c>
      <c r="K13">
        <v>85431.296990000003</v>
      </c>
    </row>
    <row r="14" spans="2:13" x14ac:dyDescent="0.25">
      <c r="I14" s="1">
        <v>39903</v>
      </c>
      <c r="J14">
        <v>86668.372080000001</v>
      </c>
      <c r="K14">
        <v>88038.411009999996</v>
      </c>
    </row>
    <row r="15" spans="2:13" x14ac:dyDescent="0.25">
      <c r="I15" s="1">
        <v>39933</v>
      </c>
      <c r="J15">
        <v>87541.920230000003</v>
      </c>
      <c r="K15">
        <v>88291.370609999998</v>
      </c>
    </row>
    <row r="16" spans="2:13" x14ac:dyDescent="0.25">
      <c r="I16" s="1">
        <v>39964</v>
      </c>
      <c r="J16">
        <v>90207.781799999997</v>
      </c>
      <c r="K16">
        <v>89638.72451</v>
      </c>
    </row>
    <row r="17" spans="9:11" x14ac:dyDescent="0.25">
      <c r="I17" s="1">
        <v>39994</v>
      </c>
      <c r="J17">
        <v>90330.569690000004</v>
      </c>
      <c r="K17">
        <v>89567.811140000005</v>
      </c>
    </row>
    <row r="18" spans="9:11" x14ac:dyDescent="0.25">
      <c r="I18" s="1">
        <v>40025</v>
      </c>
      <c r="J18">
        <v>95436.986810000002</v>
      </c>
      <c r="K18">
        <v>94086.156619999994</v>
      </c>
    </row>
    <row r="19" spans="9:11" x14ac:dyDescent="0.25">
      <c r="I19" s="1">
        <v>40056</v>
      </c>
      <c r="J19">
        <v>99465.988889999993</v>
      </c>
      <c r="K19">
        <v>97298.426120000004</v>
      </c>
    </row>
    <row r="20" spans="9:11" x14ac:dyDescent="0.25">
      <c r="I20" s="1">
        <v>40086</v>
      </c>
      <c r="J20">
        <v>100262.78015000001</v>
      </c>
      <c r="K20">
        <v>98303.841369999995</v>
      </c>
    </row>
    <row r="21" spans="9:11" x14ac:dyDescent="0.25">
      <c r="I21" s="1">
        <v>40117</v>
      </c>
      <c r="J21">
        <v>103522.01715</v>
      </c>
      <c r="K21">
        <v>102012.07791000001</v>
      </c>
    </row>
    <row r="22" spans="9:11" x14ac:dyDescent="0.25">
      <c r="I22" s="1">
        <v>40147</v>
      </c>
      <c r="J22">
        <v>102556.4498</v>
      </c>
      <c r="K22">
        <v>101393.31984</v>
      </c>
    </row>
    <row r="23" spans="9:11" x14ac:dyDescent="0.25">
      <c r="I23" s="1">
        <v>40178</v>
      </c>
      <c r="J23">
        <v>105787.46313</v>
      </c>
      <c r="K23">
        <v>103201.08515</v>
      </c>
    </row>
    <row r="24" spans="9:11" x14ac:dyDescent="0.25">
      <c r="I24" s="1">
        <v>40209</v>
      </c>
      <c r="J24">
        <v>105063.98327</v>
      </c>
      <c r="K24">
        <v>103112.69114</v>
      </c>
    </row>
    <row r="25" spans="9:11" x14ac:dyDescent="0.25">
      <c r="I25" s="1">
        <v>40237</v>
      </c>
      <c r="J25">
        <v>106867.91271</v>
      </c>
      <c r="K25">
        <v>105137.12957</v>
      </c>
    </row>
    <row r="26" spans="9:11" x14ac:dyDescent="0.25">
      <c r="I26" s="1">
        <v>40268</v>
      </c>
      <c r="J26">
        <v>111319.71534</v>
      </c>
      <c r="K26">
        <v>108270.80504000001</v>
      </c>
    </row>
    <row r="27" spans="9:11" x14ac:dyDescent="0.25">
      <c r="I27" s="1">
        <v>40298</v>
      </c>
      <c r="J27">
        <v>112296.89545</v>
      </c>
      <c r="K27">
        <v>109827.40201000001</v>
      </c>
    </row>
    <row r="28" spans="9:11" x14ac:dyDescent="0.25">
      <c r="I28" s="1">
        <v>40329</v>
      </c>
      <c r="J28">
        <v>108041.93957</v>
      </c>
      <c r="K28">
        <v>106486.7552</v>
      </c>
    </row>
    <row r="29" spans="9:11" x14ac:dyDescent="0.25">
      <c r="I29" s="1">
        <v>40359</v>
      </c>
      <c r="J29">
        <v>107238.07822</v>
      </c>
      <c r="K29">
        <v>106807.99197</v>
      </c>
    </row>
    <row r="30" spans="9:11" x14ac:dyDescent="0.25">
      <c r="I30" s="1">
        <v>40390</v>
      </c>
      <c r="J30">
        <v>111289.55545</v>
      </c>
      <c r="K30">
        <v>109082.52077</v>
      </c>
    </row>
    <row r="31" spans="9:11" x14ac:dyDescent="0.25">
      <c r="I31" s="1">
        <v>40421</v>
      </c>
      <c r="J31">
        <v>109460.25818</v>
      </c>
      <c r="K31">
        <v>108399.08415</v>
      </c>
    </row>
    <row r="32" spans="9:11" x14ac:dyDescent="0.25">
      <c r="I32" s="1">
        <v>40451</v>
      </c>
      <c r="J32">
        <v>116055.67294</v>
      </c>
      <c r="K32">
        <v>113301.11537</v>
      </c>
    </row>
    <row r="33" spans="9:11" x14ac:dyDescent="0.25">
      <c r="I33" s="1">
        <v>40482</v>
      </c>
      <c r="J33">
        <v>119518.51837000001</v>
      </c>
      <c r="K33">
        <v>117221.03086</v>
      </c>
    </row>
    <row r="34" spans="9:11" x14ac:dyDescent="0.25">
      <c r="I34" s="1">
        <v>40512</v>
      </c>
      <c r="J34">
        <v>120572.23364999999</v>
      </c>
      <c r="K34">
        <v>119626.50773</v>
      </c>
    </row>
    <row r="35" spans="9:11" x14ac:dyDescent="0.25">
      <c r="I35" s="1">
        <v>40543</v>
      </c>
      <c r="J35">
        <v>122253.30542999999</v>
      </c>
      <c r="K35">
        <v>120645.92511</v>
      </c>
    </row>
    <row r="36" spans="9:11" x14ac:dyDescent="0.25">
      <c r="I36" s="1">
        <v>40574</v>
      </c>
      <c r="J36">
        <v>122385.27361</v>
      </c>
      <c r="K36">
        <v>122909.96734</v>
      </c>
    </row>
    <row r="37" spans="9:11" x14ac:dyDescent="0.25">
      <c r="I37" s="1">
        <v>40602</v>
      </c>
      <c r="J37">
        <v>123414.21948</v>
      </c>
      <c r="K37">
        <v>123322.30372</v>
      </c>
    </row>
    <row r="38" spans="9:11" x14ac:dyDescent="0.25">
      <c r="I38" s="1">
        <v>40633</v>
      </c>
      <c r="J38">
        <v>123316.40011</v>
      </c>
      <c r="K38">
        <v>122207.14597</v>
      </c>
    </row>
    <row r="39" spans="9:11" x14ac:dyDescent="0.25">
      <c r="I39" s="1">
        <v>40663</v>
      </c>
      <c r="J39">
        <v>125208.31939</v>
      </c>
      <c r="K39">
        <v>124512.53062999999</v>
      </c>
    </row>
    <row r="40" spans="9:11" x14ac:dyDescent="0.25">
      <c r="I40" s="1">
        <v>40694</v>
      </c>
      <c r="J40">
        <v>126148.76858</v>
      </c>
      <c r="K40">
        <v>125227.31955</v>
      </c>
    </row>
    <row r="41" spans="9:11" x14ac:dyDescent="0.25">
      <c r="I41" s="1">
        <v>40724</v>
      </c>
      <c r="J41">
        <v>124245.42024000001</v>
      </c>
      <c r="K41">
        <v>123431.0996</v>
      </c>
    </row>
    <row r="42" spans="9:11" x14ac:dyDescent="0.25">
      <c r="I42" s="1">
        <v>40755</v>
      </c>
      <c r="J42">
        <v>124136.4359</v>
      </c>
      <c r="K42">
        <v>125824.60892</v>
      </c>
    </row>
    <row r="43" spans="9:11" x14ac:dyDescent="0.25">
      <c r="I43" s="1">
        <v>40786</v>
      </c>
      <c r="J43">
        <v>124780.54562999999</v>
      </c>
      <c r="K43">
        <v>124873.73295000001</v>
      </c>
    </row>
    <row r="44" spans="9:11" x14ac:dyDescent="0.25">
      <c r="I44" s="1">
        <v>40816</v>
      </c>
      <c r="J44">
        <v>125853.68979999999</v>
      </c>
      <c r="K44">
        <v>128567.60848</v>
      </c>
    </row>
    <row r="45" spans="9:11" x14ac:dyDescent="0.25">
      <c r="I45" s="1">
        <v>40847</v>
      </c>
      <c r="J45">
        <v>133786.19448999999</v>
      </c>
      <c r="K45">
        <v>137300.3578</v>
      </c>
    </row>
    <row r="46" spans="9:11" x14ac:dyDescent="0.25">
      <c r="I46" s="1">
        <v>40877</v>
      </c>
      <c r="J46">
        <v>134311.75542</v>
      </c>
      <c r="K46">
        <v>138515.46343999999</v>
      </c>
    </row>
    <row r="47" spans="9:11" x14ac:dyDescent="0.25">
      <c r="I47" s="1">
        <v>40908</v>
      </c>
      <c r="J47">
        <v>133770.93095000001</v>
      </c>
      <c r="K47">
        <v>138750.14991000001</v>
      </c>
    </row>
    <row r="48" spans="9:11" x14ac:dyDescent="0.25">
      <c r="I48" s="1">
        <v>40939</v>
      </c>
      <c r="J48">
        <v>138026.1593</v>
      </c>
      <c r="K48">
        <v>143045.78963000001</v>
      </c>
    </row>
    <row r="49" spans="9:11" x14ac:dyDescent="0.25">
      <c r="I49" s="1">
        <v>40968</v>
      </c>
      <c r="J49">
        <v>139904.40018999999</v>
      </c>
      <c r="K49">
        <v>145408.00765000001</v>
      </c>
    </row>
    <row r="50" spans="9:11" x14ac:dyDescent="0.25">
      <c r="I50" s="1">
        <v>40999</v>
      </c>
      <c r="J50">
        <v>141861.8903</v>
      </c>
      <c r="K50">
        <v>149857.47756</v>
      </c>
    </row>
    <row r="51" spans="9:11" x14ac:dyDescent="0.25">
      <c r="I51" s="1">
        <v>41029</v>
      </c>
      <c r="J51">
        <v>145154.42647000001</v>
      </c>
      <c r="K51">
        <v>152745.95185000001</v>
      </c>
    </row>
    <row r="52" spans="9:11" x14ac:dyDescent="0.25">
      <c r="I52" s="1">
        <v>41060</v>
      </c>
      <c r="J52">
        <v>143116.34825000001</v>
      </c>
      <c r="K52">
        <v>152832.84807000001</v>
      </c>
    </row>
    <row r="53" spans="9:11" x14ac:dyDescent="0.25">
      <c r="I53" s="1">
        <v>41090</v>
      </c>
      <c r="J53">
        <v>144758.87291999999</v>
      </c>
      <c r="K53">
        <v>153867.90302</v>
      </c>
    </row>
    <row r="54" spans="9:11" x14ac:dyDescent="0.25">
      <c r="I54" s="1">
        <v>41121</v>
      </c>
      <c r="J54">
        <v>149399.45225</v>
      </c>
      <c r="K54">
        <v>159002.47954</v>
      </c>
    </row>
    <row r="55" spans="9:11" x14ac:dyDescent="0.25">
      <c r="I55" s="1">
        <v>41152</v>
      </c>
      <c r="J55">
        <v>152516.04818000001</v>
      </c>
      <c r="K55">
        <v>163701.47502000001</v>
      </c>
    </row>
    <row r="56" spans="9:11" x14ac:dyDescent="0.25">
      <c r="I56" s="1">
        <v>41182</v>
      </c>
      <c r="J56">
        <v>153684.02781999999</v>
      </c>
      <c r="K56">
        <v>166088.37113000001</v>
      </c>
    </row>
    <row r="57" spans="9:11" x14ac:dyDescent="0.25">
      <c r="I57" s="1">
        <v>41213</v>
      </c>
      <c r="J57">
        <v>159053.84041</v>
      </c>
      <c r="K57">
        <v>171862.01983999999</v>
      </c>
    </row>
    <row r="58" spans="9:11" x14ac:dyDescent="0.25">
      <c r="I58" s="1">
        <v>41243</v>
      </c>
      <c r="J58">
        <v>162004.49398999999</v>
      </c>
      <c r="K58">
        <v>176683.11001</v>
      </c>
    </row>
    <row r="59" spans="9:11" x14ac:dyDescent="0.25">
      <c r="I59" s="1">
        <v>41274</v>
      </c>
      <c r="J59">
        <v>163082.97985999999</v>
      </c>
      <c r="K59">
        <v>175445.66388000001</v>
      </c>
    </row>
    <row r="60" spans="9:11" x14ac:dyDescent="0.25">
      <c r="I60" s="1">
        <v>41305</v>
      </c>
      <c r="J60">
        <v>168689.84993</v>
      </c>
      <c r="K60">
        <v>187129.35535</v>
      </c>
    </row>
    <row r="61" spans="9:11" x14ac:dyDescent="0.25">
      <c r="I61" s="1">
        <v>41333</v>
      </c>
      <c r="J61">
        <v>167280.90760000001</v>
      </c>
      <c r="K61">
        <v>187298.74799</v>
      </c>
    </row>
    <row r="62" spans="9:11" x14ac:dyDescent="0.25">
      <c r="I62" s="1">
        <v>41364</v>
      </c>
      <c r="J62">
        <v>172384.57212999999</v>
      </c>
      <c r="K62">
        <v>193292.38712</v>
      </c>
    </row>
    <row r="63" spans="9:11" x14ac:dyDescent="0.25">
      <c r="I63" s="1">
        <v>41394</v>
      </c>
      <c r="J63">
        <v>170713.02478000001</v>
      </c>
      <c r="K63">
        <v>191655.65836</v>
      </c>
    </row>
    <row r="64" spans="9:11" x14ac:dyDescent="0.25">
      <c r="I64" s="1">
        <v>41425</v>
      </c>
      <c r="J64">
        <v>181784.66174000001</v>
      </c>
      <c r="K64">
        <v>212171.96539999999</v>
      </c>
    </row>
    <row r="65" spans="9:11" x14ac:dyDescent="0.25">
      <c r="I65" s="1">
        <v>41455</v>
      </c>
      <c r="J65">
        <v>176655.69712999999</v>
      </c>
      <c r="K65">
        <v>204628.49372999999</v>
      </c>
    </row>
    <row r="66" spans="9:11" x14ac:dyDescent="0.25">
      <c r="I66" s="1">
        <v>41486</v>
      </c>
      <c r="J66">
        <v>180509.88097999999</v>
      </c>
      <c r="K66">
        <v>210100.75555</v>
      </c>
    </row>
    <row r="67" spans="9:11" x14ac:dyDescent="0.25">
      <c r="I67" s="1">
        <v>41517</v>
      </c>
      <c r="J67">
        <v>184494.35894000001</v>
      </c>
      <c r="K67">
        <v>216484.87770000001</v>
      </c>
    </row>
    <row r="68" spans="9:11" x14ac:dyDescent="0.25">
      <c r="I68" s="1">
        <v>41547</v>
      </c>
      <c r="J68">
        <v>190253.02554999999</v>
      </c>
      <c r="K68">
        <v>221477.56041000001</v>
      </c>
    </row>
    <row r="69" spans="9:11" x14ac:dyDescent="0.25">
      <c r="I69" s="1">
        <v>41578</v>
      </c>
      <c r="J69">
        <v>195975.73266000001</v>
      </c>
      <c r="K69">
        <v>228597.55053000001</v>
      </c>
    </row>
    <row r="70" spans="9:11" x14ac:dyDescent="0.25">
      <c r="I70" s="1">
        <v>41608</v>
      </c>
      <c r="J70">
        <v>194638.07792000001</v>
      </c>
      <c r="K70">
        <v>232239.49202000001</v>
      </c>
    </row>
    <row r="71" spans="9:11" x14ac:dyDescent="0.25">
      <c r="I71" s="1">
        <v>41639</v>
      </c>
      <c r="J71">
        <v>198986.30244999999</v>
      </c>
      <c r="K71">
        <v>236764.69506</v>
      </c>
    </row>
    <row r="72" spans="9:11" x14ac:dyDescent="0.25">
      <c r="I72" s="1">
        <v>41670</v>
      </c>
      <c r="J72">
        <v>195938.48151000001</v>
      </c>
      <c r="K72">
        <v>238298.02833</v>
      </c>
    </row>
    <row r="73" spans="9:11" x14ac:dyDescent="0.25">
      <c r="I73" s="1">
        <v>41698</v>
      </c>
      <c r="J73">
        <v>199068.42429</v>
      </c>
      <c r="K73">
        <v>239028.39653999999</v>
      </c>
    </row>
    <row r="74" spans="9:11" x14ac:dyDescent="0.25">
      <c r="I74" s="1">
        <v>41729</v>
      </c>
      <c r="J74">
        <v>202660.00409999999</v>
      </c>
      <c r="K74">
        <v>240149.24776</v>
      </c>
    </row>
    <row r="75" spans="9:11" x14ac:dyDescent="0.25">
      <c r="I75" s="1">
        <v>41759</v>
      </c>
      <c r="J75">
        <v>206235.70968999999</v>
      </c>
      <c r="K75">
        <v>242191.85884999999</v>
      </c>
    </row>
    <row r="76" spans="9:11" x14ac:dyDescent="0.25">
      <c r="I76" s="1">
        <v>41790</v>
      </c>
      <c r="J76">
        <v>207677.16867000001</v>
      </c>
      <c r="K76">
        <v>243909.98407999999</v>
      </c>
    </row>
    <row r="77" spans="9:11" x14ac:dyDescent="0.25">
      <c r="I77" s="1">
        <v>41820</v>
      </c>
      <c r="J77">
        <v>211721.70035999999</v>
      </c>
      <c r="K77">
        <v>248722.27463</v>
      </c>
    </row>
    <row r="78" spans="9:11" x14ac:dyDescent="0.25">
      <c r="I78" s="1">
        <v>41851</v>
      </c>
      <c r="J78">
        <v>212871.79608</v>
      </c>
      <c r="K78">
        <v>250720.88764</v>
      </c>
    </row>
    <row r="79" spans="9:11" x14ac:dyDescent="0.25">
      <c r="I79" s="1">
        <v>41882</v>
      </c>
      <c r="J79">
        <v>211635.95509999999</v>
      </c>
      <c r="K79">
        <v>248827.87002</v>
      </c>
    </row>
    <row r="80" spans="9:11" x14ac:dyDescent="0.25">
      <c r="I80" s="1">
        <v>41912</v>
      </c>
      <c r="J80">
        <v>212826.60524</v>
      </c>
      <c r="K80">
        <v>253874.95071</v>
      </c>
    </row>
    <row r="81" spans="9:11" x14ac:dyDescent="0.25">
      <c r="I81" s="1">
        <v>41943</v>
      </c>
      <c r="J81">
        <v>213988.64627</v>
      </c>
      <c r="K81">
        <v>250505.50210000001</v>
      </c>
    </row>
    <row r="82" spans="9:11" x14ac:dyDescent="0.25">
      <c r="I82" s="1">
        <v>41973</v>
      </c>
      <c r="J82">
        <v>216869.14395</v>
      </c>
      <c r="K82">
        <v>255811.41542999999</v>
      </c>
    </row>
    <row r="83" spans="9:11" x14ac:dyDescent="0.25">
      <c r="I83" s="1">
        <v>42004</v>
      </c>
      <c r="J83">
        <v>219064.15830000001</v>
      </c>
      <c r="K83">
        <v>260389.21801000001</v>
      </c>
    </row>
    <row r="84" spans="9:11" x14ac:dyDescent="0.25">
      <c r="I84" s="1">
        <v>42035</v>
      </c>
      <c r="J84">
        <v>221102.91005999999</v>
      </c>
      <c r="K84">
        <v>259388.89567</v>
      </c>
    </row>
    <row r="85" spans="9:11" x14ac:dyDescent="0.25">
      <c r="I85" s="1">
        <v>42063</v>
      </c>
      <c r="J85">
        <v>226837.57389999999</v>
      </c>
      <c r="K85">
        <v>268262.33026999998</v>
      </c>
    </row>
    <row r="86" spans="9:11" x14ac:dyDescent="0.25">
      <c r="I86" s="1">
        <v>42094</v>
      </c>
      <c r="J86">
        <v>228117.86700999999</v>
      </c>
      <c r="K86">
        <v>274676.24281000003</v>
      </c>
    </row>
    <row r="87" spans="9:11" x14ac:dyDescent="0.25">
      <c r="I87" s="1">
        <v>42124</v>
      </c>
      <c r="J87">
        <v>231806.86973000001</v>
      </c>
      <c r="K87">
        <v>279010.71951000002</v>
      </c>
    </row>
    <row r="88" spans="9:11" x14ac:dyDescent="0.25">
      <c r="I88" s="1">
        <v>42155</v>
      </c>
      <c r="J88">
        <v>231536.58119</v>
      </c>
      <c r="K88">
        <v>283134.40774</v>
      </c>
    </row>
    <row r="89" spans="9:11" x14ac:dyDescent="0.25">
      <c r="I89" s="1">
        <v>42185</v>
      </c>
      <c r="J89">
        <v>229258.74625</v>
      </c>
      <c r="K89">
        <v>277849.16408000002</v>
      </c>
    </row>
    <row r="90" spans="9:11" x14ac:dyDescent="0.25">
      <c r="I90" s="1">
        <v>42216</v>
      </c>
      <c r="J90">
        <v>231666.05811000001</v>
      </c>
      <c r="K90">
        <v>284053.00172</v>
      </c>
    </row>
    <row r="91" spans="9:11" x14ac:dyDescent="0.25">
      <c r="I91" s="1">
        <v>42247</v>
      </c>
      <c r="J91">
        <v>228642.31396</v>
      </c>
      <c r="K91">
        <v>282103.76303999999</v>
      </c>
    </row>
    <row r="92" spans="9:11" x14ac:dyDescent="0.25">
      <c r="I92" s="1">
        <v>42277</v>
      </c>
      <c r="J92">
        <v>226826.50951</v>
      </c>
      <c r="K92">
        <v>275500.67832000001</v>
      </c>
    </row>
    <row r="93" spans="9:11" x14ac:dyDescent="0.25">
      <c r="I93" s="1">
        <v>42308</v>
      </c>
      <c r="J93">
        <v>238969.12896</v>
      </c>
      <c r="K93">
        <v>295175.56078</v>
      </c>
    </row>
    <row r="94" spans="9:11" x14ac:dyDescent="0.25">
      <c r="I94" s="1">
        <v>42338</v>
      </c>
      <c r="J94">
        <v>236149.06393999999</v>
      </c>
      <c r="K94">
        <v>300779.77956</v>
      </c>
    </row>
    <row r="95" spans="9:11" x14ac:dyDescent="0.25">
      <c r="I95" s="1">
        <v>42369</v>
      </c>
      <c r="J95">
        <v>239037.39540000001</v>
      </c>
      <c r="K95">
        <v>314144.62786000001</v>
      </c>
    </row>
    <row r="96" spans="9:11" x14ac:dyDescent="0.25">
      <c r="I96" s="1">
        <v>42400</v>
      </c>
      <c r="J96">
        <v>232253.91245</v>
      </c>
      <c r="K96">
        <v>300426.87185</v>
      </c>
    </row>
    <row r="97" spans="9:11" x14ac:dyDescent="0.25">
      <c r="I97" s="1">
        <v>42429</v>
      </c>
      <c r="J97">
        <v>235074.4179</v>
      </c>
      <c r="K97">
        <v>305970.97386000003</v>
      </c>
    </row>
    <row r="98" spans="9:11" x14ac:dyDescent="0.25">
      <c r="I98" s="1">
        <v>42460</v>
      </c>
      <c r="J98">
        <v>241427.09426000001</v>
      </c>
      <c r="K98">
        <v>306594.00618000003</v>
      </c>
    </row>
    <row r="99" spans="9:11" x14ac:dyDescent="0.25">
      <c r="I99" s="1">
        <v>42490</v>
      </c>
      <c r="J99">
        <v>241389.72758000001</v>
      </c>
      <c r="K99">
        <v>302426.63536999997</v>
      </c>
    </row>
    <row r="100" spans="9:11" x14ac:dyDescent="0.25">
      <c r="I100" s="1">
        <v>42521</v>
      </c>
      <c r="J100">
        <v>249964.93880999999</v>
      </c>
      <c r="K100">
        <v>321661.68416</v>
      </c>
    </row>
    <row r="101" spans="9:11" x14ac:dyDescent="0.25">
      <c r="I101" s="1">
        <v>42551</v>
      </c>
      <c r="J101">
        <v>241744.26629999999</v>
      </c>
      <c r="K101">
        <v>304685.44851999998</v>
      </c>
    </row>
    <row r="102" spans="9:11" x14ac:dyDescent="0.25">
      <c r="I102" s="1">
        <v>42582</v>
      </c>
      <c r="J102">
        <v>242392.40049999999</v>
      </c>
      <c r="K102">
        <v>304196.87559000001</v>
      </c>
    </row>
    <row r="103" spans="9:11" x14ac:dyDescent="0.25">
      <c r="I103" s="1">
        <v>42613</v>
      </c>
      <c r="J103">
        <v>247322.57978</v>
      </c>
      <c r="K103">
        <v>316817.22713000001</v>
      </c>
    </row>
    <row r="104" spans="9:11" x14ac:dyDescent="0.25">
      <c r="I104" s="1">
        <v>42643</v>
      </c>
      <c r="J104">
        <v>240666.06292</v>
      </c>
      <c r="K104">
        <v>306747.12449999998</v>
      </c>
    </row>
    <row r="105" spans="9:11" x14ac:dyDescent="0.25">
      <c r="I105" s="1">
        <v>42674</v>
      </c>
      <c r="J105">
        <v>233756.78698999999</v>
      </c>
      <c r="K105">
        <v>295977.88647999999</v>
      </c>
    </row>
    <row r="106" spans="9:11" x14ac:dyDescent="0.25">
      <c r="I106" s="1">
        <v>42704</v>
      </c>
      <c r="J106">
        <v>236896.01715</v>
      </c>
      <c r="K106">
        <v>305422.00777999999</v>
      </c>
    </row>
    <row r="107" spans="9:11" x14ac:dyDescent="0.25">
      <c r="I107" s="1">
        <v>42735</v>
      </c>
      <c r="J107">
        <v>236631.45251999999</v>
      </c>
      <c r="K107">
        <v>300372.87556999997</v>
      </c>
    </row>
    <row r="108" spans="9:11" x14ac:dyDescent="0.25">
      <c r="I108" s="1">
        <v>42766</v>
      </c>
      <c r="J108">
        <v>240157.18100000001</v>
      </c>
      <c r="K108">
        <v>302945.68894999998</v>
      </c>
    </row>
    <row r="109" spans="9:11" x14ac:dyDescent="0.25">
      <c r="I109" s="1">
        <v>42794</v>
      </c>
      <c r="J109">
        <v>237652.36600000001</v>
      </c>
      <c r="K109">
        <v>299493.20455000002</v>
      </c>
    </row>
    <row r="110" spans="9:11" x14ac:dyDescent="0.25">
      <c r="I110" s="1">
        <v>42825</v>
      </c>
      <c r="J110">
        <v>242115.33997</v>
      </c>
      <c r="K110">
        <v>308008.28360000002</v>
      </c>
    </row>
    <row r="111" spans="9:11" x14ac:dyDescent="0.25">
      <c r="I111" s="1">
        <v>42855</v>
      </c>
      <c r="J111">
        <v>247429.1133</v>
      </c>
      <c r="K111">
        <v>314351.66751</v>
      </c>
    </row>
    <row r="112" spans="9:11" x14ac:dyDescent="0.25">
      <c r="I112" s="1">
        <v>42886</v>
      </c>
      <c r="J112">
        <v>248817.41282</v>
      </c>
      <c r="K112">
        <v>315685.98882999999</v>
      </c>
    </row>
    <row r="113" spans="9:11" x14ac:dyDescent="0.25">
      <c r="I113" s="1">
        <v>42916</v>
      </c>
      <c r="J113">
        <v>244280.63204999999</v>
      </c>
      <c r="K113">
        <v>313576.79113999999</v>
      </c>
    </row>
    <row r="114" spans="9:11" x14ac:dyDescent="0.25">
      <c r="I114" s="1">
        <v>42947</v>
      </c>
      <c r="J114">
        <v>251149.75599999999</v>
      </c>
      <c r="K114">
        <v>323291.50761999999</v>
      </c>
    </row>
    <row r="115" spans="9:11" x14ac:dyDescent="0.25">
      <c r="I115" s="1">
        <v>42978</v>
      </c>
      <c r="J115">
        <v>251833.43661999999</v>
      </c>
      <c r="K115">
        <v>323076.07617999997</v>
      </c>
    </row>
    <row r="116" spans="9:11" x14ac:dyDescent="0.25">
      <c r="I116" s="1">
        <v>43008</v>
      </c>
      <c r="J116">
        <v>256934.57633000001</v>
      </c>
      <c r="K116">
        <v>331879.87839000003</v>
      </c>
    </row>
    <row r="117" spans="9:11" x14ac:dyDescent="0.25">
      <c r="I117" s="1">
        <v>43039</v>
      </c>
      <c r="J117">
        <v>265912.84808000003</v>
      </c>
      <c r="K117">
        <v>343745.31706999999</v>
      </c>
    </row>
    <row r="118" spans="9:11" x14ac:dyDescent="0.25">
      <c r="I118" s="1">
        <v>43069</v>
      </c>
      <c r="J118">
        <v>263070.26558000001</v>
      </c>
      <c r="K118">
        <v>338789.97959</v>
      </c>
    </row>
    <row r="119" spans="9:11" x14ac:dyDescent="0.25">
      <c r="I119" s="1">
        <v>43100</v>
      </c>
      <c r="J119">
        <v>252940.14275999999</v>
      </c>
      <c r="K119">
        <v>317118.78909999999</v>
      </c>
    </row>
    <row r="120" spans="9:11" x14ac:dyDescent="0.25">
      <c r="I120" s="1">
        <v>43131</v>
      </c>
      <c r="J120">
        <v>255103.48749</v>
      </c>
      <c r="K120">
        <v>322147.11657999997</v>
      </c>
    </row>
    <row r="121" spans="9:11" x14ac:dyDescent="0.25">
      <c r="I121" s="1">
        <v>43159</v>
      </c>
      <c r="J121">
        <v>248056.62559000001</v>
      </c>
      <c r="K121">
        <v>308552.72700000001</v>
      </c>
    </row>
    <row r="122" spans="9:11" x14ac:dyDescent="0.25">
      <c r="I122" s="1">
        <v>43190</v>
      </c>
      <c r="J122">
        <v>243415.55051999999</v>
      </c>
      <c r="K122">
        <v>299141.46032999997</v>
      </c>
    </row>
    <row r="123" spans="9:11" x14ac:dyDescent="0.25">
      <c r="I123" s="1">
        <v>43220</v>
      </c>
      <c r="J123">
        <v>253059.21283</v>
      </c>
      <c r="K123">
        <v>316267.07948999997</v>
      </c>
    </row>
    <row r="124" spans="9:11" x14ac:dyDescent="0.25">
      <c r="I124" s="1">
        <v>43251</v>
      </c>
      <c r="J124">
        <v>250361.92903</v>
      </c>
      <c r="K124">
        <v>317805.93313000002</v>
      </c>
    </row>
    <row r="125" spans="9:11" x14ac:dyDescent="0.25">
      <c r="I125" s="1">
        <v>43281</v>
      </c>
      <c r="J125">
        <v>259398.17884000001</v>
      </c>
      <c r="K125">
        <v>331842.38666999998</v>
      </c>
    </row>
    <row r="126" spans="9:11" x14ac:dyDescent="0.25">
      <c r="I126" s="1">
        <v>43312</v>
      </c>
      <c r="J126">
        <v>258263.87675</v>
      </c>
      <c r="K126">
        <v>328493.11699000001</v>
      </c>
    </row>
    <row r="127" spans="9:11" x14ac:dyDescent="0.25">
      <c r="I127" s="1">
        <v>43343</v>
      </c>
      <c r="J127">
        <v>272880.40879000002</v>
      </c>
      <c r="K127">
        <v>352444.46296999999</v>
      </c>
    </row>
    <row r="128" spans="9:11" x14ac:dyDescent="0.25">
      <c r="I128" s="1">
        <v>43373</v>
      </c>
      <c r="J128">
        <v>260050.80007</v>
      </c>
      <c r="K128">
        <v>338848.90642999997</v>
      </c>
    </row>
    <row r="129" spans="9:11" x14ac:dyDescent="0.25">
      <c r="I129" s="1">
        <v>43404</v>
      </c>
      <c r="J129">
        <v>251448.77235000001</v>
      </c>
      <c r="K129">
        <v>328044.23625000002</v>
      </c>
    </row>
    <row r="130" spans="9:11" x14ac:dyDescent="0.25">
      <c r="I130" s="1">
        <v>43434</v>
      </c>
      <c r="J130">
        <v>241773.19654</v>
      </c>
      <c r="K130">
        <v>315549.16545999999</v>
      </c>
    </row>
    <row r="131" spans="9:11" x14ac:dyDescent="0.25">
      <c r="I131" s="1">
        <v>43465</v>
      </c>
      <c r="J131">
        <v>243365.17147</v>
      </c>
      <c r="K131">
        <v>314802.37887999997</v>
      </c>
    </row>
    <row r="132" spans="9:11" x14ac:dyDescent="0.25">
      <c r="I132" s="1">
        <v>43496</v>
      </c>
      <c r="J132">
        <v>245717.38029999999</v>
      </c>
      <c r="K132">
        <v>314795.43203999999</v>
      </c>
    </row>
    <row r="133" spans="9:11" x14ac:dyDescent="0.25">
      <c r="I133" s="1">
        <v>43524</v>
      </c>
      <c r="J133">
        <v>255619.23861999999</v>
      </c>
      <c r="K133">
        <v>331381.04074000003</v>
      </c>
    </row>
    <row r="134" spans="9:11" x14ac:dyDescent="0.25">
      <c r="I134" s="1">
        <v>43555</v>
      </c>
      <c r="J134">
        <v>259213.63889</v>
      </c>
      <c r="K134">
        <v>336006.82387999998</v>
      </c>
    </row>
    <row r="135" spans="9:11" x14ac:dyDescent="0.25">
      <c r="I135" s="1">
        <v>43585</v>
      </c>
      <c r="J135">
        <v>264747.17268000002</v>
      </c>
      <c r="K135">
        <v>341548.56138000003</v>
      </c>
    </row>
    <row r="136" spans="9:11" x14ac:dyDescent="0.25">
      <c r="I136" s="1">
        <v>43616</v>
      </c>
      <c r="J136">
        <v>254276.89152999999</v>
      </c>
      <c r="K136">
        <v>328563.11897000001</v>
      </c>
    </row>
    <row r="137" spans="9:11" x14ac:dyDescent="0.25">
      <c r="I137" s="1">
        <v>43646</v>
      </c>
      <c r="J137">
        <v>259801.82470999999</v>
      </c>
      <c r="K137">
        <v>334714.61174000002</v>
      </c>
    </row>
    <row r="138" spans="9:11" x14ac:dyDescent="0.25">
      <c r="I138" s="1">
        <v>43677</v>
      </c>
      <c r="J138">
        <v>256678.84942000001</v>
      </c>
      <c r="K138">
        <v>334645.42797000002</v>
      </c>
    </row>
    <row r="139" spans="9:11" x14ac:dyDescent="0.25">
      <c r="I139" s="1">
        <v>43708</v>
      </c>
      <c r="J139">
        <v>261778.53047</v>
      </c>
      <c r="K139">
        <v>347674.25682000001</v>
      </c>
    </row>
    <row r="140" spans="9:11" x14ac:dyDescent="0.25">
      <c r="I140" s="1">
        <v>43738</v>
      </c>
      <c r="J140">
        <v>262947.28681999998</v>
      </c>
      <c r="K140">
        <v>349261.73969999998</v>
      </c>
    </row>
    <row r="141" spans="9:11" x14ac:dyDescent="0.25">
      <c r="I141" s="1">
        <v>43769</v>
      </c>
      <c r="J141">
        <v>269481.30557000003</v>
      </c>
      <c r="K141">
        <v>358161.04087000003</v>
      </c>
    </row>
    <row r="142" spans="9:11" x14ac:dyDescent="0.25">
      <c r="I142" s="1">
        <v>43799</v>
      </c>
      <c r="J142">
        <v>268120.31328</v>
      </c>
      <c r="K142">
        <v>357292.78748</v>
      </c>
    </row>
    <row r="143" spans="9:11" x14ac:dyDescent="0.25">
      <c r="I143" s="1">
        <v>43830</v>
      </c>
      <c r="J143">
        <v>270155.5232</v>
      </c>
      <c r="K143">
        <v>358009.42226999998</v>
      </c>
    </row>
    <row r="144" spans="9:11" x14ac:dyDescent="0.25">
      <c r="I144" s="1">
        <v>43861</v>
      </c>
      <c r="J144">
        <v>272404.20316999999</v>
      </c>
      <c r="K144">
        <v>365144.97269000002</v>
      </c>
    </row>
    <row r="145" spans="9:11" x14ac:dyDescent="0.25">
      <c r="I145" s="1">
        <v>43890</v>
      </c>
      <c r="J145">
        <v>260835.76860000001</v>
      </c>
      <c r="K145">
        <v>357121.03201000002</v>
      </c>
    </row>
    <row r="146" spans="9:11" x14ac:dyDescent="0.25">
      <c r="I146" s="1">
        <v>43921</v>
      </c>
      <c r="J146">
        <v>246010.33953999999</v>
      </c>
      <c r="K146">
        <v>349815.52905000001</v>
      </c>
    </row>
    <row r="147" spans="9:11" x14ac:dyDescent="0.25">
      <c r="I147" s="1">
        <v>43951</v>
      </c>
      <c r="J147">
        <v>272119.49349999998</v>
      </c>
      <c r="K147">
        <v>391178.75889</v>
      </c>
    </row>
    <row r="148" spans="9:11" x14ac:dyDescent="0.25">
      <c r="I148" s="1">
        <v>43982</v>
      </c>
      <c r="J148">
        <v>273344.00829000003</v>
      </c>
      <c r="K148">
        <v>391783.54389999999</v>
      </c>
    </row>
    <row r="149" spans="9:11" x14ac:dyDescent="0.25">
      <c r="I149" s="1">
        <v>44012</v>
      </c>
      <c r="J149">
        <v>281797.50391000003</v>
      </c>
      <c r="K149">
        <v>403101.15083</v>
      </c>
    </row>
    <row r="150" spans="9:11" x14ac:dyDescent="0.25">
      <c r="I150" s="1">
        <v>44043</v>
      </c>
      <c r="J150">
        <v>285035.70860000001</v>
      </c>
      <c r="K150">
        <v>409500.39760000003</v>
      </c>
    </row>
    <row r="151" spans="9:11" x14ac:dyDescent="0.25">
      <c r="I151" s="1">
        <v>44074</v>
      </c>
      <c r="J151">
        <v>287718.51360000001</v>
      </c>
      <c r="K151">
        <v>417735.51341000001</v>
      </c>
    </row>
    <row r="152" spans="9:11" x14ac:dyDescent="0.25">
      <c r="I152" s="1">
        <v>44104</v>
      </c>
      <c r="J152">
        <v>281084.02231999999</v>
      </c>
      <c r="K152">
        <v>402001.71604000003</v>
      </c>
    </row>
    <row r="153" spans="9:11" x14ac:dyDescent="0.25">
      <c r="I153" s="1">
        <v>44135</v>
      </c>
      <c r="J153">
        <v>272040.10648999998</v>
      </c>
      <c r="K153">
        <v>391483.63974999997</v>
      </c>
    </row>
    <row r="154" spans="9:11" x14ac:dyDescent="0.25">
      <c r="I154" s="1">
        <v>44165</v>
      </c>
      <c r="J154">
        <v>289955.48645999999</v>
      </c>
      <c r="K154">
        <v>409574.97097000002</v>
      </c>
    </row>
    <row r="155" spans="9:11" x14ac:dyDescent="0.25">
      <c r="I155" s="1">
        <v>44196</v>
      </c>
      <c r="J155">
        <v>293174.74816000002</v>
      </c>
      <c r="K155">
        <v>411082.18192</v>
      </c>
    </row>
    <row r="156" spans="9:11" x14ac:dyDescent="0.25">
      <c r="I156" s="1">
        <v>44227</v>
      </c>
      <c r="J156">
        <v>301989.87154999998</v>
      </c>
      <c r="K156">
        <v>426535.89399999997</v>
      </c>
    </row>
    <row r="157" spans="9:11" x14ac:dyDescent="0.25">
      <c r="I157" s="1">
        <v>44255</v>
      </c>
      <c r="J157">
        <v>306639.69848000002</v>
      </c>
      <c r="K157">
        <v>432453.13692999998</v>
      </c>
    </row>
    <row r="158" spans="9:11" x14ac:dyDescent="0.25">
      <c r="I158" s="1">
        <v>44286</v>
      </c>
      <c r="J158">
        <v>305551.05742000003</v>
      </c>
      <c r="K158">
        <v>424656.31443000003</v>
      </c>
    </row>
    <row r="159" spans="9:11" x14ac:dyDescent="0.25">
      <c r="I159" s="1">
        <v>44316</v>
      </c>
      <c r="J159">
        <v>310506.75537000003</v>
      </c>
      <c r="K159">
        <v>432593.84940000001</v>
      </c>
    </row>
    <row r="160" spans="9:11" x14ac:dyDescent="0.25">
      <c r="I160" s="1">
        <v>44347</v>
      </c>
      <c r="J160">
        <v>313275.92799</v>
      </c>
      <c r="K160">
        <v>428082.21571000002</v>
      </c>
    </row>
    <row r="161" spans="9:11" x14ac:dyDescent="0.25">
      <c r="I161" s="1">
        <v>44377</v>
      </c>
      <c r="J161">
        <v>314076.39194</v>
      </c>
      <c r="K161">
        <v>430059.67053</v>
      </c>
    </row>
    <row r="162" spans="9:11" x14ac:dyDescent="0.25">
      <c r="I162" s="1">
        <v>44408</v>
      </c>
      <c r="J162">
        <v>318430.75852999999</v>
      </c>
      <c r="K162">
        <v>433859.13125999999</v>
      </c>
    </row>
    <row r="163" spans="9:11" x14ac:dyDescent="0.25">
      <c r="I163" s="1">
        <v>44439</v>
      </c>
      <c r="J163">
        <v>319912.20686999999</v>
      </c>
      <c r="K163">
        <v>431711.76714000001</v>
      </c>
    </row>
    <row r="164" spans="9:11" x14ac:dyDescent="0.25">
      <c r="I164" s="1">
        <v>44469</v>
      </c>
      <c r="J164">
        <v>322939.51436999999</v>
      </c>
      <c r="K164">
        <v>434114.59769000002</v>
      </c>
    </row>
    <row r="165" spans="9:11" x14ac:dyDescent="0.25">
      <c r="I165" s="1">
        <v>44500</v>
      </c>
      <c r="J165">
        <v>328451.65542000002</v>
      </c>
      <c r="K165">
        <v>447304.38702999998</v>
      </c>
    </row>
    <row r="166" spans="9:11" x14ac:dyDescent="0.25">
      <c r="I166" s="1">
        <v>44530</v>
      </c>
      <c r="J166">
        <v>331400.52890999999</v>
      </c>
      <c r="K166">
        <v>449202.76045</v>
      </c>
    </row>
    <row r="167" spans="9:11" x14ac:dyDescent="0.25">
      <c r="I167" s="1">
        <v>44561</v>
      </c>
      <c r="J167">
        <v>338076.98706000001</v>
      </c>
      <c r="K167">
        <v>453460.90892999998</v>
      </c>
    </row>
    <row r="168" spans="9:11" x14ac:dyDescent="0.25">
      <c r="I168" s="1">
        <v>44592</v>
      </c>
      <c r="J168">
        <v>332676.65253999998</v>
      </c>
      <c r="K168">
        <v>438855.58231999999</v>
      </c>
    </row>
    <row r="169" spans="9:11" x14ac:dyDescent="0.25">
      <c r="I169" s="1">
        <v>44620</v>
      </c>
      <c r="J169">
        <v>333709.08419000002</v>
      </c>
      <c r="K169">
        <v>437665.26413999998</v>
      </c>
    </row>
    <row r="170" spans="9:11" x14ac:dyDescent="0.25">
      <c r="I170" s="1">
        <v>44651</v>
      </c>
      <c r="J170">
        <v>334250.12049</v>
      </c>
      <c r="K170">
        <v>431401.98176</v>
      </c>
    </row>
    <row r="171" spans="9:11" x14ac:dyDescent="0.25">
      <c r="I171" s="1">
        <v>44681</v>
      </c>
      <c r="J171">
        <v>332873.33461000002</v>
      </c>
      <c r="K171">
        <v>430749.53746999998</v>
      </c>
    </row>
    <row r="172" spans="9:11" x14ac:dyDescent="0.25">
      <c r="I172" s="1">
        <v>44712</v>
      </c>
      <c r="J172">
        <v>332473.30434999999</v>
      </c>
      <c r="K172">
        <v>430042.13572999998</v>
      </c>
    </row>
    <row r="173" spans="9:11" x14ac:dyDescent="0.25">
      <c r="I173" s="1">
        <v>44742</v>
      </c>
      <c r="J173">
        <v>325810.18956999999</v>
      </c>
      <c r="K173">
        <v>431042.63925000001</v>
      </c>
    </row>
    <row r="174" spans="9:11" x14ac:dyDescent="0.25">
      <c r="I174" s="1">
        <v>44773</v>
      </c>
      <c r="J174">
        <v>330449.83067</v>
      </c>
      <c r="K174">
        <v>433971.18355000002</v>
      </c>
    </row>
    <row r="175" spans="9:11" x14ac:dyDescent="0.25">
      <c r="I175" s="1">
        <v>44804</v>
      </c>
      <c r="J175">
        <v>333448.28302999999</v>
      </c>
      <c r="K175">
        <v>442568.83555000002</v>
      </c>
    </row>
    <row r="176" spans="9:11" x14ac:dyDescent="0.25">
      <c r="I176" s="1">
        <v>44834</v>
      </c>
      <c r="J176">
        <v>321827.63241000002</v>
      </c>
      <c r="K176">
        <v>431860.10879000003</v>
      </c>
    </row>
    <row r="177" spans="9:11" x14ac:dyDescent="0.25">
      <c r="I177" s="1">
        <v>44865</v>
      </c>
      <c r="J177">
        <v>330149.57235999999</v>
      </c>
      <c r="K177">
        <v>436045.56248000002</v>
      </c>
    </row>
    <row r="178" spans="9:11" x14ac:dyDescent="0.25">
      <c r="I178" s="1">
        <v>44895</v>
      </c>
      <c r="J178">
        <v>343545.56198</v>
      </c>
      <c r="K178">
        <v>448686.82565000001</v>
      </c>
    </row>
    <row r="179" spans="9:11" x14ac:dyDescent="0.25">
      <c r="I179" s="1">
        <v>44926</v>
      </c>
      <c r="J179">
        <v>344088.73334999999</v>
      </c>
      <c r="K179">
        <v>454154.26248999999</v>
      </c>
    </row>
    <row r="180" spans="9:11" x14ac:dyDescent="0.25">
      <c r="I180" s="1">
        <v>44957</v>
      </c>
      <c r="J180">
        <v>372356.87886</v>
      </c>
      <c r="K180">
        <v>499889.74601</v>
      </c>
    </row>
    <row r="181" spans="9:11" x14ac:dyDescent="0.25">
      <c r="I181" s="1">
        <v>44985</v>
      </c>
      <c r="J181">
        <v>374952.43251000001</v>
      </c>
      <c r="K181">
        <v>502277.69273000001</v>
      </c>
    </row>
    <row r="182" spans="9:11" x14ac:dyDescent="0.25">
      <c r="I182" s="1">
        <v>45016</v>
      </c>
      <c r="J182">
        <v>374721.63630999997</v>
      </c>
      <c r="K182">
        <v>500877.13016</v>
      </c>
    </row>
    <row r="183" spans="9:11" x14ac:dyDescent="0.25">
      <c r="I183" s="1">
        <v>45046</v>
      </c>
      <c r="J183">
        <v>378828.65870999999</v>
      </c>
      <c r="K183">
        <v>505760.63124000002</v>
      </c>
    </row>
    <row r="184" spans="9:11" x14ac:dyDescent="0.25">
      <c r="I184" s="1">
        <v>45077</v>
      </c>
      <c r="J184">
        <v>375355.61775999999</v>
      </c>
      <c r="K184">
        <v>509170.11816999997</v>
      </c>
    </row>
    <row r="185" spans="9:11" x14ac:dyDescent="0.25">
      <c r="I185" s="1">
        <v>45107</v>
      </c>
      <c r="J185">
        <v>380497.34025000001</v>
      </c>
      <c r="K185">
        <v>506214.72775000002</v>
      </c>
    </row>
    <row r="186" spans="9:11" x14ac:dyDescent="0.25">
      <c r="I186" s="1">
        <v>45138</v>
      </c>
      <c r="J186">
        <v>380973.51231000002</v>
      </c>
      <c r="K186">
        <v>501757.80832000001</v>
      </c>
    </row>
    <row r="187" spans="9:11" x14ac:dyDescent="0.25">
      <c r="I187" s="1">
        <v>45169</v>
      </c>
      <c r="J187">
        <v>379915.64098999999</v>
      </c>
      <c r="K187">
        <v>500503.39808999997</v>
      </c>
    </row>
    <row r="188" spans="9:11" x14ac:dyDescent="0.25">
      <c r="I188" s="1">
        <v>45199</v>
      </c>
      <c r="J188">
        <v>369370.71727000002</v>
      </c>
      <c r="K188">
        <v>487121.35005000001</v>
      </c>
    </row>
    <row r="189" spans="9:11" x14ac:dyDescent="0.25">
      <c r="I189" s="1">
        <v>45230</v>
      </c>
      <c r="J189">
        <v>362779.23136999999</v>
      </c>
      <c r="K189">
        <v>476079.16759999999</v>
      </c>
    </row>
    <row r="190" spans="9:11" x14ac:dyDescent="0.25">
      <c r="I190" s="1">
        <v>45260</v>
      </c>
      <c r="J190">
        <v>382003.62534999999</v>
      </c>
      <c r="K190">
        <v>498960.73369000002</v>
      </c>
    </row>
    <row r="191" spans="9:11" x14ac:dyDescent="0.25">
      <c r="I191" s="1">
        <v>45291</v>
      </c>
      <c r="J191">
        <v>388718.13753000001</v>
      </c>
      <c r="K191">
        <v>508724.72558999999</v>
      </c>
    </row>
    <row r="192" spans="9:11" x14ac:dyDescent="0.25">
      <c r="I192" s="1">
        <v>45322</v>
      </c>
      <c r="J192">
        <v>382092.76066999999</v>
      </c>
      <c r="K192">
        <v>497515.93952999997</v>
      </c>
    </row>
    <row r="193" spans="9:11" x14ac:dyDescent="0.25">
      <c r="I193" s="1">
        <v>45351</v>
      </c>
      <c r="J193">
        <v>385436.38430999999</v>
      </c>
      <c r="K193">
        <v>505171.21097000001</v>
      </c>
    </row>
    <row r="194" spans="9:11" x14ac:dyDescent="0.25">
      <c r="I194" s="1">
        <v>45382</v>
      </c>
      <c r="J194">
        <v>392801.58442000003</v>
      </c>
      <c r="K194">
        <v>515968.81540000002</v>
      </c>
    </row>
    <row r="195" spans="9:11" x14ac:dyDescent="0.25">
      <c r="I195" s="1">
        <v>45412</v>
      </c>
      <c r="J195">
        <v>398485.47213000001</v>
      </c>
      <c r="K195">
        <v>524907.53422999999</v>
      </c>
    </row>
    <row r="196" spans="9:11" x14ac:dyDescent="0.25">
      <c r="I196" s="1">
        <v>45443</v>
      </c>
      <c r="J196">
        <v>405322.44526000001</v>
      </c>
      <c r="K196">
        <v>535214.70906999998</v>
      </c>
    </row>
    <row r="197" spans="9:11" x14ac:dyDescent="0.25">
      <c r="I197" s="1">
        <v>45473</v>
      </c>
      <c r="J197">
        <v>405276.43176000001</v>
      </c>
      <c r="K197">
        <v>525286.09279000002</v>
      </c>
    </row>
    <row r="198" spans="9:11" x14ac:dyDescent="0.25">
      <c r="I198" s="1">
        <v>45504</v>
      </c>
      <c r="J198">
        <v>412387.37040999997</v>
      </c>
      <c r="K198">
        <v>530870.78119999997</v>
      </c>
    </row>
    <row r="199" spans="9:11" x14ac:dyDescent="0.25">
      <c r="I199" s="1">
        <v>45535</v>
      </c>
      <c r="J199">
        <v>417114.06871000002</v>
      </c>
      <c r="K199">
        <v>531350.62633</v>
      </c>
    </row>
    <row r="200" spans="9:11" x14ac:dyDescent="0.25">
      <c r="I200" s="1">
        <v>45565</v>
      </c>
      <c r="J200">
        <v>433391.74507</v>
      </c>
      <c r="K200">
        <v>548830.15662000002</v>
      </c>
    </row>
    <row r="201" spans="9:11" x14ac:dyDescent="0.25">
      <c r="I201" s="1">
        <v>45596</v>
      </c>
      <c r="J201">
        <v>429733.50800999999</v>
      </c>
      <c r="K201">
        <v>547452.52925999998</v>
      </c>
    </row>
    <row r="202" spans="9:11" x14ac:dyDescent="0.25">
      <c r="I202" s="1">
        <v>45626</v>
      </c>
      <c r="J202">
        <v>429569.64036000002</v>
      </c>
      <c r="K202">
        <v>548378.92706000002</v>
      </c>
    </row>
    <row r="203" spans="9:11" x14ac:dyDescent="0.25">
      <c r="I203" s="1">
        <v>45657</v>
      </c>
      <c r="J203">
        <v>432995.8174</v>
      </c>
      <c r="K203">
        <v>553277.97407</v>
      </c>
    </row>
    <row r="204" spans="9:11" x14ac:dyDescent="0.25">
      <c r="I204" s="1">
        <v>45688</v>
      </c>
      <c r="J204">
        <v>435029.38806000003</v>
      </c>
      <c r="K204">
        <v>564720.58386000001</v>
      </c>
    </row>
    <row r="205" spans="9:11" x14ac:dyDescent="0.25">
      <c r="I205" s="1">
        <v>45716</v>
      </c>
      <c r="J205">
        <v>439692.90019000001</v>
      </c>
      <c r="K205">
        <v>569582.57492000004</v>
      </c>
    </row>
    <row r="206" spans="9:11" x14ac:dyDescent="0.25">
      <c r="I206" s="1">
        <v>45747</v>
      </c>
      <c r="J206">
        <v>446294.34875</v>
      </c>
      <c r="K206">
        <v>578633.16171999997</v>
      </c>
    </row>
    <row r="207" spans="9:11" x14ac:dyDescent="0.25">
      <c r="I207" s="1">
        <v>45777</v>
      </c>
      <c r="J207">
        <v>450886.11576999997</v>
      </c>
      <c r="K207">
        <v>577491.22935000004</v>
      </c>
    </row>
    <row r="208" spans="9:11" x14ac:dyDescent="0.25">
      <c r="I208" s="1">
        <v>45808</v>
      </c>
      <c r="J208">
        <v>460121.64984999999</v>
      </c>
      <c r="K208">
        <v>589010.41809000005</v>
      </c>
    </row>
    <row r="209" spans="9:13" x14ac:dyDescent="0.25">
      <c r="I209" s="1">
        <v>45838</v>
      </c>
      <c r="J209">
        <v>467428.54099000001</v>
      </c>
      <c r="K209">
        <v>604063.23383000004</v>
      </c>
    </row>
    <row r="210" spans="9:13" x14ac:dyDescent="0.25">
      <c r="I210" s="1">
        <v>45869</v>
      </c>
      <c r="J210">
        <v>477150.15577000001</v>
      </c>
      <c r="K210">
        <v>619492.59412999998</v>
      </c>
    </row>
    <row r="211" spans="9:13" x14ac:dyDescent="0.25">
      <c r="I211" s="1">
        <v>45900</v>
      </c>
      <c r="J211">
        <v>482113.69438</v>
      </c>
      <c r="K211">
        <v>623778.02948999999</v>
      </c>
    </row>
    <row r="212" spans="9:13" x14ac:dyDescent="0.25">
      <c r="I212" s="1">
        <v>45930</v>
      </c>
      <c r="J212">
        <v>495152.98595</v>
      </c>
      <c r="K212">
        <v>643839.91209999996</v>
      </c>
    </row>
    <row r="213" spans="9:13" x14ac:dyDescent="0.25">
      <c r="I213" s="1">
        <v>45961</v>
      </c>
      <c r="J213">
        <v>503942.16937000002</v>
      </c>
      <c r="K213">
        <v>645274.65835000004</v>
      </c>
    </row>
    <row r="214" spans="9:13" x14ac:dyDescent="0.25">
      <c r="I214" s="1">
        <v>45991</v>
      </c>
      <c r="J214">
        <v>502848.66016999999</v>
      </c>
      <c r="K214">
        <v>642333.00308000005</v>
      </c>
    </row>
    <row r="215" spans="9:13" x14ac:dyDescent="0.25">
      <c r="I215" s="1">
        <v>46022</v>
      </c>
      <c r="J215">
        <v>508318.39224999998</v>
      </c>
      <c r="K215">
        <v>637612.46314999997</v>
      </c>
    </row>
    <row r="216" spans="9:13" x14ac:dyDescent="0.25">
      <c r="I216" s="1">
        <v>46053</v>
      </c>
      <c r="J216">
        <v>520544.27351000003</v>
      </c>
      <c r="K216">
        <v>653471.93388000003</v>
      </c>
    </row>
    <row r="217" spans="9:13" x14ac:dyDescent="0.25">
      <c r="I217" s="1">
        <v>46081</v>
      </c>
      <c r="J217">
        <v>530030.09715000005</v>
      </c>
      <c r="K217">
        <v>657891.49115000002</v>
      </c>
    </row>
    <row r="218" spans="9:13" x14ac:dyDescent="0.25">
      <c r="I218" s="1">
        <v>46112</v>
      </c>
      <c r="J218">
        <v>507965.91172999999</v>
      </c>
      <c r="K218">
        <v>645120.30830000003</v>
      </c>
    </row>
    <row r="219" spans="9:13" x14ac:dyDescent="0.25">
      <c r="I219" s="1">
        <v>46142</v>
      </c>
      <c r="J219">
        <v>523606.62625999999</v>
      </c>
      <c r="K219">
        <v>667326.13578000001</v>
      </c>
    </row>
    <row r="220" spans="9:13" x14ac:dyDescent="0.25">
      <c r="I220" s="1">
        <v>46173</v>
      </c>
      <c r="J220">
        <v>511268.79411000002</v>
      </c>
      <c r="K220">
        <v>649292.27645</v>
      </c>
      <c r="L220">
        <v>649292.27645</v>
      </c>
      <c r="M220">
        <v>511268.79411000002</v>
      </c>
    </row>
  </sheetData>
  <pageMargins left="0.7" right="0.7" top="0.75" bottom="0.75" header="0.3" footer="0.3"/>
  <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2AB2-1D53-49F9-8485-36DFBF1BAC11}">
  <dimension ref="B1:M220"/>
  <sheetViews>
    <sheetView workbookViewId="0">
      <selection activeCell="G18" sqref="G18"/>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4.28515625" bestFit="1" customWidth="1"/>
    <col min="11" max="11" width="13" bestFit="1" customWidth="1"/>
    <col min="12" max="12" width="18.28515625" bestFit="1" customWidth="1"/>
    <col min="13" max="13" width="19.710937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114</v>
      </c>
      <c r="K1" t="s">
        <v>113</v>
      </c>
      <c r="L1" t="s">
        <v>118</v>
      </c>
      <c r="M1" t="s">
        <v>119</v>
      </c>
    </row>
    <row r="2" spans="2:13" x14ac:dyDescent="0.25">
      <c r="B2">
        <v>817</v>
      </c>
      <c r="C2" t="s">
        <v>127</v>
      </c>
      <c r="D2" t="s">
        <v>113</v>
      </c>
      <c r="E2" t="str">
        <f>_xlfn.CONCAT(B2,"_",C2,"_",D2)</f>
        <v>817_A_PH_FOORD</v>
      </c>
      <c r="F2" t="str">
        <f>INDEX(
Table_MAPPINGS_PH_GRAPHS_2[SERIES_ID],
MATCH(E2,Table_MAPPINGS_PH_GRAPHS_2[LOOKUP],0
))</f>
        <v>1592</v>
      </c>
      <c r="G2" t="s">
        <v>15768</v>
      </c>
      <c r="I2" s="1">
        <v>39539</v>
      </c>
      <c r="J2">
        <v>100000</v>
      </c>
      <c r="K2">
        <v>100000</v>
      </c>
    </row>
    <row r="3" spans="2:13" x14ac:dyDescent="0.25">
      <c r="B3">
        <v>817</v>
      </c>
      <c r="C3" t="s">
        <v>127</v>
      </c>
      <c r="D3" t="s">
        <v>114</v>
      </c>
      <c r="E3" t="str">
        <f>_xlfn.CONCAT(B3,"_",C3,"_",D3)</f>
        <v>817_A_PH_COMP_1</v>
      </c>
      <c r="F3" t="str">
        <f>INDEX(
Table_MAPPINGS_PH_GRAPHS_2[SERIES_ID],
MATCH(E3,Table_MAPPINGS_PH_GRAPHS_2[LOOKUP],0
))</f>
        <v>1478</v>
      </c>
      <c r="G3" t="s">
        <v>15769</v>
      </c>
      <c r="I3" s="1">
        <v>39568</v>
      </c>
      <c r="J3">
        <v>99930.701939999999</v>
      </c>
      <c r="K3">
        <v>97311.107560000004</v>
      </c>
    </row>
    <row r="4" spans="2:13" x14ac:dyDescent="0.25">
      <c r="I4" s="1">
        <v>39599</v>
      </c>
      <c r="J4">
        <v>100807.99357999999</v>
      </c>
      <c r="K4">
        <v>96705.131800000003</v>
      </c>
    </row>
    <row r="5" spans="2:13" x14ac:dyDescent="0.25">
      <c r="I5" s="1">
        <v>39629</v>
      </c>
      <c r="J5">
        <v>97236.422479999994</v>
      </c>
      <c r="K5">
        <v>95495.180200000003</v>
      </c>
    </row>
    <row r="6" spans="2:13" x14ac:dyDescent="0.25">
      <c r="I6" s="1">
        <v>39660</v>
      </c>
      <c r="J6">
        <v>96373.280700000003</v>
      </c>
      <c r="K6">
        <v>93570.257199999993</v>
      </c>
    </row>
    <row r="7" spans="2:13" x14ac:dyDescent="0.25">
      <c r="I7" s="1">
        <v>39691</v>
      </c>
      <c r="J7">
        <v>99722.444950000005</v>
      </c>
      <c r="K7">
        <v>97154.113840000005</v>
      </c>
    </row>
    <row r="8" spans="2:13" x14ac:dyDescent="0.25">
      <c r="I8" s="1">
        <v>39721</v>
      </c>
      <c r="J8">
        <v>93509.290699999998</v>
      </c>
      <c r="K8">
        <v>93757.031390000004</v>
      </c>
    </row>
    <row r="9" spans="2:13" x14ac:dyDescent="0.25">
      <c r="I9" s="1">
        <v>39752</v>
      </c>
      <c r="J9">
        <v>88553.36997</v>
      </c>
      <c r="K9">
        <v>88725.594140000001</v>
      </c>
    </row>
    <row r="10" spans="2:13" x14ac:dyDescent="0.25">
      <c r="I10" s="1">
        <v>39782</v>
      </c>
      <c r="J10">
        <v>89122.706030000001</v>
      </c>
      <c r="K10">
        <v>89223.07548</v>
      </c>
    </row>
    <row r="11" spans="2:13" x14ac:dyDescent="0.25">
      <c r="I11" s="1">
        <v>39813</v>
      </c>
      <c r="J11">
        <v>90386.255229999995</v>
      </c>
      <c r="K11">
        <v>90667.995859999995</v>
      </c>
    </row>
    <row r="12" spans="2:13" x14ac:dyDescent="0.25">
      <c r="I12" s="1">
        <v>39844</v>
      </c>
      <c r="J12">
        <v>88390.438630000004</v>
      </c>
      <c r="K12">
        <v>90223.093850000005</v>
      </c>
    </row>
    <row r="13" spans="2:13" x14ac:dyDescent="0.25">
      <c r="I13" s="1">
        <v>39872</v>
      </c>
      <c r="J13">
        <v>83187.719400000002</v>
      </c>
      <c r="K13">
        <v>85431.296990000003</v>
      </c>
    </row>
    <row r="14" spans="2:13" x14ac:dyDescent="0.25">
      <c r="I14" s="1">
        <v>39903</v>
      </c>
      <c r="J14">
        <v>86668.372080000001</v>
      </c>
      <c r="K14">
        <v>88038.411009999996</v>
      </c>
    </row>
    <row r="15" spans="2:13" x14ac:dyDescent="0.25">
      <c r="I15" s="1">
        <v>39933</v>
      </c>
      <c r="J15">
        <v>87541.920230000003</v>
      </c>
      <c r="K15">
        <v>88291.370609999998</v>
      </c>
    </row>
    <row r="16" spans="2:13" x14ac:dyDescent="0.25">
      <c r="I16" s="1">
        <v>39964</v>
      </c>
      <c r="J16">
        <v>90207.781799999997</v>
      </c>
      <c r="K16">
        <v>89638.72451</v>
      </c>
    </row>
    <row r="17" spans="9:11" x14ac:dyDescent="0.25">
      <c r="I17" s="1">
        <v>39994</v>
      </c>
      <c r="J17">
        <v>90330.569690000004</v>
      </c>
      <c r="K17">
        <v>89567.811140000005</v>
      </c>
    </row>
    <row r="18" spans="9:11" x14ac:dyDescent="0.25">
      <c r="I18" s="1">
        <v>40025</v>
      </c>
      <c r="J18">
        <v>95436.986810000002</v>
      </c>
      <c r="K18">
        <v>94086.156619999994</v>
      </c>
    </row>
    <row r="19" spans="9:11" x14ac:dyDescent="0.25">
      <c r="I19" s="1">
        <v>40056</v>
      </c>
      <c r="J19">
        <v>99465.988889999993</v>
      </c>
      <c r="K19">
        <v>97298.426120000004</v>
      </c>
    </row>
    <row r="20" spans="9:11" x14ac:dyDescent="0.25">
      <c r="I20" s="1">
        <v>40086</v>
      </c>
      <c r="J20">
        <v>100262.78015000001</v>
      </c>
      <c r="K20">
        <v>98303.841369999995</v>
      </c>
    </row>
    <row r="21" spans="9:11" x14ac:dyDescent="0.25">
      <c r="I21" s="1">
        <v>40117</v>
      </c>
      <c r="J21">
        <v>103522.01715</v>
      </c>
      <c r="K21">
        <v>102012.07791000001</v>
      </c>
    </row>
    <row r="22" spans="9:11" x14ac:dyDescent="0.25">
      <c r="I22" s="1">
        <v>40147</v>
      </c>
      <c r="J22">
        <v>102556.4498</v>
      </c>
      <c r="K22">
        <v>101393.31984</v>
      </c>
    </row>
    <row r="23" spans="9:11" x14ac:dyDescent="0.25">
      <c r="I23" s="1">
        <v>40178</v>
      </c>
      <c r="J23">
        <v>105787.46313</v>
      </c>
      <c r="K23">
        <v>103201.08515</v>
      </c>
    </row>
    <row r="24" spans="9:11" x14ac:dyDescent="0.25">
      <c r="I24" s="1">
        <v>40209</v>
      </c>
      <c r="J24">
        <v>105063.98327</v>
      </c>
      <c r="K24">
        <v>103112.69114</v>
      </c>
    </row>
    <row r="25" spans="9:11" x14ac:dyDescent="0.25">
      <c r="I25" s="1">
        <v>40237</v>
      </c>
      <c r="J25">
        <v>106867.91271</v>
      </c>
      <c r="K25">
        <v>105137.12957</v>
      </c>
    </row>
    <row r="26" spans="9:11" x14ac:dyDescent="0.25">
      <c r="I26" s="1">
        <v>40268</v>
      </c>
      <c r="J26">
        <v>111319.71534</v>
      </c>
      <c r="K26">
        <v>108270.80504000001</v>
      </c>
    </row>
    <row r="27" spans="9:11" x14ac:dyDescent="0.25">
      <c r="I27" s="1">
        <v>40298</v>
      </c>
      <c r="J27">
        <v>112296.89545</v>
      </c>
      <c r="K27">
        <v>109827.40201000001</v>
      </c>
    </row>
    <row r="28" spans="9:11" x14ac:dyDescent="0.25">
      <c r="I28" s="1">
        <v>40329</v>
      </c>
      <c r="J28">
        <v>108041.93957</v>
      </c>
      <c r="K28">
        <v>106486.7552</v>
      </c>
    </row>
    <row r="29" spans="9:11" x14ac:dyDescent="0.25">
      <c r="I29" s="1">
        <v>40359</v>
      </c>
      <c r="J29">
        <v>107238.07822</v>
      </c>
      <c r="K29">
        <v>106807.99197</v>
      </c>
    </row>
    <row r="30" spans="9:11" x14ac:dyDescent="0.25">
      <c r="I30" s="1">
        <v>40390</v>
      </c>
      <c r="J30">
        <v>111289.55545</v>
      </c>
      <c r="K30">
        <v>109082.52077</v>
      </c>
    </row>
    <row r="31" spans="9:11" x14ac:dyDescent="0.25">
      <c r="I31" s="1">
        <v>40421</v>
      </c>
      <c r="J31">
        <v>109460.25818</v>
      </c>
      <c r="K31">
        <v>108399.08415</v>
      </c>
    </row>
    <row r="32" spans="9:11" x14ac:dyDescent="0.25">
      <c r="I32" s="1">
        <v>40451</v>
      </c>
      <c r="J32">
        <v>116055.67294</v>
      </c>
      <c r="K32">
        <v>113301.11537</v>
      </c>
    </row>
    <row r="33" spans="9:11" x14ac:dyDescent="0.25">
      <c r="I33" s="1">
        <v>40482</v>
      </c>
      <c r="J33">
        <v>119518.51837000001</v>
      </c>
      <c r="K33">
        <v>117221.03086</v>
      </c>
    </row>
    <row r="34" spans="9:11" x14ac:dyDescent="0.25">
      <c r="I34" s="1">
        <v>40512</v>
      </c>
      <c r="J34">
        <v>120572.23364999999</v>
      </c>
      <c r="K34">
        <v>119626.50773</v>
      </c>
    </row>
    <row r="35" spans="9:11" x14ac:dyDescent="0.25">
      <c r="I35" s="1">
        <v>40543</v>
      </c>
      <c r="J35">
        <v>122253.30542999999</v>
      </c>
      <c r="K35">
        <v>120645.92511</v>
      </c>
    </row>
    <row r="36" spans="9:11" x14ac:dyDescent="0.25">
      <c r="I36" s="1">
        <v>40574</v>
      </c>
      <c r="J36">
        <v>122385.27361</v>
      </c>
      <c r="K36">
        <v>122909.96734</v>
      </c>
    </row>
    <row r="37" spans="9:11" x14ac:dyDescent="0.25">
      <c r="I37" s="1">
        <v>40602</v>
      </c>
      <c r="J37">
        <v>123414.21948</v>
      </c>
      <c r="K37">
        <v>123322.30372</v>
      </c>
    </row>
    <row r="38" spans="9:11" x14ac:dyDescent="0.25">
      <c r="I38" s="1">
        <v>40633</v>
      </c>
      <c r="J38">
        <v>123316.40011</v>
      </c>
      <c r="K38">
        <v>122207.14597</v>
      </c>
    </row>
    <row r="39" spans="9:11" x14ac:dyDescent="0.25">
      <c r="I39" s="1">
        <v>40663</v>
      </c>
      <c r="J39">
        <v>125208.31939</v>
      </c>
      <c r="K39">
        <v>124512.53062999999</v>
      </c>
    </row>
    <row r="40" spans="9:11" x14ac:dyDescent="0.25">
      <c r="I40" s="1">
        <v>40694</v>
      </c>
      <c r="J40">
        <v>126148.76858</v>
      </c>
      <c r="K40">
        <v>125227.31955</v>
      </c>
    </row>
    <row r="41" spans="9:11" x14ac:dyDescent="0.25">
      <c r="I41" s="1">
        <v>40724</v>
      </c>
      <c r="J41">
        <v>124245.42024000001</v>
      </c>
      <c r="K41">
        <v>123431.0996</v>
      </c>
    </row>
    <row r="42" spans="9:11" x14ac:dyDescent="0.25">
      <c r="I42" s="1">
        <v>40755</v>
      </c>
      <c r="J42">
        <v>124136.4359</v>
      </c>
      <c r="K42">
        <v>125824.60892</v>
      </c>
    </row>
    <row r="43" spans="9:11" x14ac:dyDescent="0.25">
      <c r="I43" s="1">
        <v>40786</v>
      </c>
      <c r="J43">
        <v>124780.54562999999</v>
      </c>
      <c r="K43">
        <v>124873.73295000001</v>
      </c>
    </row>
    <row r="44" spans="9:11" x14ac:dyDescent="0.25">
      <c r="I44" s="1">
        <v>40816</v>
      </c>
      <c r="J44">
        <v>125853.68979999999</v>
      </c>
      <c r="K44">
        <v>128567.60848</v>
      </c>
    </row>
    <row r="45" spans="9:11" x14ac:dyDescent="0.25">
      <c r="I45" s="1">
        <v>40847</v>
      </c>
      <c r="J45">
        <v>133786.19448999999</v>
      </c>
      <c r="K45">
        <v>137300.3578</v>
      </c>
    </row>
    <row r="46" spans="9:11" x14ac:dyDescent="0.25">
      <c r="I46" s="1">
        <v>40877</v>
      </c>
      <c r="J46">
        <v>134311.75542</v>
      </c>
      <c r="K46">
        <v>138515.46343999999</v>
      </c>
    </row>
    <row r="47" spans="9:11" x14ac:dyDescent="0.25">
      <c r="I47" s="1">
        <v>40908</v>
      </c>
      <c r="J47">
        <v>133770.93095000001</v>
      </c>
      <c r="K47">
        <v>138750.14991000001</v>
      </c>
    </row>
    <row r="48" spans="9:11" x14ac:dyDescent="0.25">
      <c r="I48" s="1">
        <v>40939</v>
      </c>
      <c r="J48">
        <v>138026.1593</v>
      </c>
      <c r="K48">
        <v>143045.78963000001</v>
      </c>
    </row>
    <row r="49" spans="9:11" x14ac:dyDescent="0.25">
      <c r="I49" s="1">
        <v>40968</v>
      </c>
      <c r="J49">
        <v>139904.40018999999</v>
      </c>
      <c r="K49">
        <v>145408.00765000001</v>
      </c>
    </row>
    <row r="50" spans="9:11" x14ac:dyDescent="0.25">
      <c r="I50" s="1">
        <v>40999</v>
      </c>
      <c r="J50">
        <v>141910.90447000001</v>
      </c>
      <c r="K50">
        <v>149908.22597999999</v>
      </c>
    </row>
    <row r="51" spans="9:11" x14ac:dyDescent="0.25">
      <c r="I51" s="1">
        <v>41029</v>
      </c>
      <c r="J51">
        <v>145259.07613999999</v>
      </c>
      <c r="K51">
        <v>152853.57432000001</v>
      </c>
    </row>
    <row r="52" spans="9:11" x14ac:dyDescent="0.25">
      <c r="I52" s="1">
        <v>41060</v>
      </c>
      <c r="J52">
        <v>143276.37622000001</v>
      </c>
      <c r="K52">
        <v>153000.89670000001</v>
      </c>
    </row>
    <row r="53" spans="9:11" x14ac:dyDescent="0.25">
      <c r="I53" s="1">
        <v>41090</v>
      </c>
      <c r="J53">
        <v>144970.84224</v>
      </c>
      <c r="K53">
        <v>154092.62156</v>
      </c>
    </row>
    <row r="54" spans="9:11" x14ac:dyDescent="0.25">
      <c r="I54" s="1">
        <v>41121</v>
      </c>
      <c r="J54">
        <v>149669.51246999999</v>
      </c>
      <c r="K54">
        <v>159288.48430000001</v>
      </c>
    </row>
    <row r="55" spans="9:11" x14ac:dyDescent="0.25">
      <c r="I55" s="1">
        <v>41152</v>
      </c>
      <c r="J55">
        <v>152844.24470000001</v>
      </c>
      <c r="K55">
        <v>164048.97639</v>
      </c>
    </row>
    <row r="56" spans="9:11" x14ac:dyDescent="0.25">
      <c r="I56" s="1">
        <v>41182</v>
      </c>
      <c r="J56">
        <v>154068.75296000001</v>
      </c>
      <c r="K56">
        <v>166066.41357999999</v>
      </c>
    </row>
    <row r="57" spans="9:11" x14ac:dyDescent="0.25">
      <c r="I57" s="1">
        <v>41213</v>
      </c>
      <c r="J57">
        <v>159515.18925</v>
      </c>
      <c r="K57">
        <v>171908.73574</v>
      </c>
    </row>
    <row r="58" spans="9:11" x14ac:dyDescent="0.25">
      <c r="I58" s="1">
        <v>41243</v>
      </c>
      <c r="J58">
        <v>162532.21947000001</v>
      </c>
      <c r="K58">
        <v>176792.36296</v>
      </c>
    </row>
    <row r="59" spans="9:11" x14ac:dyDescent="0.25">
      <c r="I59" s="1">
        <v>41274</v>
      </c>
      <c r="J59">
        <v>163675.98788999999</v>
      </c>
      <c r="K59">
        <v>175624.77804999999</v>
      </c>
    </row>
    <row r="60" spans="9:11" x14ac:dyDescent="0.25">
      <c r="I60" s="1">
        <v>41305</v>
      </c>
      <c r="J60">
        <v>169359.57248999999</v>
      </c>
      <c r="K60">
        <v>187375.38764</v>
      </c>
    </row>
    <row r="61" spans="9:11" x14ac:dyDescent="0.25">
      <c r="I61" s="1">
        <v>41333</v>
      </c>
      <c r="J61">
        <v>168006.35803999999</v>
      </c>
      <c r="K61">
        <v>187591.97354000001</v>
      </c>
    </row>
    <row r="62" spans="9:11" x14ac:dyDescent="0.25">
      <c r="I62" s="1">
        <v>41364</v>
      </c>
      <c r="J62">
        <v>173192.53636999999</v>
      </c>
      <c r="K62">
        <v>193267.18374000001</v>
      </c>
    </row>
    <row r="63" spans="9:11" x14ac:dyDescent="0.25">
      <c r="I63" s="1">
        <v>41394</v>
      </c>
      <c r="J63">
        <v>171583.39068000001</v>
      </c>
      <c r="K63">
        <v>191709.30446000001</v>
      </c>
    </row>
    <row r="64" spans="9:11" x14ac:dyDescent="0.25">
      <c r="I64" s="1">
        <v>41425</v>
      </c>
      <c r="J64">
        <v>182771.84989000001</v>
      </c>
      <c r="K64">
        <v>212293.76023000001</v>
      </c>
    </row>
    <row r="65" spans="9:11" x14ac:dyDescent="0.25">
      <c r="I65" s="1">
        <v>41455</v>
      </c>
      <c r="J65">
        <v>177682.69448000001</v>
      </c>
      <c r="K65">
        <v>204826.49410000001</v>
      </c>
    </row>
    <row r="66" spans="9:11" x14ac:dyDescent="0.25">
      <c r="I66" s="1">
        <v>41486</v>
      </c>
      <c r="J66">
        <v>181627.46533000001</v>
      </c>
      <c r="K66">
        <v>210379.66858999999</v>
      </c>
    </row>
    <row r="67" spans="9:11" x14ac:dyDescent="0.25">
      <c r="I67" s="1">
        <v>41517</v>
      </c>
      <c r="J67">
        <v>185698.45196999999</v>
      </c>
      <c r="K67">
        <v>216840.96468</v>
      </c>
    </row>
    <row r="68" spans="9:11" x14ac:dyDescent="0.25">
      <c r="I68" s="1">
        <v>41547</v>
      </c>
      <c r="J68">
        <v>191567.82102999999</v>
      </c>
      <c r="K68">
        <v>221454.13438</v>
      </c>
    </row>
    <row r="69" spans="9:11" x14ac:dyDescent="0.25">
      <c r="I69" s="1">
        <v>41578</v>
      </c>
      <c r="J69">
        <v>197402.43450999999</v>
      </c>
      <c r="K69">
        <v>228657.53951999999</v>
      </c>
    </row>
    <row r="70" spans="9:11" x14ac:dyDescent="0.25">
      <c r="I70" s="1">
        <v>41608</v>
      </c>
      <c r="J70">
        <v>196127.20460999999</v>
      </c>
      <c r="K70">
        <v>232380.17838</v>
      </c>
    </row>
    <row r="71" spans="9:11" x14ac:dyDescent="0.25">
      <c r="I71" s="1">
        <v>41639</v>
      </c>
      <c r="J71">
        <v>200581.77480000001</v>
      </c>
      <c r="K71">
        <v>236995.54694</v>
      </c>
    </row>
    <row r="72" spans="9:11" x14ac:dyDescent="0.25">
      <c r="I72" s="1">
        <v>41670</v>
      </c>
      <c r="J72">
        <v>197591.60995000001</v>
      </c>
      <c r="K72">
        <v>238601.80072999999</v>
      </c>
    </row>
    <row r="73" spans="9:11" x14ac:dyDescent="0.25">
      <c r="I73" s="1">
        <v>41698</v>
      </c>
      <c r="J73">
        <v>200811.00090000001</v>
      </c>
      <c r="K73">
        <v>239410.97445000001</v>
      </c>
    </row>
    <row r="74" spans="9:11" x14ac:dyDescent="0.25">
      <c r="I74" s="1">
        <v>41729</v>
      </c>
      <c r="J74">
        <v>204512.42955</v>
      </c>
      <c r="K74">
        <v>240115.70318000001</v>
      </c>
    </row>
    <row r="75" spans="9:11" x14ac:dyDescent="0.25">
      <c r="I75" s="1">
        <v>41759</v>
      </c>
      <c r="J75">
        <v>208196.46590000001</v>
      </c>
      <c r="K75">
        <v>242246.38070000001</v>
      </c>
    </row>
    <row r="76" spans="9:11" x14ac:dyDescent="0.25">
      <c r="I76" s="1">
        <v>41790</v>
      </c>
      <c r="J76">
        <v>209728.86322</v>
      </c>
      <c r="K76">
        <v>244053.8285</v>
      </c>
    </row>
    <row r="77" spans="9:11" x14ac:dyDescent="0.25">
      <c r="I77" s="1">
        <v>41820</v>
      </c>
      <c r="J77">
        <v>213890.99377</v>
      </c>
      <c r="K77">
        <v>248958.34473000001</v>
      </c>
    </row>
    <row r="78" spans="9:11" x14ac:dyDescent="0.25">
      <c r="I78" s="1">
        <v>41851</v>
      </c>
      <c r="J78">
        <v>215134.21080999999</v>
      </c>
      <c r="K78">
        <v>251047.24426000001</v>
      </c>
    </row>
    <row r="79" spans="9:11" x14ac:dyDescent="0.25">
      <c r="I79" s="1">
        <v>41882</v>
      </c>
      <c r="J79">
        <v>213964.57982000001</v>
      </c>
      <c r="K79">
        <v>249243.09471999999</v>
      </c>
    </row>
    <row r="80" spans="9:11" x14ac:dyDescent="0.25">
      <c r="I80" s="1">
        <v>41912</v>
      </c>
      <c r="J80">
        <v>215254.73457</v>
      </c>
      <c r="K80">
        <v>254403.88498</v>
      </c>
    </row>
    <row r="81" spans="9:11" x14ac:dyDescent="0.25">
      <c r="I81" s="1">
        <v>41943</v>
      </c>
      <c r="J81">
        <v>216512.04373999999</v>
      </c>
      <c r="K81">
        <v>251126.35284000001</v>
      </c>
    </row>
    <row r="82" spans="9:11" x14ac:dyDescent="0.25">
      <c r="I82" s="1">
        <v>41973</v>
      </c>
      <c r="J82">
        <v>219500.60784000001</v>
      </c>
      <c r="K82">
        <v>256328.06346999999</v>
      </c>
    </row>
    <row r="83" spans="9:11" x14ac:dyDescent="0.25">
      <c r="I83" s="1">
        <v>42004</v>
      </c>
      <c r="J83">
        <v>221809.67512999999</v>
      </c>
      <c r="K83">
        <v>261018.80274000001</v>
      </c>
    </row>
    <row r="84" spans="9:11" x14ac:dyDescent="0.25">
      <c r="I84" s="1">
        <v>42035</v>
      </c>
      <c r="J84">
        <v>223953.34145000001</v>
      </c>
      <c r="K84">
        <v>260113.24178000001</v>
      </c>
    </row>
    <row r="85" spans="9:11" x14ac:dyDescent="0.25">
      <c r="I85" s="1">
        <v>42063</v>
      </c>
      <c r="J85">
        <v>229829.65801000001</v>
      </c>
      <c r="K85">
        <v>269093.48035000003</v>
      </c>
    </row>
    <row r="86" spans="9:11" x14ac:dyDescent="0.25">
      <c r="I86" s="1">
        <v>42094</v>
      </c>
      <c r="J86">
        <v>231218.82714000001</v>
      </c>
      <c r="K86">
        <v>275635.76410999999</v>
      </c>
    </row>
    <row r="87" spans="9:11" x14ac:dyDescent="0.25">
      <c r="I87" s="1">
        <v>42124</v>
      </c>
      <c r="J87">
        <v>235044.38949999999</v>
      </c>
      <c r="K87">
        <v>280059.33502</v>
      </c>
    </row>
    <row r="88" spans="9:11" x14ac:dyDescent="0.25">
      <c r="I88" s="1">
        <v>42155</v>
      </c>
      <c r="J88">
        <v>234855.78367999999</v>
      </c>
      <c r="K88">
        <v>284298.17317000002</v>
      </c>
    </row>
    <row r="89" spans="9:11" x14ac:dyDescent="0.25">
      <c r="I89" s="1">
        <v>42185</v>
      </c>
      <c r="J89">
        <v>232641.10063999999</v>
      </c>
      <c r="K89">
        <v>279108.96279999998</v>
      </c>
    </row>
    <row r="90" spans="9:11" x14ac:dyDescent="0.25">
      <c r="I90" s="1">
        <v>42216</v>
      </c>
      <c r="J90">
        <v>235170.27395</v>
      </c>
      <c r="K90">
        <v>285442.18092999997</v>
      </c>
    </row>
    <row r="91" spans="9:11" x14ac:dyDescent="0.25">
      <c r="I91" s="1">
        <v>42247</v>
      </c>
      <c r="J91">
        <v>232196.30888</v>
      </c>
      <c r="K91">
        <v>283597.07890000002</v>
      </c>
    </row>
    <row r="92" spans="9:11" x14ac:dyDescent="0.25">
      <c r="I92" s="1">
        <v>42277</v>
      </c>
      <c r="J92">
        <v>230439.08893999999</v>
      </c>
      <c r="K92">
        <v>277066.50341</v>
      </c>
    </row>
    <row r="93" spans="9:11" x14ac:dyDescent="0.25">
      <c r="I93" s="1">
        <v>42308</v>
      </c>
      <c r="J93">
        <v>242859.46184</v>
      </c>
      <c r="K93">
        <v>296952.97645999998</v>
      </c>
    </row>
    <row r="94" spans="9:11" x14ac:dyDescent="0.25">
      <c r="I94" s="1">
        <v>42338</v>
      </c>
      <c r="J94">
        <v>240088.59466999999</v>
      </c>
      <c r="K94">
        <v>302703.25495999999</v>
      </c>
    </row>
    <row r="95" spans="9:11" x14ac:dyDescent="0.25">
      <c r="I95" s="1">
        <v>42369</v>
      </c>
      <c r="J95">
        <v>243113.96116000001</v>
      </c>
      <c r="K95">
        <v>316255.24450999999</v>
      </c>
    </row>
    <row r="96" spans="9:11" x14ac:dyDescent="0.25">
      <c r="I96" s="1">
        <v>42400</v>
      </c>
      <c r="J96">
        <v>236310.46473000001</v>
      </c>
      <c r="K96">
        <v>302576.78911999997</v>
      </c>
    </row>
    <row r="97" spans="9:11" x14ac:dyDescent="0.25">
      <c r="I97" s="1">
        <v>42429</v>
      </c>
      <c r="J97">
        <v>239265.16182000001</v>
      </c>
      <c r="K97">
        <v>308268.87093999999</v>
      </c>
    </row>
    <row r="98" spans="9:11" x14ac:dyDescent="0.25">
      <c r="I98" s="1">
        <v>42460</v>
      </c>
      <c r="J98">
        <v>245826.45688000001</v>
      </c>
      <c r="K98">
        <v>309016.97398000001</v>
      </c>
    </row>
    <row r="99" spans="9:11" x14ac:dyDescent="0.25">
      <c r="I99" s="1">
        <v>42490</v>
      </c>
      <c r="J99">
        <v>245877.62018</v>
      </c>
      <c r="K99">
        <v>304931.81151999999</v>
      </c>
    </row>
    <row r="100" spans="9:11" x14ac:dyDescent="0.25">
      <c r="I100" s="1">
        <v>42521</v>
      </c>
      <c r="J100">
        <v>254704.87163000001</v>
      </c>
      <c r="K100">
        <v>324437.19803000003</v>
      </c>
    </row>
    <row r="101" spans="9:11" x14ac:dyDescent="0.25">
      <c r="I101" s="1">
        <v>42551</v>
      </c>
      <c r="J101">
        <v>246430.90807</v>
      </c>
      <c r="K101">
        <v>307453.71100000001</v>
      </c>
    </row>
    <row r="102" spans="9:11" x14ac:dyDescent="0.25">
      <c r="I102" s="1">
        <v>42582</v>
      </c>
      <c r="J102">
        <v>247179.79368999999</v>
      </c>
      <c r="K102">
        <v>307071.60501</v>
      </c>
    </row>
    <row r="103" spans="9:11" x14ac:dyDescent="0.25">
      <c r="I103" s="1">
        <v>42613</v>
      </c>
      <c r="J103">
        <v>252298.83889000001</v>
      </c>
      <c r="K103">
        <v>319912.61368000001</v>
      </c>
    </row>
    <row r="104" spans="9:11" x14ac:dyDescent="0.25">
      <c r="I104" s="1">
        <v>42643</v>
      </c>
      <c r="J104">
        <v>245601.27223</v>
      </c>
      <c r="K104">
        <v>309860.96221000003</v>
      </c>
    </row>
    <row r="105" spans="9:11" x14ac:dyDescent="0.25">
      <c r="I105" s="1">
        <v>42674</v>
      </c>
      <c r="J105">
        <v>238647.06688</v>
      </c>
      <c r="K105">
        <v>299105.50455999997</v>
      </c>
    </row>
    <row r="106" spans="9:11" x14ac:dyDescent="0.25">
      <c r="I106" s="1">
        <v>42704</v>
      </c>
      <c r="J106">
        <v>241939.42480000001</v>
      </c>
      <c r="K106">
        <v>308755.16564999998</v>
      </c>
    </row>
    <row r="107" spans="9:11" x14ac:dyDescent="0.25">
      <c r="I107" s="1">
        <v>42735</v>
      </c>
      <c r="J107">
        <v>241759.95845999999</v>
      </c>
      <c r="K107">
        <v>303770.01724999998</v>
      </c>
    </row>
    <row r="108" spans="9:11" x14ac:dyDescent="0.25">
      <c r="I108" s="1">
        <v>42766</v>
      </c>
      <c r="J108">
        <v>245454.39439</v>
      </c>
      <c r="K108">
        <v>306490.32206999999</v>
      </c>
    </row>
    <row r="109" spans="9:11" x14ac:dyDescent="0.25">
      <c r="I109" s="1">
        <v>42794</v>
      </c>
      <c r="J109">
        <v>242984.0932</v>
      </c>
      <c r="K109">
        <v>303112.88404999999</v>
      </c>
    </row>
    <row r="110" spans="9:11" x14ac:dyDescent="0.25">
      <c r="I110" s="1">
        <v>42825</v>
      </c>
      <c r="J110">
        <v>247641.22558999999</v>
      </c>
      <c r="K110">
        <v>311846.55657000002</v>
      </c>
    </row>
    <row r="111" spans="9:11" x14ac:dyDescent="0.25">
      <c r="I111" s="1">
        <v>42855</v>
      </c>
      <c r="J111">
        <v>253162.17295000001</v>
      </c>
      <c r="K111">
        <v>318377.32072000002</v>
      </c>
    </row>
    <row r="112" spans="9:11" x14ac:dyDescent="0.25">
      <c r="I112" s="1">
        <v>42886</v>
      </c>
      <c r="J112">
        <v>254685.86692999999</v>
      </c>
      <c r="K112">
        <v>319860.18433000002</v>
      </c>
    </row>
    <row r="113" spans="9:11" x14ac:dyDescent="0.25">
      <c r="I113" s="1">
        <v>42916</v>
      </c>
      <c r="J113">
        <v>250140.38157999999</v>
      </c>
      <c r="K113">
        <v>317843.07887000003</v>
      </c>
    </row>
    <row r="114" spans="9:11" x14ac:dyDescent="0.25">
      <c r="I114" s="1">
        <v>42947</v>
      </c>
      <c r="J114">
        <v>257261.81260999999</v>
      </c>
      <c r="K114">
        <v>327799.61181999999</v>
      </c>
    </row>
    <row r="115" spans="9:11" x14ac:dyDescent="0.25">
      <c r="I115" s="1">
        <v>42978</v>
      </c>
      <c r="J115">
        <v>258060.42556</v>
      </c>
      <c r="K115">
        <v>327710.57150999998</v>
      </c>
    </row>
    <row r="116" spans="9:11" x14ac:dyDescent="0.25">
      <c r="I116" s="1">
        <v>43008</v>
      </c>
      <c r="J116">
        <v>263382.71794</v>
      </c>
      <c r="K116">
        <v>336762.04229999997</v>
      </c>
    </row>
    <row r="117" spans="9:11" x14ac:dyDescent="0.25">
      <c r="I117" s="1">
        <v>43039</v>
      </c>
      <c r="J117">
        <v>272690.51754999999</v>
      </c>
      <c r="K117">
        <v>348934.23401999997</v>
      </c>
    </row>
    <row r="118" spans="9:11" x14ac:dyDescent="0.25">
      <c r="I118" s="1">
        <v>43069</v>
      </c>
      <c r="J118">
        <v>269879.97515999997</v>
      </c>
      <c r="K118">
        <v>344040.83249</v>
      </c>
    </row>
    <row r="119" spans="9:11" x14ac:dyDescent="0.25">
      <c r="I119" s="1">
        <v>43100</v>
      </c>
      <c r="J119">
        <v>259593.67296</v>
      </c>
      <c r="K119">
        <v>322180.16849000001</v>
      </c>
    </row>
    <row r="120" spans="9:11" x14ac:dyDescent="0.25">
      <c r="I120" s="1">
        <v>43131</v>
      </c>
      <c r="J120">
        <v>261918.97237999999</v>
      </c>
      <c r="K120">
        <v>327417.14926999999</v>
      </c>
    </row>
    <row r="121" spans="9:11" x14ac:dyDescent="0.25">
      <c r="I121" s="1">
        <v>43159</v>
      </c>
      <c r="J121">
        <v>254786.98529000001</v>
      </c>
      <c r="K121">
        <v>313737.60482000001</v>
      </c>
    </row>
    <row r="122" spans="9:11" x14ac:dyDescent="0.25">
      <c r="I122" s="1">
        <v>43190</v>
      </c>
      <c r="J122">
        <v>250112.21857999999</v>
      </c>
      <c r="K122">
        <v>304282.57717</v>
      </c>
    </row>
    <row r="123" spans="9:11" x14ac:dyDescent="0.25">
      <c r="I123" s="1">
        <v>43220</v>
      </c>
      <c r="J123">
        <v>260119.36543999999</v>
      </c>
      <c r="K123">
        <v>321821.81419</v>
      </c>
    </row>
    <row r="124" spans="9:11" x14ac:dyDescent="0.25">
      <c r="I124" s="1">
        <v>43251</v>
      </c>
      <c r="J124">
        <v>257450.25112999999</v>
      </c>
      <c r="K124">
        <v>323513.52218000003</v>
      </c>
    </row>
    <row r="125" spans="9:11" x14ac:dyDescent="0.25">
      <c r="I125" s="1">
        <v>43281</v>
      </c>
      <c r="J125">
        <v>266828.24619999999</v>
      </c>
      <c r="K125">
        <v>337908.18628000002</v>
      </c>
    </row>
    <row r="126" spans="9:11" x14ac:dyDescent="0.25">
      <c r="I126" s="1">
        <v>43312</v>
      </c>
      <c r="J126">
        <v>265770.25766</v>
      </c>
      <c r="K126">
        <v>334637.78382999997</v>
      </c>
    </row>
    <row r="127" spans="9:11" x14ac:dyDescent="0.25">
      <c r="I127" s="1">
        <v>43343</v>
      </c>
      <c r="J127">
        <v>280889.02379000001</v>
      </c>
      <c r="K127">
        <v>359127.93674999999</v>
      </c>
    </row>
    <row r="128" spans="9:11" x14ac:dyDescent="0.25">
      <c r="I128" s="1">
        <v>43373</v>
      </c>
      <c r="J128">
        <v>267779.98733999999</v>
      </c>
      <c r="K128">
        <v>345399.06810999999</v>
      </c>
    </row>
    <row r="129" spans="9:11" x14ac:dyDescent="0.25">
      <c r="I129" s="1">
        <v>43404</v>
      </c>
      <c r="J129">
        <v>259033.96695999999</v>
      </c>
      <c r="K129">
        <v>334531.09593000001</v>
      </c>
    </row>
    <row r="130" spans="9:11" x14ac:dyDescent="0.25">
      <c r="I130" s="1">
        <v>43434</v>
      </c>
      <c r="J130">
        <v>249171.26848999999</v>
      </c>
      <c r="K130">
        <v>321922.97405999998</v>
      </c>
    </row>
    <row r="131" spans="9:11" x14ac:dyDescent="0.25">
      <c r="I131" s="1">
        <v>43465</v>
      </c>
      <c r="J131">
        <v>250906.81674000001</v>
      </c>
      <c r="K131">
        <v>321288.26183999999</v>
      </c>
    </row>
    <row r="132" spans="9:11" x14ac:dyDescent="0.25">
      <c r="I132" s="1">
        <v>43496</v>
      </c>
      <c r="J132">
        <v>253351.78971000001</v>
      </c>
      <c r="K132">
        <v>321281.18325</v>
      </c>
    </row>
    <row r="133" spans="9:11" x14ac:dyDescent="0.25">
      <c r="I133" s="1">
        <v>43524</v>
      </c>
      <c r="J133">
        <v>263635.30051999999</v>
      </c>
      <c r="K133">
        <v>337873.36310000002</v>
      </c>
    </row>
    <row r="134" spans="9:11" x14ac:dyDescent="0.25">
      <c r="I134" s="1">
        <v>43555</v>
      </c>
      <c r="J134">
        <v>267439.58432000002</v>
      </c>
      <c r="K134">
        <v>342595.95191</v>
      </c>
    </row>
    <row r="135" spans="9:11" x14ac:dyDescent="0.25">
      <c r="I135" s="1">
        <v>43585</v>
      </c>
      <c r="J135">
        <v>273256.04872999998</v>
      </c>
      <c r="K135">
        <v>348259.41621</v>
      </c>
    </row>
    <row r="136" spans="9:11" x14ac:dyDescent="0.25">
      <c r="I136" s="1">
        <v>43616</v>
      </c>
      <c r="J136">
        <v>262599.84045999998</v>
      </c>
      <c r="K136">
        <v>335012.38548</v>
      </c>
    </row>
    <row r="137" spans="9:11" x14ac:dyDescent="0.25">
      <c r="I137" s="1">
        <v>43646</v>
      </c>
      <c r="J137">
        <v>268392.15789999999</v>
      </c>
      <c r="K137">
        <v>341270.05325</v>
      </c>
    </row>
    <row r="138" spans="9:11" x14ac:dyDescent="0.25">
      <c r="I138" s="1">
        <v>43677</v>
      </c>
      <c r="J138">
        <v>265282.12598000001</v>
      </c>
      <c r="K138">
        <v>341219.83888</v>
      </c>
    </row>
    <row r="139" spans="9:11" x14ac:dyDescent="0.25">
      <c r="I139" s="1">
        <v>43708</v>
      </c>
      <c r="J139">
        <v>270642.26182000001</v>
      </c>
      <c r="K139">
        <v>354494.36794999999</v>
      </c>
    </row>
    <row r="140" spans="9:11" x14ac:dyDescent="0.25">
      <c r="I140" s="1">
        <v>43738</v>
      </c>
      <c r="J140">
        <v>271956.77781</v>
      </c>
      <c r="K140">
        <v>356123.44631999999</v>
      </c>
    </row>
    <row r="141" spans="9:11" x14ac:dyDescent="0.25">
      <c r="I141" s="1">
        <v>43769</v>
      </c>
      <c r="J141">
        <v>278817.88712999999</v>
      </c>
      <c r="K141">
        <v>365198.54755000002</v>
      </c>
    </row>
    <row r="142" spans="9:11" x14ac:dyDescent="0.25">
      <c r="I142" s="1">
        <v>43799</v>
      </c>
      <c r="J142">
        <v>277512.67355000001</v>
      </c>
      <c r="K142">
        <v>364302.39038</v>
      </c>
    </row>
    <row r="143" spans="9:11" x14ac:dyDescent="0.25">
      <c r="I143" s="1">
        <v>43830</v>
      </c>
      <c r="J143">
        <v>279728.64061</v>
      </c>
      <c r="K143">
        <v>365180.43119999999</v>
      </c>
    </row>
    <row r="144" spans="9:11" x14ac:dyDescent="0.25">
      <c r="I144" s="1">
        <v>43861</v>
      </c>
      <c r="J144">
        <v>282163.30832000001</v>
      </c>
      <c r="K144">
        <v>372600.90259999997</v>
      </c>
    </row>
    <row r="145" spans="9:11" x14ac:dyDescent="0.25">
      <c r="I145" s="1">
        <v>43890</v>
      </c>
      <c r="J145">
        <v>270302.04262000002</v>
      </c>
      <c r="K145">
        <v>364551.18877000001</v>
      </c>
    </row>
    <row r="146" spans="9:11" x14ac:dyDescent="0.25">
      <c r="I146" s="1">
        <v>43921</v>
      </c>
      <c r="J146">
        <v>255040.1476</v>
      </c>
      <c r="K146">
        <v>357233.09787</v>
      </c>
    </row>
    <row r="147" spans="9:11" x14ac:dyDescent="0.25">
      <c r="I147" s="1">
        <v>43951</v>
      </c>
      <c r="J147">
        <v>282199.01267000003</v>
      </c>
      <c r="K147">
        <v>399463.05705</v>
      </c>
    </row>
    <row r="148" spans="9:11" x14ac:dyDescent="0.25">
      <c r="I148" s="1">
        <v>43982</v>
      </c>
      <c r="J148">
        <v>283570.63676999998</v>
      </c>
      <c r="K148">
        <v>400210.97584999999</v>
      </c>
    </row>
    <row r="149" spans="9:11" x14ac:dyDescent="0.25">
      <c r="I149" s="1">
        <v>44012</v>
      </c>
      <c r="J149">
        <v>292448.26127000002</v>
      </c>
      <c r="K149">
        <v>411927.55674000003</v>
      </c>
    </row>
    <row r="150" spans="9:11" x14ac:dyDescent="0.25">
      <c r="I150" s="1">
        <v>44043</v>
      </c>
      <c r="J150">
        <v>295917.27662999998</v>
      </c>
      <c r="K150">
        <v>418619.78274</v>
      </c>
    </row>
    <row r="151" spans="9:11" x14ac:dyDescent="0.25">
      <c r="I151" s="1">
        <v>44074</v>
      </c>
      <c r="J151">
        <v>298813.77042000002</v>
      </c>
      <c r="K151">
        <v>427192.17651000002</v>
      </c>
    </row>
    <row r="152" spans="9:11" x14ac:dyDescent="0.25">
      <c r="I152" s="1">
        <v>44104</v>
      </c>
      <c r="J152">
        <v>292034.36009999999</v>
      </c>
      <c r="K152">
        <v>411260.17564999999</v>
      </c>
    </row>
    <row r="153" spans="9:11" x14ac:dyDescent="0.25">
      <c r="I153" s="1">
        <v>44135</v>
      </c>
      <c r="J153">
        <v>282751.58804</v>
      </c>
      <c r="K153">
        <v>400657.39724000002</v>
      </c>
    </row>
    <row r="154" spans="9:11" x14ac:dyDescent="0.25">
      <c r="I154" s="1">
        <v>44165</v>
      </c>
      <c r="J154">
        <v>301472.82868999999</v>
      </c>
      <c r="K154">
        <v>419320.25069999998</v>
      </c>
    </row>
    <row r="155" spans="9:11" x14ac:dyDescent="0.25">
      <c r="I155" s="1">
        <v>44196</v>
      </c>
      <c r="J155">
        <v>304934.27893999999</v>
      </c>
      <c r="K155">
        <v>421022.34023999999</v>
      </c>
    </row>
    <row r="156" spans="9:11" x14ac:dyDescent="0.25">
      <c r="I156" s="1">
        <v>44227</v>
      </c>
      <c r="J156">
        <v>314204.33068999997</v>
      </c>
      <c r="K156">
        <v>436986.63932000002</v>
      </c>
    </row>
    <row r="157" spans="9:11" x14ac:dyDescent="0.25">
      <c r="I157" s="1">
        <v>44255</v>
      </c>
      <c r="J157">
        <v>319145.40716</v>
      </c>
      <c r="K157">
        <v>443192.45535</v>
      </c>
    </row>
    <row r="158" spans="9:11" x14ac:dyDescent="0.25">
      <c r="I158" s="1">
        <v>44286</v>
      </c>
      <c r="J158">
        <v>318146.41794999997</v>
      </c>
      <c r="K158">
        <v>435383.85927000002</v>
      </c>
    </row>
    <row r="159" spans="9:11" x14ac:dyDescent="0.25">
      <c r="I159" s="1">
        <v>44316</v>
      </c>
      <c r="J159">
        <v>323425.50592999998</v>
      </c>
      <c r="K159">
        <v>443686.44721000001</v>
      </c>
    </row>
    <row r="160" spans="9:11" x14ac:dyDescent="0.25">
      <c r="I160" s="1">
        <v>44347</v>
      </c>
      <c r="J160">
        <v>326433.50121000002</v>
      </c>
      <c r="K160">
        <v>439233.20724999998</v>
      </c>
    </row>
    <row r="161" spans="9:11" x14ac:dyDescent="0.25">
      <c r="I161" s="1">
        <v>44377</v>
      </c>
      <c r="J161">
        <v>327389.42758000002</v>
      </c>
      <c r="K161">
        <v>441425.24854</v>
      </c>
    </row>
    <row r="162" spans="9:11" x14ac:dyDescent="0.25">
      <c r="I162" s="1">
        <v>44408</v>
      </c>
      <c r="J162">
        <v>332045.73054999998</v>
      </c>
      <c r="K162">
        <v>445373.39277999999</v>
      </c>
    </row>
    <row r="163" spans="9:11" x14ac:dyDescent="0.25">
      <c r="I163" s="1">
        <v>44439</v>
      </c>
      <c r="J163">
        <v>333721.67210999998</v>
      </c>
      <c r="K163">
        <v>443248.03892999998</v>
      </c>
    </row>
    <row r="164" spans="9:11" x14ac:dyDescent="0.25">
      <c r="I164" s="1">
        <v>44469</v>
      </c>
      <c r="J164">
        <v>336996.79453999997</v>
      </c>
      <c r="K164">
        <v>445695.71545999998</v>
      </c>
    </row>
    <row r="165" spans="9:11" x14ac:dyDescent="0.25">
      <c r="I165" s="1">
        <v>44500</v>
      </c>
      <c r="J165">
        <v>342871.33539999998</v>
      </c>
      <c r="K165">
        <v>459238.12001000001</v>
      </c>
    </row>
    <row r="166" spans="9:11" x14ac:dyDescent="0.25">
      <c r="I166" s="1">
        <v>44530</v>
      </c>
      <c r="J166">
        <v>346087.75560999999</v>
      </c>
      <c r="K166">
        <v>461305.56842000003</v>
      </c>
    </row>
    <row r="167" spans="9:11" x14ac:dyDescent="0.25">
      <c r="I167" s="1">
        <v>44561</v>
      </c>
      <c r="J167">
        <v>353189.83328000002</v>
      </c>
      <c r="K167">
        <v>465854.96282999997</v>
      </c>
    </row>
    <row r="168" spans="9:11" x14ac:dyDescent="0.25">
      <c r="I168" s="1">
        <v>44592</v>
      </c>
      <c r="J168">
        <v>347692.04134</v>
      </c>
      <c r="K168">
        <v>451013.68173000001</v>
      </c>
    </row>
    <row r="169" spans="9:11" x14ac:dyDescent="0.25">
      <c r="I169" s="1">
        <v>44620</v>
      </c>
      <c r="J169">
        <v>348892.37774000003</v>
      </c>
      <c r="K169">
        <v>449804.20551</v>
      </c>
    </row>
    <row r="170" spans="9:11" x14ac:dyDescent="0.25">
      <c r="I170" s="1">
        <v>44651</v>
      </c>
      <c r="J170">
        <v>349590.39377999998</v>
      </c>
      <c r="K170">
        <v>443382.64270000003</v>
      </c>
    </row>
    <row r="171" spans="9:11" x14ac:dyDescent="0.25">
      <c r="I171" s="1">
        <v>44681</v>
      </c>
      <c r="J171">
        <v>348277.07173999998</v>
      </c>
      <c r="K171">
        <v>442700.14805000002</v>
      </c>
    </row>
    <row r="172" spans="9:11" x14ac:dyDescent="0.25">
      <c r="I172" s="1">
        <v>44712</v>
      </c>
      <c r="J172">
        <v>347996.02437</v>
      </c>
      <c r="K172">
        <v>441985.8101</v>
      </c>
    </row>
    <row r="173" spans="9:11" x14ac:dyDescent="0.25">
      <c r="I173" s="1">
        <v>44742</v>
      </c>
      <c r="J173">
        <v>341154.37708000001</v>
      </c>
      <c r="K173">
        <v>443001.39023999998</v>
      </c>
    </row>
    <row r="174" spans="9:11" x14ac:dyDescent="0.25">
      <c r="I174" s="1">
        <v>44773</v>
      </c>
      <c r="J174">
        <v>346133.15759000002</v>
      </c>
      <c r="K174">
        <v>446011.26976</v>
      </c>
    </row>
    <row r="175" spans="9:11" x14ac:dyDescent="0.25">
      <c r="I175" s="1">
        <v>44804</v>
      </c>
      <c r="J175">
        <v>349414.51809000003</v>
      </c>
      <c r="K175">
        <v>454871.85684999998</v>
      </c>
    </row>
    <row r="176" spans="9:11" x14ac:dyDescent="0.25">
      <c r="I176" s="1">
        <v>44834</v>
      </c>
      <c r="J176">
        <v>337390.9938</v>
      </c>
      <c r="K176">
        <v>443846.64780999999</v>
      </c>
    </row>
    <row r="177" spans="9:11" x14ac:dyDescent="0.25">
      <c r="I177" s="1">
        <v>44865</v>
      </c>
      <c r="J177">
        <v>346249.86129999999</v>
      </c>
      <c r="K177">
        <v>448143.73835</v>
      </c>
    </row>
    <row r="178" spans="9:11" x14ac:dyDescent="0.25">
      <c r="I178" s="1">
        <v>44895</v>
      </c>
      <c r="J178">
        <v>360427.92199</v>
      </c>
      <c r="K178">
        <v>461130.75310999999</v>
      </c>
    </row>
    <row r="179" spans="9:11" x14ac:dyDescent="0.25">
      <c r="I179" s="1">
        <v>44926</v>
      </c>
      <c r="J179">
        <v>361134.84931000002</v>
      </c>
      <c r="K179">
        <v>466753.79820999998</v>
      </c>
    </row>
    <row r="180" spans="9:11" x14ac:dyDescent="0.25">
      <c r="I180" s="1">
        <v>44957</v>
      </c>
      <c r="J180">
        <v>390923.22925999999</v>
      </c>
      <c r="K180">
        <v>513779.28730000003</v>
      </c>
    </row>
    <row r="181" spans="9:11" x14ac:dyDescent="0.25">
      <c r="I181" s="1">
        <v>44985</v>
      </c>
      <c r="J181">
        <v>393782.87474</v>
      </c>
      <c r="K181">
        <v>516265.58925000002</v>
      </c>
    </row>
    <row r="182" spans="9:11" x14ac:dyDescent="0.25">
      <c r="I182" s="1">
        <v>45016</v>
      </c>
      <c r="J182">
        <v>393692.47897</v>
      </c>
      <c r="K182">
        <v>515026.28704000002</v>
      </c>
    </row>
    <row r="183" spans="9:11" x14ac:dyDescent="0.25">
      <c r="I183" s="1">
        <v>45046</v>
      </c>
      <c r="J183">
        <v>398148.39497000002</v>
      </c>
      <c r="K183">
        <v>520232.41363000002</v>
      </c>
    </row>
    <row r="184" spans="9:11" x14ac:dyDescent="0.25">
      <c r="I184" s="1">
        <v>45077</v>
      </c>
      <c r="J184">
        <v>394663.91859000002</v>
      </c>
      <c r="K184">
        <v>523956.19984000002</v>
      </c>
    </row>
    <row r="185" spans="9:11" x14ac:dyDescent="0.25">
      <c r="I185" s="1">
        <v>45107</v>
      </c>
      <c r="J185">
        <v>400215.04992999998</v>
      </c>
      <c r="K185">
        <v>521110.79895000003</v>
      </c>
    </row>
    <row r="186" spans="9:11" x14ac:dyDescent="0.25">
      <c r="I186" s="1">
        <v>45138</v>
      </c>
      <c r="J186">
        <v>400869.89116</v>
      </c>
      <c r="K186">
        <v>516729.19111999997</v>
      </c>
    </row>
    <row r="187" spans="9:11" x14ac:dyDescent="0.25">
      <c r="I187" s="1">
        <v>45169</v>
      </c>
      <c r="J187">
        <v>399914.11784000002</v>
      </c>
      <c r="K187">
        <v>515639.27103</v>
      </c>
    </row>
    <row r="188" spans="9:11" x14ac:dyDescent="0.25">
      <c r="I188" s="1">
        <v>45199</v>
      </c>
      <c r="J188">
        <v>388978.97898000001</v>
      </c>
      <c r="K188">
        <v>502066.21853999997</v>
      </c>
    </row>
    <row r="189" spans="9:11" x14ac:dyDescent="0.25">
      <c r="I189" s="1">
        <v>45230</v>
      </c>
      <c r="J189">
        <v>382192.35995999997</v>
      </c>
      <c r="K189">
        <v>490885.93515999999</v>
      </c>
    </row>
    <row r="190" spans="9:11" x14ac:dyDescent="0.25">
      <c r="I190" s="1">
        <v>45260</v>
      </c>
      <c r="J190">
        <v>402585.25083999999</v>
      </c>
      <c r="K190">
        <v>514658.71493999998</v>
      </c>
    </row>
    <row r="191" spans="9:11" x14ac:dyDescent="0.25">
      <c r="I191" s="1">
        <v>45291</v>
      </c>
      <c r="J191">
        <v>409802.52204000001</v>
      </c>
      <c r="K191">
        <v>524832.4227</v>
      </c>
    </row>
    <row r="192" spans="9:11" x14ac:dyDescent="0.25">
      <c r="I192" s="1">
        <v>45322</v>
      </c>
      <c r="J192">
        <v>402992.74423000001</v>
      </c>
      <c r="K192">
        <v>513354.92511000001</v>
      </c>
    </row>
    <row r="193" spans="9:11" x14ac:dyDescent="0.25">
      <c r="I193" s="1">
        <v>45351</v>
      </c>
      <c r="J193">
        <v>406661.28909999999</v>
      </c>
      <c r="K193">
        <v>521246.35269999999</v>
      </c>
    </row>
    <row r="194" spans="9:11" x14ac:dyDescent="0.25">
      <c r="I194" s="1">
        <v>45382</v>
      </c>
      <c r="J194">
        <v>414560.47674999997</v>
      </c>
      <c r="K194">
        <v>532367.44648000004</v>
      </c>
    </row>
    <row r="195" spans="9:11" x14ac:dyDescent="0.25">
      <c r="I195" s="1">
        <v>45412</v>
      </c>
      <c r="J195">
        <v>420732.10229000001</v>
      </c>
      <c r="K195">
        <v>541625.49312</v>
      </c>
    </row>
    <row r="196" spans="9:11" x14ac:dyDescent="0.25">
      <c r="I196" s="1">
        <v>45443</v>
      </c>
      <c r="J196">
        <v>428114.15067</v>
      </c>
      <c r="K196">
        <v>552252.41419000004</v>
      </c>
    </row>
    <row r="197" spans="9:11" x14ac:dyDescent="0.25">
      <c r="I197" s="1">
        <v>45473</v>
      </c>
      <c r="J197">
        <v>428216.85742999997</v>
      </c>
      <c r="K197">
        <v>541984.73137000005</v>
      </c>
    </row>
    <row r="198" spans="9:11" x14ac:dyDescent="0.25">
      <c r="I198" s="1">
        <v>45504</v>
      </c>
      <c r="J198">
        <v>435902.00238000002</v>
      </c>
      <c r="K198">
        <v>547782.18383999995</v>
      </c>
    </row>
    <row r="199" spans="9:11" x14ac:dyDescent="0.25">
      <c r="I199" s="1">
        <v>45535</v>
      </c>
      <c r="J199">
        <v>441054.64425000001</v>
      </c>
      <c r="K199">
        <v>548269.44157000002</v>
      </c>
    </row>
    <row r="200" spans="9:11" x14ac:dyDescent="0.25">
      <c r="I200" s="1">
        <v>45565</v>
      </c>
      <c r="J200">
        <v>458405.94663000002</v>
      </c>
      <c r="K200">
        <v>566318.87835000001</v>
      </c>
    </row>
    <row r="201" spans="9:11" x14ac:dyDescent="0.25">
      <c r="I201" s="1">
        <v>45596</v>
      </c>
      <c r="J201">
        <v>454716.36868000001</v>
      </c>
      <c r="K201">
        <v>564944.21901</v>
      </c>
    </row>
    <row r="202" spans="9:11" x14ac:dyDescent="0.25">
      <c r="I202" s="1">
        <v>45626</v>
      </c>
      <c r="J202">
        <v>454708.41274</v>
      </c>
      <c r="K202">
        <v>566105.82551</v>
      </c>
    </row>
    <row r="203" spans="9:11" x14ac:dyDescent="0.25">
      <c r="I203" s="1">
        <v>45657</v>
      </c>
      <c r="J203">
        <v>458515.89607999998</v>
      </c>
      <c r="K203">
        <v>571367.99523999996</v>
      </c>
    </row>
    <row r="204" spans="9:11" x14ac:dyDescent="0.25">
      <c r="I204" s="1">
        <v>45688</v>
      </c>
      <c r="J204">
        <v>460843.57546000002</v>
      </c>
      <c r="K204">
        <v>583398.07198999997</v>
      </c>
    </row>
    <row r="205" spans="9:11" x14ac:dyDescent="0.25">
      <c r="I205" s="1">
        <v>45716</v>
      </c>
      <c r="J205">
        <v>465939.92031999998</v>
      </c>
      <c r="K205">
        <v>588620.68642000004</v>
      </c>
    </row>
    <row r="206" spans="9:11" x14ac:dyDescent="0.25">
      <c r="I206" s="1">
        <v>45747</v>
      </c>
      <c r="J206">
        <v>473105.9449</v>
      </c>
      <c r="K206">
        <v>598191.74378000002</v>
      </c>
    </row>
    <row r="207" spans="9:11" x14ac:dyDescent="0.25">
      <c r="I207" s="1">
        <v>45777</v>
      </c>
      <c r="J207">
        <v>478150.24689000001</v>
      </c>
      <c r="K207">
        <v>597234.83655000001</v>
      </c>
    </row>
    <row r="208" spans="9:11" x14ac:dyDescent="0.25">
      <c r="I208" s="1">
        <v>45808</v>
      </c>
      <c r="J208">
        <v>488123.44845999999</v>
      </c>
      <c r="K208">
        <v>609372.44808</v>
      </c>
    </row>
    <row r="209" spans="9:13" x14ac:dyDescent="0.25">
      <c r="I209" s="1">
        <v>45838</v>
      </c>
      <c r="J209">
        <v>496055.00958000001</v>
      </c>
      <c r="K209">
        <v>625163.12716999999</v>
      </c>
    </row>
    <row r="210" spans="9:13" x14ac:dyDescent="0.25">
      <c r="I210" s="1">
        <v>45869</v>
      </c>
      <c r="J210">
        <v>506545.21275000001</v>
      </c>
      <c r="K210">
        <v>641343.0784</v>
      </c>
    </row>
    <row r="211" spans="9:13" x14ac:dyDescent="0.25">
      <c r="I211" s="1">
        <v>45900</v>
      </c>
      <c r="J211">
        <v>511982.32711999997</v>
      </c>
      <c r="K211">
        <v>645986.53902000003</v>
      </c>
    </row>
    <row r="212" spans="9:13" x14ac:dyDescent="0.25">
      <c r="I212" s="1">
        <v>45930</v>
      </c>
      <c r="J212">
        <v>526002.12658000004</v>
      </c>
      <c r="K212">
        <v>666968.83747999999</v>
      </c>
    </row>
    <row r="213" spans="9:13" x14ac:dyDescent="0.25">
      <c r="I213" s="1">
        <v>45961</v>
      </c>
      <c r="J213">
        <v>535536.04698999994</v>
      </c>
      <c r="K213">
        <v>668698.31082000001</v>
      </c>
    </row>
    <row r="214" spans="9:13" x14ac:dyDescent="0.25">
      <c r="I214" s="1">
        <v>45991</v>
      </c>
      <c r="J214">
        <v>534552.63234000001</v>
      </c>
      <c r="K214">
        <v>665866.83640999999</v>
      </c>
    </row>
    <row r="215" spans="9:13" x14ac:dyDescent="0.25">
      <c r="I215" s="1">
        <v>46022</v>
      </c>
      <c r="J215">
        <v>540575.03122999996</v>
      </c>
      <c r="K215">
        <v>661229.88072999998</v>
      </c>
    </row>
    <row r="216" spans="9:13" x14ac:dyDescent="0.25">
      <c r="I216" s="1">
        <v>46053</v>
      </c>
      <c r="J216">
        <v>553759.40579999995</v>
      </c>
      <c r="K216">
        <v>677892.27465000004</v>
      </c>
    </row>
    <row r="217" spans="9:13" x14ac:dyDescent="0.25">
      <c r="I217" s="1">
        <v>46081</v>
      </c>
      <c r="J217">
        <v>564020.24065000005</v>
      </c>
      <c r="K217">
        <v>682689.12532999995</v>
      </c>
    </row>
    <row r="218" spans="9:13" x14ac:dyDescent="0.25">
      <c r="I218" s="1">
        <v>46112</v>
      </c>
      <c r="J218">
        <v>540789.82663999998</v>
      </c>
      <c r="K218">
        <v>669709.64682000002</v>
      </c>
    </row>
    <row r="219" spans="9:13" x14ac:dyDescent="0.25">
      <c r="I219" s="1">
        <v>46142</v>
      </c>
      <c r="J219">
        <v>557639.92322</v>
      </c>
      <c r="K219">
        <v>693000.03292000003</v>
      </c>
    </row>
    <row r="220" spans="9:13" x14ac:dyDescent="0.25">
      <c r="I220" s="1">
        <v>46173</v>
      </c>
      <c r="J220">
        <v>544696.16989999998</v>
      </c>
      <c r="K220">
        <v>674511.23424999998</v>
      </c>
      <c r="L220">
        <v>674511.23424999998</v>
      </c>
      <c r="M220">
        <v>544696.16989999998</v>
      </c>
    </row>
  </sheetData>
  <pageMargins left="0.7" right="0.7" top="0.75" bottom="0.75" header="0.3" footer="0.3"/>
  <drawing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1E85-7F8E-4212-8C23-088C106F8414}">
  <dimension ref="A1:F22"/>
  <sheetViews>
    <sheetView showGridLines="0" workbookViewId="0">
      <selection activeCell="M16" sqref="M16"/>
    </sheetView>
  </sheetViews>
  <sheetFormatPr defaultColWidth="9.140625" defaultRowHeight="12.75" customHeight="1" x14ac:dyDescent="0.15"/>
  <cols>
    <col min="1" max="1" width="5.5703125" style="25" bestFit="1" customWidth="1"/>
    <col min="2" max="2" width="26.28515625" style="25" bestFit="1" customWidth="1"/>
    <col min="3" max="3" width="3.85546875" style="25" customWidth="1"/>
    <col min="4" max="4" width="1.7109375" style="27" bestFit="1" customWidth="1"/>
    <col min="5" max="5" width="4.140625" style="25" customWidth="1"/>
    <col min="6" max="16384" width="9.140625" style="25"/>
  </cols>
  <sheetData>
    <row r="1" spans="1:6" ht="12.75" customHeight="1" x14ac:dyDescent="0.15">
      <c r="C1" s="26" t="s">
        <v>130</v>
      </c>
    </row>
    <row r="3" spans="1:6" ht="12.75" customHeight="1" x14ac:dyDescent="0.15">
      <c r="A3" s="25" t="s">
        <v>47</v>
      </c>
      <c r="B3" s="25" t="s">
        <v>14284</v>
      </c>
      <c r="C3" s="28">
        <f t="shared" ref="C3:C8" si="0">C10-C17</f>
        <v>1.4528720000000064</v>
      </c>
      <c r="D3" s="29" t="str">
        <f t="shared" ref="D3:D8" si="1">IF(C3=0,"",IF(C3&gt;0,$F$3,$F$4))</f>
        <v>p</v>
      </c>
      <c r="F3" s="10" t="s">
        <v>125</v>
      </c>
    </row>
    <row r="4" spans="1:6" ht="12.75" customHeight="1" x14ac:dyDescent="0.15">
      <c r="A4" s="25" t="s">
        <v>48</v>
      </c>
      <c r="B4" s="25" t="s">
        <v>14285</v>
      </c>
      <c r="C4" s="28">
        <f t="shared" si="0"/>
        <v>-0.48757699999999993</v>
      </c>
      <c r="D4" s="29" t="str">
        <f t="shared" si="1"/>
        <v>q</v>
      </c>
      <c r="F4" s="10" t="s">
        <v>126</v>
      </c>
    </row>
    <row r="5" spans="1:6" ht="12.75" customHeight="1" x14ac:dyDescent="0.15">
      <c r="A5" s="25" t="s">
        <v>46</v>
      </c>
      <c r="B5" s="25" t="s">
        <v>14286</v>
      </c>
      <c r="C5" s="28">
        <f t="shared" si="0"/>
        <v>-8.9932000000000123E-2</v>
      </c>
      <c r="D5" s="29" t="str">
        <f t="shared" si="1"/>
        <v>q</v>
      </c>
      <c r="F5" s="10"/>
    </row>
    <row r="6" spans="1:6" ht="12.75" customHeight="1" x14ac:dyDescent="0.15">
      <c r="A6" s="25" t="s">
        <v>43</v>
      </c>
      <c r="B6" s="25" t="s">
        <v>14287</v>
      </c>
      <c r="C6" s="28">
        <f t="shared" si="0"/>
        <v>-1.2964989999999972</v>
      </c>
      <c r="D6" s="29" t="str">
        <f t="shared" si="1"/>
        <v>q</v>
      </c>
    </row>
    <row r="7" spans="1:6" ht="12.75" customHeight="1" x14ac:dyDescent="0.15">
      <c r="A7" s="25" t="s">
        <v>45</v>
      </c>
      <c r="B7" s="25" t="s">
        <v>14288</v>
      </c>
      <c r="C7" s="28">
        <f t="shared" si="0"/>
        <v>-8.8519999999999932E-2</v>
      </c>
      <c r="D7" s="29" t="str">
        <f t="shared" si="1"/>
        <v>q</v>
      </c>
    </row>
    <row r="8" spans="1:6" ht="12.75" customHeight="1" x14ac:dyDescent="0.15">
      <c r="A8" s="25" t="s">
        <v>44</v>
      </c>
      <c r="B8" s="25" t="s">
        <v>14289</v>
      </c>
      <c r="C8" s="28">
        <f t="shared" si="0"/>
        <v>0.50965399999999761</v>
      </c>
      <c r="D8" s="29" t="str">
        <f t="shared" si="1"/>
        <v>p</v>
      </c>
    </row>
    <row r="10" spans="1:6" ht="12.75" customHeight="1" x14ac:dyDescent="0.15">
      <c r="A10" s="25" t="s">
        <v>47</v>
      </c>
      <c r="B10" s="25" t="s">
        <v>14284</v>
      </c>
      <c r="C10" s="31">
        <f>SUMIFS(
V_FFS_AAOT[[CURRENT_VALUE]:[CURRENT_VALUE]],
V_FFS_AAOT[[PORTFOLIO_CODE]:[PORTFOLIO_CODE]],C$1,
V_FFS_AAOT[[ASSET_CLASS]:[ASSET_CLASS]],$A10
)</f>
        <v>54.223921000000004</v>
      </c>
    </row>
    <row r="11" spans="1:6" ht="12.75" customHeight="1" x14ac:dyDescent="0.15">
      <c r="A11" s="25" t="s">
        <v>48</v>
      </c>
      <c r="B11" s="25" t="s">
        <v>14285</v>
      </c>
      <c r="C11" s="31">
        <f>SUMIFS(
V_FFS_AAOT[[CURRENT_VALUE]:[CURRENT_VALUE]],
V_FFS_AAOT[[PORTFOLIO_CODE]:[PORTFOLIO_CODE]],C$1,
V_FFS_AAOT[[ASSET_CLASS]:[ASSET_CLASS]],$A11
)</f>
        <v>3.5838989999999997</v>
      </c>
    </row>
    <row r="12" spans="1:6" ht="12.75" customHeight="1" x14ac:dyDescent="0.15">
      <c r="A12" s="25" t="s">
        <v>46</v>
      </c>
      <c r="B12" s="25" t="s">
        <v>14286</v>
      </c>
      <c r="C12" s="31">
        <f>SUMIFS(
V_FFS_AAOT[[CURRENT_VALUE]:[CURRENT_VALUE]],
V_FFS_AAOT[[PORTFOLIO_CODE]:[PORTFOLIO_CODE]],C$1,
V_FFS_AAOT[[ASSET_CLASS]:[ASSET_CLASS]],$A12
)</f>
        <v>1.2225709999999999</v>
      </c>
    </row>
    <row r="13" spans="1:6" ht="12.75" customHeight="1" x14ac:dyDescent="0.15">
      <c r="A13" s="25" t="s">
        <v>43</v>
      </c>
      <c r="B13" s="25" t="s">
        <v>14287</v>
      </c>
      <c r="C13" s="31">
        <f>SUMIFS(
V_FFS_AAOT[[CURRENT_VALUE]:[CURRENT_VALUE]],
V_FFS_AAOT[[PORTFOLIO_CODE]:[PORTFOLIO_CODE]],C$1,
V_FFS_AAOT[[ASSET_CLASS]:[ASSET_CLASS]],$A13
)</f>
        <v>17.450645000000002</v>
      </c>
    </row>
    <row r="14" spans="1:6" ht="12.75" customHeight="1" x14ac:dyDescent="0.15">
      <c r="A14" s="25" t="s">
        <v>45</v>
      </c>
      <c r="B14" s="25" t="s">
        <v>14288</v>
      </c>
      <c r="C14" s="31">
        <f>SUMIFS(
V_FFS_AAOT[[CURRENT_VALUE]:[CURRENT_VALUE]],
V_FFS_AAOT[[PORTFOLIO_CODE]:[PORTFOLIO_CODE]],C$1,
V_FFS_AAOT[[ASSET_CLASS]:[ASSET_CLASS]],$A14
)</f>
        <v>3.6060470000000002</v>
      </c>
    </row>
    <row r="15" spans="1:6" ht="12.75" customHeight="1" x14ac:dyDescent="0.15">
      <c r="A15" s="25" t="s">
        <v>44</v>
      </c>
      <c r="B15" s="25" t="s">
        <v>14289</v>
      </c>
      <c r="C15" s="31">
        <f>SUMIFS(
V_FFS_AAOT[[CURRENT_VALUE]:[CURRENT_VALUE]],
V_FFS_AAOT[[PORTFOLIO_CODE]:[PORTFOLIO_CODE]],C$1,
V_FFS_AAOT[[ASSET_CLASS]:[ASSET_CLASS]],$A15
)</f>
        <v>19.912914999999998</v>
      </c>
    </row>
    <row r="16" spans="1:6" ht="12.75" customHeight="1" x14ac:dyDescent="0.15">
      <c r="C16" s="32"/>
    </row>
    <row r="17" spans="1:3" ht="12.75" customHeight="1" x14ac:dyDescent="0.15">
      <c r="A17" s="25" t="s">
        <v>47</v>
      </c>
      <c r="B17" s="25" t="s">
        <v>14290</v>
      </c>
      <c r="C17" s="31">
        <f>SUMIFS(
V_FFS_AAOT[[PRIOR_VALUE]:[PRIOR_VALUE]],
V_FFS_AAOT[[PORTFOLIO_CODE]:[PORTFOLIO_CODE]],C$1,
V_FFS_AAOT[[ASSET_CLASS]:[ASSET_CLASS]],$A17
)</f>
        <v>52.771048999999998</v>
      </c>
    </row>
    <row r="18" spans="1:3" ht="12.75" customHeight="1" x14ac:dyDescent="0.15">
      <c r="A18" s="25" t="s">
        <v>48</v>
      </c>
      <c r="B18" s="25" t="s">
        <v>14291</v>
      </c>
      <c r="C18" s="31">
        <f>SUMIFS(
V_FFS_AAOT[[PRIOR_VALUE]:[PRIOR_VALUE]],
V_FFS_AAOT[[PORTFOLIO_CODE]:[PORTFOLIO_CODE]],C$1,
V_FFS_AAOT[[ASSET_CLASS]:[ASSET_CLASS]],$A18
)</f>
        <v>4.0714759999999997</v>
      </c>
    </row>
    <row r="19" spans="1:3" ht="12.75" customHeight="1" x14ac:dyDescent="0.15">
      <c r="A19" s="25" t="s">
        <v>46</v>
      </c>
      <c r="B19" s="25" t="s">
        <v>14292</v>
      </c>
      <c r="C19" s="31">
        <f>SUMIFS(
V_FFS_AAOT[[PRIOR_VALUE]:[PRIOR_VALUE]],
V_FFS_AAOT[[PORTFOLIO_CODE]:[PORTFOLIO_CODE]],C$1,
V_FFS_AAOT[[ASSET_CLASS]:[ASSET_CLASS]],$A19
)</f>
        <v>1.312503</v>
      </c>
    </row>
    <row r="20" spans="1:3" ht="12.75" customHeight="1" x14ac:dyDescent="0.15">
      <c r="A20" s="25" t="s">
        <v>43</v>
      </c>
      <c r="B20" s="25" t="s">
        <v>14293</v>
      </c>
      <c r="C20" s="31">
        <f>SUMIFS(
V_FFS_AAOT[[PRIOR_VALUE]:[PRIOR_VALUE]],
V_FFS_AAOT[[PORTFOLIO_CODE]:[PORTFOLIO_CODE]],C$1,
V_FFS_AAOT[[ASSET_CLASS]:[ASSET_CLASS]],$A20
)</f>
        <v>18.747143999999999</v>
      </c>
    </row>
    <row r="21" spans="1:3" ht="12.75" customHeight="1" x14ac:dyDescent="0.15">
      <c r="A21" s="25" t="s">
        <v>45</v>
      </c>
      <c r="B21" s="25" t="s">
        <v>14294</v>
      </c>
      <c r="C21" s="31">
        <f>SUMIFS(
V_FFS_AAOT[[PRIOR_VALUE]:[PRIOR_VALUE]],
V_FFS_AAOT[[PORTFOLIO_CODE]:[PORTFOLIO_CODE]],C$1,
V_FFS_AAOT[[ASSET_CLASS]:[ASSET_CLASS]],$A21
)</f>
        <v>3.6945670000000002</v>
      </c>
    </row>
    <row r="22" spans="1:3" ht="12.75" customHeight="1" x14ac:dyDescent="0.15">
      <c r="A22" s="25" t="s">
        <v>44</v>
      </c>
      <c r="B22" s="25" t="s">
        <v>14295</v>
      </c>
      <c r="C22" s="31">
        <f>SUMIFS(
V_FFS_AAOT[[PRIOR_VALUE]:[PRIOR_VALUE]],
V_FFS_AAOT[[PORTFOLIO_CODE]:[PORTFOLIO_CODE]],C$1,
V_FFS_AAOT[[ASSET_CLASS]:[ASSET_CLASS]],$A22
)</f>
        <v>19.403261000000001</v>
      </c>
    </row>
  </sheetData>
  <conditionalFormatting sqref="D3:D8">
    <cfRule type="containsText" dxfId="26" priority="1" operator="containsText" text="q">
      <formula>NOT(ISERROR(SEARCH("q",D3)))</formula>
    </cfRule>
  </conditionalFormatting>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CA00-F89A-4F90-A602-9A4A27C3B079}">
  <dimension ref="K2:Z140"/>
  <sheetViews>
    <sheetView workbookViewId="0"/>
  </sheetViews>
  <sheetFormatPr defaultRowHeight="15" x14ac:dyDescent="0.25"/>
  <cols>
    <col min="11" max="11" width="19.28515625" bestFit="1" customWidth="1"/>
    <col min="12" max="12" width="18.5703125" bestFit="1" customWidth="1"/>
    <col min="13" max="13" width="19.5703125" bestFit="1" customWidth="1"/>
    <col min="14" max="14" width="24.42578125" bestFit="1" customWidth="1"/>
    <col min="15" max="15" width="19.28515625" bestFit="1" customWidth="1"/>
    <col min="16" max="16" width="15.85546875" bestFit="1" customWidth="1"/>
    <col min="17" max="17" width="13.5703125" bestFit="1" customWidth="1"/>
    <col min="18" max="18" width="14.28515625" bestFit="1" customWidth="1"/>
    <col min="19" max="19" width="12.5703125" bestFit="1" customWidth="1"/>
    <col min="20" max="20" width="15" bestFit="1" customWidth="1"/>
    <col min="21" max="21" width="12.42578125" bestFit="1" customWidth="1"/>
    <col min="22" max="22" width="22.5703125" bestFit="1" customWidth="1"/>
    <col min="23" max="23" width="17" bestFit="1" customWidth="1"/>
    <col min="24" max="24" width="11.85546875" bestFit="1" customWidth="1"/>
    <col min="25" max="25" width="13.42578125" bestFit="1" customWidth="1"/>
    <col min="26" max="26" width="14.28515625" bestFit="1" customWidth="1"/>
  </cols>
  <sheetData>
    <row r="2" spans="11:26" x14ac:dyDescent="0.25">
      <c r="K2" t="s">
        <v>8</v>
      </c>
      <c r="L2" t="s">
        <v>108</v>
      </c>
      <c r="M2" t="s">
        <v>27</v>
      </c>
      <c r="N2" t="s">
        <v>28</v>
      </c>
      <c r="O2" t="s">
        <v>152</v>
      </c>
      <c r="P2" t="s">
        <v>29</v>
      </c>
      <c r="Q2" t="s">
        <v>153</v>
      </c>
      <c r="R2" t="s">
        <v>154</v>
      </c>
      <c r="S2" t="s">
        <v>3</v>
      </c>
      <c r="T2" t="s">
        <v>20</v>
      </c>
      <c r="U2" t="s">
        <v>14515</v>
      </c>
      <c r="V2" t="s">
        <v>14516</v>
      </c>
      <c r="W2" t="s">
        <v>155</v>
      </c>
      <c r="X2" t="s">
        <v>109</v>
      </c>
      <c r="Y2" t="s">
        <v>190</v>
      </c>
      <c r="Z2" t="s">
        <v>156</v>
      </c>
    </row>
    <row r="3" spans="11:26" x14ac:dyDescent="0.25">
      <c r="K3" t="s">
        <v>130</v>
      </c>
      <c r="M3" t="s">
        <v>14517</v>
      </c>
      <c r="N3" t="s">
        <v>16351</v>
      </c>
      <c r="O3" t="s">
        <v>157</v>
      </c>
      <c r="P3" s="2">
        <v>46175.451701388891</v>
      </c>
      <c r="Q3">
        <v>542329</v>
      </c>
      <c r="R3" s="1">
        <v>41640</v>
      </c>
      <c r="S3" s="1">
        <v>42004</v>
      </c>
      <c r="T3" t="s">
        <v>14296</v>
      </c>
      <c r="U3" t="s">
        <v>14297</v>
      </c>
      <c r="V3" t="s">
        <v>14298</v>
      </c>
      <c r="W3">
        <v>8.5552280300000005E-2</v>
      </c>
      <c r="X3">
        <v>3854</v>
      </c>
      <c r="Y3" t="s">
        <v>14299</v>
      </c>
      <c r="Z3" t="s">
        <v>168</v>
      </c>
    </row>
    <row r="4" spans="11:26" x14ac:dyDescent="0.25">
      <c r="K4" t="s">
        <v>130</v>
      </c>
      <c r="M4" t="s">
        <v>14517</v>
      </c>
      <c r="N4" t="s">
        <v>16351</v>
      </c>
      <c r="O4" t="s">
        <v>157</v>
      </c>
      <c r="P4" s="2">
        <v>46175.451701388891</v>
      </c>
      <c r="Q4">
        <v>542329</v>
      </c>
      <c r="R4" s="1">
        <v>41671</v>
      </c>
      <c r="S4" s="1">
        <v>42035</v>
      </c>
      <c r="T4" t="s">
        <v>14300</v>
      </c>
      <c r="U4" t="s">
        <v>14297</v>
      </c>
      <c r="V4" t="s">
        <v>14301</v>
      </c>
      <c r="W4">
        <v>0.10849445520000001</v>
      </c>
      <c r="X4">
        <v>3854</v>
      </c>
      <c r="Y4" t="s">
        <v>14299</v>
      </c>
      <c r="Z4" t="s">
        <v>168</v>
      </c>
    </row>
    <row r="5" spans="11:26" x14ac:dyDescent="0.25">
      <c r="K5" t="s">
        <v>130</v>
      </c>
      <c r="M5" t="s">
        <v>14517</v>
      </c>
      <c r="N5" t="s">
        <v>16351</v>
      </c>
      <c r="O5" t="s">
        <v>157</v>
      </c>
      <c r="P5" s="2">
        <v>46175.451701388891</v>
      </c>
      <c r="Q5">
        <v>542329</v>
      </c>
      <c r="R5" s="1">
        <v>41699</v>
      </c>
      <c r="S5" s="1">
        <v>42063</v>
      </c>
      <c r="T5" t="s">
        <v>14302</v>
      </c>
      <c r="U5" t="s">
        <v>14297</v>
      </c>
      <c r="V5" t="s">
        <v>14303</v>
      </c>
      <c r="W5">
        <v>0.1092491828</v>
      </c>
      <c r="X5">
        <v>3854</v>
      </c>
      <c r="Y5" t="s">
        <v>14299</v>
      </c>
      <c r="Z5" t="s">
        <v>168</v>
      </c>
    </row>
    <row r="6" spans="11:26" x14ac:dyDescent="0.25">
      <c r="K6" t="s">
        <v>130</v>
      </c>
      <c r="M6" t="s">
        <v>14517</v>
      </c>
      <c r="N6" t="s">
        <v>16351</v>
      </c>
      <c r="O6" t="s">
        <v>157</v>
      </c>
      <c r="P6" s="2">
        <v>46175.451701388891</v>
      </c>
      <c r="Q6">
        <v>542329</v>
      </c>
      <c r="R6" s="1">
        <v>41730</v>
      </c>
      <c r="S6" s="1">
        <v>42094</v>
      </c>
      <c r="T6" t="s">
        <v>14304</v>
      </c>
      <c r="U6" t="s">
        <v>14297</v>
      </c>
      <c r="V6" t="s">
        <v>14305</v>
      </c>
      <c r="W6">
        <v>0.10431774589999999</v>
      </c>
      <c r="X6">
        <v>3854</v>
      </c>
      <c r="Y6" t="s">
        <v>14299</v>
      </c>
      <c r="Z6" t="s">
        <v>168</v>
      </c>
    </row>
    <row r="7" spans="11:26" x14ac:dyDescent="0.25">
      <c r="K7" t="s">
        <v>130</v>
      </c>
      <c r="M7" t="s">
        <v>14517</v>
      </c>
      <c r="N7" t="s">
        <v>16351</v>
      </c>
      <c r="O7" t="s">
        <v>157</v>
      </c>
      <c r="P7" s="2">
        <v>46175.451701388891</v>
      </c>
      <c r="Q7">
        <v>542329</v>
      </c>
      <c r="R7" s="1">
        <v>41760</v>
      </c>
      <c r="S7" s="1">
        <v>42124</v>
      </c>
      <c r="T7" t="s">
        <v>14306</v>
      </c>
      <c r="U7" t="s">
        <v>14297</v>
      </c>
      <c r="V7" t="s">
        <v>14307</v>
      </c>
      <c r="W7">
        <v>0.1014348732</v>
      </c>
      <c r="X7">
        <v>3854</v>
      </c>
      <c r="Y7" t="s">
        <v>14299</v>
      </c>
      <c r="Z7" t="s">
        <v>168</v>
      </c>
    </row>
    <row r="8" spans="11:26" x14ac:dyDescent="0.25">
      <c r="K8" t="s">
        <v>130</v>
      </c>
      <c r="M8" t="s">
        <v>14517</v>
      </c>
      <c r="N8" t="s">
        <v>16351</v>
      </c>
      <c r="O8" t="s">
        <v>157</v>
      </c>
      <c r="P8" s="2">
        <v>46175.451701388891</v>
      </c>
      <c r="Q8">
        <v>542329</v>
      </c>
      <c r="R8" s="1">
        <v>41791</v>
      </c>
      <c r="S8" s="1">
        <v>42155</v>
      </c>
      <c r="T8" t="s">
        <v>14308</v>
      </c>
      <c r="U8" t="s">
        <v>14297</v>
      </c>
      <c r="V8" t="s">
        <v>14309</v>
      </c>
      <c r="W8">
        <v>9.9404514099999994E-2</v>
      </c>
      <c r="X8">
        <v>3854</v>
      </c>
      <c r="Y8" t="s">
        <v>14299</v>
      </c>
      <c r="Z8" t="s">
        <v>168</v>
      </c>
    </row>
    <row r="9" spans="11:26" x14ac:dyDescent="0.25">
      <c r="K9" t="s">
        <v>130</v>
      </c>
      <c r="M9" t="s">
        <v>14517</v>
      </c>
      <c r="N9" t="s">
        <v>16351</v>
      </c>
      <c r="O9" t="s">
        <v>157</v>
      </c>
      <c r="P9" s="2">
        <v>46175.451701388891</v>
      </c>
      <c r="Q9">
        <v>542329</v>
      </c>
      <c r="R9" s="1">
        <v>41821</v>
      </c>
      <c r="S9" s="1">
        <v>42185</v>
      </c>
      <c r="T9" t="s">
        <v>14310</v>
      </c>
      <c r="U9" t="s">
        <v>14297</v>
      </c>
      <c r="V9" t="s">
        <v>14311</v>
      </c>
      <c r="W9">
        <v>7.9450858599999993E-2</v>
      </c>
      <c r="X9">
        <v>3854</v>
      </c>
      <c r="Y9" t="s">
        <v>14299</v>
      </c>
      <c r="Z9" t="s">
        <v>168</v>
      </c>
    </row>
    <row r="10" spans="11:26" x14ac:dyDescent="0.25">
      <c r="K10" t="s">
        <v>130</v>
      </c>
      <c r="M10" t="s">
        <v>14517</v>
      </c>
      <c r="N10" t="s">
        <v>16351</v>
      </c>
      <c r="O10" t="s">
        <v>157</v>
      </c>
      <c r="P10" s="2">
        <v>46175.451701388891</v>
      </c>
      <c r="Q10">
        <v>542329</v>
      </c>
      <c r="R10" s="1">
        <v>41852</v>
      </c>
      <c r="S10" s="1">
        <v>42216</v>
      </c>
      <c r="T10" t="s">
        <v>14312</v>
      </c>
      <c r="U10" t="s">
        <v>14297</v>
      </c>
      <c r="V10" t="s">
        <v>14313</v>
      </c>
      <c r="W10">
        <v>8.3684982000000005E-2</v>
      </c>
      <c r="X10">
        <v>3854</v>
      </c>
      <c r="Y10" t="s">
        <v>14299</v>
      </c>
      <c r="Z10" t="s">
        <v>168</v>
      </c>
    </row>
    <row r="11" spans="11:26" x14ac:dyDescent="0.25">
      <c r="K11" t="s">
        <v>130</v>
      </c>
      <c r="M11" t="s">
        <v>14517</v>
      </c>
      <c r="N11" t="s">
        <v>16351</v>
      </c>
      <c r="O11" t="s">
        <v>157</v>
      </c>
      <c r="P11" s="2">
        <v>46175.451701388891</v>
      </c>
      <c r="Q11">
        <v>542329</v>
      </c>
      <c r="R11" s="1">
        <v>41883</v>
      </c>
      <c r="S11" s="1">
        <v>42247</v>
      </c>
      <c r="T11" t="s">
        <v>14314</v>
      </c>
      <c r="U11" t="s">
        <v>14297</v>
      </c>
      <c r="V11" t="s">
        <v>14315</v>
      </c>
      <c r="W11">
        <v>8.3116374899999998E-2</v>
      </c>
      <c r="X11">
        <v>3854</v>
      </c>
      <c r="Y11" t="s">
        <v>14299</v>
      </c>
      <c r="Z11" t="s">
        <v>168</v>
      </c>
    </row>
    <row r="12" spans="11:26" x14ac:dyDescent="0.25">
      <c r="K12" t="s">
        <v>130</v>
      </c>
      <c r="M12" t="s">
        <v>14517</v>
      </c>
      <c r="N12" t="s">
        <v>16351</v>
      </c>
      <c r="O12" t="s">
        <v>157</v>
      </c>
      <c r="P12" s="2">
        <v>46175.451701388891</v>
      </c>
      <c r="Q12">
        <v>542329</v>
      </c>
      <c r="R12" s="1">
        <v>41913</v>
      </c>
      <c r="S12" s="1">
        <v>42277</v>
      </c>
      <c r="T12" t="s">
        <v>14316</v>
      </c>
      <c r="U12" t="s">
        <v>14297</v>
      </c>
      <c r="V12" t="s">
        <v>14317</v>
      </c>
      <c r="W12">
        <v>6.433999E-2</v>
      </c>
      <c r="X12">
        <v>3854</v>
      </c>
      <c r="Y12" t="s">
        <v>14299</v>
      </c>
      <c r="Z12" t="s">
        <v>168</v>
      </c>
    </row>
    <row r="13" spans="11:26" x14ac:dyDescent="0.25">
      <c r="K13" t="s">
        <v>130</v>
      </c>
      <c r="M13" t="s">
        <v>14517</v>
      </c>
      <c r="N13" t="s">
        <v>16351</v>
      </c>
      <c r="O13" t="s">
        <v>157</v>
      </c>
      <c r="P13" s="2">
        <v>46175.451701388891</v>
      </c>
      <c r="Q13">
        <v>542329</v>
      </c>
      <c r="R13" s="1">
        <v>41944</v>
      </c>
      <c r="S13" s="1">
        <v>42308</v>
      </c>
      <c r="T13" t="s">
        <v>14318</v>
      </c>
      <c r="U13" t="s">
        <v>14297</v>
      </c>
      <c r="V13" t="s">
        <v>14319</v>
      </c>
      <c r="W13">
        <v>0.1046990631</v>
      </c>
      <c r="X13">
        <v>3854</v>
      </c>
      <c r="Y13" t="s">
        <v>14299</v>
      </c>
      <c r="Z13" t="s">
        <v>168</v>
      </c>
    </row>
    <row r="14" spans="11:26" x14ac:dyDescent="0.25">
      <c r="K14" t="s">
        <v>130</v>
      </c>
      <c r="M14" t="s">
        <v>14517</v>
      </c>
      <c r="N14" t="s">
        <v>16351</v>
      </c>
      <c r="O14" t="s">
        <v>157</v>
      </c>
      <c r="P14" s="2">
        <v>46175.451701388891</v>
      </c>
      <c r="Q14">
        <v>542329</v>
      </c>
      <c r="R14" s="1">
        <v>41974</v>
      </c>
      <c r="S14" s="1">
        <v>42338</v>
      </c>
      <c r="T14" t="s">
        <v>14320</v>
      </c>
      <c r="U14" t="s">
        <v>14297</v>
      </c>
      <c r="V14" t="s">
        <v>14321</v>
      </c>
      <c r="W14">
        <v>9.2955687499999995E-2</v>
      </c>
      <c r="X14">
        <v>3854</v>
      </c>
      <c r="Y14" t="s">
        <v>14299</v>
      </c>
      <c r="Z14" t="s">
        <v>168</v>
      </c>
    </row>
    <row r="15" spans="11:26" x14ac:dyDescent="0.25">
      <c r="K15" t="s">
        <v>130</v>
      </c>
      <c r="M15" t="s">
        <v>14517</v>
      </c>
      <c r="N15" t="s">
        <v>16351</v>
      </c>
      <c r="O15" t="s">
        <v>157</v>
      </c>
      <c r="P15" s="2">
        <v>46175.451701388891</v>
      </c>
      <c r="Q15">
        <v>542329</v>
      </c>
      <c r="R15" s="1">
        <v>42005</v>
      </c>
      <c r="S15" s="1">
        <v>42369</v>
      </c>
      <c r="T15" t="s">
        <v>14322</v>
      </c>
      <c r="U15" t="s">
        <v>14297</v>
      </c>
      <c r="V15" t="s">
        <v>14323</v>
      </c>
      <c r="W15">
        <v>9.2261429399999997E-2</v>
      </c>
      <c r="X15">
        <v>3854</v>
      </c>
      <c r="Y15" t="s">
        <v>14299</v>
      </c>
      <c r="Z15" t="s">
        <v>168</v>
      </c>
    </row>
    <row r="16" spans="11:26" x14ac:dyDescent="0.25">
      <c r="K16" t="s">
        <v>130</v>
      </c>
      <c r="M16" t="s">
        <v>14517</v>
      </c>
      <c r="N16" t="s">
        <v>16351</v>
      </c>
      <c r="O16" t="s">
        <v>157</v>
      </c>
      <c r="P16" s="2">
        <v>46175.451701388891</v>
      </c>
      <c r="Q16">
        <v>542329</v>
      </c>
      <c r="R16" s="1">
        <v>42036</v>
      </c>
      <c r="S16" s="1">
        <v>42400</v>
      </c>
      <c r="T16" t="s">
        <v>14324</v>
      </c>
      <c r="U16" t="s">
        <v>14297</v>
      </c>
      <c r="V16" t="s">
        <v>14325</v>
      </c>
      <c r="W16">
        <v>7.1422107100000007E-2</v>
      </c>
      <c r="X16">
        <v>3854</v>
      </c>
      <c r="Y16" t="s">
        <v>14299</v>
      </c>
      <c r="Z16" t="s">
        <v>168</v>
      </c>
    </row>
    <row r="17" spans="11:26" x14ac:dyDescent="0.25">
      <c r="K17" t="s">
        <v>130</v>
      </c>
      <c r="M17" t="s">
        <v>14517</v>
      </c>
      <c r="N17" t="s">
        <v>16351</v>
      </c>
      <c r="O17" t="s">
        <v>157</v>
      </c>
      <c r="P17" s="2">
        <v>46175.451701388891</v>
      </c>
      <c r="Q17">
        <v>542329</v>
      </c>
      <c r="R17" s="1">
        <v>42064</v>
      </c>
      <c r="S17" s="1">
        <v>42429</v>
      </c>
      <c r="T17" t="s">
        <v>14326</v>
      </c>
      <c r="U17" t="s">
        <v>14297</v>
      </c>
      <c r="V17" t="s">
        <v>14327</v>
      </c>
      <c r="W17">
        <v>6.4052754200000006E-2</v>
      </c>
      <c r="X17">
        <v>3854</v>
      </c>
      <c r="Y17" t="s">
        <v>14299</v>
      </c>
      <c r="Z17" t="s">
        <v>168</v>
      </c>
    </row>
    <row r="18" spans="11:26" x14ac:dyDescent="0.25">
      <c r="K18" t="s">
        <v>130</v>
      </c>
      <c r="M18" t="s">
        <v>14517</v>
      </c>
      <c r="N18" t="s">
        <v>16351</v>
      </c>
      <c r="O18" t="s">
        <v>157</v>
      </c>
      <c r="P18" s="2">
        <v>46175.451701388891</v>
      </c>
      <c r="Q18">
        <v>542329</v>
      </c>
      <c r="R18" s="1">
        <v>42095</v>
      </c>
      <c r="S18" s="1">
        <v>42460</v>
      </c>
      <c r="T18" t="s">
        <v>14328</v>
      </c>
      <c r="U18" t="s">
        <v>14297</v>
      </c>
      <c r="V18" t="s">
        <v>14329</v>
      </c>
      <c r="W18">
        <v>6.7991906899999996E-2</v>
      </c>
      <c r="X18">
        <v>3854</v>
      </c>
      <c r="Y18" t="s">
        <v>14299</v>
      </c>
      <c r="Z18" t="s">
        <v>168</v>
      </c>
    </row>
    <row r="19" spans="11:26" x14ac:dyDescent="0.25">
      <c r="K19" t="s">
        <v>130</v>
      </c>
      <c r="M19" t="s">
        <v>14517</v>
      </c>
      <c r="N19" t="s">
        <v>16351</v>
      </c>
      <c r="O19" t="s">
        <v>157</v>
      </c>
      <c r="P19" s="2">
        <v>46175.451701388891</v>
      </c>
      <c r="Q19">
        <v>542329</v>
      </c>
      <c r="R19" s="1">
        <v>42125</v>
      </c>
      <c r="S19" s="1">
        <v>42490</v>
      </c>
      <c r="T19" t="s">
        <v>14330</v>
      </c>
      <c r="U19" t="s">
        <v>14297</v>
      </c>
      <c r="V19" t="s">
        <v>14331</v>
      </c>
      <c r="W19">
        <v>5.5464845999999998E-2</v>
      </c>
      <c r="X19">
        <v>3854</v>
      </c>
      <c r="Y19" t="s">
        <v>14299</v>
      </c>
      <c r="Z19" t="s">
        <v>168</v>
      </c>
    </row>
    <row r="20" spans="11:26" x14ac:dyDescent="0.25">
      <c r="K20" t="s">
        <v>130</v>
      </c>
      <c r="M20" t="s">
        <v>14517</v>
      </c>
      <c r="N20" t="s">
        <v>16351</v>
      </c>
      <c r="O20" t="s">
        <v>157</v>
      </c>
      <c r="P20" s="2">
        <v>46175.451701388891</v>
      </c>
      <c r="Q20">
        <v>542329</v>
      </c>
      <c r="R20" s="1">
        <v>42156</v>
      </c>
      <c r="S20" s="1">
        <v>42521</v>
      </c>
      <c r="T20" t="s">
        <v>14332</v>
      </c>
      <c r="U20" t="s">
        <v>14297</v>
      </c>
      <c r="V20" t="s">
        <v>14333</v>
      </c>
      <c r="W20">
        <v>8.7846917299999994E-2</v>
      </c>
      <c r="X20">
        <v>3854</v>
      </c>
      <c r="Y20" t="s">
        <v>14299</v>
      </c>
      <c r="Z20" t="s">
        <v>168</v>
      </c>
    </row>
    <row r="21" spans="11:26" x14ac:dyDescent="0.25">
      <c r="K21" t="s">
        <v>130</v>
      </c>
      <c r="M21" t="s">
        <v>14517</v>
      </c>
      <c r="N21" t="s">
        <v>16351</v>
      </c>
      <c r="O21" t="s">
        <v>157</v>
      </c>
      <c r="P21" s="2">
        <v>46175.451701388891</v>
      </c>
      <c r="Q21">
        <v>542329</v>
      </c>
      <c r="R21" s="1">
        <v>42186</v>
      </c>
      <c r="S21" s="1">
        <v>42551</v>
      </c>
      <c r="T21" t="s">
        <v>14334</v>
      </c>
      <c r="U21" t="s">
        <v>14297</v>
      </c>
      <c r="V21" t="s">
        <v>14335</v>
      </c>
      <c r="W21">
        <v>6.6882592500000004E-2</v>
      </c>
      <c r="X21">
        <v>3854</v>
      </c>
      <c r="Y21" t="s">
        <v>14299</v>
      </c>
      <c r="Z21" t="s">
        <v>168</v>
      </c>
    </row>
    <row r="22" spans="11:26" x14ac:dyDescent="0.25">
      <c r="K22" t="s">
        <v>130</v>
      </c>
      <c r="M22" t="s">
        <v>14517</v>
      </c>
      <c r="N22" t="s">
        <v>16351</v>
      </c>
      <c r="O22" t="s">
        <v>157</v>
      </c>
      <c r="P22" s="2">
        <v>46175.451701388891</v>
      </c>
      <c r="Q22">
        <v>542329</v>
      </c>
      <c r="R22" s="1">
        <v>42217</v>
      </c>
      <c r="S22" s="1">
        <v>42582</v>
      </c>
      <c r="T22" t="s">
        <v>14336</v>
      </c>
      <c r="U22" t="s">
        <v>14297</v>
      </c>
      <c r="V22" t="s">
        <v>14337</v>
      </c>
      <c r="W22">
        <v>5.79068945E-2</v>
      </c>
      <c r="X22">
        <v>3854</v>
      </c>
      <c r="Y22" t="s">
        <v>14299</v>
      </c>
      <c r="Z22" t="s">
        <v>168</v>
      </c>
    </row>
    <row r="23" spans="11:26" x14ac:dyDescent="0.25">
      <c r="K23" t="s">
        <v>130</v>
      </c>
      <c r="M23" t="s">
        <v>14517</v>
      </c>
      <c r="N23" t="s">
        <v>16351</v>
      </c>
      <c r="O23" t="s">
        <v>157</v>
      </c>
      <c r="P23" s="2">
        <v>46175.451701388891</v>
      </c>
      <c r="Q23">
        <v>542329</v>
      </c>
      <c r="R23" s="1">
        <v>42248</v>
      </c>
      <c r="S23" s="1">
        <v>42613</v>
      </c>
      <c r="T23" t="s">
        <v>14338</v>
      </c>
      <c r="U23" t="s">
        <v>14297</v>
      </c>
      <c r="V23" t="s">
        <v>14339</v>
      </c>
      <c r="W23">
        <v>8.5890105100000003E-2</v>
      </c>
      <c r="X23">
        <v>3854</v>
      </c>
      <c r="Y23" t="s">
        <v>14299</v>
      </c>
      <c r="Z23" t="s">
        <v>168</v>
      </c>
    </row>
    <row r="24" spans="11:26" x14ac:dyDescent="0.25">
      <c r="K24" t="s">
        <v>130</v>
      </c>
      <c r="M24" t="s">
        <v>14517</v>
      </c>
      <c r="N24" t="s">
        <v>16351</v>
      </c>
      <c r="O24" t="s">
        <v>157</v>
      </c>
      <c r="P24" s="2">
        <v>46175.451701388891</v>
      </c>
      <c r="Q24">
        <v>542329</v>
      </c>
      <c r="R24" s="1">
        <v>42278</v>
      </c>
      <c r="S24" s="1">
        <v>42643</v>
      </c>
      <c r="T24" t="s">
        <v>14340</v>
      </c>
      <c r="U24" t="s">
        <v>14297</v>
      </c>
      <c r="V24" t="s">
        <v>14341</v>
      </c>
      <c r="W24">
        <v>6.7980383199999994E-2</v>
      </c>
      <c r="X24">
        <v>3854</v>
      </c>
      <c r="Y24" t="s">
        <v>14299</v>
      </c>
      <c r="Z24" t="s">
        <v>168</v>
      </c>
    </row>
    <row r="25" spans="11:26" x14ac:dyDescent="0.25">
      <c r="K25" t="s">
        <v>130</v>
      </c>
      <c r="M25" t="s">
        <v>14517</v>
      </c>
      <c r="N25" t="s">
        <v>16351</v>
      </c>
      <c r="O25" t="s">
        <v>157</v>
      </c>
      <c r="P25" s="2">
        <v>46175.451701388891</v>
      </c>
      <c r="Q25">
        <v>542329</v>
      </c>
      <c r="R25" s="1">
        <v>42309</v>
      </c>
      <c r="S25" s="1">
        <v>42674</v>
      </c>
      <c r="T25" t="s">
        <v>14342</v>
      </c>
      <c r="U25" t="s">
        <v>14297</v>
      </c>
      <c r="V25" t="s">
        <v>14343</v>
      </c>
      <c r="W25">
        <v>5.2764941999999997E-3</v>
      </c>
      <c r="X25">
        <v>3854</v>
      </c>
      <c r="Y25" t="s">
        <v>14299</v>
      </c>
      <c r="Z25" t="s">
        <v>168</v>
      </c>
    </row>
    <row r="26" spans="11:26" x14ac:dyDescent="0.25">
      <c r="K26" t="s">
        <v>130</v>
      </c>
      <c r="M26" t="s">
        <v>14517</v>
      </c>
      <c r="N26" t="s">
        <v>16351</v>
      </c>
      <c r="O26" t="s">
        <v>157</v>
      </c>
      <c r="P26" s="2">
        <v>46175.451701388891</v>
      </c>
      <c r="Q26">
        <v>542329</v>
      </c>
      <c r="R26" s="1">
        <v>42339</v>
      </c>
      <c r="S26" s="1">
        <v>42704</v>
      </c>
      <c r="T26" t="s">
        <v>14344</v>
      </c>
      <c r="U26" t="s">
        <v>14297</v>
      </c>
      <c r="V26" t="s">
        <v>14345</v>
      </c>
      <c r="W26">
        <v>1.7245554699999999E-2</v>
      </c>
      <c r="X26">
        <v>3854</v>
      </c>
      <c r="Y26" t="s">
        <v>14299</v>
      </c>
      <c r="Z26" t="s">
        <v>168</v>
      </c>
    </row>
    <row r="27" spans="11:26" x14ac:dyDescent="0.25">
      <c r="K27" t="s">
        <v>130</v>
      </c>
      <c r="M27" t="s">
        <v>14517</v>
      </c>
      <c r="N27" t="s">
        <v>16351</v>
      </c>
      <c r="O27" t="s">
        <v>157</v>
      </c>
      <c r="P27" s="2">
        <v>46175.451701388891</v>
      </c>
      <c r="Q27">
        <v>542329</v>
      </c>
      <c r="R27" s="1">
        <v>42370</v>
      </c>
      <c r="S27" s="1">
        <v>42735</v>
      </c>
      <c r="T27" t="s">
        <v>14346</v>
      </c>
      <c r="U27" t="s">
        <v>14297</v>
      </c>
      <c r="V27" t="s">
        <v>14347</v>
      </c>
      <c r="W27">
        <v>3.2313724999999999E-3</v>
      </c>
      <c r="X27">
        <v>3854</v>
      </c>
      <c r="Y27" t="s">
        <v>14299</v>
      </c>
      <c r="Z27" t="s">
        <v>168</v>
      </c>
    </row>
    <row r="28" spans="11:26" x14ac:dyDescent="0.25">
      <c r="K28" t="s">
        <v>130</v>
      </c>
      <c r="M28" t="s">
        <v>14517</v>
      </c>
      <c r="N28" t="s">
        <v>16351</v>
      </c>
      <c r="O28" t="s">
        <v>157</v>
      </c>
      <c r="P28" s="2">
        <v>46175.451701388891</v>
      </c>
      <c r="Q28">
        <v>542329</v>
      </c>
      <c r="R28" s="1">
        <v>42401</v>
      </c>
      <c r="S28" s="1">
        <v>42766</v>
      </c>
      <c r="T28" t="s">
        <v>14348</v>
      </c>
      <c r="U28" t="s">
        <v>14297</v>
      </c>
      <c r="V28" t="s">
        <v>14349</v>
      </c>
      <c r="W28">
        <v>2.7375367099999999E-2</v>
      </c>
      <c r="X28">
        <v>3854</v>
      </c>
      <c r="Y28" t="s">
        <v>14299</v>
      </c>
      <c r="Z28" t="s">
        <v>168</v>
      </c>
    </row>
    <row r="29" spans="11:26" x14ac:dyDescent="0.25">
      <c r="K29" t="s">
        <v>130</v>
      </c>
      <c r="M29" t="s">
        <v>14517</v>
      </c>
      <c r="N29" t="s">
        <v>16351</v>
      </c>
      <c r="O29" t="s">
        <v>157</v>
      </c>
      <c r="P29" s="2">
        <v>46175.451701388891</v>
      </c>
      <c r="Q29">
        <v>542329</v>
      </c>
      <c r="R29" s="1">
        <v>42430</v>
      </c>
      <c r="S29" s="1">
        <v>42794</v>
      </c>
      <c r="T29" t="s">
        <v>14350</v>
      </c>
      <c r="U29" t="s">
        <v>14297</v>
      </c>
      <c r="V29" t="s">
        <v>14351</v>
      </c>
      <c r="W29">
        <v>1.11667448E-2</v>
      </c>
      <c r="X29">
        <v>3854</v>
      </c>
      <c r="Y29" t="s">
        <v>14299</v>
      </c>
      <c r="Z29" t="s">
        <v>168</v>
      </c>
    </row>
    <row r="30" spans="11:26" x14ac:dyDescent="0.25">
      <c r="K30" t="s">
        <v>130</v>
      </c>
      <c r="M30" t="s">
        <v>14517</v>
      </c>
      <c r="N30" t="s">
        <v>16351</v>
      </c>
      <c r="O30" t="s">
        <v>157</v>
      </c>
      <c r="P30" s="2">
        <v>46175.451701388891</v>
      </c>
      <c r="Q30">
        <v>542329</v>
      </c>
      <c r="R30" s="1">
        <v>42461</v>
      </c>
      <c r="S30" s="1">
        <v>42825</v>
      </c>
      <c r="T30" t="s">
        <v>14352</v>
      </c>
      <c r="U30" t="s">
        <v>14297</v>
      </c>
      <c r="V30" t="s">
        <v>14353</v>
      </c>
      <c r="W30">
        <v>1.54703844E-2</v>
      </c>
      <c r="X30">
        <v>3854</v>
      </c>
      <c r="Y30" t="s">
        <v>14299</v>
      </c>
      <c r="Z30" t="s">
        <v>168</v>
      </c>
    </row>
    <row r="31" spans="11:26" x14ac:dyDescent="0.25">
      <c r="K31" t="s">
        <v>130</v>
      </c>
      <c r="M31" t="s">
        <v>14517</v>
      </c>
      <c r="N31" t="s">
        <v>16351</v>
      </c>
      <c r="O31" t="s">
        <v>157</v>
      </c>
      <c r="P31" s="2">
        <v>46175.451701388891</v>
      </c>
      <c r="Q31">
        <v>542329</v>
      </c>
      <c r="R31" s="1">
        <v>42491</v>
      </c>
      <c r="S31" s="1">
        <v>42855</v>
      </c>
      <c r="T31" t="s">
        <v>14354</v>
      </c>
      <c r="U31" t="s">
        <v>14297</v>
      </c>
      <c r="V31" t="s">
        <v>14355</v>
      </c>
      <c r="W31">
        <v>3.7223891199999998E-2</v>
      </c>
      <c r="X31">
        <v>3854</v>
      </c>
      <c r="Y31" t="s">
        <v>14299</v>
      </c>
      <c r="Z31" t="s">
        <v>168</v>
      </c>
    </row>
    <row r="32" spans="11:26" x14ac:dyDescent="0.25">
      <c r="K32" t="s">
        <v>130</v>
      </c>
      <c r="M32" t="s">
        <v>14517</v>
      </c>
      <c r="N32" t="s">
        <v>16351</v>
      </c>
      <c r="O32" t="s">
        <v>157</v>
      </c>
      <c r="P32" s="2">
        <v>46175.451701388891</v>
      </c>
      <c r="Q32">
        <v>542329</v>
      </c>
      <c r="R32" s="1">
        <v>42522</v>
      </c>
      <c r="S32" s="1">
        <v>42886</v>
      </c>
      <c r="T32" t="s">
        <v>14356</v>
      </c>
      <c r="U32" t="s">
        <v>14297</v>
      </c>
      <c r="V32" t="s">
        <v>14357</v>
      </c>
      <c r="W32">
        <v>8.9960013000000005E-3</v>
      </c>
      <c r="X32">
        <v>3854</v>
      </c>
      <c r="Y32" t="s">
        <v>14299</v>
      </c>
      <c r="Z32" t="s">
        <v>168</v>
      </c>
    </row>
    <row r="33" spans="11:26" x14ac:dyDescent="0.25">
      <c r="K33" t="s">
        <v>130</v>
      </c>
      <c r="M33" t="s">
        <v>14517</v>
      </c>
      <c r="N33" t="s">
        <v>16351</v>
      </c>
      <c r="O33" t="s">
        <v>157</v>
      </c>
      <c r="P33" s="2">
        <v>46175.451701388891</v>
      </c>
      <c r="Q33">
        <v>542329</v>
      </c>
      <c r="R33" s="1">
        <v>42552</v>
      </c>
      <c r="S33" s="1">
        <v>42916</v>
      </c>
      <c r="T33" t="s">
        <v>14358</v>
      </c>
      <c r="U33" t="s">
        <v>14297</v>
      </c>
      <c r="V33" t="s">
        <v>14359</v>
      </c>
      <c r="W33">
        <v>2.3723947499999998E-2</v>
      </c>
      <c r="X33">
        <v>3854</v>
      </c>
      <c r="Y33" t="s">
        <v>14299</v>
      </c>
      <c r="Z33" t="s">
        <v>168</v>
      </c>
    </row>
    <row r="34" spans="11:26" x14ac:dyDescent="0.25">
      <c r="K34" t="s">
        <v>130</v>
      </c>
      <c r="M34" t="s">
        <v>14517</v>
      </c>
      <c r="N34" t="s">
        <v>16351</v>
      </c>
      <c r="O34" t="s">
        <v>157</v>
      </c>
      <c r="P34" s="2">
        <v>46175.451701388891</v>
      </c>
      <c r="Q34">
        <v>542329</v>
      </c>
      <c r="R34" s="1">
        <v>42583</v>
      </c>
      <c r="S34" s="1">
        <v>42947</v>
      </c>
      <c r="T34" t="s">
        <v>14360</v>
      </c>
      <c r="U34" t="s">
        <v>14297</v>
      </c>
      <c r="V34" t="s">
        <v>14361</v>
      </c>
      <c r="W34">
        <v>4.1334005100000001E-2</v>
      </c>
      <c r="X34">
        <v>3854</v>
      </c>
      <c r="Y34" t="s">
        <v>14299</v>
      </c>
      <c r="Z34" t="s">
        <v>168</v>
      </c>
    </row>
    <row r="35" spans="11:26" x14ac:dyDescent="0.25">
      <c r="K35" t="s">
        <v>130</v>
      </c>
      <c r="M35" t="s">
        <v>14517</v>
      </c>
      <c r="N35" t="s">
        <v>16351</v>
      </c>
      <c r="O35" t="s">
        <v>157</v>
      </c>
      <c r="P35" s="2">
        <v>46175.451701388891</v>
      </c>
      <c r="Q35">
        <v>542329</v>
      </c>
      <c r="R35" s="1">
        <v>42614</v>
      </c>
      <c r="S35" s="1">
        <v>42978</v>
      </c>
      <c r="T35" t="s">
        <v>14362</v>
      </c>
      <c r="U35" t="s">
        <v>14297</v>
      </c>
      <c r="V35" t="s">
        <v>14363</v>
      </c>
      <c r="W35">
        <v>1.93476598E-2</v>
      </c>
      <c r="X35">
        <v>3854</v>
      </c>
      <c r="Y35" t="s">
        <v>14299</v>
      </c>
      <c r="Z35" t="s">
        <v>168</v>
      </c>
    </row>
    <row r="36" spans="11:26" x14ac:dyDescent="0.25">
      <c r="K36" t="s">
        <v>130</v>
      </c>
      <c r="M36" t="s">
        <v>14517</v>
      </c>
      <c r="N36" t="s">
        <v>16351</v>
      </c>
      <c r="O36" t="s">
        <v>157</v>
      </c>
      <c r="P36" s="2">
        <v>46175.451701388891</v>
      </c>
      <c r="Q36">
        <v>542329</v>
      </c>
      <c r="R36" s="1">
        <v>42644</v>
      </c>
      <c r="S36" s="1">
        <v>43008</v>
      </c>
      <c r="T36" t="s">
        <v>14364</v>
      </c>
      <c r="U36" t="s">
        <v>14297</v>
      </c>
      <c r="V36" t="s">
        <v>14365</v>
      </c>
      <c r="W36">
        <v>6.7871635599999994E-2</v>
      </c>
      <c r="X36">
        <v>3854</v>
      </c>
      <c r="Y36" t="s">
        <v>14299</v>
      </c>
      <c r="Z36" t="s">
        <v>168</v>
      </c>
    </row>
    <row r="37" spans="11:26" x14ac:dyDescent="0.25">
      <c r="K37" t="s">
        <v>130</v>
      </c>
      <c r="M37" t="s">
        <v>14517</v>
      </c>
      <c r="N37" t="s">
        <v>16351</v>
      </c>
      <c r="O37" t="s">
        <v>157</v>
      </c>
      <c r="P37" s="2">
        <v>46175.451701388891</v>
      </c>
      <c r="Q37">
        <v>542329</v>
      </c>
      <c r="R37" s="1">
        <v>42675</v>
      </c>
      <c r="S37" s="1">
        <v>43039</v>
      </c>
      <c r="T37" t="s">
        <v>14366</v>
      </c>
      <c r="U37" t="s">
        <v>14297</v>
      </c>
      <c r="V37" t="s">
        <v>14367</v>
      </c>
      <c r="W37">
        <v>0.1168360566</v>
      </c>
      <c r="X37">
        <v>3854</v>
      </c>
      <c r="Y37" t="s">
        <v>14299</v>
      </c>
      <c r="Z37" t="s">
        <v>168</v>
      </c>
    </row>
    <row r="38" spans="11:26" x14ac:dyDescent="0.25">
      <c r="K38" t="s">
        <v>130</v>
      </c>
      <c r="M38" t="s">
        <v>14517</v>
      </c>
      <c r="N38" t="s">
        <v>16351</v>
      </c>
      <c r="O38" t="s">
        <v>157</v>
      </c>
      <c r="P38" s="2">
        <v>46175.451701388891</v>
      </c>
      <c r="Q38">
        <v>542329</v>
      </c>
      <c r="R38" s="1">
        <v>42705</v>
      </c>
      <c r="S38" s="1">
        <v>43069</v>
      </c>
      <c r="T38" t="s">
        <v>14368</v>
      </c>
      <c r="U38" t="s">
        <v>14297</v>
      </c>
      <c r="V38" t="s">
        <v>14369</v>
      </c>
      <c r="W38">
        <v>9.2279054200000002E-2</v>
      </c>
      <c r="X38">
        <v>3854</v>
      </c>
      <c r="Y38" t="s">
        <v>14299</v>
      </c>
      <c r="Z38" t="s">
        <v>168</v>
      </c>
    </row>
    <row r="39" spans="11:26" x14ac:dyDescent="0.25">
      <c r="K39" t="s">
        <v>130</v>
      </c>
      <c r="M39" t="s">
        <v>14517</v>
      </c>
      <c r="N39" t="s">
        <v>16351</v>
      </c>
      <c r="O39" t="s">
        <v>157</v>
      </c>
      <c r="P39" s="2">
        <v>46175.451701388891</v>
      </c>
      <c r="Q39">
        <v>542329</v>
      </c>
      <c r="R39" s="1">
        <v>42736</v>
      </c>
      <c r="S39" s="1">
        <v>43100</v>
      </c>
      <c r="T39" t="s">
        <v>14370</v>
      </c>
      <c r="U39" t="s">
        <v>14297</v>
      </c>
      <c r="V39" t="s">
        <v>14371</v>
      </c>
      <c r="W39">
        <v>7.2700034799999994E-2</v>
      </c>
      <c r="X39">
        <v>3854</v>
      </c>
      <c r="Y39" t="s">
        <v>14299</v>
      </c>
      <c r="Z39" t="s">
        <v>168</v>
      </c>
    </row>
    <row r="40" spans="11:26" x14ac:dyDescent="0.25">
      <c r="K40" t="s">
        <v>130</v>
      </c>
      <c r="M40" t="s">
        <v>14517</v>
      </c>
      <c r="N40" t="s">
        <v>16351</v>
      </c>
      <c r="O40" t="s">
        <v>157</v>
      </c>
      <c r="P40" s="2">
        <v>46175.451701388891</v>
      </c>
      <c r="Q40">
        <v>542329</v>
      </c>
      <c r="R40" s="1">
        <v>42767</v>
      </c>
      <c r="S40" s="1">
        <v>43131</v>
      </c>
      <c r="T40" t="s">
        <v>14372</v>
      </c>
      <c r="U40" t="s">
        <v>14297</v>
      </c>
      <c r="V40" t="s">
        <v>14373</v>
      </c>
      <c r="W40">
        <v>7.4417951699999998E-2</v>
      </c>
      <c r="X40">
        <v>3854</v>
      </c>
      <c r="Y40" t="s">
        <v>14299</v>
      </c>
      <c r="Z40" t="s">
        <v>168</v>
      </c>
    </row>
    <row r="41" spans="11:26" x14ac:dyDescent="0.25">
      <c r="K41" t="s">
        <v>130</v>
      </c>
      <c r="M41" t="s">
        <v>14517</v>
      </c>
      <c r="N41" t="s">
        <v>16351</v>
      </c>
      <c r="O41" t="s">
        <v>157</v>
      </c>
      <c r="P41" s="2">
        <v>46175.451701388891</v>
      </c>
      <c r="Q41">
        <v>542329</v>
      </c>
      <c r="R41" s="1">
        <v>42795</v>
      </c>
      <c r="S41" s="1">
        <v>43159</v>
      </c>
      <c r="T41" t="s">
        <v>14374</v>
      </c>
      <c r="U41" t="s">
        <v>14297</v>
      </c>
      <c r="V41" t="s">
        <v>14375</v>
      </c>
      <c r="W41">
        <v>5.7268669899999999E-2</v>
      </c>
      <c r="X41">
        <v>3854</v>
      </c>
      <c r="Y41" t="s">
        <v>14299</v>
      </c>
      <c r="Z41" t="s">
        <v>168</v>
      </c>
    </row>
    <row r="42" spans="11:26" x14ac:dyDescent="0.25">
      <c r="K42" t="s">
        <v>130</v>
      </c>
      <c r="M42" t="s">
        <v>14517</v>
      </c>
      <c r="N42" t="s">
        <v>16351</v>
      </c>
      <c r="O42" t="s">
        <v>157</v>
      </c>
      <c r="P42" s="2">
        <v>46175.451701388891</v>
      </c>
      <c r="Q42">
        <v>542329</v>
      </c>
      <c r="R42" s="1">
        <v>42826</v>
      </c>
      <c r="S42" s="1">
        <v>43190</v>
      </c>
      <c r="T42" t="s">
        <v>14376</v>
      </c>
      <c r="U42" t="s">
        <v>14297</v>
      </c>
      <c r="V42" t="s">
        <v>14377</v>
      </c>
      <c r="W42">
        <v>2.6563489700000002E-2</v>
      </c>
      <c r="X42">
        <v>3854</v>
      </c>
      <c r="Y42" t="s">
        <v>14299</v>
      </c>
      <c r="Z42" t="s">
        <v>168</v>
      </c>
    </row>
    <row r="43" spans="11:26" x14ac:dyDescent="0.25">
      <c r="K43" t="s">
        <v>130</v>
      </c>
      <c r="M43" t="s">
        <v>14517</v>
      </c>
      <c r="N43" t="s">
        <v>16351</v>
      </c>
      <c r="O43" t="s">
        <v>157</v>
      </c>
      <c r="P43" s="2">
        <v>46175.451701388891</v>
      </c>
      <c r="Q43">
        <v>542329</v>
      </c>
      <c r="R43" s="1">
        <v>42856</v>
      </c>
      <c r="S43" s="1">
        <v>43220</v>
      </c>
      <c r="T43" t="s">
        <v>14378</v>
      </c>
      <c r="U43" t="s">
        <v>14297</v>
      </c>
      <c r="V43" t="s">
        <v>14379</v>
      </c>
      <c r="W43">
        <v>4.5122258700000001E-2</v>
      </c>
      <c r="X43">
        <v>3854</v>
      </c>
      <c r="Y43" t="s">
        <v>14299</v>
      </c>
      <c r="Z43" t="s">
        <v>168</v>
      </c>
    </row>
    <row r="44" spans="11:26" x14ac:dyDescent="0.25">
      <c r="K44" t="s">
        <v>130</v>
      </c>
      <c r="M44" t="s">
        <v>14517</v>
      </c>
      <c r="N44" t="s">
        <v>16351</v>
      </c>
      <c r="O44" t="s">
        <v>157</v>
      </c>
      <c r="P44" s="2">
        <v>46175.451701388891</v>
      </c>
      <c r="Q44">
        <v>542329</v>
      </c>
      <c r="R44" s="1">
        <v>42887</v>
      </c>
      <c r="S44" s="1">
        <v>43251</v>
      </c>
      <c r="T44" t="s">
        <v>14380</v>
      </c>
      <c r="U44" t="s">
        <v>14297</v>
      </c>
      <c r="V44" t="s">
        <v>14381</v>
      </c>
      <c r="W44">
        <v>3.1973940200000002E-2</v>
      </c>
      <c r="X44">
        <v>3854</v>
      </c>
      <c r="Y44" t="s">
        <v>14299</v>
      </c>
      <c r="Z44" t="s">
        <v>168</v>
      </c>
    </row>
    <row r="45" spans="11:26" x14ac:dyDescent="0.25">
      <c r="K45" t="s">
        <v>130</v>
      </c>
      <c r="M45" t="s">
        <v>14517</v>
      </c>
      <c r="N45" t="s">
        <v>16351</v>
      </c>
      <c r="O45" t="s">
        <v>157</v>
      </c>
      <c r="P45" s="2">
        <v>46175.451701388891</v>
      </c>
      <c r="Q45">
        <v>542329</v>
      </c>
      <c r="R45" s="1">
        <v>42917</v>
      </c>
      <c r="S45" s="1">
        <v>43281</v>
      </c>
      <c r="T45" t="s">
        <v>14382</v>
      </c>
      <c r="U45" t="s">
        <v>14297</v>
      </c>
      <c r="V45" t="s">
        <v>14383</v>
      </c>
      <c r="W45">
        <v>7.1401863800000007E-2</v>
      </c>
      <c r="X45">
        <v>3854</v>
      </c>
      <c r="Y45" t="s">
        <v>14299</v>
      </c>
      <c r="Z45" t="s">
        <v>168</v>
      </c>
    </row>
    <row r="46" spans="11:26" x14ac:dyDescent="0.25">
      <c r="K46" t="s">
        <v>130</v>
      </c>
      <c r="M46" t="s">
        <v>14517</v>
      </c>
      <c r="N46" t="s">
        <v>16351</v>
      </c>
      <c r="O46" t="s">
        <v>157</v>
      </c>
      <c r="P46" s="2">
        <v>46175.451701388891</v>
      </c>
      <c r="Q46">
        <v>542329</v>
      </c>
      <c r="R46" s="1">
        <v>42948</v>
      </c>
      <c r="S46" s="1">
        <v>43312</v>
      </c>
      <c r="T46" t="s">
        <v>14384</v>
      </c>
      <c r="U46" t="s">
        <v>14297</v>
      </c>
      <c r="V46" t="s">
        <v>14385</v>
      </c>
      <c r="W46">
        <v>5.1824304100000003E-2</v>
      </c>
      <c r="X46">
        <v>3854</v>
      </c>
      <c r="Y46" t="s">
        <v>14299</v>
      </c>
      <c r="Z46" t="s">
        <v>168</v>
      </c>
    </row>
    <row r="47" spans="11:26" x14ac:dyDescent="0.25">
      <c r="K47" t="s">
        <v>130</v>
      </c>
      <c r="M47" t="s">
        <v>14517</v>
      </c>
      <c r="N47" t="s">
        <v>16351</v>
      </c>
      <c r="O47" t="s">
        <v>157</v>
      </c>
      <c r="P47" s="2">
        <v>46175.451701388891</v>
      </c>
      <c r="Q47">
        <v>542329</v>
      </c>
      <c r="R47" s="1">
        <v>42979</v>
      </c>
      <c r="S47" s="1">
        <v>43343</v>
      </c>
      <c r="T47" t="s">
        <v>14386</v>
      </c>
      <c r="U47" t="s">
        <v>14297</v>
      </c>
      <c r="V47" t="s">
        <v>14387</v>
      </c>
      <c r="W47">
        <v>9.4800906800000001E-2</v>
      </c>
      <c r="X47">
        <v>3854</v>
      </c>
      <c r="Y47" t="s">
        <v>14299</v>
      </c>
      <c r="Z47" t="s">
        <v>168</v>
      </c>
    </row>
    <row r="48" spans="11:26" x14ac:dyDescent="0.25">
      <c r="K48" t="s">
        <v>130</v>
      </c>
      <c r="M48" t="s">
        <v>14517</v>
      </c>
      <c r="N48" t="s">
        <v>16351</v>
      </c>
      <c r="O48" t="s">
        <v>157</v>
      </c>
      <c r="P48" s="2">
        <v>46175.451701388891</v>
      </c>
      <c r="Q48">
        <v>542329</v>
      </c>
      <c r="R48" s="1">
        <v>43009</v>
      </c>
      <c r="S48" s="1">
        <v>43373</v>
      </c>
      <c r="T48" t="s">
        <v>14388</v>
      </c>
      <c r="U48" t="s">
        <v>14297</v>
      </c>
      <c r="V48" t="s">
        <v>14389</v>
      </c>
      <c r="W48">
        <v>4.0025910599999999E-2</v>
      </c>
      <c r="X48">
        <v>3854</v>
      </c>
      <c r="Y48" t="s">
        <v>14299</v>
      </c>
      <c r="Z48" t="s">
        <v>168</v>
      </c>
    </row>
    <row r="49" spans="11:26" x14ac:dyDescent="0.25">
      <c r="K49" t="s">
        <v>130</v>
      </c>
      <c r="M49" t="s">
        <v>14517</v>
      </c>
      <c r="N49" t="s">
        <v>16351</v>
      </c>
      <c r="O49" t="s">
        <v>157</v>
      </c>
      <c r="P49" s="2">
        <v>46175.451701388891</v>
      </c>
      <c r="Q49">
        <v>542329</v>
      </c>
      <c r="R49" s="1">
        <v>43040</v>
      </c>
      <c r="S49" s="1">
        <v>43404</v>
      </c>
      <c r="T49" t="s">
        <v>14390</v>
      </c>
      <c r="U49" t="s">
        <v>14297</v>
      </c>
      <c r="V49" t="s">
        <v>14391</v>
      </c>
      <c r="W49">
        <v>-2.0649997999999999E-3</v>
      </c>
      <c r="X49">
        <v>3854</v>
      </c>
      <c r="Y49" t="s">
        <v>14299</v>
      </c>
      <c r="Z49" t="s">
        <v>168</v>
      </c>
    </row>
    <row r="50" spans="11:26" x14ac:dyDescent="0.25">
      <c r="K50" t="s">
        <v>130</v>
      </c>
      <c r="M50" t="s">
        <v>14517</v>
      </c>
      <c r="N50" t="s">
        <v>16351</v>
      </c>
      <c r="O50" t="s">
        <v>157</v>
      </c>
      <c r="P50" s="2">
        <v>46175.451701388891</v>
      </c>
      <c r="Q50">
        <v>542329</v>
      </c>
      <c r="R50" s="1">
        <v>43070</v>
      </c>
      <c r="S50" s="1">
        <v>43434</v>
      </c>
      <c r="T50" t="s">
        <v>14392</v>
      </c>
      <c r="U50" t="s">
        <v>14297</v>
      </c>
      <c r="V50" t="s">
        <v>14393</v>
      </c>
      <c r="W50">
        <v>-1.57787403E-2</v>
      </c>
      <c r="X50">
        <v>3854</v>
      </c>
      <c r="Y50" t="s">
        <v>14299</v>
      </c>
      <c r="Z50" t="s">
        <v>168</v>
      </c>
    </row>
    <row r="51" spans="11:26" x14ac:dyDescent="0.25">
      <c r="K51" t="s">
        <v>130</v>
      </c>
      <c r="M51" t="s">
        <v>14517</v>
      </c>
      <c r="N51" t="s">
        <v>16351</v>
      </c>
      <c r="O51" t="s">
        <v>157</v>
      </c>
      <c r="P51" s="2">
        <v>46175.451701388891</v>
      </c>
      <c r="Q51">
        <v>542329</v>
      </c>
      <c r="R51" s="1">
        <v>43101</v>
      </c>
      <c r="S51" s="1">
        <v>43465</v>
      </c>
      <c r="T51" t="s">
        <v>14394</v>
      </c>
      <c r="U51" t="s">
        <v>14297</v>
      </c>
      <c r="V51" t="s">
        <v>14395</v>
      </c>
      <c r="W51">
        <v>1.26931401E-2</v>
      </c>
      <c r="X51">
        <v>3854</v>
      </c>
      <c r="Y51" t="s">
        <v>14299</v>
      </c>
      <c r="Z51" t="s">
        <v>168</v>
      </c>
    </row>
    <row r="52" spans="11:26" x14ac:dyDescent="0.25">
      <c r="K52" t="s">
        <v>130</v>
      </c>
      <c r="M52" t="s">
        <v>14517</v>
      </c>
      <c r="N52" t="s">
        <v>16351</v>
      </c>
      <c r="O52" t="s">
        <v>157</v>
      </c>
      <c r="P52" s="2">
        <v>46175.451701388891</v>
      </c>
      <c r="Q52">
        <v>542329</v>
      </c>
      <c r="R52" s="1">
        <v>43132</v>
      </c>
      <c r="S52" s="1">
        <v>43496</v>
      </c>
      <c r="T52" t="s">
        <v>14396</v>
      </c>
      <c r="U52" t="s">
        <v>14297</v>
      </c>
      <c r="V52" t="s">
        <v>14397</v>
      </c>
      <c r="W52">
        <v>1.3059344299999999E-2</v>
      </c>
      <c r="X52">
        <v>3854</v>
      </c>
      <c r="Y52" t="s">
        <v>14299</v>
      </c>
      <c r="Z52" t="s">
        <v>168</v>
      </c>
    </row>
    <row r="53" spans="11:26" x14ac:dyDescent="0.25">
      <c r="K53" t="s">
        <v>130</v>
      </c>
      <c r="M53" t="s">
        <v>14517</v>
      </c>
      <c r="N53" t="s">
        <v>16351</v>
      </c>
      <c r="O53" t="s">
        <v>157</v>
      </c>
      <c r="P53" s="2">
        <v>46175.451701388891</v>
      </c>
      <c r="Q53">
        <v>542329</v>
      </c>
      <c r="R53" s="1">
        <v>43160</v>
      </c>
      <c r="S53" s="1">
        <v>43524</v>
      </c>
      <c r="T53" t="s">
        <v>14398</v>
      </c>
      <c r="U53" t="s">
        <v>14297</v>
      </c>
      <c r="V53" t="s">
        <v>14399</v>
      </c>
      <c r="W53">
        <v>7.1367290299999997E-2</v>
      </c>
      <c r="X53">
        <v>3854</v>
      </c>
      <c r="Y53" t="s">
        <v>14299</v>
      </c>
      <c r="Z53" t="s">
        <v>168</v>
      </c>
    </row>
    <row r="54" spans="11:26" x14ac:dyDescent="0.25">
      <c r="K54" t="s">
        <v>130</v>
      </c>
      <c r="M54" t="s">
        <v>14517</v>
      </c>
      <c r="N54" t="s">
        <v>16351</v>
      </c>
      <c r="O54" t="s">
        <v>157</v>
      </c>
      <c r="P54" s="2">
        <v>46175.451701388891</v>
      </c>
      <c r="Q54">
        <v>542329</v>
      </c>
      <c r="R54" s="1">
        <v>43191</v>
      </c>
      <c r="S54" s="1">
        <v>43555</v>
      </c>
      <c r="T54" t="s">
        <v>14400</v>
      </c>
      <c r="U54" t="s">
        <v>14297</v>
      </c>
      <c r="V54" t="s">
        <v>14401</v>
      </c>
      <c r="W54">
        <v>9.6195821500000001E-2</v>
      </c>
      <c r="X54">
        <v>3854</v>
      </c>
      <c r="Y54" t="s">
        <v>14299</v>
      </c>
      <c r="Z54" t="s">
        <v>168</v>
      </c>
    </row>
    <row r="55" spans="11:26" x14ac:dyDescent="0.25">
      <c r="K55" t="s">
        <v>130</v>
      </c>
      <c r="M55" t="s">
        <v>14517</v>
      </c>
      <c r="N55" t="s">
        <v>16351</v>
      </c>
      <c r="O55" t="s">
        <v>157</v>
      </c>
      <c r="P55" s="2">
        <v>46175.451701388891</v>
      </c>
      <c r="Q55">
        <v>542329</v>
      </c>
      <c r="R55" s="1">
        <v>43221</v>
      </c>
      <c r="S55" s="1">
        <v>43585</v>
      </c>
      <c r="T55" t="s">
        <v>14402</v>
      </c>
      <c r="U55" t="s">
        <v>14297</v>
      </c>
      <c r="V55" t="s">
        <v>14403</v>
      </c>
      <c r="W55">
        <v>7.3446072299999998E-2</v>
      </c>
      <c r="X55">
        <v>3854</v>
      </c>
      <c r="Y55" t="s">
        <v>14299</v>
      </c>
      <c r="Z55" t="s">
        <v>168</v>
      </c>
    </row>
    <row r="56" spans="11:26" x14ac:dyDescent="0.25">
      <c r="K56" t="s">
        <v>130</v>
      </c>
      <c r="M56" t="s">
        <v>14517</v>
      </c>
      <c r="N56" t="s">
        <v>16351</v>
      </c>
      <c r="O56" t="s">
        <v>157</v>
      </c>
      <c r="P56" s="2">
        <v>46175.451701388891</v>
      </c>
      <c r="Q56">
        <v>542329</v>
      </c>
      <c r="R56" s="1">
        <v>43252</v>
      </c>
      <c r="S56" s="1">
        <v>43616</v>
      </c>
      <c r="T56" t="s">
        <v>14404</v>
      </c>
      <c r="U56" t="s">
        <v>14297</v>
      </c>
      <c r="V56" t="s">
        <v>14405</v>
      </c>
      <c r="W56">
        <v>4.91589812E-2</v>
      </c>
      <c r="X56">
        <v>3854</v>
      </c>
      <c r="Y56" t="s">
        <v>14299</v>
      </c>
      <c r="Z56" t="s">
        <v>168</v>
      </c>
    </row>
    <row r="57" spans="11:26" x14ac:dyDescent="0.25">
      <c r="K57" t="s">
        <v>130</v>
      </c>
      <c r="M57" t="s">
        <v>14517</v>
      </c>
      <c r="N57" t="s">
        <v>16351</v>
      </c>
      <c r="O57" t="s">
        <v>157</v>
      </c>
      <c r="P57" s="2">
        <v>46175.451701388891</v>
      </c>
      <c r="Q57">
        <v>542329</v>
      </c>
      <c r="R57" s="1">
        <v>43282</v>
      </c>
      <c r="S57" s="1">
        <v>43646</v>
      </c>
      <c r="T57" t="s">
        <v>14406</v>
      </c>
      <c r="U57" t="s">
        <v>14297</v>
      </c>
      <c r="V57" t="s">
        <v>14407</v>
      </c>
      <c r="W57">
        <v>4.0254121699999999E-2</v>
      </c>
      <c r="X57">
        <v>3854</v>
      </c>
      <c r="Y57" t="s">
        <v>14299</v>
      </c>
      <c r="Z57" t="s">
        <v>168</v>
      </c>
    </row>
    <row r="58" spans="11:26" x14ac:dyDescent="0.25">
      <c r="K58" t="s">
        <v>130</v>
      </c>
      <c r="M58" t="s">
        <v>14517</v>
      </c>
      <c r="N58" t="s">
        <v>16351</v>
      </c>
      <c r="O58" t="s">
        <v>157</v>
      </c>
      <c r="P58" s="2">
        <v>46175.451701388891</v>
      </c>
      <c r="Q58">
        <v>542329</v>
      </c>
      <c r="R58" s="1">
        <v>43313</v>
      </c>
      <c r="S58" s="1">
        <v>43677</v>
      </c>
      <c r="T58" t="s">
        <v>14408</v>
      </c>
      <c r="U58" t="s">
        <v>14297</v>
      </c>
      <c r="V58" t="s">
        <v>14409</v>
      </c>
      <c r="W58">
        <v>3.1581489599999998E-2</v>
      </c>
      <c r="X58">
        <v>3854</v>
      </c>
      <c r="Y58" t="s">
        <v>14299</v>
      </c>
      <c r="Z58" t="s">
        <v>168</v>
      </c>
    </row>
    <row r="59" spans="11:26" x14ac:dyDescent="0.25">
      <c r="K59" t="s">
        <v>130</v>
      </c>
      <c r="M59" t="s">
        <v>14517</v>
      </c>
      <c r="N59" t="s">
        <v>16351</v>
      </c>
      <c r="O59" t="s">
        <v>157</v>
      </c>
      <c r="P59" s="2">
        <v>46175.451701388891</v>
      </c>
      <c r="Q59">
        <v>542329</v>
      </c>
      <c r="R59" s="1">
        <v>43344</v>
      </c>
      <c r="S59" s="1">
        <v>43708</v>
      </c>
      <c r="T59" t="s">
        <v>14410</v>
      </c>
      <c r="U59" t="s">
        <v>14297</v>
      </c>
      <c r="V59" t="s">
        <v>14411</v>
      </c>
      <c r="W59">
        <v>1.7590661699999999E-2</v>
      </c>
      <c r="X59">
        <v>3854</v>
      </c>
      <c r="Y59" t="s">
        <v>14299</v>
      </c>
      <c r="Z59" t="s">
        <v>168</v>
      </c>
    </row>
    <row r="60" spans="11:26" x14ac:dyDescent="0.25">
      <c r="K60" t="s">
        <v>130</v>
      </c>
      <c r="M60" t="s">
        <v>14517</v>
      </c>
      <c r="N60" t="s">
        <v>16351</v>
      </c>
      <c r="O60" t="s">
        <v>157</v>
      </c>
      <c r="P60" s="2">
        <v>46175.451701388891</v>
      </c>
      <c r="Q60">
        <v>542329</v>
      </c>
      <c r="R60" s="1">
        <v>43374</v>
      </c>
      <c r="S60" s="1">
        <v>43738</v>
      </c>
      <c r="T60" t="s">
        <v>14412</v>
      </c>
      <c r="U60" t="s">
        <v>14297</v>
      </c>
      <c r="V60" t="s">
        <v>14413</v>
      </c>
      <c r="W60">
        <v>5.7713930599999998E-2</v>
      </c>
      <c r="X60">
        <v>3854</v>
      </c>
      <c r="Y60" t="s">
        <v>14299</v>
      </c>
      <c r="Z60" t="s">
        <v>168</v>
      </c>
    </row>
    <row r="61" spans="11:26" x14ac:dyDescent="0.25">
      <c r="K61" t="s">
        <v>130</v>
      </c>
      <c r="M61" t="s">
        <v>14517</v>
      </c>
      <c r="N61" t="s">
        <v>16351</v>
      </c>
      <c r="O61" t="s">
        <v>157</v>
      </c>
      <c r="P61" s="2">
        <v>46175.451701388891</v>
      </c>
      <c r="Q61">
        <v>542329</v>
      </c>
      <c r="R61" s="1">
        <v>43405</v>
      </c>
      <c r="S61" s="1">
        <v>43769</v>
      </c>
      <c r="T61" t="s">
        <v>14414</v>
      </c>
      <c r="U61" t="s">
        <v>14297</v>
      </c>
      <c r="V61" t="s">
        <v>14415</v>
      </c>
      <c r="W61">
        <v>0.10632908050000001</v>
      </c>
      <c r="X61">
        <v>3854</v>
      </c>
      <c r="Y61" t="s">
        <v>14299</v>
      </c>
      <c r="Z61" t="s">
        <v>168</v>
      </c>
    </row>
    <row r="62" spans="11:26" x14ac:dyDescent="0.25">
      <c r="K62" t="s">
        <v>130</v>
      </c>
      <c r="M62" t="s">
        <v>14517</v>
      </c>
      <c r="N62" t="s">
        <v>16351</v>
      </c>
      <c r="O62" t="s">
        <v>157</v>
      </c>
      <c r="P62" s="2">
        <v>46175.451701388891</v>
      </c>
      <c r="Q62">
        <v>542329</v>
      </c>
      <c r="R62" s="1">
        <v>43435</v>
      </c>
      <c r="S62" s="1">
        <v>43799</v>
      </c>
      <c r="T62" t="s">
        <v>14416</v>
      </c>
      <c r="U62" t="s">
        <v>14297</v>
      </c>
      <c r="V62" t="s">
        <v>14417</v>
      </c>
      <c r="W62">
        <v>0.12749604140000001</v>
      </c>
      <c r="X62">
        <v>3854</v>
      </c>
      <c r="Y62" t="s">
        <v>14299</v>
      </c>
      <c r="Z62" t="s">
        <v>168</v>
      </c>
    </row>
    <row r="63" spans="11:26" x14ac:dyDescent="0.25">
      <c r="K63" t="s">
        <v>130</v>
      </c>
      <c r="M63" t="s">
        <v>14517</v>
      </c>
      <c r="N63" t="s">
        <v>16351</v>
      </c>
      <c r="O63" t="s">
        <v>157</v>
      </c>
      <c r="P63" s="2">
        <v>46175.451701388891</v>
      </c>
      <c r="Q63">
        <v>542329</v>
      </c>
      <c r="R63" s="1">
        <v>43466</v>
      </c>
      <c r="S63" s="1">
        <v>43830</v>
      </c>
      <c r="T63" t="s">
        <v>14418</v>
      </c>
      <c r="U63" t="s">
        <v>14297</v>
      </c>
      <c r="V63" t="s">
        <v>14419</v>
      </c>
      <c r="W63">
        <v>0.12752557210000001</v>
      </c>
      <c r="X63">
        <v>3854</v>
      </c>
      <c r="Y63" t="s">
        <v>14299</v>
      </c>
      <c r="Z63" t="s">
        <v>168</v>
      </c>
    </row>
    <row r="64" spans="11:26" x14ac:dyDescent="0.25">
      <c r="K64" t="s">
        <v>130</v>
      </c>
      <c r="M64" t="s">
        <v>14517</v>
      </c>
      <c r="N64" t="s">
        <v>16351</v>
      </c>
      <c r="O64" t="s">
        <v>157</v>
      </c>
      <c r="P64" s="2">
        <v>46175.451701388891</v>
      </c>
      <c r="Q64">
        <v>542329</v>
      </c>
      <c r="R64" s="1">
        <v>43497</v>
      </c>
      <c r="S64" s="1">
        <v>43861</v>
      </c>
      <c r="T64" t="s">
        <v>14420</v>
      </c>
      <c r="U64" t="s">
        <v>14297</v>
      </c>
      <c r="V64" t="s">
        <v>14421</v>
      </c>
      <c r="W64">
        <v>0.12511427310000001</v>
      </c>
      <c r="X64">
        <v>3854</v>
      </c>
      <c r="Y64" t="s">
        <v>14299</v>
      </c>
      <c r="Z64" t="s">
        <v>168</v>
      </c>
    </row>
    <row r="65" spans="11:26" x14ac:dyDescent="0.25">
      <c r="K65" t="s">
        <v>130</v>
      </c>
      <c r="M65" t="s">
        <v>14517</v>
      </c>
      <c r="N65" t="s">
        <v>16351</v>
      </c>
      <c r="O65" t="s">
        <v>157</v>
      </c>
      <c r="P65" s="2">
        <v>46175.451701388891</v>
      </c>
      <c r="Q65">
        <v>542329</v>
      </c>
      <c r="R65" s="1">
        <v>43525</v>
      </c>
      <c r="S65" s="1">
        <v>43890</v>
      </c>
      <c r="T65" t="s">
        <v>14422</v>
      </c>
      <c r="U65" t="s">
        <v>14297</v>
      </c>
      <c r="V65" t="s">
        <v>14423</v>
      </c>
      <c r="W65">
        <v>5.6035212799999998E-2</v>
      </c>
      <c r="X65">
        <v>3854</v>
      </c>
      <c r="Y65" t="s">
        <v>14299</v>
      </c>
      <c r="Z65" t="s">
        <v>168</v>
      </c>
    </row>
    <row r="66" spans="11:26" x14ac:dyDescent="0.25">
      <c r="K66" t="s">
        <v>130</v>
      </c>
      <c r="M66" t="s">
        <v>14517</v>
      </c>
      <c r="N66" t="s">
        <v>16351</v>
      </c>
      <c r="O66" t="s">
        <v>157</v>
      </c>
      <c r="P66" s="2">
        <v>46175.451701388891</v>
      </c>
      <c r="Q66">
        <v>542329</v>
      </c>
      <c r="R66" s="1">
        <v>43556</v>
      </c>
      <c r="S66" s="1">
        <v>43921</v>
      </c>
      <c r="T66" t="s">
        <v>14424</v>
      </c>
      <c r="U66" t="s">
        <v>14297</v>
      </c>
      <c r="V66" t="s">
        <v>14425</v>
      </c>
      <c r="W66">
        <v>-1.13596228E-2</v>
      </c>
      <c r="X66">
        <v>3854</v>
      </c>
      <c r="Y66" t="s">
        <v>14299</v>
      </c>
      <c r="Z66" t="s">
        <v>168</v>
      </c>
    </row>
    <row r="67" spans="11:26" x14ac:dyDescent="0.25">
      <c r="K67" t="s">
        <v>130</v>
      </c>
      <c r="M67" t="s">
        <v>14517</v>
      </c>
      <c r="N67" t="s">
        <v>16351</v>
      </c>
      <c r="O67" t="s">
        <v>157</v>
      </c>
      <c r="P67" s="2">
        <v>46175.451701388891</v>
      </c>
      <c r="Q67">
        <v>542329</v>
      </c>
      <c r="R67" s="1">
        <v>43586</v>
      </c>
      <c r="S67" s="1">
        <v>43951</v>
      </c>
      <c r="T67" t="s">
        <v>14426</v>
      </c>
      <c r="U67" t="s">
        <v>14297</v>
      </c>
      <c r="V67" t="s">
        <v>14427</v>
      </c>
      <c r="W67">
        <v>6.3829761799999996E-2</v>
      </c>
      <c r="X67">
        <v>3854</v>
      </c>
      <c r="Y67" t="s">
        <v>14299</v>
      </c>
      <c r="Z67" t="s">
        <v>168</v>
      </c>
    </row>
    <row r="68" spans="11:26" x14ac:dyDescent="0.25">
      <c r="K68" t="s">
        <v>130</v>
      </c>
      <c r="M68" t="s">
        <v>14517</v>
      </c>
      <c r="N68" t="s">
        <v>16351</v>
      </c>
      <c r="O68" t="s">
        <v>157</v>
      </c>
      <c r="P68" s="2">
        <v>46175.451701388891</v>
      </c>
      <c r="Q68">
        <v>542329</v>
      </c>
      <c r="R68" s="1">
        <v>43617</v>
      </c>
      <c r="S68" s="1">
        <v>43982</v>
      </c>
      <c r="T68" t="s">
        <v>14428</v>
      </c>
      <c r="U68" t="s">
        <v>14297</v>
      </c>
      <c r="V68" t="s">
        <v>14429</v>
      </c>
      <c r="W68">
        <v>0.108396669</v>
      </c>
      <c r="X68">
        <v>3854</v>
      </c>
      <c r="Y68" t="s">
        <v>14299</v>
      </c>
      <c r="Z68" t="s">
        <v>168</v>
      </c>
    </row>
    <row r="69" spans="11:26" x14ac:dyDescent="0.25">
      <c r="K69" t="s">
        <v>130</v>
      </c>
      <c r="M69" t="s">
        <v>14517</v>
      </c>
      <c r="N69" t="s">
        <v>16351</v>
      </c>
      <c r="O69" t="s">
        <v>157</v>
      </c>
      <c r="P69" s="2">
        <v>46175.451701388891</v>
      </c>
      <c r="Q69">
        <v>542329</v>
      </c>
      <c r="R69" s="1">
        <v>43647</v>
      </c>
      <c r="S69" s="1">
        <v>44012</v>
      </c>
      <c r="T69" t="s">
        <v>14430</v>
      </c>
      <c r="U69" t="s">
        <v>14297</v>
      </c>
      <c r="V69" t="s">
        <v>14431</v>
      </c>
      <c r="W69">
        <v>0.1139258467</v>
      </c>
      <c r="X69">
        <v>3854</v>
      </c>
      <c r="Y69" t="s">
        <v>14299</v>
      </c>
      <c r="Z69" t="s">
        <v>168</v>
      </c>
    </row>
    <row r="70" spans="11:26" x14ac:dyDescent="0.25">
      <c r="K70" t="s">
        <v>130</v>
      </c>
      <c r="M70" t="s">
        <v>14517</v>
      </c>
      <c r="N70" t="s">
        <v>16351</v>
      </c>
      <c r="O70" t="s">
        <v>157</v>
      </c>
      <c r="P70" s="2">
        <v>46175.451701388891</v>
      </c>
      <c r="Q70">
        <v>542329</v>
      </c>
      <c r="R70" s="1">
        <v>43678</v>
      </c>
      <c r="S70" s="1">
        <v>44043</v>
      </c>
      <c r="T70" t="s">
        <v>14432</v>
      </c>
      <c r="U70" t="s">
        <v>14297</v>
      </c>
      <c r="V70" t="s">
        <v>14433</v>
      </c>
      <c r="W70">
        <v>0.13204383289999999</v>
      </c>
      <c r="X70">
        <v>3854</v>
      </c>
      <c r="Y70" t="s">
        <v>14299</v>
      </c>
      <c r="Z70" t="s">
        <v>168</v>
      </c>
    </row>
    <row r="71" spans="11:26" x14ac:dyDescent="0.25">
      <c r="K71" t="s">
        <v>130</v>
      </c>
      <c r="M71" t="s">
        <v>14517</v>
      </c>
      <c r="N71" t="s">
        <v>16351</v>
      </c>
      <c r="O71" t="s">
        <v>157</v>
      </c>
      <c r="P71" s="2">
        <v>46175.451701388891</v>
      </c>
      <c r="Q71">
        <v>542329</v>
      </c>
      <c r="R71" s="1">
        <v>43709</v>
      </c>
      <c r="S71" s="1">
        <v>44074</v>
      </c>
      <c r="T71" t="s">
        <v>14434</v>
      </c>
      <c r="U71" t="s">
        <v>14297</v>
      </c>
      <c r="V71" t="s">
        <v>14435</v>
      </c>
      <c r="W71">
        <v>0.1083047691</v>
      </c>
      <c r="X71">
        <v>3854</v>
      </c>
      <c r="Y71" t="s">
        <v>14299</v>
      </c>
      <c r="Z71" t="s">
        <v>168</v>
      </c>
    </row>
    <row r="72" spans="11:26" x14ac:dyDescent="0.25">
      <c r="K72" t="s">
        <v>130</v>
      </c>
      <c r="M72" t="s">
        <v>14517</v>
      </c>
      <c r="N72" t="s">
        <v>16351</v>
      </c>
      <c r="O72" t="s">
        <v>157</v>
      </c>
      <c r="P72" s="2">
        <v>46175.451701388891</v>
      </c>
      <c r="Q72">
        <v>542329</v>
      </c>
      <c r="R72" s="1">
        <v>43739</v>
      </c>
      <c r="S72" s="1">
        <v>44104</v>
      </c>
      <c r="T72" t="s">
        <v>14436</v>
      </c>
      <c r="U72" t="s">
        <v>14297</v>
      </c>
      <c r="V72" t="s">
        <v>14437</v>
      </c>
      <c r="W72">
        <v>7.5147595600000006E-2</v>
      </c>
      <c r="X72">
        <v>3854</v>
      </c>
      <c r="Y72" t="s">
        <v>14299</v>
      </c>
      <c r="Z72" t="s">
        <v>168</v>
      </c>
    </row>
    <row r="73" spans="11:26" x14ac:dyDescent="0.25">
      <c r="K73" t="s">
        <v>130</v>
      </c>
      <c r="M73" t="s">
        <v>14517</v>
      </c>
      <c r="N73" t="s">
        <v>16351</v>
      </c>
      <c r="O73" t="s">
        <v>157</v>
      </c>
      <c r="P73" s="2">
        <v>46175.451701388891</v>
      </c>
      <c r="Q73">
        <v>542329</v>
      </c>
      <c r="R73" s="1">
        <v>43770</v>
      </c>
      <c r="S73" s="1">
        <v>44135</v>
      </c>
      <c r="T73" t="s">
        <v>14438</v>
      </c>
      <c r="U73" t="s">
        <v>14297</v>
      </c>
      <c r="V73" t="s">
        <v>14439</v>
      </c>
      <c r="W73">
        <v>2.4244831099999999E-2</v>
      </c>
      <c r="X73">
        <v>3854</v>
      </c>
      <c r="Y73" t="s">
        <v>14299</v>
      </c>
      <c r="Z73" t="s">
        <v>168</v>
      </c>
    </row>
    <row r="74" spans="11:26" x14ac:dyDescent="0.25">
      <c r="K74" t="s">
        <v>130</v>
      </c>
      <c r="M74" t="s">
        <v>14517</v>
      </c>
      <c r="N74" t="s">
        <v>16351</v>
      </c>
      <c r="O74" t="s">
        <v>157</v>
      </c>
      <c r="P74" s="2">
        <v>46175.451701388891</v>
      </c>
      <c r="Q74">
        <v>542329</v>
      </c>
      <c r="R74" s="1">
        <v>43800</v>
      </c>
      <c r="S74" s="1">
        <v>44165</v>
      </c>
      <c r="T74" t="s">
        <v>14440</v>
      </c>
      <c r="U74" t="s">
        <v>14297</v>
      </c>
      <c r="V74" t="s">
        <v>14441</v>
      </c>
      <c r="W74">
        <v>8.6611477300000003E-2</v>
      </c>
      <c r="X74">
        <v>3854</v>
      </c>
      <c r="Y74" t="s">
        <v>14299</v>
      </c>
      <c r="Z74" t="s">
        <v>168</v>
      </c>
    </row>
    <row r="75" spans="11:26" x14ac:dyDescent="0.25">
      <c r="K75" t="s">
        <v>130</v>
      </c>
      <c r="M75" t="s">
        <v>14517</v>
      </c>
      <c r="N75" t="s">
        <v>16351</v>
      </c>
      <c r="O75" t="s">
        <v>157</v>
      </c>
      <c r="P75" s="2">
        <v>46175.451701388891</v>
      </c>
      <c r="Q75">
        <v>542329</v>
      </c>
      <c r="R75" s="1">
        <v>43831</v>
      </c>
      <c r="S75" s="1">
        <v>44196</v>
      </c>
      <c r="T75" t="s">
        <v>14442</v>
      </c>
      <c r="U75" t="s">
        <v>14297</v>
      </c>
      <c r="V75" t="s">
        <v>14443</v>
      </c>
      <c r="W75">
        <v>8.9786408900000003E-2</v>
      </c>
      <c r="X75">
        <v>3854</v>
      </c>
      <c r="Y75" t="s">
        <v>14299</v>
      </c>
      <c r="Z75" t="s">
        <v>168</v>
      </c>
    </row>
    <row r="76" spans="11:26" x14ac:dyDescent="0.25">
      <c r="K76" t="s">
        <v>130</v>
      </c>
      <c r="M76" t="s">
        <v>14517</v>
      </c>
      <c r="N76" t="s">
        <v>16351</v>
      </c>
      <c r="O76" t="s">
        <v>157</v>
      </c>
      <c r="P76" s="2">
        <v>46175.451701388891</v>
      </c>
      <c r="Q76">
        <v>542329</v>
      </c>
      <c r="R76" s="1">
        <v>43862</v>
      </c>
      <c r="S76" s="1">
        <v>44227</v>
      </c>
      <c r="T76" t="s">
        <v>14444</v>
      </c>
      <c r="U76" t="s">
        <v>14297</v>
      </c>
      <c r="V76" t="s">
        <v>14445</v>
      </c>
      <c r="W76">
        <v>0.1064068546</v>
      </c>
      <c r="X76">
        <v>3854</v>
      </c>
      <c r="Y76" t="s">
        <v>14299</v>
      </c>
      <c r="Z76" t="s">
        <v>168</v>
      </c>
    </row>
    <row r="77" spans="11:26" x14ac:dyDescent="0.25">
      <c r="K77" t="s">
        <v>130</v>
      </c>
      <c r="M77" t="s">
        <v>14517</v>
      </c>
      <c r="N77" t="s">
        <v>16351</v>
      </c>
      <c r="O77" t="s">
        <v>157</v>
      </c>
      <c r="P77" s="2">
        <v>46175.451701388891</v>
      </c>
      <c r="Q77">
        <v>542329</v>
      </c>
      <c r="R77" s="1">
        <v>43891</v>
      </c>
      <c r="S77" s="1">
        <v>44255</v>
      </c>
      <c r="T77" t="s">
        <v>14446</v>
      </c>
      <c r="U77" t="s">
        <v>14297</v>
      </c>
      <c r="V77" t="s">
        <v>14447</v>
      </c>
      <c r="W77">
        <v>0.1472062532</v>
      </c>
      <c r="X77">
        <v>3854</v>
      </c>
      <c r="Y77" t="s">
        <v>14299</v>
      </c>
      <c r="Z77" t="s">
        <v>168</v>
      </c>
    </row>
    <row r="78" spans="11:26" x14ac:dyDescent="0.25">
      <c r="K78" t="s">
        <v>130</v>
      </c>
      <c r="M78" t="s">
        <v>14517</v>
      </c>
      <c r="N78" t="s">
        <v>16351</v>
      </c>
      <c r="O78" t="s">
        <v>157</v>
      </c>
      <c r="P78" s="2">
        <v>46175.451701388891</v>
      </c>
      <c r="Q78">
        <v>542329</v>
      </c>
      <c r="R78" s="1">
        <v>43922</v>
      </c>
      <c r="S78" s="1">
        <v>44286</v>
      </c>
      <c r="T78" t="s">
        <v>14448</v>
      </c>
      <c r="U78" t="s">
        <v>14297</v>
      </c>
      <c r="V78" t="s">
        <v>14449</v>
      </c>
      <c r="W78">
        <v>0.202645679</v>
      </c>
      <c r="X78">
        <v>3854</v>
      </c>
      <c r="Y78" t="s">
        <v>14299</v>
      </c>
      <c r="Z78" t="s">
        <v>168</v>
      </c>
    </row>
    <row r="79" spans="11:26" x14ac:dyDescent="0.25">
      <c r="K79" t="s">
        <v>130</v>
      </c>
      <c r="M79" t="s">
        <v>14517</v>
      </c>
      <c r="N79" t="s">
        <v>16351</v>
      </c>
      <c r="O79" t="s">
        <v>157</v>
      </c>
      <c r="P79" s="2">
        <v>46175.451701388891</v>
      </c>
      <c r="Q79">
        <v>542329</v>
      </c>
      <c r="R79" s="1">
        <v>43952</v>
      </c>
      <c r="S79" s="1">
        <v>44316</v>
      </c>
      <c r="T79" t="s">
        <v>14450</v>
      </c>
      <c r="U79" t="s">
        <v>14297</v>
      </c>
      <c r="V79" t="s">
        <v>14451</v>
      </c>
      <c r="W79">
        <v>0.1175566965</v>
      </c>
      <c r="X79">
        <v>3854</v>
      </c>
      <c r="Y79" t="s">
        <v>14299</v>
      </c>
      <c r="Z79" t="s">
        <v>168</v>
      </c>
    </row>
    <row r="80" spans="11:26" x14ac:dyDescent="0.25">
      <c r="K80" t="s">
        <v>130</v>
      </c>
      <c r="M80" t="s">
        <v>14517</v>
      </c>
      <c r="N80" t="s">
        <v>16351</v>
      </c>
      <c r="O80" t="s">
        <v>157</v>
      </c>
      <c r="P80" s="2">
        <v>46175.451701388891</v>
      </c>
      <c r="Q80">
        <v>542329</v>
      </c>
      <c r="R80" s="1">
        <v>43983</v>
      </c>
      <c r="S80" s="1">
        <v>44347</v>
      </c>
      <c r="T80" t="s">
        <v>14452</v>
      </c>
      <c r="U80" t="s">
        <v>14297</v>
      </c>
      <c r="V80" t="s">
        <v>14453</v>
      </c>
      <c r="W80">
        <v>0.1131236548</v>
      </c>
      <c r="X80">
        <v>3854</v>
      </c>
      <c r="Y80" t="s">
        <v>14299</v>
      </c>
      <c r="Z80" t="s">
        <v>168</v>
      </c>
    </row>
    <row r="81" spans="11:26" x14ac:dyDescent="0.25">
      <c r="K81" t="s">
        <v>130</v>
      </c>
      <c r="M81" t="s">
        <v>14517</v>
      </c>
      <c r="N81" t="s">
        <v>16351</v>
      </c>
      <c r="O81" t="s">
        <v>157</v>
      </c>
      <c r="P81" s="2">
        <v>46175.451701388891</v>
      </c>
      <c r="Q81">
        <v>542329</v>
      </c>
      <c r="R81" s="1">
        <v>44013</v>
      </c>
      <c r="S81" s="1">
        <v>44377</v>
      </c>
      <c r="T81" t="s">
        <v>14454</v>
      </c>
      <c r="U81" t="s">
        <v>14297</v>
      </c>
      <c r="V81" t="s">
        <v>14455</v>
      </c>
      <c r="W81">
        <v>8.7784572899999996E-2</v>
      </c>
      <c r="X81">
        <v>3854</v>
      </c>
      <c r="Y81" t="s">
        <v>14299</v>
      </c>
      <c r="Z81" t="s">
        <v>168</v>
      </c>
    </row>
    <row r="82" spans="11:26" x14ac:dyDescent="0.25">
      <c r="K82" t="s">
        <v>130</v>
      </c>
      <c r="M82" t="s">
        <v>14517</v>
      </c>
      <c r="N82" t="s">
        <v>16351</v>
      </c>
      <c r="O82" t="s">
        <v>157</v>
      </c>
      <c r="P82" s="2">
        <v>46175.451701388891</v>
      </c>
      <c r="Q82">
        <v>542329</v>
      </c>
      <c r="R82" s="1">
        <v>44044</v>
      </c>
      <c r="S82" s="1">
        <v>44408</v>
      </c>
      <c r="T82" t="s">
        <v>14456</v>
      </c>
      <c r="U82" t="s">
        <v>14297</v>
      </c>
      <c r="V82" t="s">
        <v>14457</v>
      </c>
      <c r="W82">
        <v>9.0367643600000006E-2</v>
      </c>
      <c r="X82">
        <v>3854</v>
      </c>
      <c r="Y82" t="s">
        <v>14299</v>
      </c>
      <c r="Z82" t="s">
        <v>168</v>
      </c>
    </row>
    <row r="83" spans="11:26" x14ac:dyDescent="0.25">
      <c r="K83" t="s">
        <v>130</v>
      </c>
      <c r="M83" t="s">
        <v>14517</v>
      </c>
      <c r="N83" t="s">
        <v>16351</v>
      </c>
      <c r="O83" t="s">
        <v>157</v>
      </c>
      <c r="P83" s="2">
        <v>46175.451701388891</v>
      </c>
      <c r="Q83">
        <v>542329</v>
      </c>
      <c r="R83" s="1">
        <v>44075</v>
      </c>
      <c r="S83" s="1">
        <v>44439</v>
      </c>
      <c r="T83" t="s">
        <v>14458</v>
      </c>
      <c r="U83" t="s">
        <v>14297</v>
      </c>
      <c r="V83" t="s">
        <v>14459</v>
      </c>
      <c r="W83">
        <v>9.1725795200000002E-2</v>
      </c>
      <c r="X83">
        <v>3854</v>
      </c>
      <c r="Y83" t="s">
        <v>14299</v>
      </c>
      <c r="Z83" t="s">
        <v>168</v>
      </c>
    </row>
    <row r="84" spans="11:26" x14ac:dyDescent="0.25">
      <c r="K84" t="s">
        <v>130</v>
      </c>
      <c r="M84" t="s">
        <v>14517</v>
      </c>
      <c r="N84" t="s">
        <v>16351</v>
      </c>
      <c r="O84" t="s">
        <v>157</v>
      </c>
      <c r="P84" s="2">
        <v>46175.451701388891</v>
      </c>
      <c r="Q84">
        <v>542329</v>
      </c>
      <c r="R84" s="1">
        <v>44105</v>
      </c>
      <c r="S84" s="1">
        <v>44469</v>
      </c>
      <c r="T84" t="s">
        <v>14460</v>
      </c>
      <c r="U84" t="s">
        <v>14297</v>
      </c>
      <c r="V84" t="s">
        <v>14461</v>
      </c>
      <c r="W84">
        <v>0.11741958719999999</v>
      </c>
      <c r="X84">
        <v>3854</v>
      </c>
      <c r="Y84" t="s">
        <v>14299</v>
      </c>
      <c r="Z84" t="s">
        <v>168</v>
      </c>
    </row>
    <row r="85" spans="11:26" x14ac:dyDescent="0.25">
      <c r="K85" t="s">
        <v>130</v>
      </c>
      <c r="M85" t="s">
        <v>14517</v>
      </c>
      <c r="N85" t="s">
        <v>16351</v>
      </c>
      <c r="O85" t="s">
        <v>157</v>
      </c>
      <c r="P85" s="2">
        <v>46175.451701388891</v>
      </c>
      <c r="Q85">
        <v>542329</v>
      </c>
      <c r="R85" s="1">
        <v>44136</v>
      </c>
      <c r="S85" s="1">
        <v>44500</v>
      </c>
      <c r="T85" t="s">
        <v>14462</v>
      </c>
      <c r="U85" t="s">
        <v>14297</v>
      </c>
      <c r="V85" t="s">
        <v>14463</v>
      </c>
      <c r="W85">
        <v>0.16215481819999999</v>
      </c>
      <c r="X85">
        <v>3854</v>
      </c>
      <c r="Y85" t="s">
        <v>14299</v>
      </c>
      <c r="Z85" t="s">
        <v>168</v>
      </c>
    </row>
    <row r="86" spans="11:26" x14ac:dyDescent="0.25">
      <c r="K86" t="s">
        <v>130</v>
      </c>
      <c r="M86" t="s">
        <v>14517</v>
      </c>
      <c r="N86" t="s">
        <v>16351</v>
      </c>
      <c r="O86" t="s">
        <v>157</v>
      </c>
      <c r="P86" s="2">
        <v>46175.451701388891</v>
      </c>
      <c r="Q86">
        <v>542329</v>
      </c>
      <c r="R86" s="1">
        <v>44166</v>
      </c>
      <c r="S86" s="1">
        <v>44530</v>
      </c>
      <c r="T86" t="s">
        <v>14464</v>
      </c>
      <c r="U86" t="s">
        <v>14297</v>
      </c>
      <c r="V86" t="s">
        <v>14465</v>
      </c>
      <c r="W86">
        <v>0.1029441272</v>
      </c>
      <c r="X86">
        <v>3854</v>
      </c>
      <c r="Y86" t="s">
        <v>14299</v>
      </c>
      <c r="Z86" t="s">
        <v>168</v>
      </c>
    </row>
    <row r="87" spans="11:26" x14ac:dyDescent="0.25">
      <c r="K87" t="s">
        <v>130</v>
      </c>
      <c r="M87" t="s">
        <v>14517</v>
      </c>
      <c r="N87" t="s">
        <v>16351</v>
      </c>
      <c r="O87" t="s">
        <v>157</v>
      </c>
      <c r="P87" s="2">
        <v>46175.451701388891</v>
      </c>
      <c r="Q87">
        <v>542329</v>
      </c>
      <c r="R87" s="1">
        <v>44197</v>
      </c>
      <c r="S87" s="1">
        <v>44561</v>
      </c>
      <c r="T87" t="s">
        <v>14466</v>
      </c>
      <c r="U87" t="s">
        <v>14297</v>
      </c>
      <c r="V87" t="s">
        <v>14467</v>
      </c>
      <c r="W87">
        <v>0.11163769699999999</v>
      </c>
      <c r="X87">
        <v>3854</v>
      </c>
      <c r="Y87" t="s">
        <v>14299</v>
      </c>
      <c r="Z87" t="s">
        <v>168</v>
      </c>
    </row>
    <row r="88" spans="11:26" x14ac:dyDescent="0.25">
      <c r="K88" t="s">
        <v>130</v>
      </c>
      <c r="M88" t="s">
        <v>14517</v>
      </c>
      <c r="N88" t="s">
        <v>16351</v>
      </c>
      <c r="O88" t="s">
        <v>157</v>
      </c>
      <c r="P88" s="2">
        <v>46175.451701388891</v>
      </c>
      <c r="Q88">
        <v>542329</v>
      </c>
      <c r="R88" s="1">
        <v>44228</v>
      </c>
      <c r="S88" s="1">
        <v>44592</v>
      </c>
      <c r="T88" t="s">
        <v>14468</v>
      </c>
      <c r="U88" t="s">
        <v>14297</v>
      </c>
      <c r="V88" t="s">
        <v>14469</v>
      </c>
      <c r="W88">
        <v>6.9516330799999998E-2</v>
      </c>
      <c r="X88">
        <v>3854</v>
      </c>
      <c r="Y88" t="s">
        <v>14299</v>
      </c>
      <c r="Z88" t="s">
        <v>168</v>
      </c>
    </row>
    <row r="89" spans="11:26" x14ac:dyDescent="0.25">
      <c r="K89" t="s">
        <v>130</v>
      </c>
      <c r="M89" t="s">
        <v>14517</v>
      </c>
      <c r="N89" t="s">
        <v>16351</v>
      </c>
      <c r="O89" t="s">
        <v>157</v>
      </c>
      <c r="P89" s="2">
        <v>46175.451701388891</v>
      </c>
      <c r="Q89">
        <v>542329</v>
      </c>
      <c r="R89" s="1">
        <v>44256</v>
      </c>
      <c r="S89" s="1">
        <v>44620</v>
      </c>
      <c r="T89" t="s">
        <v>14470</v>
      </c>
      <c r="U89" t="s">
        <v>14297</v>
      </c>
      <c r="V89" t="s">
        <v>14471</v>
      </c>
      <c r="W89">
        <v>6.5275681500000002E-2</v>
      </c>
      <c r="X89">
        <v>3854</v>
      </c>
      <c r="Y89" t="s">
        <v>14299</v>
      </c>
      <c r="Z89" t="s">
        <v>168</v>
      </c>
    </row>
    <row r="90" spans="11:26" x14ac:dyDescent="0.25">
      <c r="K90" t="s">
        <v>130</v>
      </c>
      <c r="M90" t="s">
        <v>14517</v>
      </c>
      <c r="N90" t="s">
        <v>16351</v>
      </c>
      <c r="O90" t="s">
        <v>157</v>
      </c>
      <c r="P90" s="2">
        <v>46175.451701388891</v>
      </c>
      <c r="Q90">
        <v>542329</v>
      </c>
      <c r="R90" s="1">
        <v>44287</v>
      </c>
      <c r="S90" s="1">
        <v>44651</v>
      </c>
      <c r="T90" t="s">
        <v>14472</v>
      </c>
      <c r="U90" t="s">
        <v>14297</v>
      </c>
      <c r="V90" t="s">
        <v>14473</v>
      </c>
      <c r="W90">
        <v>6.6225874599999998E-2</v>
      </c>
      <c r="X90">
        <v>3854</v>
      </c>
      <c r="Y90" t="s">
        <v>14299</v>
      </c>
      <c r="Z90" t="s">
        <v>168</v>
      </c>
    </row>
    <row r="91" spans="11:26" x14ac:dyDescent="0.25">
      <c r="K91" t="s">
        <v>130</v>
      </c>
      <c r="M91" t="s">
        <v>14517</v>
      </c>
      <c r="N91" t="s">
        <v>16351</v>
      </c>
      <c r="O91" t="s">
        <v>157</v>
      </c>
      <c r="P91" s="2">
        <v>46175.451701388891</v>
      </c>
      <c r="Q91">
        <v>542329</v>
      </c>
      <c r="R91" s="1">
        <v>44317</v>
      </c>
      <c r="S91" s="1">
        <v>44681</v>
      </c>
      <c r="T91" t="s">
        <v>14474</v>
      </c>
      <c r="U91" t="s">
        <v>14297</v>
      </c>
      <c r="V91" t="s">
        <v>14475</v>
      </c>
      <c r="W91">
        <v>5.1630989000000002E-2</v>
      </c>
      <c r="X91">
        <v>3854</v>
      </c>
      <c r="Y91" t="s">
        <v>14299</v>
      </c>
      <c r="Z91" t="s">
        <v>168</v>
      </c>
    </row>
    <row r="92" spans="11:26" x14ac:dyDescent="0.25">
      <c r="K92" t="s">
        <v>130</v>
      </c>
      <c r="M92" t="s">
        <v>14517</v>
      </c>
      <c r="N92" t="s">
        <v>16351</v>
      </c>
      <c r="O92" t="s">
        <v>157</v>
      </c>
      <c r="P92" s="2">
        <v>46175.451701388891</v>
      </c>
      <c r="Q92">
        <v>542329</v>
      </c>
      <c r="R92" s="1">
        <v>44348</v>
      </c>
      <c r="S92" s="1">
        <v>44712</v>
      </c>
      <c r="T92" t="s">
        <v>14476</v>
      </c>
      <c r="U92" t="s">
        <v>14297</v>
      </c>
      <c r="V92" t="s">
        <v>14477</v>
      </c>
      <c r="W92">
        <v>4.5603585100000003E-2</v>
      </c>
      <c r="X92">
        <v>3854</v>
      </c>
      <c r="Y92" t="s">
        <v>14299</v>
      </c>
      <c r="Z92" t="s">
        <v>168</v>
      </c>
    </row>
    <row r="93" spans="11:26" x14ac:dyDescent="0.25">
      <c r="K93" t="s">
        <v>130</v>
      </c>
      <c r="M93" t="s">
        <v>14517</v>
      </c>
      <c r="N93" t="s">
        <v>16351</v>
      </c>
      <c r="O93" t="s">
        <v>157</v>
      </c>
      <c r="P93" s="2">
        <v>46175.451701388891</v>
      </c>
      <c r="Q93">
        <v>542329</v>
      </c>
      <c r="R93" s="1">
        <v>44378</v>
      </c>
      <c r="S93" s="1">
        <v>44742</v>
      </c>
      <c r="T93" t="s">
        <v>14478</v>
      </c>
      <c r="U93" t="s">
        <v>14297</v>
      </c>
      <c r="V93" t="s">
        <v>14479</v>
      </c>
      <c r="W93">
        <v>3.28750633E-2</v>
      </c>
      <c r="X93">
        <v>3854</v>
      </c>
      <c r="Y93" t="s">
        <v>14299</v>
      </c>
      <c r="Z93" t="s">
        <v>168</v>
      </c>
    </row>
    <row r="94" spans="11:26" x14ac:dyDescent="0.25">
      <c r="K94" t="s">
        <v>130</v>
      </c>
      <c r="M94" t="s">
        <v>14517</v>
      </c>
      <c r="N94" t="s">
        <v>16351</v>
      </c>
      <c r="O94" t="s">
        <v>157</v>
      </c>
      <c r="P94" s="2">
        <v>46175.451701388891</v>
      </c>
      <c r="Q94">
        <v>542329</v>
      </c>
      <c r="R94" s="1">
        <v>44409</v>
      </c>
      <c r="S94" s="1">
        <v>44773</v>
      </c>
      <c r="T94" t="s">
        <v>14480</v>
      </c>
      <c r="U94" t="s">
        <v>14297</v>
      </c>
      <c r="V94" t="s">
        <v>14481</v>
      </c>
      <c r="W94">
        <v>3.7017265600000002E-2</v>
      </c>
      <c r="X94">
        <v>3854</v>
      </c>
      <c r="Y94" t="s">
        <v>14299</v>
      </c>
      <c r="Z94" t="s">
        <v>168</v>
      </c>
    </row>
    <row r="95" spans="11:26" x14ac:dyDescent="0.25">
      <c r="K95" t="s">
        <v>130</v>
      </c>
      <c r="M95" t="s">
        <v>14517</v>
      </c>
      <c r="N95" t="s">
        <v>16351</v>
      </c>
      <c r="O95" t="s">
        <v>157</v>
      </c>
      <c r="P95" s="2">
        <v>46175.451701388891</v>
      </c>
      <c r="Q95">
        <v>542329</v>
      </c>
      <c r="R95" s="1">
        <v>44440</v>
      </c>
      <c r="S95" s="1">
        <v>44804</v>
      </c>
      <c r="T95" t="s">
        <v>14482</v>
      </c>
      <c r="U95" t="s">
        <v>14297</v>
      </c>
      <c r="V95" t="s">
        <v>14483</v>
      </c>
      <c r="W95">
        <v>4.1529188000000002E-2</v>
      </c>
      <c r="X95">
        <v>3854</v>
      </c>
      <c r="Y95" t="s">
        <v>14299</v>
      </c>
      <c r="Z95" t="s">
        <v>168</v>
      </c>
    </row>
    <row r="96" spans="11:26" x14ac:dyDescent="0.25">
      <c r="K96" t="s">
        <v>130</v>
      </c>
      <c r="M96" t="s">
        <v>14517</v>
      </c>
      <c r="N96" t="s">
        <v>16351</v>
      </c>
      <c r="O96" t="s">
        <v>157</v>
      </c>
      <c r="P96" s="2">
        <v>46175.451701388891</v>
      </c>
      <c r="Q96">
        <v>542329</v>
      </c>
      <c r="R96" s="1">
        <v>44470</v>
      </c>
      <c r="S96" s="1">
        <v>44834</v>
      </c>
      <c r="T96" t="s">
        <v>14484</v>
      </c>
      <c r="U96" t="s">
        <v>14297</v>
      </c>
      <c r="V96" t="s">
        <v>14485</v>
      </c>
      <c r="W96">
        <v>1.5096887099999999E-2</v>
      </c>
      <c r="X96">
        <v>3854</v>
      </c>
      <c r="Y96" t="s">
        <v>14299</v>
      </c>
      <c r="Z96" t="s">
        <v>168</v>
      </c>
    </row>
    <row r="97" spans="11:26" x14ac:dyDescent="0.25">
      <c r="K97" t="s">
        <v>130</v>
      </c>
      <c r="M97" t="s">
        <v>14517</v>
      </c>
      <c r="N97" t="s">
        <v>16351</v>
      </c>
      <c r="O97" t="s">
        <v>157</v>
      </c>
      <c r="P97" s="2">
        <v>46175.451701388891</v>
      </c>
      <c r="Q97">
        <v>542329</v>
      </c>
      <c r="R97" s="1">
        <v>44501</v>
      </c>
      <c r="S97" s="1">
        <v>44865</v>
      </c>
      <c r="T97" t="s">
        <v>14486</v>
      </c>
      <c r="U97" t="s">
        <v>14297</v>
      </c>
      <c r="V97" t="s">
        <v>14487</v>
      </c>
      <c r="W97">
        <v>2.4389152300000001E-2</v>
      </c>
      <c r="X97">
        <v>3854</v>
      </c>
      <c r="Y97" t="s">
        <v>14299</v>
      </c>
      <c r="Z97" t="s">
        <v>168</v>
      </c>
    </row>
    <row r="98" spans="11:26" x14ac:dyDescent="0.25">
      <c r="K98" t="s">
        <v>130</v>
      </c>
      <c r="M98" t="s">
        <v>14517</v>
      </c>
      <c r="N98" t="s">
        <v>16351</v>
      </c>
      <c r="O98" t="s">
        <v>157</v>
      </c>
      <c r="P98" s="2">
        <v>46175.451701388891</v>
      </c>
      <c r="Q98">
        <v>542329</v>
      </c>
      <c r="R98" s="1">
        <v>44531</v>
      </c>
      <c r="S98" s="1">
        <v>44895</v>
      </c>
      <c r="T98" t="s">
        <v>14488</v>
      </c>
      <c r="U98" t="s">
        <v>14297</v>
      </c>
      <c r="V98" t="s">
        <v>14489</v>
      </c>
      <c r="W98">
        <v>4.75962973E-2</v>
      </c>
      <c r="X98">
        <v>3854</v>
      </c>
      <c r="Y98" t="s">
        <v>14299</v>
      </c>
      <c r="Z98" t="s">
        <v>168</v>
      </c>
    </row>
    <row r="99" spans="11:26" x14ac:dyDescent="0.25">
      <c r="K99" t="s">
        <v>130</v>
      </c>
      <c r="M99" t="s">
        <v>14517</v>
      </c>
      <c r="N99" t="s">
        <v>16351</v>
      </c>
      <c r="O99" t="s">
        <v>157</v>
      </c>
      <c r="P99" s="2">
        <v>46175.451701388891</v>
      </c>
      <c r="Q99">
        <v>542329</v>
      </c>
      <c r="R99" s="1">
        <v>44562</v>
      </c>
      <c r="S99" s="1">
        <v>44926</v>
      </c>
      <c r="T99" t="s">
        <v>14490</v>
      </c>
      <c r="U99" t="s">
        <v>14297</v>
      </c>
      <c r="V99" t="s">
        <v>14491</v>
      </c>
      <c r="W99">
        <v>3.59949034E-2</v>
      </c>
      <c r="X99">
        <v>3854</v>
      </c>
      <c r="Y99" t="s">
        <v>14299</v>
      </c>
      <c r="Z99" t="s">
        <v>168</v>
      </c>
    </row>
    <row r="100" spans="11:26" x14ac:dyDescent="0.25">
      <c r="K100" t="s">
        <v>130</v>
      </c>
      <c r="M100" t="s">
        <v>14517</v>
      </c>
      <c r="N100" t="s">
        <v>16351</v>
      </c>
      <c r="O100" t="s">
        <v>157</v>
      </c>
      <c r="P100" s="2">
        <v>46175.451701388891</v>
      </c>
      <c r="Q100">
        <v>542329</v>
      </c>
      <c r="R100" s="1">
        <v>44593</v>
      </c>
      <c r="S100" s="1">
        <v>44957</v>
      </c>
      <c r="T100" t="s">
        <v>14492</v>
      </c>
      <c r="U100" t="s">
        <v>14297</v>
      </c>
      <c r="V100" t="s">
        <v>14493</v>
      </c>
      <c r="W100">
        <v>0.12204842320000001</v>
      </c>
      <c r="X100">
        <v>3854</v>
      </c>
      <c r="Y100" t="s">
        <v>14299</v>
      </c>
      <c r="Z100" t="s">
        <v>168</v>
      </c>
    </row>
    <row r="101" spans="11:26" x14ac:dyDescent="0.25">
      <c r="K101" t="s">
        <v>130</v>
      </c>
      <c r="M101" t="s">
        <v>14517</v>
      </c>
      <c r="N101" t="s">
        <v>16351</v>
      </c>
      <c r="O101" t="s">
        <v>157</v>
      </c>
      <c r="P101" s="2">
        <v>46175.451701388891</v>
      </c>
      <c r="Q101">
        <v>542329</v>
      </c>
      <c r="R101" s="1">
        <v>44621</v>
      </c>
      <c r="S101" s="1">
        <v>44985</v>
      </c>
      <c r="T101" t="s">
        <v>14494</v>
      </c>
      <c r="U101" t="s">
        <v>14297</v>
      </c>
      <c r="V101" t="s">
        <v>14495</v>
      </c>
      <c r="W101">
        <v>0.1243495273</v>
      </c>
      <c r="X101">
        <v>3854</v>
      </c>
      <c r="Y101" t="s">
        <v>14299</v>
      </c>
      <c r="Z101" t="s">
        <v>168</v>
      </c>
    </row>
    <row r="102" spans="11:26" x14ac:dyDescent="0.25">
      <c r="K102" t="s">
        <v>130</v>
      </c>
      <c r="M102" t="s">
        <v>14517</v>
      </c>
      <c r="N102" t="s">
        <v>16351</v>
      </c>
      <c r="O102" t="s">
        <v>157</v>
      </c>
      <c r="P102" s="2">
        <v>46175.451701388891</v>
      </c>
      <c r="Q102">
        <v>542329</v>
      </c>
      <c r="R102" s="1">
        <v>44652</v>
      </c>
      <c r="S102" s="1">
        <v>45016</v>
      </c>
      <c r="T102" t="s">
        <v>14496</v>
      </c>
      <c r="U102" t="s">
        <v>14297</v>
      </c>
      <c r="V102" t="s">
        <v>14497</v>
      </c>
      <c r="W102">
        <v>0.13044045439999999</v>
      </c>
      <c r="X102">
        <v>3854</v>
      </c>
      <c r="Y102" t="s">
        <v>14299</v>
      </c>
      <c r="Z102" t="s">
        <v>168</v>
      </c>
    </row>
    <row r="103" spans="11:26" x14ac:dyDescent="0.25">
      <c r="K103" t="s">
        <v>130</v>
      </c>
      <c r="M103" t="s">
        <v>14517</v>
      </c>
      <c r="N103" t="s">
        <v>16351</v>
      </c>
      <c r="O103" t="s">
        <v>157</v>
      </c>
      <c r="P103" s="2">
        <v>46175.451701388891</v>
      </c>
      <c r="Q103">
        <v>542329</v>
      </c>
      <c r="R103" s="1">
        <v>44682</v>
      </c>
      <c r="S103" s="1">
        <v>45046</v>
      </c>
      <c r="T103" t="s">
        <v>14498</v>
      </c>
      <c r="U103" t="s">
        <v>14297</v>
      </c>
      <c r="V103" t="s">
        <v>14499</v>
      </c>
      <c r="W103">
        <v>0.1390810046</v>
      </c>
      <c r="X103">
        <v>3854</v>
      </c>
      <c r="Y103" t="s">
        <v>14299</v>
      </c>
      <c r="Z103" t="s">
        <v>168</v>
      </c>
    </row>
    <row r="104" spans="11:26" x14ac:dyDescent="0.25">
      <c r="K104" t="s">
        <v>130</v>
      </c>
      <c r="M104" t="s">
        <v>14517</v>
      </c>
      <c r="N104" t="s">
        <v>16351</v>
      </c>
      <c r="O104" t="s">
        <v>157</v>
      </c>
      <c r="P104" s="2">
        <v>46175.451701388891</v>
      </c>
      <c r="Q104">
        <v>542329</v>
      </c>
      <c r="R104" s="1">
        <v>44713</v>
      </c>
      <c r="S104" s="1">
        <v>45077</v>
      </c>
      <c r="T104" t="s">
        <v>14500</v>
      </c>
      <c r="U104" t="s">
        <v>14297</v>
      </c>
      <c r="V104" t="s">
        <v>14501</v>
      </c>
      <c r="W104">
        <v>0.12914706989999999</v>
      </c>
      <c r="X104">
        <v>3854</v>
      </c>
      <c r="Y104" t="s">
        <v>14299</v>
      </c>
      <c r="Z104" t="s">
        <v>168</v>
      </c>
    </row>
    <row r="105" spans="11:26" x14ac:dyDescent="0.25">
      <c r="K105" t="s">
        <v>130</v>
      </c>
      <c r="M105" t="s">
        <v>14517</v>
      </c>
      <c r="N105" t="s">
        <v>16351</v>
      </c>
      <c r="O105" t="s">
        <v>157</v>
      </c>
      <c r="P105" s="2">
        <v>46175.451701388891</v>
      </c>
      <c r="Q105">
        <v>542329</v>
      </c>
      <c r="R105" s="1">
        <v>44743</v>
      </c>
      <c r="S105" s="1">
        <v>45107</v>
      </c>
      <c r="T105" t="s">
        <v>14503</v>
      </c>
      <c r="U105" t="s">
        <v>14297</v>
      </c>
      <c r="V105" t="s">
        <v>14504</v>
      </c>
      <c r="W105">
        <v>0.15195413199999999</v>
      </c>
      <c r="X105">
        <v>3854</v>
      </c>
      <c r="Y105" t="s">
        <v>14299</v>
      </c>
      <c r="Z105" t="s">
        <v>168</v>
      </c>
    </row>
    <row r="106" spans="11:26" x14ac:dyDescent="0.25">
      <c r="K106" t="s">
        <v>130</v>
      </c>
      <c r="M106" t="s">
        <v>14517</v>
      </c>
      <c r="N106" t="s">
        <v>16351</v>
      </c>
      <c r="O106" t="s">
        <v>157</v>
      </c>
      <c r="P106" s="2">
        <v>46175.451701388891</v>
      </c>
      <c r="Q106">
        <v>542329</v>
      </c>
      <c r="R106" s="1">
        <v>44774</v>
      </c>
      <c r="S106" s="1">
        <v>45138</v>
      </c>
      <c r="T106" t="s">
        <v>14522</v>
      </c>
      <c r="U106" t="s">
        <v>14297</v>
      </c>
      <c r="V106" t="s">
        <v>14523</v>
      </c>
      <c r="W106">
        <v>0.13265604349999999</v>
      </c>
      <c r="X106">
        <v>3854</v>
      </c>
      <c r="Y106" t="s">
        <v>14299</v>
      </c>
      <c r="Z106" t="s">
        <v>168</v>
      </c>
    </row>
    <row r="107" spans="11:26" x14ac:dyDescent="0.25">
      <c r="K107" t="s">
        <v>130</v>
      </c>
      <c r="M107" t="s">
        <v>14517</v>
      </c>
      <c r="N107" t="s">
        <v>16351</v>
      </c>
      <c r="O107" t="s">
        <v>157</v>
      </c>
      <c r="P107" s="2">
        <v>46175.451701388891</v>
      </c>
      <c r="Q107">
        <v>542329</v>
      </c>
      <c r="R107" s="1">
        <v>44805</v>
      </c>
      <c r="S107" s="1">
        <v>45169</v>
      </c>
      <c r="T107" t="s">
        <v>14528</v>
      </c>
      <c r="U107" t="s">
        <v>14297</v>
      </c>
      <c r="V107" t="s">
        <v>14529</v>
      </c>
      <c r="W107">
        <v>0.1261075374</v>
      </c>
      <c r="X107">
        <v>3854</v>
      </c>
      <c r="Y107" t="s">
        <v>14299</v>
      </c>
      <c r="Z107" t="s">
        <v>168</v>
      </c>
    </row>
    <row r="108" spans="11:26" x14ac:dyDescent="0.25">
      <c r="K108" t="s">
        <v>130</v>
      </c>
      <c r="M108" t="s">
        <v>14517</v>
      </c>
      <c r="N108" t="s">
        <v>16351</v>
      </c>
      <c r="O108" t="s">
        <v>157</v>
      </c>
      <c r="P108" s="2">
        <v>46175.451701388891</v>
      </c>
      <c r="Q108">
        <v>542329</v>
      </c>
      <c r="R108" s="1">
        <v>44835</v>
      </c>
      <c r="S108" s="1">
        <v>45199</v>
      </c>
      <c r="T108" t="s">
        <v>14573</v>
      </c>
      <c r="U108" t="s">
        <v>14297</v>
      </c>
      <c r="V108" t="s">
        <v>14574</v>
      </c>
      <c r="W108">
        <v>0.12667131779999999</v>
      </c>
      <c r="X108">
        <v>3854</v>
      </c>
      <c r="Y108" t="s">
        <v>14299</v>
      </c>
      <c r="Z108" t="s">
        <v>168</v>
      </c>
    </row>
    <row r="109" spans="11:26" x14ac:dyDescent="0.25">
      <c r="K109" t="s">
        <v>130</v>
      </c>
      <c r="M109" t="s">
        <v>14517</v>
      </c>
      <c r="N109" t="s">
        <v>16351</v>
      </c>
      <c r="O109" t="s">
        <v>157</v>
      </c>
      <c r="P109" s="2">
        <v>46175.451701388891</v>
      </c>
      <c r="Q109">
        <v>542329</v>
      </c>
      <c r="R109" s="1">
        <v>44866</v>
      </c>
      <c r="S109" s="1">
        <v>45230</v>
      </c>
      <c r="T109" t="s">
        <v>14589</v>
      </c>
      <c r="U109" t="s">
        <v>14297</v>
      </c>
      <c r="V109" t="s">
        <v>14590</v>
      </c>
      <c r="W109">
        <v>8.9779600299999998E-2</v>
      </c>
      <c r="X109">
        <v>3854</v>
      </c>
      <c r="Y109" t="s">
        <v>14299</v>
      </c>
      <c r="Z109" t="s">
        <v>168</v>
      </c>
    </row>
    <row r="110" spans="11:26" x14ac:dyDescent="0.25">
      <c r="K110" t="s">
        <v>130</v>
      </c>
      <c r="M110" t="s">
        <v>14517</v>
      </c>
      <c r="N110" t="s">
        <v>16351</v>
      </c>
      <c r="O110" t="s">
        <v>157</v>
      </c>
      <c r="P110" s="2">
        <v>46175.451701388891</v>
      </c>
      <c r="Q110">
        <v>542329</v>
      </c>
      <c r="R110" s="1">
        <v>44896</v>
      </c>
      <c r="S110" s="1">
        <v>45260</v>
      </c>
      <c r="T110" t="s">
        <v>14591</v>
      </c>
      <c r="U110" t="s">
        <v>14297</v>
      </c>
      <c r="V110" t="s">
        <v>14592</v>
      </c>
      <c r="W110">
        <v>0.1068024558</v>
      </c>
      <c r="X110">
        <v>3854</v>
      </c>
      <c r="Y110" t="s">
        <v>14299</v>
      </c>
      <c r="Z110" t="s">
        <v>168</v>
      </c>
    </row>
    <row r="111" spans="11:26" x14ac:dyDescent="0.25">
      <c r="K111" t="s">
        <v>130</v>
      </c>
      <c r="M111" t="s">
        <v>14517</v>
      </c>
      <c r="N111" t="s">
        <v>16351</v>
      </c>
      <c r="O111" t="s">
        <v>157</v>
      </c>
      <c r="P111" s="2">
        <v>46175.451701388891</v>
      </c>
      <c r="Q111">
        <v>542329</v>
      </c>
      <c r="R111" s="1">
        <v>44927</v>
      </c>
      <c r="S111" s="1">
        <v>45291</v>
      </c>
      <c r="T111" t="s">
        <v>14685</v>
      </c>
      <c r="U111" t="s">
        <v>14297</v>
      </c>
      <c r="V111" t="s">
        <v>14686</v>
      </c>
      <c r="W111">
        <v>0.1195499485</v>
      </c>
      <c r="X111">
        <v>3854</v>
      </c>
      <c r="Y111" t="s">
        <v>14299</v>
      </c>
      <c r="Z111" t="s">
        <v>168</v>
      </c>
    </row>
    <row r="112" spans="11:26" x14ac:dyDescent="0.25">
      <c r="K112" t="s">
        <v>130</v>
      </c>
      <c r="M112" t="s">
        <v>14517</v>
      </c>
      <c r="N112" t="s">
        <v>16351</v>
      </c>
      <c r="O112" t="s">
        <v>157</v>
      </c>
      <c r="P112" s="2">
        <v>46175.451701388891</v>
      </c>
      <c r="Q112">
        <v>542329</v>
      </c>
      <c r="R112" s="1">
        <v>44958</v>
      </c>
      <c r="S112" s="1">
        <v>45322</v>
      </c>
      <c r="T112" t="s">
        <v>14890</v>
      </c>
      <c r="U112" t="s">
        <v>14297</v>
      </c>
      <c r="V112" t="s">
        <v>14891</v>
      </c>
      <c r="W112">
        <v>3.98537661E-2</v>
      </c>
      <c r="X112">
        <v>3854</v>
      </c>
      <c r="Y112" t="s">
        <v>14299</v>
      </c>
      <c r="Z112" t="s">
        <v>168</v>
      </c>
    </row>
    <row r="113" spans="11:26" x14ac:dyDescent="0.25">
      <c r="K113" t="s">
        <v>130</v>
      </c>
      <c r="M113" t="s">
        <v>14517</v>
      </c>
      <c r="N113" t="s">
        <v>16351</v>
      </c>
      <c r="O113" t="s">
        <v>157</v>
      </c>
      <c r="P113" s="2">
        <v>46175.451701388891</v>
      </c>
      <c r="Q113">
        <v>542329</v>
      </c>
      <c r="R113" s="1">
        <v>44986</v>
      </c>
      <c r="S113" s="1">
        <v>45351</v>
      </c>
      <c r="T113" t="s">
        <v>14917</v>
      </c>
      <c r="U113" t="s">
        <v>14297</v>
      </c>
      <c r="V113" t="s">
        <v>14918</v>
      </c>
      <c r="W113">
        <v>4.1911891100000001E-2</v>
      </c>
      <c r="X113">
        <v>3854</v>
      </c>
      <c r="Y113" t="s">
        <v>14299</v>
      </c>
      <c r="Z113" t="s">
        <v>168</v>
      </c>
    </row>
    <row r="114" spans="11:26" x14ac:dyDescent="0.25">
      <c r="K114" t="s">
        <v>130</v>
      </c>
      <c r="M114" t="s">
        <v>14517</v>
      </c>
      <c r="N114" t="s">
        <v>16351</v>
      </c>
      <c r="O114" t="s">
        <v>157</v>
      </c>
      <c r="P114" s="2">
        <v>46175.451701388891</v>
      </c>
      <c r="Q114">
        <v>542329</v>
      </c>
      <c r="R114" s="1">
        <v>45017</v>
      </c>
      <c r="S114" s="1">
        <v>45382</v>
      </c>
      <c r="T114" t="s">
        <v>15119</v>
      </c>
      <c r="U114" t="s">
        <v>14297</v>
      </c>
      <c r="V114" t="s">
        <v>15120</v>
      </c>
      <c r="W114">
        <v>5.3404130600000002E-2</v>
      </c>
      <c r="X114">
        <v>3854</v>
      </c>
      <c r="Y114" t="s">
        <v>14299</v>
      </c>
      <c r="Z114" t="s">
        <v>168</v>
      </c>
    </row>
    <row r="115" spans="11:26" x14ac:dyDescent="0.25">
      <c r="K115" t="s">
        <v>130</v>
      </c>
      <c r="M115" t="s">
        <v>14517</v>
      </c>
      <c r="N115" t="s">
        <v>16351</v>
      </c>
      <c r="O115" t="s">
        <v>157</v>
      </c>
      <c r="P115" s="2">
        <v>46175.451701388891</v>
      </c>
      <c r="Q115">
        <v>542329</v>
      </c>
      <c r="R115" s="1">
        <v>45047</v>
      </c>
      <c r="S115" s="1">
        <v>45412</v>
      </c>
      <c r="T115" t="s">
        <v>15135</v>
      </c>
      <c r="U115" t="s">
        <v>14297</v>
      </c>
      <c r="V115" t="s">
        <v>15136</v>
      </c>
      <c r="W115">
        <v>5.5826981099999999E-2</v>
      </c>
      <c r="X115">
        <v>3854</v>
      </c>
      <c r="Y115" t="s">
        <v>14299</v>
      </c>
      <c r="Z115" t="s">
        <v>168</v>
      </c>
    </row>
    <row r="116" spans="11:26" x14ac:dyDescent="0.25">
      <c r="K116" t="s">
        <v>130</v>
      </c>
      <c r="M116" t="s">
        <v>14517</v>
      </c>
      <c r="N116" t="s">
        <v>16351</v>
      </c>
      <c r="O116" t="s">
        <v>157</v>
      </c>
      <c r="P116" s="2">
        <v>46175.451701388891</v>
      </c>
      <c r="Q116">
        <v>542329</v>
      </c>
      <c r="R116" s="1">
        <v>45078</v>
      </c>
      <c r="S116" s="1">
        <v>45443</v>
      </c>
      <c r="T116" t="s">
        <v>15137</v>
      </c>
      <c r="U116" t="s">
        <v>14297</v>
      </c>
      <c r="V116" t="s">
        <v>15138</v>
      </c>
      <c r="W116">
        <v>7.6282798600000007E-2</v>
      </c>
      <c r="X116">
        <v>3854</v>
      </c>
      <c r="Y116" t="s">
        <v>14299</v>
      </c>
      <c r="Z116" t="s">
        <v>168</v>
      </c>
    </row>
    <row r="117" spans="11:26" x14ac:dyDescent="0.25">
      <c r="K117" t="s">
        <v>130</v>
      </c>
      <c r="M117" t="s">
        <v>14517</v>
      </c>
      <c r="N117" t="s">
        <v>16351</v>
      </c>
      <c r="O117" t="s">
        <v>157</v>
      </c>
      <c r="P117" s="2">
        <v>46175.451701388891</v>
      </c>
      <c r="Q117">
        <v>542329</v>
      </c>
      <c r="R117" s="1">
        <v>45108</v>
      </c>
      <c r="S117" s="1">
        <v>45473</v>
      </c>
      <c r="T117" t="s">
        <v>15154</v>
      </c>
      <c r="U117" t="s">
        <v>14297</v>
      </c>
      <c r="V117" t="s">
        <v>15155</v>
      </c>
      <c r="W117">
        <v>7.6643796799999997E-2</v>
      </c>
      <c r="X117">
        <v>3854</v>
      </c>
      <c r="Y117" t="s">
        <v>14299</v>
      </c>
      <c r="Z117" t="s">
        <v>168</v>
      </c>
    </row>
    <row r="118" spans="11:26" x14ac:dyDescent="0.25">
      <c r="K118" t="s">
        <v>130</v>
      </c>
      <c r="M118" t="s">
        <v>14517</v>
      </c>
      <c r="N118" t="s">
        <v>16351</v>
      </c>
      <c r="O118" t="s">
        <v>157</v>
      </c>
      <c r="P118" s="2">
        <v>46175.451701388891</v>
      </c>
      <c r="Q118">
        <v>542329</v>
      </c>
      <c r="R118" s="1">
        <v>45139</v>
      </c>
      <c r="S118" s="1">
        <v>45504</v>
      </c>
      <c r="T118" t="s">
        <v>15175</v>
      </c>
      <c r="U118" t="s">
        <v>14297</v>
      </c>
      <c r="V118" t="s">
        <v>15176</v>
      </c>
      <c r="W118">
        <v>9.8171220099999998E-2</v>
      </c>
      <c r="X118">
        <v>3854</v>
      </c>
      <c r="Y118" t="s">
        <v>14299</v>
      </c>
      <c r="Z118" t="s">
        <v>168</v>
      </c>
    </row>
    <row r="119" spans="11:26" x14ac:dyDescent="0.25">
      <c r="K119" t="s">
        <v>130</v>
      </c>
      <c r="M119" t="s">
        <v>14517</v>
      </c>
      <c r="N119" t="s">
        <v>16351</v>
      </c>
      <c r="O119" t="s">
        <v>157</v>
      </c>
      <c r="P119" s="2">
        <v>46175.451701388891</v>
      </c>
      <c r="Q119">
        <v>542329</v>
      </c>
      <c r="R119" s="1">
        <v>45170</v>
      </c>
      <c r="S119" s="1">
        <v>45535</v>
      </c>
      <c r="T119" t="s">
        <v>15195</v>
      </c>
      <c r="U119" t="s">
        <v>14297</v>
      </c>
      <c r="V119" t="s">
        <v>15196</v>
      </c>
      <c r="W119">
        <v>0.10559453050000001</v>
      </c>
      <c r="X119">
        <v>3854</v>
      </c>
      <c r="Y119" t="s">
        <v>14299</v>
      </c>
      <c r="Z119" t="s">
        <v>168</v>
      </c>
    </row>
    <row r="120" spans="11:26" x14ac:dyDescent="0.25">
      <c r="K120" t="s">
        <v>130</v>
      </c>
      <c r="M120" t="s">
        <v>14517</v>
      </c>
      <c r="N120" t="s">
        <v>16351</v>
      </c>
      <c r="O120" t="s">
        <v>157</v>
      </c>
      <c r="P120" s="2">
        <v>46175.451701388891</v>
      </c>
      <c r="Q120">
        <v>542329</v>
      </c>
      <c r="R120" s="1">
        <v>45200</v>
      </c>
      <c r="S120" s="1">
        <v>45565</v>
      </c>
      <c r="T120" t="s">
        <v>15386</v>
      </c>
      <c r="U120" t="s">
        <v>14297</v>
      </c>
      <c r="V120" t="s">
        <v>15387</v>
      </c>
      <c r="W120">
        <v>0.17279026080000001</v>
      </c>
      <c r="X120">
        <v>3854</v>
      </c>
      <c r="Y120" t="s">
        <v>14299</v>
      </c>
      <c r="Z120" t="s">
        <v>168</v>
      </c>
    </row>
    <row r="121" spans="11:26" x14ac:dyDescent="0.25">
      <c r="K121" t="s">
        <v>130</v>
      </c>
      <c r="M121" t="s">
        <v>14517</v>
      </c>
      <c r="N121" t="s">
        <v>16351</v>
      </c>
      <c r="O121" t="s">
        <v>157</v>
      </c>
      <c r="P121" s="2">
        <v>46175.451701388891</v>
      </c>
      <c r="Q121">
        <v>542329</v>
      </c>
      <c r="R121" s="1">
        <v>45231</v>
      </c>
      <c r="S121" s="1">
        <v>45596</v>
      </c>
      <c r="T121" t="s">
        <v>15440</v>
      </c>
      <c r="U121" t="s">
        <v>14297</v>
      </c>
      <c r="V121" t="s">
        <v>15441</v>
      </c>
      <c r="W121">
        <v>0.18039105899999999</v>
      </c>
      <c r="X121">
        <v>3854</v>
      </c>
      <c r="Y121" t="s">
        <v>14299</v>
      </c>
      <c r="Z121" t="s">
        <v>168</v>
      </c>
    </row>
    <row r="122" spans="11:26" x14ac:dyDescent="0.25">
      <c r="K122" t="s">
        <v>130</v>
      </c>
      <c r="M122" t="s">
        <v>14517</v>
      </c>
      <c r="N122" t="s">
        <v>16351</v>
      </c>
      <c r="O122" t="s">
        <v>157</v>
      </c>
      <c r="P122" s="2">
        <v>46175.451701388891</v>
      </c>
      <c r="Q122">
        <v>542329</v>
      </c>
      <c r="R122" s="1">
        <v>45261</v>
      </c>
      <c r="S122" s="1">
        <v>45626</v>
      </c>
      <c r="T122" t="s">
        <v>15457</v>
      </c>
      <c r="U122" t="s">
        <v>14297</v>
      </c>
      <c r="V122" t="s">
        <v>15458</v>
      </c>
      <c r="W122">
        <v>0.13837444830000001</v>
      </c>
      <c r="X122">
        <v>3854</v>
      </c>
      <c r="Y122" t="s">
        <v>14299</v>
      </c>
      <c r="Z122" t="s">
        <v>168</v>
      </c>
    </row>
    <row r="123" spans="11:26" x14ac:dyDescent="0.25">
      <c r="K123" t="s">
        <v>130</v>
      </c>
      <c r="M123" t="s">
        <v>14517</v>
      </c>
      <c r="N123" t="s">
        <v>16351</v>
      </c>
      <c r="O123" t="s">
        <v>157</v>
      </c>
      <c r="P123" s="2">
        <v>46175.451701388891</v>
      </c>
      <c r="Q123">
        <v>542329</v>
      </c>
      <c r="R123" s="1">
        <v>45292</v>
      </c>
      <c r="S123" s="1">
        <v>45657</v>
      </c>
      <c r="T123" t="s">
        <v>15484</v>
      </c>
      <c r="U123" t="s">
        <v>14297</v>
      </c>
      <c r="V123" t="s">
        <v>15485</v>
      </c>
      <c r="W123">
        <v>0.13053111710000001</v>
      </c>
      <c r="X123">
        <v>3854</v>
      </c>
      <c r="Y123" t="s">
        <v>14299</v>
      </c>
      <c r="Z123" t="s">
        <v>168</v>
      </c>
    </row>
    <row r="124" spans="11:26" x14ac:dyDescent="0.25">
      <c r="K124" t="s">
        <v>130</v>
      </c>
      <c r="M124" t="s">
        <v>14517</v>
      </c>
      <c r="N124" t="s">
        <v>16351</v>
      </c>
      <c r="O124" t="s">
        <v>157</v>
      </c>
      <c r="P124" s="2">
        <v>46175.451701388891</v>
      </c>
      <c r="Q124">
        <v>542329</v>
      </c>
      <c r="R124" s="1">
        <v>45323</v>
      </c>
      <c r="S124" s="1">
        <v>45688</v>
      </c>
      <c r="T124" t="s">
        <v>15659</v>
      </c>
      <c r="U124" t="s">
        <v>14297</v>
      </c>
      <c r="V124" t="s">
        <v>15660</v>
      </c>
      <c r="W124">
        <v>0.1426026749</v>
      </c>
      <c r="X124">
        <v>3854</v>
      </c>
      <c r="Y124" t="s">
        <v>14299</v>
      </c>
      <c r="Z124" t="s">
        <v>168</v>
      </c>
    </row>
    <row r="125" spans="11:26" x14ac:dyDescent="0.25">
      <c r="K125" t="s">
        <v>130</v>
      </c>
      <c r="M125" t="s">
        <v>14517</v>
      </c>
      <c r="N125" t="s">
        <v>16351</v>
      </c>
      <c r="O125" t="s">
        <v>157</v>
      </c>
      <c r="P125" s="2">
        <v>46175.451701388891</v>
      </c>
      <c r="Q125">
        <v>542329</v>
      </c>
      <c r="R125" s="1">
        <v>45352</v>
      </c>
      <c r="S125" s="1">
        <v>45716</v>
      </c>
      <c r="T125" t="s">
        <v>15699</v>
      </c>
      <c r="U125" t="s">
        <v>14297</v>
      </c>
      <c r="V125" t="s">
        <v>15700</v>
      </c>
      <c r="W125">
        <v>0.1385898928</v>
      </c>
      <c r="X125">
        <v>3854</v>
      </c>
      <c r="Y125" t="s">
        <v>14299</v>
      </c>
      <c r="Z125" t="s">
        <v>168</v>
      </c>
    </row>
    <row r="126" spans="11:26" x14ac:dyDescent="0.25">
      <c r="K126" t="s">
        <v>130</v>
      </c>
      <c r="M126" t="s">
        <v>14517</v>
      </c>
      <c r="N126" t="s">
        <v>16351</v>
      </c>
      <c r="O126" t="s">
        <v>157</v>
      </c>
      <c r="P126" s="2">
        <v>46175.451701388891</v>
      </c>
      <c r="Q126">
        <v>542329</v>
      </c>
      <c r="R126" s="1">
        <v>45383</v>
      </c>
      <c r="S126" s="1">
        <v>45747</v>
      </c>
      <c r="T126" t="s">
        <v>15766</v>
      </c>
      <c r="U126" t="s">
        <v>14297</v>
      </c>
      <c r="V126" t="s">
        <v>15767</v>
      </c>
      <c r="W126">
        <v>0.14047308359999999</v>
      </c>
      <c r="X126">
        <v>3854</v>
      </c>
      <c r="Y126" t="s">
        <v>14299</v>
      </c>
      <c r="Z126" t="s">
        <v>168</v>
      </c>
    </row>
    <row r="127" spans="11:26" x14ac:dyDescent="0.25">
      <c r="K127" t="s">
        <v>130</v>
      </c>
      <c r="M127" t="s">
        <v>14517</v>
      </c>
      <c r="N127" t="s">
        <v>16351</v>
      </c>
      <c r="O127" t="s">
        <v>157</v>
      </c>
      <c r="P127" s="2">
        <v>46175.451701388891</v>
      </c>
      <c r="Q127">
        <v>542329</v>
      </c>
      <c r="R127" s="1">
        <v>45413</v>
      </c>
      <c r="S127" s="1">
        <v>45777</v>
      </c>
      <c r="T127" t="s">
        <v>15785</v>
      </c>
      <c r="U127" t="s">
        <v>14297</v>
      </c>
      <c r="V127" t="s">
        <v>15786</v>
      </c>
      <c r="W127">
        <v>0.14022075710000001</v>
      </c>
      <c r="X127">
        <v>3854</v>
      </c>
      <c r="Y127" t="s">
        <v>14299</v>
      </c>
      <c r="Z127" t="s">
        <v>168</v>
      </c>
    </row>
    <row r="128" spans="11:26" x14ac:dyDescent="0.25">
      <c r="K128" t="s">
        <v>130</v>
      </c>
      <c r="M128" t="s">
        <v>14517</v>
      </c>
      <c r="N128" t="s">
        <v>16351</v>
      </c>
      <c r="O128" t="s">
        <v>157</v>
      </c>
      <c r="P128" s="2">
        <v>46175.451701388891</v>
      </c>
      <c r="Q128">
        <v>542329</v>
      </c>
      <c r="R128" s="1">
        <v>45444</v>
      </c>
      <c r="S128" s="1">
        <v>45808</v>
      </c>
      <c r="T128" t="s">
        <v>15844</v>
      </c>
      <c r="U128" t="s">
        <v>14297</v>
      </c>
      <c r="V128" t="s">
        <v>15845</v>
      </c>
      <c r="W128">
        <v>0.14159076449999999</v>
      </c>
      <c r="X128">
        <v>3854</v>
      </c>
      <c r="Y128" t="s">
        <v>14299</v>
      </c>
      <c r="Z128" t="s">
        <v>168</v>
      </c>
    </row>
    <row r="129" spans="11:26" x14ac:dyDescent="0.25">
      <c r="K129" t="s">
        <v>130</v>
      </c>
      <c r="M129" t="s">
        <v>14517</v>
      </c>
      <c r="N129" t="s">
        <v>16351</v>
      </c>
      <c r="O129" t="s">
        <v>157</v>
      </c>
      <c r="P129" s="2">
        <v>46175.451701388891</v>
      </c>
      <c r="Q129">
        <v>542329</v>
      </c>
      <c r="R129" s="1">
        <v>45474</v>
      </c>
      <c r="S129" s="1">
        <v>45838</v>
      </c>
      <c r="T129" t="s">
        <v>15922</v>
      </c>
      <c r="U129" t="s">
        <v>14297</v>
      </c>
      <c r="V129" t="s">
        <v>15923</v>
      </c>
      <c r="W129">
        <v>0.14420780590000001</v>
      </c>
      <c r="X129">
        <v>3854</v>
      </c>
      <c r="Y129" t="s">
        <v>14299</v>
      </c>
      <c r="Z129" t="s">
        <v>168</v>
      </c>
    </row>
    <row r="130" spans="11:26" x14ac:dyDescent="0.25">
      <c r="K130" t="s">
        <v>130</v>
      </c>
      <c r="M130" t="s">
        <v>14517</v>
      </c>
      <c r="N130" t="s">
        <v>16351</v>
      </c>
      <c r="O130" t="s">
        <v>157</v>
      </c>
      <c r="P130" s="2">
        <v>46175.451701388891</v>
      </c>
      <c r="Q130">
        <v>542329</v>
      </c>
      <c r="R130" s="1">
        <v>45505</v>
      </c>
      <c r="S130" s="1">
        <v>45869</v>
      </c>
      <c r="T130" t="s">
        <v>15943</v>
      </c>
      <c r="U130" t="s">
        <v>14297</v>
      </c>
      <c r="V130" t="s">
        <v>15944</v>
      </c>
      <c r="W130">
        <v>0.14562826000000001</v>
      </c>
      <c r="X130">
        <v>3854</v>
      </c>
      <c r="Y130" t="s">
        <v>14299</v>
      </c>
      <c r="Z130" t="s">
        <v>168</v>
      </c>
    </row>
    <row r="131" spans="11:26" x14ac:dyDescent="0.25">
      <c r="K131" t="s">
        <v>130</v>
      </c>
      <c r="M131" t="s">
        <v>14517</v>
      </c>
      <c r="N131" t="s">
        <v>16351</v>
      </c>
      <c r="O131" t="s">
        <v>157</v>
      </c>
      <c r="P131" s="2">
        <v>46175.451701388891</v>
      </c>
      <c r="Q131">
        <v>542329</v>
      </c>
      <c r="R131" s="1">
        <v>45536</v>
      </c>
      <c r="S131" s="1">
        <v>45900</v>
      </c>
      <c r="T131" t="s">
        <v>16023</v>
      </c>
      <c r="U131" t="s">
        <v>14297</v>
      </c>
      <c r="V131" t="s">
        <v>16024</v>
      </c>
      <c r="W131">
        <v>0.13925040399999999</v>
      </c>
      <c r="X131">
        <v>3854</v>
      </c>
      <c r="Y131" t="s">
        <v>14299</v>
      </c>
      <c r="Z131" t="s">
        <v>168</v>
      </c>
    </row>
    <row r="132" spans="11:26" x14ac:dyDescent="0.25">
      <c r="K132" t="s">
        <v>130</v>
      </c>
      <c r="M132" t="s">
        <v>14517</v>
      </c>
      <c r="N132" t="s">
        <v>16351</v>
      </c>
      <c r="O132" t="s">
        <v>157</v>
      </c>
      <c r="P132" s="2">
        <v>46175.451701388891</v>
      </c>
      <c r="Q132">
        <v>542329</v>
      </c>
      <c r="R132" s="1">
        <v>45566</v>
      </c>
      <c r="S132" s="1">
        <v>45930</v>
      </c>
      <c r="T132" t="s">
        <v>16139</v>
      </c>
      <c r="U132" t="s">
        <v>14297</v>
      </c>
      <c r="V132" t="s">
        <v>16140</v>
      </c>
      <c r="W132">
        <v>0.1165606171</v>
      </c>
      <c r="X132">
        <v>3854</v>
      </c>
      <c r="Y132" t="s">
        <v>14299</v>
      </c>
      <c r="Z132" t="s">
        <v>168</v>
      </c>
    </row>
    <row r="133" spans="11:26" x14ac:dyDescent="0.25">
      <c r="K133" t="s">
        <v>130</v>
      </c>
      <c r="M133" t="s">
        <v>14517</v>
      </c>
      <c r="N133" t="s">
        <v>16351</v>
      </c>
      <c r="O133" t="s">
        <v>157</v>
      </c>
      <c r="P133" s="2">
        <v>46175.451701388891</v>
      </c>
      <c r="Q133">
        <v>542329</v>
      </c>
      <c r="R133" s="1">
        <v>45597</v>
      </c>
      <c r="S133" s="1">
        <v>45961</v>
      </c>
      <c r="T133" t="s">
        <v>16200</v>
      </c>
      <c r="U133" t="s">
        <v>14297</v>
      </c>
      <c r="V133" t="s">
        <v>16201</v>
      </c>
      <c r="W133">
        <v>0.14287935260000001</v>
      </c>
      <c r="X133">
        <v>3854</v>
      </c>
      <c r="Y133" t="s">
        <v>14299</v>
      </c>
      <c r="Z133" t="s">
        <v>168</v>
      </c>
    </row>
    <row r="134" spans="11:26" x14ac:dyDescent="0.25">
      <c r="K134" t="s">
        <v>130</v>
      </c>
      <c r="M134" t="s">
        <v>14517</v>
      </c>
      <c r="N134" t="s">
        <v>16351</v>
      </c>
      <c r="O134" t="s">
        <v>157</v>
      </c>
      <c r="P134" s="2">
        <v>46175.451701388891</v>
      </c>
      <c r="Q134">
        <v>542329</v>
      </c>
      <c r="R134" s="1">
        <v>45627</v>
      </c>
      <c r="S134" s="1">
        <v>45991</v>
      </c>
      <c r="T134" t="s">
        <v>16204</v>
      </c>
      <c r="U134" t="s">
        <v>14297</v>
      </c>
      <c r="V134" t="s">
        <v>16205</v>
      </c>
      <c r="W134">
        <v>0.1412583838</v>
      </c>
      <c r="X134">
        <v>3854</v>
      </c>
      <c r="Y134" t="s">
        <v>14299</v>
      </c>
      <c r="Z134" t="s">
        <v>168</v>
      </c>
    </row>
    <row r="135" spans="11:26" x14ac:dyDescent="0.25">
      <c r="K135" t="s">
        <v>130</v>
      </c>
      <c r="M135" t="s">
        <v>14517</v>
      </c>
      <c r="N135" t="s">
        <v>16351</v>
      </c>
      <c r="O135" t="s">
        <v>157</v>
      </c>
      <c r="P135" s="2">
        <v>46175.451701388891</v>
      </c>
      <c r="Q135">
        <v>542329</v>
      </c>
      <c r="R135" s="1">
        <v>45658</v>
      </c>
      <c r="S135" s="1">
        <v>46022</v>
      </c>
      <c r="T135" t="s">
        <v>16238</v>
      </c>
      <c r="U135" t="s">
        <v>14297</v>
      </c>
      <c r="V135" t="s">
        <v>16239</v>
      </c>
      <c r="W135">
        <v>0.132625892</v>
      </c>
      <c r="X135">
        <v>3854</v>
      </c>
      <c r="Y135" t="s">
        <v>14299</v>
      </c>
      <c r="Z135" t="s">
        <v>168</v>
      </c>
    </row>
    <row r="136" spans="11:26" x14ac:dyDescent="0.25">
      <c r="K136" t="s">
        <v>130</v>
      </c>
      <c r="M136" t="s">
        <v>14517</v>
      </c>
      <c r="N136" t="s">
        <v>16351</v>
      </c>
      <c r="O136" t="s">
        <v>157</v>
      </c>
      <c r="P136" s="2">
        <v>46175.451701388891</v>
      </c>
      <c r="Q136">
        <v>542329</v>
      </c>
      <c r="R136" s="1">
        <v>45689</v>
      </c>
      <c r="S136" s="1">
        <v>46053</v>
      </c>
      <c r="T136" t="s">
        <v>16242</v>
      </c>
      <c r="U136" t="s">
        <v>14297</v>
      </c>
      <c r="V136" t="s">
        <v>16243</v>
      </c>
      <c r="W136">
        <v>0.15492156209999999</v>
      </c>
      <c r="X136">
        <v>3854</v>
      </c>
      <c r="Y136" t="s">
        <v>14299</v>
      </c>
      <c r="Z136" t="s">
        <v>168</v>
      </c>
    </row>
    <row r="137" spans="11:26" x14ac:dyDescent="0.25">
      <c r="K137" t="s">
        <v>130</v>
      </c>
      <c r="M137" t="s">
        <v>14517</v>
      </c>
      <c r="N137" t="s">
        <v>16351</v>
      </c>
      <c r="O137" t="s">
        <v>157</v>
      </c>
      <c r="P137" s="2">
        <v>46175.451701388891</v>
      </c>
      <c r="Q137">
        <v>542329</v>
      </c>
      <c r="R137" s="1">
        <v>45717</v>
      </c>
      <c r="S137" s="1">
        <v>46081</v>
      </c>
      <c r="T137" t="s">
        <v>16249</v>
      </c>
      <c r="U137" t="s">
        <v>14297</v>
      </c>
      <c r="V137" t="s">
        <v>16250</v>
      </c>
      <c r="W137">
        <v>0.169219127</v>
      </c>
      <c r="X137">
        <v>3854</v>
      </c>
      <c r="Y137" t="s">
        <v>14299</v>
      </c>
      <c r="Z137" t="s">
        <v>168</v>
      </c>
    </row>
    <row r="138" spans="11:26" x14ac:dyDescent="0.25">
      <c r="K138" t="s">
        <v>130</v>
      </c>
      <c r="M138" t="s">
        <v>14517</v>
      </c>
      <c r="N138" t="s">
        <v>16351</v>
      </c>
      <c r="O138" t="s">
        <v>157</v>
      </c>
      <c r="P138" s="2">
        <v>46175.451701388891</v>
      </c>
      <c r="Q138">
        <v>542329</v>
      </c>
      <c r="R138" s="1">
        <v>45748</v>
      </c>
      <c r="S138" s="1">
        <v>46112</v>
      </c>
      <c r="T138" t="s">
        <v>16252</v>
      </c>
      <c r="U138" t="s">
        <v>14297</v>
      </c>
      <c r="V138" t="s">
        <v>16253</v>
      </c>
      <c r="W138">
        <v>0.1213308191</v>
      </c>
      <c r="X138">
        <v>3854</v>
      </c>
      <c r="Y138" t="s">
        <v>14299</v>
      </c>
      <c r="Z138" t="s">
        <v>168</v>
      </c>
    </row>
    <row r="139" spans="11:26" x14ac:dyDescent="0.25">
      <c r="K139" t="s">
        <v>130</v>
      </c>
      <c r="M139" t="s">
        <v>14517</v>
      </c>
      <c r="N139" t="s">
        <v>16351</v>
      </c>
      <c r="O139" t="s">
        <v>157</v>
      </c>
      <c r="P139" s="2">
        <v>46175.451701388891</v>
      </c>
      <c r="Q139">
        <v>542329</v>
      </c>
      <c r="R139" s="1">
        <v>45778</v>
      </c>
      <c r="S139" s="1">
        <v>46142</v>
      </c>
      <c r="T139" t="s">
        <v>16279</v>
      </c>
      <c r="U139" t="s">
        <v>14297</v>
      </c>
      <c r="V139" t="s">
        <v>16280</v>
      </c>
      <c r="W139">
        <v>0.13493315249999999</v>
      </c>
      <c r="X139">
        <v>3854</v>
      </c>
      <c r="Y139" t="s">
        <v>14299</v>
      </c>
      <c r="Z139" t="s">
        <v>168</v>
      </c>
    </row>
    <row r="140" spans="11:26" x14ac:dyDescent="0.25">
      <c r="K140" t="s">
        <v>130</v>
      </c>
      <c r="M140" t="s">
        <v>14517</v>
      </c>
      <c r="N140" t="s">
        <v>16351</v>
      </c>
      <c r="O140" t="s">
        <v>157</v>
      </c>
      <c r="P140" s="2">
        <v>46175.451701388891</v>
      </c>
      <c r="Q140">
        <v>542329</v>
      </c>
      <c r="R140" s="1">
        <v>45809</v>
      </c>
      <c r="S140" s="1">
        <v>46173</v>
      </c>
      <c r="T140" t="s">
        <v>16352</v>
      </c>
      <c r="U140" t="s">
        <v>14297</v>
      </c>
      <c r="V140" t="s">
        <v>16353</v>
      </c>
      <c r="W140">
        <v>9.5837136700000006E-2</v>
      </c>
      <c r="X140">
        <v>3854</v>
      </c>
      <c r="Y140" t="s">
        <v>14299</v>
      </c>
      <c r="Z140" t="s">
        <v>168</v>
      </c>
    </row>
  </sheetData>
  <pageMargins left="0.7" right="0.7" top="0.75" bottom="0.75" header="0.3" footer="0.3"/>
  <drawing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D9F4-933E-4267-87BB-49BDDC664603}">
  <dimension ref="B1:M151"/>
  <sheetViews>
    <sheetView topLeftCell="B3" zoomScale="220" zoomScaleNormal="220" workbookViewId="0">
      <selection activeCell="H9" sqref="H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818</v>
      </c>
      <c r="C2" t="s">
        <v>127</v>
      </c>
      <c r="D2" t="s">
        <v>113</v>
      </c>
      <c r="E2" t="str">
        <f>_xlfn.CONCAT(B2,"_",C2,"_",D2)</f>
        <v>818_A_PH_FOORD</v>
      </c>
      <c r="F2" t="str">
        <f>INDEX(
Table_MAPPINGS_PH_GRAPHS_2[SERIES_ID],
MATCH(E2,Table_MAPPINGS_PH_GRAPHS_2[LOOKUP],0
))</f>
        <v>3854</v>
      </c>
      <c r="G2" t="str">
        <f>INDEX(
Table_MAPPINGS_PH_GRAPHS_2[LEGEND_DESCRIPTION],
MATCH(E2,Table_MAPPINGS_PH_GRAPHS_2[LOOKUP],0
))</f>
        <v>Foord</v>
      </c>
      <c r="I2" s="1">
        <v>41640</v>
      </c>
      <c r="L2">
        <v>100000</v>
      </c>
      <c r="M2">
        <v>100000</v>
      </c>
    </row>
    <row r="3" spans="2:13" x14ac:dyDescent="0.25">
      <c r="B3">
        <v>818</v>
      </c>
      <c r="C3" t="str">
        <f>C2</f>
        <v>A</v>
      </c>
      <c r="D3" t="s">
        <v>114</v>
      </c>
      <c r="E3" t="str">
        <f>_xlfn.CONCAT(B3,"_",C3,"_",D3)</f>
        <v>818_A_PH_COMP_1</v>
      </c>
      <c r="F3" t="str">
        <f>INDEX(
Table_MAPPINGS_PH_GRAPHS_2[SERIES_ID],
MATCH(E3,Table_MAPPINGS_PH_GRAPHS_2[LOOKUP],0
))</f>
        <v>3561</v>
      </c>
      <c r="G3" t="str">
        <f>INDEX(
Table_MAPPINGS_PH_GRAPHS_2[LEGEND_DESCRIPTION],
MATCH(E3,Table_MAPPINGS_PH_GRAPHS_2[LOOKUP],0
))</f>
        <v>Benchmark</v>
      </c>
      <c r="I3" s="1">
        <v>41670</v>
      </c>
      <c r="L3">
        <v>100975.2454</v>
      </c>
      <c r="M3">
        <v>98388</v>
      </c>
    </row>
    <row r="4" spans="2:13" x14ac:dyDescent="0.25">
      <c r="I4" s="1">
        <v>41698</v>
      </c>
      <c r="L4">
        <v>102383.35315</v>
      </c>
      <c r="M4">
        <v>100079</v>
      </c>
    </row>
    <row r="5" spans="2:13" x14ac:dyDescent="0.25">
      <c r="I5" s="1">
        <v>41729</v>
      </c>
      <c r="L5">
        <v>104016.86734</v>
      </c>
      <c r="M5">
        <v>101546.26828</v>
      </c>
    </row>
    <row r="6" spans="2:13" x14ac:dyDescent="0.25">
      <c r="I6" s="1">
        <v>41759</v>
      </c>
      <c r="L6">
        <v>104814.18507000001</v>
      </c>
      <c r="M6">
        <v>102814.43030000001</v>
      </c>
    </row>
    <row r="7" spans="2:13" x14ac:dyDescent="0.25">
      <c r="I7" s="1">
        <v>41790</v>
      </c>
      <c r="L7">
        <v>105348.26788</v>
      </c>
      <c r="M7">
        <v>103406.37302</v>
      </c>
    </row>
    <row r="8" spans="2:13" x14ac:dyDescent="0.25">
      <c r="I8" s="1">
        <v>41820</v>
      </c>
      <c r="L8">
        <v>105966.85000999999</v>
      </c>
      <c r="M8">
        <v>104805.9664</v>
      </c>
    </row>
    <row r="9" spans="2:13" x14ac:dyDescent="0.25">
      <c r="I9" s="1">
        <v>41851</v>
      </c>
      <c r="L9">
        <v>107160.49463</v>
      </c>
      <c r="M9">
        <v>105440.04741</v>
      </c>
    </row>
    <row r="10" spans="2:13" x14ac:dyDescent="0.25">
      <c r="I10" s="1">
        <v>41882</v>
      </c>
      <c r="L10">
        <v>107891.9967</v>
      </c>
      <c r="M10">
        <v>105210.29337</v>
      </c>
    </row>
    <row r="11" spans="2:13" x14ac:dyDescent="0.25">
      <c r="I11" s="1">
        <v>41912</v>
      </c>
      <c r="L11">
        <v>108239.51449</v>
      </c>
      <c r="M11">
        <v>106160.94138</v>
      </c>
    </row>
    <row r="12" spans="2:13" x14ac:dyDescent="0.25">
      <c r="I12" s="1">
        <v>41943</v>
      </c>
      <c r="L12">
        <v>108788.55283</v>
      </c>
      <c r="M12">
        <v>106040.97288</v>
      </c>
    </row>
    <row r="13" spans="2:13" x14ac:dyDescent="0.25">
      <c r="I13" s="1">
        <v>41973</v>
      </c>
      <c r="L13">
        <v>109139.21030999999</v>
      </c>
      <c r="M13">
        <v>107343.34281</v>
      </c>
    </row>
    <row r="14" spans="2:13" x14ac:dyDescent="0.25">
      <c r="I14" s="1">
        <v>42004</v>
      </c>
      <c r="L14">
        <v>109313.09299</v>
      </c>
      <c r="M14">
        <v>108555.22803</v>
      </c>
    </row>
    <row r="15" spans="2:13" x14ac:dyDescent="0.25">
      <c r="I15" s="1">
        <v>42035</v>
      </c>
      <c r="L15">
        <v>109487.05958</v>
      </c>
      <c r="M15">
        <v>109062.55246000001</v>
      </c>
    </row>
    <row r="16" spans="2:13" x14ac:dyDescent="0.25">
      <c r="I16" s="1">
        <v>42063</v>
      </c>
      <c r="L16">
        <v>110484.84509</v>
      </c>
      <c r="M16">
        <v>111012.54897</v>
      </c>
    </row>
    <row r="17" spans="9:13" x14ac:dyDescent="0.25">
      <c r="I17" s="1">
        <v>42094</v>
      </c>
      <c r="L17">
        <v>112385.17931000001</v>
      </c>
      <c r="M17">
        <v>112139.34609000001</v>
      </c>
    </row>
    <row r="18" spans="9:13" x14ac:dyDescent="0.25">
      <c r="I18" s="1">
        <v>42124</v>
      </c>
      <c r="L18">
        <v>113707.96675000001</v>
      </c>
      <c r="M18">
        <v>113243.399</v>
      </c>
    </row>
    <row r="19" spans="9:13" x14ac:dyDescent="0.25">
      <c r="I19" s="1">
        <v>42155</v>
      </c>
      <c r="L19">
        <v>114375.81957000001</v>
      </c>
      <c r="M19">
        <v>113685.43328</v>
      </c>
    </row>
    <row r="20" spans="9:13" x14ac:dyDescent="0.25">
      <c r="I20" s="1">
        <v>42185</v>
      </c>
      <c r="L20">
        <v>115227.77914</v>
      </c>
      <c r="M20">
        <v>113132.89042</v>
      </c>
    </row>
    <row r="21" spans="9:13" x14ac:dyDescent="0.25">
      <c r="I21" s="1">
        <v>42216</v>
      </c>
      <c r="L21">
        <v>116774.98839</v>
      </c>
      <c r="M21">
        <v>114263.79588000001</v>
      </c>
    </row>
    <row r="22" spans="9:13" x14ac:dyDescent="0.25">
      <c r="I22" s="1">
        <v>42247</v>
      </c>
      <c r="L22">
        <v>117163.99378999999</v>
      </c>
      <c r="M22">
        <v>113954.99155999999</v>
      </c>
    </row>
    <row r="23" spans="9:13" x14ac:dyDescent="0.25">
      <c r="I23" s="1">
        <v>42277</v>
      </c>
      <c r="L23">
        <v>117541.7411</v>
      </c>
      <c r="M23">
        <v>112991.33529</v>
      </c>
    </row>
    <row r="24" spans="9:13" x14ac:dyDescent="0.25">
      <c r="I24" s="1">
        <v>42308</v>
      </c>
      <c r="L24">
        <v>118227.00221000001</v>
      </c>
      <c r="M24">
        <v>117143.36339</v>
      </c>
    </row>
    <row r="25" spans="9:13" x14ac:dyDescent="0.25">
      <c r="I25" s="1">
        <v>42338</v>
      </c>
      <c r="L25">
        <v>118706.41426999999</v>
      </c>
      <c r="M25">
        <v>117321.51704000001</v>
      </c>
    </row>
    <row r="26" spans="9:13" x14ac:dyDescent="0.25">
      <c r="I26" s="1">
        <v>42369</v>
      </c>
      <c r="L26">
        <v>119397.47189</v>
      </c>
      <c r="M26">
        <v>118570.68854</v>
      </c>
    </row>
    <row r="27" spans="9:13" x14ac:dyDescent="0.25">
      <c r="I27" s="1">
        <v>42400</v>
      </c>
      <c r="L27">
        <v>120684.55186000001</v>
      </c>
      <c r="M27">
        <v>116852.02976</v>
      </c>
    </row>
    <row r="28" spans="9:13" x14ac:dyDescent="0.25">
      <c r="I28" s="1">
        <v>42429</v>
      </c>
      <c r="L28">
        <v>122645.95681</v>
      </c>
      <c r="M28">
        <v>118123.20848</v>
      </c>
    </row>
    <row r="29" spans="9:13" x14ac:dyDescent="0.25">
      <c r="I29" s="1">
        <v>42460</v>
      </c>
      <c r="L29">
        <v>123948.98732</v>
      </c>
      <c r="M29">
        <v>119763.91407</v>
      </c>
    </row>
    <row r="30" spans="9:13" x14ac:dyDescent="0.25">
      <c r="I30" s="1">
        <v>42490</v>
      </c>
      <c r="L30">
        <v>125345.33648</v>
      </c>
      <c r="M30">
        <v>119524.42668999999</v>
      </c>
    </row>
    <row r="31" spans="9:13" x14ac:dyDescent="0.25">
      <c r="I31" s="1">
        <v>42521</v>
      </c>
      <c r="L31">
        <v>125962.88387000001</v>
      </c>
      <c r="M31">
        <v>123672.34813</v>
      </c>
    </row>
    <row r="32" spans="9:13" x14ac:dyDescent="0.25">
      <c r="I32" s="1">
        <v>42551</v>
      </c>
      <c r="L32">
        <v>127071.04932999999</v>
      </c>
      <c r="M32">
        <v>120699.51143</v>
      </c>
    </row>
    <row r="33" spans="9:13" x14ac:dyDescent="0.25">
      <c r="I33" s="1">
        <v>42582</v>
      </c>
      <c r="L33">
        <v>128500.46044</v>
      </c>
      <c r="M33">
        <v>120880.45745</v>
      </c>
    </row>
    <row r="34" spans="9:13" x14ac:dyDescent="0.25">
      <c r="I34" s="1">
        <v>42613</v>
      </c>
      <c r="L34">
        <v>128827.60875</v>
      </c>
      <c r="M34">
        <v>123742.59776</v>
      </c>
    </row>
    <row r="35" spans="9:13" x14ac:dyDescent="0.25">
      <c r="I35" s="1">
        <v>42643</v>
      </c>
      <c r="L35">
        <v>129445.44386</v>
      </c>
      <c r="M35">
        <v>120672.52956</v>
      </c>
    </row>
    <row r="36" spans="9:13" x14ac:dyDescent="0.25">
      <c r="I36" s="1">
        <v>42674</v>
      </c>
      <c r="L36">
        <v>130486.14939999999</v>
      </c>
      <c r="M36">
        <v>117761.46967000001</v>
      </c>
    </row>
    <row r="37" spans="9:13" x14ac:dyDescent="0.25">
      <c r="I37" s="1">
        <v>42704</v>
      </c>
      <c r="L37">
        <v>131314.38443000001</v>
      </c>
      <c r="M37">
        <v>119344.79167999999</v>
      </c>
    </row>
    <row r="38" spans="9:13" x14ac:dyDescent="0.25">
      <c r="I38" s="1">
        <v>42735</v>
      </c>
      <c r="L38">
        <v>132282.51076999999</v>
      </c>
      <c r="M38">
        <v>118953.8346</v>
      </c>
    </row>
    <row r="39" spans="9:13" x14ac:dyDescent="0.25">
      <c r="I39" s="1">
        <v>42766</v>
      </c>
      <c r="L39">
        <v>133470.74228000001</v>
      </c>
      <c r="M39">
        <v>120050.89697</v>
      </c>
    </row>
    <row r="40" spans="9:13" x14ac:dyDescent="0.25">
      <c r="I40" s="1">
        <v>42794</v>
      </c>
      <c r="L40">
        <v>135282.57809</v>
      </c>
      <c r="M40">
        <v>119442.2602</v>
      </c>
    </row>
    <row r="41" spans="9:13" x14ac:dyDescent="0.25">
      <c r="I41" s="1">
        <v>42825</v>
      </c>
      <c r="L41">
        <v>136504.85313</v>
      </c>
      <c r="M41">
        <v>121616.70785999999</v>
      </c>
    </row>
    <row r="42" spans="9:13" x14ac:dyDescent="0.25">
      <c r="I42" s="1">
        <v>42855</v>
      </c>
      <c r="L42">
        <v>137073.91894</v>
      </c>
      <c r="M42">
        <v>123973.59093999999</v>
      </c>
    </row>
    <row r="43" spans="9:13" x14ac:dyDescent="0.25">
      <c r="I43" s="1">
        <v>42886</v>
      </c>
      <c r="L43">
        <v>137918.83467000001</v>
      </c>
      <c r="M43">
        <v>124784.90472999999</v>
      </c>
    </row>
    <row r="44" spans="9:13" x14ac:dyDescent="0.25">
      <c r="I44" s="1">
        <v>42916</v>
      </c>
      <c r="L44">
        <v>138623.12766999999</v>
      </c>
      <c r="M44">
        <v>123562.9803</v>
      </c>
    </row>
    <row r="45" spans="9:13" x14ac:dyDescent="0.25">
      <c r="I45" s="1">
        <v>42947</v>
      </c>
      <c r="L45">
        <v>139475.69734000001</v>
      </c>
      <c r="M45">
        <v>125876.93090000001</v>
      </c>
    </row>
    <row r="46" spans="9:13" x14ac:dyDescent="0.25">
      <c r="I46" s="1">
        <v>42978</v>
      </c>
      <c r="L46">
        <v>140071.08199999999</v>
      </c>
      <c r="M46">
        <v>126136.72744</v>
      </c>
    </row>
    <row r="47" spans="9:13" x14ac:dyDescent="0.25">
      <c r="I47" s="1">
        <v>43008</v>
      </c>
      <c r="L47">
        <v>141178.02046999999</v>
      </c>
      <c r="M47">
        <v>128862.77151000001</v>
      </c>
    </row>
    <row r="48" spans="9:13" x14ac:dyDescent="0.25">
      <c r="I48" s="1">
        <v>43039</v>
      </c>
      <c r="L48">
        <v>142042.86647000001</v>
      </c>
      <c r="M48">
        <v>131520.25541000001</v>
      </c>
    </row>
    <row r="49" spans="9:13" x14ac:dyDescent="0.25">
      <c r="I49" s="1">
        <v>43069</v>
      </c>
      <c r="L49">
        <v>142632.77687999999</v>
      </c>
      <c r="M49">
        <v>130357.81617999999</v>
      </c>
    </row>
    <row r="50" spans="9:13" x14ac:dyDescent="0.25">
      <c r="I50" s="1">
        <v>43100</v>
      </c>
      <c r="L50">
        <v>143789.93414999999</v>
      </c>
      <c r="M50">
        <v>127601.78251999999</v>
      </c>
    </row>
    <row r="51" spans="9:13" x14ac:dyDescent="0.25">
      <c r="I51" s="1">
        <v>43131</v>
      </c>
      <c r="L51">
        <v>144646.90263999999</v>
      </c>
      <c r="M51">
        <v>128984.83882</v>
      </c>
    </row>
    <row r="52" spans="9:13" x14ac:dyDescent="0.25">
      <c r="I52" s="1">
        <v>43159</v>
      </c>
      <c r="L52">
        <v>146147.04806999999</v>
      </c>
      <c r="M52">
        <v>126282.55957</v>
      </c>
    </row>
    <row r="53" spans="9:13" x14ac:dyDescent="0.25">
      <c r="I53" s="1">
        <v>43190</v>
      </c>
      <c r="L53">
        <v>147168.14037000001</v>
      </c>
      <c r="M53">
        <v>124847.27202999999</v>
      </c>
    </row>
    <row r="54" spans="9:13" x14ac:dyDescent="0.25">
      <c r="I54" s="1">
        <v>43220</v>
      </c>
      <c r="L54">
        <v>148714.11762</v>
      </c>
      <c r="M54">
        <v>129567.55938000001</v>
      </c>
    </row>
    <row r="55" spans="9:13" x14ac:dyDescent="0.25">
      <c r="I55" s="1">
        <v>43251</v>
      </c>
      <c r="L55">
        <v>149478.36248000001</v>
      </c>
      <c r="M55">
        <v>128774.76981</v>
      </c>
    </row>
    <row r="56" spans="9:13" x14ac:dyDescent="0.25">
      <c r="I56" s="1">
        <v>43281</v>
      </c>
      <c r="L56">
        <v>150499.44518000001</v>
      </c>
      <c r="M56">
        <v>132385.60738999999</v>
      </c>
    </row>
    <row r="57" spans="9:13" x14ac:dyDescent="0.25">
      <c r="I57" s="1">
        <v>43312</v>
      </c>
      <c r="L57">
        <v>152217.65491000001</v>
      </c>
      <c r="M57">
        <v>132400.41524</v>
      </c>
    </row>
    <row r="58" spans="9:13" x14ac:dyDescent="0.25">
      <c r="I58" s="1">
        <v>43343</v>
      </c>
      <c r="L58">
        <v>152589.25258</v>
      </c>
      <c r="M58">
        <v>138094.60358</v>
      </c>
    </row>
    <row r="59" spans="9:13" x14ac:dyDescent="0.25">
      <c r="I59" s="1">
        <v>43373</v>
      </c>
      <c r="L59">
        <v>153761.53438</v>
      </c>
      <c r="M59">
        <v>134020.62127999999</v>
      </c>
    </row>
    <row r="60" spans="9:13" x14ac:dyDescent="0.25">
      <c r="I60" s="1">
        <v>43404</v>
      </c>
      <c r="L60">
        <v>154956.30356999999</v>
      </c>
      <c r="M60">
        <v>131248.66610999999</v>
      </c>
    </row>
    <row r="61" spans="9:13" x14ac:dyDescent="0.25">
      <c r="I61" s="1">
        <v>43434</v>
      </c>
      <c r="L61">
        <v>155729.78745</v>
      </c>
      <c r="M61">
        <v>128300.93405</v>
      </c>
    </row>
    <row r="62" spans="9:13" x14ac:dyDescent="0.25">
      <c r="I62" s="1">
        <v>43465</v>
      </c>
      <c r="L62">
        <v>155995.29037</v>
      </c>
      <c r="M62">
        <v>129221.44981999999</v>
      </c>
    </row>
    <row r="63" spans="9:13" x14ac:dyDescent="0.25">
      <c r="I63" s="1">
        <v>43496</v>
      </c>
      <c r="L63">
        <v>156218.22875000001</v>
      </c>
      <c r="M63">
        <v>130669.29624</v>
      </c>
    </row>
    <row r="64" spans="9:13" x14ac:dyDescent="0.25">
      <c r="I64" s="1">
        <v>43524</v>
      </c>
      <c r="L64">
        <v>157932.29754</v>
      </c>
      <c r="M64">
        <v>135295.00365999999</v>
      </c>
    </row>
    <row r="65" spans="9:13" x14ac:dyDescent="0.25">
      <c r="I65" s="1">
        <v>43555</v>
      </c>
      <c r="L65">
        <v>159706.32644</v>
      </c>
      <c r="M65">
        <v>136857.05791999999</v>
      </c>
    </row>
    <row r="66" spans="9:13" x14ac:dyDescent="0.25">
      <c r="I66" s="1">
        <v>43585</v>
      </c>
      <c r="L66">
        <v>161194.68142000001</v>
      </c>
      <c r="M66">
        <v>139083.78771999999</v>
      </c>
    </row>
    <row r="67" spans="9:13" x14ac:dyDescent="0.25">
      <c r="I67" s="1">
        <v>43616</v>
      </c>
      <c r="L67">
        <v>162150.32392</v>
      </c>
      <c r="M67">
        <v>135105.20629999999</v>
      </c>
    </row>
    <row r="68" spans="9:13" x14ac:dyDescent="0.25">
      <c r="I68" s="1">
        <v>43646</v>
      </c>
      <c r="L68">
        <v>163232.91623999999</v>
      </c>
      <c r="M68">
        <v>137714.67374</v>
      </c>
    </row>
    <row r="69" spans="9:13" x14ac:dyDescent="0.25">
      <c r="I69" s="1">
        <v>43677</v>
      </c>
      <c r="L69">
        <v>164338.36837000001</v>
      </c>
      <c r="M69">
        <v>136581.81758</v>
      </c>
    </row>
    <row r="70" spans="9:13" x14ac:dyDescent="0.25">
      <c r="I70" s="1">
        <v>43708</v>
      </c>
      <c r="L70">
        <v>165308.49411</v>
      </c>
      <c r="M70">
        <v>140523.77903000001</v>
      </c>
    </row>
    <row r="71" spans="9:13" x14ac:dyDescent="0.25">
      <c r="I71" s="1">
        <v>43738</v>
      </c>
      <c r="L71">
        <v>166265.37711</v>
      </c>
      <c r="M71">
        <v>141755.47812000001</v>
      </c>
    </row>
    <row r="72" spans="9:13" x14ac:dyDescent="0.25">
      <c r="I72" s="1">
        <v>43769</v>
      </c>
      <c r="L72">
        <v>166819.48929</v>
      </c>
      <c r="M72">
        <v>145204.21609999999</v>
      </c>
    </row>
    <row r="73" spans="9:13" x14ac:dyDescent="0.25">
      <c r="I73" s="1">
        <v>43799</v>
      </c>
      <c r="L73">
        <v>167499.67113</v>
      </c>
      <c r="M73">
        <v>144658.79525</v>
      </c>
    </row>
    <row r="74" spans="9:13" x14ac:dyDescent="0.25">
      <c r="I74" s="1">
        <v>43830</v>
      </c>
      <c r="L74">
        <v>168507.86571000001</v>
      </c>
      <c r="M74">
        <v>145700.48913999999</v>
      </c>
    </row>
    <row r="75" spans="9:13" x14ac:dyDescent="0.25">
      <c r="I75" s="1">
        <v>43861</v>
      </c>
      <c r="L75">
        <v>169476.64598</v>
      </c>
      <c r="M75">
        <v>147017.89025999999</v>
      </c>
    </row>
    <row r="76" spans="9:13" x14ac:dyDescent="0.25">
      <c r="I76" s="1">
        <v>43890</v>
      </c>
      <c r="L76">
        <v>171583.58050000001</v>
      </c>
      <c r="M76">
        <v>142876.28797999999</v>
      </c>
    </row>
    <row r="77" spans="9:13" x14ac:dyDescent="0.25">
      <c r="I77" s="1">
        <v>43921</v>
      </c>
      <c r="L77">
        <v>172731.24932</v>
      </c>
      <c r="M77">
        <v>135302.41336999999</v>
      </c>
    </row>
    <row r="78" spans="9:13" x14ac:dyDescent="0.25">
      <c r="I78" s="1">
        <v>43951</v>
      </c>
      <c r="L78">
        <v>172421.83262999999</v>
      </c>
      <c r="M78">
        <v>147961.47276</v>
      </c>
    </row>
    <row r="79" spans="9:13" x14ac:dyDescent="0.25">
      <c r="I79" s="1">
        <v>43982</v>
      </c>
      <c r="L79">
        <v>171982.08082999999</v>
      </c>
      <c r="M79">
        <v>149750.16063</v>
      </c>
    </row>
    <row r="80" spans="9:13" x14ac:dyDescent="0.25">
      <c r="I80" s="1">
        <v>44012</v>
      </c>
      <c r="L80">
        <v>173409.14395999999</v>
      </c>
      <c r="M80">
        <v>153403.93455000001</v>
      </c>
    </row>
    <row r="81" spans="9:13" x14ac:dyDescent="0.25">
      <c r="I81" s="1">
        <v>44043</v>
      </c>
      <c r="L81">
        <v>176174.56432999999</v>
      </c>
      <c r="M81">
        <v>154616.60428</v>
      </c>
    </row>
    <row r="82" spans="9:13" x14ac:dyDescent="0.25">
      <c r="I82" s="1">
        <v>44074</v>
      </c>
      <c r="L82">
        <v>177054.31646</v>
      </c>
      <c r="M82">
        <v>155743.17447</v>
      </c>
    </row>
    <row r="83" spans="9:13" x14ac:dyDescent="0.25">
      <c r="I83" s="1">
        <v>44104</v>
      </c>
      <c r="L83">
        <v>177918.86559999999</v>
      </c>
      <c r="M83">
        <v>152408.06146</v>
      </c>
    </row>
    <row r="84" spans="9:13" x14ac:dyDescent="0.25">
      <c r="I84" s="1">
        <v>44135</v>
      </c>
      <c r="L84">
        <v>178953.53688999999</v>
      </c>
      <c r="M84">
        <v>148724.66779000001</v>
      </c>
    </row>
    <row r="85" spans="9:13" x14ac:dyDescent="0.25">
      <c r="I85" s="1">
        <v>44165</v>
      </c>
      <c r="L85">
        <v>179530.75080000001</v>
      </c>
      <c r="M85">
        <v>157187.90721</v>
      </c>
    </row>
    <row r="86" spans="9:13" x14ac:dyDescent="0.25">
      <c r="I86" s="1">
        <v>44196</v>
      </c>
      <c r="L86">
        <v>180470.09002999999</v>
      </c>
      <c r="M86">
        <v>158782.41284</v>
      </c>
    </row>
    <row r="87" spans="9:13" x14ac:dyDescent="0.25">
      <c r="I87" s="1">
        <v>44227</v>
      </c>
      <c r="L87">
        <v>181621.49007</v>
      </c>
      <c r="M87">
        <v>162661.60153000001</v>
      </c>
    </row>
    <row r="88" spans="9:13" x14ac:dyDescent="0.25">
      <c r="I88" s="1">
        <v>44255</v>
      </c>
      <c r="L88">
        <v>183360.72438</v>
      </c>
      <c r="M88">
        <v>163908.57101000001</v>
      </c>
    </row>
    <row r="89" spans="9:13" x14ac:dyDescent="0.25">
      <c r="I89" s="1">
        <v>44286</v>
      </c>
      <c r="L89">
        <v>185168.11572999999</v>
      </c>
      <c r="M89">
        <v>162720.8628</v>
      </c>
    </row>
    <row r="90" spans="9:13" x14ac:dyDescent="0.25">
      <c r="I90" s="1">
        <v>44316</v>
      </c>
      <c r="L90">
        <v>186965.16115</v>
      </c>
      <c r="M90">
        <v>165355.33471</v>
      </c>
    </row>
    <row r="91" spans="9:13" x14ac:dyDescent="0.25">
      <c r="I91" s="1">
        <v>44347</v>
      </c>
      <c r="L91">
        <v>187738.79660999999</v>
      </c>
      <c r="M91">
        <v>166690.44610999999</v>
      </c>
    </row>
    <row r="92" spans="9:13" x14ac:dyDescent="0.25">
      <c r="I92" s="1">
        <v>44377</v>
      </c>
      <c r="L92">
        <v>188797.13055</v>
      </c>
      <c r="M92">
        <v>166870.43341999999</v>
      </c>
    </row>
    <row r="93" spans="9:13" x14ac:dyDescent="0.25">
      <c r="I93" s="1">
        <v>44408</v>
      </c>
      <c r="L93">
        <v>191394.56265000001</v>
      </c>
      <c r="M93">
        <v>168588.94247000001</v>
      </c>
    </row>
    <row r="94" spans="9:13" x14ac:dyDescent="0.25">
      <c r="I94" s="1">
        <v>44439</v>
      </c>
      <c r="L94">
        <v>192791.80238000001</v>
      </c>
      <c r="M94">
        <v>170028.84099999999</v>
      </c>
    </row>
    <row r="95" spans="9:13" x14ac:dyDescent="0.25">
      <c r="I95" s="1">
        <v>44469</v>
      </c>
      <c r="L95">
        <v>193870.63088000001</v>
      </c>
      <c r="M95">
        <v>170303.75313</v>
      </c>
    </row>
    <row r="96" spans="9:13" x14ac:dyDescent="0.25">
      <c r="I96" s="1">
        <v>44500</v>
      </c>
      <c r="L96">
        <v>194975.30170000001</v>
      </c>
      <c r="M96">
        <v>172841.08924999999</v>
      </c>
    </row>
    <row r="97" spans="9:13" x14ac:dyDescent="0.25">
      <c r="I97" s="1">
        <v>44530</v>
      </c>
      <c r="L97">
        <v>196523.96669999999</v>
      </c>
      <c r="M97">
        <v>173369.47912999999</v>
      </c>
    </row>
    <row r="98" spans="9:13" x14ac:dyDescent="0.25">
      <c r="I98" s="1">
        <v>44561</v>
      </c>
      <c r="L98">
        <v>198305.80781999999</v>
      </c>
      <c r="M98">
        <v>176508.51573000001</v>
      </c>
    </row>
    <row r="99" spans="9:13" x14ac:dyDescent="0.25">
      <c r="I99" s="1">
        <v>44592</v>
      </c>
      <c r="L99">
        <v>199299.47315000001</v>
      </c>
      <c r="M99">
        <v>173969.23923000001</v>
      </c>
    </row>
    <row r="100" spans="9:13" x14ac:dyDescent="0.25">
      <c r="I100" s="1">
        <v>44620</v>
      </c>
      <c r="L100">
        <v>201052.29152999999</v>
      </c>
      <c r="M100">
        <v>174607.81469</v>
      </c>
    </row>
    <row r="101" spans="9:13" x14ac:dyDescent="0.25">
      <c r="I101" s="1">
        <v>44651</v>
      </c>
      <c r="L101">
        <v>203649.80796000001</v>
      </c>
      <c r="M101">
        <v>173497.19425</v>
      </c>
    </row>
    <row r="102" spans="9:13" x14ac:dyDescent="0.25">
      <c r="I102" s="1">
        <v>44681</v>
      </c>
      <c r="L102">
        <v>205466.49137</v>
      </c>
      <c r="M102">
        <v>173892.79417000001</v>
      </c>
    </row>
    <row r="103" spans="9:13" x14ac:dyDescent="0.25">
      <c r="I103" s="1">
        <v>44712</v>
      </c>
      <c r="L103">
        <v>207508.66889</v>
      </c>
      <c r="M103">
        <v>174292.12805</v>
      </c>
    </row>
    <row r="104" spans="9:13" x14ac:dyDescent="0.25">
      <c r="I104" s="1">
        <v>44742</v>
      </c>
      <c r="L104">
        <v>210317.16967999999</v>
      </c>
      <c r="M104">
        <v>172356.30948</v>
      </c>
    </row>
    <row r="105" spans="9:13" x14ac:dyDescent="0.25">
      <c r="I105" s="1">
        <v>44773</v>
      </c>
      <c r="L105">
        <v>214138.73847000001</v>
      </c>
      <c r="M105">
        <v>174829.64413</v>
      </c>
    </row>
    <row r="106" spans="9:13" x14ac:dyDescent="0.25">
      <c r="I106" s="1">
        <v>44804</v>
      </c>
      <c r="L106">
        <v>215243.64658</v>
      </c>
      <c r="M106">
        <v>177090.00070999999</v>
      </c>
    </row>
    <row r="107" spans="9:13" x14ac:dyDescent="0.25">
      <c r="I107" s="1">
        <v>44834</v>
      </c>
      <c r="L107">
        <v>216134.05634000001</v>
      </c>
      <c r="M107">
        <v>172874.80966</v>
      </c>
    </row>
    <row r="108" spans="9:13" x14ac:dyDescent="0.25">
      <c r="I108" s="1">
        <v>44865</v>
      </c>
      <c r="L108">
        <v>217641.91305</v>
      </c>
      <c r="M108">
        <v>177056.53690000001</v>
      </c>
    </row>
    <row r="109" spans="9:13" x14ac:dyDescent="0.25">
      <c r="I109" s="1">
        <v>44895</v>
      </c>
      <c r="L109">
        <v>218936.30744999999</v>
      </c>
      <c r="M109">
        <v>181621.22441</v>
      </c>
    </row>
    <row r="110" spans="9:13" x14ac:dyDescent="0.25">
      <c r="I110" s="1">
        <v>44926</v>
      </c>
      <c r="L110">
        <v>220517.26194999999</v>
      </c>
      <c r="M110">
        <v>182861.92271000001</v>
      </c>
    </row>
    <row r="111" spans="9:13" x14ac:dyDescent="0.25">
      <c r="I111" s="1">
        <v>44957</v>
      </c>
      <c r="L111">
        <v>220994.53607</v>
      </c>
      <c r="M111">
        <v>195201.91055999999</v>
      </c>
    </row>
    <row r="112" spans="9:13" x14ac:dyDescent="0.25">
      <c r="I112" s="1">
        <v>44985</v>
      </c>
      <c r="L112">
        <v>223254.35800000001</v>
      </c>
      <c r="M112">
        <v>196320.21390999999</v>
      </c>
    </row>
    <row r="113" spans="9:13" x14ac:dyDescent="0.25">
      <c r="I113" s="1">
        <v>45016</v>
      </c>
      <c r="L113">
        <v>226198.01225</v>
      </c>
      <c r="M113">
        <v>196128.24710000001</v>
      </c>
    </row>
    <row r="114" spans="9:13" x14ac:dyDescent="0.25">
      <c r="I114" s="1">
        <v>45046</v>
      </c>
      <c r="L114">
        <v>227729.63764</v>
      </c>
      <c r="M114">
        <v>198077.97868</v>
      </c>
    </row>
    <row r="115" spans="9:13" x14ac:dyDescent="0.25">
      <c r="I115" s="1">
        <v>45077</v>
      </c>
      <c r="L115">
        <v>228891.07147</v>
      </c>
      <c r="M115">
        <v>196801.44570000001</v>
      </c>
    </row>
    <row r="116" spans="9:13" x14ac:dyDescent="0.25">
      <c r="I116" s="1">
        <v>45107</v>
      </c>
      <c r="L116">
        <v>230032.77064</v>
      </c>
      <c r="M116">
        <v>198546.56288000001</v>
      </c>
    </row>
    <row r="117" spans="9:13" x14ac:dyDescent="0.25">
      <c r="I117" s="1">
        <v>45138</v>
      </c>
      <c r="L117">
        <v>232824.23691000001</v>
      </c>
      <c r="M117">
        <v>198021.853</v>
      </c>
    </row>
    <row r="118" spans="9:13" x14ac:dyDescent="0.25">
      <c r="I118" s="1">
        <v>45169</v>
      </c>
      <c r="L118">
        <v>234209.46789</v>
      </c>
      <c r="M118">
        <v>199422.38459999999</v>
      </c>
    </row>
    <row r="119" spans="9:13" x14ac:dyDescent="0.25">
      <c r="I119" s="1">
        <v>45199</v>
      </c>
      <c r="L119">
        <v>236390.76675000001</v>
      </c>
      <c r="M119">
        <v>194773.08961</v>
      </c>
    </row>
    <row r="120" spans="9:13" x14ac:dyDescent="0.25">
      <c r="I120" s="1">
        <v>45230</v>
      </c>
      <c r="L120">
        <v>239221.95269999999</v>
      </c>
      <c r="M120">
        <v>192952.60201</v>
      </c>
    </row>
    <row r="121" spans="9:13" x14ac:dyDescent="0.25">
      <c r="I121" s="1">
        <v>45260</v>
      </c>
      <c r="L121">
        <v>239788.53914000001</v>
      </c>
      <c r="M121">
        <v>201018.81721000001</v>
      </c>
    </row>
    <row r="122" spans="9:13" x14ac:dyDescent="0.25">
      <c r="I122" s="1">
        <v>45291</v>
      </c>
      <c r="L122">
        <v>240651.7561</v>
      </c>
      <c r="M122">
        <v>204723.05614999999</v>
      </c>
    </row>
    <row r="123" spans="9:13" x14ac:dyDescent="0.25">
      <c r="I123" s="1">
        <v>45322</v>
      </c>
      <c r="L123">
        <v>241595.76626999999</v>
      </c>
      <c r="M123">
        <v>202981.44184000001</v>
      </c>
    </row>
    <row r="124" spans="9:13" x14ac:dyDescent="0.25">
      <c r="I124" s="1">
        <v>45351</v>
      </c>
      <c r="L124">
        <v>244625.34602</v>
      </c>
      <c r="M124">
        <v>204548.36533999999</v>
      </c>
    </row>
    <row r="125" spans="9:13" x14ac:dyDescent="0.25">
      <c r="I125" s="1">
        <v>45382</v>
      </c>
      <c r="L125">
        <v>247308.70885</v>
      </c>
      <c r="M125">
        <v>206602.30562</v>
      </c>
    </row>
    <row r="126" spans="9:13" x14ac:dyDescent="0.25">
      <c r="I126" s="1">
        <v>45412</v>
      </c>
      <c r="L126">
        <v>248730.86914</v>
      </c>
      <c r="M126">
        <v>209136.07425000001</v>
      </c>
    </row>
    <row r="127" spans="9:13" x14ac:dyDescent="0.25">
      <c r="I127" s="1">
        <v>45443</v>
      </c>
      <c r="L127">
        <v>249977.39895</v>
      </c>
      <c r="M127">
        <v>211814.01074</v>
      </c>
    </row>
    <row r="128" spans="9:13" x14ac:dyDescent="0.25">
      <c r="I128" s="1">
        <v>45473</v>
      </c>
      <c r="L128">
        <v>250993.28826</v>
      </c>
      <c r="M128">
        <v>213763.9253</v>
      </c>
    </row>
    <row r="129" spans="9:13" x14ac:dyDescent="0.25">
      <c r="I129" s="1">
        <v>45504</v>
      </c>
      <c r="L129">
        <v>252880.68569000001</v>
      </c>
      <c r="M129">
        <v>217461.89991000001</v>
      </c>
    </row>
    <row r="130" spans="9:13" x14ac:dyDescent="0.25">
      <c r="I130" s="1">
        <v>45535</v>
      </c>
      <c r="L130">
        <v>253934.53817000001</v>
      </c>
      <c r="M130">
        <v>220480.29767999999</v>
      </c>
    </row>
    <row r="131" spans="9:13" x14ac:dyDescent="0.25">
      <c r="I131" s="1">
        <v>45565</v>
      </c>
      <c r="L131">
        <v>254964.99603000001</v>
      </c>
      <c r="M131">
        <v>228427.98256999999</v>
      </c>
    </row>
    <row r="132" spans="9:13" x14ac:dyDescent="0.25">
      <c r="I132" s="1">
        <v>45596</v>
      </c>
      <c r="L132">
        <v>255602.58545000001</v>
      </c>
      <c r="M132">
        <v>227759.52622999999</v>
      </c>
    </row>
    <row r="133" spans="9:13" x14ac:dyDescent="0.25">
      <c r="I133" s="1">
        <v>45626</v>
      </c>
      <c r="L133">
        <v>256426.97245999999</v>
      </c>
      <c r="M133">
        <v>228834.68513999999</v>
      </c>
    </row>
    <row r="134" spans="9:13" x14ac:dyDescent="0.25">
      <c r="I134" s="1">
        <v>45657</v>
      </c>
      <c r="L134">
        <v>257594.23264</v>
      </c>
      <c r="M134">
        <v>231445.78537</v>
      </c>
    </row>
    <row r="135" spans="9:13" x14ac:dyDescent="0.25">
      <c r="I135" s="1">
        <v>45688</v>
      </c>
      <c r="L135">
        <v>259100.02351999999</v>
      </c>
      <c r="M135">
        <v>231927.1384</v>
      </c>
    </row>
    <row r="136" spans="9:13" x14ac:dyDescent="0.25">
      <c r="I136" s="1">
        <v>45716</v>
      </c>
      <c r="L136">
        <v>262125.87625</v>
      </c>
      <c r="M136">
        <v>232896.70136000001</v>
      </c>
    </row>
    <row r="137" spans="9:13" x14ac:dyDescent="0.25">
      <c r="I137" s="1">
        <v>45747</v>
      </c>
      <c r="L137">
        <v>264000.84226</v>
      </c>
      <c r="M137">
        <v>235624.36856999999</v>
      </c>
    </row>
    <row r="138" spans="9:13" x14ac:dyDescent="0.25">
      <c r="I138" s="1">
        <v>45777</v>
      </c>
      <c r="L138">
        <v>265605.62832000002</v>
      </c>
      <c r="M138">
        <v>238461.29292000001</v>
      </c>
    </row>
    <row r="139" spans="9:13" x14ac:dyDescent="0.25">
      <c r="I139" s="1">
        <v>45808</v>
      </c>
      <c r="L139">
        <v>266994.72259000002</v>
      </c>
      <c r="M139">
        <v>241804.91845</v>
      </c>
    </row>
    <row r="140" spans="9:13" x14ac:dyDescent="0.25">
      <c r="I140" s="1">
        <v>45838</v>
      </c>
      <c r="L140">
        <v>268613.97979000001</v>
      </c>
      <c r="M140">
        <v>244590.35195000001</v>
      </c>
    </row>
    <row r="141" spans="9:13" x14ac:dyDescent="0.25">
      <c r="I141" s="1">
        <v>45869</v>
      </c>
      <c r="L141">
        <v>271790.70368999999</v>
      </c>
      <c r="M141">
        <v>249130.49801000001</v>
      </c>
    </row>
    <row r="142" spans="9:13" x14ac:dyDescent="0.25">
      <c r="I142" s="1">
        <v>45900</v>
      </c>
      <c r="L142">
        <v>272442.28265000001</v>
      </c>
      <c r="M142">
        <v>251182.26821000001</v>
      </c>
    </row>
    <row r="143" spans="9:13" x14ac:dyDescent="0.25">
      <c r="I143" s="1">
        <v>45930</v>
      </c>
      <c r="L143">
        <v>273831.23450000002</v>
      </c>
      <c r="M143">
        <v>255053.68917</v>
      </c>
    </row>
    <row r="144" spans="9:13" x14ac:dyDescent="0.25">
      <c r="I144" s="1">
        <v>45961</v>
      </c>
      <c r="L144">
        <v>274999.88493</v>
      </c>
      <c r="M144">
        <v>260301.65987999999</v>
      </c>
    </row>
    <row r="145" spans="9:13" x14ac:dyDescent="0.25">
      <c r="I145" s="1">
        <v>45991</v>
      </c>
      <c r="L145">
        <v>275630.10915999999</v>
      </c>
      <c r="M145">
        <v>261159.50292</v>
      </c>
    </row>
    <row r="146" spans="9:13" x14ac:dyDescent="0.25">
      <c r="I146" s="1">
        <v>46022</v>
      </c>
      <c r="L146">
        <v>277168.19667999999</v>
      </c>
      <c r="M146">
        <v>262141.48910999999</v>
      </c>
    </row>
    <row r="147" spans="9:13" x14ac:dyDescent="0.25">
      <c r="I147" s="1">
        <v>46053</v>
      </c>
      <c r="L147">
        <v>278504.49611000001</v>
      </c>
      <c r="M147">
        <v>267857.65297</v>
      </c>
    </row>
    <row r="148" spans="9:13" x14ac:dyDescent="0.25">
      <c r="I148" s="1">
        <v>46081</v>
      </c>
      <c r="L148">
        <v>280379.66889999999</v>
      </c>
      <c r="M148">
        <v>272307.27784</v>
      </c>
    </row>
    <row r="149" spans="9:13" x14ac:dyDescent="0.25">
      <c r="I149" s="1">
        <v>46112</v>
      </c>
      <c r="L149">
        <v>282874.3897</v>
      </c>
      <c r="M149">
        <v>264212.86621000001</v>
      </c>
    </row>
    <row r="150" spans="9:13" x14ac:dyDescent="0.25">
      <c r="I150" s="1">
        <v>46142</v>
      </c>
      <c r="L150">
        <v>286916.22850999999</v>
      </c>
      <c r="M150">
        <v>270637.62693000003</v>
      </c>
    </row>
    <row r="151" spans="9:13" x14ac:dyDescent="0.25">
      <c r="I151" s="1">
        <v>46173</v>
      </c>
      <c r="J151">
        <v>264978.80946999998</v>
      </c>
      <c r="K151">
        <v>289180.45785000001</v>
      </c>
      <c r="L151">
        <v>289180.45785000001</v>
      </c>
      <c r="M151">
        <v>264978.80946999998</v>
      </c>
    </row>
  </sheetData>
  <pageMargins left="0.7" right="0.7" top="0.75" bottom="0.75" header="0.3" footer="0.3"/>
  <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851B1-B2EC-4328-9728-02DE4FE3CA40}">
  <dimension ref="B1:M151"/>
  <sheetViews>
    <sheetView topLeftCell="A4" zoomScale="235" zoomScaleNormal="235" workbookViewId="0">
      <selection activeCell="F11" sqref="F1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818</v>
      </c>
      <c r="C2" t="s">
        <v>158</v>
      </c>
      <c r="D2" t="s">
        <v>113</v>
      </c>
      <c r="E2" t="str">
        <f>_xlfn.CONCAT(B2,"_",C2,"_",D2)</f>
        <v>818_B2_PH_FOORD</v>
      </c>
      <c r="F2" t="str">
        <f>INDEX(
Table_MAPPINGS_PH_GRAPHS_2[SERIES_ID],
MATCH(E2,Table_MAPPINGS_PH_GRAPHS_2[LOOKUP],0
))</f>
        <v>3852</v>
      </c>
      <c r="G2" t="str">
        <f>INDEX(
Table_MAPPINGS_PH_GRAPHS_2[LEGEND_DESCRIPTION],
MATCH(E2,Table_MAPPINGS_PH_GRAPHS_2[LOOKUP],0
))</f>
        <v>Foord</v>
      </c>
      <c r="I2" s="1">
        <v>41640</v>
      </c>
      <c r="L2">
        <v>100000</v>
      </c>
      <c r="M2">
        <v>100000</v>
      </c>
    </row>
    <row r="3" spans="2:13" x14ac:dyDescent="0.25">
      <c r="B3">
        <v>818</v>
      </c>
      <c r="C3" t="str">
        <f>C2</f>
        <v>B2</v>
      </c>
      <c r="D3" t="s">
        <v>114</v>
      </c>
      <c r="E3" t="str">
        <f>_xlfn.CONCAT(B3,"_",C3,"_",D3)</f>
        <v>818_B2_PH_COMP_1</v>
      </c>
      <c r="F3" t="str">
        <f>INDEX(
Table_MAPPINGS_PH_GRAPHS_2[SERIES_ID],
MATCH(E3,Table_MAPPINGS_PH_GRAPHS_2[LOOKUP],0
))</f>
        <v>3561</v>
      </c>
      <c r="G3" t="str">
        <f>INDEX(
Table_MAPPINGS_PH_GRAPHS_2[LEGEND_DESCRIPTION],
MATCH(E3,Table_MAPPINGS_PH_GRAPHS_2[LOOKUP],0
))</f>
        <v>Benchmark</v>
      </c>
      <c r="I3" s="1">
        <v>41670</v>
      </c>
      <c r="L3">
        <v>100975.2454</v>
      </c>
      <c r="M3">
        <v>98402</v>
      </c>
    </row>
    <row r="4" spans="2:13" x14ac:dyDescent="0.25">
      <c r="I4" s="1">
        <v>41698</v>
      </c>
      <c r="L4">
        <v>102383.35315</v>
      </c>
      <c r="M4">
        <v>100094</v>
      </c>
    </row>
    <row r="5" spans="2:13" x14ac:dyDescent="0.25">
      <c r="I5" s="1">
        <v>41729</v>
      </c>
      <c r="L5">
        <v>104016.86734</v>
      </c>
      <c r="M5">
        <v>101600.62981</v>
      </c>
    </row>
    <row r="6" spans="2:13" x14ac:dyDescent="0.25">
      <c r="I6" s="1">
        <v>41759</v>
      </c>
      <c r="L6">
        <v>104814.18507000001</v>
      </c>
      <c r="M6">
        <v>102908.11629000001</v>
      </c>
    </row>
    <row r="7" spans="2:13" x14ac:dyDescent="0.25">
      <c r="I7" s="1">
        <v>41790</v>
      </c>
      <c r="L7">
        <v>105348.26788</v>
      </c>
      <c r="M7">
        <v>103538.27862</v>
      </c>
    </row>
    <row r="8" spans="2:13" x14ac:dyDescent="0.25">
      <c r="I8" s="1">
        <v>41820</v>
      </c>
      <c r="L8">
        <v>105966.85000999999</v>
      </c>
      <c r="M8">
        <v>104978.2196</v>
      </c>
    </row>
    <row r="9" spans="2:13" x14ac:dyDescent="0.25">
      <c r="I9" s="1">
        <v>41851</v>
      </c>
      <c r="L9">
        <v>107160.49463</v>
      </c>
      <c r="M9">
        <v>105653.53687</v>
      </c>
    </row>
    <row r="10" spans="2:13" x14ac:dyDescent="0.25">
      <c r="I10" s="1">
        <v>41882</v>
      </c>
      <c r="L10">
        <v>107891.9967</v>
      </c>
      <c r="M10">
        <v>105461.87922</v>
      </c>
    </row>
    <row r="11" spans="2:13" x14ac:dyDescent="0.25">
      <c r="I11" s="1">
        <v>41912</v>
      </c>
      <c r="L11">
        <v>108239.51449</v>
      </c>
      <c r="M11">
        <v>106456.27459</v>
      </c>
    </row>
    <row r="12" spans="2:13" x14ac:dyDescent="0.25">
      <c r="I12" s="1">
        <v>41943</v>
      </c>
      <c r="L12">
        <v>108788.55283</v>
      </c>
      <c r="M12">
        <v>106376.78397999999</v>
      </c>
    </row>
    <row r="13" spans="2:13" x14ac:dyDescent="0.25">
      <c r="I13" s="1">
        <v>41973</v>
      </c>
      <c r="L13">
        <v>109139.21030999999</v>
      </c>
      <c r="M13">
        <v>107720.99063</v>
      </c>
    </row>
    <row r="14" spans="2:13" x14ac:dyDescent="0.25">
      <c r="I14" s="1">
        <v>42004</v>
      </c>
      <c r="L14">
        <v>109313.09299</v>
      </c>
      <c r="M14">
        <v>108979.592</v>
      </c>
    </row>
    <row r="15" spans="2:13" x14ac:dyDescent="0.25">
      <c r="I15" s="1">
        <v>42035</v>
      </c>
      <c r="L15">
        <v>109487.05958</v>
      </c>
      <c r="M15">
        <v>109528.89251999999</v>
      </c>
    </row>
    <row r="16" spans="2:13" x14ac:dyDescent="0.25">
      <c r="I16" s="1">
        <v>42063</v>
      </c>
      <c r="L16">
        <v>110484.84509</v>
      </c>
      <c r="M16">
        <v>111522.27250000001</v>
      </c>
    </row>
    <row r="17" spans="9:13" x14ac:dyDescent="0.25">
      <c r="I17" s="1">
        <v>42094</v>
      </c>
      <c r="L17">
        <v>112385.17931000001</v>
      </c>
      <c r="M17">
        <v>112698.50345</v>
      </c>
    </row>
    <row r="18" spans="9:13" x14ac:dyDescent="0.25">
      <c r="I18" s="1">
        <v>42124</v>
      </c>
      <c r="L18">
        <v>113707.96675000001</v>
      </c>
      <c r="M18">
        <v>113850.16093</v>
      </c>
    </row>
    <row r="19" spans="9:13" x14ac:dyDescent="0.25">
      <c r="I19" s="1">
        <v>42155</v>
      </c>
      <c r="L19">
        <v>114375.81957000001</v>
      </c>
      <c r="M19">
        <v>114335.72463</v>
      </c>
    </row>
    <row r="20" spans="9:13" x14ac:dyDescent="0.25">
      <c r="I20" s="1">
        <v>42185</v>
      </c>
      <c r="L20">
        <v>115227.77914</v>
      </c>
      <c r="M20">
        <v>113826.29776</v>
      </c>
    </row>
    <row r="21" spans="9:13" x14ac:dyDescent="0.25">
      <c r="I21" s="1">
        <v>42216</v>
      </c>
      <c r="L21">
        <v>116774.98839</v>
      </c>
      <c r="M21">
        <v>115007.00606</v>
      </c>
    </row>
    <row r="22" spans="9:13" x14ac:dyDescent="0.25">
      <c r="I22" s="1">
        <v>42247</v>
      </c>
      <c r="L22">
        <v>117163.99378999999</v>
      </c>
      <c r="M22">
        <v>114741.39856</v>
      </c>
    </row>
    <row r="23" spans="9:13" x14ac:dyDescent="0.25">
      <c r="I23" s="1">
        <v>42277</v>
      </c>
      <c r="L23">
        <v>117541.7411</v>
      </c>
      <c r="M23">
        <v>113813.55288</v>
      </c>
    </row>
    <row r="24" spans="9:13" x14ac:dyDescent="0.25">
      <c r="I24" s="1">
        <v>42308</v>
      </c>
      <c r="L24">
        <v>118227.00221000001</v>
      </c>
      <c r="M24">
        <v>118037.46748000001</v>
      </c>
    </row>
    <row r="25" spans="9:13" x14ac:dyDescent="0.25">
      <c r="I25" s="1">
        <v>42338</v>
      </c>
      <c r="L25">
        <v>118706.41426999999</v>
      </c>
      <c r="M25">
        <v>118262.22236</v>
      </c>
    </row>
    <row r="26" spans="9:13" x14ac:dyDescent="0.25">
      <c r="I26" s="1">
        <v>42369</v>
      </c>
      <c r="L26">
        <v>119397.47189</v>
      </c>
      <c r="M26">
        <v>119565.37862</v>
      </c>
    </row>
    <row r="27" spans="9:13" x14ac:dyDescent="0.25">
      <c r="I27" s="1">
        <v>42400</v>
      </c>
      <c r="L27">
        <v>120684.55186000001</v>
      </c>
      <c r="M27">
        <v>117878.13419</v>
      </c>
    </row>
    <row r="28" spans="9:13" x14ac:dyDescent="0.25">
      <c r="I28" s="1">
        <v>42429</v>
      </c>
      <c r="L28">
        <v>122645.95681</v>
      </c>
      <c r="M28">
        <v>119203.44938000001</v>
      </c>
    </row>
    <row r="29" spans="9:13" x14ac:dyDescent="0.25">
      <c r="I29" s="1">
        <v>42460</v>
      </c>
      <c r="L29">
        <v>123948.98732</v>
      </c>
      <c r="M29">
        <v>120905.17429</v>
      </c>
    </row>
    <row r="30" spans="9:13" x14ac:dyDescent="0.25">
      <c r="I30" s="1">
        <v>42490</v>
      </c>
      <c r="L30">
        <v>125345.33648</v>
      </c>
      <c r="M30">
        <v>120708.6102</v>
      </c>
    </row>
    <row r="31" spans="9:13" x14ac:dyDescent="0.25">
      <c r="I31" s="1">
        <v>42521</v>
      </c>
      <c r="L31">
        <v>125962.88387000001</v>
      </c>
      <c r="M31">
        <v>124942.79399999999</v>
      </c>
    </row>
    <row r="32" spans="9:13" x14ac:dyDescent="0.25">
      <c r="I32" s="1">
        <v>42551</v>
      </c>
      <c r="L32">
        <v>127071.04932999999</v>
      </c>
      <c r="M32">
        <v>121988.96206999999</v>
      </c>
    </row>
    <row r="33" spans="9:13" x14ac:dyDescent="0.25">
      <c r="I33" s="1">
        <v>42582</v>
      </c>
      <c r="L33">
        <v>128500.46044</v>
      </c>
      <c r="M33">
        <v>122214.52742</v>
      </c>
    </row>
    <row r="34" spans="9:13" x14ac:dyDescent="0.25">
      <c r="I34" s="1">
        <v>42613</v>
      </c>
      <c r="L34">
        <v>128827.60875</v>
      </c>
      <c r="M34">
        <v>125154.39577</v>
      </c>
    </row>
    <row r="35" spans="9:13" x14ac:dyDescent="0.25">
      <c r="I35" s="1">
        <v>42643</v>
      </c>
      <c r="L35">
        <v>129445.44386</v>
      </c>
      <c r="M35">
        <v>122093.82451000001</v>
      </c>
    </row>
    <row r="36" spans="9:13" x14ac:dyDescent="0.25">
      <c r="I36" s="1">
        <v>42674</v>
      </c>
      <c r="L36">
        <v>130486.14939999999</v>
      </c>
      <c r="M36">
        <v>119196.66064</v>
      </c>
    </row>
    <row r="37" spans="9:13" x14ac:dyDescent="0.25">
      <c r="I37" s="1">
        <v>42704</v>
      </c>
      <c r="L37">
        <v>131314.38443000001</v>
      </c>
      <c r="M37">
        <v>120837.47405999999</v>
      </c>
    </row>
    <row r="38" spans="9:13" x14ac:dyDescent="0.25">
      <c r="I38" s="1">
        <v>42735</v>
      </c>
      <c r="L38">
        <v>132282.51076999999</v>
      </c>
      <c r="M38">
        <v>120486.96653000001</v>
      </c>
    </row>
    <row r="39" spans="9:13" x14ac:dyDescent="0.25">
      <c r="I39" s="1">
        <v>42766</v>
      </c>
      <c r="L39">
        <v>133470.74228000001</v>
      </c>
      <c r="M39">
        <v>121645.83207999999</v>
      </c>
    </row>
    <row r="40" spans="9:13" x14ac:dyDescent="0.25">
      <c r="I40" s="1">
        <v>42794</v>
      </c>
      <c r="L40">
        <v>135282.57809</v>
      </c>
      <c r="M40">
        <v>121071.87599</v>
      </c>
    </row>
    <row r="41" spans="9:13" x14ac:dyDescent="0.25">
      <c r="I41" s="1">
        <v>42825</v>
      </c>
      <c r="L41">
        <v>136504.85313</v>
      </c>
      <c r="M41">
        <v>123291.82094000001</v>
      </c>
    </row>
    <row r="42" spans="9:13" x14ac:dyDescent="0.25">
      <c r="I42" s="1">
        <v>42855</v>
      </c>
      <c r="L42">
        <v>137073.91894</v>
      </c>
      <c r="M42">
        <v>125723.26675</v>
      </c>
    </row>
    <row r="43" spans="9:13" x14ac:dyDescent="0.25">
      <c r="I43" s="1">
        <v>42886</v>
      </c>
      <c r="L43">
        <v>137918.83467000001</v>
      </c>
      <c r="M43">
        <v>126598.09626000001</v>
      </c>
    </row>
    <row r="44" spans="9:13" x14ac:dyDescent="0.25">
      <c r="I44" s="1">
        <v>42916</v>
      </c>
      <c r="L44">
        <v>138623.12766999999</v>
      </c>
      <c r="M44">
        <v>125406.36422</v>
      </c>
    </row>
    <row r="45" spans="9:13" x14ac:dyDescent="0.25">
      <c r="I45" s="1">
        <v>42947</v>
      </c>
      <c r="L45">
        <v>139475.69734000001</v>
      </c>
      <c r="M45">
        <v>127802.1027</v>
      </c>
    </row>
    <row r="46" spans="9:13" x14ac:dyDescent="0.25">
      <c r="I46" s="1">
        <v>42978</v>
      </c>
      <c r="L46">
        <v>140071.08199999999</v>
      </c>
      <c r="M46">
        <v>128114.54182</v>
      </c>
    </row>
    <row r="47" spans="9:13" x14ac:dyDescent="0.25">
      <c r="I47" s="1">
        <v>43008</v>
      </c>
      <c r="L47">
        <v>141178.02046999999</v>
      </c>
      <c r="M47">
        <v>130929.73053</v>
      </c>
    </row>
    <row r="48" spans="9:13" x14ac:dyDescent="0.25">
      <c r="I48" s="1">
        <v>43039</v>
      </c>
      <c r="L48">
        <v>142042.86647000001</v>
      </c>
      <c r="M48">
        <v>133682.33848000001</v>
      </c>
    </row>
    <row r="49" spans="9:13" x14ac:dyDescent="0.25">
      <c r="I49" s="1">
        <v>43069</v>
      </c>
      <c r="L49">
        <v>142632.77687999999</v>
      </c>
      <c r="M49">
        <v>132551.72182999999</v>
      </c>
    </row>
    <row r="50" spans="9:13" x14ac:dyDescent="0.25">
      <c r="I50" s="1">
        <v>43100</v>
      </c>
      <c r="L50">
        <v>143789.93414999999</v>
      </c>
      <c r="M50">
        <v>129799.11388</v>
      </c>
    </row>
    <row r="51" spans="9:13" x14ac:dyDescent="0.25">
      <c r="I51" s="1">
        <v>43131</v>
      </c>
      <c r="L51">
        <v>144646.90263999999</v>
      </c>
      <c r="M51">
        <v>131258.45107000001</v>
      </c>
    </row>
    <row r="52" spans="9:13" x14ac:dyDescent="0.25">
      <c r="I52" s="1">
        <v>43159</v>
      </c>
      <c r="L52">
        <v>146147.04806999999</v>
      </c>
      <c r="M52">
        <v>128558.16542</v>
      </c>
    </row>
    <row r="53" spans="9:13" x14ac:dyDescent="0.25">
      <c r="I53" s="1">
        <v>43190</v>
      </c>
      <c r="L53">
        <v>147168.14037000001</v>
      </c>
      <c r="M53">
        <v>127143.77456000001</v>
      </c>
    </row>
    <row r="54" spans="9:13" x14ac:dyDescent="0.25">
      <c r="I54" s="1">
        <v>43220</v>
      </c>
      <c r="L54">
        <v>148714.11762</v>
      </c>
      <c r="M54">
        <v>132001.31727999999</v>
      </c>
    </row>
    <row r="55" spans="9:13" x14ac:dyDescent="0.25">
      <c r="I55" s="1">
        <v>43251</v>
      </c>
      <c r="L55">
        <v>149478.36248000001</v>
      </c>
      <c r="M55">
        <v>131246.42105</v>
      </c>
    </row>
    <row r="56" spans="9:13" x14ac:dyDescent="0.25">
      <c r="I56" s="1">
        <v>43281</v>
      </c>
      <c r="L56">
        <v>150499.44518000001</v>
      </c>
      <c r="M56">
        <v>134971.03962</v>
      </c>
    </row>
    <row r="57" spans="9:13" x14ac:dyDescent="0.25">
      <c r="I57" s="1">
        <v>43312</v>
      </c>
      <c r="L57">
        <v>152217.65491000001</v>
      </c>
      <c r="M57">
        <v>135040.61530999999</v>
      </c>
    </row>
    <row r="58" spans="9:13" x14ac:dyDescent="0.25">
      <c r="I58" s="1">
        <v>43343</v>
      </c>
      <c r="L58">
        <v>152589.25258</v>
      </c>
      <c r="M58">
        <v>140890.77119999999</v>
      </c>
    </row>
    <row r="59" spans="9:13" x14ac:dyDescent="0.25">
      <c r="I59" s="1">
        <v>43373</v>
      </c>
      <c r="L59">
        <v>153761.53438</v>
      </c>
      <c r="M59">
        <v>136783.37013</v>
      </c>
    </row>
    <row r="60" spans="9:13" x14ac:dyDescent="0.25">
      <c r="I60" s="1">
        <v>43404</v>
      </c>
      <c r="L60">
        <v>154956.30356999999</v>
      </c>
      <c r="M60">
        <v>133994.23245000001</v>
      </c>
    </row>
    <row r="61" spans="9:13" x14ac:dyDescent="0.25">
      <c r="I61" s="1">
        <v>43434</v>
      </c>
      <c r="L61">
        <v>155729.78745</v>
      </c>
      <c r="M61">
        <v>130988.00453999999</v>
      </c>
    </row>
    <row r="62" spans="9:13" x14ac:dyDescent="0.25">
      <c r="I62" s="1">
        <v>43465</v>
      </c>
      <c r="L62">
        <v>155995.29037</v>
      </c>
      <c r="M62">
        <v>131954.29209</v>
      </c>
    </row>
    <row r="63" spans="9:13" x14ac:dyDescent="0.25">
      <c r="I63" s="1">
        <v>43496</v>
      </c>
      <c r="L63">
        <v>156218.22875000001</v>
      </c>
      <c r="M63">
        <v>133469.20441999999</v>
      </c>
    </row>
    <row r="64" spans="9:13" x14ac:dyDescent="0.25">
      <c r="I64" s="1">
        <v>43524</v>
      </c>
      <c r="L64">
        <v>157932.29754</v>
      </c>
      <c r="M64">
        <v>138236.93088</v>
      </c>
    </row>
    <row r="65" spans="9:13" x14ac:dyDescent="0.25">
      <c r="I65" s="1">
        <v>43555</v>
      </c>
      <c r="L65">
        <v>159706.32644</v>
      </c>
      <c r="M65">
        <v>139883.40085000001</v>
      </c>
    </row>
    <row r="66" spans="9:13" x14ac:dyDescent="0.25">
      <c r="I66" s="1">
        <v>43585</v>
      </c>
      <c r="L66">
        <v>161194.68142000001</v>
      </c>
      <c r="M66">
        <v>142216.48063000001</v>
      </c>
    </row>
    <row r="67" spans="9:13" x14ac:dyDescent="0.25">
      <c r="I67" s="1">
        <v>43616</v>
      </c>
      <c r="L67">
        <v>162150.32392</v>
      </c>
      <c r="M67">
        <v>138204.50070999999</v>
      </c>
    </row>
    <row r="68" spans="9:13" x14ac:dyDescent="0.25">
      <c r="I68" s="1">
        <v>43646</v>
      </c>
      <c r="L68">
        <v>163232.91623999999</v>
      </c>
      <c r="M68">
        <v>140920.19109000001</v>
      </c>
    </row>
    <row r="69" spans="9:13" x14ac:dyDescent="0.25">
      <c r="I69" s="1">
        <v>43677</v>
      </c>
      <c r="L69">
        <v>164338.36837000001</v>
      </c>
      <c r="M69">
        <v>139821.84520000001</v>
      </c>
    </row>
    <row r="70" spans="9:13" x14ac:dyDescent="0.25">
      <c r="I70" s="1">
        <v>43708</v>
      </c>
      <c r="L70">
        <v>165308.49411</v>
      </c>
      <c r="M70">
        <v>143901.41563</v>
      </c>
    </row>
    <row r="71" spans="9:13" x14ac:dyDescent="0.25">
      <c r="I71" s="1">
        <v>43738</v>
      </c>
      <c r="L71">
        <v>166265.37711</v>
      </c>
      <c r="M71">
        <v>145220.15794999999</v>
      </c>
    </row>
    <row r="72" spans="9:13" x14ac:dyDescent="0.25">
      <c r="I72" s="1">
        <v>43769</v>
      </c>
      <c r="L72">
        <v>166819.48929</v>
      </c>
      <c r="M72">
        <v>148808.28080000001</v>
      </c>
    </row>
    <row r="73" spans="9:13" x14ac:dyDescent="0.25">
      <c r="I73" s="1">
        <v>43799</v>
      </c>
      <c r="L73">
        <v>167499.67113</v>
      </c>
      <c r="M73">
        <v>148303.75857000001</v>
      </c>
    </row>
    <row r="74" spans="9:13" x14ac:dyDescent="0.25">
      <c r="I74" s="1">
        <v>43830</v>
      </c>
      <c r="L74">
        <v>168507.86571000001</v>
      </c>
      <c r="M74">
        <v>149430.64765</v>
      </c>
    </row>
    <row r="75" spans="9:13" x14ac:dyDescent="0.25">
      <c r="I75" s="1">
        <v>43861</v>
      </c>
      <c r="L75">
        <v>169476.64598</v>
      </c>
      <c r="M75">
        <v>150838.64522999999</v>
      </c>
    </row>
    <row r="76" spans="9:13" x14ac:dyDescent="0.25">
      <c r="I76" s="1">
        <v>43890</v>
      </c>
      <c r="L76">
        <v>171583.58050000001</v>
      </c>
      <c r="M76">
        <v>146650.25140000001</v>
      </c>
    </row>
    <row r="77" spans="9:13" x14ac:dyDescent="0.25">
      <c r="I77" s="1">
        <v>43921</v>
      </c>
      <c r="L77">
        <v>172731.24932</v>
      </c>
      <c r="M77">
        <v>138899.78976000001</v>
      </c>
    </row>
    <row r="78" spans="9:13" x14ac:dyDescent="0.25">
      <c r="I78" s="1">
        <v>43951</v>
      </c>
      <c r="L78">
        <v>172421.83262999999</v>
      </c>
      <c r="M78">
        <v>151945.48884000001</v>
      </c>
    </row>
    <row r="79" spans="9:13" x14ac:dyDescent="0.25">
      <c r="I79" s="1">
        <v>43982</v>
      </c>
      <c r="L79">
        <v>171982.08082999999</v>
      </c>
      <c r="M79">
        <v>153837.43260999999</v>
      </c>
    </row>
    <row r="80" spans="9:13" x14ac:dyDescent="0.25">
      <c r="I80" s="1">
        <v>44012</v>
      </c>
      <c r="L80">
        <v>173409.14395999999</v>
      </c>
      <c r="M80">
        <v>157651.19294000001</v>
      </c>
    </row>
    <row r="81" spans="9:13" x14ac:dyDescent="0.25">
      <c r="I81" s="1">
        <v>44043</v>
      </c>
      <c r="L81">
        <v>176174.56432999999</v>
      </c>
      <c r="M81">
        <v>158958.12778000001</v>
      </c>
    </row>
    <row r="82" spans="9:13" x14ac:dyDescent="0.25">
      <c r="I82" s="1">
        <v>44074</v>
      </c>
      <c r="L82">
        <v>177054.31646</v>
      </c>
      <c r="M82">
        <v>160175.44422</v>
      </c>
    </row>
    <row r="83" spans="9:13" x14ac:dyDescent="0.25">
      <c r="I83" s="1">
        <v>44104</v>
      </c>
      <c r="L83">
        <v>177918.86559999999</v>
      </c>
      <c r="M83">
        <v>156805.20003000001</v>
      </c>
    </row>
    <row r="84" spans="9:13" x14ac:dyDescent="0.25">
      <c r="I84" s="1">
        <v>44135</v>
      </c>
      <c r="L84">
        <v>178953.53688999999</v>
      </c>
      <c r="M84">
        <v>153074.88923</v>
      </c>
    </row>
    <row r="85" spans="9:13" x14ac:dyDescent="0.25">
      <c r="I85" s="1">
        <v>44165</v>
      </c>
      <c r="L85">
        <v>179530.75080000001</v>
      </c>
      <c r="M85">
        <v>161843.13326</v>
      </c>
    </row>
    <row r="86" spans="9:13" x14ac:dyDescent="0.25">
      <c r="I86" s="1">
        <v>44196</v>
      </c>
      <c r="L86">
        <v>180470.09002999999</v>
      </c>
      <c r="M86">
        <v>163543.41998999999</v>
      </c>
    </row>
    <row r="87" spans="9:13" x14ac:dyDescent="0.25">
      <c r="I87" s="1">
        <v>44227</v>
      </c>
      <c r="L87">
        <v>181621.49007</v>
      </c>
      <c r="M87">
        <v>167595.91686999999</v>
      </c>
    </row>
    <row r="88" spans="9:13" x14ac:dyDescent="0.25">
      <c r="I88" s="1">
        <v>44255</v>
      </c>
      <c r="L88">
        <v>183360.72438</v>
      </c>
      <c r="M88">
        <v>168936.26134</v>
      </c>
    </row>
    <row r="89" spans="9:13" x14ac:dyDescent="0.25">
      <c r="I89" s="1">
        <v>44286</v>
      </c>
      <c r="L89">
        <v>185168.11572999999</v>
      </c>
      <c r="M89">
        <v>167783.91695000001</v>
      </c>
    </row>
    <row r="90" spans="9:13" x14ac:dyDescent="0.25">
      <c r="I90" s="1">
        <v>44316</v>
      </c>
      <c r="L90">
        <v>186965.16115</v>
      </c>
      <c r="M90">
        <v>170564.00941999999</v>
      </c>
    </row>
    <row r="91" spans="9:13" x14ac:dyDescent="0.25">
      <c r="I91" s="1">
        <v>44347</v>
      </c>
      <c r="L91">
        <v>187738.79660999999</v>
      </c>
      <c r="M91">
        <v>172004.88002000001</v>
      </c>
    </row>
    <row r="92" spans="9:13" x14ac:dyDescent="0.25">
      <c r="I92" s="1">
        <v>44377</v>
      </c>
      <c r="L92">
        <v>188797.13055</v>
      </c>
      <c r="M92">
        <v>172256.46059999999</v>
      </c>
    </row>
    <row r="93" spans="9:13" x14ac:dyDescent="0.25">
      <c r="I93" s="1">
        <v>44408</v>
      </c>
      <c r="L93">
        <v>191394.56265000001</v>
      </c>
      <c r="M93">
        <v>174091.21997000001</v>
      </c>
    </row>
    <row r="94" spans="9:13" x14ac:dyDescent="0.25">
      <c r="I94" s="1">
        <v>44439</v>
      </c>
      <c r="L94">
        <v>192791.80238000001</v>
      </c>
      <c r="M94">
        <v>175645.17475999999</v>
      </c>
    </row>
    <row r="95" spans="9:13" x14ac:dyDescent="0.25">
      <c r="I95" s="1">
        <v>44469</v>
      </c>
      <c r="L95">
        <v>193870.63088000001</v>
      </c>
      <c r="M95">
        <v>175994.59224</v>
      </c>
    </row>
    <row r="96" spans="9:13" x14ac:dyDescent="0.25">
      <c r="I96" s="1">
        <v>44500</v>
      </c>
      <c r="L96">
        <v>194975.30170000001</v>
      </c>
      <c r="M96">
        <v>178681.14614999999</v>
      </c>
    </row>
    <row r="97" spans="9:13" x14ac:dyDescent="0.25">
      <c r="I97" s="1">
        <v>44530</v>
      </c>
      <c r="L97">
        <v>196523.96669999999</v>
      </c>
      <c r="M97">
        <v>179299.65283000001</v>
      </c>
    </row>
    <row r="98" spans="9:13" x14ac:dyDescent="0.25">
      <c r="I98" s="1">
        <v>44561</v>
      </c>
      <c r="L98">
        <v>198305.80781999999</v>
      </c>
      <c r="M98">
        <v>182612.15724</v>
      </c>
    </row>
    <row r="99" spans="9:13" x14ac:dyDescent="0.25">
      <c r="I99" s="1">
        <v>44592</v>
      </c>
      <c r="L99">
        <v>199299.47315000001</v>
      </c>
      <c r="M99">
        <v>180059.19975</v>
      </c>
    </row>
    <row r="100" spans="9:13" x14ac:dyDescent="0.25">
      <c r="I100" s="1">
        <v>44620</v>
      </c>
      <c r="L100">
        <v>201052.29152999999</v>
      </c>
      <c r="M100">
        <v>180782.51613999999</v>
      </c>
    </row>
    <row r="101" spans="9:13" x14ac:dyDescent="0.25">
      <c r="I101" s="1">
        <v>44651</v>
      </c>
      <c r="L101">
        <v>203649.80796000001</v>
      </c>
      <c r="M101">
        <v>179704.65826</v>
      </c>
    </row>
    <row r="102" spans="9:13" x14ac:dyDescent="0.25">
      <c r="I102" s="1">
        <v>44681</v>
      </c>
      <c r="L102">
        <v>205466.49137</v>
      </c>
      <c r="M102">
        <v>180180.19996999999</v>
      </c>
    </row>
    <row r="103" spans="9:13" x14ac:dyDescent="0.25">
      <c r="I103" s="1">
        <v>44712</v>
      </c>
      <c r="L103">
        <v>207508.66889</v>
      </c>
      <c r="M103">
        <v>180666.04139</v>
      </c>
    </row>
    <row r="104" spans="9:13" x14ac:dyDescent="0.25">
      <c r="I104" s="1">
        <v>44742</v>
      </c>
      <c r="L104">
        <v>210317.16967999999</v>
      </c>
      <c r="M104">
        <v>178726.61496000001</v>
      </c>
    </row>
    <row r="105" spans="9:13" x14ac:dyDescent="0.25">
      <c r="I105" s="1">
        <v>44773</v>
      </c>
      <c r="L105">
        <v>214138.73847000001</v>
      </c>
      <c r="M105">
        <v>181355.41097999999</v>
      </c>
    </row>
    <row r="106" spans="9:13" x14ac:dyDescent="0.25">
      <c r="I106" s="1">
        <v>44804</v>
      </c>
      <c r="L106">
        <v>215243.64658</v>
      </c>
      <c r="M106">
        <v>183771.48723</v>
      </c>
    </row>
    <row r="107" spans="9:13" x14ac:dyDescent="0.25">
      <c r="I107" s="1">
        <v>44834</v>
      </c>
      <c r="L107">
        <v>216134.05634000001</v>
      </c>
      <c r="M107">
        <v>179476.38644</v>
      </c>
    </row>
    <row r="108" spans="9:13" x14ac:dyDescent="0.25">
      <c r="I108" s="1">
        <v>44865</v>
      </c>
      <c r="L108">
        <v>217641.91305</v>
      </c>
      <c r="M108">
        <v>183887.75812000001</v>
      </c>
    </row>
    <row r="109" spans="9:13" x14ac:dyDescent="0.25">
      <c r="I109" s="1">
        <v>44895</v>
      </c>
      <c r="L109">
        <v>218936.30744999999</v>
      </c>
      <c r="M109">
        <v>188697.62413000001</v>
      </c>
    </row>
    <row r="110" spans="9:13" x14ac:dyDescent="0.25">
      <c r="I110" s="1">
        <v>44926</v>
      </c>
      <c r="L110">
        <v>220517.26194999999</v>
      </c>
      <c r="M110">
        <v>190057.92272</v>
      </c>
    </row>
    <row r="111" spans="9:13" x14ac:dyDescent="0.25">
      <c r="I111" s="1">
        <v>44957</v>
      </c>
      <c r="L111">
        <v>220994.53607</v>
      </c>
      <c r="M111">
        <v>202949.32665</v>
      </c>
    </row>
    <row r="112" spans="9:13" x14ac:dyDescent="0.25">
      <c r="I112" s="1">
        <v>44985</v>
      </c>
      <c r="L112">
        <v>223254.35800000001</v>
      </c>
      <c r="M112">
        <v>204181.21945999999</v>
      </c>
    </row>
    <row r="113" spans="9:13" x14ac:dyDescent="0.25">
      <c r="I113" s="1">
        <v>45016</v>
      </c>
      <c r="L113">
        <v>226198.01225</v>
      </c>
      <c r="M113">
        <v>204062.17662000001</v>
      </c>
    </row>
    <row r="114" spans="9:13" x14ac:dyDescent="0.25">
      <c r="I114" s="1">
        <v>45046</v>
      </c>
      <c r="L114">
        <v>227729.63764</v>
      </c>
      <c r="M114">
        <v>206163.25902999999</v>
      </c>
    </row>
    <row r="115" spans="9:13" x14ac:dyDescent="0.25">
      <c r="I115" s="1">
        <v>45077</v>
      </c>
      <c r="L115">
        <v>228891.07147</v>
      </c>
      <c r="M115">
        <v>204920.64903</v>
      </c>
    </row>
    <row r="116" spans="9:13" x14ac:dyDescent="0.25">
      <c r="I116" s="1">
        <v>45107</v>
      </c>
      <c r="L116">
        <v>230032.77064</v>
      </c>
      <c r="M116">
        <v>206812.40393999999</v>
      </c>
    </row>
    <row r="117" spans="9:13" x14ac:dyDescent="0.25">
      <c r="I117" s="1">
        <v>45138</v>
      </c>
      <c r="L117">
        <v>232824.23691000001</v>
      </c>
      <c r="M117">
        <v>206346.59494000001</v>
      </c>
    </row>
    <row r="118" spans="9:13" x14ac:dyDescent="0.25">
      <c r="I118" s="1">
        <v>45169</v>
      </c>
      <c r="L118">
        <v>234209.46789</v>
      </c>
      <c r="M118">
        <v>207885.25847999999</v>
      </c>
    </row>
    <row r="119" spans="9:13" x14ac:dyDescent="0.25">
      <c r="I119" s="1">
        <v>45199</v>
      </c>
      <c r="L119">
        <v>236390.76675000001</v>
      </c>
      <c r="M119">
        <v>203122.59916000001</v>
      </c>
    </row>
    <row r="120" spans="9:13" x14ac:dyDescent="0.25">
      <c r="I120" s="1">
        <v>45230</v>
      </c>
      <c r="L120">
        <v>239221.95269999999</v>
      </c>
      <c r="M120">
        <v>201305.60853999999</v>
      </c>
    </row>
    <row r="121" spans="9:13" x14ac:dyDescent="0.25">
      <c r="I121" s="1">
        <v>45260</v>
      </c>
      <c r="L121">
        <v>239788.53914000001</v>
      </c>
      <c r="M121">
        <v>209796.27825</v>
      </c>
    </row>
    <row r="122" spans="9:13" x14ac:dyDescent="0.25">
      <c r="I122" s="1">
        <v>45291</v>
      </c>
      <c r="L122">
        <v>240651.7561</v>
      </c>
      <c r="M122">
        <v>213735.22028000001</v>
      </c>
    </row>
    <row r="123" spans="9:13" x14ac:dyDescent="0.25">
      <c r="I123" s="1">
        <v>45322</v>
      </c>
      <c r="L123">
        <v>241595.76626999999</v>
      </c>
      <c r="M123">
        <v>212007.27512999999</v>
      </c>
    </row>
    <row r="124" spans="9:13" x14ac:dyDescent="0.25">
      <c r="I124" s="1">
        <v>45351</v>
      </c>
      <c r="L124">
        <v>244625.34602</v>
      </c>
      <c r="M124">
        <v>213718.65849</v>
      </c>
    </row>
    <row r="125" spans="9:13" x14ac:dyDescent="0.25">
      <c r="I125" s="1">
        <v>45382</v>
      </c>
      <c r="L125">
        <v>247308.70885</v>
      </c>
      <c r="M125">
        <v>215935.17597000001</v>
      </c>
    </row>
    <row r="126" spans="9:13" x14ac:dyDescent="0.25">
      <c r="I126" s="1">
        <v>45412</v>
      </c>
      <c r="L126">
        <v>248730.86914</v>
      </c>
      <c r="M126">
        <v>218673.94052</v>
      </c>
    </row>
    <row r="127" spans="9:13" x14ac:dyDescent="0.25">
      <c r="I127" s="1">
        <v>45443</v>
      </c>
      <c r="L127">
        <v>249977.39895</v>
      </c>
      <c r="M127">
        <v>221560.05679</v>
      </c>
    </row>
    <row r="128" spans="9:13" x14ac:dyDescent="0.25">
      <c r="I128" s="1">
        <v>45473</v>
      </c>
      <c r="L128">
        <v>250993.28826</v>
      </c>
      <c r="M128">
        <v>223675.41685000001</v>
      </c>
    </row>
    <row r="129" spans="9:13" x14ac:dyDescent="0.25">
      <c r="I129" s="1">
        <v>45504</v>
      </c>
      <c r="L129">
        <v>252880.68569000001</v>
      </c>
      <c r="M129">
        <v>227633.27804</v>
      </c>
    </row>
    <row r="130" spans="9:13" x14ac:dyDescent="0.25">
      <c r="I130" s="1">
        <v>45535</v>
      </c>
      <c r="L130">
        <v>253934.53817000001</v>
      </c>
      <c r="M130">
        <v>230875.23613</v>
      </c>
    </row>
    <row r="131" spans="9:13" x14ac:dyDescent="0.25">
      <c r="I131" s="1">
        <v>45565</v>
      </c>
      <c r="L131">
        <v>254964.99603000001</v>
      </c>
      <c r="M131">
        <v>239271.97787999999</v>
      </c>
    </row>
    <row r="132" spans="9:13" x14ac:dyDescent="0.25">
      <c r="I132" s="1">
        <v>45596</v>
      </c>
      <c r="L132">
        <v>255602.58545000001</v>
      </c>
      <c r="M132">
        <v>238666.63753000001</v>
      </c>
    </row>
    <row r="133" spans="9:13" x14ac:dyDescent="0.25">
      <c r="I133" s="1">
        <v>45626</v>
      </c>
      <c r="L133">
        <v>256426.97245999999</v>
      </c>
      <c r="M133">
        <v>239877.58914</v>
      </c>
    </row>
    <row r="134" spans="9:13" x14ac:dyDescent="0.25">
      <c r="I134" s="1">
        <v>45657</v>
      </c>
      <c r="L134">
        <v>257594.23264</v>
      </c>
      <c r="M134">
        <v>242710.32527999999</v>
      </c>
    </row>
    <row r="135" spans="9:13" x14ac:dyDescent="0.25">
      <c r="I135" s="1">
        <v>45688</v>
      </c>
      <c r="L135">
        <v>259100.02351999999</v>
      </c>
      <c r="M135">
        <v>243307.90044999999</v>
      </c>
    </row>
    <row r="136" spans="9:13" x14ac:dyDescent="0.25">
      <c r="I136" s="1">
        <v>45716</v>
      </c>
      <c r="L136">
        <v>262125.87625</v>
      </c>
      <c r="M136">
        <v>244409.67967000001</v>
      </c>
    </row>
    <row r="137" spans="9:13" x14ac:dyDescent="0.25">
      <c r="I137" s="1">
        <v>45747</v>
      </c>
      <c r="L137">
        <v>264000.84226</v>
      </c>
      <c r="M137">
        <v>247361.64353</v>
      </c>
    </row>
    <row r="138" spans="9:13" x14ac:dyDescent="0.25">
      <c r="I138" s="1">
        <v>45777</v>
      </c>
      <c r="L138">
        <v>265605.62832000002</v>
      </c>
      <c r="M138">
        <v>250433.10268000001</v>
      </c>
    </row>
    <row r="139" spans="9:13" x14ac:dyDescent="0.25">
      <c r="I139" s="1">
        <v>45808</v>
      </c>
      <c r="L139">
        <v>266994.72259000002</v>
      </c>
      <c r="M139">
        <v>254039.02374</v>
      </c>
    </row>
    <row r="140" spans="9:13" x14ac:dyDescent="0.25">
      <c r="I140" s="1">
        <v>45838</v>
      </c>
      <c r="L140">
        <v>268613.97979000001</v>
      </c>
      <c r="M140">
        <v>257058.94636999999</v>
      </c>
    </row>
    <row r="141" spans="9:13" x14ac:dyDescent="0.25">
      <c r="I141" s="1">
        <v>45869</v>
      </c>
      <c r="L141">
        <v>271790.70368999999</v>
      </c>
      <c r="M141">
        <v>261920.99278</v>
      </c>
    </row>
    <row r="142" spans="9:13" x14ac:dyDescent="0.25">
      <c r="I142" s="1">
        <v>45900</v>
      </c>
      <c r="L142">
        <v>272442.28265000001</v>
      </c>
      <c r="M142">
        <v>264166.35311000003</v>
      </c>
    </row>
    <row r="143" spans="9:13" x14ac:dyDescent="0.25">
      <c r="I143" s="1">
        <v>45930</v>
      </c>
      <c r="L143">
        <v>273831.23450000002</v>
      </c>
      <c r="M143">
        <v>268330.71327000001</v>
      </c>
    </row>
    <row r="144" spans="9:13" x14ac:dyDescent="0.25">
      <c r="I144" s="1">
        <v>45961</v>
      </c>
      <c r="L144">
        <v>274999.88493</v>
      </c>
      <c r="M144">
        <v>273952.91583999997</v>
      </c>
    </row>
    <row r="145" spans="9:13" x14ac:dyDescent="0.25">
      <c r="I145" s="1">
        <v>45991</v>
      </c>
      <c r="L145">
        <v>275630.10915999999</v>
      </c>
      <c r="M145">
        <v>274946.39743000001</v>
      </c>
    </row>
    <row r="146" spans="9:13" x14ac:dyDescent="0.25">
      <c r="I146" s="1">
        <v>46022</v>
      </c>
      <c r="L146">
        <v>277168.19667999999</v>
      </c>
      <c r="M146">
        <v>276088.09414</v>
      </c>
    </row>
    <row r="147" spans="9:13" x14ac:dyDescent="0.25">
      <c r="I147" s="1">
        <v>46053</v>
      </c>
      <c r="L147">
        <v>278504.49611000001</v>
      </c>
      <c r="M147">
        <v>282203.06873</v>
      </c>
    </row>
    <row r="148" spans="9:13" x14ac:dyDescent="0.25">
      <c r="I148" s="1">
        <v>46081</v>
      </c>
      <c r="L148">
        <v>280379.66889999999</v>
      </c>
      <c r="M148">
        <v>286978.23726999998</v>
      </c>
    </row>
    <row r="149" spans="9:13" x14ac:dyDescent="0.25">
      <c r="I149" s="1">
        <v>46112</v>
      </c>
      <c r="L149">
        <v>282874.3897</v>
      </c>
      <c r="M149">
        <v>278569.59691000002</v>
      </c>
    </row>
    <row r="150" spans="9:13" x14ac:dyDescent="0.25">
      <c r="I150" s="1">
        <v>46142</v>
      </c>
      <c r="L150">
        <v>286916.22850999999</v>
      </c>
      <c r="M150">
        <v>285445.89807</v>
      </c>
    </row>
    <row r="151" spans="9:13" x14ac:dyDescent="0.25">
      <c r="I151" s="1">
        <v>46173</v>
      </c>
      <c r="J151">
        <v>279577.57185000001</v>
      </c>
      <c r="K151">
        <v>289180.45785000001</v>
      </c>
      <c r="L151">
        <v>289180.45785000001</v>
      </c>
      <c r="M151">
        <v>279577.57185000001</v>
      </c>
    </row>
  </sheetData>
  <pageMargins left="0.7" right="0.7" top="0.75" bottom="0.75" header="0.3" footer="0.3"/>
  <drawing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AD6D-C8A9-4F57-992A-ED94D18069A0}">
  <dimension ref="B1:M151"/>
  <sheetViews>
    <sheetView topLeftCell="A5" zoomScale="280" zoomScaleNormal="280" workbookViewId="0">
      <selection activeCell="B7" sqref="B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818</v>
      </c>
      <c r="C2" t="s">
        <v>163</v>
      </c>
      <c r="D2" t="s">
        <v>113</v>
      </c>
      <c r="E2" t="str">
        <f>_xlfn.CONCAT(B2,"_",C2,"_",D2)</f>
        <v>818_B3_PH_FOORD</v>
      </c>
      <c r="F2" t="str">
        <f>INDEX(
Table_MAPPINGS_PH_GRAPHS_2[SERIES_ID],
MATCH(E2,Table_MAPPINGS_PH_GRAPHS_2[LOOKUP],0
))</f>
        <v>3851</v>
      </c>
      <c r="G2" t="str">
        <f>INDEX(
Table_MAPPINGS_PH_GRAPHS_2[LEGEND_DESCRIPTION],
MATCH(E2,Table_MAPPINGS_PH_GRAPHS_2[LOOKUP],0
))</f>
        <v>Foord</v>
      </c>
      <c r="I2" s="1">
        <v>41640</v>
      </c>
      <c r="L2">
        <v>100000</v>
      </c>
      <c r="M2">
        <v>100000</v>
      </c>
    </row>
    <row r="3" spans="2:13" x14ac:dyDescent="0.25">
      <c r="B3">
        <v>818</v>
      </c>
      <c r="C3" t="str">
        <f>C2</f>
        <v>B3</v>
      </c>
      <c r="D3" t="s">
        <v>114</v>
      </c>
      <c r="E3" t="str">
        <f>_xlfn.CONCAT(B3,"_",C3,"_",D3)</f>
        <v>818_B3_PH_COMP_1</v>
      </c>
      <c r="F3" t="str">
        <f>INDEX(
Table_MAPPINGS_PH_GRAPHS_2[SERIES_ID],
MATCH(E3,Table_MAPPINGS_PH_GRAPHS_2[LOOKUP],0
))</f>
        <v>3561</v>
      </c>
      <c r="G3" t="str">
        <f>INDEX(
Table_MAPPINGS_PH_GRAPHS_2[LEGEND_DESCRIPTION],
MATCH(E3,Table_MAPPINGS_PH_GRAPHS_2[LOOKUP],0
))</f>
        <v>Benchmark</v>
      </c>
      <c r="I3" s="1">
        <v>41670</v>
      </c>
      <c r="L3">
        <v>100975.2454</v>
      </c>
      <c r="M3">
        <v>98409</v>
      </c>
    </row>
    <row r="4" spans="2:13" x14ac:dyDescent="0.25">
      <c r="I4" s="1">
        <v>41698</v>
      </c>
      <c r="L4">
        <v>102383.35315</v>
      </c>
      <c r="M4">
        <v>100101</v>
      </c>
    </row>
    <row r="5" spans="2:13" x14ac:dyDescent="0.25">
      <c r="I5" s="1">
        <v>41729</v>
      </c>
      <c r="L5">
        <v>104016.86734</v>
      </c>
      <c r="M5">
        <v>101617.63787999999</v>
      </c>
    </row>
    <row r="6" spans="2:13" x14ac:dyDescent="0.25">
      <c r="I6" s="1">
        <v>41759</v>
      </c>
      <c r="L6">
        <v>104814.18507000001</v>
      </c>
      <c r="M6">
        <v>102936.25272999999</v>
      </c>
    </row>
    <row r="7" spans="2:13" x14ac:dyDescent="0.25">
      <c r="I7" s="1">
        <v>41790</v>
      </c>
      <c r="L7">
        <v>105348.26788</v>
      </c>
      <c r="M7">
        <v>103568.46533000001</v>
      </c>
    </row>
    <row r="8" spans="2:13" x14ac:dyDescent="0.25">
      <c r="I8" s="1">
        <v>41820</v>
      </c>
      <c r="L8">
        <v>105966.85000999999</v>
      </c>
      <c r="M8">
        <v>105016.53322</v>
      </c>
    </row>
    <row r="9" spans="2:13" x14ac:dyDescent="0.25">
      <c r="I9" s="1">
        <v>41851</v>
      </c>
      <c r="L9">
        <v>107160.49463</v>
      </c>
      <c r="M9">
        <v>105700.92845000001</v>
      </c>
    </row>
    <row r="10" spans="2:13" x14ac:dyDescent="0.25">
      <c r="I10" s="1">
        <v>41882</v>
      </c>
      <c r="L10">
        <v>107891.9967</v>
      </c>
      <c r="M10">
        <v>105509.25765</v>
      </c>
    </row>
    <row r="11" spans="2:13" x14ac:dyDescent="0.25">
      <c r="I11" s="1">
        <v>41912</v>
      </c>
      <c r="L11">
        <v>108239.51449</v>
      </c>
      <c r="M11">
        <v>106508.58795</v>
      </c>
    </row>
    <row r="12" spans="2:13" x14ac:dyDescent="0.25">
      <c r="I12" s="1">
        <v>41943</v>
      </c>
      <c r="L12">
        <v>108788.55283</v>
      </c>
      <c r="M12">
        <v>106409.68945000001</v>
      </c>
    </row>
    <row r="13" spans="2:13" x14ac:dyDescent="0.25">
      <c r="I13" s="1">
        <v>41973</v>
      </c>
      <c r="L13">
        <v>109139.21030999999</v>
      </c>
      <c r="M13">
        <v>107748.38772</v>
      </c>
    </row>
    <row r="14" spans="2:13" x14ac:dyDescent="0.25">
      <c r="I14" s="1">
        <v>42004</v>
      </c>
      <c r="L14">
        <v>109313.09299</v>
      </c>
      <c r="M14">
        <v>109007.55936</v>
      </c>
    </row>
    <row r="15" spans="2:13" x14ac:dyDescent="0.25">
      <c r="I15" s="1">
        <v>42035</v>
      </c>
      <c r="L15">
        <v>109487.05958</v>
      </c>
      <c r="M15">
        <v>109558.12833000001</v>
      </c>
    </row>
    <row r="16" spans="2:13" x14ac:dyDescent="0.25">
      <c r="I16" s="1">
        <v>42063</v>
      </c>
      <c r="L16">
        <v>110484.84509</v>
      </c>
      <c r="M16">
        <v>111591.15525</v>
      </c>
    </row>
    <row r="17" spans="9:13" x14ac:dyDescent="0.25">
      <c r="I17" s="1">
        <v>42094</v>
      </c>
      <c r="L17">
        <v>112385.17931000001</v>
      </c>
      <c r="M17">
        <v>112813.45616</v>
      </c>
    </row>
    <row r="18" spans="9:13" x14ac:dyDescent="0.25">
      <c r="I18" s="1">
        <v>42124</v>
      </c>
      <c r="L18">
        <v>113707.96675000001</v>
      </c>
      <c r="M18">
        <v>114013.58826999999</v>
      </c>
    </row>
    <row r="19" spans="9:13" x14ac:dyDescent="0.25">
      <c r="I19" s="1">
        <v>42155</v>
      </c>
      <c r="L19">
        <v>114375.81957000001</v>
      </c>
      <c r="M19">
        <v>114544.09649</v>
      </c>
    </row>
    <row r="20" spans="9:13" x14ac:dyDescent="0.25">
      <c r="I20" s="1">
        <v>42185</v>
      </c>
      <c r="L20">
        <v>115227.77914</v>
      </c>
      <c r="M20">
        <v>114062.38256</v>
      </c>
    </row>
    <row r="21" spans="9:13" x14ac:dyDescent="0.25">
      <c r="I21" s="1">
        <v>42216</v>
      </c>
      <c r="L21">
        <v>116774.98839</v>
      </c>
      <c r="M21">
        <v>115260.43831</v>
      </c>
    </row>
    <row r="22" spans="9:13" x14ac:dyDescent="0.25">
      <c r="I22" s="1">
        <v>42247</v>
      </c>
      <c r="L22">
        <v>117163.99378999999</v>
      </c>
      <c r="M22">
        <v>115014.39047</v>
      </c>
    </row>
    <row r="23" spans="9:13" x14ac:dyDescent="0.25">
      <c r="I23" s="1">
        <v>42277</v>
      </c>
      <c r="L23">
        <v>117541.7411</v>
      </c>
      <c r="M23">
        <v>114085.15360999999</v>
      </c>
    </row>
    <row r="24" spans="9:13" x14ac:dyDescent="0.25">
      <c r="I24" s="1">
        <v>42308</v>
      </c>
      <c r="L24">
        <v>118227.00221000001</v>
      </c>
      <c r="M24">
        <v>118348.76375</v>
      </c>
    </row>
    <row r="25" spans="9:13" x14ac:dyDescent="0.25">
      <c r="I25" s="1">
        <v>42338</v>
      </c>
      <c r="L25">
        <v>118706.41426999999</v>
      </c>
      <c r="M25">
        <v>118610.01697</v>
      </c>
    </row>
    <row r="26" spans="9:13" x14ac:dyDescent="0.25">
      <c r="I26" s="1">
        <v>42369</v>
      </c>
      <c r="L26">
        <v>119397.47189</v>
      </c>
      <c r="M26">
        <v>119935.32173</v>
      </c>
    </row>
    <row r="27" spans="9:13" x14ac:dyDescent="0.25">
      <c r="I27" s="1">
        <v>42400</v>
      </c>
      <c r="L27">
        <v>120684.55186000001</v>
      </c>
      <c r="M27">
        <v>118258.8588</v>
      </c>
    </row>
    <row r="28" spans="9:13" x14ac:dyDescent="0.25">
      <c r="I28" s="1">
        <v>42429</v>
      </c>
      <c r="L28">
        <v>122645.95681</v>
      </c>
      <c r="M28">
        <v>119568.29799000001</v>
      </c>
    </row>
    <row r="29" spans="9:13" x14ac:dyDescent="0.25">
      <c r="I29" s="1">
        <v>42460</v>
      </c>
      <c r="L29">
        <v>123948.98732</v>
      </c>
      <c r="M29">
        <v>121261.45526</v>
      </c>
    </row>
    <row r="30" spans="9:13" x14ac:dyDescent="0.25">
      <c r="I30" s="1">
        <v>42490</v>
      </c>
      <c r="L30">
        <v>125345.33648</v>
      </c>
      <c r="M30">
        <v>121035.20110000001</v>
      </c>
    </row>
    <row r="31" spans="9:13" x14ac:dyDescent="0.25">
      <c r="I31" s="1">
        <v>42521</v>
      </c>
      <c r="L31">
        <v>125962.88387000001</v>
      </c>
      <c r="M31">
        <v>125257.53466999999</v>
      </c>
    </row>
    <row r="32" spans="9:13" x14ac:dyDescent="0.25">
      <c r="I32" s="1">
        <v>42551</v>
      </c>
      <c r="L32">
        <v>127071.04932999999</v>
      </c>
      <c r="M32">
        <v>122279.59897000001</v>
      </c>
    </row>
    <row r="33" spans="9:13" x14ac:dyDescent="0.25">
      <c r="I33" s="1">
        <v>42582</v>
      </c>
      <c r="L33">
        <v>128500.46044</v>
      </c>
      <c r="M33">
        <v>122482.15031</v>
      </c>
    </row>
    <row r="34" spans="9:13" x14ac:dyDescent="0.25">
      <c r="I34" s="1">
        <v>42613</v>
      </c>
      <c r="L34">
        <v>128827.60875</v>
      </c>
      <c r="M34">
        <v>125401.90635999999</v>
      </c>
    </row>
    <row r="35" spans="9:13" x14ac:dyDescent="0.25">
      <c r="I35" s="1">
        <v>42643</v>
      </c>
      <c r="L35">
        <v>129445.44386</v>
      </c>
      <c r="M35">
        <v>122317.86259</v>
      </c>
    </row>
    <row r="36" spans="9:13" x14ac:dyDescent="0.25">
      <c r="I36" s="1">
        <v>42674</v>
      </c>
      <c r="L36">
        <v>130486.14939999999</v>
      </c>
      <c r="M36">
        <v>119382.04072</v>
      </c>
    </row>
    <row r="37" spans="9:13" x14ac:dyDescent="0.25">
      <c r="I37" s="1">
        <v>42704</v>
      </c>
      <c r="L37">
        <v>131314.38443000001</v>
      </c>
      <c r="M37">
        <v>120990.98085000001</v>
      </c>
    </row>
    <row r="38" spans="9:13" x14ac:dyDescent="0.25">
      <c r="I38" s="1">
        <v>42735</v>
      </c>
      <c r="L38">
        <v>132282.51076999999</v>
      </c>
      <c r="M38">
        <v>120605.75711999999</v>
      </c>
    </row>
    <row r="39" spans="9:13" x14ac:dyDescent="0.25">
      <c r="I39" s="1">
        <v>42766</v>
      </c>
      <c r="L39">
        <v>133470.74228000001</v>
      </c>
      <c r="M39">
        <v>121729.6007</v>
      </c>
    </row>
    <row r="40" spans="9:13" x14ac:dyDescent="0.25">
      <c r="I40" s="1">
        <v>42794</v>
      </c>
      <c r="L40">
        <v>135282.57809</v>
      </c>
      <c r="M40">
        <v>121123.77877</v>
      </c>
    </row>
    <row r="41" spans="9:13" x14ac:dyDescent="0.25">
      <c r="I41" s="1">
        <v>42825</v>
      </c>
      <c r="L41">
        <v>136504.85313</v>
      </c>
      <c r="M41">
        <v>123326.14846</v>
      </c>
    </row>
    <row r="42" spans="9:13" x14ac:dyDescent="0.25">
      <c r="I42" s="1">
        <v>42855</v>
      </c>
      <c r="L42">
        <v>137073.91894</v>
      </c>
      <c r="M42">
        <v>125727.36633999999</v>
      </c>
    </row>
    <row r="43" spans="9:13" x14ac:dyDescent="0.25">
      <c r="I43" s="1">
        <v>42886</v>
      </c>
      <c r="L43">
        <v>137918.83467000001</v>
      </c>
      <c r="M43">
        <v>126562.37841999999</v>
      </c>
    </row>
    <row r="44" spans="9:13" x14ac:dyDescent="0.25">
      <c r="I44" s="1">
        <v>42916</v>
      </c>
      <c r="L44">
        <v>138623.12766999999</v>
      </c>
      <c r="M44">
        <v>125335.53582</v>
      </c>
    </row>
    <row r="45" spans="9:13" x14ac:dyDescent="0.25">
      <c r="I45" s="1">
        <v>42947</v>
      </c>
      <c r="L45">
        <v>139475.69734000001</v>
      </c>
      <c r="M45">
        <v>127694.3333</v>
      </c>
    </row>
    <row r="46" spans="9:13" x14ac:dyDescent="0.25">
      <c r="I46" s="1">
        <v>42978</v>
      </c>
      <c r="L46">
        <v>140071.08199999999</v>
      </c>
      <c r="M46">
        <v>127982.34548</v>
      </c>
    </row>
    <row r="47" spans="9:13" x14ac:dyDescent="0.25">
      <c r="I47" s="1">
        <v>43008</v>
      </c>
      <c r="L47">
        <v>141178.02046999999</v>
      </c>
      <c r="M47">
        <v>130782.09414</v>
      </c>
    </row>
    <row r="48" spans="9:13" x14ac:dyDescent="0.25">
      <c r="I48" s="1">
        <v>43039</v>
      </c>
      <c r="L48">
        <v>142042.86647000001</v>
      </c>
      <c r="M48">
        <v>133554.58635999999</v>
      </c>
    </row>
    <row r="49" spans="9:13" x14ac:dyDescent="0.25">
      <c r="I49" s="1">
        <v>43069</v>
      </c>
      <c r="L49">
        <v>142632.77687999999</v>
      </c>
      <c r="M49">
        <v>132471.72362</v>
      </c>
    </row>
    <row r="50" spans="9:13" x14ac:dyDescent="0.25">
      <c r="I50" s="1">
        <v>43100</v>
      </c>
      <c r="L50">
        <v>143789.93414999999</v>
      </c>
      <c r="M50">
        <v>129733.31942</v>
      </c>
    </row>
    <row r="51" spans="9:13" x14ac:dyDescent="0.25">
      <c r="I51" s="1">
        <v>43131</v>
      </c>
      <c r="L51">
        <v>144646.90263999999</v>
      </c>
      <c r="M51">
        <v>131205.92185000001</v>
      </c>
    </row>
    <row r="52" spans="9:13" x14ac:dyDescent="0.25">
      <c r="I52" s="1">
        <v>43159</v>
      </c>
      <c r="L52">
        <v>146147.04806999999</v>
      </c>
      <c r="M52">
        <v>128495.92434</v>
      </c>
    </row>
    <row r="53" spans="9:13" x14ac:dyDescent="0.25">
      <c r="I53" s="1">
        <v>43190</v>
      </c>
      <c r="L53">
        <v>147168.14037000001</v>
      </c>
      <c r="M53">
        <v>127076.45037000001</v>
      </c>
    </row>
    <row r="54" spans="9:13" x14ac:dyDescent="0.25">
      <c r="I54" s="1">
        <v>43220</v>
      </c>
      <c r="L54">
        <v>148714.11762</v>
      </c>
      <c r="M54">
        <v>131901.50748999999</v>
      </c>
    </row>
    <row r="55" spans="9:13" x14ac:dyDescent="0.25">
      <c r="I55" s="1">
        <v>43251</v>
      </c>
      <c r="L55">
        <v>149478.36248000001</v>
      </c>
      <c r="M55">
        <v>131120.31881</v>
      </c>
    </row>
    <row r="56" spans="9:13" x14ac:dyDescent="0.25">
      <c r="I56" s="1">
        <v>43281</v>
      </c>
      <c r="L56">
        <v>150499.44518000001</v>
      </c>
      <c r="M56">
        <v>134846.61202</v>
      </c>
    </row>
    <row r="57" spans="9:13" x14ac:dyDescent="0.25">
      <c r="I57" s="1">
        <v>43312</v>
      </c>
      <c r="L57">
        <v>152217.65491000001</v>
      </c>
      <c r="M57">
        <v>134909.19983</v>
      </c>
    </row>
    <row r="58" spans="9:13" x14ac:dyDescent="0.25">
      <c r="I58" s="1">
        <v>43343</v>
      </c>
      <c r="L58">
        <v>152589.25258</v>
      </c>
      <c r="M58">
        <v>140754.20657000001</v>
      </c>
    </row>
    <row r="59" spans="9:13" x14ac:dyDescent="0.25">
      <c r="I59" s="1">
        <v>43373</v>
      </c>
      <c r="L59">
        <v>153761.53438</v>
      </c>
      <c r="M59">
        <v>136647.83074999999</v>
      </c>
    </row>
    <row r="60" spans="9:13" x14ac:dyDescent="0.25">
      <c r="I60" s="1">
        <v>43404</v>
      </c>
      <c r="L60">
        <v>154956.30356999999</v>
      </c>
      <c r="M60">
        <v>133826.02374999999</v>
      </c>
    </row>
    <row r="61" spans="9:13" x14ac:dyDescent="0.25">
      <c r="I61" s="1">
        <v>43434</v>
      </c>
      <c r="L61">
        <v>155729.78745</v>
      </c>
      <c r="M61">
        <v>130805.01651</v>
      </c>
    </row>
    <row r="62" spans="9:13" x14ac:dyDescent="0.25">
      <c r="I62" s="1">
        <v>43465</v>
      </c>
      <c r="L62">
        <v>155995.29037</v>
      </c>
      <c r="M62">
        <v>131744.44013999999</v>
      </c>
    </row>
    <row r="63" spans="9:13" x14ac:dyDescent="0.25">
      <c r="I63" s="1">
        <v>43496</v>
      </c>
      <c r="L63">
        <v>156218.22875000001</v>
      </c>
      <c r="M63">
        <v>133217.81471999999</v>
      </c>
    </row>
    <row r="64" spans="9:13" x14ac:dyDescent="0.25">
      <c r="I64" s="1">
        <v>43524</v>
      </c>
      <c r="L64">
        <v>157932.29754</v>
      </c>
      <c r="M64">
        <v>137970.33176</v>
      </c>
    </row>
    <row r="65" spans="9:13" x14ac:dyDescent="0.25">
      <c r="I65" s="1">
        <v>43555</v>
      </c>
      <c r="L65">
        <v>159706.32644</v>
      </c>
      <c r="M65">
        <v>139637.90147000001</v>
      </c>
    </row>
    <row r="66" spans="9:13" x14ac:dyDescent="0.25">
      <c r="I66" s="1">
        <v>43585</v>
      </c>
      <c r="L66">
        <v>161194.68142000001</v>
      </c>
      <c r="M66">
        <v>142000.21492</v>
      </c>
    </row>
    <row r="67" spans="9:13" x14ac:dyDescent="0.25">
      <c r="I67" s="1">
        <v>43616</v>
      </c>
      <c r="L67">
        <v>162150.32392</v>
      </c>
      <c r="M67">
        <v>137985.12531999999</v>
      </c>
    </row>
    <row r="68" spans="9:13" x14ac:dyDescent="0.25">
      <c r="I68" s="1">
        <v>43646</v>
      </c>
      <c r="L68">
        <v>163232.91623999999</v>
      </c>
      <c r="M68">
        <v>140675.10284000001</v>
      </c>
    </row>
    <row r="69" spans="9:13" x14ac:dyDescent="0.25">
      <c r="I69" s="1">
        <v>43677</v>
      </c>
      <c r="L69">
        <v>164338.36837000001</v>
      </c>
      <c r="M69">
        <v>139541.52969</v>
      </c>
    </row>
    <row r="70" spans="9:13" x14ac:dyDescent="0.25">
      <c r="I70" s="1">
        <v>43708</v>
      </c>
      <c r="L70">
        <v>165308.49411</v>
      </c>
      <c r="M70">
        <v>143574.68899</v>
      </c>
    </row>
    <row r="71" spans="9:13" x14ac:dyDescent="0.25">
      <c r="I71" s="1">
        <v>43738</v>
      </c>
      <c r="L71">
        <v>166265.37711</v>
      </c>
      <c r="M71">
        <v>144866.03891</v>
      </c>
    </row>
    <row r="72" spans="9:13" x14ac:dyDescent="0.25">
      <c r="I72" s="1">
        <v>43769</v>
      </c>
      <c r="L72">
        <v>166819.48929</v>
      </c>
      <c r="M72">
        <v>148466.83830999999</v>
      </c>
    </row>
    <row r="73" spans="9:13" x14ac:dyDescent="0.25">
      <c r="I73" s="1">
        <v>43799</v>
      </c>
      <c r="L73">
        <v>167499.67113</v>
      </c>
      <c r="M73">
        <v>148035.72219</v>
      </c>
    </row>
    <row r="74" spans="9:13" x14ac:dyDescent="0.25">
      <c r="I74" s="1">
        <v>43830</v>
      </c>
      <c r="L74">
        <v>168507.86571000001</v>
      </c>
      <c r="M74">
        <v>149264.15817000001</v>
      </c>
    </row>
    <row r="75" spans="9:13" x14ac:dyDescent="0.25">
      <c r="I75" s="1">
        <v>43861</v>
      </c>
      <c r="L75">
        <v>169476.64598</v>
      </c>
      <c r="M75">
        <v>150777.96363000001</v>
      </c>
    </row>
    <row r="76" spans="9:13" x14ac:dyDescent="0.25">
      <c r="I76" s="1">
        <v>43890</v>
      </c>
      <c r="L76">
        <v>171583.58050000001</v>
      </c>
      <c r="M76">
        <v>146660.31479</v>
      </c>
    </row>
    <row r="77" spans="9:13" x14ac:dyDescent="0.25">
      <c r="I77" s="1">
        <v>43921</v>
      </c>
      <c r="L77">
        <v>172731.24932</v>
      </c>
      <c r="M77">
        <v>138898.67525</v>
      </c>
    </row>
    <row r="78" spans="9:13" x14ac:dyDescent="0.25">
      <c r="I78" s="1">
        <v>43951</v>
      </c>
      <c r="L78">
        <v>172421.83262999999</v>
      </c>
      <c r="M78">
        <v>151919.06458000001</v>
      </c>
    </row>
    <row r="79" spans="9:13" x14ac:dyDescent="0.25">
      <c r="I79" s="1">
        <v>43982</v>
      </c>
      <c r="L79">
        <v>171982.08082999999</v>
      </c>
      <c r="M79">
        <v>153842.24828</v>
      </c>
    </row>
    <row r="80" spans="9:13" x14ac:dyDescent="0.25">
      <c r="I80" s="1">
        <v>44012</v>
      </c>
      <c r="L80">
        <v>173409.14395999999</v>
      </c>
      <c r="M80">
        <v>157737.16206</v>
      </c>
    </row>
    <row r="81" spans="9:13" x14ac:dyDescent="0.25">
      <c r="I81" s="1">
        <v>44043</v>
      </c>
      <c r="L81">
        <v>176174.56432999999</v>
      </c>
      <c r="M81">
        <v>159132.55942999999</v>
      </c>
    </row>
    <row r="82" spans="9:13" x14ac:dyDescent="0.25">
      <c r="I82" s="1">
        <v>44074</v>
      </c>
      <c r="L82">
        <v>177054.31646</v>
      </c>
      <c r="M82">
        <v>160466.96262999999</v>
      </c>
    </row>
    <row r="83" spans="9:13" x14ac:dyDescent="0.25">
      <c r="I83" s="1">
        <v>44104</v>
      </c>
      <c r="L83">
        <v>177918.86559999999</v>
      </c>
      <c r="M83">
        <v>157133.43468999999</v>
      </c>
    </row>
    <row r="84" spans="9:13" x14ac:dyDescent="0.25">
      <c r="I84" s="1">
        <v>44135</v>
      </c>
      <c r="L84">
        <v>178953.53688999999</v>
      </c>
      <c r="M84">
        <v>153408.94349000001</v>
      </c>
    </row>
    <row r="85" spans="9:13" x14ac:dyDescent="0.25">
      <c r="I85" s="1">
        <v>44165</v>
      </c>
      <c r="L85">
        <v>179530.75080000001</v>
      </c>
      <c r="M85">
        <v>162170.44972</v>
      </c>
    </row>
    <row r="86" spans="9:13" x14ac:dyDescent="0.25">
      <c r="I86" s="1">
        <v>44196</v>
      </c>
      <c r="L86">
        <v>180470.09002999999</v>
      </c>
      <c r="M86">
        <v>163861.22247000001</v>
      </c>
    </row>
    <row r="87" spans="9:13" x14ac:dyDescent="0.25">
      <c r="I87" s="1">
        <v>44227</v>
      </c>
      <c r="L87">
        <v>181621.49007</v>
      </c>
      <c r="M87">
        <v>167914.79026000001</v>
      </c>
    </row>
    <row r="88" spans="9:13" x14ac:dyDescent="0.25">
      <c r="I88" s="1">
        <v>44255</v>
      </c>
      <c r="L88">
        <v>183360.72438</v>
      </c>
      <c r="M88">
        <v>169276.48644000001</v>
      </c>
    </row>
    <row r="89" spans="9:13" x14ac:dyDescent="0.25">
      <c r="I89" s="1">
        <v>44286</v>
      </c>
      <c r="L89">
        <v>185168.11572999999</v>
      </c>
      <c r="M89">
        <v>168357.85576999999</v>
      </c>
    </row>
    <row r="90" spans="9:13" x14ac:dyDescent="0.25">
      <c r="I90" s="1">
        <v>44316</v>
      </c>
      <c r="L90">
        <v>186965.16115</v>
      </c>
      <c r="M90">
        <v>171269.59938</v>
      </c>
    </row>
    <row r="91" spans="9:13" x14ac:dyDescent="0.25">
      <c r="I91" s="1">
        <v>44347</v>
      </c>
      <c r="L91">
        <v>187738.79660999999</v>
      </c>
      <c r="M91">
        <v>172751.57120999999</v>
      </c>
    </row>
    <row r="92" spans="9:13" x14ac:dyDescent="0.25">
      <c r="I92" s="1">
        <v>44377</v>
      </c>
      <c r="L92">
        <v>188797.13055</v>
      </c>
      <c r="M92">
        <v>172993.47383999999</v>
      </c>
    </row>
    <row r="93" spans="9:13" x14ac:dyDescent="0.25">
      <c r="I93" s="1">
        <v>44408</v>
      </c>
      <c r="L93">
        <v>191394.56265000001</v>
      </c>
      <c r="M93">
        <v>174821.74836</v>
      </c>
    </row>
    <row r="94" spans="9:13" x14ac:dyDescent="0.25">
      <c r="I94" s="1">
        <v>44439</v>
      </c>
      <c r="L94">
        <v>192791.80238000001</v>
      </c>
      <c r="M94">
        <v>176331.72995000001</v>
      </c>
    </row>
    <row r="95" spans="9:13" x14ac:dyDescent="0.25">
      <c r="I95" s="1">
        <v>44469</v>
      </c>
      <c r="L95">
        <v>193870.63088000001</v>
      </c>
      <c r="M95">
        <v>176693.3107</v>
      </c>
    </row>
    <row r="96" spans="9:13" x14ac:dyDescent="0.25">
      <c r="I96" s="1">
        <v>44500</v>
      </c>
      <c r="L96">
        <v>194975.30170000001</v>
      </c>
      <c r="M96">
        <v>179432.93594</v>
      </c>
    </row>
    <row r="97" spans="9:13" x14ac:dyDescent="0.25">
      <c r="I97" s="1">
        <v>44530</v>
      </c>
      <c r="L97">
        <v>196523.96669999999</v>
      </c>
      <c r="M97">
        <v>180124.04691999999</v>
      </c>
    </row>
    <row r="98" spans="9:13" x14ac:dyDescent="0.25">
      <c r="I98" s="1">
        <v>44561</v>
      </c>
      <c r="L98">
        <v>198305.80781999999</v>
      </c>
      <c r="M98">
        <v>183471.77811000001</v>
      </c>
    </row>
    <row r="99" spans="9:13" x14ac:dyDescent="0.25">
      <c r="I99" s="1">
        <v>44592</v>
      </c>
      <c r="L99">
        <v>199299.47315000001</v>
      </c>
      <c r="M99">
        <v>180894.40182</v>
      </c>
    </row>
    <row r="100" spans="9:13" x14ac:dyDescent="0.25">
      <c r="I100" s="1">
        <v>44620</v>
      </c>
      <c r="L100">
        <v>201052.29152999999</v>
      </c>
      <c r="M100">
        <v>181584.21371000001</v>
      </c>
    </row>
    <row r="101" spans="9:13" x14ac:dyDescent="0.25">
      <c r="I101" s="1">
        <v>44651</v>
      </c>
      <c r="L101">
        <v>203649.80796000001</v>
      </c>
      <c r="M101">
        <v>180376.06857999999</v>
      </c>
    </row>
    <row r="102" spans="9:13" x14ac:dyDescent="0.25">
      <c r="I102" s="1">
        <v>44681</v>
      </c>
      <c r="L102">
        <v>205466.49137</v>
      </c>
      <c r="M102">
        <v>180783.67350999999</v>
      </c>
    </row>
    <row r="103" spans="9:13" x14ac:dyDescent="0.25">
      <c r="I103" s="1">
        <v>44712</v>
      </c>
      <c r="L103">
        <v>207508.66889</v>
      </c>
      <c r="M103">
        <v>181215.97484000001</v>
      </c>
    </row>
    <row r="104" spans="9:13" x14ac:dyDescent="0.25">
      <c r="I104" s="1">
        <v>44742</v>
      </c>
      <c r="L104">
        <v>210317.16967999999</v>
      </c>
      <c r="M104">
        <v>179219.21716</v>
      </c>
    </row>
    <row r="105" spans="9:13" x14ac:dyDescent="0.25">
      <c r="I105" s="1">
        <v>44773</v>
      </c>
      <c r="L105">
        <v>214138.73847000001</v>
      </c>
      <c r="M105">
        <v>181807.75320000001</v>
      </c>
    </row>
    <row r="106" spans="9:13" x14ac:dyDescent="0.25">
      <c r="I106" s="1">
        <v>44804</v>
      </c>
      <c r="L106">
        <v>215243.64658</v>
      </c>
      <c r="M106">
        <v>184176.18460000001</v>
      </c>
    </row>
    <row r="107" spans="9:13" x14ac:dyDescent="0.25">
      <c r="I107" s="1">
        <v>44834</v>
      </c>
      <c r="L107">
        <v>216134.05634000001</v>
      </c>
      <c r="M107">
        <v>179812.31351000001</v>
      </c>
    </row>
    <row r="108" spans="9:13" x14ac:dyDescent="0.25">
      <c r="I108" s="1">
        <v>44865</v>
      </c>
      <c r="L108">
        <v>217641.91305</v>
      </c>
      <c r="M108">
        <v>184179.05828</v>
      </c>
    </row>
    <row r="109" spans="9:13" x14ac:dyDescent="0.25">
      <c r="I109" s="1">
        <v>44895</v>
      </c>
      <c r="L109">
        <v>218936.30744999999</v>
      </c>
      <c r="M109">
        <v>188944.34299999999</v>
      </c>
    </row>
    <row r="110" spans="9:13" x14ac:dyDescent="0.25">
      <c r="I110" s="1">
        <v>44926</v>
      </c>
      <c r="L110">
        <v>220517.26194999999</v>
      </c>
      <c r="M110">
        <v>190254.93031</v>
      </c>
    </row>
    <row r="111" spans="9:13" x14ac:dyDescent="0.25">
      <c r="I111" s="1">
        <v>44957</v>
      </c>
      <c r="L111">
        <v>220994.53607</v>
      </c>
      <c r="M111">
        <v>203155.77280999999</v>
      </c>
    </row>
    <row r="112" spans="9:13" x14ac:dyDescent="0.25">
      <c r="I112" s="1">
        <v>44985</v>
      </c>
      <c r="L112">
        <v>223254.35800000001</v>
      </c>
      <c r="M112">
        <v>204432.85839000001</v>
      </c>
    </row>
    <row r="113" spans="9:13" x14ac:dyDescent="0.25">
      <c r="I113" s="1">
        <v>45016</v>
      </c>
      <c r="L113">
        <v>226198.01225</v>
      </c>
      <c r="M113">
        <v>204411.41729000001</v>
      </c>
    </row>
    <row r="114" spans="9:13" x14ac:dyDescent="0.25">
      <c r="I114" s="1">
        <v>45046</v>
      </c>
      <c r="L114">
        <v>227729.63764</v>
      </c>
      <c r="M114">
        <v>206615.20621999999</v>
      </c>
    </row>
    <row r="115" spans="9:13" x14ac:dyDescent="0.25">
      <c r="I115" s="1">
        <v>45077</v>
      </c>
      <c r="L115">
        <v>228891.07147</v>
      </c>
      <c r="M115">
        <v>205510.58851999999</v>
      </c>
    </row>
    <row r="116" spans="9:13" x14ac:dyDescent="0.25">
      <c r="I116" s="1">
        <v>45107</v>
      </c>
      <c r="L116">
        <v>230032.77064</v>
      </c>
      <c r="M116">
        <v>207523.93114</v>
      </c>
    </row>
    <row r="117" spans="9:13" x14ac:dyDescent="0.25">
      <c r="I117" s="1">
        <v>45138</v>
      </c>
      <c r="L117">
        <v>232824.23691000001</v>
      </c>
      <c r="M117">
        <v>207153.91141</v>
      </c>
    </row>
    <row r="118" spans="9:13" x14ac:dyDescent="0.25">
      <c r="I118" s="1">
        <v>45169</v>
      </c>
      <c r="L118">
        <v>234209.46789</v>
      </c>
      <c r="M118">
        <v>208789.07211000001</v>
      </c>
    </row>
    <row r="119" spans="9:13" x14ac:dyDescent="0.25">
      <c r="I119" s="1">
        <v>45199</v>
      </c>
      <c r="L119">
        <v>236390.76675000001</v>
      </c>
      <c r="M119">
        <v>204116.2127</v>
      </c>
    </row>
    <row r="120" spans="9:13" x14ac:dyDescent="0.25">
      <c r="I120" s="1">
        <v>45230</v>
      </c>
      <c r="L120">
        <v>239221.95269999999</v>
      </c>
      <c r="M120">
        <v>202377.63884</v>
      </c>
    </row>
    <row r="121" spans="9:13" x14ac:dyDescent="0.25">
      <c r="I121" s="1">
        <v>45260</v>
      </c>
      <c r="L121">
        <v>239788.53914000001</v>
      </c>
      <c r="M121">
        <v>210940.35114000001</v>
      </c>
    </row>
    <row r="122" spans="9:13" x14ac:dyDescent="0.25">
      <c r="I122" s="1">
        <v>45291</v>
      </c>
      <c r="L122">
        <v>240651.7561</v>
      </c>
      <c r="M122">
        <v>214929.07167999999</v>
      </c>
    </row>
    <row r="123" spans="9:13" x14ac:dyDescent="0.25">
      <c r="I123" s="1">
        <v>45322</v>
      </c>
      <c r="L123">
        <v>241595.76626999999</v>
      </c>
      <c r="M123">
        <v>213187.12695999999</v>
      </c>
    </row>
    <row r="124" spans="9:13" x14ac:dyDescent="0.25">
      <c r="I124" s="1">
        <v>45351</v>
      </c>
      <c r="L124">
        <v>244625.34602</v>
      </c>
      <c r="M124">
        <v>214851.40534999999</v>
      </c>
    </row>
    <row r="125" spans="9:13" x14ac:dyDescent="0.25">
      <c r="I125" s="1">
        <v>45382</v>
      </c>
      <c r="L125">
        <v>247308.70885</v>
      </c>
      <c r="M125">
        <v>217030.22313999999</v>
      </c>
    </row>
    <row r="126" spans="9:13" x14ac:dyDescent="0.25">
      <c r="I126" s="1">
        <v>45412</v>
      </c>
      <c r="L126">
        <v>248730.86914</v>
      </c>
      <c r="M126">
        <v>219719.93350000001</v>
      </c>
    </row>
    <row r="127" spans="9:13" x14ac:dyDescent="0.25">
      <c r="I127" s="1">
        <v>45443</v>
      </c>
      <c r="L127">
        <v>249977.39895</v>
      </c>
      <c r="M127">
        <v>222574.02660000001</v>
      </c>
    </row>
    <row r="128" spans="9:13" x14ac:dyDescent="0.25">
      <c r="I128" s="1">
        <v>45473</v>
      </c>
      <c r="L128">
        <v>250993.28826</v>
      </c>
      <c r="M128">
        <v>224680.31622000001</v>
      </c>
    </row>
    <row r="129" spans="9:13" x14ac:dyDescent="0.25">
      <c r="I129" s="1">
        <v>45504</v>
      </c>
      <c r="L129">
        <v>252880.68569000001</v>
      </c>
      <c r="M129">
        <v>228665.30309</v>
      </c>
    </row>
    <row r="130" spans="9:13" x14ac:dyDescent="0.25">
      <c r="I130" s="1">
        <v>45535</v>
      </c>
      <c r="L130">
        <v>253934.53817000001</v>
      </c>
      <c r="M130">
        <v>231927.93156</v>
      </c>
    </row>
    <row r="131" spans="9:13" x14ac:dyDescent="0.25">
      <c r="I131" s="1">
        <v>45565</v>
      </c>
      <c r="L131">
        <v>254964.99603000001</v>
      </c>
      <c r="M131">
        <v>240398.32576000001</v>
      </c>
    </row>
    <row r="132" spans="9:13" x14ac:dyDescent="0.25">
      <c r="I132" s="1">
        <v>45596</v>
      </c>
      <c r="L132">
        <v>255602.58545000001</v>
      </c>
      <c r="M132">
        <v>239904.48543</v>
      </c>
    </row>
    <row r="133" spans="9:13" x14ac:dyDescent="0.25">
      <c r="I133" s="1">
        <v>45626</v>
      </c>
      <c r="L133">
        <v>256426.97245999999</v>
      </c>
      <c r="M133">
        <v>241245.25803</v>
      </c>
    </row>
    <row r="134" spans="9:13" x14ac:dyDescent="0.25">
      <c r="I134" s="1">
        <v>45657</v>
      </c>
      <c r="L134">
        <v>257594.23264</v>
      </c>
      <c r="M134">
        <v>244211.12207000001</v>
      </c>
    </row>
    <row r="135" spans="9:13" x14ac:dyDescent="0.25">
      <c r="I135" s="1">
        <v>45688</v>
      </c>
      <c r="L135">
        <v>259100.02351999999</v>
      </c>
      <c r="M135">
        <v>244941.40294999999</v>
      </c>
    </row>
    <row r="136" spans="9:13" x14ac:dyDescent="0.25">
      <c r="I136" s="1">
        <v>45716</v>
      </c>
      <c r="L136">
        <v>262125.87625</v>
      </c>
      <c r="M136">
        <v>246212.89989999999</v>
      </c>
    </row>
    <row r="137" spans="9:13" x14ac:dyDescent="0.25">
      <c r="I137" s="1">
        <v>45747</v>
      </c>
      <c r="L137">
        <v>264000.84226</v>
      </c>
      <c r="M137">
        <v>249351.95308000001</v>
      </c>
    </row>
    <row r="138" spans="9:13" x14ac:dyDescent="0.25">
      <c r="I138" s="1">
        <v>45777</v>
      </c>
      <c r="L138">
        <v>265605.62832000002</v>
      </c>
      <c r="M138">
        <v>252618.72135000001</v>
      </c>
    </row>
    <row r="139" spans="9:13" x14ac:dyDescent="0.25">
      <c r="I139" s="1">
        <v>45808</v>
      </c>
      <c r="L139">
        <v>266994.72259000002</v>
      </c>
      <c r="M139">
        <v>256391.09229999999</v>
      </c>
    </row>
    <row r="140" spans="9:13" x14ac:dyDescent="0.25">
      <c r="I140" s="1">
        <v>45838</v>
      </c>
      <c r="L140">
        <v>268613.97979000001</v>
      </c>
      <c r="M140">
        <v>259565.44011</v>
      </c>
    </row>
    <row r="141" spans="9:13" x14ac:dyDescent="0.25">
      <c r="I141" s="1">
        <v>45869</v>
      </c>
      <c r="L141">
        <v>271790.70368999999</v>
      </c>
      <c r="M141">
        <v>264566.02484999999</v>
      </c>
    </row>
    <row r="142" spans="9:13" x14ac:dyDescent="0.25">
      <c r="I142" s="1">
        <v>45900</v>
      </c>
      <c r="L142">
        <v>272442.28265000001</v>
      </c>
      <c r="M142">
        <v>266936.18504000001</v>
      </c>
    </row>
    <row r="143" spans="9:13" x14ac:dyDescent="0.25">
      <c r="I143" s="1">
        <v>45930</v>
      </c>
      <c r="L143">
        <v>273831.23450000002</v>
      </c>
      <c r="M143">
        <v>271210.07662000001</v>
      </c>
    </row>
    <row r="144" spans="9:13" x14ac:dyDescent="0.25">
      <c r="I144" s="1">
        <v>45961</v>
      </c>
      <c r="L144">
        <v>274999.88493</v>
      </c>
      <c r="M144">
        <v>276871.89455000003</v>
      </c>
    </row>
    <row r="145" spans="9:13" x14ac:dyDescent="0.25">
      <c r="I145" s="1">
        <v>45991</v>
      </c>
      <c r="L145">
        <v>275630.10915999999</v>
      </c>
      <c r="M145">
        <v>277895.31894999999</v>
      </c>
    </row>
    <row r="146" spans="9:13" x14ac:dyDescent="0.25">
      <c r="I146" s="1">
        <v>46022</v>
      </c>
      <c r="L146">
        <v>277168.19667999999</v>
      </c>
      <c r="M146">
        <v>279072.99859999999</v>
      </c>
    </row>
    <row r="147" spans="9:13" x14ac:dyDescent="0.25">
      <c r="I147" s="1">
        <v>46053</v>
      </c>
      <c r="L147">
        <v>278504.49611000001</v>
      </c>
      <c r="M147">
        <v>285308.47125</v>
      </c>
    </row>
    <row r="148" spans="9:13" x14ac:dyDescent="0.25">
      <c r="I148" s="1">
        <v>46081</v>
      </c>
      <c r="L148">
        <v>280379.66889999999</v>
      </c>
      <c r="M148">
        <v>290168.99550000002</v>
      </c>
    </row>
    <row r="149" spans="9:13" x14ac:dyDescent="0.25">
      <c r="I149" s="1">
        <v>46112</v>
      </c>
      <c r="L149">
        <v>282874.3897</v>
      </c>
      <c r="M149">
        <v>281690.88854000001</v>
      </c>
    </row>
    <row r="150" spans="9:13" x14ac:dyDescent="0.25">
      <c r="I150" s="1">
        <v>46142</v>
      </c>
      <c r="L150">
        <v>286916.22850999999</v>
      </c>
      <c r="M150">
        <v>288681.33607999998</v>
      </c>
    </row>
    <row r="151" spans="9:13" x14ac:dyDescent="0.25">
      <c r="I151" s="1">
        <v>46173</v>
      </c>
      <c r="J151">
        <v>282763.77850000001</v>
      </c>
      <c r="K151">
        <v>289180.45785000001</v>
      </c>
      <c r="L151">
        <v>289180.45785000001</v>
      </c>
      <c r="M151">
        <v>282763.77850000001</v>
      </c>
    </row>
  </sheetData>
  <pageMargins left="0.7" right="0.7" top="0.75" bottom="0.75" header="0.3" footer="0.3"/>
  <drawing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11DA-6A67-4270-B356-B0589D049578}">
  <dimension ref="B1:M151"/>
  <sheetViews>
    <sheetView zoomScale="130" zoomScaleNormal="130" workbookViewId="0">
      <selection activeCell="H9" sqref="H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9.7109375" bestFit="1" customWidth="1"/>
    <col min="11" max="11" width="18.28515625" bestFit="1" customWidth="1"/>
    <col min="12" max="12" width="14.28515625" bestFit="1" customWidth="1"/>
    <col min="13" max="13" width="13.140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119</v>
      </c>
      <c r="K1" t="s">
        <v>118</v>
      </c>
      <c r="L1" t="s">
        <v>114</v>
      </c>
      <c r="M1" t="s">
        <v>113</v>
      </c>
    </row>
    <row r="2" spans="2:13" x14ac:dyDescent="0.25">
      <c r="B2">
        <v>820</v>
      </c>
      <c r="C2" t="s">
        <v>163</v>
      </c>
      <c r="D2" t="s">
        <v>113</v>
      </c>
      <c r="E2" t="str">
        <f>_xlfn.CONCAT(B2,"_",C2,"_",D2)</f>
        <v>820_B3_PH_FOORD</v>
      </c>
      <c r="F2" t="str">
        <f>INDEX(
Table_MAPPINGS_PH_GRAPHS_2[SERIES_ID],
MATCH(E2,Table_MAPPINGS_PH_GRAPHS_2[LOOKUP],0
))</f>
        <v>3856</v>
      </c>
      <c r="G2" t="str">
        <f>INDEX(
Table_MAPPINGS_PH_GRAPHS_2[LEGEND_DESCRIPTION],
MATCH(E2,Table_MAPPINGS_PH_GRAPHS_2[LOOKUP],0
))</f>
        <v>Foord</v>
      </c>
      <c r="I2" s="1">
        <v>41640</v>
      </c>
      <c r="L2">
        <v>100000</v>
      </c>
      <c r="M2">
        <v>100000</v>
      </c>
    </row>
    <row r="3" spans="2:13" x14ac:dyDescent="0.25">
      <c r="B3">
        <f>B2</f>
        <v>820</v>
      </c>
      <c r="C3" t="str">
        <f>C2</f>
        <v>B3</v>
      </c>
      <c r="D3" t="s">
        <v>114</v>
      </c>
      <c r="E3" t="str">
        <f>_xlfn.CONCAT(B3,"_",C3,"_",D3)</f>
        <v>820_B3_PH_COMP_1</v>
      </c>
      <c r="F3" t="str">
        <f>INDEX(
Table_MAPPINGS_PH_GRAPHS_2[SERIES_ID],
MATCH(E3,Table_MAPPINGS_PH_GRAPHS_2[LOOKUP],0
))</f>
        <v>3567</v>
      </c>
      <c r="G3" t="str">
        <f>INDEX(
Table_MAPPINGS_PH_GRAPHS_2[LEGEND_DESCRIPTION],
MATCH(E3,Table_MAPPINGS_PH_GRAPHS_2[LOOKUP],0
))</f>
        <v>Benchmark</v>
      </c>
      <c r="I3" s="1">
        <v>41670</v>
      </c>
      <c r="L3">
        <v>98520</v>
      </c>
      <c r="M3">
        <v>96572</v>
      </c>
    </row>
    <row r="4" spans="2:13" x14ac:dyDescent="0.25">
      <c r="I4" s="1">
        <v>41698</v>
      </c>
      <c r="L4">
        <v>101593.82399999999</v>
      </c>
      <c r="M4">
        <v>99964</v>
      </c>
    </row>
    <row r="5" spans="2:13" x14ac:dyDescent="0.25">
      <c r="I5" s="1">
        <v>41729</v>
      </c>
      <c r="L5">
        <v>104032.07578</v>
      </c>
      <c r="M5">
        <v>103026.82852</v>
      </c>
    </row>
    <row r="6" spans="2:13" x14ac:dyDescent="0.25">
      <c r="I6" s="1">
        <v>41759</v>
      </c>
      <c r="L6">
        <v>106299.97503</v>
      </c>
      <c r="M6">
        <v>105987.83697999999</v>
      </c>
    </row>
    <row r="7" spans="2:13" x14ac:dyDescent="0.25">
      <c r="I7" s="1">
        <v>41790</v>
      </c>
      <c r="L7">
        <v>107362.97478</v>
      </c>
      <c r="M7">
        <v>107040.10447999999</v>
      </c>
    </row>
    <row r="8" spans="2:13" x14ac:dyDescent="0.25">
      <c r="I8" s="1">
        <v>41820</v>
      </c>
      <c r="L8">
        <v>109037.83719000001</v>
      </c>
      <c r="M8">
        <v>108827.35272</v>
      </c>
    </row>
    <row r="9" spans="2:13" x14ac:dyDescent="0.25">
      <c r="I9" s="1">
        <v>41851</v>
      </c>
      <c r="L9">
        <v>109964.65880999999</v>
      </c>
      <c r="M9">
        <v>109239.02226</v>
      </c>
    </row>
    <row r="10" spans="2:13" x14ac:dyDescent="0.25">
      <c r="I10" s="1">
        <v>41882</v>
      </c>
      <c r="L10">
        <v>109909.67647999999</v>
      </c>
      <c r="M10">
        <v>108996.03681999999</v>
      </c>
    </row>
    <row r="11" spans="2:13" x14ac:dyDescent="0.25">
      <c r="I11" s="1">
        <v>41912</v>
      </c>
      <c r="L11">
        <v>108140.13069000001</v>
      </c>
      <c r="M11">
        <v>108795.66373</v>
      </c>
    </row>
    <row r="12" spans="2:13" x14ac:dyDescent="0.25">
      <c r="I12" s="1">
        <v>41943</v>
      </c>
      <c r="L12">
        <v>109189.08996</v>
      </c>
      <c r="M12">
        <v>110895.45080999999</v>
      </c>
    </row>
    <row r="13" spans="2:13" x14ac:dyDescent="0.25">
      <c r="I13" s="1">
        <v>41973</v>
      </c>
      <c r="L13">
        <v>110062.60268</v>
      </c>
      <c r="M13">
        <v>111891.85633</v>
      </c>
    </row>
    <row r="14" spans="2:13" x14ac:dyDescent="0.25">
      <c r="I14" s="1">
        <v>42004</v>
      </c>
      <c r="L14">
        <v>110062.60268</v>
      </c>
      <c r="M14">
        <v>112097.65788</v>
      </c>
    </row>
    <row r="15" spans="2:13" x14ac:dyDescent="0.25">
      <c r="I15" s="1">
        <v>42035</v>
      </c>
      <c r="L15">
        <v>112990.26791</v>
      </c>
      <c r="M15">
        <v>114299.32692000001</v>
      </c>
    </row>
    <row r="16" spans="2:13" x14ac:dyDescent="0.25">
      <c r="I16" s="1">
        <v>42063</v>
      </c>
      <c r="L16">
        <v>115283.97035</v>
      </c>
      <c r="M16">
        <v>117516.75904</v>
      </c>
    </row>
    <row r="17" spans="9:13" x14ac:dyDescent="0.25">
      <c r="I17" s="1">
        <v>42094</v>
      </c>
      <c r="L17">
        <v>114592.26652999999</v>
      </c>
      <c r="M17">
        <v>116994.46504</v>
      </c>
    </row>
    <row r="18" spans="9:13" x14ac:dyDescent="0.25">
      <c r="I18" s="1">
        <v>42124</v>
      </c>
      <c r="L18">
        <v>118041.49374999999</v>
      </c>
      <c r="M18">
        <v>119338.94609</v>
      </c>
    </row>
    <row r="19" spans="9:13" x14ac:dyDescent="0.25">
      <c r="I19" s="1">
        <v>42155</v>
      </c>
      <c r="L19">
        <v>115302.9311</v>
      </c>
      <c r="M19">
        <v>117908.67819999999</v>
      </c>
    </row>
    <row r="20" spans="9:13" x14ac:dyDescent="0.25">
      <c r="I20" s="1">
        <v>42185</v>
      </c>
      <c r="L20">
        <v>114541.93175</v>
      </c>
      <c r="M20">
        <v>117651.16793</v>
      </c>
    </row>
    <row r="21" spans="9:13" x14ac:dyDescent="0.25">
      <c r="I21" s="1">
        <v>42216</v>
      </c>
      <c r="L21">
        <v>115412.45043</v>
      </c>
      <c r="M21">
        <v>118510.56968</v>
      </c>
    </row>
    <row r="22" spans="9:13" x14ac:dyDescent="0.25">
      <c r="I22" s="1">
        <v>42247</v>
      </c>
      <c r="L22">
        <v>113727.42865</v>
      </c>
      <c r="M22">
        <v>116330.52288999999</v>
      </c>
    </row>
    <row r="23" spans="9:13" x14ac:dyDescent="0.25">
      <c r="I23" s="1">
        <v>42277</v>
      </c>
      <c r="L23">
        <v>112874.47294000001</v>
      </c>
      <c r="M23">
        <v>116116.15737</v>
      </c>
    </row>
    <row r="24" spans="9:13" x14ac:dyDescent="0.25">
      <c r="I24" s="1">
        <v>42308</v>
      </c>
      <c r="L24">
        <v>118822.95766</v>
      </c>
      <c r="M24">
        <v>121252.64466000001</v>
      </c>
    </row>
    <row r="25" spans="9:13" x14ac:dyDescent="0.25">
      <c r="I25" s="1">
        <v>42338</v>
      </c>
      <c r="L25">
        <v>114913.68235</v>
      </c>
      <c r="M25">
        <v>117097.18964</v>
      </c>
    </row>
    <row r="26" spans="9:13" x14ac:dyDescent="0.25">
      <c r="I26" s="1">
        <v>42369</v>
      </c>
      <c r="L26">
        <v>112466.02092</v>
      </c>
      <c r="M26">
        <v>115838.56625</v>
      </c>
    </row>
    <row r="27" spans="9:13" x14ac:dyDescent="0.25">
      <c r="I27" s="1">
        <v>42400</v>
      </c>
      <c r="L27">
        <v>111273.8811</v>
      </c>
      <c r="M27">
        <v>113636.76390999999</v>
      </c>
    </row>
    <row r="28" spans="9:13" x14ac:dyDescent="0.25">
      <c r="I28" s="1">
        <v>42429</v>
      </c>
      <c r="L28">
        <v>112353.23775</v>
      </c>
      <c r="M28">
        <v>114742.92249</v>
      </c>
    </row>
    <row r="29" spans="9:13" x14ac:dyDescent="0.25">
      <c r="I29" s="1">
        <v>42460</v>
      </c>
      <c r="L29">
        <v>118431.54790999999</v>
      </c>
      <c r="M29">
        <v>119686.58616000001</v>
      </c>
    </row>
    <row r="30" spans="9:13" x14ac:dyDescent="0.25">
      <c r="I30" s="1">
        <v>42490</v>
      </c>
      <c r="L30">
        <v>120835.70832999999</v>
      </c>
      <c r="M30">
        <v>120511.19951999999</v>
      </c>
    </row>
    <row r="31" spans="9:13" x14ac:dyDescent="0.25">
      <c r="I31" s="1">
        <v>42521</v>
      </c>
      <c r="L31">
        <v>121174.04831</v>
      </c>
      <c r="M31">
        <v>121795.71397</v>
      </c>
    </row>
    <row r="32" spans="9:13" x14ac:dyDescent="0.25">
      <c r="I32" s="1">
        <v>42551</v>
      </c>
      <c r="L32">
        <v>120640.88250000001</v>
      </c>
      <c r="M32">
        <v>120671.63013000001</v>
      </c>
    </row>
    <row r="33" spans="9:13" x14ac:dyDescent="0.25">
      <c r="I33" s="1">
        <v>42582</v>
      </c>
      <c r="L33">
        <v>122667.64933</v>
      </c>
      <c r="M33">
        <v>121805.33981</v>
      </c>
    </row>
    <row r="34" spans="9:13" x14ac:dyDescent="0.25">
      <c r="I34" s="1">
        <v>42613</v>
      </c>
      <c r="L34">
        <v>122201.51226</v>
      </c>
      <c r="M34">
        <v>122490.91331</v>
      </c>
    </row>
    <row r="35" spans="9:13" x14ac:dyDescent="0.25">
      <c r="I35" s="1">
        <v>42643</v>
      </c>
      <c r="L35">
        <v>122445.91528</v>
      </c>
      <c r="M35">
        <v>120090.5085</v>
      </c>
    </row>
    <row r="36" spans="9:13" x14ac:dyDescent="0.25">
      <c r="I36" s="1">
        <v>42674</v>
      </c>
      <c r="L36">
        <v>119984.75238000001</v>
      </c>
      <c r="M36">
        <v>117490.96777</v>
      </c>
    </row>
    <row r="37" spans="9:13" x14ac:dyDescent="0.25">
      <c r="I37" s="1">
        <v>42704</v>
      </c>
      <c r="L37">
        <v>120140.73256</v>
      </c>
      <c r="M37">
        <v>117799.0373</v>
      </c>
    </row>
    <row r="38" spans="9:13" x14ac:dyDescent="0.25">
      <c r="I38" s="1">
        <v>42735</v>
      </c>
      <c r="L38">
        <v>121810.68874</v>
      </c>
      <c r="M38">
        <v>118860.40757</v>
      </c>
    </row>
    <row r="39" spans="9:13" x14ac:dyDescent="0.25">
      <c r="I39" s="1">
        <v>42766</v>
      </c>
      <c r="L39">
        <v>124661.05886</v>
      </c>
      <c r="M39">
        <v>120705.55897</v>
      </c>
    </row>
    <row r="40" spans="9:13" x14ac:dyDescent="0.25">
      <c r="I40" s="1">
        <v>42794</v>
      </c>
      <c r="L40">
        <v>123514.17711999999</v>
      </c>
      <c r="M40">
        <v>119897.82898000001</v>
      </c>
    </row>
    <row r="41" spans="9:13" x14ac:dyDescent="0.25">
      <c r="I41" s="1">
        <v>42825</v>
      </c>
      <c r="L41">
        <v>125045.75292</v>
      </c>
      <c r="M41">
        <v>121089.20701</v>
      </c>
    </row>
    <row r="42" spans="9:13" x14ac:dyDescent="0.25">
      <c r="I42" s="1">
        <v>42855</v>
      </c>
      <c r="L42">
        <v>128046.85099000001</v>
      </c>
      <c r="M42">
        <v>123551.13612</v>
      </c>
    </row>
    <row r="43" spans="9:13" x14ac:dyDescent="0.25">
      <c r="I43" s="1">
        <v>42886</v>
      </c>
      <c r="L43">
        <v>127432.22611</v>
      </c>
      <c r="M43">
        <v>124285.27895000001</v>
      </c>
    </row>
    <row r="44" spans="9:13" x14ac:dyDescent="0.25">
      <c r="I44" s="1">
        <v>42916</v>
      </c>
      <c r="L44">
        <v>124335.62302</v>
      </c>
      <c r="M44">
        <v>121475.13103999999</v>
      </c>
    </row>
    <row r="45" spans="9:13" x14ac:dyDescent="0.25">
      <c r="I45" s="1">
        <v>42947</v>
      </c>
      <c r="L45">
        <v>129172.27876</v>
      </c>
      <c r="M45">
        <v>124550.32448</v>
      </c>
    </row>
    <row r="46" spans="9:13" x14ac:dyDescent="0.25">
      <c r="I46" s="1">
        <v>42978</v>
      </c>
      <c r="L46">
        <v>131200.28354</v>
      </c>
      <c r="M46">
        <v>125643.77588</v>
      </c>
    </row>
    <row r="47" spans="9:13" x14ac:dyDescent="0.25">
      <c r="I47" s="1">
        <v>43008</v>
      </c>
      <c r="L47">
        <v>130754.20258</v>
      </c>
      <c r="M47">
        <v>126597.95438</v>
      </c>
    </row>
    <row r="48" spans="9:13" x14ac:dyDescent="0.25">
      <c r="I48" s="1">
        <v>43039</v>
      </c>
      <c r="L48">
        <v>135500.58012999999</v>
      </c>
      <c r="M48">
        <v>130977.36364</v>
      </c>
    </row>
    <row r="49" spans="9:13" x14ac:dyDescent="0.25">
      <c r="I49" s="1">
        <v>43069</v>
      </c>
      <c r="L49">
        <v>136394.88396000001</v>
      </c>
      <c r="M49">
        <v>130110.98256</v>
      </c>
    </row>
    <row r="50" spans="9:13" x14ac:dyDescent="0.25">
      <c r="I50" s="1">
        <v>43100</v>
      </c>
      <c r="L50">
        <v>137486.04303</v>
      </c>
      <c r="M50">
        <v>126222.44716</v>
      </c>
    </row>
    <row r="51" spans="9:13" x14ac:dyDescent="0.25">
      <c r="I51" s="1">
        <v>43131</v>
      </c>
      <c r="L51">
        <v>138063.48441</v>
      </c>
      <c r="M51">
        <v>127466.59752</v>
      </c>
    </row>
    <row r="52" spans="9:13" x14ac:dyDescent="0.25">
      <c r="I52" s="1">
        <v>43159</v>
      </c>
      <c r="L52">
        <v>137193.68445999999</v>
      </c>
      <c r="M52">
        <v>125496.31577</v>
      </c>
    </row>
    <row r="53" spans="9:13" x14ac:dyDescent="0.25">
      <c r="I53" s="1">
        <v>43190</v>
      </c>
      <c r="L53">
        <v>134765.35625000001</v>
      </c>
      <c r="M53">
        <v>123780.84217</v>
      </c>
    </row>
    <row r="54" spans="9:13" x14ac:dyDescent="0.25">
      <c r="I54" s="1">
        <v>43220</v>
      </c>
      <c r="L54">
        <v>138767.88733</v>
      </c>
      <c r="M54">
        <v>126073.18686</v>
      </c>
    </row>
    <row r="55" spans="9:13" x14ac:dyDescent="0.25">
      <c r="I55" s="1">
        <v>43251</v>
      </c>
      <c r="L55">
        <v>134979.52400999999</v>
      </c>
      <c r="M55">
        <v>124107.49550999999</v>
      </c>
    </row>
    <row r="56" spans="9:13" x14ac:dyDescent="0.25">
      <c r="I56" s="1">
        <v>43281</v>
      </c>
      <c r="L56">
        <v>136302.32334999999</v>
      </c>
      <c r="M56">
        <v>125721.13996</v>
      </c>
    </row>
    <row r="57" spans="9:13" x14ac:dyDescent="0.25">
      <c r="I57" s="1">
        <v>43312</v>
      </c>
      <c r="L57">
        <v>137556.30471999999</v>
      </c>
      <c r="M57">
        <v>127045.06713</v>
      </c>
    </row>
    <row r="58" spans="9:13" x14ac:dyDescent="0.25">
      <c r="I58" s="1">
        <v>43343</v>
      </c>
      <c r="L58">
        <v>139427.07045999999</v>
      </c>
      <c r="M58">
        <v>130041.50560999999</v>
      </c>
    </row>
    <row r="59" spans="9:13" x14ac:dyDescent="0.25">
      <c r="I59" s="1">
        <v>43373</v>
      </c>
      <c r="L59">
        <v>135746.19579999999</v>
      </c>
      <c r="M59">
        <v>124889.0229</v>
      </c>
    </row>
    <row r="60" spans="9:13" x14ac:dyDescent="0.25">
      <c r="I60" s="1">
        <v>43404</v>
      </c>
      <c r="L60">
        <v>131252.99672</v>
      </c>
      <c r="M60">
        <v>120987.56736</v>
      </c>
    </row>
    <row r="61" spans="9:13" x14ac:dyDescent="0.25">
      <c r="I61" s="1">
        <v>43434</v>
      </c>
      <c r="L61">
        <v>128312.92959</v>
      </c>
      <c r="M61">
        <v>118961.97031</v>
      </c>
    </row>
    <row r="62" spans="9:13" x14ac:dyDescent="0.25">
      <c r="I62" s="1">
        <v>43465</v>
      </c>
      <c r="L62">
        <v>130904.85077</v>
      </c>
      <c r="M62">
        <v>120691.62738999999</v>
      </c>
    </row>
    <row r="63" spans="9:13" x14ac:dyDescent="0.25">
      <c r="I63" s="1">
        <v>43496</v>
      </c>
      <c r="L63">
        <v>133810.93846</v>
      </c>
      <c r="M63">
        <v>123098.05554</v>
      </c>
    </row>
    <row r="64" spans="9:13" x14ac:dyDescent="0.25">
      <c r="I64" s="1">
        <v>43524</v>
      </c>
      <c r="L64">
        <v>136313.20301</v>
      </c>
      <c r="M64">
        <v>124859.5468</v>
      </c>
    </row>
    <row r="65" spans="9:13" x14ac:dyDescent="0.25">
      <c r="I65" s="1">
        <v>43555</v>
      </c>
      <c r="L65">
        <v>137921.69881</v>
      </c>
      <c r="M65">
        <v>124728.79599</v>
      </c>
    </row>
    <row r="66" spans="9:13" x14ac:dyDescent="0.25">
      <c r="I66" s="1">
        <v>43585</v>
      </c>
      <c r="L66">
        <v>141907.63591000001</v>
      </c>
      <c r="M66">
        <v>128848.42128</v>
      </c>
    </row>
    <row r="67" spans="9:13" x14ac:dyDescent="0.25">
      <c r="I67" s="1">
        <v>43616</v>
      </c>
      <c r="L67">
        <v>136316.47506</v>
      </c>
      <c r="M67">
        <v>124824.40422</v>
      </c>
    </row>
    <row r="68" spans="9:13" x14ac:dyDescent="0.25">
      <c r="I68" s="1">
        <v>43646</v>
      </c>
      <c r="L68">
        <v>139383.59575000001</v>
      </c>
      <c r="M68">
        <v>127327.16130000001</v>
      </c>
    </row>
    <row r="69" spans="9:13" x14ac:dyDescent="0.25">
      <c r="I69" s="1">
        <v>43677</v>
      </c>
      <c r="L69">
        <v>137390.41033000001</v>
      </c>
      <c r="M69">
        <v>125181.42228</v>
      </c>
    </row>
    <row r="70" spans="9:13" x14ac:dyDescent="0.25">
      <c r="I70" s="1">
        <v>43708</v>
      </c>
      <c r="L70">
        <v>136236.33087999999</v>
      </c>
      <c r="M70">
        <v>124837.71676</v>
      </c>
    </row>
    <row r="71" spans="9:13" x14ac:dyDescent="0.25">
      <c r="I71" s="1">
        <v>43738</v>
      </c>
      <c r="L71">
        <v>137421.58695999999</v>
      </c>
      <c r="M71">
        <v>125788.35993000001</v>
      </c>
    </row>
    <row r="72" spans="9:13" x14ac:dyDescent="0.25">
      <c r="I72" s="1">
        <v>43769</v>
      </c>
      <c r="L72">
        <v>139812.72257000001</v>
      </c>
      <c r="M72">
        <v>129047.29915000001</v>
      </c>
    </row>
    <row r="73" spans="9:13" x14ac:dyDescent="0.25">
      <c r="I73" s="1">
        <v>43799</v>
      </c>
      <c r="L73">
        <v>138596.35188</v>
      </c>
      <c r="M73">
        <v>128265.10415</v>
      </c>
    </row>
    <row r="74" spans="9:13" x14ac:dyDescent="0.25">
      <c r="I74" s="1">
        <v>43830</v>
      </c>
      <c r="L74">
        <v>142088.97995000001</v>
      </c>
      <c r="M74">
        <v>130369.96485999999</v>
      </c>
    </row>
    <row r="75" spans="9:13" x14ac:dyDescent="0.25">
      <c r="I75" s="1">
        <v>43861</v>
      </c>
      <c r="L75">
        <v>140966.47701</v>
      </c>
      <c r="M75">
        <v>129290.26304999999</v>
      </c>
    </row>
    <row r="76" spans="9:13" x14ac:dyDescent="0.25">
      <c r="I76" s="1">
        <v>43890</v>
      </c>
      <c r="L76">
        <v>131719.07612000001</v>
      </c>
      <c r="M76">
        <v>121098.90879</v>
      </c>
    </row>
    <row r="77" spans="9:13" x14ac:dyDescent="0.25">
      <c r="I77" s="1">
        <v>43921</v>
      </c>
      <c r="L77">
        <v>114187.26708999999</v>
      </c>
      <c r="M77">
        <v>109907.46518</v>
      </c>
    </row>
    <row r="78" spans="9:13" x14ac:dyDescent="0.25">
      <c r="I78" s="1">
        <v>43951</v>
      </c>
      <c r="L78">
        <v>125514.64399</v>
      </c>
      <c r="M78">
        <v>119792.13916000001</v>
      </c>
    </row>
    <row r="79" spans="9:13" x14ac:dyDescent="0.25">
      <c r="I79" s="1">
        <v>43982</v>
      </c>
      <c r="L79">
        <v>126895.30507</v>
      </c>
      <c r="M79">
        <v>122334.74707</v>
      </c>
    </row>
    <row r="80" spans="9:13" x14ac:dyDescent="0.25">
      <c r="I80" s="1">
        <v>44012</v>
      </c>
      <c r="L80">
        <v>132009.18586</v>
      </c>
      <c r="M80">
        <v>126665.56273000001</v>
      </c>
    </row>
    <row r="81" spans="9:13" x14ac:dyDescent="0.25">
      <c r="I81" s="1">
        <v>44043</v>
      </c>
      <c r="L81">
        <v>133593.29608999999</v>
      </c>
      <c r="M81">
        <v>127663.80938999999</v>
      </c>
    </row>
    <row r="82" spans="9:13" x14ac:dyDescent="0.25">
      <c r="I82" s="1">
        <v>44074</v>
      </c>
      <c r="L82">
        <v>133833.76402</v>
      </c>
      <c r="M82">
        <v>127487.27467</v>
      </c>
    </row>
    <row r="83" spans="9:13" x14ac:dyDescent="0.25">
      <c r="I83" s="1">
        <v>44104</v>
      </c>
      <c r="L83">
        <v>132937.0778</v>
      </c>
      <c r="M83">
        <v>126634.75417</v>
      </c>
    </row>
    <row r="84" spans="9:13" x14ac:dyDescent="0.25">
      <c r="I84" s="1">
        <v>44135</v>
      </c>
      <c r="L84">
        <v>129427.53895</v>
      </c>
      <c r="M84">
        <v>124047.31027</v>
      </c>
    </row>
    <row r="85" spans="9:13" x14ac:dyDescent="0.25">
      <c r="I85" s="1">
        <v>44165</v>
      </c>
      <c r="L85">
        <v>140752.44860999999</v>
      </c>
      <c r="M85">
        <v>133634.17136000001</v>
      </c>
    </row>
    <row r="86" spans="9:13" x14ac:dyDescent="0.25">
      <c r="I86" s="1">
        <v>44196</v>
      </c>
      <c r="L86">
        <v>146143.26738999999</v>
      </c>
      <c r="M86">
        <v>136515.14337000001</v>
      </c>
    </row>
    <row r="87" spans="9:13" x14ac:dyDescent="0.25">
      <c r="I87" s="1">
        <v>44227</v>
      </c>
      <c r="L87">
        <v>150556.79407</v>
      </c>
      <c r="M87">
        <v>139979.29240000001</v>
      </c>
    </row>
    <row r="88" spans="9:13" x14ac:dyDescent="0.25">
      <c r="I88" s="1">
        <v>44255</v>
      </c>
      <c r="L88">
        <v>156428.50904</v>
      </c>
      <c r="M88">
        <v>141753.39186999999</v>
      </c>
    </row>
    <row r="89" spans="9:13" x14ac:dyDescent="0.25">
      <c r="I89" s="1">
        <v>44286</v>
      </c>
      <c r="L89">
        <v>159572.72206999999</v>
      </c>
      <c r="M89">
        <v>142919.39822</v>
      </c>
    </row>
    <row r="90" spans="9:13" x14ac:dyDescent="0.25">
      <c r="I90" s="1">
        <v>44316</v>
      </c>
      <c r="L90">
        <v>161567.3811</v>
      </c>
      <c r="M90">
        <v>145396.16256</v>
      </c>
    </row>
    <row r="91" spans="9:13" x14ac:dyDescent="0.25">
      <c r="I91" s="1">
        <v>44347</v>
      </c>
      <c r="L91">
        <v>166559.81318</v>
      </c>
      <c r="M91">
        <v>148870.71285000001</v>
      </c>
    </row>
    <row r="92" spans="9:13" x14ac:dyDescent="0.25">
      <c r="I92" s="1">
        <v>44377</v>
      </c>
      <c r="L92">
        <v>164294.59972</v>
      </c>
      <c r="M92">
        <v>147829.65891</v>
      </c>
    </row>
    <row r="93" spans="9:13" x14ac:dyDescent="0.25">
      <c r="I93" s="1">
        <v>44408</v>
      </c>
      <c r="L93">
        <v>166841.16602</v>
      </c>
      <c r="M93">
        <v>149704.60490999999</v>
      </c>
    </row>
    <row r="94" spans="9:13" x14ac:dyDescent="0.25">
      <c r="I94" s="1">
        <v>44439</v>
      </c>
      <c r="L94">
        <v>171212.40457000001</v>
      </c>
      <c r="M94">
        <v>152497.35665</v>
      </c>
    </row>
    <row r="95" spans="9:13" x14ac:dyDescent="0.25">
      <c r="I95" s="1">
        <v>44469</v>
      </c>
      <c r="L95">
        <v>170835.73728</v>
      </c>
      <c r="M95">
        <v>154028.78107999999</v>
      </c>
    </row>
    <row r="96" spans="9:13" x14ac:dyDescent="0.25">
      <c r="I96" s="1">
        <v>44500</v>
      </c>
      <c r="L96">
        <v>174081.61629000001</v>
      </c>
      <c r="M96">
        <v>154772.31499000001</v>
      </c>
    </row>
    <row r="97" spans="9:13" x14ac:dyDescent="0.25">
      <c r="I97" s="1">
        <v>44530</v>
      </c>
      <c r="L97">
        <v>174203.47341999999</v>
      </c>
      <c r="M97">
        <v>153363.23457</v>
      </c>
    </row>
    <row r="98" spans="9:13" x14ac:dyDescent="0.25">
      <c r="I98" s="1">
        <v>44561</v>
      </c>
      <c r="L98">
        <v>181729.06346999999</v>
      </c>
      <c r="M98">
        <v>158163.54683000001</v>
      </c>
    </row>
    <row r="99" spans="9:13" x14ac:dyDescent="0.25">
      <c r="I99" s="1">
        <v>44592</v>
      </c>
      <c r="L99">
        <v>184327.78907999999</v>
      </c>
      <c r="M99">
        <v>158663.80408</v>
      </c>
    </row>
    <row r="100" spans="9:13" x14ac:dyDescent="0.25">
      <c r="I100" s="1">
        <v>44620</v>
      </c>
      <c r="L100">
        <v>186465.99142999999</v>
      </c>
      <c r="M100">
        <v>158501.9958</v>
      </c>
    </row>
    <row r="101" spans="9:13" x14ac:dyDescent="0.25">
      <c r="I101" s="1">
        <v>44651</v>
      </c>
      <c r="L101">
        <v>188815.46291999999</v>
      </c>
      <c r="M101">
        <v>161148.90955000001</v>
      </c>
    </row>
    <row r="102" spans="9:13" x14ac:dyDescent="0.25">
      <c r="I102" s="1">
        <v>44681</v>
      </c>
      <c r="L102">
        <v>185643.36314</v>
      </c>
      <c r="M102">
        <v>159118.22946999999</v>
      </c>
    </row>
    <row r="103" spans="9:13" x14ac:dyDescent="0.25">
      <c r="I103" s="1">
        <v>44712</v>
      </c>
      <c r="L103">
        <v>187425.53943</v>
      </c>
      <c r="M103">
        <v>164124.21168000001</v>
      </c>
    </row>
    <row r="104" spans="9:13" x14ac:dyDescent="0.25">
      <c r="I104" s="1">
        <v>44742</v>
      </c>
      <c r="L104">
        <v>178054.26246</v>
      </c>
      <c r="M104">
        <v>158123.35406000001</v>
      </c>
    </row>
    <row r="105" spans="9:13" x14ac:dyDescent="0.25">
      <c r="I105" s="1">
        <v>44773</v>
      </c>
      <c r="L105">
        <v>182452.20274000001</v>
      </c>
      <c r="M105">
        <v>161248.14228999999</v>
      </c>
    </row>
    <row r="106" spans="9:13" x14ac:dyDescent="0.25">
      <c r="I106" s="1">
        <v>44804</v>
      </c>
      <c r="L106">
        <v>181850.11047000001</v>
      </c>
      <c r="M106">
        <v>162259.50734000001</v>
      </c>
    </row>
    <row r="107" spans="9:13" x14ac:dyDescent="0.25">
      <c r="I107" s="1">
        <v>44834</v>
      </c>
      <c r="L107">
        <v>176503.71721999999</v>
      </c>
      <c r="M107">
        <v>156558.21165000001</v>
      </c>
    </row>
    <row r="108" spans="9:13" x14ac:dyDescent="0.25">
      <c r="I108" s="1">
        <v>44865</v>
      </c>
      <c r="L108">
        <v>183299.11033</v>
      </c>
      <c r="M108">
        <v>162041.92180000001</v>
      </c>
    </row>
    <row r="109" spans="9:13" x14ac:dyDescent="0.25">
      <c r="I109" s="1">
        <v>44895</v>
      </c>
      <c r="L109">
        <v>194480.35605999999</v>
      </c>
      <c r="M109">
        <v>170708.85475999999</v>
      </c>
    </row>
    <row r="110" spans="9:13" x14ac:dyDescent="0.25">
      <c r="I110" s="1">
        <v>44926</v>
      </c>
      <c r="L110">
        <v>192535.55249999999</v>
      </c>
      <c r="M110">
        <v>170102.65265999999</v>
      </c>
    </row>
    <row r="111" spans="9:13" x14ac:dyDescent="0.25">
      <c r="I111" s="1">
        <v>44957</v>
      </c>
      <c r="L111">
        <v>202566.65479</v>
      </c>
      <c r="M111">
        <v>179362.60939999999</v>
      </c>
    </row>
    <row r="112" spans="9:13" x14ac:dyDescent="0.25">
      <c r="I112" s="1">
        <v>44985</v>
      </c>
      <c r="L112">
        <v>201128.43153999999</v>
      </c>
      <c r="M112">
        <v>178860.3695</v>
      </c>
    </row>
    <row r="113" spans="9:13" x14ac:dyDescent="0.25">
      <c r="I113" s="1">
        <v>45016</v>
      </c>
      <c r="L113">
        <v>198372.97203</v>
      </c>
      <c r="M113">
        <v>181062.61095999999</v>
      </c>
    </row>
    <row r="114" spans="9:13" x14ac:dyDescent="0.25">
      <c r="I114" s="1">
        <v>45046</v>
      </c>
      <c r="L114">
        <v>201586.61418</v>
      </c>
      <c r="M114">
        <v>182359.12117</v>
      </c>
    </row>
    <row r="115" spans="9:13" x14ac:dyDescent="0.25">
      <c r="I115" s="1">
        <v>45077</v>
      </c>
      <c r="L115">
        <v>191386.3315</v>
      </c>
      <c r="M115">
        <v>186951.52158</v>
      </c>
    </row>
    <row r="116" spans="9:13" x14ac:dyDescent="0.25">
      <c r="I116" s="1">
        <v>45107</v>
      </c>
      <c r="L116">
        <v>199405.41879</v>
      </c>
      <c r="M116">
        <v>194726.15192</v>
      </c>
    </row>
    <row r="117" spans="9:13" x14ac:dyDescent="0.25">
      <c r="I117" s="1">
        <v>45138</v>
      </c>
      <c r="L117">
        <v>204669.72185</v>
      </c>
      <c r="M117">
        <v>198651.6</v>
      </c>
    </row>
    <row r="118" spans="9:13" x14ac:dyDescent="0.25">
      <c r="I118" s="1">
        <v>45169</v>
      </c>
      <c r="L118">
        <v>200473.99255</v>
      </c>
      <c r="M118">
        <v>196080.99228000001</v>
      </c>
    </row>
    <row r="119" spans="9:13" x14ac:dyDescent="0.25">
      <c r="I119" s="1">
        <v>45199</v>
      </c>
      <c r="L119">
        <v>196284.08611</v>
      </c>
      <c r="M119">
        <v>192103.20488</v>
      </c>
    </row>
    <row r="120" spans="9:13" x14ac:dyDescent="0.25">
      <c r="I120" s="1">
        <v>45230</v>
      </c>
      <c r="L120">
        <v>192515.43166</v>
      </c>
      <c r="M120">
        <v>193558.46380999999</v>
      </c>
    </row>
    <row r="121" spans="9:13" x14ac:dyDescent="0.25">
      <c r="I121" s="1">
        <v>45260</v>
      </c>
      <c r="L121">
        <v>205240.70168999999</v>
      </c>
      <c r="M121">
        <v>205595.44923999999</v>
      </c>
    </row>
    <row r="122" spans="9:13" x14ac:dyDescent="0.25">
      <c r="I122" s="1">
        <v>45291</v>
      </c>
      <c r="L122">
        <v>209283.94351000001</v>
      </c>
      <c r="M122">
        <v>207682.04389</v>
      </c>
    </row>
    <row r="123" spans="9:13" x14ac:dyDescent="0.25">
      <c r="I123" s="1">
        <v>45322</v>
      </c>
      <c r="L123">
        <v>207170.17567999999</v>
      </c>
      <c r="M123">
        <v>206879.27179</v>
      </c>
    </row>
    <row r="124" spans="9:13" x14ac:dyDescent="0.25">
      <c r="I124" s="1">
        <v>45351</v>
      </c>
      <c r="L124">
        <v>204870.58673000001</v>
      </c>
      <c r="M124">
        <v>205950.87505</v>
      </c>
    </row>
    <row r="125" spans="9:13" x14ac:dyDescent="0.25">
      <c r="I125" s="1">
        <v>45382</v>
      </c>
      <c r="L125">
        <v>207185.62435999999</v>
      </c>
      <c r="M125">
        <v>207426.19858</v>
      </c>
    </row>
    <row r="126" spans="9:13" x14ac:dyDescent="0.25">
      <c r="I126" s="1">
        <v>45412</v>
      </c>
      <c r="L126">
        <v>211681.55241</v>
      </c>
      <c r="M126">
        <v>210486.88013000001</v>
      </c>
    </row>
    <row r="127" spans="9:13" x14ac:dyDescent="0.25">
      <c r="I127" s="1">
        <v>45443</v>
      </c>
      <c r="L127">
        <v>214708.59860999999</v>
      </c>
      <c r="M127">
        <v>213326.02807999999</v>
      </c>
    </row>
    <row r="128" spans="9:13" x14ac:dyDescent="0.25">
      <c r="I128" s="1">
        <v>45473</v>
      </c>
      <c r="L128">
        <v>222030.16182000001</v>
      </c>
      <c r="M128">
        <v>221331.39172000001</v>
      </c>
    </row>
    <row r="129" spans="9:13" x14ac:dyDescent="0.25">
      <c r="I129" s="1">
        <v>45504</v>
      </c>
      <c r="L129">
        <v>230112.05971</v>
      </c>
      <c r="M129">
        <v>228155.99554</v>
      </c>
    </row>
    <row r="130" spans="9:13" x14ac:dyDescent="0.25">
      <c r="I130" s="1">
        <v>45535</v>
      </c>
      <c r="L130">
        <v>234000.95352000001</v>
      </c>
      <c r="M130">
        <v>234795.81202000001</v>
      </c>
    </row>
    <row r="131" spans="9:13" x14ac:dyDescent="0.25">
      <c r="I131" s="1">
        <v>45565</v>
      </c>
      <c r="L131">
        <v>242869.58966</v>
      </c>
      <c r="M131">
        <v>244204.30669</v>
      </c>
    </row>
    <row r="132" spans="9:13" x14ac:dyDescent="0.25">
      <c r="I132" s="1">
        <v>45596</v>
      </c>
      <c r="L132">
        <v>239542.27627999999</v>
      </c>
      <c r="M132">
        <v>240454.01783</v>
      </c>
    </row>
    <row r="133" spans="9:13" x14ac:dyDescent="0.25">
      <c r="I133" s="1">
        <v>45626</v>
      </c>
      <c r="L133">
        <v>241290.93489999999</v>
      </c>
      <c r="M133">
        <v>242090.63352999999</v>
      </c>
    </row>
    <row r="134" spans="9:13" x14ac:dyDescent="0.25">
      <c r="I134" s="1">
        <v>45657</v>
      </c>
      <c r="L134">
        <v>241604.61311999999</v>
      </c>
      <c r="M134">
        <v>243638.91372000001</v>
      </c>
    </row>
    <row r="135" spans="9:13" x14ac:dyDescent="0.25">
      <c r="I135" s="1">
        <v>45688</v>
      </c>
      <c r="L135">
        <v>243005.91988</v>
      </c>
      <c r="M135">
        <v>241984.63093000001</v>
      </c>
    </row>
    <row r="136" spans="9:13" x14ac:dyDescent="0.25">
      <c r="I136" s="1">
        <v>45716</v>
      </c>
      <c r="L136">
        <v>243880.74119</v>
      </c>
      <c r="M136">
        <v>243998.68007</v>
      </c>
    </row>
    <row r="137" spans="9:13" x14ac:dyDescent="0.25">
      <c r="I137" s="1">
        <v>45747</v>
      </c>
      <c r="L137">
        <v>248270.59453</v>
      </c>
      <c r="M137">
        <v>247095.24045000001</v>
      </c>
    </row>
    <row r="138" spans="9:13" x14ac:dyDescent="0.25">
      <c r="I138" s="1">
        <v>45777</v>
      </c>
      <c r="L138">
        <v>255793.19354000001</v>
      </c>
      <c r="M138">
        <v>252700.64139999999</v>
      </c>
    </row>
    <row r="139" spans="9:13" x14ac:dyDescent="0.25">
      <c r="I139" s="1">
        <v>45808</v>
      </c>
      <c r="L139">
        <v>263952.99641000002</v>
      </c>
      <c r="M139">
        <v>259290.25193999999</v>
      </c>
    </row>
    <row r="140" spans="9:13" x14ac:dyDescent="0.25">
      <c r="I140" s="1">
        <v>45838</v>
      </c>
      <c r="L140">
        <v>269901.44114000001</v>
      </c>
      <c r="M140">
        <v>260721.64186999999</v>
      </c>
    </row>
    <row r="141" spans="9:13" x14ac:dyDescent="0.25">
      <c r="I141" s="1">
        <v>45869</v>
      </c>
      <c r="L141">
        <v>274882.20233</v>
      </c>
      <c r="M141">
        <v>262700.80744</v>
      </c>
    </row>
    <row r="142" spans="9:13" x14ac:dyDescent="0.25">
      <c r="I142" s="1">
        <v>45900</v>
      </c>
      <c r="L142">
        <v>280594.52938000002</v>
      </c>
      <c r="M142">
        <v>268080.74677999999</v>
      </c>
    </row>
    <row r="143" spans="9:13" x14ac:dyDescent="0.25">
      <c r="I143" s="1">
        <v>45930</v>
      </c>
      <c r="L143">
        <v>291982.73895000003</v>
      </c>
      <c r="M143">
        <v>272740.10031000001</v>
      </c>
    </row>
    <row r="144" spans="9:13" x14ac:dyDescent="0.25">
      <c r="I144" s="1">
        <v>45961</v>
      </c>
      <c r="L144">
        <v>299204.05605000001</v>
      </c>
      <c r="M144">
        <v>283510.05748999998</v>
      </c>
    </row>
    <row r="145" spans="9:13" x14ac:dyDescent="0.25">
      <c r="I145" s="1">
        <v>45991</v>
      </c>
      <c r="L145">
        <v>304124.76595999999</v>
      </c>
      <c r="M145">
        <v>286377.54855000001</v>
      </c>
    </row>
    <row r="146" spans="9:13" x14ac:dyDescent="0.25">
      <c r="I146" s="1">
        <v>46022</v>
      </c>
      <c r="L146">
        <v>315109.44838000002</v>
      </c>
      <c r="M146">
        <v>295451.54989999998</v>
      </c>
    </row>
    <row r="147" spans="9:13" x14ac:dyDescent="0.25">
      <c r="I147" s="1">
        <v>46053</v>
      </c>
      <c r="L147">
        <v>324854.20806999999</v>
      </c>
      <c r="M147">
        <v>303139.29175999999</v>
      </c>
    </row>
    <row r="148" spans="9:13" x14ac:dyDescent="0.25">
      <c r="I148" s="1">
        <v>46081</v>
      </c>
      <c r="L148">
        <v>338311.94335000002</v>
      </c>
      <c r="M148">
        <v>315297.38721000002</v>
      </c>
    </row>
    <row r="149" spans="9:13" x14ac:dyDescent="0.25">
      <c r="I149" s="1">
        <v>46112</v>
      </c>
      <c r="L149">
        <v>310867.06357</v>
      </c>
      <c r="M149">
        <v>296236.31938</v>
      </c>
    </row>
    <row r="150" spans="9:13" x14ac:dyDescent="0.25">
      <c r="I150" s="1">
        <v>46142</v>
      </c>
      <c r="L150">
        <v>314076.14426999999</v>
      </c>
      <c r="M150">
        <v>304800.08932999999</v>
      </c>
    </row>
    <row r="151" spans="9:13" x14ac:dyDescent="0.25">
      <c r="I151" s="1">
        <v>46173</v>
      </c>
      <c r="J151">
        <v>312892.39127999998</v>
      </c>
      <c r="K151">
        <v>303531.39639000001</v>
      </c>
      <c r="L151">
        <v>312892.39127999998</v>
      </c>
      <c r="M151">
        <v>303531.39639000001</v>
      </c>
    </row>
  </sheetData>
  <pageMargins left="0.7" right="0.7" top="0.75" bottom="0.75" header="0.3" footer="0.3"/>
  <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63D8-FC10-4CB9-BA12-C942165E709F}">
  <dimension ref="B1:M151"/>
  <sheetViews>
    <sheetView topLeftCell="B6" zoomScale="190" zoomScaleNormal="190" workbookViewId="0">
      <selection activeCell="F11" sqref="F1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820</v>
      </c>
      <c r="C2" t="s">
        <v>158</v>
      </c>
      <c r="D2" t="s">
        <v>113</v>
      </c>
      <c r="E2" t="str">
        <f>_xlfn.CONCAT(B2,"_",C2,"_",D2)</f>
        <v>820_B2_PH_FOORD</v>
      </c>
      <c r="F2" t="str">
        <f>INDEX(
Table_MAPPINGS_PH_GRAPHS_2[SERIES_ID],
MATCH(E2,Table_MAPPINGS_PH_GRAPHS_2[LOOKUP],0
))</f>
        <v>3855</v>
      </c>
      <c r="G2" t="str">
        <f>INDEX(
Table_MAPPINGS_PH_GRAPHS_2[LEGEND_DESCRIPTION],
MATCH(E2,Table_MAPPINGS_PH_GRAPHS_2[LOOKUP],0
))</f>
        <v>Foord</v>
      </c>
      <c r="I2" s="1">
        <v>41640</v>
      </c>
      <c r="L2">
        <v>100000</v>
      </c>
      <c r="M2">
        <v>100000</v>
      </c>
    </row>
    <row r="3" spans="2:13" x14ac:dyDescent="0.25">
      <c r="B3">
        <f>B2</f>
        <v>820</v>
      </c>
      <c r="C3" t="str">
        <f>C2</f>
        <v>B2</v>
      </c>
      <c r="D3" t="s">
        <v>114</v>
      </c>
      <c r="E3" t="str">
        <f>_xlfn.CONCAT(B3,"_",C3,"_",D3)</f>
        <v>820_B2_PH_COMP_1</v>
      </c>
      <c r="F3" t="str">
        <f>INDEX(
Table_MAPPINGS_PH_GRAPHS_2[SERIES_ID],
MATCH(E3,Table_MAPPINGS_PH_GRAPHS_2[LOOKUP],0
))</f>
        <v>3567</v>
      </c>
      <c r="G3" t="str">
        <f>INDEX(
Table_MAPPINGS_PH_GRAPHS_2[LEGEND_DESCRIPTION],
MATCH(E3,Table_MAPPINGS_PH_GRAPHS_2[LOOKUP],0
))</f>
        <v>Benchmark</v>
      </c>
      <c r="I3" s="1">
        <v>41670</v>
      </c>
      <c r="L3">
        <v>98520</v>
      </c>
      <c r="M3">
        <v>96617</v>
      </c>
    </row>
    <row r="4" spans="2:13" x14ac:dyDescent="0.25">
      <c r="I4" s="1">
        <v>41698</v>
      </c>
      <c r="L4">
        <v>101593.82399999999</v>
      </c>
      <c r="M4">
        <v>99857</v>
      </c>
    </row>
    <row r="5" spans="2:13" x14ac:dyDescent="0.25">
      <c r="I5" s="1">
        <v>41729</v>
      </c>
      <c r="L5">
        <v>104032.07578</v>
      </c>
      <c r="M5">
        <v>102967.36787</v>
      </c>
    </row>
    <row r="6" spans="2:13" x14ac:dyDescent="0.25">
      <c r="I6" s="1">
        <v>41759</v>
      </c>
      <c r="L6">
        <v>106299.97503</v>
      </c>
      <c r="M6">
        <v>105973.39956999999</v>
      </c>
    </row>
    <row r="7" spans="2:13" x14ac:dyDescent="0.25">
      <c r="I7" s="1">
        <v>41790</v>
      </c>
      <c r="L7">
        <v>107362.97478</v>
      </c>
      <c r="M7">
        <v>107074.70848</v>
      </c>
    </row>
    <row r="8" spans="2:13" x14ac:dyDescent="0.25">
      <c r="I8" s="1">
        <v>41820</v>
      </c>
      <c r="L8">
        <v>109037.83719000001</v>
      </c>
      <c r="M8">
        <v>108913.23235999999</v>
      </c>
    </row>
    <row r="9" spans="2:13" x14ac:dyDescent="0.25">
      <c r="I9" s="1">
        <v>41851</v>
      </c>
      <c r="L9">
        <v>109964.65880999999</v>
      </c>
      <c r="M9">
        <v>109376.62463000001</v>
      </c>
    </row>
    <row r="10" spans="2:13" x14ac:dyDescent="0.25">
      <c r="I10" s="1">
        <v>41882</v>
      </c>
      <c r="L10">
        <v>109909.67647999999</v>
      </c>
      <c r="M10">
        <v>109184.04603</v>
      </c>
    </row>
    <row r="11" spans="2:13" x14ac:dyDescent="0.25">
      <c r="I11" s="1">
        <v>41912</v>
      </c>
      <c r="L11">
        <v>108140.13069000001</v>
      </c>
      <c r="M11">
        <v>109046.24542000001</v>
      </c>
    </row>
    <row r="12" spans="2:13" x14ac:dyDescent="0.25">
      <c r="I12" s="1">
        <v>41943</v>
      </c>
      <c r="L12">
        <v>109189.08996</v>
      </c>
      <c r="M12">
        <v>111201.85821000001</v>
      </c>
    </row>
    <row r="13" spans="2:13" x14ac:dyDescent="0.25">
      <c r="I13" s="1">
        <v>41973</v>
      </c>
      <c r="L13">
        <v>110062.60268</v>
      </c>
      <c r="M13">
        <v>112257.21030000001</v>
      </c>
    </row>
    <row r="14" spans="2:13" x14ac:dyDescent="0.25">
      <c r="I14" s="1">
        <v>42004</v>
      </c>
      <c r="L14">
        <v>110062.60268</v>
      </c>
      <c r="M14">
        <v>112548.09555</v>
      </c>
    </row>
    <row r="15" spans="2:13" x14ac:dyDescent="0.25">
      <c r="I15" s="1">
        <v>42035</v>
      </c>
      <c r="L15">
        <v>112990.26791</v>
      </c>
      <c r="M15">
        <v>114835.37218000001</v>
      </c>
    </row>
    <row r="16" spans="2:13" x14ac:dyDescent="0.25">
      <c r="I16" s="1">
        <v>42063</v>
      </c>
      <c r="L16">
        <v>115283.97035</v>
      </c>
      <c r="M16">
        <v>118139.21621</v>
      </c>
    </row>
    <row r="17" spans="9:13" x14ac:dyDescent="0.25">
      <c r="I17" s="1">
        <v>42094</v>
      </c>
      <c r="L17">
        <v>114592.26652999999</v>
      </c>
      <c r="M17">
        <v>117691.64539999999</v>
      </c>
    </row>
    <row r="18" spans="9:13" x14ac:dyDescent="0.25">
      <c r="I18" s="1">
        <v>42124</v>
      </c>
      <c r="L18">
        <v>118041.49374999999</v>
      </c>
      <c r="M18">
        <v>120134.76119</v>
      </c>
    </row>
    <row r="19" spans="9:13" x14ac:dyDescent="0.25">
      <c r="I19" s="1">
        <v>42155</v>
      </c>
      <c r="L19">
        <v>115302.9311</v>
      </c>
      <c r="M19">
        <v>118782.21071</v>
      </c>
    </row>
    <row r="20" spans="9:13" x14ac:dyDescent="0.25">
      <c r="I20" s="1">
        <v>42185</v>
      </c>
      <c r="L20">
        <v>114541.93175</v>
      </c>
      <c r="M20">
        <v>118600.27656</v>
      </c>
    </row>
    <row r="21" spans="9:13" x14ac:dyDescent="0.25">
      <c r="I21" s="1">
        <v>42216</v>
      </c>
      <c r="L21">
        <v>115412.45043</v>
      </c>
      <c r="M21">
        <v>119551.53228</v>
      </c>
    </row>
    <row r="22" spans="9:13" x14ac:dyDescent="0.25">
      <c r="I22" s="1">
        <v>42247</v>
      </c>
      <c r="L22">
        <v>113727.42865</v>
      </c>
      <c r="M22">
        <v>117450.45269000001</v>
      </c>
    </row>
    <row r="23" spans="9:13" x14ac:dyDescent="0.25">
      <c r="I23" s="1">
        <v>42277</v>
      </c>
      <c r="L23">
        <v>112874.47294000001</v>
      </c>
      <c r="M23">
        <v>117302.28524</v>
      </c>
    </row>
    <row r="24" spans="9:13" x14ac:dyDescent="0.25">
      <c r="I24" s="1">
        <v>42308</v>
      </c>
      <c r="L24">
        <v>118822.95766</v>
      </c>
      <c r="M24">
        <v>122570.27885</v>
      </c>
    </row>
    <row r="25" spans="9:13" x14ac:dyDescent="0.25">
      <c r="I25" s="1">
        <v>42338</v>
      </c>
      <c r="L25">
        <v>114913.68235</v>
      </c>
      <c r="M25">
        <v>118463.51535</v>
      </c>
    </row>
    <row r="26" spans="9:13" x14ac:dyDescent="0.25">
      <c r="I26" s="1">
        <v>42369</v>
      </c>
      <c r="L26">
        <v>112466.02092</v>
      </c>
      <c r="M26">
        <v>117269.38019</v>
      </c>
    </row>
    <row r="27" spans="9:13" x14ac:dyDescent="0.25">
      <c r="I27" s="1">
        <v>42400</v>
      </c>
      <c r="L27">
        <v>111273.8811</v>
      </c>
      <c r="M27">
        <v>115114.62963</v>
      </c>
    </row>
    <row r="28" spans="9:13" x14ac:dyDescent="0.25">
      <c r="I28" s="1">
        <v>42429</v>
      </c>
      <c r="L28">
        <v>112353.23775</v>
      </c>
      <c r="M28">
        <v>116311.94915</v>
      </c>
    </row>
    <row r="29" spans="9:13" x14ac:dyDescent="0.25">
      <c r="I29" s="1">
        <v>42460</v>
      </c>
      <c r="L29">
        <v>118431.54790999999</v>
      </c>
      <c r="M29">
        <v>121439.76372</v>
      </c>
    </row>
    <row r="30" spans="9:13" x14ac:dyDescent="0.25">
      <c r="I30" s="1">
        <v>42490</v>
      </c>
      <c r="L30">
        <v>120835.70832999999</v>
      </c>
      <c r="M30">
        <v>122363.62284</v>
      </c>
    </row>
    <row r="31" spans="9:13" x14ac:dyDescent="0.25">
      <c r="I31" s="1">
        <v>42521</v>
      </c>
      <c r="L31">
        <v>121174.04831</v>
      </c>
      <c r="M31">
        <v>123748.32719</v>
      </c>
    </row>
    <row r="32" spans="9:13" x14ac:dyDescent="0.25">
      <c r="I32" s="1">
        <v>42551</v>
      </c>
      <c r="L32">
        <v>120640.88250000001</v>
      </c>
      <c r="M32">
        <v>122667.23853</v>
      </c>
    </row>
    <row r="33" spans="9:13" x14ac:dyDescent="0.25">
      <c r="I33" s="1">
        <v>42582</v>
      </c>
      <c r="L33">
        <v>122667.64933</v>
      </c>
      <c r="M33">
        <v>123878.44821</v>
      </c>
    </row>
    <row r="34" spans="9:13" x14ac:dyDescent="0.25">
      <c r="I34" s="1">
        <v>42613</v>
      </c>
      <c r="L34">
        <v>122201.51226</v>
      </c>
      <c r="M34">
        <v>124640.74042</v>
      </c>
    </row>
    <row r="35" spans="9:13" x14ac:dyDescent="0.25">
      <c r="I35" s="1">
        <v>42643</v>
      </c>
      <c r="L35">
        <v>122445.91528</v>
      </c>
      <c r="M35">
        <v>122239.34663</v>
      </c>
    </row>
    <row r="36" spans="9:13" x14ac:dyDescent="0.25">
      <c r="I36" s="1">
        <v>42674</v>
      </c>
      <c r="L36">
        <v>119984.75238000001</v>
      </c>
      <c r="M36">
        <v>119662.09774</v>
      </c>
    </row>
    <row r="37" spans="9:13" x14ac:dyDescent="0.25">
      <c r="I37" s="1">
        <v>42704</v>
      </c>
      <c r="L37">
        <v>120140.73256</v>
      </c>
      <c r="M37">
        <v>120032.01658</v>
      </c>
    </row>
    <row r="38" spans="9:13" x14ac:dyDescent="0.25">
      <c r="I38" s="1">
        <v>42735</v>
      </c>
      <c r="L38">
        <v>121810.68874</v>
      </c>
      <c r="M38">
        <v>121167.24653999999</v>
      </c>
    </row>
    <row r="39" spans="9:13" x14ac:dyDescent="0.25">
      <c r="I39" s="1">
        <v>42766</v>
      </c>
      <c r="L39">
        <v>124661.05886</v>
      </c>
      <c r="M39">
        <v>123105.44403</v>
      </c>
    </row>
    <row r="40" spans="9:13" x14ac:dyDescent="0.25">
      <c r="I40" s="1">
        <v>42794</v>
      </c>
      <c r="L40">
        <v>123514.17711999999</v>
      </c>
      <c r="M40">
        <v>122337.91783000001</v>
      </c>
    </row>
    <row r="41" spans="9:13" x14ac:dyDescent="0.25">
      <c r="I41" s="1">
        <v>42825</v>
      </c>
      <c r="L41">
        <v>125045.75292</v>
      </c>
      <c r="M41">
        <v>123617.77220000001</v>
      </c>
    </row>
    <row r="42" spans="9:13" x14ac:dyDescent="0.25">
      <c r="I42" s="1">
        <v>42855</v>
      </c>
      <c r="L42">
        <v>128046.85099000001</v>
      </c>
      <c r="M42">
        <v>126184.23114</v>
      </c>
    </row>
    <row r="43" spans="9:13" x14ac:dyDescent="0.25">
      <c r="I43" s="1">
        <v>42886</v>
      </c>
      <c r="L43">
        <v>127432.22611</v>
      </c>
      <c r="M43">
        <v>126998.98001</v>
      </c>
    </row>
    <row r="44" spans="9:13" x14ac:dyDescent="0.25">
      <c r="I44" s="1">
        <v>42916</v>
      </c>
      <c r="L44">
        <v>124335.62302</v>
      </c>
      <c r="M44">
        <v>124189.22801000001</v>
      </c>
    </row>
    <row r="45" spans="9:13" x14ac:dyDescent="0.25">
      <c r="I45" s="1">
        <v>42947</v>
      </c>
      <c r="L45">
        <v>129172.27876</v>
      </c>
      <c r="M45">
        <v>127388.24892</v>
      </c>
    </row>
    <row r="46" spans="9:13" x14ac:dyDescent="0.25">
      <c r="I46" s="1">
        <v>42978</v>
      </c>
      <c r="L46">
        <v>131200.28354</v>
      </c>
      <c r="M46">
        <v>128566.23999</v>
      </c>
    </row>
    <row r="47" spans="9:13" x14ac:dyDescent="0.25">
      <c r="I47" s="1">
        <v>43008</v>
      </c>
      <c r="L47">
        <v>130754.20258</v>
      </c>
      <c r="M47">
        <v>129609.21563999999</v>
      </c>
    </row>
    <row r="48" spans="9:13" x14ac:dyDescent="0.25">
      <c r="I48" s="1">
        <v>43039</v>
      </c>
      <c r="L48">
        <v>135500.58012999999</v>
      </c>
      <c r="M48">
        <v>134156.72467</v>
      </c>
    </row>
    <row r="49" spans="9:13" x14ac:dyDescent="0.25">
      <c r="I49" s="1">
        <v>43069</v>
      </c>
      <c r="L49">
        <v>136394.88396000001</v>
      </c>
      <c r="M49">
        <v>133332.64056999999</v>
      </c>
    </row>
    <row r="50" spans="9:13" x14ac:dyDescent="0.25">
      <c r="I50" s="1">
        <v>43100</v>
      </c>
      <c r="L50">
        <v>137486.04303</v>
      </c>
      <c r="M50">
        <v>129411.29657000001</v>
      </c>
    </row>
    <row r="51" spans="9:13" x14ac:dyDescent="0.25">
      <c r="I51" s="1">
        <v>43131</v>
      </c>
      <c r="L51">
        <v>138063.48441</v>
      </c>
      <c r="M51">
        <v>130752.74807</v>
      </c>
    </row>
    <row r="52" spans="9:13" x14ac:dyDescent="0.25">
      <c r="I52" s="1">
        <v>43159</v>
      </c>
      <c r="L52">
        <v>137193.68445999999</v>
      </c>
      <c r="M52">
        <v>128792.07607</v>
      </c>
    </row>
    <row r="53" spans="9:13" x14ac:dyDescent="0.25">
      <c r="I53" s="1">
        <v>43190</v>
      </c>
      <c r="L53">
        <v>134765.35625000001</v>
      </c>
      <c r="M53">
        <v>127082.90283000001</v>
      </c>
    </row>
    <row r="54" spans="9:13" x14ac:dyDescent="0.25">
      <c r="I54" s="1">
        <v>43220</v>
      </c>
      <c r="L54">
        <v>138767.88733</v>
      </c>
      <c r="M54">
        <v>129499.2879</v>
      </c>
    </row>
    <row r="55" spans="9:13" x14ac:dyDescent="0.25">
      <c r="I55" s="1">
        <v>43251</v>
      </c>
      <c r="L55">
        <v>134979.52400999999</v>
      </c>
      <c r="M55">
        <v>127544.8588</v>
      </c>
    </row>
    <row r="56" spans="9:13" x14ac:dyDescent="0.25">
      <c r="I56" s="1">
        <v>43281</v>
      </c>
      <c r="L56">
        <v>136302.32334999999</v>
      </c>
      <c r="M56">
        <v>129258.83388999999</v>
      </c>
    </row>
    <row r="57" spans="9:13" x14ac:dyDescent="0.25">
      <c r="I57" s="1">
        <v>43312</v>
      </c>
      <c r="L57">
        <v>137556.30471999999</v>
      </c>
      <c r="M57">
        <v>130656.54682</v>
      </c>
    </row>
    <row r="58" spans="9:13" x14ac:dyDescent="0.25">
      <c r="I58" s="1">
        <v>43343</v>
      </c>
      <c r="L58">
        <v>139427.07045999999</v>
      </c>
      <c r="M58">
        <v>133796.66291000001</v>
      </c>
    </row>
    <row r="59" spans="9:13" x14ac:dyDescent="0.25">
      <c r="I59" s="1">
        <v>43373</v>
      </c>
      <c r="L59">
        <v>135746.19579999999</v>
      </c>
      <c r="M59">
        <v>128557.79541999999</v>
      </c>
    </row>
    <row r="60" spans="9:13" x14ac:dyDescent="0.25">
      <c r="I60" s="1">
        <v>43404</v>
      </c>
      <c r="L60">
        <v>131252.99672</v>
      </c>
      <c r="M60">
        <v>124607.84466</v>
      </c>
    </row>
    <row r="61" spans="9:13" x14ac:dyDescent="0.25">
      <c r="I61" s="1">
        <v>43434</v>
      </c>
      <c r="L61">
        <v>128312.92959</v>
      </c>
      <c r="M61">
        <v>122581.91782</v>
      </c>
    </row>
    <row r="62" spans="9:13" x14ac:dyDescent="0.25">
      <c r="I62" s="1">
        <v>43465</v>
      </c>
      <c r="L62">
        <v>130904.85077</v>
      </c>
      <c r="M62">
        <v>124422.23579000001</v>
      </c>
    </row>
    <row r="63" spans="9:13" x14ac:dyDescent="0.25">
      <c r="I63" s="1">
        <v>43496</v>
      </c>
      <c r="L63">
        <v>133810.93846</v>
      </c>
      <c r="M63">
        <v>126958.89029</v>
      </c>
    </row>
    <row r="64" spans="9:13" x14ac:dyDescent="0.25">
      <c r="I64" s="1">
        <v>43524</v>
      </c>
      <c r="L64">
        <v>136313.20301</v>
      </c>
      <c r="M64">
        <v>128828.32337</v>
      </c>
    </row>
    <row r="65" spans="9:13" x14ac:dyDescent="0.25">
      <c r="I65" s="1">
        <v>43555</v>
      </c>
      <c r="L65">
        <v>137921.69881</v>
      </c>
      <c r="M65">
        <v>128765.4063</v>
      </c>
    </row>
    <row r="66" spans="9:13" x14ac:dyDescent="0.25">
      <c r="I66" s="1">
        <v>43585</v>
      </c>
      <c r="L66">
        <v>141907.63591000001</v>
      </c>
      <c r="M66">
        <v>133082.6047</v>
      </c>
    </row>
    <row r="67" spans="9:13" x14ac:dyDescent="0.25">
      <c r="I67" s="1">
        <v>43616</v>
      </c>
      <c r="L67">
        <v>136316.47506</v>
      </c>
      <c r="M67">
        <v>128995.19065999999</v>
      </c>
    </row>
    <row r="68" spans="9:13" x14ac:dyDescent="0.25">
      <c r="I68" s="1">
        <v>43646</v>
      </c>
      <c r="L68">
        <v>139383.59575000001</v>
      </c>
      <c r="M68">
        <v>131635.21306000001</v>
      </c>
    </row>
    <row r="69" spans="9:13" x14ac:dyDescent="0.25">
      <c r="I69" s="1">
        <v>43677</v>
      </c>
      <c r="L69">
        <v>137390.41033000001</v>
      </c>
      <c r="M69">
        <v>129488.47773</v>
      </c>
    </row>
    <row r="70" spans="9:13" x14ac:dyDescent="0.25">
      <c r="I70" s="1">
        <v>43708</v>
      </c>
      <c r="L70">
        <v>136236.33087999999</v>
      </c>
      <c r="M70">
        <v>129193.75433</v>
      </c>
    </row>
    <row r="71" spans="9:13" x14ac:dyDescent="0.25">
      <c r="I71" s="1">
        <v>43738</v>
      </c>
      <c r="L71">
        <v>137421.58695999999</v>
      </c>
      <c r="M71">
        <v>130230.46893</v>
      </c>
    </row>
    <row r="72" spans="9:13" x14ac:dyDescent="0.25">
      <c r="I72" s="1">
        <v>43769</v>
      </c>
      <c r="L72">
        <v>139812.72257000001</v>
      </c>
      <c r="M72">
        <v>133668.28752000001</v>
      </c>
    </row>
    <row r="73" spans="9:13" x14ac:dyDescent="0.25">
      <c r="I73" s="1">
        <v>43799</v>
      </c>
      <c r="L73">
        <v>138596.35188</v>
      </c>
      <c r="M73">
        <v>132919.15093</v>
      </c>
    </row>
    <row r="74" spans="9:13" x14ac:dyDescent="0.25">
      <c r="I74" s="1">
        <v>43830</v>
      </c>
      <c r="L74">
        <v>142088.97995000001</v>
      </c>
      <c r="M74">
        <v>135165.27793000001</v>
      </c>
    </row>
    <row r="75" spans="9:13" x14ac:dyDescent="0.25">
      <c r="I75" s="1">
        <v>43861</v>
      </c>
      <c r="L75">
        <v>140966.47701</v>
      </c>
      <c r="M75">
        <v>134113.40805999999</v>
      </c>
    </row>
    <row r="76" spans="9:13" x14ac:dyDescent="0.25">
      <c r="I76" s="1">
        <v>43890</v>
      </c>
      <c r="L76">
        <v>131719.07612000001</v>
      </c>
      <c r="M76">
        <v>125695.88359</v>
      </c>
    </row>
    <row r="77" spans="9:13" x14ac:dyDescent="0.25">
      <c r="I77" s="1">
        <v>43921</v>
      </c>
      <c r="L77">
        <v>114187.26708999999</v>
      </c>
      <c r="M77">
        <v>114131.51708000001</v>
      </c>
    </row>
    <row r="78" spans="9:13" x14ac:dyDescent="0.25">
      <c r="I78" s="1">
        <v>43951</v>
      </c>
      <c r="L78">
        <v>125514.64399</v>
      </c>
      <c r="M78">
        <v>124448.87019</v>
      </c>
    </row>
    <row r="79" spans="9:13" x14ac:dyDescent="0.25">
      <c r="I79" s="1">
        <v>43982</v>
      </c>
      <c r="L79">
        <v>126895.30507</v>
      </c>
      <c r="M79">
        <v>127176.17358</v>
      </c>
    </row>
    <row r="80" spans="9:13" x14ac:dyDescent="0.25">
      <c r="I80" s="1">
        <v>44012</v>
      </c>
      <c r="L80">
        <v>132009.18586</v>
      </c>
      <c r="M80">
        <v>131784.51220999999</v>
      </c>
    </row>
    <row r="81" spans="9:13" x14ac:dyDescent="0.25">
      <c r="I81" s="1">
        <v>44043</v>
      </c>
      <c r="L81">
        <v>133593.29608999999</v>
      </c>
      <c r="M81">
        <v>132928.68781</v>
      </c>
    </row>
    <row r="82" spans="9:13" x14ac:dyDescent="0.25">
      <c r="I82" s="1">
        <v>44074</v>
      </c>
      <c r="L82">
        <v>133833.76402</v>
      </c>
      <c r="M82">
        <v>132849.59732999999</v>
      </c>
    </row>
    <row r="83" spans="9:13" x14ac:dyDescent="0.25">
      <c r="I83" s="1">
        <v>44104</v>
      </c>
      <c r="L83">
        <v>132937.0778</v>
      </c>
      <c r="M83">
        <v>132063.04401000001</v>
      </c>
    </row>
    <row r="84" spans="9:13" x14ac:dyDescent="0.25">
      <c r="I84" s="1">
        <v>44135</v>
      </c>
      <c r="L84">
        <v>129427.53895</v>
      </c>
      <c r="M84">
        <v>129448.78812</v>
      </c>
    </row>
    <row r="85" spans="9:13" x14ac:dyDescent="0.25">
      <c r="I85" s="1">
        <v>44165</v>
      </c>
      <c r="L85">
        <v>140752.44860999999</v>
      </c>
      <c r="M85">
        <v>139541.97193</v>
      </c>
    </row>
    <row r="86" spans="9:13" x14ac:dyDescent="0.25">
      <c r="I86" s="1">
        <v>44196</v>
      </c>
      <c r="L86">
        <v>146143.26738999999</v>
      </c>
      <c r="M86">
        <v>142653.47545999999</v>
      </c>
    </row>
    <row r="87" spans="9:13" x14ac:dyDescent="0.25">
      <c r="I87" s="1">
        <v>44227</v>
      </c>
      <c r="L87">
        <v>150556.79407</v>
      </c>
      <c r="M87">
        <v>146356.55545000001</v>
      </c>
    </row>
    <row r="88" spans="9:13" x14ac:dyDescent="0.25">
      <c r="I88" s="1">
        <v>44255</v>
      </c>
      <c r="L88">
        <v>156428.50904</v>
      </c>
      <c r="M88">
        <v>148284.90606000001</v>
      </c>
    </row>
    <row r="89" spans="9:13" x14ac:dyDescent="0.25">
      <c r="I89" s="1">
        <v>44286</v>
      </c>
      <c r="L89">
        <v>159572.72206999999</v>
      </c>
      <c r="M89">
        <v>151368.39348</v>
      </c>
    </row>
    <row r="90" spans="9:13" x14ac:dyDescent="0.25">
      <c r="I90" s="1">
        <v>44316</v>
      </c>
      <c r="L90">
        <v>161567.3811</v>
      </c>
      <c r="M90">
        <v>153303.42856</v>
      </c>
    </row>
    <row r="91" spans="9:13" x14ac:dyDescent="0.25">
      <c r="I91" s="1">
        <v>44347</v>
      </c>
      <c r="L91">
        <v>166559.81318</v>
      </c>
      <c r="M91">
        <v>155999.11885</v>
      </c>
    </row>
    <row r="92" spans="9:13" x14ac:dyDescent="0.25">
      <c r="I92" s="1">
        <v>44377</v>
      </c>
      <c r="L92">
        <v>164294.59972</v>
      </c>
      <c r="M92">
        <v>155259.39911</v>
      </c>
    </row>
    <row r="93" spans="9:13" x14ac:dyDescent="0.25">
      <c r="I93" s="1">
        <v>44408</v>
      </c>
      <c r="L93">
        <v>166841.16602</v>
      </c>
      <c r="M93">
        <v>156739.83553000001</v>
      </c>
    </row>
    <row r="94" spans="9:13" x14ac:dyDescent="0.25">
      <c r="I94" s="1">
        <v>44439</v>
      </c>
      <c r="L94">
        <v>171212.40457000001</v>
      </c>
      <c r="M94">
        <v>158923.1054</v>
      </c>
    </row>
    <row r="95" spans="9:13" x14ac:dyDescent="0.25">
      <c r="I95" s="1">
        <v>44469</v>
      </c>
      <c r="L95">
        <v>170835.73728</v>
      </c>
      <c r="M95">
        <v>160140.35312000001</v>
      </c>
    </row>
    <row r="96" spans="9:13" x14ac:dyDescent="0.25">
      <c r="I96" s="1">
        <v>44500</v>
      </c>
      <c r="L96">
        <v>174081.61629000001</v>
      </c>
      <c r="M96">
        <v>160951.95228999999</v>
      </c>
    </row>
    <row r="97" spans="9:13" x14ac:dyDescent="0.25">
      <c r="I97" s="1">
        <v>44530</v>
      </c>
      <c r="L97">
        <v>174203.47341999999</v>
      </c>
      <c r="M97">
        <v>159568.56778000001</v>
      </c>
    </row>
    <row r="98" spans="9:13" x14ac:dyDescent="0.25">
      <c r="I98" s="1">
        <v>44561</v>
      </c>
      <c r="L98">
        <v>181729.06346999999</v>
      </c>
      <c r="M98">
        <v>164638.17444</v>
      </c>
    </row>
    <row r="99" spans="9:13" x14ac:dyDescent="0.25">
      <c r="I99" s="1">
        <v>44592</v>
      </c>
      <c r="L99">
        <v>184327.78907999999</v>
      </c>
      <c r="M99">
        <v>165239.46315</v>
      </c>
    </row>
    <row r="100" spans="9:13" x14ac:dyDescent="0.25">
      <c r="I100" s="1">
        <v>44620</v>
      </c>
      <c r="L100">
        <v>186465.99142999999</v>
      </c>
      <c r="M100">
        <v>165144.15398999999</v>
      </c>
    </row>
    <row r="101" spans="9:13" x14ac:dyDescent="0.25">
      <c r="I101" s="1">
        <v>44651</v>
      </c>
      <c r="L101">
        <v>188815.46291999999</v>
      </c>
      <c r="M101">
        <v>167976.79847000001</v>
      </c>
    </row>
    <row r="102" spans="9:13" x14ac:dyDescent="0.25">
      <c r="I102" s="1">
        <v>44681</v>
      </c>
      <c r="L102">
        <v>185643.36314</v>
      </c>
      <c r="M102">
        <v>165952.15085000001</v>
      </c>
    </row>
    <row r="103" spans="9:13" x14ac:dyDescent="0.25">
      <c r="I103" s="1">
        <v>44712</v>
      </c>
      <c r="L103">
        <v>187425.53943</v>
      </c>
      <c r="M103">
        <v>165813.19842999999</v>
      </c>
    </row>
    <row r="104" spans="9:13" x14ac:dyDescent="0.25">
      <c r="I104" s="1">
        <v>44742</v>
      </c>
      <c r="L104">
        <v>178054.26246</v>
      </c>
      <c r="M104">
        <v>159639.12749000001</v>
      </c>
    </row>
    <row r="105" spans="9:13" x14ac:dyDescent="0.25">
      <c r="I105" s="1">
        <v>44773</v>
      </c>
      <c r="L105">
        <v>182452.20274000001</v>
      </c>
      <c r="M105">
        <v>162972.5528</v>
      </c>
    </row>
    <row r="106" spans="9:13" x14ac:dyDescent="0.25">
      <c r="I106" s="1">
        <v>44804</v>
      </c>
      <c r="L106">
        <v>181850.11047000001</v>
      </c>
      <c r="M106">
        <v>164115.68705000001</v>
      </c>
    </row>
    <row r="107" spans="9:13" x14ac:dyDescent="0.25">
      <c r="I107" s="1">
        <v>44834</v>
      </c>
      <c r="L107">
        <v>176503.71721999999</v>
      </c>
      <c r="M107">
        <v>158251.03589999999</v>
      </c>
    </row>
    <row r="108" spans="9:13" x14ac:dyDescent="0.25">
      <c r="I108" s="1">
        <v>44865</v>
      </c>
      <c r="L108">
        <v>183299.11033</v>
      </c>
      <c r="M108">
        <v>163909.03752000001</v>
      </c>
    </row>
    <row r="109" spans="9:13" x14ac:dyDescent="0.25">
      <c r="I109" s="1">
        <v>44895</v>
      </c>
      <c r="L109">
        <v>194480.35605999999</v>
      </c>
      <c r="M109">
        <v>172751.58056999999</v>
      </c>
    </row>
    <row r="110" spans="9:13" x14ac:dyDescent="0.25">
      <c r="I110" s="1">
        <v>44926</v>
      </c>
      <c r="L110">
        <v>192535.55249999999</v>
      </c>
      <c r="M110">
        <v>172221.59054999999</v>
      </c>
    </row>
    <row r="111" spans="9:13" x14ac:dyDescent="0.25">
      <c r="I111" s="1">
        <v>44957</v>
      </c>
      <c r="L111">
        <v>202566.65479</v>
      </c>
      <c r="M111">
        <v>181674.06625</v>
      </c>
    </row>
    <row r="112" spans="9:13" x14ac:dyDescent="0.25">
      <c r="I112" s="1">
        <v>44985</v>
      </c>
      <c r="L112">
        <v>201128.43153999999</v>
      </c>
      <c r="M112">
        <v>181246.22515000001</v>
      </c>
    </row>
    <row r="113" spans="9:13" x14ac:dyDescent="0.25">
      <c r="I113" s="1">
        <v>45016</v>
      </c>
      <c r="L113">
        <v>198372.97203</v>
      </c>
      <c r="M113">
        <v>183560.12014000001</v>
      </c>
    </row>
    <row r="114" spans="9:13" x14ac:dyDescent="0.25">
      <c r="I114" s="1">
        <v>45046</v>
      </c>
      <c r="L114">
        <v>201586.61418</v>
      </c>
      <c r="M114">
        <v>184977.66487000001</v>
      </c>
    </row>
    <row r="115" spans="9:13" x14ac:dyDescent="0.25">
      <c r="I115" s="1">
        <v>45077</v>
      </c>
      <c r="L115">
        <v>191386.3315</v>
      </c>
      <c r="M115">
        <v>189756.79910999999</v>
      </c>
    </row>
    <row r="116" spans="9:13" x14ac:dyDescent="0.25">
      <c r="I116" s="1">
        <v>45107</v>
      </c>
      <c r="L116">
        <v>199405.41879</v>
      </c>
      <c r="M116">
        <v>197739.71212000001</v>
      </c>
    </row>
    <row r="117" spans="9:13" x14ac:dyDescent="0.25">
      <c r="I117" s="1">
        <v>45138</v>
      </c>
      <c r="L117">
        <v>204669.72185</v>
      </c>
      <c r="M117">
        <v>201944.19792999999</v>
      </c>
    </row>
    <row r="118" spans="9:13" x14ac:dyDescent="0.25">
      <c r="I118" s="1">
        <v>45169</v>
      </c>
      <c r="L118">
        <v>200473.99255</v>
      </c>
      <c r="M118">
        <v>199569.79303999999</v>
      </c>
    </row>
    <row r="119" spans="9:13" x14ac:dyDescent="0.25">
      <c r="I119" s="1">
        <v>45199</v>
      </c>
      <c r="L119">
        <v>196284.08611</v>
      </c>
      <c r="M119">
        <v>195747.39537000001</v>
      </c>
    </row>
    <row r="120" spans="9:13" x14ac:dyDescent="0.25">
      <c r="I120" s="1">
        <v>45230</v>
      </c>
      <c r="L120">
        <v>192515.43166</v>
      </c>
      <c r="M120">
        <v>197471.33606</v>
      </c>
    </row>
    <row r="121" spans="9:13" x14ac:dyDescent="0.25">
      <c r="I121" s="1">
        <v>45260</v>
      </c>
      <c r="L121">
        <v>205240.70168999999</v>
      </c>
      <c r="M121">
        <v>209962.46775000001</v>
      </c>
    </row>
    <row r="122" spans="9:13" x14ac:dyDescent="0.25">
      <c r="I122" s="1">
        <v>45291</v>
      </c>
      <c r="L122">
        <v>209283.94351000001</v>
      </c>
      <c r="M122">
        <v>212372.65362</v>
      </c>
    </row>
    <row r="123" spans="9:13" x14ac:dyDescent="0.25">
      <c r="I123" s="1">
        <v>45322</v>
      </c>
      <c r="L123">
        <v>207170.17567999999</v>
      </c>
      <c r="M123">
        <v>211896.54826000001</v>
      </c>
    </row>
    <row r="124" spans="9:13" x14ac:dyDescent="0.25">
      <c r="I124" s="1">
        <v>45351</v>
      </c>
      <c r="L124">
        <v>204870.58673000001</v>
      </c>
      <c r="M124">
        <v>211256.53777</v>
      </c>
    </row>
    <row r="125" spans="9:13" x14ac:dyDescent="0.25">
      <c r="I125" s="1">
        <v>45382</v>
      </c>
      <c r="L125">
        <v>207185.62435999999</v>
      </c>
      <c r="M125">
        <v>213078.22618</v>
      </c>
    </row>
    <row r="126" spans="9:13" x14ac:dyDescent="0.25">
      <c r="I126" s="1">
        <v>45412</v>
      </c>
      <c r="L126">
        <v>211681.55241</v>
      </c>
      <c r="M126">
        <v>216630.52784</v>
      </c>
    </row>
    <row r="127" spans="9:13" x14ac:dyDescent="0.25">
      <c r="I127" s="1">
        <v>45443</v>
      </c>
      <c r="L127">
        <v>214708.59860999999</v>
      </c>
      <c r="M127">
        <v>219936.3046</v>
      </c>
    </row>
    <row r="128" spans="9:13" x14ac:dyDescent="0.25">
      <c r="I128" s="1">
        <v>45473</v>
      </c>
      <c r="L128">
        <v>222030.16182000001</v>
      </c>
      <c r="M128">
        <v>228503.97714</v>
      </c>
    </row>
    <row r="129" spans="9:13" x14ac:dyDescent="0.25">
      <c r="I129" s="1">
        <v>45504</v>
      </c>
      <c r="L129">
        <v>230112.05971</v>
      </c>
      <c r="M129">
        <v>235890.90023</v>
      </c>
    </row>
    <row r="130" spans="9:13" x14ac:dyDescent="0.25">
      <c r="I130" s="1">
        <v>45535</v>
      </c>
      <c r="L130">
        <v>234000.95352000001</v>
      </c>
      <c r="M130">
        <v>243044.56899999999</v>
      </c>
    </row>
    <row r="131" spans="9:13" x14ac:dyDescent="0.25">
      <c r="I131" s="1">
        <v>45565</v>
      </c>
      <c r="L131">
        <v>242869.58966</v>
      </c>
      <c r="M131">
        <v>253064.85295</v>
      </c>
    </row>
    <row r="132" spans="9:13" x14ac:dyDescent="0.25">
      <c r="I132" s="1">
        <v>45596</v>
      </c>
      <c r="L132">
        <v>239542.27627999999</v>
      </c>
      <c r="M132">
        <v>249566.87503</v>
      </c>
    </row>
    <row r="133" spans="9:13" x14ac:dyDescent="0.25">
      <c r="I133" s="1">
        <v>45626</v>
      </c>
      <c r="L133">
        <v>241290.93489999999</v>
      </c>
      <c r="M133">
        <v>251634.14322</v>
      </c>
    </row>
    <row r="134" spans="9:13" x14ac:dyDescent="0.25">
      <c r="I134" s="1">
        <v>45657</v>
      </c>
      <c r="L134">
        <v>241604.61311999999</v>
      </c>
      <c r="M134">
        <v>253653.14186999999</v>
      </c>
    </row>
    <row r="135" spans="9:13" x14ac:dyDescent="0.25">
      <c r="I135" s="1">
        <v>45688</v>
      </c>
      <c r="L135">
        <v>243005.91988</v>
      </c>
      <c r="M135">
        <v>252341.54175</v>
      </c>
    </row>
    <row r="136" spans="9:13" x14ac:dyDescent="0.25">
      <c r="I136" s="1">
        <v>45716</v>
      </c>
      <c r="L136">
        <v>243880.74119</v>
      </c>
      <c r="M136">
        <v>254798.29527</v>
      </c>
    </row>
    <row r="137" spans="9:13" x14ac:dyDescent="0.25">
      <c r="I137" s="1">
        <v>45747</v>
      </c>
      <c r="L137">
        <v>248270.59453</v>
      </c>
      <c r="M137">
        <v>258383.5575</v>
      </c>
    </row>
    <row r="138" spans="9:13" x14ac:dyDescent="0.25">
      <c r="I138" s="1">
        <v>45777</v>
      </c>
      <c r="L138">
        <v>255793.19354000001</v>
      </c>
      <c r="M138">
        <v>264630.88367000001</v>
      </c>
    </row>
    <row r="139" spans="9:13" x14ac:dyDescent="0.25">
      <c r="I139" s="1">
        <v>45808</v>
      </c>
      <c r="L139">
        <v>263952.99641000002</v>
      </c>
      <c r="M139">
        <v>271840.80512999999</v>
      </c>
    </row>
    <row r="140" spans="9:13" x14ac:dyDescent="0.25">
      <c r="I140" s="1">
        <v>45838</v>
      </c>
      <c r="L140">
        <v>269901.44114000001</v>
      </c>
      <c r="M140">
        <v>273220.13282</v>
      </c>
    </row>
    <row r="141" spans="9:13" x14ac:dyDescent="0.25">
      <c r="I141" s="1">
        <v>45869</v>
      </c>
      <c r="L141">
        <v>274882.20233</v>
      </c>
      <c r="M141">
        <v>275147.39327</v>
      </c>
    </row>
    <row r="142" spans="9:13" x14ac:dyDescent="0.25">
      <c r="I142" s="1">
        <v>45900</v>
      </c>
      <c r="L142">
        <v>280594.52938000002</v>
      </c>
      <c r="M142">
        <v>280570.80656</v>
      </c>
    </row>
    <row r="143" spans="9:13" x14ac:dyDescent="0.25">
      <c r="I143" s="1">
        <v>45930</v>
      </c>
      <c r="L143">
        <v>291982.73895000003</v>
      </c>
      <c r="M143">
        <v>285312.16450999997</v>
      </c>
    </row>
    <row r="144" spans="9:13" x14ac:dyDescent="0.25">
      <c r="I144" s="1">
        <v>45961</v>
      </c>
      <c r="L144">
        <v>299204.05605000001</v>
      </c>
      <c r="M144">
        <v>296644.10346999997</v>
      </c>
    </row>
    <row r="145" spans="9:13" x14ac:dyDescent="0.25">
      <c r="I145" s="1">
        <v>45991</v>
      </c>
      <c r="L145">
        <v>304124.76595999999</v>
      </c>
      <c r="M145">
        <v>299635.19136</v>
      </c>
    </row>
    <row r="146" spans="9:13" x14ac:dyDescent="0.25">
      <c r="I146" s="1">
        <v>46022</v>
      </c>
      <c r="L146">
        <v>315109.44838000002</v>
      </c>
      <c r="M146">
        <v>309183.66421000002</v>
      </c>
    </row>
    <row r="147" spans="9:13" x14ac:dyDescent="0.25">
      <c r="I147" s="1">
        <v>46053</v>
      </c>
      <c r="L147">
        <v>324854.20806999999</v>
      </c>
      <c r="M147">
        <v>317323.74601</v>
      </c>
    </row>
    <row r="148" spans="9:13" x14ac:dyDescent="0.25">
      <c r="I148" s="1">
        <v>46081</v>
      </c>
      <c r="L148">
        <v>338311.94335000002</v>
      </c>
      <c r="M148">
        <v>330065.50147999998</v>
      </c>
    </row>
    <row r="149" spans="9:13" x14ac:dyDescent="0.25">
      <c r="I149" s="1">
        <v>46112</v>
      </c>
      <c r="L149">
        <v>310867.06357</v>
      </c>
      <c r="M149">
        <v>310131.88786000002</v>
      </c>
    </row>
    <row r="150" spans="9:13" x14ac:dyDescent="0.25">
      <c r="I150" s="1">
        <v>46142</v>
      </c>
      <c r="L150">
        <v>314076.14426999999</v>
      </c>
      <c r="M150">
        <v>319187.06534999999</v>
      </c>
    </row>
    <row r="151" spans="9:13" x14ac:dyDescent="0.25">
      <c r="I151" s="1">
        <v>46173</v>
      </c>
      <c r="J151">
        <v>317751.97394</v>
      </c>
      <c r="K151">
        <v>312892.39127999998</v>
      </c>
      <c r="L151">
        <v>312892.39127999998</v>
      </c>
      <c r="M151">
        <v>317751.97394</v>
      </c>
    </row>
  </sheetData>
  <pageMargins left="0.7" right="0.7" top="0.75" bottom="0.75" header="0.3" footer="0.3"/>
  <drawing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F680-40C9-4612-BAEA-9656308F545C}">
  <dimension ref="A1:G21"/>
  <sheetViews>
    <sheetView showGridLines="0" zoomScale="160" zoomScaleNormal="160" workbookViewId="0">
      <selection activeCell="L9" sqref="L9"/>
    </sheetView>
  </sheetViews>
  <sheetFormatPr defaultColWidth="9.140625" defaultRowHeight="12.75" customHeight="1" x14ac:dyDescent="0.15"/>
  <cols>
    <col min="1" max="1" width="5.5703125" style="25" bestFit="1" customWidth="1"/>
    <col min="2" max="2" width="26.28515625" style="25" bestFit="1" customWidth="1"/>
    <col min="3" max="3" width="3.85546875" style="25" customWidth="1"/>
    <col min="4" max="4" width="2.28515625" style="48" bestFit="1" customWidth="1"/>
    <col min="5" max="5" width="4.140625" style="25" customWidth="1"/>
    <col min="6" max="16384" width="9.140625" style="25"/>
  </cols>
  <sheetData>
    <row r="1" spans="1:7" ht="12.75" customHeight="1" x14ac:dyDescent="0.15">
      <c r="C1" s="26" t="s">
        <v>80</v>
      </c>
    </row>
    <row r="3" spans="1:7" ht="12.75" customHeight="1" x14ac:dyDescent="0.15">
      <c r="A3" s="25" t="s">
        <v>47</v>
      </c>
      <c r="B3" s="25" t="s">
        <v>14284</v>
      </c>
      <c r="C3" s="28">
        <f>E9-C16</f>
        <v>-9.4745000000003188E-2</v>
      </c>
      <c r="D3" s="53" t="str">
        <f>IF(C3=0,"",IF(C3&gt;0,$F$3,$F$4))</f>
        <v>q</v>
      </c>
      <c r="F3" s="10" t="s">
        <v>125</v>
      </c>
    </row>
    <row r="4" spans="1:7" ht="12.75" customHeight="1" x14ac:dyDescent="0.15">
      <c r="A4" s="25" t="s">
        <v>48</v>
      </c>
      <c r="B4" s="25" t="s">
        <v>14285</v>
      </c>
      <c r="C4" s="28">
        <f>E10-C17</f>
        <v>-0.73770699999999989</v>
      </c>
      <c r="D4" s="53" t="str">
        <f>IF(C4=0,"",IF(C4&gt;0,$F$3,$F$4))</f>
        <v>q</v>
      </c>
      <c r="F4" s="10" t="s">
        <v>126</v>
      </c>
    </row>
    <row r="5" spans="1:7" ht="12.75" customHeight="1" x14ac:dyDescent="0.15">
      <c r="A5" s="25" t="s">
        <v>43</v>
      </c>
      <c r="B5" s="25" t="s">
        <v>14287</v>
      </c>
      <c r="C5" s="28">
        <f>E12-C19</f>
        <v>-3.9478589999999993</v>
      </c>
      <c r="D5" s="53" t="str">
        <f>IF(C5=0,"",IF(C5&gt;0,$F$3,$F$4))</f>
        <v>q</v>
      </c>
    </row>
    <row r="6" spans="1:7" ht="12.75" customHeight="1" x14ac:dyDescent="0.15">
      <c r="A6" s="25" t="s">
        <v>45</v>
      </c>
      <c r="B6" s="25" t="s">
        <v>14288</v>
      </c>
      <c r="C6" s="28">
        <f>E13-C20</f>
        <v>-0.17293500000000006</v>
      </c>
      <c r="D6" s="53" t="str">
        <f>IF(C6=0,"",IF(C6&gt;0,$F$3,$F$4))</f>
        <v>q</v>
      </c>
    </row>
    <row r="7" spans="1:7" ht="12.75" customHeight="1" x14ac:dyDescent="0.15">
      <c r="A7" s="25" t="s">
        <v>44</v>
      </c>
      <c r="B7" s="25" t="s">
        <v>14289</v>
      </c>
      <c r="C7" s="28">
        <f>E14-C21</f>
        <v>4.953246</v>
      </c>
      <c r="D7" s="53" t="str">
        <f>IF(C7=0,"",IF(C7&gt;0,$F$3,$F$4))</f>
        <v>p</v>
      </c>
    </row>
    <row r="9" spans="1:7" ht="12.75" customHeight="1" x14ac:dyDescent="0.15">
      <c r="A9" s="25" t="s">
        <v>47</v>
      </c>
      <c r="B9" s="25" t="s">
        <v>14284</v>
      </c>
      <c r="C9" s="100" t="str">
        <f t="shared" ref="C9:C14" si="0">TEXT(E9,F9)</f>
        <v>61</v>
      </c>
      <c r="E9" s="25">
        <f>SUMIFS(
V_FFS_AAOT[[CURRENT_VALUE]:[CURRENT_VALUE]],
V_FFS_AAOT[[PORTFOLIO_CODE]:[PORTFOLIO_CODE]],C$1,
V_FFS_AAOT[[ASSET_CLASS]:[ASSET_CLASS]],$A9
)</f>
        <v>61.277904999999997</v>
      </c>
      <c r="F9" s="26" t="s">
        <v>2891</v>
      </c>
      <c r="G9" s="91"/>
    </row>
    <row r="10" spans="1:7" ht="12.75" customHeight="1" x14ac:dyDescent="0.15">
      <c r="A10" s="25" t="s">
        <v>48</v>
      </c>
      <c r="B10" s="25" t="s">
        <v>14285</v>
      </c>
      <c r="C10" s="100" t="str">
        <f t="shared" si="0"/>
        <v>3</v>
      </c>
      <c r="E10" s="25">
        <f>SUMIFS(
V_FFS_AAOT[[CURRENT_VALUE]:[CURRENT_VALUE]],
V_FFS_AAOT[[PORTFOLIO_CODE]:[PORTFOLIO_CODE]],C$1,
V_FFS_AAOT[[ASSET_CLASS]:[ASSET_CLASS]],$A10
)</f>
        <v>3.4816889999999998</v>
      </c>
      <c r="F10" s="26" t="s">
        <v>2891</v>
      </c>
      <c r="G10" s="91"/>
    </row>
    <row r="11" spans="1:7" ht="12.75" customHeight="1" x14ac:dyDescent="0.15">
      <c r="A11" s="25" t="s">
        <v>46</v>
      </c>
      <c r="B11" s="25" t="s">
        <v>14286</v>
      </c>
      <c r="C11" s="100" t="str">
        <f t="shared" si="0"/>
        <v>0</v>
      </c>
      <c r="E11" s="25">
        <f>SUMIFS(
V_FFS_AAOT[[CURRENT_VALUE]:[CURRENT_VALUE]],
V_FFS_AAOT[[PORTFOLIO_CODE]:[PORTFOLIO_CODE]],C$1,
V_FFS_AAOT[[ASSET_CLASS]:[ASSET_CLASS]],$A11
)</f>
        <v>0</v>
      </c>
      <c r="F11" s="26" t="s">
        <v>2891</v>
      </c>
      <c r="G11" s="91"/>
    </row>
    <row r="12" spans="1:7" ht="12.75" customHeight="1" x14ac:dyDescent="0.15">
      <c r="A12" s="25" t="s">
        <v>43</v>
      </c>
      <c r="B12" s="25" t="s">
        <v>14287</v>
      </c>
      <c r="C12" s="100" t="str">
        <f t="shared" si="0"/>
        <v>16</v>
      </c>
      <c r="E12" s="25">
        <f>SUMIFS(
V_FFS_AAOT[[CURRENT_VALUE]:[CURRENT_VALUE]],
V_FFS_AAOT[[PORTFOLIO_CODE]:[PORTFOLIO_CODE]],C$1,
V_FFS_AAOT[[ASSET_CLASS]:[ASSET_CLASS]],$A12
)</f>
        <v>15.900788</v>
      </c>
      <c r="F12" s="26" t="s">
        <v>2891</v>
      </c>
      <c r="G12" s="91"/>
    </row>
    <row r="13" spans="1:7" ht="12.75" customHeight="1" x14ac:dyDescent="0.15">
      <c r="A13" s="25" t="s">
        <v>45</v>
      </c>
      <c r="B13" s="25" t="s">
        <v>14288</v>
      </c>
      <c r="C13" s="100" t="str">
        <f t="shared" si="0"/>
        <v>2</v>
      </c>
      <c r="E13" s="25">
        <f>SUMIFS(
V_FFS_AAOT[[CURRENT_VALUE]:[CURRENT_VALUE]],
V_FFS_AAOT[[PORTFOLIO_CODE]:[PORTFOLIO_CODE]],C$1,
V_FFS_AAOT[[ASSET_CLASS]:[ASSET_CLASS]],$A13
)</f>
        <v>1.9785619999999999</v>
      </c>
      <c r="F13" s="26" t="s">
        <v>2891</v>
      </c>
      <c r="G13" s="91"/>
    </row>
    <row r="14" spans="1:7" ht="12.75" customHeight="1" x14ac:dyDescent="0.15">
      <c r="A14" s="25" t="s">
        <v>44</v>
      </c>
      <c r="B14" s="25" t="s">
        <v>14289</v>
      </c>
      <c r="C14" s="100" t="str">
        <f t="shared" si="0"/>
        <v>17</v>
      </c>
      <c r="E14" s="25">
        <f>SUMIFS(
V_FFS_AAOT[[CURRENT_VALUE]:[CURRENT_VALUE]],
V_FFS_AAOT[[PORTFOLIO_CODE]:[PORTFOLIO_CODE]],C$1,
V_FFS_AAOT[[ASSET_CLASS]:[ASSET_CLASS]],$A14
)</f>
        <v>17.361055</v>
      </c>
      <c r="F14" s="26" t="s">
        <v>2891</v>
      </c>
      <c r="G14" s="91"/>
    </row>
    <row r="15" spans="1:7" ht="12.75" customHeight="1" x14ac:dyDescent="0.15">
      <c r="C15" s="32"/>
    </row>
    <row r="16" spans="1:7" ht="12.75" customHeight="1" x14ac:dyDescent="0.15">
      <c r="A16" s="25" t="s">
        <v>47</v>
      </c>
      <c r="B16" s="25" t="s">
        <v>14290</v>
      </c>
      <c r="C16" s="31">
        <f>SUMIFS(
V_FFS_AAOT[[PRIOR_VALUE]:[PRIOR_VALUE]],
V_FFS_AAOT[[PORTFOLIO_CODE]:[PORTFOLIO_CODE]],C$1,
V_FFS_AAOT[[ASSET_CLASS]:[ASSET_CLASS]],$A16
)</f>
        <v>61.37265</v>
      </c>
    </row>
    <row r="17" spans="1:3" ht="12.75" customHeight="1" x14ac:dyDescent="0.15">
      <c r="A17" s="25" t="s">
        <v>48</v>
      </c>
      <c r="B17" s="25" t="s">
        <v>14291</v>
      </c>
      <c r="C17" s="31">
        <f>SUMIFS(
V_FFS_AAOT[[PRIOR_VALUE]:[PRIOR_VALUE]],
V_FFS_AAOT[[PORTFOLIO_CODE]:[PORTFOLIO_CODE]],C$1,
V_FFS_AAOT[[ASSET_CLASS]:[ASSET_CLASS]],$A17
)</f>
        <v>4.2193959999999997</v>
      </c>
    </row>
    <row r="18" spans="1:3" ht="12.75" customHeight="1" x14ac:dyDescent="0.15">
      <c r="A18" s="25" t="s">
        <v>46</v>
      </c>
      <c r="B18" s="25" t="s">
        <v>14292</v>
      </c>
      <c r="C18" s="31">
        <f>SUMIFS(
V_FFS_AAOT[[PRIOR_VALUE]:[PRIOR_VALUE]],
V_FFS_AAOT[[PORTFOLIO_CODE]:[PORTFOLIO_CODE]],C$1,
V_FFS_AAOT[[ASSET_CLASS]:[ASSET_CLASS]],$A18
)</f>
        <v>0</v>
      </c>
    </row>
    <row r="19" spans="1:3" ht="12.75" customHeight="1" x14ac:dyDescent="0.15">
      <c r="A19" s="25" t="s">
        <v>43</v>
      </c>
      <c r="B19" s="25" t="s">
        <v>14293</v>
      </c>
      <c r="C19" s="31">
        <f>SUMIFS(
V_FFS_AAOT[[PRIOR_VALUE]:[PRIOR_VALUE]],
V_FFS_AAOT[[PORTFOLIO_CODE]:[PORTFOLIO_CODE]],C$1,
V_FFS_AAOT[[ASSET_CLASS]:[ASSET_CLASS]],$A19
)</f>
        <v>19.848647</v>
      </c>
    </row>
    <row r="20" spans="1:3" ht="12.75" customHeight="1" x14ac:dyDescent="0.15">
      <c r="A20" s="25" t="s">
        <v>45</v>
      </c>
      <c r="B20" s="25" t="s">
        <v>14294</v>
      </c>
      <c r="C20" s="31">
        <f>SUMIFS(
V_FFS_AAOT[[PRIOR_VALUE]:[PRIOR_VALUE]],
V_FFS_AAOT[[PORTFOLIO_CODE]:[PORTFOLIO_CODE]],C$1,
V_FFS_AAOT[[ASSET_CLASS]:[ASSET_CLASS]],$A20
)</f>
        <v>2.151497</v>
      </c>
    </row>
    <row r="21" spans="1:3" ht="12.75" customHeight="1" x14ac:dyDescent="0.15">
      <c r="A21" s="25" t="s">
        <v>44</v>
      </c>
      <c r="B21" s="25" t="s">
        <v>14295</v>
      </c>
      <c r="C21" s="31">
        <f>SUMIFS(
V_FFS_AAOT[[PRIOR_VALUE]:[PRIOR_VALUE]],
V_FFS_AAOT[[PORTFOLIO_CODE]:[PORTFOLIO_CODE]],C$1,
V_FFS_AAOT[[ASSET_CLASS]:[ASSET_CLASS]],$A21
)</f>
        <v>12.407809</v>
      </c>
    </row>
  </sheetData>
  <phoneticPr fontId="1" type="noConversion"/>
  <conditionalFormatting sqref="D3:D7">
    <cfRule type="containsText" dxfId="25" priority="1" operator="containsText" text="q">
      <formula>NOT(ISERROR(SEARCH("q",D3)))</formula>
    </cfRule>
  </conditionalFormatting>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5D2F-3629-44B2-A3F8-FC0B0870CB71}">
  <dimension ref="B1:M147"/>
  <sheetViews>
    <sheetView workbookViewId="0">
      <selection activeCell="G20" sqref="G2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821</v>
      </c>
      <c r="C2" t="s">
        <v>127</v>
      </c>
      <c r="D2" t="s">
        <v>113</v>
      </c>
      <c r="E2" t="str">
        <f>_xlfn.CONCAT(B2,"_",C2,"_",D2)</f>
        <v>821_A_PH_FOORD</v>
      </c>
      <c r="F2" t="str">
        <f>INDEX(
Table_MAPPINGS_PH_GRAPHS_2[SERIES_ID],
MATCH(E2,Table_MAPPINGS_PH_GRAPHS_2[LOOKUP],0
))</f>
        <v>3847</v>
      </c>
      <c r="G2" t="str">
        <f>INDEX(
Table_MAPPINGS_PH_GRAPHS_2[LEGEND_DESCRIPTION],
MATCH(E2,Table_MAPPINGS_PH_GRAPHS_2[LOOKUP],0
))</f>
        <v>Foord</v>
      </c>
      <c r="I2" s="1">
        <v>41760</v>
      </c>
      <c r="L2">
        <v>100000</v>
      </c>
      <c r="M2">
        <v>100000</v>
      </c>
    </row>
    <row r="3" spans="2:13" x14ac:dyDescent="0.25">
      <c r="B3">
        <v>821</v>
      </c>
      <c r="C3" t="str">
        <f>C2</f>
        <v>A</v>
      </c>
      <c r="D3" t="s">
        <v>114</v>
      </c>
      <c r="E3" t="str">
        <f>_xlfn.CONCAT(B3,"_",C3,"_",D3)</f>
        <v>821_A_PH_COMP_1</v>
      </c>
      <c r="F3" t="str">
        <f>INDEX(
Table_MAPPINGS_PH_GRAPHS_2[SERIES_ID],
MATCH(E3,Table_MAPPINGS_PH_GRAPHS_2[LOOKUP],0
))</f>
        <v>3848</v>
      </c>
      <c r="G3" t="str">
        <f>INDEX(
Table_MAPPINGS_PH_GRAPHS_2[LEGEND_DESCRIPTION],
MATCH(E3,Table_MAPPINGS_PH_GRAPHS_2[LOOKUP],0
))</f>
        <v>Benchmark</v>
      </c>
      <c r="I3" s="1">
        <v>41790</v>
      </c>
      <c r="L3">
        <v>100958</v>
      </c>
      <c r="M3">
        <v>102370.9094</v>
      </c>
    </row>
    <row r="4" spans="2:13" x14ac:dyDescent="0.25">
      <c r="I4" s="1">
        <v>41820</v>
      </c>
      <c r="L4">
        <v>103254</v>
      </c>
      <c r="M4">
        <v>104730.41791</v>
      </c>
    </row>
    <row r="5" spans="2:13" x14ac:dyDescent="0.25">
      <c r="I5" s="1">
        <v>41851</v>
      </c>
      <c r="L5">
        <v>104350</v>
      </c>
      <c r="M5">
        <v>104483.60285</v>
      </c>
    </row>
    <row r="6" spans="2:13" x14ac:dyDescent="0.25">
      <c r="I6" s="1">
        <v>41882</v>
      </c>
      <c r="L6">
        <v>103708</v>
      </c>
      <c r="M6">
        <v>106248.54356999999</v>
      </c>
    </row>
    <row r="7" spans="2:13" x14ac:dyDescent="0.25">
      <c r="I7" s="1">
        <v>41912</v>
      </c>
      <c r="L7">
        <v>106324</v>
      </c>
      <c r="M7">
        <v>109056.38627</v>
      </c>
    </row>
    <row r="8" spans="2:13" x14ac:dyDescent="0.25">
      <c r="I8" s="1">
        <v>41943</v>
      </c>
      <c r="L8">
        <v>102000</v>
      </c>
      <c r="M8">
        <v>106455.30283</v>
      </c>
    </row>
    <row r="9" spans="2:13" x14ac:dyDescent="0.25">
      <c r="I9" s="1">
        <v>41973</v>
      </c>
      <c r="L9">
        <v>104352</v>
      </c>
      <c r="M9">
        <v>109169.43838000001</v>
      </c>
    </row>
    <row r="10" spans="2:13" x14ac:dyDescent="0.25">
      <c r="I10" s="1">
        <v>42004</v>
      </c>
      <c r="L10">
        <v>106601</v>
      </c>
      <c r="M10">
        <v>111985.89446</v>
      </c>
    </row>
    <row r="11" spans="2:13" x14ac:dyDescent="0.25">
      <c r="I11" s="1">
        <v>42035</v>
      </c>
      <c r="L11">
        <v>105194</v>
      </c>
      <c r="M11">
        <v>110959.03116</v>
      </c>
    </row>
    <row r="12" spans="2:13" x14ac:dyDescent="0.25">
      <c r="I12" s="1">
        <v>42063</v>
      </c>
      <c r="L12">
        <v>109620</v>
      </c>
      <c r="M12">
        <v>117245.89274</v>
      </c>
    </row>
    <row r="13" spans="2:13" x14ac:dyDescent="0.25">
      <c r="I13" s="1">
        <v>42094</v>
      </c>
      <c r="L13">
        <v>114657</v>
      </c>
      <c r="M13">
        <v>120780.63860000001</v>
      </c>
    </row>
    <row r="14" spans="2:13" x14ac:dyDescent="0.25">
      <c r="I14" s="1">
        <v>42124</v>
      </c>
      <c r="L14">
        <v>116320</v>
      </c>
      <c r="M14">
        <v>120754.83255000001</v>
      </c>
    </row>
    <row r="15" spans="2:13" x14ac:dyDescent="0.25">
      <c r="I15" s="1">
        <v>42155</v>
      </c>
      <c r="L15">
        <v>119101</v>
      </c>
      <c r="M15">
        <v>123649.72572</v>
      </c>
    </row>
    <row r="16" spans="2:13" x14ac:dyDescent="0.25">
      <c r="I16" s="1">
        <v>42185</v>
      </c>
      <c r="L16">
        <v>115647</v>
      </c>
      <c r="M16">
        <v>120996.09643999999</v>
      </c>
    </row>
    <row r="17" spans="9:13" x14ac:dyDescent="0.25">
      <c r="I17" s="1">
        <v>42216</v>
      </c>
      <c r="L17">
        <v>119246</v>
      </c>
      <c r="M17">
        <v>126775.00519</v>
      </c>
    </row>
    <row r="18" spans="9:13" x14ac:dyDescent="0.25">
      <c r="I18" s="1">
        <v>42247</v>
      </c>
      <c r="L18">
        <v>116624</v>
      </c>
      <c r="M18">
        <v>124481.44345000001</v>
      </c>
    </row>
    <row r="19" spans="9:13" x14ac:dyDescent="0.25">
      <c r="I19" s="1">
        <v>42277</v>
      </c>
      <c r="L19">
        <v>112028</v>
      </c>
      <c r="M19">
        <v>124783.7873</v>
      </c>
    </row>
    <row r="20" spans="9:13" x14ac:dyDescent="0.25">
      <c r="I20" s="1">
        <v>42308</v>
      </c>
      <c r="L20">
        <v>125861</v>
      </c>
      <c r="M20">
        <v>134111.71771999999</v>
      </c>
    </row>
    <row r="21" spans="9:13" x14ac:dyDescent="0.25">
      <c r="I21" s="1">
        <v>42338</v>
      </c>
      <c r="L21">
        <v>131558.00000999999</v>
      </c>
      <c r="M21">
        <v>138931.66430999999</v>
      </c>
    </row>
    <row r="22" spans="9:13" x14ac:dyDescent="0.25">
      <c r="I22" s="1">
        <v>42369</v>
      </c>
      <c r="L22">
        <v>140387.00000999999</v>
      </c>
      <c r="M22">
        <v>147615.47276999999</v>
      </c>
    </row>
    <row r="23" spans="9:13" x14ac:dyDescent="0.25">
      <c r="I23" s="1">
        <v>42400</v>
      </c>
      <c r="L23">
        <v>129853</v>
      </c>
      <c r="M23">
        <v>141093.14902000001</v>
      </c>
    </row>
    <row r="24" spans="9:13" x14ac:dyDescent="0.25">
      <c r="I24" s="1">
        <v>42429</v>
      </c>
      <c r="L24">
        <v>131022.99999</v>
      </c>
      <c r="M24">
        <v>141546.68093</v>
      </c>
    </row>
    <row r="25" spans="9:13" x14ac:dyDescent="0.25">
      <c r="I25" s="1">
        <v>42460</v>
      </c>
      <c r="L25">
        <v>131122.99999000001</v>
      </c>
      <c r="M25">
        <v>139425.24677</v>
      </c>
    </row>
    <row r="26" spans="9:13" x14ac:dyDescent="0.25">
      <c r="I26" s="1">
        <v>42490</v>
      </c>
      <c r="L26">
        <v>127615</v>
      </c>
      <c r="M26">
        <v>136769.06568999999</v>
      </c>
    </row>
    <row r="27" spans="9:13" x14ac:dyDescent="0.25">
      <c r="I27" s="1">
        <v>42521</v>
      </c>
      <c r="L27">
        <v>141159</v>
      </c>
      <c r="M27">
        <v>151692.98410999999</v>
      </c>
    </row>
    <row r="28" spans="9:13" x14ac:dyDescent="0.25">
      <c r="I28" s="1">
        <v>42551</v>
      </c>
      <c r="L28">
        <v>127351.00001</v>
      </c>
      <c r="M28">
        <v>140820.37692000001</v>
      </c>
    </row>
    <row r="29" spans="9:13" x14ac:dyDescent="0.25">
      <c r="I29" s="1">
        <v>42582</v>
      </c>
      <c r="L29">
        <v>127538.00002000001</v>
      </c>
      <c r="M29">
        <v>138471.06531000001</v>
      </c>
    </row>
    <row r="30" spans="9:13" x14ac:dyDescent="0.25">
      <c r="I30" s="1">
        <v>42613</v>
      </c>
      <c r="L30">
        <v>136279.00002000001</v>
      </c>
      <c r="M30">
        <v>146934.55882999999</v>
      </c>
    </row>
    <row r="31" spans="9:13" x14ac:dyDescent="0.25">
      <c r="I31" s="1">
        <v>42643</v>
      </c>
      <c r="L31">
        <v>129977.00002000001</v>
      </c>
      <c r="M31">
        <v>139482.97594999999</v>
      </c>
    </row>
    <row r="32" spans="9:13" x14ac:dyDescent="0.25">
      <c r="I32" s="1">
        <v>42674</v>
      </c>
      <c r="L32">
        <v>123326.00002000001</v>
      </c>
      <c r="M32">
        <v>133893.54686999999</v>
      </c>
    </row>
    <row r="33" spans="9:13" x14ac:dyDescent="0.25">
      <c r="I33" s="1">
        <v>42704</v>
      </c>
      <c r="L33">
        <v>128542.00002000001</v>
      </c>
      <c r="M33">
        <v>139764.58309999999</v>
      </c>
    </row>
    <row r="34" spans="9:13" x14ac:dyDescent="0.25">
      <c r="I34" s="1">
        <v>42735</v>
      </c>
      <c r="L34">
        <v>125001.00002000001</v>
      </c>
      <c r="M34">
        <v>140038.13617000001</v>
      </c>
    </row>
    <row r="35" spans="9:13" x14ac:dyDescent="0.25">
      <c r="I35" s="1">
        <v>42766</v>
      </c>
      <c r="L35">
        <v>126996.00002000001</v>
      </c>
      <c r="M35">
        <v>140682.29087</v>
      </c>
    </row>
    <row r="36" spans="9:13" x14ac:dyDescent="0.25">
      <c r="I36" s="1">
        <v>42794</v>
      </c>
      <c r="L36">
        <v>126000.00002000001</v>
      </c>
      <c r="M36">
        <v>140262.85909000001</v>
      </c>
    </row>
    <row r="37" spans="9:13" x14ac:dyDescent="0.25">
      <c r="I37" s="1">
        <v>42825</v>
      </c>
      <c r="L37">
        <v>131713.00002000001</v>
      </c>
      <c r="M37">
        <v>145484.62794000001</v>
      </c>
    </row>
    <row r="38" spans="9:13" x14ac:dyDescent="0.25">
      <c r="I38" s="1">
        <v>42855</v>
      </c>
      <c r="L38">
        <v>136022.00002000001</v>
      </c>
      <c r="M38">
        <v>147951.47453000001</v>
      </c>
    </row>
    <row r="39" spans="9:13" x14ac:dyDescent="0.25">
      <c r="I39" s="1">
        <v>42886</v>
      </c>
      <c r="L39">
        <v>137360.00002000001</v>
      </c>
      <c r="M39">
        <v>148398.95712000001</v>
      </c>
    </row>
    <row r="40" spans="9:13" x14ac:dyDescent="0.25">
      <c r="I40" s="1">
        <v>42916</v>
      </c>
      <c r="L40">
        <v>137420.00002000001</v>
      </c>
      <c r="M40">
        <v>148684.02947000001</v>
      </c>
    </row>
    <row r="41" spans="9:13" x14ac:dyDescent="0.25">
      <c r="I41" s="1">
        <v>42947</v>
      </c>
      <c r="L41">
        <v>143535.00002000001</v>
      </c>
      <c r="M41">
        <v>153748.77897000001</v>
      </c>
    </row>
    <row r="42" spans="9:13" x14ac:dyDescent="0.25">
      <c r="I42" s="1">
        <v>42978</v>
      </c>
      <c r="L42">
        <v>140622.00003</v>
      </c>
      <c r="M42">
        <v>153019.02340999999</v>
      </c>
    </row>
    <row r="43" spans="9:13" x14ac:dyDescent="0.25">
      <c r="I43" s="1">
        <v>43008</v>
      </c>
      <c r="L43">
        <v>148134.00003</v>
      </c>
      <c r="M43">
        <v>162035.30374999999</v>
      </c>
    </row>
    <row r="44" spans="9:13" x14ac:dyDescent="0.25">
      <c r="I44" s="1">
        <v>43039</v>
      </c>
      <c r="L44">
        <v>153723.00004000001</v>
      </c>
      <c r="M44">
        <v>172253.22137000001</v>
      </c>
    </row>
    <row r="45" spans="9:13" x14ac:dyDescent="0.25">
      <c r="I45" s="1">
        <v>43069</v>
      </c>
      <c r="L45">
        <v>153725.00004000001</v>
      </c>
      <c r="M45">
        <v>169178.97766999999</v>
      </c>
    </row>
    <row r="46" spans="9:13" x14ac:dyDescent="0.25">
      <c r="I46" s="1">
        <v>43100</v>
      </c>
      <c r="L46">
        <v>141847.00004000001</v>
      </c>
      <c r="M46">
        <v>156458.78549000001</v>
      </c>
    </row>
    <row r="47" spans="9:13" x14ac:dyDescent="0.25">
      <c r="I47" s="1">
        <v>43131</v>
      </c>
      <c r="L47">
        <v>145033.00005</v>
      </c>
      <c r="M47">
        <v>158325.68908000001</v>
      </c>
    </row>
    <row r="48" spans="9:13" x14ac:dyDescent="0.25">
      <c r="I48" s="1">
        <v>43159</v>
      </c>
      <c r="L48">
        <v>137499.00005</v>
      </c>
      <c r="M48">
        <v>150386.2917</v>
      </c>
    </row>
    <row r="49" spans="9:13" x14ac:dyDescent="0.25">
      <c r="I49" s="1">
        <v>43190</v>
      </c>
      <c r="L49">
        <v>132522.00005</v>
      </c>
      <c r="M49">
        <v>148172.01894000001</v>
      </c>
    </row>
    <row r="50" spans="9:13" x14ac:dyDescent="0.25">
      <c r="I50" s="1">
        <v>43220</v>
      </c>
      <c r="L50">
        <v>140989.00005</v>
      </c>
      <c r="M50">
        <v>156890.05635</v>
      </c>
    </row>
    <row r="51" spans="9:13" x14ac:dyDescent="0.25">
      <c r="I51" s="1">
        <v>43251</v>
      </c>
      <c r="L51">
        <v>141592.00005</v>
      </c>
      <c r="M51">
        <v>159075.67361999999</v>
      </c>
    </row>
    <row r="52" spans="9:13" x14ac:dyDescent="0.25">
      <c r="I52" s="1">
        <v>43281</v>
      </c>
      <c r="L52">
        <v>152143.00005999999</v>
      </c>
      <c r="M52">
        <v>172666.63662999999</v>
      </c>
    </row>
    <row r="53" spans="9:13" x14ac:dyDescent="0.25">
      <c r="I53" s="1">
        <v>43312</v>
      </c>
      <c r="L53">
        <v>147557.00005999999</v>
      </c>
      <c r="M53">
        <v>170161.25417999999</v>
      </c>
    </row>
    <row r="54" spans="9:13" x14ac:dyDescent="0.25">
      <c r="I54" s="1">
        <v>43343</v>
      </c>
      <c r="L54">
        <v>165600.00007000001</v>
      </c>
      <c r="M54">
        <v>192609.67175000001</v>
      </c>
    </row>
    <row r="55" spans="9:13" x14ac:dyDescent="0.25">
      <c r="I55" s="1">
        <v>43373</v>
      </c>
      <c r="L55">
        <v>157419.00007000001</v>
      </c>
      <c r="M55">
        <v>185515.20858000001</v>
      </c>
    </row>
    <row r="56" spans="9:13" x14ac:dyDescent="0.25">
      <c r="I56" s="1">
        <v>43404</v>
      </c>
      <c r="L56">
        <v>148298.00005999999</v>
      </c>
      <c r="M56">
        <v>179885.61252</v>
      </c>
    </row>
    <row r="57" spans="9:13" x14ac:dyDescent="0.25">
      <c r="I57" s="1">
        <v>43434</v>
      </c>
      <c r="L57">
        <v>140041.00005</v>
      </c>
      <c r="M57">
        <v>169177.92178999999</v>
      </c>
    </row>
    <row r="58" spans="9:13" x14ac:dyDescent="0.25">
      <c r="I58" s="1">
        <v>43465</v>
      </c>
      <c r="L58">
        <v>137475.00005999999</v>
      </c>
      <c r="M58">
        <v>164405.2274</v>
      </c>
    </row>
    <row r="59" spans="9:13" x14ac:dyDescent="0.25">
      <c r="I59" s="1">
        <v>43496</v>
      </c>
      <c r="L59">
        <v>139387.00007000001</v>
      </c>
      <c r="M59">
        <v>163846.70778999999</v>
      </c>
    </row>
    <row r="60" spans="9:13" x14ac:dyDescent="0.25">
      <c r="I60" s="1">
        <v>43524</v>
      </c>
      <c r="L60">
        <v>151078.00008</v>
      </c>
      <c r="M60">
        <v>177063.06390000001</v>
      </c>
    </row>
    <row r="61" spans="9:13" x14ac:dyDescent="0.25">
      <c r="I61" s="1">
        <v>43555</v>
      </c>
      <c r="L61">
        <v>156212.00008999999</v>
      </c>
      <c r="M61">
        <v>186183.19271999999</v>
      </c>
    </row>
    <row r="62" spans="9:13" x14ac:dyDescent="0.25">
      <c r="I62" s="1">
        <v>43585</v>
      </c>
      <c r="L62">
        <v>159010.00008999999</v>
      </c>
      <c r="M62">
        <v>189865.64652000001</v>
      </c>
    </row>
    <row r="63" spans="9:13" x14ac:dyDescent="0.25">
      <c r="I63" s="1">
        <v>43616</v>
      </c>
      <c r="L63">
        <v>149917.00008</v>
      </c>
      <c r="M63">
        <v>183592.17543</v>
      </c>
    </row>
    <row r="64" spans="9:13" x14ac:dyDescent="0.25">
      <c r="I64" s="1">
        <v>43646</v>
      </c>
      <c r="L64">
        <v>154361.00008999999</v>
      </c>
      <c r="M64">
        <v>187396.51457</v>
      </c>
    </row>
    <row r="65" spans="9:13" x14ac:dyDescent="0.25">
      <c r="I65" s="1">
        <v>43677</v>
      </c>
      <c r="L65">
        <v>156077.00008999999</v>
      </c>
      <c r="M65">
        <v>189758.8051</v>
      </c>
    </row>
    <row r="66" spans="9:13" x14ac:dyDescent="0.25">
      <c r="I66" s="1">
        <v>43708</v>
      </c>
      <c r="L66">
        <v>164304.0001</v>
      </c>
      <c r="M66">
        <v>197925.7242</v>
      </c>
    </row>
    <row r="67" spans="9:13" x14ac:dyDescent="0.25">
      <c r="I67" s="1">
        <v>43738</v>
      </c>
      <c r="L67">
        <v>165210.00010999999</v>
      </c>
      <c r="M67">
        <v>202065.16991</v>
      </c>
    </row>
    <row r="68" spans="9:13" x14ac:dyDescent="0.25">
      <c r="I68" s="1">
        <v>43769</v>
      </c>
      <c r="L68">
        <v>170967.00010999999</v>
      </c>
      <c r="M68">
        <v>206878.10730999999</v>
      </c>
    </row>
    <row r="69" spans="9:13" x14ac:dyDescent="0.25">
      <c r="I69" s="1">
        <v>43799</v>
      </c>
      <c r="L69">
        <v>171611.00010999999</v>
      </c>
      <c r="M69">
        <v>205344.10036000001</v>
      </c>
    </row>
    <row r="70" spans="9:13" x14ac:dyDescent="0.25">
      <c r="I70" s="1">
        <v>43830</v>
      </c>
      <c r="L70">
        <v>170702.0001</v>
      </c>
      <c r="M70">
        <v>203737.97438999999</v>
      </c>
    </row>
    <row r="71" spans="9:13" x14ac:dyDescent="0.25">
      <c r="I71" s="1">
        <v>43861</v>
      </c>
      <c r="L71">
        <v>177121.0001</v>
      </c>
      <c r="M71">
        <v>214159.31471999999</v>
      </c>
    </row>
    <row r="72" spans="9:13" x14ac:dyDescent="0.25">
      <c r="I72" s="1">
        <v>43890</v>
      </c>
      <c r="L72">
        <v>174784.00008999999</v>
      </c>
      <c r="M72">
        <v>206291.52262</v>
      </c>
    </row>
    <row r="73" spans="9:13" x14ac:dyDescent="0.25">
      <c r="I73" s="1">
        <v>43921</v>
      </c>
      <c r="L73">
        <v>173655.00008999999</v>
      </c>
      <c r="M73">
        <v>203300.27358000001</v>
      </c>
    </row>
    <row r="74" spans="9:13" x14ac:dyDescent="0.25">
      <c r="I74" s="1">
        <v>43951</v>
      </c>
      <c r="L74">
        <v>204054.00010999999</v>
      </c>
      <c r="M74">
        <v>229118.05145</v>
      </c>
    </row>
    <row r="75" spans="9:13" x14ac:dyDescent="0.25">
      <c r="I75" s="1">
        <v>43982</v>
      </c>
      <c r="L75">
        <v>202752.00012000001</v>
      </c>
      <c r="M75">
        <v>230970.08240000001</v>
      </c>
    </row>
    <row r="76" spans="9:13" x14ac:dyDescent="0.25">
      <c r="I76" s="1">
        <v>44012</v>
      </c>
      <c r="L76">
        <v>210785.00012000001</v>
      </c>
      <c r="M76">
        <v>235835.85402</v>
      </c>
    </row>
    <row r="77" spans="9:13" x14ac:dyDescent="0.25">
      <c r="I77" s="1">
        <v>44043</v>
      </c>
      <c r="L77">
        <v>215046.00012000001</v>
      </c>
      <c r="M77">
        <v>242204.18955000001</v>
      </c>
    </row>
    <row r="78" spans="9:13" x14ac:dyDescent="0.25">
      <c r="I78" s="1">
        <v>44074</v>
      </c>
      <c r="L78">
        <v>224246.00012000001</v>
      </c>
      <c r="M78">
        <v>254700.06015999999</v>
      </c>
    </row>
    <row r="79" spans="9:13" x14ac:dyDescent="0.25">
      <c r="I79" s="1">
        <v>44104</v>
      </c>
      <c r="L79">
        <v>215193.00012000001</v>
      </c>
      <c r="M79">
        <v>246851.98216000001</v>
      </c>
    </row>
    <row r="80" spans="9:13" x14ac:dyDescent="0.25">
      <c r="I80" s="1">
        <v>44135</v>
      </c>
      <c r="L80">
        <v>209732.00012000001</v>
      </c>
      <c r="M80">
        <v>232795.67569999999</v>
      </c>
    </row>
    <row r="81" spans="9:13" x14ac:dyDescent="0.25">
      <c r="I81" s="1">
        <v>44165</v>
      </c>
      <c r="L81">
        <v>219251.00012000001</v>
      </c>
      <c r="M81">
        <v>247075.26951000001</v>
      </c>
    </row>
    <row r="82" spans="9:13" x14ac:dyDescent="0.25">
      <c r="I82" s="1">
        <v>44196</v>
      </c>
      <c r="L82">
        <v>217913.00013</v>
      </c>
      <c r="M82">
        <v>247317.83025</v>
      </c>
    </row>
    <row r="83" spans="9:13" x14ac:dyDescent="0.25">
      <c r="I83" s="1">
        <v>44227</v>
      </c>
      <c r="L83">
        <v>228890.00013</v>
      </c>
      <c r="M83">
        <v>254226.85307000001</v>
      </c>
    </row>
    <row r="84" spans="9:13" x14ac:dyDescent="0.25">
      <c r="I84" s="1">
        <v>44255</v>
      </c>
      <c r="L84">
        <v>235584.00013</v>
      </c>
      <c r="M84">
        <v>259420.46408000001</v>
      </c>
    </row>
    <row r="85" spans="9:13" x14ac:dyDescent="0.25">
      <c r="I85" s="1">
        <v>44286</v>
      </c>
      <c r="L85">
        <v>228844.00012000001</v>
      </c>
      <c r="M85">
        <v>260166.76775</v>
      </c>
    </row>
    <row r="86" spans="9:13" x14ac:dyDescent="0.25">
      <c r="I86" s="1">
        <v>44316</v>
      </c>
      <c r="L86">
        <v>232794.00013</v>
      </c>
      <c r="M86">
        <v>264285.18239999999</v>
      </c>
    </row>
    <row r="87" spans="9:13" x14ac:dyDescent="0.25">
      <c r="I87" s="1">
        <v>44347</v>
      </c>
      <c r="L87">
        <v>224630.00012000001</v>
      </c>
      <c r="M87">
        <v>256905.75189000001</v>
      </c>
    </row>
    <row r="88" spans="9:13" x14ac:dyDescent="0.25">
      <c r="I88" s="1">
        <v>44377</v>
      </c>
      <c r="L88">
        <v>231078.00012000001</v>
      </c>
      <c r="M88">
        <v>270085.18913999997</v>
      </c>
    </row>
    <row r="89" spans="9:13" x14ac:dyDescent="0.25">
      <c r="I89" s="1">
        <v>44408</v>
      </c>
      <c r="L89">
        <v>230134.00010999999</v>
      </c>
      <c r="M89">
        <v>278136.40278</v>
      </c>
    </row>
    <row r="90" spans="9:13" x14ac:dyDescent="0.25">
      <c r="I90" s="1">
        <v>44439</v>
      </c>
      <c r="L90">
        <v>225061.00010999999</v>
      </c>
      <c r="M90">
        <v>284689.90174</v>
      </c>
    </row>
    <row r="91" spans="9:13" x14ac:dyDescent="0.25">
      <c r="I91" s="1">
        <v>44469</v>
      </c>
      <c r="L91">
        <v>222209.00010999999</v>
      </c>
      <c r="M91">
        <v>283009.15782999998</v>
      </c>
    </row>
    <row r="92" spans="9:13" x14ac:dyDescent="0.25">
      <c r="I92" s="1">
        <v>44500</v>
      </c>
      <c r="L92">
        <v>237005.00013</v>
      </c>
      <c r="M92">
        <v>299849.22107999999</v>
      </c>
    </row>
    <row r="93" spans="9:13" x14ac:dyDescent="0.25">
      <c r="I93" s="1">
        <v>44530</v>
      </c>
      <c r="L93">
        <v>243032.00013999999</v>
      </c>
      <c r="M93">
        <v>308188.43369999999</v>
      </c>
    </row>
    <row r="94" spans="9:13" x14ac:dyDescent="0.25">
      <c r="I94" s="1">
        <v>44561</v>
      </c>
      <c r="L94">
        <v>240256.00015000001</v>
      </c>
      <c r="M94">
        <v>318497.20714999997</v>
      </c>
    </row>
    <row r="95" spans="9:13" x14ac:dyDescent="0.25">
      <c r="I95" s="1">
        <v>44592</v>
      </c>
      <c r="L95">
        <v>221257.00013</v>
      </c>
      <c r="M95">
        <v>295412.06757000001</v>
      </c>
    </row>
    <row r="96" spans="9:13" x14ac:dyDescent="0.25">
      <c r="I96" s="1">
        <v>44620</v>
      </c>
      <c r="L96">
        <v>222978.00013999999</v>
      </c>
      <c r="M96">
        <v>285340.81309000001</v>
      </c>
    </row>
    <row r="97" spans="9:13" x14ac:dyDescent="0.25">
      <c r="I97" s="1">
        <v>44651</v>
      </c>
      <c r="L97">
        <v>215176.00013999999</v>
      </c>
      <c r="M97">
        <v>275543.24975000002</v>
      </c>
    </row>
    <row r="98" spans="9:13" x14ac:dyDescent="0.25">
      <c r="I98" s="1">
        <v>44681</v>
      </c>
      <c r="L98">
        <v>212490.00013</v>
      </c>
      <c r="M98">
        <v>274492.35901999997</v>
      </c>
    </row>
    <row r="99" spans="9:13" x14ac:dyDescent="0.25">
      <c r="I99" s="1">
        <v>44712</v>
      </c>
      <c r="L99">
        <v>212894.00012000001</v>
      </c>
      <c r="M99">
        <v>272802.04193000001</v>
      </c>
    </row>
    <row r="100" spans="9:13" x14ac:dyDescent="0.25">
      <c r="I100" s="1">
        <v>44742</v>
      </c>
      <c r="L100">
        <v>212193.00013</v>
      </c>
      <c r="M100">
        <v>261667.01665999999</v>
      </c>
    </row>
    <row r="101" spans="9:13" x14ac:dyDescent="0.25">
      <c r="I101" s="1">
        <v>44773</v>
      </c>
      <c r="L101">
        <v>215223.00012000001</v>
      </c>
      <c r="M101">
        <v>283450.29826000001</v>
      </c>
    </row>
    <row r="102" spans="9:13" x14ac:dyDescent="0.25">
      <c r="I102" s="1">
        <v>44804</v>
      </c>
      <c r="L102">
        <v>218068.00012000001</v>
      </c>
      <c r="M102">
        <v>279811.04223999998</v>
      </c>
    </row>
    <row r="103" spans="9:13" x14ac:dyDescent="0.25">
      <c r="I103" s="1">
        <v>44834</v>
      </c>
      <c r="L103">
        <v>208173.0001</v>
      </c>
      <c r="M103">
        <v>267090.35991</v>
      </c>
    </row>
    <row r="104" spans="9:13" x14ac:dyDescent="0.25">
      <c r="I104" s="1">
        <v>44865</v>
      </c>
      <c r="L104">
        <v>209650.00010999999</v>
      </c>
      <c r="M104">
        <v>289135.74755999999</v>
      </c>
    </row>
    <row r="105" spans="9:13" x14ac:dyDescent="0.25">
      <c r="I105" s="1">
        <v>44895</v>
      </c>
      <c r="L105">
        <v>213557.00010999999</v>
      </c>
      <c r="M105">
        <v>287493.70987999998</v>
      </c>
    </row>
    <row r="106" spans="9:13" x14ac:dyDescent="0.25">
      <c r="I106" s="1">
        <v>44926</v>
      </c>
      <c r="L106">
        <v>218671.00010999999</v>
      </c>
      <c r="M106">
        <v>277726.31915</v>
      </c>
    </row>
    <row r="107" spans="9:13" x14ac:dyDescent="0.25">
      <c r="I107" s="1">
        <v>44957</v>
      </c>
      <c r="L107">
        <v>247429.00012000001</v>
      </c>
      <c r="M107">
        <v>305448.09518</v>
      </c>
    </row>
    <row r="108" spans="9:13" x14ac:dyDescent="0.25">
      <c r="I108" s="1">
        <v>44985</v>
      </c>
      <c r="L108">
        <v>249978.00012000001</v>
      </c>
      <c r="M108">
        <v>312549.59097000002</v>
      </c>
    </row>
    <row r="109" spans="9:13" x14ac:dyDescent="0.25">
      <c r="I109" s="1">
        <v>45016</v>
      </c>
      <c r="L109">
        <v>246970.00012000001</v>
      </c>
      <c r="M109">
        <v>310190.37770000001</v>
      </c>
    </row>
    <row r="110" spans="9:13" x14ac:dyDescent="0.25">
      <c r="I110" s="1">
        <v>45046</v>
      </c>
      <c r="L110">
        <v>248665.00013</v>
      </c>
      <c r="M110">
        <v>324528.06037000002</v>
      </c>
    </row>
    <row r="111" spans="9:13" x14ac:dyDescent="0.25">
      <c r="I111" s="1">
        <v>45077</v>
      </c>
      <c r="L111">
        <v>260335.00015000001</v>
      </c>
      <c r="M111">
        <v>346860.32195999997</v>
      </c>
    </row>
    <row r="112" spans="9:13" x14ac:dyDescent="0.25">
      <c r="I112" s="1">
        <v>45107</v>
      </c>
      <c r="L112">
        <v>256136.00015000001</v>
      </c>
      <c r="M112">
        <v>350849.03356000001</v>
      </c>
    </row>
    <row r="113" spans="9:13" x14ac:dyDescent="0.25">
      <c r="I113" s="1">
        <v>45138</v>
      </c>
      <c r="L113">
        <v>252629.00015000001</v>
      </c>
      <c r="M113">
        <v>341672.31588000001</v>
      </c>
    </row>
    <row r="114" spans="9:13" x14ac:dyDescent="0.25">
      <c r="I114" s="1">
        <v>45169</v>
      </c>
      <c r="L114">
        <v>256274.00016</v>
      </c>
      <c r="M114">
        <v>350923.02587999997</v>
      </c>
    </row>
    <row r="115" spans="9:13" x14ac:dyDescent="0.25">
      <c r="I115" s="1">
        <v>45199</v>
      </c>
      <c r="L115">
        <v>244220.00016</v>
      </c>
      <c r="M115">
        <v>339480.25375999999</v>
      </c>
    </row>
    <row r="116" spans="9:13" x14ac:dyDescent="0.25">
      <c r="I116" s="1">
        <v>45230</v>
      </c>
      <c r="L116">
        <v>233854.00015000001</v>
      </c>
      <c r="M116">
        <v>326219.06229999999</v>
      </c>
    </row>
    <row r="117" spans="9:13" x14ac:dyDescent="0.25">
      <c r="I117" s="1">
        <v>45260</v>
      </c>
      <c r="L117">
        <v>246849.00016</v>
      </c>
      <c r="M117">
        <v>357924.31299000001</v>
      </c>
    </row>
    <row r="118" spans="9:13" x14ac:dyDescent="0.25">
      <c r="I118" s="1">
        <v>45291</v>
      </c>
      <c r="L118">
        <v>253933.00017000001</v>
      </c>
      <c r="M118">
        <v>365774.57503000001</v>
      </c>
    </row>
    <row r="119" spans="9:13" x14ac:dyDescent="0.25">
      <c r="I119" s="1">
        <v>45322</v>
      </c>
      <c r="L119">
        <v>247308.00015000001</v>
      </c>
      <c r="M119">
        <v>375841.16973000002</v>
      </c>
    </row>
    <row r="120" spans="9:13" x14ac:dyDescent="0.25">
      <c r="I120" s="1">
        <v>45351</v>
      </c>
      <c r="L120">
        <v>259512.00016</v>
      </c>
      <c r="M120">
        <v>403354.42356000002</v>
      </c>
    </row>
    <row r="121" spans="9:13" x14ac:dyDescent="0.25">
      <c r="I121" s="1">
        <v>45382</v>
      </c>
      <c r="L121">
        <v>267166.00017000001</v>
      </c>
      <c r="M121">
        <v>406938.31303999998</v>
      </c>
    </row>
    <row r="122" spans="9:13" x14ac:dyDescent="0.25">
      <c r="I122" s="1">
        <v>45412</v>
      </c>
      <c r="L122">
        <v>269218.00016</v>
      </c>
      <c r="M122">
        <v>391756.92599999998</v>
      </c>
    </row>
    <row r="123" spans="9:13" x14ac:dyDescent="0.25">
      <c r="I123" s="1">
        <v>45443</v>
      </c>
      <c r="L123">
        <v>276440.00014999998</v>
      </c>
      <c r="M123">
        <v>405509.87972999999</v>
      </c>
    </row>
    <row r="124" spans="9:13" x14ac:dyDescent="0.25">
      <c r="I124" s="1">
        <v>45473</v>
      </c>
      <c r="L124">
        <v>265279.00014000002</v>
      </c>
      <c r="M124">
        <v>403367.17546</v>
      </c>
    </row>
    <row r="125" spans="9:13" x14ac:dyDescent="0.25">
      <c r="I125" s="1">
        <v>45504</v>
      </c>
      <c r="L125">
        <v>265233.00014999998</v>
      </c>
      <c r="M125">
        <v>410174.36086000002</v>
      </c>
    </row>
    <row r="126" spans="9:13" x14ac:dyDescent="0.25">
      <c r="I126" s="1">
        <v>45535</v>
      </c>
      <c r="L126">
        <v>261260.00013999999</v>
      </c>
      <c r="M126">
        <v>411618.95444</v>
      </c>
    </row>
    <row r="127" spans="9:13" x14ac:dyDescent="0.25">
      <c r="I127" s="1">
        <v>45565</v>
      </c>
      <c r="L127">
        <v>272210.00014999998</v>
      </c>
      <c r="M127">
        <v>406831.09273999999</v>
      </c>
    </row>
    <row r="128" spans="9:13" x14ac:dyDescent="0.25">
      <c r="I128" s="1">
        <v>45596</v>
      </c>
      <c r="L128">
        <v>273463.00014999998</v>
      </c>
      <c r="M128">
        <v>407995.27510000003</v>
      </c>
    </row>
    <row r="129" spans="9:13" x14ac:dyDescent="0.25">
      <c r="I129" s="1">
        <v>45626</v>
      </c>
      <c r="L129">
        <v>281274.00014999998</v>
      </c>
      <c r="M129">
        <v>432846.36751000001</v>
      </c>
    </row>
    <row r="130" spans="9:13" x14ac:dyDescent="0.25">
      <c r="I130" s="1">
        <v>45657</v>
      </c>
      <c r="L130">
        <v>286432.00014999998</v>
      </c>
      <c r="M130">
        <v>441412.60005000001</v>
      </c>
    </row>
    <row r="131" spans="9:13" x14ac:dyDescent="0.25">
      <c r="I131" s="1">
        <v>45688</v>
      </c>
      <c r="L131">
        <v>297712.00014000002</v>
      </c>
      <c r="M131">
        <v>450998.84607000003</v>
      </c>
    </row>
    <row r="132" spans="9:13" x14ac:dyDescent="0.25">
      <c r="I132" s="1">
        <v>45716</v>
      </c>
      <c r="L132">
        <v>300983.00014000002</v>
      </c>
      <c r="M132">
        <v>443605.81267000001</v>
      </c>
    </row>
    <row r="133" spans="9:13" x14ac:dyDescent="0.25">
      <c r="I133" s="1">
        <v>45747</v>
      </c>
      <c r="L133">
        <v>295876.00014000002</v>
      </c>
      <c r="M133">
        <v>424605.61332</v>
      </c>
    </row>
    <row r="134" spans="9:13" x14ac:dyDescent="0.25">
      <c r="I134" s="1">
        <v>45777</v>
      </c>
      <c r="L134">
        <v>287977.00013</v>
      </c>
      <c r="M134">
        <v>433882.57066999999</v>
      </c>
    </row>
    <row r="135" spans="9:13" x14ac:dyDescent="0.25">
      <c r="I135" s="1">
        <v>45808</v>
      </c>
      <c r="L135">
        <v>295347.00013</v>
      </c>
      <c r="M135">
        <v>443748.77227999998</v>
      </c>
    </row>
    <row r="136" spans="9:13" x14ac:dyDescent="0.25">
      <c r="I136" s="1">
        <v>45838</v>
      </c>
      <c r="L136">
        <v>306663.00014000002</v>
      </c>
      <c r="M136">
        <v>457919.73206000001</v>
      </c>
    </row>
    <row r="137" spans="9:13" x14ac:dyDescent="0.25">
      <c r="I137" s="1">
        <v>45869</v>
      </c>
      <c r="L137">
        <v>316765.00014000002</v>
      </c>
      <c r="M137">
        <v>473613.95656000002</v>
      </c>
    </row>
    <row r="138" spans="9:13" x14ac:dyDescent="0.25">
      <c r="I138" s="1">
        <v>45900</v>
      </c>
      <c r="L138">
        <v>313858.00011999998</v>
      </c>
      <c r="M138">
        <v>472307.56553999998</v>
      </c>
    </row>
    <row r="139" spans="9:13" x14ac:dyDescent="0.25">
      <c r="I139" s="1">
        <v>45930</v>
      </c>
      <c r="L139">
        <v>324867.00011999998</v>
      </c>
      <c r="M139">
        <v>479043.78266999999</v>
      </c>
    </row>
    <row r="140" spans="9:13" x14ac:dyDescent="0.25">
      <c r="I140" s="1">
        <v>45961</v>
      </c>
      <c r="L140">
        <v>323188.00011000002</v>
      </c>
      <c r="M140">
        <v>491472.48427000002</v>
      </c>
    </row>
    <row r="141" spans="9:13" x14ac:dyDescent="0.25">
      <c r="I141" s="1">
        <v>45991</v>
      </c>
      <c r="L141">
        <v>314661.00008999999</v>
      </c>
      <c r="M141">
        <v>484915.25621999998</v>
      </c>
    </row>
    <row r="142" spans="9:13" x14ac:dyDescent="0.25">
      <c r="I142" s="1">
        <v>46022</v>
      </c>
      <c r="L142">
        <v>306480.00008000003</v>
      </c>
      <c r="M142">
        <v>473552.96148</v>
      </c>
    </row>
    <row r="143" spans="9:13" x14ac:dyDescent="0.25">
      <c r="I143" s="1">
        <v>46053</v>
      </c>
      <c r="L143">
        <v>307560.00008000003</v>
      </c>
      <c r="M143">
        <v>476017.13968000002</v>
      </c>
    </row>
    <row r="144" spans="9:13" x14ac:dyDescent="0.25">
      <c r="I144" s="1">
        <v>46081</v>
      </c>
      <c r="L144">
        <v>293344.00008000003</v>
      </c>
      <c r="M144">
        <v>475851.22505000001</v>
      </c>
    </row>
    <row r="145" spans="9:13" x14ac:dyDescent="0.25">
      <c r="I145" s="1">
        <v>46112</v>
      </c>
      <c r="L145">
        <v>292382.00008000003</v>
      </c>
      <c r="M145">
        <v>471739.21555000002</v>
      </c>
    </row>
    <row r="146" spans="9:13" x14ac:dyDescent="0.25">
      <c r="I146" s="1">
        <v>46142</v>
      </c>
      <c r="L146">
        <v>306407.00008999999</v>
      </c>
      <c r="M146">
        <v>512623.61349000002</v>
      </c>
    </row>
    <row r="147" spans="9:13" x14ac:dyDescent="0.25">
      <c r="I147" s="1">
        <v>46173</v>
      </c>
      <c r="J147">
        <v>294659.00008999999</v>
      </c>
      <c r="K147">
        <v>521014.52664</v>
      </c>
      <c r="L147">
        <v>294659.00008999999</v>
      </c>
      <c r="M147">
        <v>521014.52664</v>
      </c>
    </row>
  </sheetData>
  <pageMargins left="0.7" right="0.7" top="0.75" bottom="0.75" header="0.3" footer="0.3"/>
  <drawing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D908-64B2-44DD-AC3F-79B8C63E5BF9}">
  <dimension ref="B1:M147"/>
  <sheetViews>
    <sheetView workbookViewId="0">
      <selection activeCell="G23" sqref="G23"/>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821</v>
      </c>
      <c r="C2" t="s">
        <v>158</v>
      </c>
      <c r="D2" t="s">
        <v>113</v>
      </c>
      <c r="E2" t="str">
        <f>_xlfn.CONCAT(B2,"_",C2,"_",D2)</f>
        <v>821_B2_PH_FOORD</v>
      </c>
      <c r="F2" t="str">
        <f>INDEX(
Table_MAPPINGS_PH_GRAPHS_2[SERIES_ID],
MATCH(E2,Table_MAPPINGS_PH_GRAPHS_2[LOOKUP],0
))</f>
        <v>3846</v>
      </c>
      <c r="G2" t="str">
        <f>INDEX(
Table_MAPPINGS_PH_GRAPHS_2[LEGEND_DESCRIPTION],
MATCH(E2,Table_MAPPINGS_PH_GRAPHS_2[LOOKUP],0
))</f>
        <v>Foord</v>
      </c>
      <c r="I2" s="1">
        <v>41760</v>
      </c>
      <c r="L2">
        <v>100000</v>
      </c>
      <c r="M2">
        <v>100000</v>
      </c>
    </row>
    <row r="3" spans="2:13" x14ac:dyDescent="0.25">
      <c r="B3">
        <v>821</v>
      </c>
      <c r="C3" t="str">
        <f>C2</f>
        <v>B2</v>
      </c>
      <c r="D3" t="s">
        <v>114</v>
      </c>
      <c r="E3" t="str">
        <f>_xlfn.CONCAT(B3,"_",C3,"_",D3)</f>
        <v>821_B2_PH_COMP_1</v>
      </c>
      <c r="F3" t="str">
        <f>INDEX(
Table_MAPPINGS_PH_GRAPHS_2[SERIES_ID],
MATCH(E3,Table_MAPPINGS_PH_GRAPHS_2[LOOKUP],0
))</f>
        <v>3848</v>
      </c>
      <c r="G3" t="str">
        <f>INDEX(
Table_MAPPINGS_PH_GRAPHS_2[LEGEND_DESCRIPTION],
MATCH(E3,Table_MAPPINGS_PH_GRAPHS_2[LOOKUP],0
))</f>
        <v>Benchmark</v>
      </c>
      <c r="I3" s="1">
        <v>41790</v>
      </c>
      <c r="L3">
        <v>100980</v>
      </c>
      <c r="M3">
        <v>102370.9094</v>
      </c>
    </row>
    <row r="4" spans="2:13" x14ac:dyDescent="0.25">
      <c r="I4" s="1">
        <v>41820</v>
      </c>
      <c r="L4">
        <v>103301</v>
      </c>
      <c r="M4">
        <v>104730.41791</v>
      </c>
    </row>
    <row r="5" spans="2:13" x14ac:dyDescent="0.25">
      <c r="I5" s="1">
        <v>41851</v>
      </c>
      <c r="L5">
        <v>104422</v>
      </c>
      <c r="M5">
        <v>104483.60285</v>
      </c>
    </row>
    <row r="6" spans="2:13" x14ac:dyDescent="0.25">
      <c r="I6" s="1">
        <v>41882</v>
      </c>
      <c r="L6">
        <v>103804</v>
      </c>
      <c r="M6">
        <v>106248.54356999999</v>
      </c>
    </row>
    <row r="7" spans="2:13" x14ac:dyDescent="0.25">
      <c r="I7" s="1">
        <v>41912</v>
      </c>
      <c r="L7">
        <v>106351</v>
      </c>
      <c r="M7">
        <v>109056.38627</v>
      </c>
    </row>
    <row r="8" spans="2:13" x14ac:dyDescent="0.25">
      <c r="I8" s="1">
        <v>41943</v>
      </c>
      <c r="L8">
        <v>102051</v>
      </c>
      <c r="M8">
        <v>106455.30283</v>
      </c>
    </row>
    <row r="9" spans="2:13" x14ac:dyDescent="0.25">
      <c r="I9" s="1">
        <v>41973</v>
      </c>
      <c r="L9">
        <v>104425</v>
      </c>
      <c r="M9">
        <v>109169.43838000001</v>
      </c>
    </row>
    <row r="10" spans="2:13" x14ac:dyDescent="0.25">
      <c r="I10" s="1">
        <v>42004</v>
      </c>
      <c r="L10">
        <v>106701</v>
      </c>
      <c r="M10">
        <v>111985.89446</v>
      </c>
    </row>
    <row r="11" spans="2:13" x14ac:dyDescent="0.25">
      <c r="I11" s="1">
        <v>42035</v>
      </c>
      <c r="L11">
        <v>105319.00001</v>
      </c>
      <c r="M11">
        <v>110959.03116</v>
      </c>
    </row>
    <row r="12" spans="2:13" x14ac:dyDescent="0.25">
      <c r="I12" s="1">
        <v>42063</v>
      </c>
      <c r="L12">
        <v>109769.00001</v>
      </c>
      <c r="M12">
        <v>117245.89274</v>
      </c>
    </row>
    <row r="13" spans="2:13" x14ac:dyDescent="0.25">
      <c r="I13" s="1">
        <v>42094</v>
      </c>
      <c r="L13">
        <v>114685.00001</v>
      </c>
      <c r="M13">
        <v>120780.63860000001</v>
      </c>
    </row>
    <row r="14" spans="2:13" x14ac:dyDescent="0.25">
      <c r="I14" s="1">
        <v>42124</v>
      </c>
      <c r="L14">
        <v>116375.00001</v>
      </c>
      <c r="M14">
        <v>120754.83255000001</v>
      </c>
    </row>
    <row r="15" spans="2:13" x14ac:dyDescent="0.25">
      <c r="I15" s="1">
        <v>42155</v>
      </c>
      <c r="L15">
        <v>119183.00001</v>
      </c>
      <c r="M15">
        <v>123649.72572</v>
      </c>
    </row>
    <row r="16" spans="2:13" x14ac:dyDescent="0.25">
      <c r="I16" s="1">
        <v>42185</v>
      </c>
      <c r="L16">
        <v>115759.00001</v>
      </c>
      <c r="M16">
        <v>120996.09643999999</v>
      </c>
    </row>
    <row r="17" spans="9:13" x14ac:dyDescent="0.25">
      <c r="I17" s="1">
        <v>42216</v>
      </c>
      <c r="L17">
        <v>119387</v>
      </c>
      <c r="M17">
        <v>126775.00519</v>
      </c>
    </row>
    <row r="18" spans="9:13" x14ac:dyDescent="0.25">
      <c r="I18" s="1">
        <v>42247</v>
      </c>
      <c r="L18">
        <v>116794</v>
      </c>
      <c r="M18">
        <v>124481.44345000001</v>
      </c>
    </row>
    <row r="19" spans="9:13" x14ac:dyDescent="0.25">
      <c r="I19" s="1">
        <v>42277</v>
      </c>
      <c r="L19">
        <v>112055</v>
      </c>
      <c r="M19">
        <v>124783.7873</v>
      </c>
    </row>
    <row r="20" spans="9:13" x14ac:dyDescent="0.25">
      <c r="I20" s="1">
        <v>42308</v>
      </c>
      <c r="L20">
        <v>125916</v>
      </c>
      <c r="M20">
        <v>134111.71771999999</v>
      </c>
    </row>
    <row r="21" spans="9:13" x14ac:dyDescent="0.25">
      <c r="I21" s="1">
        <v>42338</v>
      </c>
      <c r="L21">
        <v>131645.00000999999</v>
      </c>
      <c r="M21">
        <v>138931.66430999999</v>
      </c>
    </row>
    <row r="22" spans="9:13" x14ac:dyDescent="0.25">
      <c r="I22" s="1">
        <v>42369</v>
      </c>
      <c r="L22">
        <v>140506.00000999999</v>
      </c>
      <c r="M22">
        <v>147615.47276999999</v>
      </c>
    </row>
    <row r="23" spans="9:13" x14ac:dyDescent="0.25">
      <c r="I23" s="1">
        <v>42400</v>
      </c>
      <c r="L23">
        <v>130003.00001</v>
      </c>
      <c r="M23">
        <v>141093.14902000001</v>
      </c>
    </row>
    <row r="24" spans="9:13" x14ac:dyDescent="0.25">
      <c r="I24" s="1">
        <v>42429</v>
      </c>
      <c r="L24">
        <v>131204</v>
      </c>
      <c r="M24">
        <v>141546.68093</v>
      </c>
    </row>
    <row r="25" spans="9:13" x14ac:dyDescent="0.25">
      <c r="I25" s="1">
        <v>42460</v>
      </c>
      <c r="L25">
        <v>131155</v>
      </c>
      <c r="M25">
        <v>139425.24677</v>
      </c>
    </row>
    <row r="26" spans="9:13" x14ac:dyDescent="0.25">
      <c r="I26" s="1">
        <v>42490</v>
      </c>
      <c r="L26">
        <v>127677</v>
      </c>
      <c r="M26">
        <v>136769.06568999999</v>
      </c>
    </row>
    <row r="27" spans="9:13" x14ac:dyDescent="0.25">
      <c r="I27" s="1">
        <v>42521</v>
      </c>
      <c r="L27">
        <v>141255</v>
      </c>
      <c r="M27">
        <v>151692.98410999999</v>
      </c>
    </row>
    <row r="28" spans="9:13" x14ac:dyDescent="0.25">
      <c r="I28" s="1">
        <v>42551</v>
      </c>
      <c r="L28">
        <v>127477</v>
      </c>
      <c r="M28">
        <v>140820.37692000001</v>
      </c>
    </row>
    <row r="29" spans="9:13" x14ac:dyDescent="0.25">
      <c r="I29" s="1">
        <v>42582</v>
      </c>
      <c r="L29">
        <v>127693</v>
      </c>
      <c r="M29">
        <v>138471.06531000001</v>
      </c>
    </row>
    <row r="30" spans="9:13" x14ac:dyDescent="0.25">
      <c r="I30" s="1">
        <v>42613</v>
      </c>
      <c r="L30">
        <v>136467.00000999999</v>
      </c>
      <c r="M30">
        <v>146934.55882999999</v>
      </c>
    </row>
    <row r="31" spans="9:13" x14ac:dyDescent="0.25">
      <c r="I31" s="1">
        <v>42643</v>
      </c>
      <c r="L31">
        <v>130196.00001</v>
      </c>
      <c r="M31">
        <v>139482.97594999999</v>
      </c>
    </row>
    <row r="32" spans="9:13" x14ac:dyDescent="0.25">
      <c r="I32" s="1">
        <v>42674</v>
      </c>
      <c r="L32">
        <v>123576.00001</v>
      </c>
      <c r="M32">
        <v>133893.54686999999</v>
      </c>
    </row>
    <row r="33" spans="9:13" x14ac:dyDescent="0.25">
      <c r="I33" s="1">
        <v>42704</v>
      </c>
      <c r="L33">
        <v>128822.00001</v>
      </c>
      <c r="M33">
        <v>139764.58309999999</v>
      </c>
    </row>
    <row r="34" spans="9:13" x14ac:dyDescent="0.25">
      <c r="I34" s="1">
        <v>42735</v>
      </c>
      <c r="L34">
        <v>125310.00001</v>
      </c>
      <c r="M34">
        <v>140038.13617000001</v>
      </c>
    </row>
    <row r="35" spans="9:13" x14ac:dyDescent="0.25">
      <c r="I35" s="1">
        <v>42766</v>
      </c>
      <c r="L35">
        <v>127337.00001</v>
      </c>
      <c r="M35">
        <v>140682.29087</v>
      </c>
    </row>
    <row r="36" spans="9:13" x14ac:dyDescent="0.25">
      <c r="I36" s="1">
        <v>42794</v>
      </c>
      <c r="L36">
        <v>126368.00001</v>
      </c>
      <c r="M36">
        <v>140262.85909000001</v>
      </c>
    </row>
    <row r="37" spans="9:13" x14ac:dyDescent="0.25">
      <c r="I37" s="1">
        <v>42825</v>
      </c>
      <c r="L37">
        <v>132112.00002000001</v>
      </c>
      <c r="M37">
        <v>145484.62794000001</v>
      </c>
    </row>
    <row r="38" spans="9:13" x14ac:dyDescent="0.25">
      <c r="I38" s="1">
        <v>42855</v>
      </c>
      <c r="L38">
        <v>136451.00002000001</v>
      </c>
      <c r="M38">
        <v>147951.47453000001</v>
      </c>
    </row>
    <row r="39" spans="9:13" x14ac:dyDescent="0.25">
      <c r="I39" s="1">
        <v>42886</v>
      </c>
      <c r="L39">
        <v>137824.00002000001</v>
      </c>
      <c r="M39">
        <v>148398.95712000001</v>
      </c>
    </row>
    <row r="40" spans="9:13" x14ac:dyDescent="0.25">
      <c r="I40" s="1">
        <v>42916</v>
      </c>
      <c r="L40">
        <v>137916.00002000001</v>
      </c>
      <c r="M40">
        <v>148684.02947000001</v>
      </c>
    </row>
    <row r="41" spans="9:13" x14ac:dyDescent="0.25">
      <c r="I41" s="1">
        <v>42947</v>
      </c>
      <c r="L41">
        <v>144064.00002000001</v>
      </c>
      <c r="M41">
        <v>153748.77897000001</v>
      </c>
    </row>
    <row r="42" spans="9:13" x14ac:dyDescent="0.25">
      <c r="I42" s="1">
        <v>42978</v>
      </c>
      <c r="L42">
        <v>141186.00003</v>
      </c>
      <c r="M42">
        <v>153019.02340999999</v>
      </c>
    </row>
    <row r="43" spans="9:13" x14ac:dyDescent="0.25">
      <c r="I43" s="1">
        <v>43008</v>
      </c>
      <c r="L43">
        <v>148732.00003</v>
      </c>
      <c r="M43">
        <v>162035.30374999999</v>
      </c>
    </row>
    <row r="44" spans="9:13" x14ac:dyDescent="0.25">
      <c r="I44" s="1">
        <v>43039</v>
      </c>
      <c r="L44">
        <v>154359.00004000001</v>
      </c>
      <c r="M44">
        <v>172253.22137000001</v>
      </c>
    </row>
    <row r="45" spans="9:13" x14ac:dyDescent="0.25">
      <c r="I45" s="1">
        <v>43069</v>
      </c>
      <c r="L45">
        <v>154398.00005</v>
      </c>
      <c r="M45">
        <v>169178.97766999999</v>
      </c>
    </row>
    <row r="46" spans="9:13" x14ac:dyDescent="0.25">
      <c r="I46" s="1">
        <v>43100</v>
      </c>
      <c r="L46">
        <v>142553.00004000001</v>
      </c>
      <c r="M46">
        <v>156458.78549000001</v>
      </c>
    </row>
    <row r="47" spans="9:13" x14ac:dyDescent="0.25">
      <c r="I47" s="1">
        <v>43131</v>
      </c>
      <c r="L47">
        <v>145776.00003</v>
      </c>
      <c r="M47">
        <v>158325.68908000001</v>
      </c>
    </row>
    <row r="48" spans="9:13" x14ac:dyDescent="0.25">
      <c r="I48" s="1">
        <v>43159</v>
      </c>
      <c r="L48">
        <v>138272.00003</v>
      </c>
      <c r="M48">
        <v>150386.2917</v>
      </c>
    </row>
    <row r="49" spans="9:13" x14ac:dyDescent="0.25">
      <c r="I49" s="1">
        <v>43190</v>
      </c>
      <c r="L49">
        <v>133326.00002000001</v>
      </c>
      <c r="M49">
        <v>148172.01894000001</v>
      </c>
    </row>
    <row r="50" spans="9:13" x14ac:dyDescent="0.25">
      <c r="I50" s="1">
        <v>43220</v>
      </c>
      <c r="L50">
        <v>141827.00003</v>
      </c>
      <c r="M50">
        <v>156890.05635</v>
      </c>
    </row>
    <row r="51" spans="9:13" x14ac:dyDescent="0.25">
      <c r="I51" s="1">
        <v>43251</v>
      </c>
      <c r="L51">
        <v>142466.00003</v>
      </c>
      <c r="M51">
        <v>159075.67361999999</v>
      </c>
    </row>
    <row r="52" spans="9:13" x14ac:dyDescent="0.25">
      <c r="I52" s="1">
        <v>43281</v>
      </c>
      <c r="L52">
        <v>153051.00003</v>
      </c>
      <c r="M52">
        <v>172666.63662999999</v>
      </c>
    </row>
    <row r="53" spans="9:13" x14ac:dyDescent="0.25">
      <c r="I53" s="1">
        <v>43312</v>
      </c>
      <c r="L53">
        <v>148503.00003</v>
      </c>
      <c r="M53">
        <v>170161.25417999999</v>
      </c>
    </row>
    <row r="54" spans="9:13" x14ac:dyDescent="0.25">
      <c r="I54" s="1">
        <v>43343</v>
      </c>
      <c r="L54">
        <v>166585.00003</v>
      </c>
      <c r="M54">
        <v>192609.67175000001</v>
      </c>
    </row>
    <row r="55" spans="9:13" x14ac:dyDescent="0.25">
      <c r="I55" s="1">
        <v>43373</v>
      </c>
      <c r="L55">
        <v>158439.00003</v>
      </c>
      <c r="M55">
        <v>185515.20858000001</v>
      </c>
    </row>
    <row r="56" spans="9:13" x14ac:dyDescent="0.25">
      <c r="I56" s="1">
        <v>43404</v>
      </c>
      <c r="L56">
        <v>149357.00002000001</v>
      </c>
      <c r="M56">
        <v>179885.61252</v>
      </c>
    </row>
    <row r="57" spans="9:13" x14ac:dyDescent="0.25">
      <c r="I57" s="1">
        <v>43434</v>
      </c>
      <c r="L57">
        <v>141135.00002000001</v>
      </c>
      <c r="M57">
        <v>169177.92178999999</v>
      </c>
    </row>
    <row r="58" spans="9:13" x14ac:dyDescent="0.25">
      <c r="I58" s="1">
        <v>43465</v>
      </c>
      <c r="L58">
        <v>138602.00002000001</v>
      </c>
      <c r="M58">
        <v>164405.2274</v>
      </c>
    </row>
    <row r="59" spans="9:13" x14ac:dyDescent="0.25">
      <c r="I59" s="1">
        <v>43496</v>
      </c>
      <c r="L59">
        <v>140549.00000999999</v>
      </c>
      <c r="M59">
        <v>163846.70778999999</v>
      </c>
    </row>
    <row r="60" spans="9:13" x14ac:dyDescent="0.25">
      <c r="I60" s="1">
        <v>43524</v>
      </c>
      <c r="L60">
        <v>152272.00000999999</v>
      </c>
      <c r="M60">
        <v>177063.06390000001</v>
      </c>
    </row>
    <row r="61" spans="9:13" x14ac:dyDescent="0.25">
      <c r="I61" s="1">
        <v>43555</v>
      </c>
      <c r="L61">
        <v>157442.00002000001</v>
      </c>
      <c r="M61">
        <v>186183.19271999999</v>
      </c>
    </row>
    <row r="62" spans="9:13" x14ac:dyDescent="0.25">
      <c r="I62" s="1">
        <v>43585</v>
      </c>
      <c r="L62">
        <v>160279.00002000001</v>
      </c>
      <c r="M62">
        <v>189865.64652000001</v>
      </c>
    </row>
    <row r="63" spans="9:13" x14ac:dyDescent="0.25">
      <c r="I63" s="1">
        <v>43616</v>
      </c>
      <c r="L63">
        <v>151224.00002000001</v>
      </c>
      <c r="M63">
        <v>183592.17543</v>
      </c>
    </row>
    <row r="64" spans="9:13" x14ac:dyDescent="0.25">
      <c r="I64" s="1">
        <v>43646</v>
      </c>
      <c r="L64">
        <v>155701.00000999999</v>
      </c>
      <c r="M64">
        <v>187396.51457</v>
      </c>
    </row>
    <row r="65" spans="9:13" x14ac:dyDescent="0.25">
      <c r="I65" s="1">
        <v>43677</v>
      </c>
      <c r="L65">
        <v>157458</v>
      </c>
      <c r="M65">
        <v>189758.8051</v>
      </c>
    </row>
    <row r="66" spans="9:13" x14ac:dyDescent="0.25">
      <c r="I66" s="1">
        <v>43708</v>
      </c>
      <c r="L66">
        <v>165723.00000999999</v>
      </c>
      <c r="M66">
        <v>197925.7242</v>
      </c>
    </row>
    <row r="67" spans="9:13" x14ac:dyDescent="0.25">
      <c r="I67" s="1">
        <v>43738</v>
      </c>
      <c r="L67">
        <v>166669.00000999999</v>
      </c>
      <c r="M67">
        <v>202065.16991</v>
      </c>
    </row>
    <row r="68" spans="9:13" x14ac:dyDescent="0.25">
      <c r="I68" s="1">
        <v>43769</v>
      </c>
      <c r="L68">
        <v>172463.00000999999</v>
      </c>
      <c r="M68">
        <v>206878.10730999999</v>
      </c>
    </row>
    <row r="69" spans="9:13" x14ac:dyDescent="0.25">
      <c r="I69" s="1">
        <v>43799</v>
      </c>
      <c r="L69">
        <v>173146</v>
      </c>
      <c r="M69">
        <v>205344.10036000001</v>
      </c>
    </row>
    <row r="70" spans="9:13" x14ac:dyDescent="0.25">
      <c r="I70" s="1">
        <v>43830</v>
      </c>
      <c r="L70">
        <v>172280</v>
      </c>
      <c r="M70">
        <v>203737.97438999999</v>
      </c>
    </row>
    <row r="71" spans="9:13" x14ac:dyDescent="0.25">
      <c r="I71" s="1">
        <v>43861</v>
      </c>
      <c r="L71">
        <v>178741.00000999999</v>
      </c>
      <c r="M71">
        <v>214159.31471999999</v>
      </c>
    </row>
    <row r="72" spans="9:13" x14ac:dyDescent="0.25">
      <c r="I72" s="1">
        <v>43890</v>
      </c>
      <c r="L72">
        <v>176445.00000999999</v>
      </c>
      <c r="M72">
        <v>206291.52262</v>
      </c>
    </row>
    <row r="73" spans="9:13" x14ac:dyDescent="0.25">
      <c r="I73" s="1">
        <v>43921</v>
      </c>
      <c r="L73">
        <v>175357.00002000001</v>
      </c>
      <c r="M73">
        <v>203300.27358000001</v>
      </c>
    </row>
    <row r="74" spans="9:13" x14ac:dyDescent="0.25">
      <c r="I74" s="1">
        <v>43951</v>
      </c>
      <c r="L74">
        <v>205802.00003</v>
      </c>
      <c r="M74">
        <v>229118.05145</v>
      </c>
    </row>
    <row r="75" spans="9:13" x14ac:dyDescent="0.25">
      <c r="I75" s="1">
        <v>43982</v>
      </c>
      <c r="L75">
        <v>204547.00003</v>
      </c>
      <c r="M75">
        <v>230970.08240000001</v>
      </c>
    </row>
    <row r="76" spans="9:13" x14ac:dyDescent="0.25">
      <c r="I76" s="1">
        <v>44012</v>
      </c>
      <c r="L76">
        <v>212632.00003</v>
      </c>
      <c r="M76">
        <v>235835.85402</v>
      </c>
    </row>
    <row r="77" spans="9:13" x14ac:dyDescent="0.25">
      <c r="I77" s="1">
        <v>44043</v>
      </c>
      <c r="L77">
        <v>216944.00004000001</v>
      </c>
      <c r="M77">
        <v>242204.18955000001</v>
      </c>
    </row>
    <row r="78" spans="9:13" x14ac:dyDescent="0.25">
      <c r="I78" s="1">
        <v>44074</v>
      </c>
      <c r="L78">
        <v>226198.00003</v>
      </c>
      <c r="M78">
        <v>254700.06015999999</v>
      </c>
    </row>
    <row r="79" spans="9:13" x14ac:dyDescent="0.25">
      <c r="I79" s="1">
        <v>44104</v>
      </c>
      <c r="L79">
        <v>217196.00003</v>
      </c>
      <c r="M79">
        <v>246851.98216000001</v>
      </c>
    </row>
    <row r="80" spans="9:13" x14ac:dyDescent="0.25">
      <c r="I80" s="1">
        <v>44135</v>
      </c>
      <c r="L80">
        <v>211786.00003</v>
      </c>
      <c r="M80">
        <v>232795.67569999999</v>
      </c>
    </row>
    <row r="81" spans="9:13" x14ac:dyDescent="0.25">
      <c r="I81" s="1">
        <v>44165</v>
      </c>
      <c r="L81">
        <v>221357.00003</v>
      </c>
      <c r="M81">
        <v>247075.26951000001</v>
      </c>
    </row>
    <row r="82" spans="9:13" x14ac:dyDescent="0.25">
      <c r="I82" s="1">
        <v>44196</v>
      </c>
      <c r="L82">
        <v>220071.00002000001</v>
      </c>
      <c r="M82">
        <v>247317.83025</v>
      </c>
    </row>
    <row r="83" spans="9:13" x14ac:dyDescent="0.25">
      <c r="I83" s="1">
        <v>44227</v>
      </c>
      <c r="L83">
        <v>231100.00002000001</v>
      </c>
      <c r="M83">
        <v>254226.85307000001</v>
      </c>
    </row>
    <row r="84" spans="9:13" x14ac:dyDescent="0.25">
      <c r="I84" s="1">
        <v>44255</v>
      </c>
      <c r="L84">
        <v>237846.00002000001</v>
      </c>
      <c r="M84">
        <v>259420.46408000001</v>
      </c>
    </row>
    <row r="85" spans="9:13" x14ac:dyDescent="0.25">
      <c r="I85" s="1">
        <v>44286</v>
      </c>
      <c r="L85">
        <v>231165.00002000001</v>
      </c>
      <c r="M85">
        <v>260166.76775</v>
      </c>
    </row>
    <row r="86" spans="9:13" x14ac:dyDescent="0.25">
      <c r="I86" s="1">
        <v>44316</v>
      </c>
      <c r="L86">
        <v>235170.00000999999</v>
      </c>
      <c r="M86">
        <v>264285.18239999999</v>
      </c>
    </row>
    <row r="87" spans="9:13" x14ac:dyDescent="0.25">
      <c r="I87" s="1">
        <v>44347</v>
      </c>
      <c r="L87">
        <v>227061</v>
      </c>
      <c r="M87">
        <v>256905.75189000001</v>
      </c>
    </row>
    <row r="88" spans="9:13" x14ac:dyDescent="0.25">
      <c r="I88" s="1">
        <v>44377</v>
      </c>
      <c r="L88">
        <v>233563</v>
      </c>
      <c r="M88">
        <v>270085.18913999997</v>
      </c>
    </row>
    <row r="89" spans="9:13" x14ac:dyDescent="0.25">
      <c r="I89" s="1">
        <v>44408</v>
      </c>
      <c r="L89">
        <v>232671.99999000001</v>
      </c>
      <c r="M89">
        <v>278136.40278</v>
      </c>
    </row>
    <row r="90" spans="9:13" x14ac:dyDescent="0.25">
      <c r="I90" s="1">
        <v>44439</v>
      </c>
      <c r="L90">
        <v>227654.99999000001</v>
      </c>
      <c r="M90">
        <v>284689.90174</v>
      </c>
    </row>
    <row r="91" spans="9:13" x14ac:dyDescent="0.25">
      <c r="I91" s="1">
        <v>44469</v>
      </c>
      <c r="L91">
        <v>224856</v>
      </c>
      <c r="M91">
        <v>283009.15782999998</v>
      </c>
    </row>
    <row r="92" spans="9:13" x14ac:dyDescent="0.25">
      <c r="I92" s="1">
        <v>44500</v>
      </c>
      <c r="L92">
        <v>239703</v>
      </c>
      <c r="M92">
        <v>299849.22107999999</v>
      </c>
    </row>
    <row r="93" spans="9:13" x14ac:dyDescent="0.25">
      <c r="I93" s="1">
        <v>44530</v>
      </c>
      <c r="L93">
        <v>245790</v>
      </c>
      <c r="M93">
        <v>308188.43369999999</v>
      </c>
    </row>
    <row r="94" spans="9:13" x14ac:dyDescent="0.25">
      <c r="I94" s="1">
        <v>44561</v>
      </c>
      <c r="L94">
        <v>243072.00000999999</v>
      </c>
      <c r="M94">
        <v>318497.20714999997</v>
      </c>
    </row>
    <row r="95" spans="9:13" x14ac:dyDescent="0.25">
      <c r="I95" s="1">
        <v>44592</v>
      </c>
      <c r="L95">
        <v>224129</v>
      </c>
      <c r="M95">
        <v>295412.06757000001</v>
      </c>
    </row>
    <row r="96" spans="9:13" x14ac:dyDescent="0.25">
      <c r="I96" s="1">
        <v>44620</v>
      </c>
      <c r="L96">
        <v>225897.99999000001</v>
      </c>
      <c r="M96">
        <v>285340.81309000001</v>
      </c>
    </row>
    <row r="97" spans="9:13" x14ac:dyDescent="0.25">
      <c r="I97" s="1">
        <v>44651</v>
      </c>
      <c r="L97">
        <v>218148</v>
      </c>
      <c r="M97">
        <v>275543.24975000002</v>
      </c>
    </row>
    <row r="98" spans="9:13" x14ac:dyDescent="0.25">
      <c r="I98" s="1">
        <v>44681</v>
      </c>
      <c r="L98">
        <v>215510.99999000001</v>
      </c>
      <c r="M98">
        <v>274492.35901999997</v>
      </c>
    </row>
    <row r="99" spans="9:13" x14ac:dyDescent="0.25">
      <c r="I99" s="1">
        <v>44712</v>
      </c>
      <c r="L99">
        <v>215967.99999000001</v>
      </c>
      <c r="M99">
        <v>272802.04193000001</v>
      </c>
    </row>
    <row r="100" spans="9:13" x14ac:dyDescent="0.25">
      <c r="I100" s="1">
        <v>44742</v>
      </c>
      <c r="L100">
        <v>215314.99999000001</v>
      </c>
      <c r="M100">
        <v>261667.01665999999</v>
      </c>
    </row>
    <row r="101" spans="9:13" x14ac:dyDescent="0.25">
      <c r="I101" s="1">
        <v>44773</v>
      </c>
      <c r="L101">
        <v>218393.99999000001</v>
      </c>
      <c r="M101">
        <v>283450.29826000001</v>
      </c>
    </row>
    <row r="102" spans="9:13" x14ac:dyDescent="0.25">
      <c r="I102" s="1">
        <v>44804</v>
      </c>
      <c r="L102">
        <v>221295</v>
      </c>
      <c r="M102">
        <v>279811.04223999998</v>
      </c>
    </row>
    <row r="103" spans="9:13" x14ac:dyDescent="0.25">
      <c r="I103" s="1">
        <v>44834</v>
      </c>
      <c r="L103">
        <v>211452</v>
      </c>
      <c r="M103">
        <v>267090.35991</v>
      </c>
    </row>
    <row r="104" spans="9:13" x14ac:dyDescent="0.25">
      <c r="I104" s="1">
        <v>44865</v>
      </c>
      <c r="L104">
        <v>212980</v>
      </c>
      <c r="M104">
        <v>289135.74755999999</v>
      </c>
    </row>
    <row r="105" spans="9:13" x14ac:dyDescent="0.25">
      <c r="I105" s="1">
        <v>44895</v>
      </c>
      <c r="L105">
        <v>216937</v>
      </c>
      <c r="M105">
        <v>287493.70987999998</v>
      </c>
    </row>
    <row r="106" spans="9:13" x14ac:dyDescent="0.25">
      <c r="I106" s="1">
        <v>44926</v>
      </c>
      <c r="L106">
        <v>222103.00000999999</v>
      </c>
      <c r="M106">
        <v>277726.31915</v>
      </c>
    </row>
    <row r="107" spans="9:13" x14ac:dyDescent="0.25">
      <c r="I107" s="1">
        <v>44957</v>
      </c>
      <c r="L107">
        <v>250920.00000999999</v>
      </c>
      <c r="M107">
        <v>305448.09518</v>
      </c>
    </row>
    <row r="108" spans="9:13" x14ac:dyDescent="0.25">
      <c r="I108" s="1">
        <v>44985</v>
      </c>
      <c r="L108">
        <v>253524.00002000001</v>
      </c>
      <c r="M108">
        <v>312549.59097000002</v>
      </c>
    </row>
    <row r="109" spans="9:13" x14ac:dyDescent="0.25">
      <c r="I109" s="1">
        <v>45016</v>
      </c>
      <c r="L109">
        <v>250576.00003</v>
      </c>
      <c r="M109">
        <v>310190.37770000001</v>
      </c>
    </row>
    <row r="110" spans="9:13" x14ac:dyDescent="0.25">
      <c r="I110" s="1">
        <v>45046</v>
      </c>
      <c r="L110">
        <v>252327.00004000001</v>
      </c>
      <c r="M110">
        <v>324528.06037000002</v>
      </c>
    </row>
    <row r="111" spans="9:13" x14ac:dyDescent="0.25">
      <c r="I111" s="1">
        <v>45077</v>
      </c>
      <c r="L111">
        <v>264063.00004000001</v>
      </c>
      <c r="M111">
        <v>346860.32195999997</v>
      </c>
    </row>
    <row r="112" spans="9:13" x14ac:dyDescent="0.25">
      <c r="I112" s="1">
        <v>45107</v>
      </c>
      <c r="L112">
        <v>259924.00005</v>
      </c>
      <c r="M112">
        <v>350849.03356000001</v>
      </c>
    </row>
    <row r="113" spans="9:13" x14ac:dyDescent="0.25">
      <c r="I113" s="1">
        <v>45138</v>
      </c>
      <c r="L113">
        <v>256478.00005</v>
      </c>
      <c r="M113">
        <v>341672.31588000001</v>
      </c>
    </row>
    <row r="114" spans="9:13" x14ac:dyDescent="0.25">
      <c r="I114" s="1">
        <v>45169</v>
      </c>
      <c r="L114">
        <v>260185.00005</v>
      </c>
      <c r="M114">
        <v>350923.02587999997</v>
      </c>
    </row>
    <row r="115" spans="9:13" x14ac:dyDescent="0.25">
      <c r="I115" s="1">
        <v>45199</v>
      </c>
      <c r="L115">
        <v>248188.00005</v>
      </c>
      <c r="M115">
        <v>339480.25375999999</v>
      </c>
    </row>
    <row r="116" spans="9:13" x14ac:dyDescent="0.25">
      <c r="I116" s="1">
        <v>45230</v>
      </c>
      <c r="L116">
        <v>237883.00005</v>
      </c>
      <c r="M116">
        <v>326219.06229999999</v>
      </c>
    </row>
    <row r="117" spans="9:13" x14ac:dyDescent="0.25">
      <c r="I117" s="1">
        <v>45260</v>
      </c>
      <c r="L117">
        <v>250934.00005999999</v>
      </c>
      <c r="M117">
        <v>357924.31299000001</v>
      </c>
    </row>
    <row r="118" spans="9:13" x14ac:dyDescent="0.25">
      <c r="I118" s="1">
        <v>45291</v>
      </c>
      <c r="L118">
        <v>258074.00005999999</v>
      </c>
      <c r="M118">
        <v>365774.57503000001</v>
      </c>
    </row>
    <row r="119" spans="9:13" x14ac:dyDescent="0.25">
      <c r="I119" s="1">
        <v>45322</v>
      </c>
      <c r="L119">
        <v>251513.00005999999</v>
      </c>
      <c r="M119">
        <v>375841.16973000002</v>
      </c>
    </row>
    <row r="120" spans="9:13" x14ac:dyDescent="0.25">
      <c r="I120" s="1">
        <v>45351</v>
      </c>
      <c r="L120">
        <v>263774.00005999999</v>
      </c>
      <c r="M120">
        <v>403354.42356000002</v>
      </c>
    </row>
    <row r="121" spans="9:13" x14ac:dyDescent="0.25">
      <c r="I121" s="1">
        <v>45382</v>
      </c>
      <c r="L121">
        <v>271486.00007000001</v>
      </c>
      <c r="M121">
        <v>406938.31303999998</v>
      </c>
    </row>
    <row r="122" spans="9:13" x14ac:dyDescent="0.25">
      <c r="I122" s="1">
        <v>45412</v>
      </c>
      <c r="L122">
        <v>273607.00008000003</v>
      </c>
      <c r="M122">
        <v>391756.92599999998</v>
      </c>
    </row>
    <row r="123" spans="9:13" x14ac:dyDescent="0.25">
      <c r="I123" s="1">
        <v>45443</v>
      </c>
      <c r="L123">
        <v>280895.00008000003</v>
      </c>
      <c r="M123">
        <v>405509.87972999999</v>
      </c>
    </row>
    <row r="124" spans="9:13" x14ac:dyDescent="0.25">
      <c r="I124" s="1">
        <v>45473</v>
      </c>
      <c r="L124">
        <v>269793.00008000003</v>
      </c>
      <c r="M124">
        <v>403367.17546</v>
      </c>
    </row>
    <row r="125" spans="9:13" x14ac:dyDescent="0.25">
      <c r="I125" s="1">
        <v>45504</v>
      </c>
      <c r="L125">
        <v>269817.00008000003</v>
      </c>
      <c r="M125">
        <v>410174.36086000002</v>
      </c>
    </row>
    <row r="126" spans="9:13" x14ac:dyDescent="0.25">
      <c r="I126" s="1">
        <v>45535</v>
      </c>
      <c r="L126">
        <v>265905.00008000003</v>
      </c>
      <c r="M126">
        <v>411618.95444</v>
      </c>
    </row>
    <row r="127" spans="9:13" x14ac:dyDescent="0.25">
      <c r="I127" s="1">
        <v>45565</v>
      </c>
      <c r="L127">
        <v>276919.00008999999</v>
      </c>
      <c r="M127">
        <v>406831.09273999999</v>
      </c>
    </row>
    <row r="128" spans="9:13" x14ac:dyDescent="0.25">
      <c r="I128" s="1">
        <v>45596</v>
      </c>
      <c r="L128">
        <v>278239.00008000003</v>
      </c>
      <c r="M128">
        <v>407995.27510000003</v>
      </c>
    </row>
    <row r="129" spans="9:13" x14ac:dyDescent="0.25">
      <c r="I129" s="1">
        <v>45626</v>
      </c>
      <c r="L129">
        <v>286112.00008000003</v>
      </c>
      <c r="M129">
        <v>432846.36751000001</v>
      </c>
    </row>
    <row r="130" spans="9:13" x14ac:dyDescent="0.25">
      <c r="I130" s="1">
        <v>45657</v>
      </c>
      <c r="L130">
        <v>291341.00007000001</v>
      </c>
      <c r="M130">
        <v>441412.60005000001</v>
      </c>
    </row>
    <row r="131" spans="9:13" x14ac:dyDescent="0.25">
      <c r="I131" s="1">
        <v>45688</v>
      </c>
      <c r="L131">
        <v>302692.00008000003</v>
      </c>
      <c r="M131">
        <v>450998.84607000003</v>
      </c>
    </row>
    <row r="132" spans="9:13" x14ac:dyDescent="0.25">
      <c r="I132" s="1">
        <v>45716</v>
      </c>
      <c r="L132">
        <v>306029.00007000001</v>
      </c>
      <c r="M132">
        <v>443605.81267000001</v>
      </c>
    </row>
    <row r="133" spans="9:13" x14ac:dyDescent="0.25">
      <c r="I133" s="1">
        <v>45747</v>
      </c>
      <c r="L133">
        <v>300993.00007000001</v>
      </c>
      <c r="M133">
        <v>424605.61332</v>
      </c>
    </row>
    <row r="134" spans="9:13" x14ac:dyDescent="0.25">
      <c r="I134" s="1">
        <v>45777</v>
      </c>
      <c r="L134">
        <v>293162.00008000003</v>
      </c>
      <c r="M134">
        <v>433882.57066999999</v>
      </c>
    </row>
    <row r="135" spans="9:13" x14ac:dyDescent="0.25">
      <c r="I135" s="1">
        <v>45808</v>
      </c>
      <c r="L135">
        <v>300600.00007000001</v>
      </c>
      <c r="M135">
        <v>443748.77227999998</v>
      </c>
    </row>
    <row r="136" spans="9:13" x14ac:dyDescent="0.25">
      <c r="I136" s="1">
        <v>45838</v>
      </c>
      <c r="L136">
        <v>311974.00007000001</v>
      </c>
      <c r="M136">
        <v>457919.73206000001</v>
      </c>
    </row>
    <row r="137" spans="9:13" x14ac:dyDescent="0.25">
      <c r="I137" s="1">
        <v>45869</v>
      </c>
      <c r="L137">
        <v>322141.00005999999</v>
      </c>
      <c r="M137">
        <v>473613.95656000002</v>
      </c>
    </row>
    <row r="138" spans="9:13" x14ac:dyDescent="0.25">
      <c r="I138" s="1">
        <v>45900</v>
      </c>
      <c r="L138">
        <v>319297.00004999997</v>
      </c>
      <c r="M138">
        <v>472307.56553999998</v>
      </c>
    </row>
    <row r="139" spans="9:13" x14ac:dyDescent="0.25">
      <c r="I139" s="1">
        <v>45930</v>
      </c>
      <c r="L139">
        <v>330375.00004999997</v>
      </c>
      <c r="M139">
        <v>479043.78266999999</v>
      </c>
    </row>
    <row r="140" spans="9:13" x14ac:dyDescent="0.25">
      <c r="I140" s="1">
        <v>45961</v>
      </c>
      <c r="L140">
        <v>328764.00004000001</v>
      </c>
      <c r="M140">
        <v>491472.48427000002</v>
      </c>
    </row>
    <row r="141" spans="9:13" x14ac:dyDescent="0.25">
      <c r="I141" s="1">
        <v>45991</v>
      </c>
      <c r="L141">
        <v>320297.00004999997</v>
      </c>
      <c r="M141">
        <v>484915.25621999998</v>
      </c>
    </row>
    <row r="142" spans="9:13" x14ac:dyDescent="0.25">
      <c r="I142" s="1">
        <v>46022</v>
      </c>
      <c r="L142">
        <v>312186.00005999999</v>
      </c>
      <c r="M142">
        <v>473552.96148</v>
      </c>
    </row>
    <row r="143" spans="9:13" x14ac:dyDescent="0.25">
      <c r="I143" s="1">
        <v>46053</v>
      </c>
      <c r="L143">
        <v>313329.00007000001</v>
      </c>
      <c r="M143">
        <v>476017.13968000002</v>
      </c>
    </row>
    <row r="144" spans="9:13" x14ac:dyDescent="0.25">
      <c r="I144" s="1">
        <v>46081</v>
      </c>
      <c r="L144">
        <v>299169.00004999997</v>
      </c>
      <c r="M144">
        <v>475851.22505000001</v>
      </c>
    </row>
    <row r="145" spans="9:13" x14ac:dyDescent="0.25">
      <c r="I145" s="1">
        <v>46112</v>
      </c>
      <c r="L145">
        <v>298272.00004999997</v>
      </c>
      <c r="M145">
        <v>471739.21555000002</v>
      </c>
    </row>
    <row r="146" spans="9:13" x14ac:dyDescent="0.25">
      <c r="I146" s="1">
        <v>46142</v>
      </c>
      <c r="L146">
        <v>312358.00007000001</v>
      </c>
      <c r="M146">
        <v>512623.61349000002</v>
      </c>
    </row>
    <row r="147" spans="9:13" x14ac:dyDescent="0.25">
      <c r="I147" s="1">
        <v>46173</v>
      </c>
      <c r="J147">
        <v>300670.00007000001</v>
      </c>
      <c r="K147">
        <v>521014.52664</v>
      </c>
      <c r="L147">
        <v>300670.00007000001</v>
      </c>
      <c r="M147">
        <v>521014.52664</v>
      </c>
    </row>
  </sheetData>
  <pageMargins left="0.7" right="0.7" top="0.75" bottom="0.75" header="0.3" footer="0.3"/>
  <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D6856-F72C-46FE-A4D6-EB4A96DE8759}">
  <dimension ref="A1:N18"/>
  <sheetViews>
    <sheetView showGridLines="0" zoomScale="175" zoomScaleNormal="175" workbookViewId="0">
      <selection activeCell="O4" sqref="O4"/>
    </sheetView>
  </sheetViews>
  <sheetFormatPr defaultColWidth="42.140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15.85546875"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140625" style="15"/>
  </cols>
  <sheetData>
    <row r="1" spans="1:14" x14ac:dyDescent="0.25">
      <c r="A1" s="15" t="s">
        <v>142</v>
      </c>
      <c r="B1" s="15" t="s">
        <v>143</v>
      </c>
      <c r="C1" s="15" t="s">
        <v>42</v>
      </c>
      <c r="D1" s="15" t="s">
        <v>124</v>
      </c>
      <c r="F1" s="17"/>
      <c r="G1" s="17"/>
      <c r="H1" s="20"/>
      <c r="I1" s="4"/>
      <c r="J1" s="20"/>
    </row>
    <row r="2" spans="1:14" ht="11.25" customHeight="1" x14ac:dyDescent="0.25">
      <c r="F2" s="17"/>
      <c r="G2" s="17"/>
      <c r="H2" s="20"/>
      <c r="I2" s="4"/>
      <c r="J2" s="20"/>
    </row>
    <row r="3" spans="1:14" ht="11.25" customHeight="1" x14ac:dyDescent="0.25">
      <c r="G3" s="17"/>
    </row>
    <row r="4" spans="1:14" ht="11.25" customHeight="1" x14ac:dyDescent="0.15">
      <c r="A4" s="7">
        <v>1</v>
      </c>
      <c r="B4" s="7">
        <v>821</v>
      </c>
      <c r="C4" s="7" t="s">
        <v>128</v>
      </c>
      <c r="D4" s="7" t="str">
        <f>_xlfn.TEXTJOIN("_",TRUE,B4,C4,A4)</f>
        <v>821_ESAOT_1</v>
      </c>
      <c r="F4" s="33" t="str">
        <f>INDEX(
Table_V_FFS_ESAOT_ALL_SPECIFIED_CATEGORIES[[ITEM_DESCRIPTION]:[ITEM_DESCRIPTION]],
MATCH(D4,Table_V_FFS_ESAOT_ALL_SPECIFIED_CATEGORIES[[LOOKUP]:[LOOKUP]],0)
)</f>
        <v>Communication services</v>
      </c>
      <c r="G4" s="17">
        <f>INDEX(
Table_V_FFS_ESAOT_ALL_SPECIFIED_CATEGORIES[[CURRENT_VALUE]:[CURRENT_VALUE]],
MATCH(D4,Table_V_FFS_ESAOT_ALL_SPECIFIED_CATEGORIES[[LOOKUP]:[LOOKUP]],0)
)</f>
        <v>19.54712</v>
      </c>
      <c r="H4" s="34">
        <f>INDEX(
Table_V_FFS_ESAOT_ALL_SPECIFIED_CATEGORIES[[CURRENT_VALUE]:[CURRENT_VALUE]],
MATCH(D4,Table_V_FFS_ESAOT_ALL_SPECIFIED_CATEGORIES[[LOOKUP]:[LOOKUP]],0)
)</f>
        <v>19.54712</v>
      </c>
      <c r="I4" s="29" t="str">
        <f t="shared" ref="I4:I15" si="0">IF(J4=0,"",IF(J4&gt;0,$L$4,$L$5))</f>
        <v>q</v>
      </c>
      <c r="J4" s="35">
        <f>ROUND(INDEX(
Table_V_FFS_ESAOT_ALL_SPECIFIED_CATEGORIES[[CHANGE]:[CHANGE]],
MATCH(D4,Table_V_FFS_ESAOT_ALL_SPECIFIED_CATEGORIES[[LOOKUP]:[LOOKUP]],0)
),1)</f>
        <v>-0.3</v>
      </c>
      <c r="L4" s="10" t="s">
        <v>125</v>
      </c>
    </row>
    <row r="5" spans="1:14" ht="11.25" customHeight="1" x14ac:dyDescent="0.15">
      <c r="A5" s="7">
        <v>2</v>
      </c>
      <c r="B5" s="7">
        <v>821</v>
      </c>
      <c r="C5" s="7" t="s">
        <v>128</v>
      </c>
      <c r="D5" s="7" t="str">
        <f t="shared" ref="D5:D13" si="1">_xlfn.TEXTJOIN("_",TRUE,B5,C5,A5)</f>
        <v>821_ESAOT_2</v>
      </c>
      <c r="F5" s="33" t="str">
        <f>INDEX(
Table_V_FFS_ESAOT_ALL_SPECIFIED_CATEGORIES[[ITEM_DESCRIPTION]:[ITEM_DESCRIPTION]],
MATCH(D5,Table_V_FFS_ESAOT_ALL_SPECIFIED_CATEGORIES[[LOOKUP]:[LOOKUP]],0)
)</f>
        <v>Consumer discretionary</v>
      </c>
      <c r="G5" s="17">
        <f>INDEX(
Table_V_FFS_ESAOT_ALL_SPECIFIED_CATEGORIES[[CURRENT_VALUE]:[CURRENT_VALUE]],
MATCH(D5,Table_V_FFS_ESAOT_ALL_SPECIFIED_CATEGORIES[[LOOKUP]:[LOOKUP]],0)
)</f>
        <v>15.95401</v>
      </c>
      <c r="H5" s="34">
        <f>INDEX(
Table_V_FFS_ESAOT_ALL_SPECIFIED_CATEGORIES[[CURRENT_VALUE]:[CURRENT_VALUE]],
MATCH(D5,Table_V_FFS_ESAOT_ALL_SPECIFIED_CATEGORIES[[LOOKUP]:[LOOKUP]],0)
)</f>
        <v>15.95401</v>
      </c>
      <c r="I5" s="29" t="str">
        <f t="shared" si="0"/>
        <v>q</v>
      </c>
      <c r="J5" s="35">
        <f>ROUND(INDEX(
Table_V_FFS_ESAOT_ALL_SPECIFIED_CATEGORIES[[CHANGE]:[CHANGE]],
MATCH(D5,Table_V_FFS_ESAOT_ALL_SPECIFIED_CATEGORIES[[LOOKUP]:[LOOKUP]],0)
),1)</f>
        <v>-0.8</v>
      </c>
      <c r="L5" s="10" t="s">
        <v>126</v>
      </c>
    </row>
    <row r="6" spans="1:14" ht="11.25" customHeight="1" x14ac:dyDescent="0.15">
      <c r="A6" s="7">
        <v>3</v>
      </c>
      <c r="B6" s="7">
        <v>821</v>
      </c>
      <c r="C6" s="7" t="s">
        <v>128</v>
      </c>
      <c r="D6" s="7" t="str">
        <f t="shared" si="1"/>
        <v>821_ESAOT_3</v>
      </c>
      <c r="F6" s="33" t="str">
        <f>INDEX(
Table_V_FFS_ESAOT_ALL_SPECIFIED_CATEGORIES[[ITEM_DESCRIPTION]:[ITEM_DESCRIPTION]],
MATCH(D6,Table_V_FFS_ESAOT_ALL_SPECIFIED_CATEGORIES[[LOOKUP]:[LOOKUP]],0)
)</f>
        <v>Information technology</v>
      </c>
      <c r="G6" s="17">
        <f>INDEX(
Table_V_FFS_ESAOT_ALL_SPECIFIED_CATEGORIES[[CURRENT_VALUE]:[CURRENT_VALUE]],
MATCH(D6,Table_V_FFS_ESAOT_ALL_SPECIFIED_CATEGORIES[[LOOKUP]:[LOOKUP]],0)
)</f>
        <v>12.92393</v>
      </c>
      <c r="H6" s="34">
        <f>INDEX(
Table_V_FFS_ESAOT_ALL_SPECIFIED_CATEGORIES[[CURRENT_VALUE]:[CURRENT_VALUE]],
MATCH(D6,Table_V_FFS_ESAOT_ALL_SPECIFIED_CATEGORIES[[LOOKUP]:[LOOKUP]],0)
)</f>
        <v>12.92393</v>
      </c>
      <c r="I6" s="29" t="str">
        <f t="shared" si="0"/>
        <v>p</v>
      </c>
      <c r="J6" s="35">
        <f>ROUND(INDEX(
Table_V_FFS_ESAOT_ALL_SPECIFIED_CATEGORIES[[CHANGE]:[CHANGE]],
MATCH(D6,Table_V_FFS_ESAOT_ALL_SPECIFIED_CATEGORIES[[LOOKUP]:[LOOKUP]],0)
),1)</f>
        <v>1.6</v>
      </c>
      <c r="L6" s="11"/>
    </row>
    <row r="7" spans="1:14" ht="11.25" customHeight="1" x14ac:dyDescent="0.15">
      <c r="A7" s="7">
        <v>4</v>
      </c>
      <c r="B7" s="7">
        <v>821</v>
      </c>
      <c r="C7" s="7" t="s">
        <v>128</v>
      </c>
      <c r="D7" s="7" t="str">
        <f t="shared" si="1"/>
        <v>821_ESAOT_4</v>
      </c>
      <c r="F7" s="33" t="str">
        <f>INDEX(
Table_V_FFS_ESAOT_ALL_SPECIFIED_CATEGORIES[[ITEM_DESCRIPTION]:[ITEM_DESCRIPTION]],
MATCH(D7,Table_V_FFS_ESAOT_ALL_SPECIFIED_CATEGORIES[[LOOKUP]:[LOOKUP]],0)
)</f>
        <v>Energy</v>
      </c>
      <c r="G7" s="17">
        <f>INDEX(
Table_V_FFS_ESAOT_ALL_SPECIFIED_CATEGORIES[[CURRENT_VALUE]:[CURRENT_VALUE]],
MATCH(D7,Table_V_FFS_ESAOT_ALL_SPECIFIED_CATEGORIES[[LOOKUP]:[LOOKUP]],0)
)</f>
        <v>10.357676</v>
      </c>
      <c r="H7" s="34">
        <f>INDEX(
Table_V_FFS_ESAOT_ALL_SPECIFIED_CATEGORIES[[CURRENT_VALUE]:[CURRENT_VALUE]],
MATCH(D7,Table_V_FFS_ESAOT_ALL_SPECIFIED_CATEGORIES[[LOOKUP]:[LOOKUP]],0)
)</f>
        <v>10.357676</v>
      </c>
      <c r="I7" s="29" t="str">
        <f t="shared" si="0"/>
        <v>q</v>
      </c>
      <c r="J7" s="35">
        <f>ROUND(INDEX(
Table_V_FFS_ESAOT_ALL_SPECIFIED_CATEGORIES[[CHANGE]:[CHANGE]],
MATCH(D7,Table_V_FFS_ESAOT_ALL_SPECIFIED_CATEGORIES[[LOOKUP]:[LOOKUP]],0)
),1)</f>
        <v>-2.2000000000000002</v>
      </c>
      <c r="L7" s="11"/>
    </row>
    <row r="8" spans="1:14" ht="11.25" customHeight="1" x14ac:dyDescent="0.15">
      <c r="A8" s="7">
        <v>5</v>
      </c>
      <c r="B8" s="7">
        <v>821</v>
      </c>
      <c r="C8" s="7" t="s">
        <v>128</v>
      </c>
      <c r="D8" s="7" t="str">
        <f t="shared" si="1"/>
        <v>821_ESAOT_5</v>
      </c>
      <c r="F8" s="33" t="str">
        <f>INDEX(
Table_V_FFS_ESAOT_ALL_SPECIFIED_CATEGORIES[[ITEM_DESCRIPTION]:[ITEM_DESCRIPTION]],
MATCH(D8,Table_V_FFS_ESAOT_ALL_SPECIFIED_CATEGORIES[[LOOKUP]:[LOOKUP]],0)
)</f>
        <v>Financials</v>
      </c>
      <c r="G8" s="17">
        <f>INDEX(
Table_V_FFS_ESAOT_ALL_SPECIFIED_CATEGORIES[[CURRENT_VALUE]:[CURRENT_VALUE]],
MATCH(D8,Table_V_FFS_ESAOT_ALL_SPECIFIED_CATEGORIES[[LOOKUP]:[LOOKUP]],0)
)</f>
        <v>8.3251430000000006</v>
      </c>
      <c r="H8" s="34">
        <f>INDEX(
Table_V_FFS_ESAOT_ALL_SPECIFIED_CATEGORIES[[CURRENT_VALUE]:[CURRENT_VALUE]],
MATCH(D8,Table_V_FFS_ESAOT_ALL_SPECIFIED_CATEGORIES[[LOOKUP]:[LOOKUP]],0)
)</f>
        <v>8.3251430000000006</v>
      </c>
      <c r="I8" s="29" t="str">
        <f t="shared" si="0"/>
        <v/>
      </c>
      <c r="J8" s="35">
        <f>ROUND(INDEX(
Table_V_FFS_ESAOT_ALL_SPECIFIED_CATEGORIES[[CHANGE]:[CHANGE]],
MATCH(D8,Table_V_FFS_ESAOT_ALL_SPECIFIED_CATEGORIES[[LOOKUP]:[LOOKUP]],0)
),1)</f>
        <v>0</v>
      </c>
      <c r="L8" s="11"/>
    </row>
    <row r="9" spans="1:14" ht="11.25" customHeight="1" x14ac:dyDescent="0.2">
      <c r="A9" s="7">
        <v>6</v>
      </c>
      <c r="B9" s="7">
        <v>821</v>
      </c>
      <c r="C9" s="7" t="s">
        <v>128</v>
      </c>
      <c r="D9" s="7" t="str">
        <f t="shared" si="1"/>
        <v>821_ESAOT_6</v>
      </c>
      <c r="F9" s="33" t="str">
        <f>INDEX(
Table_V_FFS_ESAOT_ALL_SPECIFIED_CATEGORIES[[ITEM_DESCRIPTION]:[ITEM_DESCRIPTION]],
MATCH(D9,Table_V_FFS_ESAOT_ALL_SPECIFIED_CATEGORIES[[LOOKUP]:[LOOKUP]],0)
)</f>
        <v>Cash</v>
      </c>
      <c r="G9" s="17">
        <f>INDEX(
Table_V_FFS_ESAOT_ALL_SPECIFIED_CATEGORIES[[CURRENT_VALUE]:[CURRENT_VALUE]],
MATCH(D9,Table_V_FFS_ESAOT_ALL_SPECIFIED_CATEGORIES[[LOOKUP]:[LOOKUP]],0)
)</f>
        <v>7.6775099999999998</v>
      </c>
      <c r="H9" s="34">
        <f>INDEX(
Table_V_FFS_ESAOT_ALL_SPECIFIED_CATEGORIES[[CURRENT_VALUE]:[CURRENT_VALUE]],
MATCH(D9,Table_V_FFS_ESAOT_ALL_SPECIFIED_CATEGORIES[[LOOKUP]:[LOOKUP]],0)
)</f>
        <v>7.6775099999999998</v>
      </c>
      <c r="I9" s="29" t="str">
        <f t="shared" si="0"/>
        <v>p</v>
      </c>
      <c r="J9" s="35">
        <f>ROUND(INDEX(
Table_V_FFS_ESAOT_ALL_SPECIFIED_CATEGORIES[[CHANGE]:[CHANGE]],
MATCH(D9,Table_V_FFS_ESAOT_ALL_SPECIFIED_CATEGORIES[[LOOKUP]:[LOOKUP]],0)
),1)</f>
        <v>2.1</v>
      </c>
      <c r="L9" s="13"/>
    </row>
    <row r="10" spans="1:14" ht="11.25" customHeight="1" x14ac:dyDescent="0.15">
      <c r="A10" s="7">
        <v>7</v>
      </c>
      <c r="B10" s="7">
        <v>821</v>
      </c>
      <c r="C10" s="7" t="s">
        <v>128</v>
      </c>
      <c r="D10" s="7" t="str">
        <f t="shared" si="1"/>
        <v>821_ESAOT_7</v>
      </c>
      <c r="F10" s="33" t="str">
        <f>INDEX(
Table_V_FFS_ESAOT_ALL_SPECIFIED_CATEGORIES[[ITEM_DESCRIPTION]:[ITEM_DESCRIPTION]],
MATCH(D10,Table_V_FFS_ESAOT_ALL_SPECIFIED_CATEGORIES[[LOOKUP]:[LOOKUP]],0)
)</f>
        <v>Healthcare</v>
      </c>
      <c r="G10" s="17">
        <f>INDEX(
Table_V_FFS_ESAOT_ALL_SPECIFIED_CATEGORIES[[CURRENT_VALUE]:[CURRENT_VALUE]],
MATCH(D10,Table_V_FFS_ESAOT_ALL_SPECIFIED_CATEGORIES[[LOOKUP]:[LOOKUP]],0)
)</f>
        <v>6.9925560000000004</v>
      </c>
      <c r="H10" s="34">
        <f>INDEX(
Table_V_FFS_ESAOT_ALL_SPECIFIED_CATEGORIES[[CURRENT_VALUE]:[CURRENT_VALUE]],
MATCH(D10,Table_V_FFS_ESAOT_ALL_SPECIFIED_CATEGORIES[[LOOKUP]:[LOOKUP]],0)
)</f>
        <v>6.9925560000000004</v>
      </c>
      <c r="I10" s="29" t="str">
        <f t="shared" si="0"/>
        <v/>
      </c>
      <c r="J10" s="35">
        <f>ROUND(INDEX(
Table_V_FFS_ESAOT_ALL_SPECIFIED_CATEGORIES[[CHANGE]:[CHANGE]],
MATCH(D10,Table_V_FFS_ESAOT_ALL_SPECIFIED_CATEGORIES[[LOOKUP]:[LOOKUP]],0)
),1)</f>
        <v>0</v>
      </c>
      <c r="L10" s="11"/>
    </row>
    <row r="11" spans="1:14" ht="11.25" customHeight="1" x14ac:dyDescent="0.15">
      <c r="A11" s="7">
        <v>8</v>
      </c>
      <c r="B11" s="7">
        <v>821</v>
      </c>
      <c r="C11" s="7" t="s">
        <v>128</v>
      </c>
      <c r="D11" s="7" t="str">
        <f t="shared" si="1"/>
        <v>821_ESAOT_8</v>
      </c>
      <c r="F11" s="33" t="str">
        <f>INDEX(
Table_V_FFS_ESAOT_ALL_SPECIFIED_CATEGORIES[[ITEM_DESCRIPTION]:[ITEM_DESCRIPTION]],
MATCH(D11,Table_V_FFS_ESAOT_ALL_SPECIFIED_CATEGORIES[[LOOKUP]:[LOOKUP]],0)
)</f>
        <v>Industrials</v>
      </c>
      <c r="G11" s="17">
        <f>INDEX(
Table_V_FFS_ESAOT_ALL_SPECIFIED_CATEGORIES[[CURRENT_VALUE]:[CURRENT_VALUE]],
MATCH(D11,Table_V_FFS_ESAOT_ALL_SPECIFIED_CATEGORIES[[LOOKUP]:[LOOKUP]],0)
)</f>
        <v>6.6627109999999998</v>
      </c>
      <c r="H11" s="34">
        <f>INDEX(
Table_V_FFS_ESAOT_ALL_SPECIFIED_CATEGORIES[[CURRENT_VALUE]:[CURRENT_VALUE]],
MATCH(D11,Table_V_FFS_ESAOT_ALL_SPECIFIED_CATEGORIES[[LOOKUP]:[LOOKUP]],0)
)</f>
        <v>6.6627109999999998</v>
      </c>
      <c r="I11" s="29" t="str">
        <f t="shared" si="0"/>
        <v>p</v>
      </c>
      <c r="J11" s="35">
        <f>ROUND(INDEX(
Table_V_FFS_ESAOT_ALL_SPECIFIED_CATEGORIES[[CHANGE]:[CHANGE]],
MATCH(D11,Table_V_FFS_ESAOT_ALL_SPECIFIED_CATEGORIES[[LOOKUP]:[LOOKUP]],0)
),1)</f>
        <v>0.6</v>
      </c>
      <c r="L11" s="11"/>
    </row>
    <row r="12" spans="1:14" ht="11.25" customHeight="1" x14ac:dyDescent="0.15">
      <c r="A12" s="7">
        <v>9</v>
      </c>
      <c r="B12" s="7">
        <v>821</v>
      </c>
      <c r="C12" s="7" t="s">
        <v>128</v>
      </c>
      <c r="D12" s="7" t="str">
        <f t="shared" si="1"/>
        <v>821_ESAOT_9</v>
      </c>
      <c r="F12" s="33" t="str">
        <f>INDEX(
Table_V_FFS_ESAOT_ALL_SPECIFIED_CATEGORIES[[ITEM_DESCRIPTION]:[ITEM_DESCRIPTION]],
MATCH(D12,Table_V_FFS_ESAOT_ALL_SPECIFIED_CATEGORIES[[LOOKUP]:[LOOKUP]],0)
)</f>
        <v>Consumer staples</v>
      </c>
      <c r="G12" s="17">
        <f>INDEX(
Table_V_FFS_ESAOT_ALL_SPECIFIED_CATEGORIES[[CURRENT_VALUE]:[CURRENT_VALUE]],
MATCH(D12,Table_V_FFS_ESAOT_ALL_SPECIFIED_CATEGORIES[[LOOKUP]:[LOOKUP]],0)
)</f>
        <v>6.0245749999999996</v>
      </c>
      <c r="H12" s="34">
        <f>INDEX(
Table_V_FFS_ESAOT_ALL_SPECIFIED_CATEGORIES[[CURRENT_VALUE]:[CURRENT_VALUE]],
MATCH(D12,Table_V_FFS_ESAOT_ALL_SPECIFIED_CATEGORIES[[LOOKUP]:[LOOKUP]],0)
)</f>
        <v>6.0245749999999996</v>
      </c>
      <c r="I12" s="29" t="str">
        <f t="shared" si="0"/>
        <v>q</v>
      </c>
      <c r="J12" s="35">
        <f>ROUND(INDEX(
Table_V_FFS_ESAOT_ALL_SPECIFIED_CATEGORIES[[CHANGE]:[CHANGE]],
MATCH(D12,Table_V_FFS_ESAOT_ALL_SPECIFIED_CATEGORIES[[LOOKUP]:[LOOKUP]],0)
),1)</f>
        <v>-0.3</v>
      </c>
      <c r="L12" s="11"/>
    </row>
    <row r="13" spans="1:14" ht="11.25" customHeight="1" x14ac:dyDescent="0.15">
      <c r="A13" s="7">
        <v>10</v>
      </c>
      <c r="B13" s="7">
        <v>821</v>
      </c>
      <c r="C13" s="7" t="s">
        <v>128</v>
      </c>
      <c r="D13" s="7" t="str">
        <f t="shared" si="1"/>
        <v>821_ESAOT_10</v>
      </c>
      <c r="F13" s="33" t="str">
        <f>INDEX(
Table_V_FFS_ESAOT_ALL_SPECIFIED_CATEGORIES[[ITEM_DESCRIPTION]:[ITEM_DESCRIPTION]],
MATCH(D13,Table_V_FFS_ESAOT_ALL_SPECIFIED_CATEGORIES[[LOOKUP]:[LOOKUP]],0)
)</f>
        <v>Materials</v>
      </c>
      <c r="G13" s="17">
        <f>INDEX(
Table_V_FFS_ESAOT_ALL_SPECIFIED_CATEGORIES[[CURRENT_VALUE]:[CURRENT_VALUE]],
MATCH(D13,Table_V_FFS_ESAOT_ALL_SPECIFIED_CATEGORIES[[LOOKUP]:[LOOKUP]],0)
)</f>
        <v>3.284694</v>
      </c>
      <c r="H13" s="34">
        <f>INDEX(
Table_V_FFS_ESAOT_ALL_SPECIFIED_CATEGORIES[[CURRENT_VALUE]:[CURRENT_VALUE]],
MATCH(D13,Table_V_FFS_ESAOT_ALL_SPECIFIED_CATEGORIES[[LOOKUP]:[LOOKUP]],0)
)</f>
        <v>3.284694</v>
      </c>
      <c r="I13" s="29" t="str">
        <f t="shared" si="0"/>
        <v>q</v>
      </c>
      <c r="J13" s="35">
        <f>ROUND(INDEX(
Table_V_FFS_ESAOT_ALL_SPECIFIED_CATEGORIES[[CHANGE]:[CHANGE]],
MATCH(D13,Table_V_FFS_ESAOT_ALL_SPECIFIED_CATEGORIES[[LOOKUP]:[LOOKUP]],0)
),1)</f>
        <v>-0.4</v>
      </c>
      <c r="L13" s="11"/>
    </row>
    <row r="14" spans="1:14" ht="11.25" customHeight="1" x14ac:dyDescent="0.15">
      <c r="A14" s="7">
        <v>11</v>
      </c>
      <c r="B14" s="7">
        <v>821</v>
      </c>
      <c r="C14" s="7" t="s">
        <v>128</v>
      </c>
      <c r="D14" s="7" t="str">
        <f>_xlfn.TEXTJOIN("_",TRUE,B14,C14,A14)</f>
        <v>821_ESAOT_11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1.715778</v>
      </c>
      <c r="H14" s="34">
        <f>INDEX(
Table_V_FFS_ESAOT_ALL_SPECIFIED_CATEGORIES[[CURRENT_VALUE]:[CURRENT_VALUE]],
MATCH(D14,Table_V_FFS_ESAOT_ALL_SPECIFIED_CATEGORIES[[LOOKUP]:[LOOKUP]],0)
)</f>
        <v>1.715778</v>
      </c>
      <c r="I14" s="29" t="str">
        <f t="shared" si="0"/>
        <v>q</v>
      </c>
      <c r="J14" s="35">
        <f>ROUND(INDEX(
Table_V_FFS_ESAOT_ALL_SPECIFIED_CATEGORIES[[CHANGE]:[CHANGE]],
MATCH(D14,Table_V_FFS_ESAOT_ALL_SPECIFIED_CATEGORIES[[LOOKUP]:[LOOKUP]],0)
),1)</f>
        <v>-0.4</v>
      </c>
      <c r="L14" s="11"/>
    </row>
    <row r="15" spans="1:14" ht="11.25" customHeight="1" x14ac:dyDescent="0.15">
      <c r="A15" s="7">
        <v>12</v>
      </c>
      <c r="B15" s="7">
        <v>821</v>
      </c>
      <c r="C15" s="7" t="s">
        <v>128</v>
      </c>
      <c r="D15" s="7" t="str">
        <f>_xlfn.TEXTJOIN("_",TRUE,B15,C15,A15)</f>
        <v>821_ESAOT_12</v>
      </c>
      <c r="F15" s="33" t="str">
        <f>INDEX(
Table_V_FFS_ESAOT_ALL_SPECIFIED_CATEGORIES[[ITEM_DESCRIPTION]:[ITEM_DESCRIPTION]],
MATCH(D15,Table_V_FFS_ESAOT_ALL_SPECIFIED_CATEGORIES[[LOOKUP]:[LOOKUP]],0)
)</f>
        <v>Real estate</v>
      </c>
      <c r="G15" s="17">
        <f>INDEX(
Table_V_FFS_ESAOT_ALL_SPECIFIED_CATEGORIES[[CURRENT_VALUE]:[CURRENT_VALUE]],
MATCH(D15,Table_V_FFS_ESAOT_ALL_SPECIFIED_CATEGORIES[[LOOKUP]:[LOOKUP]],0)
)</f>
        <v>0.53429700000000002</v>
      </c>
      <c r="H15" s="34">
        <f>INDEX(
Table_V_FFS_ESAOT_ALL_SPECIFIED_CATEGORIES[[CURRENT_VALUE]:[CURRENT_VALUE]],
MATCH(D15,Table_V_FFS_ESAOT_ALL_SPECIFIED_CATEGORIES[[LOOKUP]:[LOOKUP]],0)
)</f>
        <v>0.53429700000000002</v>
      </c>
      <c r="I15" s="29" t="str">
        <f t="shared" si="0"/>
        <v/>
      </c>
      <c r="J15" s="35">
        <f>ROUND(INDEX(
Table_V_FFS_ESAOT_ALL_SPECIFIED_CATEGORIES[[CHANGE]:[CHANGE]],
MATCH(D15,Table_V_FFS_ESAOT_ALL_SPECIFIED_CATEGORIES[[LOOKUP]:[LOOKUP]],0)
),1)</f>
        <v>0</v>
      </c>
      <c r="L15" s="11"/>
    </row>
    <row r="16" spans="1:14" ht="11.25" customHeight="1" x14ac:dyDescent="0.15">
      <c r="A16" s="7"/>
      <c r="B16" s="7"/>
      <c r="C16" s="7"/>
      <c r="D16" s="7"/>
      <c r="F16" s="18"/>
      <c r="G16" s="17"/>
      <c r="H16" s="7"/>
      <c r="I16" s="6"/>
      <c r="J16" s="8"/>
      <c r="L16" s="11"/>
      <c r="N16" s="16"/>
    </row>
    <row r="17" spans="1:14" ht="12.75" customHeight="1" x14ac:dyDescent="0.15">
      <c r="A17" s="7"/>
      <c r="B17" s="7"/>
      <c r="C17" s="7"/>
      <c r="D17" s="7"/>
      <c r="F17" s="18"/>
      <c r="G17" s="17"/>
      <c r="H17" s="7"/>
      <c r="I17" s="6"/>
      <c r="J17" s="8"/>
      <c r="L17" s="11"/>
      <c r="N17" s="16"/>
    </row>
    <row r="18" spans="1:14" x14ac:dyDescent="0.25">
      <c r="F18" s="15" t="s">
        <v>141</v>
      </c>
      <c r="G18" s="19">
        <f>SUM(G4,G5,G6,G7,G8,G9,G10,G11,G12,G13,G14,G15)</f>
        <v>99.999999999999986</v>
      </c>
    </row>
  </sheetData>
  <conditionalFormatting sqref="G4:G17">
    <cfRule type="dataBar" priority="21">
      <dataBar showValue="0">
        <cfvo type="min"/>
        <cfvo type="max"/>
        <color rgb="FFD25347"/>
      </dataBar>
      <extLst>
        <ext xmlns:x14="http://schemas.microsoft.com/office/spreadsheetml/2009/9/main" uri="{B025F937-C7B1-47D3-B67F-A62EFF666E3E}">
          <x14:id>{3416597E-9BCB-4932-A5D8-F7E1EAD68033}</x14:id>
        </ext>
      </extLst>
    </cfRule>
  </conditionalFormatting>
  <conditionalFormatting sqref="I4:I17">
    <cfRule type="containsText" dxfId="24"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3416597E-9BCB-4932-A5D8-F7E1EAD68033}">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7672-4C97-4460-97B0-CCF436736DA0}">
  <dimension ref="A1:G18"/>
  <sheetViews>
    <sheetView workbookViewId="0">
      <selection activeCell="E9" sqref="E9"/>
    </sheetView>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 min="14" max="14" width="19.28515625" bestFit="1" customWidth="1"/>
    <col min="15" max="15" width="24.42578125" bestFit="1" customWidth="1"/>
    <col min="16" max="16" width="15.85546875" bestFit="1" customWidth="1"/>
    <col min="17" max="17" width="17.85546875" bestFit="1" customWidth="1"/>
    <col min="18" max="18" width="13.5703125" bestFit="1" customWidth="1"/>
    <col min="19" max="19" width="20.7109375" bestFit="1" customWidth="1"/>
    <col min="20" max="20" width="32.7109375" bestFit="1" customWidth="1"/>
  </cols>
  <sheetData>
    <row r="1" spans="1:7" x14ac:dyDescent="0.25">
      <c r="B1" t="s">
        <v>62</v>
      </c>
      <c r="C1" t="s">
        <v>61</v>
      </c>
      <c r="D1" t="s">
        <v>60</v>
      </c>
      <c r="E1" t="s">
        <v>58</v>
      </c>
    </row>
    <row r="2" spans="1:7" x14ac:dyDescent="0.25">
      <c r="A2">
        <v>821</v>
      </c>
      <c r="B2" s="55">
        <f>INDEX(Table_821_GEOGRAPHIC_EXP[[EXPOSURE_VALUE_PERCENTAGE]:[EXPOSURE_VALUE_PERCENTAGE]],MATCH(B1,Table_821_GEOGRAPHIC_EXP[[ITEM_DESCRIPTION]:[ITEM_DESCRIPTION]],0))</f>
        <v>0.31100872000000002</v>
      </c>
      <c r="C2" s="55">
        <f>INDEX(Table_821_GEOGRAPHIC_EXP[[EXPOSURE_VALUE_PERCENTAGE]:[EXPOSURE_VALUE_PERCENTAGE]],MATCH(C1,Table_821_GEOGRAPHIC_EXP[[ITEM_DESCRIPTION]:[ITEM_DESCRIPTION]],0))</f>
        <v>0.31153332</v>
      </c>
      <c r="D2" s="55">
        <f>INDEX(Table_821_GEOGRAPHIC_EXP[[EXPOSURE_VALUE_PERCENTAGE]:[EXPOSURE_VALUE_PERCENTAGE]],MATCH(D1,Table_821_GEOGRAPHIC_EXP[[ITEM_DESCRIPTION]:[ITEM_DESCRIPTION]],0))</f>
        <v>0.30938907999999998</v>
      </c>
      <c r="E2" s="55">
        <f>INDEX(Table_821_GEOGRAPHIC_EXP[[EXPOSURE_VALUE_PERCENTAGE]:[EXPOSURE_VALUE_PERCENTAGE]],MATCH(E1,Table_821_GEOGRAPHIC_EXP[[ITEM_DESCRIPTION]:[ITEM_DESCRIPTION]],0))</f>
        <v>6.8068870000000004E-2</v>
      </c>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row>
    <row r="14" spans="1:7" x14ac:dyDescent="0.25">
      <c r="A14" t="s">
        <v>8</v>
      </c>
      <c r="B14" t="s">
        <v>28</v>
      </c>
      <c r="C14" t="s">
        <v>29</v>
      </c>
      <c r="D14" t="s">
        <v>0</v>
      </c>
      <c r="E14" t="s">
        <v>49</v>
      </c>
      <c r="F14" t="s">
        <v>9</v>
      </c>
      <c r="G14" t="s">
        <v>10</v>
      </c>
    </row>
    <row r="15" spans="1:7" x14ac:dyDescent="0.25">
      <c r="A15" t="s">
        <v>70</v>
      </c>
      <c r="B15" t="s">
        <v>16351</v>
      </c>
      <c r="C15" s="2">
        <v>46175.446215277778</v>
      </c>
      <c r="D15" s="2">
        <v>46173</v>
      </c>
      <c r="E15" t="s">
        <v>14614</v>
      </c>
      <c r="F15" t="s">
        <v>61</v>
      </c>
      <c r="G15">
        <v>0.31153332</v>
      </c>
    </row>
    <row r="16" spans="1:7" x14ac:dyDescent="0.25">
      <c r="A16" t="s">
        <v>70</v>
      </c>
      <c r="B16" t="s">
        <v>16351</v>
      </c>
      <c r="C16" s="2">
        <v>46175.446215277778</v>
      </c>
      <c r="D16" s="2">
        <v>46173</v>
      </c>
      <c r="E16" t="s">
        <v>14613</v>
      </c>
      <c r="F16" t="s">
        <v>62</v>
      </c>
      <c r="G16">
        <v>0.31100872000000002</v>
      </c>
    </row>
    <row r="17" spans="1:7" x14ac:dyDescent="0.25">
      <c r="A17" t="s">
        <v>70</v>
      </c>
      <c r="B17" t="s">
        <v>16351</v>
      </c>
      <c r="C17" s="2">
        <v>46175.446215277778</v>
      </c>
      <c r="D17" s="2">
        <v>46173</v>
      </c>
      <c r="E17" t="s">
        <v>59</v>
      </c>
      <c r="F17" t="s">
        <v>60</v>
      </c>
      <c r="G17">
        <v>0.30938907999999998</v>
      </c>
    </row>
    <row r="18" spans="1:7" x14ac:dyDescent="0.25">
      <c r="A18" t="s">
        <v>70</v>
      </c>
      <c r="B18" t="s">
        <v>16351</v>
      </c>
      <c r="C18" s="2">
        <v>46175.446215277778</v>
      </c>
      <c r="D18" s="2">
        <v>46173</v>
      </c>
      <c r="E18" t="s">
        <v>14615</v>
      </c>
      <c r="F18" t="s">
        <v>58</v>
      </c>
      <c r="G18">
        <v>6.8068870000000004E-2</v>
      </c>
    </row>
  </sheetData>
  <pageMargins left="0.7" right="0.7" top="0.75" bottom="0.75" header="0.3" footer="0.3"/>
  <drawing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FFF9A-AFB7-4F4C-A001-F179D034A831}">
  <dimension ref="A1:N15"/>
  <sheetViews>
    <sheetView showGridLines="0" workbookViewId="0">
      <selection activeCell="J3" sqref="J3:J12"/>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
      <c r="J1" s="20"/>
    </row>
    <row r="2" spans="1:14" ht="11.25" customHeight="1" x14ac:dyDescent="0.25">
      <c r="F2" s="17"/>
      <c r="G2" s="17"/>
      <c r="H2" s="20"/>
      <c r="I2" s="4"/>
      <c r="J2" s="20"/>
    </row>
    <row r="3" spans="1:14" ht="11.25" customHeight="1" x14ac:dyDescent="0.15">
      <c r="A3" s="7">
        <v>1</v>
      </c>
      <c r="B3" s="7">
        <v>822</v>
      </c>
      <c r="C3" s="7" t="s">
        <v>128</v>
      </c>
      <c r="D3" s="7" t="str">
        <f>_xlfn.TEXTJOIN("_",TRUE,B3,C3,A3)</f>
        <v>822_ESAOT_1</v>
      </c>
      <c r="F3" s="33" t="str">
        <f>INDEX(
Table_V_FFS_ESAOT_MAX_10_CATEGORIES[[ITEM_DESCRIPTION]:[ITEM_DESCRIPTION]],
MATCH(D3,Table_V_FFS_ESAOT_MAX_10_CATEGORIES[[LOOKUP]:[LOOKUP]],0)
)</f>
        <v>Consumer staples</v>
      </c>
      <c r="G3" s="17">
        <f>INDEX(
Table_V_FFS_ESAOT_MAX_10_CATEGORIES[[CURRENT_VALUE]:[CURRENT_VALUE]],
MATCH(D3,Table_V_FFS_ESAOT_MAX_10_CATEGORIES[[LOOKUP]:[LOOKUP]],0)
)</f>
        <v>17.367754000000001</v>
      </c>
      <c r="H3" s="34">
        <f>INDEX(
Table_V_FFS_ESAOT_MAX_10_CATEGORIES[[CURRENT_VALUE]:[CURRENT_VALUE]],
MATCH(D3,Table_V_FFS_ESAOT_MAX_10_CATEGORIES[[LOOKUP]:[LOOKUP]],0)
)</f>
        <v>17.367754000000001</v>
      </c>
      <c r="I3" s="29" t="str">
        <f t="shared" ref="I3:I12" si="0">IF(J3=0,"",IF(J3&gt;0,$L$3,$L$4))</f>
        <v>p</v>
      </c>
      <c r="J3" s="35">
        <f>ROUND(INDEX(
Table_V_FFS_ESAOT_MAX_10_CATEGORIES[[CHANGE]:[CHANGE]],
MATCH(D3,Table_V_FFS_ESAOT_MAX_10_CATEGORIES[[LOOKUP]:[LOOKUP]],0)
),1)</f>
        <v>0.7</v>
      </c>
      <c r="L3" s="10" t="s">
        <v>125</v>
      </c>
    </row>
    <row r="4" spans="1:14" ht="11.25" customHeight="1" x14ac:dyDescent="0.15">
      <c r="A4" s="7">
        <v>2</v>
      </c>
      <c r="B4" s="7">
        <v>822</v>
      </c>
      <c r="C4" s="7" t="s">
        <v>128</v>
      </c>
      <c r="D4" s="7" t="str">
        <f t="shared" ref="D4:D12" si="1">_xlfn.TEXTJOIN("_",TRUE,B4,C4,A4)</f>
        <v>822_ESAOT_2</v>
      </c>
      <c r="F4" s="33" t="str">
        <f>INDEX(
Table_V_FFS_ESAOT_MAX_10_CATEGORIES[[ITEM_DESCRIPTION]:[ITEM_DESCRIPTION]],
MATCH(D4,Table_V_FFS_ESAOT_MAX_10_CATEGORIES[[LOOKUP]:[LOOKUP]],0)
)</f>
        <v>Materials</v>
      </c>
      <c r="G4" s="17">
        <f>INDEX(
Table_V_FFS_ESAOT_MAX_10_CATEGORIES[[CURRENT_VALUE]:[CURRENT_VALUE]],
MATCH(D4,Table_V_FFS_ESAOT_MAX_10_CATEGORIES[[LOOKUP]:[LOOKUP]],0)
)</f>
        <v>14.570373</v>
      </c>
      <c r="H4" s="34">
        <f>INDEX(
Table_V_FFS_ESAOT_MAX_10_CATEGORIES[[CURRENT_VALUE]:[CURRENT_VALUE]],
MATCH(D4,Table_V_FFS_ESAOT_MAX_10_CATEGORIES[[LOOKUP]:[LOOKUP]],0)
)</f>
        <v>14.570373</v>
      </c>
      <c r="I4" s="29" t="str">
        <f t="shared" si="0"/>
        <v>q</v>
      </c>
      <c r="J4" s="35">
        <f>ROUND(INDEX(
Table_V_FFS_ESAOT_MAX_10_CATEGORIES[[CHANGE]:[CHANGE]],
MATCH(D4,Table_V_FFS_ESAOT_MAX_10_CATEGORIES[[LOOKUP]:[LOOKUP]],0)
),1)</f>
        <v>-0.5</v>
      </c>
      <c r="L4" s="10" t="s">
        <v>126</v>
      </c>
    </row>
    <row r="5" spans="1:14" ht="11.25" customHeight="1" x14ac:dyDescent="0.15">
      <c r="A5" s="7">
        <v>3</v>
      </c>
      <c r="B5" s="7">
        <v>822</v>
      </c>
      <c r="C5" s="7" t="s">
        <v>128</v>
      </c>
      <c r="D5" s="7" t="str">
        <f t="shared" si="1"/>
        <v>822_ESAOT_3</v>
      </c>
      <c r="F5" s="33" t="str">
        <f>INDEX(
Table_V_FFS_ESAOT_MAX_10_CATEGORIES[[ITEM_DESCRIPTION]:[ITEM_DESCRIPTION]],
MATCH(D5,Table_V_FFS_ESAOT_MAX_10_CATEGORIES[[LOOKUP]:[LOOKUP]],0)
)</f>
        <v>Energy</v>
      </c>
      <c r="G5" s="17">
        <f>INDEX(
Table_V_FFS_ESAOT_MAX_10_CATEGORIES[[CURRENT_VALUE]:[CURRENT_VALUE]],
MATCH(D5,Table_V_FFS_ESAOT_MAX_10_CATEGORIES[[LOOKUP]:[LOOKUP]],0)
)</f>
        <v>11.837375</v>
      </c>
      <c r="H5" s="34">
        <f>INDEX(
Table_V_FFS_ESAOT_MAX_10_CATEGORIES[[CURRENT_VALUE]:[CURRENT_VALUE]],
MATCH(D5,Table_V_FFS_ESAOT_MAX_10_CATEGORIES[[LOOKUP]:[LOOKUP]],0)
)</f>
        <v>11.837375</v>
      </c>
      <c r="I5" s="29" t="str">
        <f t="shared" si="0"/>
        <v>q</v>
      </c>
      <c r="J5" s="35">
        <f>ROUND(INDEX(
Table_V_FFS_ESAOT_MAX_10_CATEGORIES[[CHANGE]:[CHANGE]],
MATCH(D5,Table_V_FFS_ESAOT_MAX_10_CATEGORIES[[LOOKUP]:[LOOKUP]],0)
),1)</f>
        <v>-1.5</v>
      </c>
      <c r="L5" s="11"/>
    </row>
    <row r="6" spans="1:14" ht="11.25" customHeight="1" x14ac:dyDescent="0.15">
      <c r="A6" s="7">
        <v>4</v>
      </c>
      <c r="B6" s="7">
        <v>822</v>
      </c>
      <c r="C6" s="7" t="s">
        <v>128</v>
      </c>
      <c r="D6" s="7" t="str">
        <f t="shared" si="1"/>
        <v>822_ESAOT_4</v>
      </c>
      <c r="F6" s="33" t="str">
        <f>INDEX(
Table_V_FFS_ESAOT_MAX_10_CATEGORIES[[ITEM_DESCRIPTION]:[ITEM_DESCRIPTION]],
MATCH(D6,Table_V_FFS_ESAOT_MAX_10_CATEGORIES[[LOOKUP]:[LOOKUP]],0)
)</f>
        <v>Information technology</v>
      </c>
      <c r="G6" s="17">
        <f>INDEX(
Table_V_FFS_ESAOT_MAX_10_CATEGORIES[[CURRENT_VALUE]:[CURRENT_VALUE]],
MATCH(D6,Table_V_FFS_ESAOT_MAX_10_CATEGORIES[[LOOKUP]:[LOOKUP]],0)
)</f>
        <v>9.5598860000000005</v>
      </c>
      <c r="H6" s="34">
        <f>INDEX(
Table_V_FFS_ESAOT_MAX_10_CATEGORIES[[CURRENT_VALUE]:[CURRENT_VALUE]],
MATCH(D6,Table_V_FFS_ESAOT_MAX_10_CATEGORIES[[LOOKUP]:[LOOKUP]],0)
)</f>
        <v>9.5598860000000005</v>
      </c>
      <c r="I6" s="29" t="str">
        <f t="shared" si="0"/>
        <v>p</v>
      </c>
      <c r="J6" s="35">
        <f>ROUND(INDEX(
Table_V_FFS_ESAOT_MAX_10_CATEGORIES[[CHANGE]:[CHANGE]],
MATCH(D6,Table_V_FFS_ESAOT_MAX_10_CATEGORIES[[LOOKUP]:[LOOKUP]],0)
),1)</f>
        <v>1.3</v>
      </c>
      <c r="L6" s="11"/>
    </row>
    <row r="7" spans="1:14" ht="11.25" customHeight="1" x14ac:dyDescent="0.15">
      <c r="A7" s="7">
        <v>5</v>
      </c>
      <c r="B7" s="7">
        <v>822</v>
      </c>
      <c r="C7" s="7" t="s">
        <v>128</v>
      </c>
      <c r="D7" s="7" t="str">
        <f t="shared" si="1"/>
        <v>822_ESAOT_5</v>
      </c>
      <c r="F7" s="33" t="str">
        <f>INDEX(
Table_V_FFS_ESAOT_MAX_10_CATEGORIES[[ITEM_DESCRIPTION]:[ITEM_DESCRIPTION]],
MATCH(D7,Table_V_FFS_ESAOT_MAX_10_CATEGORIES[[LOOKUP]:[LOOKUP]],0)
)</f>
        <v>Consumer discretionary</v>
      </c>
      <c r="G7" s="17">
        <f>INDEX(
Table_V_FFS_ESAOT_MAX_10_CATEGORIES[[CURRENT_VALUE]:[CURRENT_VALUE]],
MATCH(D7,Table_V_FFS_ESAOT_MAX_10_CATEGORIES[[LOOKUP]:[LOOKUP]],0)
)</f>
        <v>8.3884349999999994</v>
      </c>
      <c r="H7" s="34">
        <f>INDEX(
Table_V_FFS_ESAOT_MAX_10_CATEGORIES[[CURRENT_VALUE]:[CURRENT_VALUE]],
MATCH(D7,Table_V_FFS_ESAOT_MAX_10_CATEGORIES[[LOOKUP]:[LOOKUP]],0)
)</f>
        <v>8.3884349999999994</v>
      </c>
      <c r="I7" s="29" t="str">
        <f t="shared" si="0"/>
        <v>q</v>
      </c>
      <c r="J7" s="35">
        <f>ROUND(INDEX(
Table_V_FFS_ESAOT_MAX_10_CATEGORIES[[CHANGE]:[CHANGE]],
MATCH(D7,Table_V_FFS_ESAOT_MAX_10_CATEGORIES[[LOOKUP]:[LOOKUP]],0)
),1)</f>
        <v>-2</v>
      </c>
      <c r="L7" s="11"/>
    </row>
    <row r="8" spans="1:14" ht="11.25" customHeight="1" x14ac:dyDescent="0.2">
      <c r="A8" s="7">
        <v>6</v>
      </c>
      <c r="B8" s="7">
        <v>822</v>
      </c>
      <c r="C8" s="7" t="s">
        <v>128</v>
      </c>
      <c r="D8" s="7" t="str">
        <f t="shared" si="1"/>
        <v>822_ESAOT_6</v>
      </c>
      <c r="F8" s="33" t="str">
        <f>INDEX(
Table_V_FFS_ESAOT_MAX_10_CATEGORIES[[ITEM_DESCRIPTION]:[ITEM_DESCRIPTION]],
MATCH(D8,Table_V_FFS_ESAOT_MAX_10_CATEGORIES[[LOOKUP]:[LOOKUP]],0)
)</f>
        <v>Financials</v>
      </c>
      <c r="G8" s="17">
        <f>INDEX(
Table_V_FFS_ESAOT_MAX_10_CATEGORIES[[CURRENT_VALUE]:[CURRENT_VALUE]],
MATCH(D8,Table_V_FFS_ESAOT_MAX_10_CATEGORIES[[LOOKUP]:[LOOKUP]],0)
)</f>
        <v>8.2090189999999996</v>
      </c>
      <c r="H8" s="34">
        <f>INDEX(
Table_V_FFS_ESAOT_MAX_10_CATEGORIES[[CURRENT_VALUE]:[CURRENT_VALUE]],
MATCH(D8,Table_V_FFS_ESAOT_MAX_10_CATEGORIES[[LOOKUP]:[LOOKUP]],0)
)</f>
        <v>8.2090189999999996</v>
      </c>
      <c r="I8" s="29" t="str">
        <f t="shared" si="0"/>
        <v/>
      </c>
      <c r="J8" s="35">
        <f>ROUND(INDEX(
Table_V_FFS_ESAOT_MAX_10_CATEGORIES[[CHANGE]:[CHANGE]],
MATCH(D8,Table_V_FFS_ESAOT_MAX_10_CATEGORIES[[LOOKUP]:[LOOKUP]],0)
),1)</f>
        <v>0</v>
      </c>
      <c r="L8" s="13"/>
    </row>
    <row r="9" spans="1:14" ht="11.25" customHeight="1" x14ac:dyDescent="0.15">
      <c r="A9" s="7">
        <v>7</v>
      </c>
      <c r="B9" s="7">
        <v>822</v>
      </c>
      <c r="C9" s="7" t="s">
        <v>128</v>
      </c>
      <c r="D9" s="7" t="str">
        <f t="shared" si="1"/>
        <v>822_ESAOT_7</v>
      </c>
      <c r="F9" s="33" t="str">
        <f>INDEX(
Table_V_FFS_ESAOT_MAX_10_CATEGORIES[[ITEM_DESCRIPTION]:[ITEM_DESCRIPTION]],
MATCH(D9,Table_V_FFS_ESAOT_MAX_10_CATEGORIES[[LOOKUP]:[LOOKUP]],0)
)</f>
        <v>Utilities</v>
      </c>
      <c r="G9" s="17">
        <f>INDEX(
Table_V_FFS_ESAOT_MAX_10_CATEGORIES[[CURRENT_VALUE]:[CURRENT_VALUE]],
MATCH(D9,Table_V_FFS_ESAOT_MAX_10_CATEGORIES[[LOOKUP]:[LOOKUP]],0)
)</f>
        <v>8.1540619999999997</v>
      </c>
      <c r="H9" s="34">
        <f>INDEX(
Table_V_FFS_ESAOT_MAX_10_CATEGORIES[[CURRENT_VALUE]:[CURRENT_VALUE]],
MATCH(D9,Table_V_FFS_ESAOT_MAX_10_CATEGORIES[[LOOKUP]:[LOOKUP]],0)
)</f>
        <v>8.1540619999999997</v>
      </c>
      <c r="I9" s="29" t="str">
        <f t="shared" si="0"/>
        <v>q</v>
      </c>
      <c r="J9" s="35">
        <f>ROUND(INDEX(
Table_V_FFS_ESAOT_MAX_10_CATEGORIES[[CHANGE]:[CHANGE]],
MATCH(D9,Table_V_FFS_ESAOT_MAX_10_CATEGORIES[[LOOKUP]:[LOOKUP]],0)
),1)</f>
        <v>-1.2</v>
      </c>
      <c r="L9" s="11"/>
    </row>
    <row r="10" spans="1:14" ht="11.25" customHeight="1" x14ac:dyDescent="0.15">
      <c r="A10" s="7">
        <v>8</v>
      </c>
      <c r="B10" s="7">
        <v>822</v>
      </c>
      <c r="C10" s="7" t="s">
        <v>128</v>
      </c>
      <c r="D10" s="7" t="str">
        <f t="shared" si="1"/>
        <v>822_ESAOT_8</v>
      </c>
      <c r="F10" s="33" t="str">
        <f>INDEX(
Table_V_FFS_ESAOT_MAX_10_CATEGORIES[[ITEM_DESCRIPTION]:[ITEM_DESCRIPTION]],
MATCH(D10,Table_V_FFS_ESAOT_MAX_10_CATEGORIES[[LOOKUP]:[LOOKUP]],0)
)</f>
        <v>Industrials</v>
      </c>
      <c r="G10" s="17">
        <f>INDEX(
Table_V_FFS_ESAOT_MAX_10_CATEGORIES[[CURRENT_VALUE]:[CURRENT_VALUE]],
MATCH(D10,Table_V_FFS_ESAOT_MAX_10_CATEGORIES[[LOOKUP]:[LOOKUP]],0)
)</f>
        <v>7.7990490000000001</v>
      </c>
      <c r="H10" s="34">
        <f>INDEX(
Table_V_FFS_ESAOT_MAX_10_CATEGORIES[[CURRENT_VALUE]:[CURRENT_VALUE]],
MATCH(D10,Table_V_FFS_ESAOT_MAX_10_CATEGORIES[[LOOKUP]:[LOOKUP]],0)
)</f>
        <v>7.7990490000000001</v>
      </c>
      <c r="I10" s="29" t="str">
        <f t="shared" si="0"/>
        <v>p</v>
      </c>
      <c r="J10" s="35">
        <f>ROUND(INDEX(
Table_V_FFS_ESAOT_MAX_10_CATEGORIES[[CHANGE]:[CHANGE]],
MATCH(D10,Table_V_FFS_ESAOT_MAX_10_CATEGORIES[[LOOKUP]:[LOOKUP]],0)
),1)</f>
        <v>0.8</v>
      </c>
      <c r="L10" s="11"/>
    </row>
    <row r="11" spans="1:14" ht="11.25" customHeight="1" x14ac:dyDescent="0.15">
      <c r="A11" s="7">
        <v>9</v>
      </c>
      <c r="B11" s="7">
        <v>822</v>
      </c>
      <c r="C11" s="7" t="s">
        <v>128</v>
      </c>
      <c r="D11" s="7" t="str">
        <f t="shared" si="1"/>
        <v>822_ESAOT_9</v>
      </c>
      <c r="F11" s="33" t="str">
        <f>INDEX(
Table_V_FFS_ESAOT_MAX_10_CATEGORIES[[ITEM_DESCRIPTION]:[ITEM_DESCRIPTION]],
MATCH(D11,Table_V_FFS_ESAOT_MAX_10_CATEGORIES[[LOOKUP]:[LOOKUP]],0)
)</f>
        <v>Communication services</v>
      </c>
      <c r="G11" s="17">
        <f>INDEX(
Table_V_FFS_ESAOT_MAX_10_CATEGORIES[[CURRENT_VALUE]:[CURRENT_VALUE]],
MATCH(D11,Table_V_FFS_ESAOT_MAX_10_CATEGORIES[[LOOKUP]:[LOOKUP]],0)
)</f>
        <v>7.1045109999999996</v>
      </c>
      <c r="H11" s="34">
        <f>INDEX(
Table_V_FFS_ESAOT_MAX_10_CATEGORIES[[CURRENT_VALUE]:[CURRENT_VALUE]],
MATCH(D11,Table_V_FFS_ESAOT_MAX_10_CATEGORIES[[LOOKUP]:[LOOKUP]],0)
)</f>
        <v>7.1045109999999996</v>
      </c>
      <c r="I11" s="29" t="str">
        <f t="shared" si="0"/>
        <v>p</v>
      </c>
      <c r="J11" s="35">
        <f>ROUND(INDEX(
Table_V_FFS_ESAOT_MAX_10_CATEGORIES[[CHANGE]:[CHANGE]],
MATCH(D11,Table_V_FFS_ESAOT_MAX_10_CATEGORIES[[LOOKUP]:[LOOKUP]],0)
),1)</f>
        <v>2.2999999999999998</v>
      </c>
      <c r="L11" s="11"/>
    </row>
    <row r="12" spans="1:14" ht="11.25" customHeight="1" x14ac:dyDescent="0.15">
      <c r="A12" s="7">
        <v>10</v>
      </c>
      <c r="B12" s="7">
        <v>822</v>
      </c>
      <c r="C12" s="7" t="s">
        <v>128</v>
      </c>
      <c r="D12" s="7" t="str">
        <f t="shared" si="1"/>
        <v>822_ESAOT_10</v>
      </c>
      <c r="F12" s="33" t="str">
        <f>INDEX(
Table_V_FFS_ESAOT_MAX_10_CATEGORIES[[ITEM_DESCRIPTION]:[ITEM_DESCRIPTION]],
MATCH(D12,Table_V_FFS_ESAOT_MAX_10_CATEGORIES[[LOOKUP]:[LOOKUP]],0)
)</f>
        <v>Healthcare</v>
      </c>
      <c r="G12" s="17">
        <f>INDEX(
Table_V_FFS_ESAOT_MAX_10_CATEGORIES[[CURRENT_VALUE]:[CURRENT_VALUE]],
MATCH(D12,Table_V_FFS_ESAOT_MAX_10_CATEGORIES[[LOOKUP]:[LOOKUP]],0)
)</f>
        <v>7.0095369999999999</v>
      </c>
      <c r="H12" s="34">
        <f>INDEX(
Table_V_FFS_ESAOT_MAX_10_CATEGORIES[[CURRENT_VALUE]:[CURRENT_VALUE]],
MATCH(D12,Table_V_FFS_ESAOT_MAX_10_CATEGORIES[[LOOKUP]:[LOOKUP]],0)
)</f>
        <v>7.0095369999999999</v>
      </c>
      <c r="I12" s="29" t="str">
        <f t="shared" si="0"/>
        <v>p</v>
      </c>
      <c r="J12" s="35">
        <f>ROUND(INDEX(
Table_V_FFS_ESAOT_MAX_10_CATEGORIES[[CHANGE]:[CHANGE]],
MATCH(D12,Table_V_FFS_ESAOT_MAX_10_CATEGORIES[[LOOKUP]:[LOOKUP]],0)
),1)</f>
        <v>0.2</v>
      </c>
      <c r="L12" s="11"/>
    </row>
    <row r="13" spans="1:14" ht="8.4499999999999993" customHeight="1" x14ac:dyDescent="0.15">
      <c r="A13" s="7"/>
      <c r="B13" s="7"/>
      <c r="C13" s="7"/>
      <c r="D13" s="7"/>
      <c r="F13" s="18"/>
      <c r="G13" s="17"/>
      <c r="H13" s="7"/>
      <c r="I13" s="6"/>
      <c r="J13" s="8"/>
      <c r="L13" s="11"/>
      <c r="N13" s="16"/>
    </row>
    <row r="14" spans="1:14" ht="12.75" customHeight="1" x14ac:dyDescent="0.15">
      <c r="A14" s="7"/>
      <c r="B14" s="7"/>
      <c r="C14" s="7"/>
      <c r="D14" s="7"/>
      <c r="F14" s="18"/>
      <c r="G14" s="17"/>
      <c r="H14" s="7"/>
      <c r="I14" s="6"/>
      <c r="J14" s="8"/>
      <c r="L14" s="11"/>
      <c r="N14" s="16"/>
    </row>
    <row r="15" spans="1:14" x14ac:dyDescent="0.25">
      <c r="F15" s="15" t="s">
        <v>141</v>
      </c>
      <c r="G15" s="19">
        <f>SUM(G3,G4,G5,G6,G7,G8,G9,G10,G11,G12)</f>
        <v>100.000001</v>
      </c>
    </row>
  </sheetData>
  <conditionalFormatting sqref="G3:G14">
    <cfRule type="dataBar" priority="2">
      <dataBar showValue="0">
        <cfvo type="min"/>
        <cfvo type="max"/>
        <color rgb="FFD25347"/>
      </dataBar>
      <extLst>
        <ext xmlns:x14="http://schemas.microsoft.com/office/spreadsheetml/2009/9/main" uri="{B025F937-C7B1-47D3-B67F-A62EFF666E3E}">
          <x14:id>{5C410A04-1B70-4145-832C-D99D7DCF9CB9}</x14:id>
        </ext>
      </extLst>
    </cfRule>
  </conditionalFormatting>
  <conditionalFormatting sqref="I3:I14">
    <cfRule type="containsText" dxfId="23" priority="1" operator="containsText" text="q">
      <formula>NOT(ISERROR(SEARCH("q",I3)))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5C410A04-1B70-4145-832C-D99D7DCF9CB9}">
            <x14:dataBar minLength="0" maxLength="100" gradient="0">
              <x14:cfvo type="autoMin"/>
              <x14:cfvo type="autoMax"/>
              <x14:negativeFillColor rgb="FFFF0000"/>
              <x14:axisColor rgb="FF000000"/>
            </x14:dataBar>
          </x14:cfRule>
          <xm:sqref>G3:G14</xm:sqref>
        </x14:conditionalFormatting>
      </x14:conditionalFormatting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875B-E14A-4E26-950F-A2B2AD62DF74}">
  <dimension ref="A1:N20"/>
  <sheetViews>
    <sheetView showGridLines="0" workbookViewId="0">
      <selection activeCell="J4" sqref="J4:J9"/>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 customWidth="1"/>
    <col min="10" max="10" width="4.42578125" style="21" bestFit="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
      <c r="J1" s="20"/>
    </row>
    <row r="2" spans="1:14" ht="11.25" customHeight="1" x14ac:dyDescent="0.25">
      <c r="F2" s="17"/>
      <c r="G2" s="17"/>
      <c r="H2" s="20"/>
      <c r="I2" s="4"/>
      <c r="J2" s="20"/>
    </row>
    <row r="3" spans="1:14" ht="11.25" customHeight="1" x14ac:dyDescent="0.25">
      <c r="G3" s="17"/>
    </row>
    <row r="4" spans="1:14" ht="11.25" customHeight="1" x14ac:dyDescent="0.15">
      <c r="A4" s="7">
        <v>1</v>
      </c>
      <c r="B4" s="7">
        <v>822</v>
      </c>
      <c r="C4" s="7" t="s">
        <v>42</v>
      </c>
      <c r="D4" s="7" t="str">
        <f>_xlfn.TEXTJOIN("_",TRUE,B4,C4,A4)</f>
        <v>822_AAOT_1</v>
      </c>
      <c r="F4" s="33" t="str">
        <f>INDEX(
V_FFS_AAOT[[ITEM_DESCRIPTION]:[ITEM_DESCRIPTION]],
MATCH(D4,V_FFS_AAOT[[LOOKUP]:[LOOKUP]],0)
)</f>
        <v>Equities</v>
      </c>
      <c r="G4" s="17">
        <f>INDEX(
V_FFS_AAOT[[CURRENT_VALUE]:[CURRENT_VALUE]],
MATCH(D4,V_FFS_AAOT[[LOOKUP]:[LOOKUP]],0)
)</f>
        <v>52.053759999999997</v>
      </c>
      <c r="H4" s="34">
        <f>INDEX(
V_FFS_AAOT[[CURRENT_VALUE]:[CURRENT_VALUE]],
MATCH(D4,V_FFS_AAOT[[LOOKUP]:[LOOKUP]],0)
)</f>
        <v>52.053759999999997</v>
      </c>
      <c r="I4" s="29" t="str">
        <f t="shared" ref="I4:I13" si="0">IF(J4=0,"",IF(J4&gt;0,$L$4,$L$5))</f>
        <v>p</v>
      </c>
      <c r="J4" s="35">
        <f>ROUND(INDEX(
V_FFS_AAOT[[CHANGE]:[CHANGE]],
MATCH(D4,V_FFS_AAOT[[LOOKUP]:[LOOKUP]],0)
),1)</f>
        <v>3.9</v>
      </c>
      <c r="L4" s="10" t="s">
        <v>125</v>
      </c>
    </row>
    <row r="5" spans="1:14" ht="11.25" customHeight="1" x14ac:dyDescent="0.15">
      <c r="A5" s="7">
        <v>2</v>
      </c>
      <c r="B5" s="7">
        <v>822</v>
      </c>
      <c r="C5" s="7" t="s">
        <v>42</v>
      </c>
      <c r="D5" s="7" t="str">
        <f t="shared" ref="D5:D13" si="1">_xlfn.TEXTJOIN("_",TRUE,B5,C5,A5)</f>
        <v>822_AAOT_2</v>
      </c>
      <c r="F5" s="33" t="str">
        <f>INDEX(
V_FFS_AAOT[[ITEM_DESCRIPTION]:[ITEM_DESCRIPTION]],
MATCH(D5,V_FFS_AAOT[[LOOKUP]:[LOOKUP]],0)
)</f>
        <v>Cash</v>
      </c>
      <c r="G5" s="17">
        <f>INDEX(
V_FFS_AAOT[[CURRENT_VALUE]:[CURRENT_VALUE]],
MATCH(D5,V_FFS_AAOT[[LOOKUP]:[LOOKUP]],0)
)</f>
        <v>28.504272</v>
      </c>
      <c r="H5" s="34">
        <f>INDEX(
V_FFS_AAOT[[CURRENT_VALUE]:[CURRENT_VALUE]],
MATCH(D5,V_FFS_AAOT[[LOOKUP]:[LOOKUP]],0)
)</f>
        <v>28.504272</v>
      </c>
      <c r="I5" s="29" t="str">
        <f t="shared" si="0"/>
        <v>q</v>
      </c>
      <c r="J5" s="35">
        <f>ROUND(INDEX(
V_FFS_AAOT[[CHANGE]:[CHANGE]],
MATCH(D5,V_FFS_AAOT[[LOOKUP]:[LOOKUP]],0)
),1)</f>
        <v>-5.2</v>
      </c>
      <c r="L5" s="10" t="s">
        <v>126</v>
      </c>
    </row>
    <row r="6" spans="1:14" ht="11.25" customHeight="1" x14ac:dyDescent="0.15">
      <c r="A6" s="7">
        <v>3</v>
      </c>
      <c r="B6" s="7">
        <v>822</v>
      </c>
      <c r="C6" s="7" t="s">
        <v>42</v>
      </c>
      <c r="D6" s="7" t="str">
        <f t="shared" si="1"/>
        <v>822_AAOT_3</v>
      </c>
      <c r="F6" s="33" t="str">
        <f>INDEX(
V_FFS_AAOT[[ITEM_DESCRIPTION]:[ITEM_DESCRIPTION]],
MATCH(D6,V_FFS_AAOT[[LOOKUP]:[LOOKUP]],0)
)</f>
        <v>Commodities</v>
      </c>
      <c r="G6" s="17">
        <f>INDEX(
V_FFS_AAOT[[CURRENT_VALUE]:[CURRENT_VALUE]],
MATCH(D6,V_FFS_AAOT[[LOOKUP]:[LOOKUP]],0)
)</f>
        <v>7.2831340000000004</v>
      </c>
      <c r="H6" s="34">
        <f>INDEX(
V_FFS_AAOT[[CURRENT_VALUE]:[CURRENT_VALUE]],
MATCH(D6,V_FFS_AAOT[[LOOKUP]:[LOOKUP]],0)
)</f>
        <v>7.2831340000000004</v>
      </c>
      <c r="I6" s="29" t="str">
        <f t="shared" si="0"/>
        <v>p</v>
      </c>
      <c r="J6" s="35">
        <f>ROUND(INDEX(
V_FFS_AAOT[[CHANGE]:[CHANGE]],
MATCH(D6,V_FFS_AAOT[[LOOKUP]:[LOOKUP]],0)
),1)</f>
        <v>0.9</v>
      </c>
      <c r="L6" s="11"/>
    </row>
    <row r="7" spans="1:14" ht="11.25" customHeight="1" x14ac:dyDescent="0.15">
      <c r="A7" s="7">
        <v>4</v>
      </c>
      <c r="B7" s="7">
        <v>822</v>
      </c>
      <c r="C7" s="7" t="s">
        <v>42</v>
      </c>
      <c r="D7" s="7" t="str">
        <f t="shared" si="1"/>
        <v>822_AAOT_4</v>
      </c>
      <c r="F7" s="33" t="str">
        <f>INDEX(
V_FFS_AAOT[[ITEM_DESCRIPTION]:[ITEM_DESCRIPTION]],
MATCH(D7,V_FFS_AAOT[[LOOKUP]:[LOOKUP]],0)
)</f>
        <v>Property</v>
      </c>
      <c r="G7" s="17">
        <f>INDEX(
V_FFS_AAOT[[CURRENT_VALUE]:[CURRENT_VALUE]],
MATCH(D7,V_FFS_AAOT[[LOOKUP]:[LOOKUP]],0)
)</f>
        <v>5.512588</v>
      </c>
      <c r="H7" s="34">
        <f>INDEX(
V_FFS_AAOT[[CURRENT_VALUE]:[CURRENT_VALUE]],
MATCH(D7,V_FFS_AAOT[[LOOKUP]:[LOOKUP]],0)
)</f>
        <v>5.512588</v>
      </c>
      <c r="I7" s="29" t="str">
        <f t="shared" si="0"/>
        <v>p</v>
      </c>
      <c r="J7" s="35">
        <f>ROUND(INDEX(
V_FFS_AAOT[[CHANGE]:[CHANGE]],
MATCH(D7,V_FFS_AAOT[[LOOKUP]:[LOOKUP]],0)
),1)</f>
        <v>0.3</v>
      </c>
      <c r="L7" s="11"/>
    </row>
    <row r="8" spans="1:14" ht="11.25" customHeight="1" x14ac:dyDescent="0.15">
      <c r="A8" s="7">
        <v>5</v>
      </c>
      <c r="B8" s="7">
        <v>822</v>
      </c>
      <c r="C8" s="7" t="s">
        <v>42</v>
      </c>
      <c r="D8" s="7" t="str">
        <f t="shared" si="1"/>
        <v>822_AAOT_5</v>
      </c>
      <c r="F8" s="33" t="str">
        <f>INDEX(
V_FFS_AAOT[[ITEM_DESCRIPTION]:[ITEM_DESCRIPTION]],
MATCH(D8,V_FFS_AAOT[[LOOKUP]:[LOOKUP]],0)
)</f>
        <v>Government bonds</v>
      </c>
      <c r="G8" s="17">
        <f>INDEX(
V_FFS_AAOT[[CURRENT_VALUE]:[CURRENT_VALUE]],
MATCH(D8,V_FFS_AAOT[[LOOKUP]:[LOOKUP]],0)
)</f>
        <v>4.3274249999999999</v>
      </c>
      <c r="H8" s="34">
        <f>INDEX(
V_FFS_AAOT[[CURRENT_VALUE]:[CURRENT_VALUE]],
MATCH(D8,V_FFS_AAOT[[LOOKUP]:[LOOKUP]],0)
)</f>
        <v>4.3274249999999999</v>
      </c>
      <c r="I8" s="29" t="str">
        <f t="shared" si="0"/>
        <v/>
      </c>
      <c r="J8" s="35">
        <f>ROUND(INDEX(
V_FFS_AAOT[[CHANGE]:[CHANGE]],
MATCH(D8,V_FFS_AAOT[[LOOKUP]:[LOOKUP]],0)
),1)</f>
        <v>0</v>
      </c>
      <c r="L8" s="11"/>
    </row>
    <row r="9" spans="1:14" ht="11.25" customHeight="1" x14ac:dyDescent="0.2">
      <c r="A9" s="7">
        <v>6</v>
      </c>
      <c r="B9" s="7">
        <v>822</v>
      </c>
      <c r="C9" s="7" t="s">
        <v>42</v>
      </c>
      <c r="D9" s="7" t="str">
        <f t="shared" si="1"/>
        <v>822_AAOT_6</v>
      </c>
      <c r="F9" s="33" t="str">
        <f>INDEX(
V_FFS_AAOT[[ITEM_DESCRIPTION]:[ITEM_DESCRIPTION]],
MATCH(D9,V_FFS_AAOT[[LOOKUP]:[LOOKUP]],0)
)</f>
        <v>Corporate bonds</v>
      </c>
      <c r="G9" s="17">
        <f>INDEX(
V_FFS_AAOT[[CURRENT_VALUE]:[CURRENT_VALUE]],
MATCH(D9,V_FFS_AAOT[[LOOKUP]:[LOOKUP]],0)
)</f>
        <v>2.3188209999999998</v>
      </c>
      <c r="H9" s="34">
        <f>INDEX(
V_FFS_AAOT[[CURRENT_VALUE]:[CURRENT_VALUE]],
MATCH(D9,V_FFS_AAOT[[LOOKUP]:[LOOKUP]],0)
)</f>
        <v>2.3188209999999998</v>
      </c>
      <c r="I9" s="29" t="str">
        <f t="shared" si="0"/>
        <v/>
      </c>
      <c r="J9" s="35">
        <f>ROUND(INDEX(
V_FFS_AAOT[[CHANGE]:[CHANGE]],
MATCH(D9,V_FFS_AAOT[[LOOKUP]:[LOOKUP]],0)
),1)</f>
        <v>0</v>
      </c>
      <c r="L9" s="13"/>
    </row>
    <row r="10" spans="1:14" ht="11.25" customHeight="1" x14ac:dyDescent="0.15">
      <c r="A10" s="7">
        <v>7</v>
      </c>
      <c r="B10" s="7">
        <v>822</v>
      </c>
      <c r="C10" s="7" t="s">
        <v>42</v>
      </c>
      <c r="D10" s="7" t="str">
        <f t="shared" si="1"/>
        <v>822_AAOT_7</v>
      </c>
      <c r="F10" s="33" t="e">
        <f>INDEX(
V_FFS_AAOT[[ITEM_DESCRIPTION]:[ITEM_DESCRIPTION]],
MATCH(D10,V_FFS_AAOT[[LOOKUP]:[LOOKUP]],0)
)</f>
        <v>#N/A</v>
      </c>
      <c r="G10" s="17" t="e">
        <f>INDEX(
V_FFS_AAOT[[CURRENT_VALUE]:[CURRENT_VALUE]],
MATCH(D10,V_FFS_AAOT[[LOOKUP]:[LOOKUP]],0)
)</f>
        <v>#N/A</v>
      </c>
      <c r="H10" s="34" t="e">
        <f>INDEX(
V_FFS_AAOT[[CURRENT_VALUE]:[CURRENT_VALUE]],
MATCH(D10,V_FFS_AAOT[[LOOKUP]:[LOOKUP]],0)
)</f>
        <v>#N/A</v>
      </c>
      <c r="I10" s="72" t="e">
        <f t="shared" si="0"/>
        <v>#N/A</v>
      </c>
      <c r="J10" s="35" t="e">
        <f>ROUND(INDEX(
V_FFS_AAOT[[CHANGE]:[CHANGE]],
MATCH(D10,V_FFS_AAOT[[LOOKUP]:[LOOKUP]],0)
),1)</f>
        <v>#N/A</v>
      </c>
      <c r="L10" s="11"/>
    </row>
    <row r="11" spans="1:14" ht="11.25" customHeight="1" x14ac:dyDescent="0.15">
      <c r="A11" s="7">
        <v>8</v>
      </c>
      <c r="B11" s="7">
        <v>822</v>
      </c>
      <c r="C11" s="7" t="s">
        <v>42</v>
      </c>
      <c r="D11" s="7" t="str">
        <f t="shared" si="1"/>
        <v>822_AAOT_8</v>
      </c>
      <c r="F11" s="33" t="e">
        <f>INDEX(
V_FFS_AAOT[[ITEM_DESCRIPTION]:[ITEM_DESCRIPTION]],
MATCH(D11,V_FFS_AAOT[[LOOKUP]:[LOOKUP]],0)
)</f>
        <v>#N/A</v>
      </c>
      <c r="G11" s="17" t="e">
        <f>INDEX(
V_FFS_AAOT[[CURRENT_VALUE]:[CURRENT_VALUE]],
MATCH(D11,V_FFS_AAOT[[LOOKUP]:[LOOKUP]],0)
)</f>
        <v>#N/A</v>
      </c>
      <c r="H11" s="34" t="e">
        <f>INDEX(
V_FFS_AAOT[[CURRENT_VALUE]:[CURRENT_VALUE]],
MATCH(D11,V_FFS_AAOT[[LOOKUP]:[LOOKUP]],0)
)</f>
        <v>#N/A</v>
      </c>
      <c r="I11" s="29" t="e">
        <f t="shared" si="0"/>
        <v>#N/A</v>
      </c>
      <c r="J11" s="35" t="e">
        <f>ROUND(INDEX(
V_FFS_AAOT[[CHANGE]:[CHANGE]],
MATCH(D11,V_FFS_AAOT[[LOOKUP]:[LOOKUP]],0)
),1)</f>
        <v>#N/A</v>
      </c>
      <c r="L11" s="11"/>
    </row>
    <row r="12" spans="1:14" ht="11.25" customHeight="1" x14ac:dyDescent="0.15">
      <c r="A12" s="7">
        <v>9</v>
      </c>
      <c r="B12" s="7">
        <v>822</v>
      </c>
      <c r="C12" s="7" t="s">
        <v>42</v>
      </c>
      <c r="D12" s="7" t="str">
        <f t="shared" si="1"/>
        <v>822_AAOT_9</v>
      </c>
      <c r="F12" s="33" t="e">
        <f>INDEX(
V_FFS_AAOT[[ITEM_DESCRIPTION]:[ITEM_DESCRIPTION]],
MATCH(D12,V_FFS_AAOT[[LOOKUP]:[LOOKUP]],0)
)</f>
        <v>#N/A</v>
      </c>
      <c r="G12" s="17" t="e">
        <f>INDEX(
V_FFS_AAOT[[CURRENT_VALUE]:[CURRENT_VALUE]],
MATCH(D12,V_FFS_AAOT[[LOOKUP]:[LOOKUP]],0)
)</f>
        <v>#N/A</v>
      </c>
      <c r="H12" s="34" t="e">
        <f>INDEX(
V_FFS_AAOT[[CURRENT_VALUE]:[CURRENT_VALUE]],
MATCH(D12,V_FFS_AAOT[[LOOKUP]:[LOOKUP]],0)
)</f>
        <v>#N/A</v>
      </c>
      <c r="I12" s="29" t="e">
        <f t="shared" si="0"/>
        <v>#N/A</v>
      </c>
      <c r="J12" s="35" t="e">
        <f>ROUND(INDEX(
V_FFS_AAOT[[CHANGE]:[CHANGE]],
MATCH(D12,V_FFS_AAOT[[LOOKUP]:[LOOKUP]],0)
),1)</f>
        <v>#N/A</v>
      </c>
      <c r="L12" s="11"/>
    </row>
    <row r="13" spans="1:14" ht="11.25" customHeight="1" x14ac:dyDescent="0.15">
      <c r="A13" s="7">
        <v>10</v>
      </c>
      <c r="B13" s="7">
        <v>822</v>
      </c>
      <c r="C13" s="7" t="s">
        <v>42</v>
      </c>
      <c r="D13" s="7" t="str">
        <f t="shared" si="1"/>
        <v>822_AAOT_10</v>
      </c>
      <c r="F13" s="33" t="e">
        <f>INDEX(
V_FFS_AAOT[[ITEM_DESCRIPTION]:[ITEM_DESCRIPTION]],
MATCH(D13,V_FFS_AAOT[[LOOKUP]:[LOOKUP]],0)
)</f>
        <v>#N/A</v>
      </c>
      <c r="G13" s="17" t="e">
        <f>INDEX(
V_FFS_AAOT[[CURRENT_VALUE]:[CURRENT_VALUE]],
MATCH(D13,V_FFS_AAOT[[LOOKUP]:[LOOKUP]],0)
)</f>
        <v>#N/A</v>
      </c>
      <c r="H13" s="34" t="e">
        <f>INDEX(
V_FFS_AAOT[[CURRENT_VALUE]:[CURRENT_VALUE]],
MATCH(D13,V_FFS_AAOT[[LOOKUP]:[LOOKUP]],0)
)</f>
        <v>#N/A</v>
      </c>
      <c r="I13" s="29" t="e">
        <f t="shared" si="0"/>
        <v>#N/A</v>
      </c>
      <c r="J13" s="35" t="e">
        <f>ROUND(INDEX(
V_FFS_AAOT[[CHANGE]:[CHANGE]],
MATCH(D13,V_FFS_AAOT[[LOOKUP]:[LOOKUP]],0)
),1)</f>
        <v>#N/A</v>
      </c>
      <c r="L13" s="11"/>
    </row>
    <row r="14" spans="1:14" ht="11.25" customHeight="1" x14ac:dyDescent="0.15">
      <c r="A14" s="7"/>
      <c r="B14" s="7"/>
      <c r="C14" s="7"/>
      <c r="D14" s="7"/>
      <c r="F14" s="18"/>
      <c r="G14" s="17"/>
      <c r="H14" s="7"/>
      <c r="I14" s="6"/>
      <c r="J14" s="8"/>
      <c r="L14" s="11"/>
      <c r="N14" s="16"/>
    </row>
    <row r="15" spans="1:14" ht="12.75" customHeight="1" x14ac:dyDescent="0.15">
      <c r="A15" s="7"/>
      <c r="B15" s="7"/>
      <c r="C15" s="7"/>
      <c r="D15" s="7"/>
      <c r="F15" s="18"/>
      <c r="G15" s="17"/>
      <c r="H15" s="7"/>
      <c r="I15" s="6"/>
      <c r="J15" s="8"/>
      <c r="L15" s="11"/>
      <c r="N15" s="16"/>
    </row>
    <row r="16" spans="1:14" x14ac:dyDescent="0.25">
      <c r="F16" s="15" t="s">
        <v>141</v>
      </c>
      <c r="G16" s="19" t="e">
        <f>SUM(G4,G5,G6,G7,G8,G9,G10)</f>
        <v>#N/A</v>
      </c>
    </row>
    <row r="20" spans="13:13" x14ac:dyDescent="0.25">
      <c r="M20" s="15">
        <f>2.8/7*6</f>
        <v>2.4</v>
      </c>
    </row>
  </sheetData>
  <conditionalFormatting sqref="G4:G15">
    <cfRule type="dataBar" priority="61">
      <dataBar showValue="0">
        <cfvo type="min"/>
        <cfvo type="max"/>
        <color rgb="FFD25347"/>
      </dataBar>
      <extLst>
        <ext xmlns:x14="http://schemas.microsoft.com/office/spreadsheetml/2009/9/main" uri="{B025F937-C7B1-47D3-B67F-A62EFF666E3E}">
          <x14:id>{271CDF0D-F81C-46DB-ACB7-754676E31AD7}</x14:id>
        </ext>
      </extLst>
    </cfRule>
  </conditionalFormatting>
  <conditionalFormatting sqref="I4:I15">
    <cfRule type="containsText" dxfId="22" priority="1" operator="containsText" text="q">
      <formula>NOT(ISERROR(SEARCH("q",I4)))</formula>
    </cfRule>
  </conditionalFormatting>
  <pageMargins left="0.7" right="0.7" top="0.75" bottom="0.75" header="0.3" footer="0.3"/>
  <pageSetup paperSize="9" orientation="portrait" r:id="rId1"/>
  <ignoredErrors>
    <ignoredError sqref="I10" evalError="1"/>
  </ignoredErrors>
  <drawing r:id="rId2"/>
  <extLst>
    <ext xmlns:x14="http://schemas.microsoft.com/office/spreadsheetml/2009/9/main" uri="{78C0D931-6437-407d-A8EE-F0AAD7539E65}">
      <x14:conditionalFormattings>
        <x14:conditionalFormatting xmlns:xm="http://schemas.microsoft.com/office/excel/2006/main">
          <x14:cfRule type="dataBar" id="{271CDF0D-F81C-46DB-ACB7-754676E31AD7}">
            <x14:dataBar minLength="0" maxLength="100" gradient="0">
              <x14:cfvo type="autoMin"/>
              <x14:cfvo type="autoMax"/>
              <x14:negativeFillColor rgb="FFFF0000"/>
              <x14:axisColor theme="0"/>
            </x14:dataBar>
          </x14:cfRule>
          <xm:sqref>G4:G15</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F831-891A-4406-A01A-DD2A10DC7213}">
  <dimension ref="B1:Q54"/>
  <sheetViews>
    <sheetView topLeftCell="C2" zoomScale="130" zoomScaleNormal="130" workbookViewId="0">
      <selection activeCell="G18" sqref="G18"/>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3" width="19.7109375" bestFit="1" customWidth="1"/>
    <col min="14" max="14" width="13.140625" bestFit="1" customWidth="1"/>
    <col min="15" max="17" width="14.28515625" bestFit="1" customWidth="1"/>
    <col min="18" max="19" width="19.7109375" bestFit="1" customWidth="1"/>
  </cols>
  <sheetData>
    <row r="1" spans="2:17" x14ac:dyDescent="0.25">
      <c r="F1" t="s">
        <v>123</v>
      </c>
      <c r="G1" t="s">
        <v>20</v>
      </c>
      <c r="I1" t="s">
        <v>3</v>
      </c>
      <c r="J1" t="s">
        <v>118</v>
      </c>
      <c r="K1" t="s">
        <v>119</v>
      </c>
      <c r="L1" t="s">
        <v>120</v>
      </c>
      <c r="M1" t="s">
        <v>121</v>
      </c>
      <c r="N1" t="s">
        <v>113</v>
      </c>
      <c r="O1" t="s">
        <v>114</v>
      </c>
      <c r="P1" t="s">
        <v>115</v>
      </c>
      <c r="Q1" t="s">
        <v>116</v>
      </c>
    </row>
    <row r="2" spans="2:17" x14ac:dyDescent="0.25">
      <c r="B2">
        <v>822</v>
      </c>
      <c r="C2" t="s">
        <v>127</v>
      </c>
      <c r="D2" t="s">
        <v>113</v>
      </c>
      <c r="E2" t="str">
        <f>_xlfn.CONCAT(B2,"_",C2,"_",D2)</f>
        <v>822_A_PH_FOORD</v>
      </c>
      <c r="F2" t="str">
        <f>INDEX(
Table_MAPPINGS_PH_GRAPHS_2[SERIES_ID],
MATCH(E2,Table_MAPPINGS_PH_GRAPHS_2[LOOKUP],0
))</f>
        <v>7452</v>
      </c>
      <c r="G2" t="str">
        <f>INDEX(
Table_MAPPINGS_PH_GRAPHS_2[LEGEND_DESCRIPTION],
MATCH(E2,Table_MAPPINGS_PH_GRAPHS_2[LOOKUP],0
))</f>
        <v>Foord</v>
      </c>
      <c r="I2" s="1">
        <v>44614</v>
      </c>
      <c r="N2">
        <v>100000</v>
      </c>
      <c r="O2">
        <v>100000</v>
      </c>
      <c r="P2">
        <v>100000</v>
      </c>
      <c r="Q2">
        <v>100000</v>
      </c>
    </row>
    <row r="3" spans="2:17" x14ac:dyDescent="0.25">
      <c r="B3">
        <v>822</v>
      </c>
      <c r="C3" t="s">
        <v>127</v>
      </c>
      <c r="D3" t="s">
        <v>114</v>
      </c>
      <c r="E3" t="str">
        <f>_xlfn.CONCAT(B3,"_",C3,"_",D3)</f>
        <v>822_A_PH_COMP_1</v>
      </c>
      <c r="F3" t="str">
        <f>INDEX(
Table_MAPPINGS_PH_GRAPHS_2[SERIES_ID],
MATCH(E3,Table_MAPPINGS_PH_GRAPHS_2[LOOKUP],0
))</f>
        <v>7461</v>
      </c>
      <c r="G3" t="str">
        <f>INDEX(
Table_MAPPINGS_PH_GRAPHS_2[LEGEND_DESCRIPTION],
MATCH(E3,Table_MAPPINGS_PH_GRAPHS_2[LOOKUP],0
))</f>
        <v>US inflation</v>
      </c>
      <c r="I3" s="1">
        <v>44620</v>
      </c>
      <c r="N3">
        <v>103213.00146</v>
      </c>
      <c r="O3">
        <v>102297.34444</v>
      </c>
      <c r="P3">
        <v>96675.999710000004</v>
      </c>
      <c r="Q3">
        <v>99714.799880000006</v>
      </c>
    </row>
    <row r="4" spans="2:17" x14ac:dyDescent="0.25">
      <c r="B4">
        <v>822</v>
      </c>
      <c r="C4" t="s">
        <v>127</v>
      </c>
      <c r="D4" t="s">
        <v>115</v>
      </c>
      <c r="E4" t="str">
        <f>_xlfn.CONCAT(B4,"_",C4,"_",D4)</f>
        <v>822_A_PH_COMP_2</v>
      </c>
      <c r="F4" t="str">
        <f>INDEX(
Table_MAPPINGS_PH_GRAPHS_2[SERIES_ID],
MATCH(E4,Table_MAPPINGS_PH_GRAPHS_2[LOOKUP],0
))</f>
        <v>7860</v>
      </c>
      <c r="G4" t="str">
        <f>INDEX(
Table_MAPPINGS_PH_GRAPHS_2[LEGEND_DESCRIPTION],
MATCH(E4,Table_MAPPINGS_PH_GRAPHS_2[LOOKUP],0
))</f>
        <v>World equities</v>
      </c>
      <c r="I4" s="1">
        <v>44651</v>
      </c>
      <c r="N4">
        <v>100514.35335</v>
      </c>
      <c r="O4">
        <v>98419.796279999995</v>
      </c>
      <c r="P4">
        <v>93941.971720000001</v>
      </c>
      <c r="Q4">
        <v>91519.159660000005</v>
      </c>
    </row>
    <row r="5" spans="2:17" x14ac:dyDescent="0.25">
      <c r="B5">
        <v>822</v>
      </c>
      <c r="C5" t="s">
        <v>127</v>
      </c>
      <c r="D5" t="s">
        <v>116</v>
      </c>
      <c r="E5" t="str">
        <f>_xlfn.CONCAT(B5,"_",C5,"_",D5)</f>
        <v>822_A_PH_COMP_3</v>
      </c>
      <c r="F5" t="str">
        <f>INDEX(
Table_MAPPINGS_PH_GRAPHS_2[SERIES_ID],
MATCH(E5,Table_MAPPINGS_PH_GRAPHS_2[LOOKUP],0
))</f>
        <v>7862</v>
      </c>
      <c r="G5" t="str">
        <f>INDEX(
Table_MAPPINGS_PH_GRAPHS_2[LEGEND_DESCRIPTION],
MATCH(E5,Table_MAPPINGS_PH_GRAPHS_2[LOOKUP],0
))</f>
        <v>World bonds</v>
      </c>
      <c r="I5" s="1">
        <v>44681</v>
      </c>
      <c r="N5">
        <v>105112.80878000001</v>
      </c>
      <c r="O5">
        <v>106705.54003</v>
      </c>
      <c r="P5">
        <v>93316.179220000005</v>
      </c>
      <c r="Q5">
        <v>93081.889120000007</v>
      </c>
    </row>
    <row r="6" spans="2:17" x14ac:dyDescent="0.25">
      <c r="I6" s="1">
        <v>44712</v>
      </c>
      <c r="N6">
        <v>105577.85096</v>
      </c>
      <c r="O6">
        <v>105700.6054</v>
      </c>
      <c r="P6">
        <v>92774.289780000006</v>
      </c>
      <c r="Q6">
        <v>92142.708199999994</v>
      </c>
    </row>
    <row r="7" spans="2:17" x14ac:dyDescent="0.25">
      <c r="I7" s="1">
        <v>44742</v>
      </c>
      <c r="N7">
        <v>106770.42243000001</v>
      </c>
      <c r="O7">
        <v>112550.31782</v>
      </c>
      <c r="P7">
        <v>88796.282800000001</v>
      </c>
      <c r="Q7">
        <v>92878.883379999999</v>
      </c>
    </row>
    <row r="8" spans="2:17" x14ac:dyDescent="0.25">
      <c r="I8" s="1">
        <v>44773</v>
      </c>
      <c r="N8">
        <v>105840.52773</v>
      </c>
      <c r="O8">
        <v>114916.98125</v>
      </c>
      <c r="P8">
        <v>97074.128899999996</v>
      </c>
      <c r="Q8">
        <v>96537.037079999995</v>
      </c>
    </row>
    <row r="9" spans="2:17" x14ac:dyDescent="0.25">
      <c r="I9" s="1">
        <v>44804</v>
      </c>
      <c r="N9">
        <v>108275.74045</v>
      </c>
      <c r="O9">
        <v>118480.0937</v>
      </c>
      <c r="P9">
        <v>95370.016090000005</v>
      </c>
      <c r="Q9">
        <v>95086.351330000005</v>
      </c>
    </row>
    <row r="10" spans="2:17" x14ac:dyDescent="0.25">
      <c r="I10" s="1">
        <v>44834</v>
      </c>
      <c r="N10">
        <v>109239.58399</v>
      </c>
      <c r="O10">
        <v>125653.05937</v>
      </c>
      <c r="P10">
        <v>91354.389150000003</v>
      </c>
      <c r="Q10">
        <v>95336.833799999993</v>
      </c>
    </row>
    <row r="11" spans="2:17" x14ac:dyDescent="0.25">
      <c r="I11" s="1">
        <v>44865</v>
      </c>
      <c r="N11">
        <v>110950.87093999999</v>
      </c>
      <c r="O11">
        <v>128081.05342</v>
      </c>
      <c r="P11">
        <v>99989.435270000002</v>
      </c>
      <c r="Q11">
        <v>96250.695129999993</v>
      </c>
    </row>
    <row r="12" spans="2:17" x14ac:dyDescent="0.25">
      <c r="I12" s="1">
        <v>44895</v>
      </c>
      <c r="N12">
        <v>109464.32909</v>
      </c>
      <c r="O12">
        <v>120161.965</v>
      </c>
      <c r="P12">
        <v>98725.931920000003</v>
      </c>
      <c r="Q12">
        <v>94312.623529999997</v>
      </c>
    </row>
    <row r="13" spans="2:17" x14ac:dyDescent="0.25">
      <c r="I13" s="1">
        <v>44926</v>
      </c>
      <c r="N13">
        <v>111981.85352</v>
      </c>
      <c r="O13">
        <v>118910.03290000001</v>
      </c>
      <c r="P13">
        <v>95099.875079999998</v>
      </c>
      <c r="Q13">
        <v>93245.927379999994</v>
      </c>
    </row>
    <row r="14" spans="2:17" x14ac:dyDescent="0.25">
      <c r="I14" s="1">
        <v>44957</v>
      </c>
      <c r="N14">
        <v>120459.76970999999</v>
      </c>
      <c r="O14">
        <v>122485.19445</v>
      </c>
      <c r="P14">
        <v>104529.27668</v>
      </c>
      <c r="Q14">
        <v>98312.080709999995</v>
      </c>
    </row>
    <row r="15" spans="2:17" x14ac:dyDescent="0.25">
      <c r="I15" s="1">
        <v>44985</v>
      </c>
      <c r="N15">
        <v>122310.64518000001</v>
      </c>
      <c r="O15">
        <v>129639.65882</v>
      </c>
      <c r="P15">
        <v>107511.03214</v>
      </c>
      <c r="Q15">
        <v>100213.87982</v>
      </c>
    </row>
    <row r="16" spans="2:17" x14ac:dyDescent="0.25">
      <c r="I16" s="1">
        <v>45016</v>
      </c>
      <c r="N16">
        <v>119750.44763</v>
      </c>
      <c r="O16">
        <v>125745.87480000001</v>
      </c>
      <c r="P16">
        <v>106781.70203</v>
      </c>
      <c r="Q16">
        <v>100820.98985</v>
      </c>
    </row>
    <row r="17" spans="9:17" x14ac:dyDescent="0.25">
      <c r="I17" s="1">
        <v>45046</v>
      </c>
      <c r="N17">
        <v>123371.78343</v>
      </c>
      <c r="O17">
        <v>129711.73144</v>
      </c>
      <c r="P17">
        <v>112121.35444</v>
      </c>
      <c r="Q17">
        <v>104039.57403</v>
      </c>
    </row>
    <row r="18" spans="9:17" x14ac:dyDescent="0.25">
      <c r="I18" s="1">
        <v>45077</v>
      </c>
      <c r="N18">
        <v>127062.15486</v>
      </c>
      <c r="O18">
        <v>140064.33402000001</v>
      </c>
      <c r="P18">
        <v>120017.71815</v>
      </c>
      <c r="Q18">
        <v>109764.55892</v>
      </c>
    </row>
    <row r="19" spans="9:17" x14ac:dyDescent="0.25">
      <c r="I19" s="1">
        <v>45107</v>
      </c>
      <c r="N19">
        <v>121769.92933</v>
      </c>
      <c r="O19">
        <v>134078.42261000001</v>
      </c>
      <c r="P19">
        <v>121718.68785</v>
      </c>
      <c r="Q19">
        <v>104870.26268</v>
      </c>
    </row>
    <row r="20" spans="9:17" x14ac:dyDescent="0.25">
      <c r="I20" s="1">
        <v>45138</v>
      </c>
      <c r="N20">
        <v>117632.53326</v>
      </c>
      <c r="O20">
        <v>127173.95101</v>
      </c>
      <c r="P20">
        <v>118219.09637</v>
      </c>
      <c r="Q20">
        <v>99632.261599999998</v>
      </c>
    </row>
    <row r="21" spans="9:17" x14ac:dyDescent="0.25">
      <c r="I21" s="1">
        <v>45169</v>
      </c>
      <c r="N21">
        <v>119059.71205</v>
      </c>
      <c r="O21">
        <v>135345.59602</v>
      </c>
      <c r="P21">
        <v>121978.09514999999</v>
      </c>
      <c r="Q21">
        <v>103908.94233999999</v>
      </c>
    </row>
    <row r="22" spans="9:17" x14ac:dyDescent="0.25">
      <c r="I22" s="1">
        <v>45199</v>
      </c>
      <c r="N22">
        <v>114694.726</v>
      </c>
      <c r="O22">
        <v>136218.09899999999</v>
      </c>
      <c r="P22">
        <v>117823.49894999999</v>
      </c>
      <c r="Q22">
        <v>100786.84886</v>
      </c>
    </row>
    <row r="23" spans="9:17" x14ac:dyDescent="0.25">
      <c r="I23" s="1">
        <v>45230</v>
      </c>
      <c r="N23">
        <v>113240.61572</v>
      </c>
      <c r="O23">
        <v>134247.09525000001</v>
      </c>
      <c r="P23">
        <v>113371.39822</v>
      </c>
      <c r="Q23">
        <v>98238.135550000006</v>
      </c>
    </row>
    <row r="24" spans="9:17" x14ac:dyDescent="0.25">
      <c r="I24" s="1">
        <v>45260</v>
      </c>
      <c r="N24">
        <v>113570.43153</v>
      </c>
      <c r="O24">
        <v>135920.32616999999</v>
      </c>
      <c r="P24">
        <v>124614.18837</v>
      </c>
      <c r="Q24">
        <v>104169.69121</v>
      </c>
    </row>
    <row r="25" spans="9:17" x14ac:dyDescent="0.25">
      <c r="I25" s="1">
        <v>45291</v>
      </c>
      <c r="N25">
        <v>115934.14306</v>
      </c>
      <c r="O25">
        <v>132771.74869000001</v>
      </c>
      <c r="P25">
        <v>127518.3888</v>
      </c>
      <c r="Q25">
        <v>105706.79127</v>
      </c>
    </row>
    <row r="26" spans="9:17" x14ac:dyDescent="0.25">
      <c r="I26" s="1">
        <v>45322</v>
      </c>
      <c r="N26">
        <v>112938.30037</v>
      </c>
      <c r="O26">
        <v>135471.10381999999</v>
      </c>
      <c r="P26">
        <v>131857.62254000001</v>
      </c>
      <c r="Q26">
        <v>105894.69365</v>
      </c>
    </row>
    <row r="27" spans="9:17" x14ac:dyDescent="0.25">
      <c r="I27" s="1">
        <v>45351</v>
      </c>
      <c r="N27">
        <v>115051.85258999999</v>
      </c>
      <c r="O27">
        <v>139850.23779000001</v>
      </c>
      <c r="P27">
        <v>141492.89447999999</v>
      </c>
      <c r="Q27">
        <v>107420.04555</v>
      </c>
    </row>
    <row r="28" spans="9:17" x14ac:dyDescent="0.25">
      <c r="I28" s="1">
        <v>45382</v>
      </c>
      <c r="N28">
        <v>117280.52741</v>
      </c>
      <c r="O28">
        <v>138017.87695000001</v>
      </c>
      <c r="P28">
        <v>142930.68867999999</v>
      </c>
      <c r="Q28">
        <v>106066.01278999999</v>
      </c>
    </row>
    <row r="29" spans="9:17" x14ac:dyDescent="0.25">
      <c r="I29" s="1">
        <v>45412</v>
      </c>
      <c r="N29">
        <v>119693.73977</v>
      </c>
      <c r="O29">
        <v>137724.53969999999</v>
      </c>
      <c r="P29">
        <v>137071.93361000001</v>
      </c>
      <c r="Q29">
        <v>102771.62102000001</v>
      </c>
    </row>
    <row r="30" spans="9:17" x14ac:dyDescent="0.25">
      <c r="I30" s="1">
        <v>45443</v>
      </c>
      <c r="N30">
        <v>119850.77686</v>
      </c>
      <c r="O30">
        <v>137812.38634999999</v>
      </c>
      <c r="P30">
        <v>142526.23199</v>
      </c>
      <c r="Q30">
        <v>103937.26661000001</v>
      </c>
    </row>
    <row r="31" spans="9:17" x14ac:dyDescent="0.25">
      <c r="I31" s="1">
        <v>45473</v>
      </c>
      <c r="N31">
        <v>114426.16984</v>
      </c>
      <c r="O31">
        <v>133339.71515999999</v>
      </c>
      <c r="P31">
        <v>141552.11973999999</v>
      </c>
      <c r="Q31">
        <v>100586.0344</v>
      </c>
    </row>
    <row r="32" spans="9:17" x14ac:dyDescent="0.25">
      <c r="I32" s="1">
        <v>45504</v>
      </c>
      <c r="N32">
        <v>114640.10442</v>
      </c>
      <c r="O32">
        <v>133618.23149999999</v>
      </c>
      <c r="P32">
        <v>144184.88787000001</v>
      </c>
      <c r="Q32">
        <v>103517.99455</v>
      </c>
    </row>
    <row r="33" spans="9:17" x14ac:dyDescent="0.25">
      <c r="I33" s="1">
        <v>45535</v>
      </c>
      <c r="N33">
        <v>114251.6842</v>
      </c>
      <c r="O33">
        <v>131038.51398</v>
      </c>
      <c r="P33">
        <v>144886.92379</v>
      </c>
      <c r="Q33">
        <v>103662.23475</v>
      </c>
    </row>
    <row r="34" spans="9:17" x14ac:dyDescent="0.25">
      <c r="I34" s="1">
        <v>45565</v>
      </c>
      <c r="N34">
        <v>116987.69500000001</v>
      </c>
      <c r="O34">
        <v>127225.09629</v>
      </c>
      <c r="P34">
        <v>142565.74006000001</v>
      </c>
      <c r="Q34">
        <v>102114.24381</v>
      </c>
    </row>
    <row r="35" spans="9:17" x14ac:dyDescent="0.25">
      <c r="I35" s="1">
        <v>45596</v>
      </c>
      <c r="N35">
        <v>117751.63868</v>
      </c>
      <c r="O35">
        <v>130003.78052</v>
      </c>
      <c r="P35">
        <v>143388.19375000001</v>
      </c>
      <c r="Q35">
        <v>100488.76139</v>
      </c>
    </row>
    <row r="36" spans="9:17" x14ac:dyDescent="0.25">
      <c r="I36" s="1">
        <v>45626</v>
      </c>
      <c r="N36">
        <v>115505.89462000001</v>
      </c>
      <c r="O36">
        <v>133773.98439</v>
      </c>
      <c r="P36">
        <v>153418.07909000001</v>
      </c>
      <c r="Q36">
        <v>103336.62548</v>
      </c>
    </row>
    <row r="37" spans="9:17" x14ac:dyDescent="0.25">
      <c r="I37" s="1">
        <v>45657</v>
      </c>
      <c r="N37">
        <v>115809.15826</v>
      </c>
      <c r="O37">
        <v>140148.05936000001</v>
      </c>
      <c r="P37">
        <v>156122.02247</v>
      </c>
      <c r="Q37">
        <v>105364.70276</v>
      </c>
    </row>
    <row r="38" spans="9:17" x14ac:dyDescent="0.25">
      <c r="I38" s="1">
        <v>45688</v>
      </c>
      <c r="N38">
        <v>117737.22466000001</v>
      </c>
      <c r="O38">
        <v>139467.76196999999</v>
      </c>
      <c r="P38">
        <v>159813.28692000001</v>
      </c>
      <c r="Q38">
        <v>105026.09492</v>
      </c>
    </row>
    <row r="39" spans="9:17" x14ac:dyDescent="0.25">
      <c r="I39" s="1">
        <v>45716</v>
      </c>
      <c r="N39">
        <v>119586.77252</v>
      </c>
      <c r="O39">
        <v>139927.62797</v>
      </c>
      <c r="P39">
        <v>157053.86848999999</v>
      </c>
      <c r="Q39">
        <v>106470.83250999999</v>
      </c>
    </row>
    <row r="40" spans="9:17" x14ac:dyDescent="0.25">
      <c r="I40" s="1">
        <v>45747</v>
      </c>
      <c r="N40">
        <v>123081.22692</v>
      </c>
      <c r="O40">
        <v>137104.70082</v>
      </c>
      <c r="P40">
        <v>149629.14666999999</v>
      </c>
      <c r="Q40">
        <v>105088.75473</v>
      </c>
    </row>
    <row r="41" spans="9:17" x14ac:dyDescent="0.25">
      <c r="I41" s="1">
        <v>45777</v>
      </c>
      <c r="N41">
        <v>124058.34654</v>
      </c>
      <c r="O41">
        <v>139529.85631999999</v>
      </c>
      <c r="P41">
        <v>152902.40520000001</v>
      </c>
      <c r="Q41">
        <v>110272.96231</v>
      </c>
    </row>
    <row r="42" spans="9:17" x14ac:dyDescent="0.25">
      <c r="I42" s="1">
        <v>45808</v>
      </c>
      <c r="N42">
        <v>124669.42563</v>
      </c>
      <c r="O42">
        <v>135116.93661</v>
      </c>
      <c r="P42">
        <v>156733.91313999999</v>
      </c>
      <c r="Q42">
        <v>106004.9001</v>
      </c>
    </row>
    <row r="43" spans="9:17" x14ac:dyDescent="0.25">
      <c r="I43" s="1">
        <v>45838</v>
      </c>
      <c r="N43">
        <v>127307.38309</v>
      </c>
      <c r="O43">
        <v>133315.11699000001</v>
      </c>
      <c r="P43">
        <v>161520.23387</v>
      </c>
      <c r="Q43">
        <v>106235.61981</v>
      </c>
    </row>
    <row r="44" spans="9:17" x14ac:dyDescent="0.25">
      <c r="I44" s="1">
        <v>45869</v>
      </c>
      <c r="N44">
        <v>132735.02466</v>
      </c>
      <c r="O44">
        <v>137391.02655000001</v>
      </c>
      <c r="P44">
        <v>166976.12650000001</v>
      </c>
      <c r="Q44">
        <v>107314.28342000001</v>
      </c>
    </row>
    <row r="45" spans="9:17" x14ac:dyDescent="0.25">
      <c r="I45" s="1">
        <v>45900</v>
      </c>
      <c r="N45">
        <v>133781.55923000001</v>
      </c>
      <c r="O45">
        <v>133670.16008</v>
      </c>
      <c r="P45">
        <v>166789.70686999999</v>
      </c>
      <c r="Q45">
        <v>105427.09448</v>
      </c>
    </row>
    <row r="46" spans="9:17" x14ac:dyDescent="0.25">
      <c r="I46" s="1">
        <v>45930</v>
      </c>
      <c r="N46">
        <v>135209.307</v>
      </c>
      <c r="O46">
        <v>131152.36329000001</v>
      </c>
      <c r="P46">
        <v>168560.96502</v>
      </c>
      <c r="Q46">
        <v>103749.58054</v>
      </c>
    </row>
    <row r="47" spans="9:17" x14ac:dyDescent="0.25">
      <c r="I47" s="1">
        <v>45961</v>
      </c>
      <c r="N47">
        <v>134666.12559000001</v>
      </c>
      <c r="O47">
        <v>131623.95409000001</v>
      </c>
      <c r="P47">
        <v>172572.39132</v>
      </c>
      <c r="Q47">
        <v>103842.08237</v>
      </c>
    </row>
    <row r="48" spans="9:17" x14ac:dyDescent="0.25">
      <c r="I48" s="1">
        <v>45991</v>
      </c>
      <c r="N48">
        <v>136198.56474999999</v>
      </c>
      <c r="O48">
        <v>130222.68802</v>
      </c>
      <c r="P48">
        <v>170820.90625</v>
      </c>
      <c r="Q48">
        <v>102783.58121999999</v>
      </c>
    </row>
    <row r="49" spans="9:17" x14ac:dyDescent="0.25">
      <c r="I49" s="1">
        <v>46022</v>
      </c>
      <c r="N49">
        <v>133020.27077</v>
      </c>
      <c r="O49">
        <v>126410.30082999999</v>
      </c>
      <c r="P49">
        <v>166479.26699</v>
      </c>
      <c r="Q49">
        <v>99593.191489999997</v>
      </c>
    </row>
    <row r="50" spans="9:17" x14ac:dyDescent="0.25">
      <c r="I50" s="1">
        <v>46053</v>
      </c>
      <c r="N50">
        <v>140464.16983999999</v>
      </c>
      <c r="O50">
        <v>123459.66669</v>
      </c>
      <c r="P50">
        <v>166198.59890000001</v>
      </c>
      <c r="Q50">
        <v>97986.594549999994</v>
      </c>
    </row>
    <row r="51" spans="9:17" x14ac:dyDescent="0.25">
      <c r="I51" s="1">
        <v>46081</v>
      </c>
      <c r="N51">
        <v>141487.9454</v>
      </c>
      <c r="O51">
        <v>122175.52129</v>
      </c>
      <c r="P51">
        <v>165276.77739</v>
      </c>
      <c r="Q51">
        <v>97946.368669999996</v>
      </c>
    </row>
    <row r="52" spans="9:17" x14ac:dyDescent="0.25">
      <c r="I52" s="1">
        <v>46112</v>
      </c>
      <c r="N52">
        <v>143908.55442999999</v>
      </c>
      <c r="O52">
        <v>131002.40254</v>
      </c>
      <c r="P52">
        <v>165373.72102999999</v>
      </c>
      <c r="Q52">
        <v>100808.65637</v>
      </c>
    </row>
    <row r="53" spans="9:17" x14ac:dyDescent="0.25">
      <c r="I53" s="1">
        <v>46142</v>
      </c>
      <c r="N53">
        <v>148040.45040999999</v>
      </c>
      <c r="O53">
        <v>129741.99119</v>
      </c>
      <c r="P53">
        <v>178829.26608999999</v>
      </c>
      <c r="Q53">
        <v>100327.32685</v>
      </c>
    </row>
    <row r="54" spans="9:17" x14ac:dyDescent="0.25">
      <c r="I54" s="1">
        <v>46173</v>
      </c>
      <c r="J54">
        <v>139642.00104999999</v>
      </c>
      <c r="K54">
        <v>126274.21497</v>
      </c>
      <c r="L54">
        <v>180798.52343999999</v>
      </c>
      <c r="M54">
        <v>97943.341090000002</v>
      </c>
      <c r="N54">
        <v>139642.00104999999</v>
      </c>
      <c r="O54">
        <v>126274.21497</v>
      </c>
      <c r="P54">
        <v>180798.52343999999</v>
      </c>
      <c r="Q54">
        <v>97943.341090000002</v>
      </c>
    </row>
  </sheetData>
  <pageMargins left="0.7" right="0.7" top="0.75" bottom="0.75" header="0.3" footer="0.3"/>
  <drawing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7535-3180-4232-BE8E-162F1D96546C}">
  <dimension ref="B1:Q54"/>
  <sheetViews>
    <sheetView zoomScale="160" zoomScaleNormal="160" workbookViewId="0">
      <selection activeCell="B9" sqref="B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3" width="19.7109375" bestFit="1" customWidth="1"/>
    <col min="14" max="14" width="13" bestFit="1" customWidth="1"/>
    <col min="15" max="19" width="14.28515625" bestFit="1" customWidth="1"/>
  </cols>
  <sheetData>
    <row r="1" spans="2:17" x14ac:dyDescent="0.25">
      <c r="F1" t="s">
        <v>123</v>
      </c>
      <c r="G1" t="s">
        <v>20</v>
      </c>
      <c r="I1" t="s">
        <v>3</v>
      </c>
      <c r="J1" t="s">
        <v>118</v>
      </c>
      <c r="K1" t="s">
        <v>119</v>
      </c>
      <c r="L1" t="s">
        <v>120</v>
      </c>
      <c r="M1" t="s">
        <v>121</v>
      </c>
      <c r="N1" t="s">
        <v>113</v>
      </c>
      <c r="O1" t="s">
        <v>114</v>
      </c>
      <c r="P1" t="s">
        <v>115</v>
      </c>
      <c r="Q1" t="s">
        <v>116</v>
      </c>
    </row>
    <row r="2" spans="2:17" x14ac:dyDescent="0.25">
      <c r="B2">
        <v>822</v>
      </c>
      <c r="C2" t="s">
        <v>158</v>
      </c>
      <c r="D2" t="s">
        <v>113</v>
      </c>
      <c r="E2" t="str">
        <f>_xlfn.CONCAT(B2,"_",C2,"_",D2)</f>
        <v>822_B2_PH_FOORD</v>
      </c>
      <c r="F2" t="str">
        <f>INDEX(
Table_MAPPINGS_PH_GRAPHS_2[SERIES_ID],
MATCH(E2,Table_MAPPINGS_PH_GRAPHS_2[LOOKUP],0
))</f>
        <v>7459</v>
      </c>
      <c r="G2" t="str">
        <f>INDEX(
Table_MAPPINGS_PH_GRAPHS_2[LEGEND_DESCRIPTION],
MATCH(E2,Table_MAPPINGS_PH_GRAPHS_2[LOOKUP],0
))</f>
        <v>Foord</v>
      </c>
      <c r="I2" s="1">
        <v>44614</v>
      </c>
      <c r="N2">
        <v>100000</v>
      </c>
      <c r="O2">
        <v>100000</v>
      </c>
      <c r="P2">
        <v>100000</v>
      </c>
      <c r="Q2">
        <v>100000</v>
      </c>
    </row>
    <row r="3" spans="2:17" x14ac:dyDescent="0.25">
      <c r="B3">
        <v>822</v>
      </c>
      <c r="C3" t="str">
        <f>C2</f>
        <v>B2</v>
      </c>
      <c r="D3" t="s">
        <v>114</v>
      </c>
      <c r="E3" t="str">
        <f>_xlfn.CONCAT(B3,"_",C3,"_",D3)</f>
        <v>822_B2_PH_COMP_1</v>
      </c>
      <c r="F3" t="str">
        <f>INDEX(
Table_MAPPINGS_PH_GRAPHS_2[SERIES_ID],
MATCH(E3,Table_MAPPINGS_PH_GRAPHS_2[LOOKUP],0
))</f>
        <v>7461</v>
      </c>
      <c r="G3" t="str">
        <f>INDEX(
Table_MAPPINGS_PH_GRAPHS_2[LEGEND_DESCRIPTION],
MATCH(E3,Table_MAPPINGS_PH_GRAPHS_2[LOOKUP],0
))</f>
        <v>US inflation</v>
      </c>
      <c r="I3" s="1">
        <v>44620</v>
      </c>
      <c r="N3">
        <v>101827.80912000001</v>
      </c>
      <c r="O3">
        <v>102297.34444</v>
      </c>
      <c r="P3">
        <v>96675.999710000004</v>
      </c>
      <c r="Q3">
        <v>99714.799880000006</v>
      </c>
    </row>
    <row r="4" spans="2:17" x14ac:dyDescent="0.25">
      <c r="B4">
        <v>822</v>
      </c>
      <c r="C4" t="str">
        <f>C3</f>
        <v>B2</v>
      </c>
      <c r="D4" t="s">
        <v>115</v>
      </c>
      <c r="E4" t="str">
        <f>_xlfn.CONCAT(B4,"_",C4,"_",D4)</f>
        <v>822_B2_PH_COMP_2</v>
      </c>
      <c r="F4" t="str">
        <f>INDEX(
Table_MAPPINGS_PH_GRAPHS_2[SERIES_ID],
MATCH(E4,Table_MAPPINGS_PH_GRAPHS_2[LOOKUP],0
))</f>
        <v>7860</v>
      </c>
      <c r="G4" t="str">
        <f>INDEX(
Table_MAPPINGS_PH_GRAPHS_2[LEGEND_DESCRIPTION],
MATCH(E4,Table_MAPPINGS_PH_GRAPHS_2[LOOKUP],0
))</f>
        <v>World equities</v>
      </c>
      <c r="I4" s="1">
        <v>44651</v>
      </c>
      <c r="N4">
        <v>99190.405360000004</v>
      </c>
      <c r="O4">
        <v>98419.796279999995</v>
      </c>
      <c r="P4">
        <v>93941.971720000001</v>
      </c>
      <c r="Q4">
        <v>91519.159660000005</v>
      </c>
    </row>
    <row r="5" spans="2:17" x14ac:dyDescent="0.25">
      <c r="B5">
        <v>822</v>
      </c>
      <c r="C5" t="str">
        <f>C4</f>
        <v>B2</v>
      </c>
      <c r="D5" t="s">
        <v>116</v>
      </c>
      <c r="E5" t="str">
        <f>_xlfn.CONCAT(B5,"_",C5,"_",D5)</f>
        <v>822_B2_PH_COMP_3</v>
      </c>
      <c r="F5" t="str">
        <f>INDEX(
Table_MAPPINGS_PH_GRAPHS_2[SERIES_ID],
MATCH(E5,Table_MAPPINGS_PH_GRAPHS_2[LOOKUP],0
))</f>
        <v>7862</v>
      </c>
      <c r="G5" t="str">
        <f>INDEX(
Table_MAPPINGS_PH_GRAPHS_2[LEGEND_DESCRIPTION],
MATCH(E5,Table_MAPPINGS_PH_GRAPHS_2[LOOKUP],0
))</f>
        <v>World bonds</v>
      </c>
      <c r="I5" s="1">
        <v>44681</v>
      </c>
      <c r="N5">
        <v>103750.47945</v>
      </c>
      <c r="O5">
        <v>106705.54003</v>
      </c>
      <c r="P5">
        <v>93316.179220000005</v>
      </c>
      <c r="Q5">
        <v>93081.889120000007</v>
      </c>
    </row>
    <row r="6" spans="2:17" x14ac:dyDescent="0.25">
      <c r="I6" s="1">
        <v>44712</v>
      </c>
      <c r="N6">
        <v>104235.82461</v>
      </c>
      <c r="O6">
        <v>105700.6054</v>
      </c>
      <c r="P6">
        <v>92774.289780000006</v>
      </c>
      <c r="Q6">
        <v>92142.708199999994</v>
      </c>
    </row>
    <row r="7" spans="2:17" x14ac:dyDescent="0.25">
      <c r="I7" s="1">
        <v>44742</v>
      </c>
      <c r="N7">
        <v>105436.83869999999</v>
      </c>
      <c r="O7">
        <v>112550.31782</v>
      </c>
      <c r="P7">
        <v>88796.282800000001</v>
      </c>
      <c r="Q7">
        <v>92878.883379999999</v>
      </c>
    </row>
    <row r="8" spans="2:17" x14ac:dyDescent="0.25">
      <c r="I8" s="1">
        <v>44773</v>
      </c>
      <c r="N8">
        <v>104545.29294</v>
      </c>
      <c r="O8">
        <v>114916.98125</v>
      </c>
      <c r="P8">
        <v>97074.128899999996</v>
      </c>
      <c r="Q8">
        <v>96537.037079999995</v>
      </c>
    </row>
    <row r="9" spans="2:17" x14ac:dyDescent="0.25">
      <c r="I9" s="1">
        <v>44804</v>
      </c>
      <c r="N9">
        <v>106976.6963</v>
      </c>
      <c r="O9">
        <v>118480.0937</v>
      </c>
      <c r="P9">
        <v>95370.016090000005</v>
      </c>
      <c r="Q9">
        <v>95086.351330000005</v>
      </c>
    </row>
    <row r="10" spans="2:17" x14ac:dyDescent="0.25">
      <c r="I10" s="1">
        <v>44834</v>
      </c>
      <c r="N10">
        <v>107953.93522</v>
      </c>
      <c r="O10">
        <v>125653.05937</v>
      </c>
      <c r="P10">
        <v>91354.389150000003</v>
      </c>
      <c r="Q10">
        <v>95336.833799999993</v>
      </c>
    </row>
    <row r="11" spans="2:17" x14ac:dyDescent="0.25">
      <c r="I11" s="1">
        <v>44865</v>
      </c>
      <c r="N11">
        <v>109668.92123000001</v>
      </c>
      <c r="O11">
        <v>128081.05342</v>
      </c>
      <c r="P11">
        <v>99989.435270000002</v>
      </c>
      <c r="Q11">
        <v>96250.695129999993</v>
      </c>
    </row>
    <row r="12" spans="2:17" x14ac:dyDescent="0.25">
      <c r="I12" s="1">
        <v>44895</v>
      </c>
      <c r="N12">
        <v>108228.60241000001</v>
      </c>
      <c r="O12">
        <v>120161.965</v>
      </c>
      <c r="P12">
        <v>98725.931920000003</v>
      </c>
      <c r="Q12">
        <v>94312.623529999997</v>
      </c>
    </row>
    <row r="13" spans="2:17" x14ac:dyDescent="0.25">
      <c r="I13" s="1">
        <v>44926</v>
      </c>
      <c r="N13">
        <v>110738.58903</v>
      </c>
      <c r="O13">
        <v>118910.03290000001</v>
      </c>
      <c r="P13">
        <v>95099.875079999998</v>
      </c>
      <c r="Q13">
        <v>93245.927379999994</v>
      </c>
    </row>
    <row r="14" spans="2:17" x14ac:dyDescent="0.25">
      <c r="I14" s="1">
        <v>44957</v>
      </c>
      <c r="N14">
        <v>119131.09368000001</v>
      </c>
      <c r="O14">
        <v>122485.19445</v>
      </c>
      <c r="P14">
        <v>104529.27668</v>
      </c>
      <c r="Q14">
        <v>98312.080709999995</v>
      </c>
    </row>
    <row r="15" spans="2:17" x14ac:dyDescent="0.25">
      <c r="I15" s="1">
        <v>44985</v>
      </c>
      <c r="N15">
        <v>120983.03908</v>
      </c>
      <c r="O15">
        <v>129639.65882</v>
      </c>
      <c r="P15">
        <v>107511.03214</v>
      </c>
      <c r="Q15">
        <v>100213.87982</v>
      </c>
    </row>
    <row r="16" spans="2:17" x14ac:dyDescent="0.25">
      <c r="I16" s="1">
        <v>45016</v>
      </c>
      <c r="N16">
        <v>118486.52387</v>
      </c>
      <c r="O16">
        <v>125745.87480000001</v>
      </c>
      <c r="P16">
        <v>106781.70203</v>
      </c>
      <c r="Q16">
        <v>100820.98985</v>
      </c>
    </row>
    <row r="17" spans="9:17" x14ac:dyDescent="0.25">
      <c r="I17" s="1">
        <v>45046</v>
      </c>
      <c r="N17">
        <v>122085.8241</v>
      </c>
      <c r="O17">
        <v>129711.73144</v>
      </c>
      <c r="P17">
        <v>112121.35444</v>
      </c>
      <c r="Q17">
        <v>104039.57403</v>
      </c>
    </row>
    <row r="18" spans="9:17" x14ac:dyDescent="0.25">
      <c r="I18" s="1">
        <v>45077</v>
      </c>
      <c r="N18">
        <v>125758.84291000001</v>
      </c>
      <c r="O18">
        <v>140064.33402000001</v>
      </c>
      <c r="P18">
        <v>120017.71815</v>
      </c>
      <c r="Q18">
        <v>109764.55892</v>
      </c>
    </row>
    <row r="19" spans="9:17" x14ac:dyDescent="0.25">
      <c r="I19" s="1">
        <v>45107</v>
      </c>
      <c r="N19">
        <v>120566.17361</v>
      </c>
      <c r="O19">
        <v>134078.42261000001</v>
      </c>
      <c r="P19">
        <v>121718.68785</v>
      </c>
      <c r="Q19">
        <v>104870.26268</v>
      </c>
    </row>
    <row r="20" spans="9:17" x14ac:dyDescent="0.25">
      <c r="I20" s="1">
        <v>45138</v>
      </c>
      <c r="N20">
        <v>116513.14862000001</v>
      </c>
      <c r="O20">
        <v>127173.95101</v>
      </c>
      <c r="P20">
        <v>118219.09637</v>
      </c>
      <c r="Q20">
        <v>99632.261599999998</v>
      </c>
    </row>
    <row r="21" spans="9:17" x14ac:dyDescent="0.25">
      <c r="I21" s="1">
        <v>45169</v>
      </c>
      <c r="N21">
        <v>117949.91249</v>
      </c>
      <c r="O21">
        <v>135345.59602</v>
      </c>
      <c r="P21">
        <v>121978.09514999999</v>
      </c>
      <c r="Q21">
        <v>103908.94233999999</v>
      </c>
    </row>
    <row r="22" spans="9:17" x14ac:dyDescent="0.25">
      <c r="I22" s="1">
        <v>45199</v>
      </c>
      <c r="N22">
        <v>113670.30579</v>
      </c>
      <c r="O22">
        <v>136218.09899999999</v>
      </c>
      <c r="P22">
        <v>117823.49894999999</v>
      </c>
      <c r="Q22">
        <v>100786.84886</v>
      </c>
    </row>
    <row r="23" spans="9:17" x14ac:dyDescent="0.25">
      <c r="I23" s="1">
        <v>45230</v>
      </c>
      <c r="N23">
        <v>112264.60102</v>
      </c>
      <c r="O23">
        <v>134247.09525000001</v>
      </c>
      <c r="P23">
        <v>113371.39822</v>
      </c>
      <c r="Q23">
        <v>98238.135550000006</v>
      </c>
    </row>
    <row r="24" spans="9:17" x14ac:dyDescent="0.25">
      <c r="I24" s="1">
        <v>45260</v>
      </c>
      <c r="N24">
        <v>112615.79333</v>
      </c>
      <c r="O24">
        <v>135920.32616999999</v>
      </c>
      <c r="P24">
        <v>124614.18837</v>
      </c>
      <c r="Q24">
        <v>104169.69121</v>
      </c>
    </row>
    <row r="25" spans="9:17" x14ac:dyDescent="0.25">
      <c r="I25" s="1">
        <v>45291</v>
      </c>
      <c r="N25">
        <v>114973.29102</v>
      </c>
      <c r="O25">
        <v>132771.74869000001</v>
      </c>
      <c r="P25">
        <v>127518.3888</v>
      </c>
      <c r="Q25">
        <v>105706.79127</v>
      </c>
    </row>
    <row r="26" spans="9:17" x14ac:dyDescent="0.25">
      <c r="I26" s="1">
        <v>45322</v>
      </c>
      <c r="N26">
        <v>112047.18734999999</v>
      </c>
      <c r="O26">
        <v>135471.10381999999</v>
      </c>
      <c r="P26">
        <v>131857.62254000001</v>
      </c>
      <c r="Q26">
        <v>105894.69365</v>
      </c>
    </row>
    <row r="27" spans="9:17" x14ac:dyDescent="0.25">
      <c r="I27" s="1">
        <v>45351</v>
      </c>
      <c r="N27">
        <v>114157.70909</v>
      </c>
      <c r="O27">
        <v>139850.23779000001</v>
      </c>
      <c r="P27">
        <v>141492.89447999999</v>
      </c>
      <c r="Q27">
        <v>107420.04555</v>
      </c>
    </row>
    <row r="28" spans="9:17" x14ac:dyDescent="0.25">
      <c r="I28" s="1">
        <v>45382</v>
      </c>
      <c r="N28">
        <v>116381.42813</v>
      </c>
      <c r="O28">
        <v>138017.87695000001</v>
      </c>
      <c r="P28">
        <v>142930.68867999999</v>
      </c>
      <c r="Q28">
        <v>106066.01278999999</v>
      </c>
    </row>
    <row r="29" spans="9:17" x14ac:dyDescent="0.25">
      <c r="I29" s="1">
        <v>45412</v>
      </c>
      <c r="N29">
        <v>118792.25016</v>
      </c>
      <c r="O29">
        <v>137724.53969999999</v>
      </c>
      <c r="P29">
        <v>137071.93361000001</v>
      </c>
      <c r="Q29">
        <v>102771.62102000001</v>
      </c>
    </row>
    <row r="30" spans="9:17" x14ac:dyDescent="0.25">
      <c r="I30" s="1">
        <v>45443</v>
      </c>
      <c r="N30">
        <v>118975.79819</v>
      </c>
      <c r="O30">
        <v>137812.38634999999</v>
      </c>
      <c r="P30">
        <v>142526.23199</v>
      </c>
      <c r="Q30">
        <v>103937.26661000001</v>
      </c>
    </row>
    <row r="31" spans="9:17" x14ac:dyDescent="0.25">
      <c r="I31" s="1">
        <v>45473</v>
      </c>
      <c r="N31">
        <v>113649.72446</v>
      </c>
      <c r="O31">
        <v>133339.71515999999</v>
      </c>
      <c r="P31">
        <v>141552.11973999999</v>
      </c>
      <c r="Q31">
        <v>100586.0344</v>
      </c>
    </row>
    <row r="32" spans="9:17" x14ac:dyDescent="0.25">
      <c r="I32" s="1">
        <v>45504</v>
      </c>
      <c r="N32">
        <v>113890.52601</v>
      </c>
      <c r="O32">
        <v>133618.23149999999</v>
      </c>
      <c r="P32">
        <v>144184.88787000001</v>
      </c>
      <c r="Q32">
        <v>103517.99455</v>
      </c>
    </row>
    <row r="33" spans="9:17" x14ac:dyDescent="0.25">
      <c r="I33" s="1">
        <v>45535</v>
      </c>
      <c r="N33">
        <v>113533.90771</v>
      </c>
      <c r="O33">
        <v>131038.51398</v>
      </c>
      <c r="P33">
        <v>144886.92379</v>
      </c>
      <c r="Q33">
        <v>103662.23475</v>
      </c>
    </row>
    <row r="34" spans="9:17" x14ac:dyDescent="0.25">
      <c r="I34" s="1">
        <v>45565</v>
      </c>
      <c r="N34">
        <v>116260.55959999999</v>
      </c>
      <c r="O34">
        <v>127225.09629</v>
      </c>
      <c r="P34">
        <v>142565.74006000001</v>
      </c>
      <c r="Q34">
        <v>102114.24381</v>
      </c>
    </row>
    <row r="35" spans="9:17" x14ac:dyDescent="0.25">
      <c r="I35" s="1">
        <v>45596</v>
      </c>
      <c r="N35">
        <v>117042.83719999999</v>
      </c>
      <c r="O35">
        <v>130003.78052</v>
      </c>
      <c r="P35">
        <v>143388.19375000001</v>
      </c>
      <c r="Q35">
        <v>100488.76139</v>
      </c>
    </row>
    <row r="36" spans="9:17" x14ac:dyDescent="0.25">
      <c r="I36" s="1">
        <v>45626</v>
      </c>
      <c r="N36">
        <v>114850.55146</v>
      </c>
      <c r="O36">
        <v>133773.98439</v>
      </c>
      <c r="P36">
        <v>153418.07909000001</v>
      </c>
      <c r="Q36">
        <v>103336.62548</v>
      </c>
    </row>
    <row r="37" spans="9:17" x14ac:dyDescent="0.25">
      <c r="I37" s="1">
        <v>45657</v>
      </c>
      <c r="N37">
        <v>115173.67833</v>
      </c>
      <c r="O37">
        <v>140148.05936000001</v>
      </c>
      <c r="P37">
        <v>156122.02247</v>
      </c>
      <c r="Q37">
        <v>105364.70276</v>
      </c>
    </row>
    <row r="38" spans="9:17" x14ac:dyDescent="0.25">
      <c r="I38" s="1">
        <v>45688</v>
      </c>
      <c r="N38">
        <v>117100.09071999999</v>
      </c>
      <c r="O38">
        <v>139467.76196999999</v>
      </c>
      <c r="P38">
        <v>159813.28692000001</v>
      </c>
      <c r="Q38">
        <v>105026.09492</v>
      </c>
    </row>
    <row r="39" spans="9:17" x14ac:dyDescent="0.25">
      <c r="I39" s="1">
        <v>45716</v>
      </c>
      <c r="N39">
        <v>118946.79724</v>
      </c>
      <c r="O39">
        <v>139927.62797</v>
      </c>
      <c r="P39">
        <v>157053.86848999999</v>
      </c>
      <c r="Q39">
        <v>106470.83250999999</v>
      </c>
    </row>
    <row r="40" spans="9:17" x14ac:dyDescent="0.25">
      <c r="I40" s="1">
        <v>45747</v>
      </c>
      <c r="N40">
        <v>122419.42875000001</v>
      </c>
      <c r="O40">
        <v>137104.70082</v>
      </c>
      <c r="P40">
        <v>149629.14666999999</v>
      </c>
      <c r="Q40">
        <v>105088.75473</v>
      </c>
    </row>
    <row r="41" spans="9:17" x14ac:dyDescent="0.25">
      <c r="I41" s="1">
        <v>45777</v>
      </c>
      <c r="N41">
        <v>123408.26806</v>
      </c>
      <c r="O41">
        <v>139529.85631999999</v>
      </c>
      <c r="P41">
        <v>152902.40520000001</v>
      </c>
      <c r="Q41">
        <v>110272.96231</v>
      </c>
    </row>
    <row r="42" spans="9:17" x14ac:dyDescent="0.25">
      <c r="I42" s="1">
        <v>45808</v>
      </c>
      <c r="N42">
        <v>124036.18569</v>
      </c>
      <c r="O42">
        <v>135116.93661</v>
      </c>
      <c r="P42">
        <v>156733.91313999999</v>
      </c>
      <c r="Q42">
        <v>106004.9001</v>
      </c>
    </row>
    <row r="43" spans="9:17" x14ac:dyDescent="0.25">
      <c r="I43" s="1">
        <v>45838</v>
      </c>
      <c r="N43">
        <v>126664.98271</v>
      </c>
      <c r="O43">
        <v>133315.11699000001</v>
      </c>
      <c r="P43">
        <v>161520.23387</v>
      </c>
      <c r="Q43">
        <v>106235.61981</v>
      </c>
    </row>
    <row r="44" spans="9:17" x14ac:dyDescent="0.25">
      <c r="I44" s="1">
        <v>45869</v>
      </c>
      <c r="N44">
        <v>132046.43893</v>
      </c>
      <c r="O44">
        <v>137391.02655000001</v>
      </c>
      <c r="P44">
        <v>166976.12650000001</v>
      </c>
      <c r="Q44">
        <v>107314.28342000001</v>
      </c>
    </row>
    <row r="45" spans="9:17" x14ac:dyDescent="0.25">
      <c r="I45" s="1">
        <v>45900</v>
      </c>
      <c r="N45">
        <v>133104.69344999999</v>
      </c>
      <c r="O45">
        <v>133670.16008</v>
      </c>
      <c r="P45">
        <v>166789.70686999999</v>
      </c>
      <c r="Q45">
        <v>105427.09448</v>
      </c>
    </row>
    <row r="46" spans="9:17" x14ac:dyDescent="0.25">
      <c r="I46" s="1">
        <v>45930</v>
      </c>
      <c r="N46">
        <v>134542.20572999999</v>
      </c>
      <c r="O46">
        <v>131152.36329000001</v>
      </c>
      <c r="P46">
        <v>168560.96502</v>
      </c>
      <c r="Q46">
        <v>103749.58054</v>
      </c>
    </row>
    <row r="47" spans="9:17" x14ac:dyDescent="0.25">
      <c r="I47" s="1">
        <v>45961</v>
      </c>
      <c r="N47">
        <v>134034.59531999999</v>
      </c>
      <c r="O47">
        <v>131623.95409000001</v>
      </c>
      <c r="P47">
        <v>172572.39132</v>
      </c>
      <c r="Q47">
        <v>103842.08237</v>
      </c>
    </row>
    <row r="48" spans="9:17" x14ac:dyDescent="0.25">
      <c r="I48" s="1">
        <v>45991</v>
      </c>
      <c r="N48">
        <v>135571.64637999999</v>
      </c>
      <c r="O48">
        <v>130222.68802</v>
      </c>
      <c r="P48">
        <v>170820.90625</v>
      </c>
      <c r="Q48">
        <v>102783.58121999999</v>
      </c>
    </row>
    <row r="49" spans="9:17" x14ac:dyDescent="0.25">
      <c r="I49" s="1">
        <v>46022</v>
      </c>
      <c r="N49">
        <v>132465.92383000001</v>
      </c>
      <c r="O49">
        <v>126410.30082999999</v>
      </c>
      <c r="P49">
        <v>166479.26699</v>
      </c>
      <c r="Q49">
        <v>99593.191489999997</v>
      </c>
    </row>
    <row r="50" spans="9:17" x14ac:dyDescent="0.25">
      <c r="I50" s="1">
        <v>46053</v>
      </c>
      <c r="N50">
        <v>139837.03325000001</v>
      </c>
      <c r="O50">
        <v>123459.66669</v>
      </c>
      <c r="P50">
        <v>166198.59890000001</v>
      </c>
      <c r="Q50">
        <v>97986.594549999994</v>
      </c>
    </row>
    <row r="51" spans="9:17" x14ac:dyDescent="0.25">
      <c r="I51" s="1">
        <v>46081</v>
      </c>
      <c r="N51">
        <v>140873.20960999999</v>
      </c>
      <c r="O51">
        <v>122175.52129</v>
      </c>
      <c r="P51">
        <v>165276.77739</v>
      </c>
      <c r="Q51">
        <v>97946.368669999996</v>
      </c>
    </row>
    <row r="52" spans="9:17" x14ac:dyDescent="0.25">
      <c r="I52" s="1">
        <v>46112</v>
      </c>
      <c r="N52">
        <v>143292.07707</v>
      </c>
      <c r="O52">
        <v>131002.40254</v>
      </c>
      <c r="P52">
        <v>165373.72102999999</v>
      </c>
      <c r="Q52">
        <v>100808.65637</v>
      </c>
    </row>
    <row r="53" spans="9:17" x14ac:dyDescent="0.25">
      <c r="I53" s="1">
        <v>46142</v>
      </c>
      <c r="N53">
        <v>147397.8651</v>
      </c>
      <c r="O53">
        <v>129741.99119</v>
      </c>
      <c r="P53">
        <v>178829.26608999999</v>
      </c>
      <c r="Q53">
        <v>100327.32685</v>
      </c>
    </row>
    <row r="54" spans="9:17" x14ac:dyDescent="0.25">
      <c r="I54" s="1">
        <v>46173</v>
      </c>
      <c r="J54">
        <v>139140.63592</v>
      </c>
      <c r="K54">
        <v>126274.21497</v>
      </c>
      <c r="L54">
        <v>180798.52343999999</v>
      </c>
      <c r="M54">
        <v>97943.341090000002</v>
      </c>
      <c r="N54">
        <v>139140.63592</v>
      </c>
      <c r="O54">
        <v>126274.21497</v>
      </c>
      <c r="P54">
        <v>180798.52343999999</v>
      </c>
      <c r="Q54">
        <v>97943.341090000002</v>
      </c>
    </row>
  </sheetData>
  <pageMargins left="0.7" right="0.7" top="0.75" bottom="0.75" header="0.3" footer="0.3"/>
  <drawing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758E-E5F7-4B12-9B26-1EA44475CF37}">
  <dimension ref="B1:M54"/>
  <sheetViews>
    <sheetView topLeftCell="A7" zoomScale="160" zoomScaleNormal="160" workbookViewId="0">
      <selection activeCell="H16" sqref="H16"/>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823</v>
      </c>
      <c r="C2" t="s">
        <v>127</v>
      </c>
      <c r="D2" t="s">
        <v>113</v>
      </c>
      <c r="E2" t="str">
        <f>_xlfn.CONCAT(B2,"_",C2,"_",D2)</f>
        <v>823_A_PH_FOORD</v>
      </c>
      <c r="F2" t="str">
        <f>INDEX(
Table_MAPPINGS_PH_GRAPHS_2[SERIES_ID],
MATCH(E2,Table_MAPPINGS_PH_GRAPHS_2[LOOKUP],0
))</f>
        <v>7477</v>
      </c>
      <c r="G2" t="str">
        <f>INDEX(
Table_MAPPINGS_PH_GRAPHS_2[LEGEND_DESCRIPTION],
MATCH(E2,Table_MAPPINGS_PH_GRAPHS_2[LOOKUP],0
))</f>
        <v>Foord</v>
      </c>
      <c r="I2" s="1">
        <v>44614</v>
      </c>
      <c r="L2">
        <v>100000</v>
      </c>
      <c r="M2">
        <v>100000</v>
      </c>
    </row>
    <row r="3" spans="2:13" x14ac:dyDescent="0.25">
      <c r="B3">
        <v>823</v>
      </c>
      <c r="C3" t="s">
        <v>127</v>
      </c>
      <c r="D3" t="s">
        <v>114</v>
      </c>
      <c r="E3" t="str">
        <f>_xlfn.CONCAT(B3,"_",C3,"_",D3)</f>
        <v>823_A_PH_COMP_1</v>
      </c>
      <c r="F3" t="str">
        <f>INDEX(
Table_MAPPINGS_PH_GRAPHS_2[SERIES_ID],
MATCH(E3,Table_MAPPINGS_PH_GRAPHS_2[LOOKUP],0
))</f>
        <v>7485</v>
      </c>
      <c r="G3" t="str">
        <f>INDEX(
Table_MAPPINGS_PH_GRAPHS_2[LEGEND_DESCRIPTION],
MATCH(E3,Table_MAPPINGS_PH_GRAPHS_2[LOOKUP],0
))</f>
        <v>Benchmark</v>
      </c>
      <c r="I3" s="1">
        <v>44620</v>
      </c>
      <c r="L3">
        <v>100866.17094</v>
      </c>
      <c r="M3">
        <v>101307.78436000001</v>
      </c>
    </row>
    <row r="4" spans="2:13" x14ac:dyDescent="0.25">
      <c r="I4" s="1">
        <v>44651</v>
      </c>
      <c r="L4">
        <v>97360.327120000002</v>
      </c>
      <c r="M4">
        <v>97829.244349999994</v>
      </c>
    </row>
    <row r="5" spans="2:13" x14ac:dyDescent="0.25">
      <c r="I5" s="1">
        <v>44681</v>
      </c>
      <c r="L5">
        <v>96152.663209999999</v>
      </c>
      <c r="M5">
        <v>97456.134699999995</v>
      </c>
    </row>
    <row r="6" spans="2:13" x14ac:dyDescent="0.25">
      <c r="I6" s="1">
        <v>44712</v>
      </c>
      <c r="L6">
        <v>96569.691720000003</v>
      </c>
      <c r="M6">
        <v>96856.002259999994</v>
      </c>
    </row>
    <row r="7" spans="2:13" x14ac:dyDescent="0.25">
      <c r="I7" s="1">
        <v>44742</v>
      </c>
      <c r="L7">
        <v>96262.574189999999</v>
      </c>
      <c r="M7">
        <v>92902.607969999997</v>
      </c>
    </row>
    <row r="8" spans="2:13" x14ac:dyDescent="0.25">
      <c r="I8" s="1">
        <v>44773</v>
      </c>
      <c r="L8">
        <v>97642.115359999996</v>
      </c>
      <c r="M8">
        <v>100636.57343999999</v>
      </c>
    </row>
    <row r="9" spans="2:13" x14ac:dyDescent="0.25">
      <c r="I9" s="1">
        <v>44804</v>
      </c>
      <c r="L9">
        <v>98944.31177</v>
      </c>
      <c r="M9">
        <v>99344.487110000002</v>
      </c>
    </row>
    <row r="10" spans="2:13" x14ac:dyDescent="0.25">
      <c r="I10" s="1">
        <v>44834</v>
      </c>
      <c r="L10">
        <v>94410.37053</v>
      </c>
      <c r="M10">
        <v>94828.119030000002</v>
      </c>
    </row>
    <row r="11" spans="2:13" x14ac:dyDescent="0.25">
      <c r="I11" s="1">
        <v>44865</v>
      </c>
      <c r="L11">
        <v>95088.381099999999</v>
      </c>
      <c r="M11">
        <v>102655.14297</v>
      </c>
    </row>
    <row r="12" spans="2:13" x14ac:dyDescent="0.25">
      <c r="I12" s="1">
        <v>44895</v>
      </c>
      <c r="L12">
        <v>96854.193809999997</v>
      </c>
      <c r="M12">
        <v>102072.15171999999</v>
      </c>
    </row>
    <row r="13" spans="2:13" x14ac:dyDescent="0.25">
      <c r="I13" s="1">
        <v>44926</v>
      </c>
      <c r="L13">
        <v>99161.872210000001</v>
      </c>
      <c r="M13">
        <v>98604.324229999998</v>
      </c>
    </row>
    <row r="14" spans="2:13" x14ac:dyDescent="0.25">
      <c r="I14" s="1">
        <v>44957</v>
      </c>
      <c r="L14">
        <v>112105.58693</v>
      </c>
      <c r="M14">
        <v>108446.70071999999</v>
      </c>
    </row>
    <row r="15" spans="2:13" x14ac:dyDescent="0.25">
      <c r="I15" s="1">
        <v>44985</v>
      </c>
      <c r="L15">
        <v>113258.5215</v>
      </c>
      <c r="M15">
        <v>110968.02529000001</v>
      </c>
    </row>
    <row r="16" spans="2:13" x14ac:dyDescent="0.25">
      <c r="I16" s="1">
        <v>45016</v>
      </c>
      <c r="L16">
        <v>111987.53438</v>
      </c>
      <c r="M16">
        <v>110130.40704999999</v>
      </c>
    </row>
    <row r="17" spans="9:13" x14ac:dyDescent="0.25">
      <c r="I17" s="1">
        <v>45046</v>
      </c>
      <c r="L17">
        <v>112878.12998</v>
      </c>
      <c r="M17">
        <v>115220.87711</v>
      </c>
    </row>
    <row r="18" spans="9:13" x14ac:dyDescent="0.25">
      <c r="I18" s="1">
        <v>45077</v>
      </c>
      <c r="L18">
        <v>118400.81778</v>
      </c>
      <c r="M18">
        <v>123149.75317</v>
      </c>
    </row>
    <row r="19" spans="9:13" x14ac:dyDescent="0.25">
      <c r="I19" s="1">
        <v>45107</v>
      </c>
      <c r="L19">
        <v>116450.91548</v>
      </c>
      <c r="M19">
        <v>124565.91067</v>
      </c>
    </row>
    <row r="20" spans="9:13" x14ac:dyDescent="0.25">
      <c r="I20" s="1">
        <v>45138</v>
      </c>
      <c r="L20">
        <v>114854.26618000001</v>
      </c>
      <c r="M20">
        <v>121307.79654</v>
      </c>
    </row>
    <row r="21" spans="9:13" x14ac:dyDescent="0.25">
      <c r="I21" s="1">
        <v>45169</v>
      </c>
      <c r="L21">
        <v>116473.98321999999</v>
      </c>
      <c r="M21">
        <v>124592.181</v>
      </c>
    </row>
    <row r="22" spans="9:13" x14ac:dyDescent="0.25">
      <c r="I22" s="1">
        <v>45199</v>
      </c>
      <c r="L22">
        <v>111034.5202</v>
      </c>
      <c r="M22">
        <v>120529.52387</v>
      </c>
    </row>
    <row r="23" spans="9:13" x14ac:dyDescent="0.25">
      <c r="I23" s="1">
        <v>45230</v>
      </c>
      <c r="L23">
        <v>106337.29556</v>
      </c>
      <c r="M23">
        <v>115821.25268999999</v>
      </c>
    </row>
    <row r="24" spans="9:13" x14ac:dyDescent="0.25">
      <c r="I24" s="1">
        <v>45260</v>
      </c>
      <c r="L24">
        <v>112235.85179</v>
      </c>
      <c r="M24">
        <v>127077.92736</v>
      </c>
    </row>
    <row r="25" spans="9:13" x14ac:dyDescent="0.25">
      <c r="I25" s="1">
        <v>45291</v>
      </c>
      <c r="L25">
        <v>115474.38124</v>
      </c>
      <c r="M25">
        <v>129865.0949</v>
      </c>
    </row>
    <row r="26" spans="9:13" x14ac:dyDescent="0.25">
      <c r="I26" s="1">
        <v>45322</v>
      </c>
      <c r="L26">
        <v>112465.17224</v>
      </c>
      <c r="M26">
        <v>133439.15216999999</v>
      </c>
    </row>
    <row r="27" spans="9:13" x14ac:dyDescent="0.25">
      <c r="I27" s="1">
        <v>45351</v>
      </c>
      <c r="L27">
        <v>118032.18627999999</v>
      </c>
      <c r="M27">
        <v>143207.49463999999</v>
      </c>
    </row>
    <row r="28" spans="9:13" x14ac:dyDescent="0.25">
      <c r="I28" s="1">
        <v>45382</v>
      </c>
      <c r="L28">
        <v>121534.86395</v>
      </c>
      <c r="M28">
        <v>144479.92356</v>
      </c>
    </row>
    <row r="29" spans="9:13" x14ac:dyDescent="0.25">
      <c r="I29" s="1">
        <v>45412</v>
      </c>
      <c r="L29">
        <v>122446.71805</v>
      </c>
      <c r="M29">
        <v>139089.90358000001</v>
      </c>
    </row>
    <row r="30" spans="9:13" x14ac:dyDescent="0.25">
      <c r="I30" s="1">
        <v>45443</v>
      </c>
      <c r="L30">
        <v>125735.00145</v>
      </c>
      <c r="M30">
        <v>143972.77069</v>
      </c>
    </row>
    <row r="31" spans="9:13" x14ac:dyDescent="0.25">
      <c r="I31" s="1">
        <v>45473</v>
      </c>
      <c r="L31">
        <v>120699.45</v>
      </c>
      <c r="M31">
        <v>143212.02209000001</v>
      </c>
    </row>
    <row r="32" spans="9:13" x14ac:dyDescent="0.25">
      <c r="I32" s="1">
        <v>45504</v>
      </c>
      <c r="L32">
        <v>120703.52078000001</v>
      </c>
      <c r="M32">
        <v>145628.85432000001</v>
      </c>
    </row>
    <row r="33" spans="9:13" x14ac:dyDescent="0.25">
      <c r="I33" s="1">
        <v>45535</v>
      </c>
      <c r="L33">
        <v>118924.13881999999</v>
      </c>
      <c r="M33">
        <v>146141.74475000001</v>
      </c>
    </row>
    <row r="34" spans="9:13" x14ac:dyDescent="0.25">
      <c r="I34" s="1">
        <v>45565</v>
      </c>
      <c r="L34">
        <v>123912.19788000001</v>
      </c>
      <c r="M34">
        <v>144441.85592999999</v>
      </c>
    </row>
    <row r="35" spans="9:13" x14ac:dyDescent="0.25">
      <c r="I35" s="1">
        <v>45596</v>
      </c>
      <c r="L35">
        <v>124486.17747</v>
      </c>
      <c r="M35">
        <v>144855.18878999999</v>
      </c>
    </row>
    <row r="36" spans="9:13" x14ac:dyDescent="0.25">
      <c r="I36" s="1">
        <v>45626</v>
      </c>
      <c r="L36">
        <v>128012.37519000001</v>
      </c>
      <c r="M36">
        <v>153678.35391999999</v>
      </c>
    </row>
    <row r="37" spans="9:13" x14ac:dyDescent="0.25">
      <c r="I37" s="1">
        <v>45657</v>
      </c>
      <c r="L37">
        <v>130599.12798</v>
      </c>
      <c r="M37">
        <v>156719.72059000001</v>
      </c>
    </row>
    <row r="38" spans="9:13" x14ac:dyDescent="0.25">
      <c r="I38" s="1">
        <v>45688</v>
      </c>
      <c r="L38">
        <v>135096.88453000001</v>
      </c>
      <c r="M38">
        <v>160123.23421</v>
      </c>
    </row>
    <row r="39" spans="9:13" x14ac:dyDescent="0.25">
      <c r="I39" s="1">
        <v>45716</v>
      </c>
      <c r="L39">
        <v>136348.87468000001</v>
      </c>
      <c r="M39">
        <v>157498.40173000001</v>
      </c>
    </row>
    <row r="40" spans="9:13" x14ac:dyDescent="0.25">
      <c r="I40" s="1">
        <v>45747</v>
      </c>
      <c r="L40">
        <v>134192.71966</v>
      </c>
      <c r="M40">
        <v>150752.54551</v>
      </c>
    </row>
    <row r="41" spans="9:13" x14ac:dyDescent="0.25">
      <c r="I41" s="1">
        <v>45777</v>
      </c>
      <c r="L41">
        <v>131518.67131999999</v>
      </c>
      <c r="M41">
        <v>154046.24887000001</v>
      </c>
    </row>
    <row r="42" spans="9:13" x14ac:dyDescent="0.25">
      <c r="I42" s="1">
        <v>45808</v>
      </c>
      <c r="L42">
        <v>134905.10569</v>
      </c>
      <c r="M42">
        <v>157549.15830000001</v>
      </c>
    </row>
    <row r="43" spans="9:13" x14ac:dyDescent="0.25">
      <c r="I43" s="1">
        <v>45838</v>
      </c>
      <c r="L43">
        <v>139036.03998</v>
      </c>
      <c r="M43">
        <v>162580.43484</v>
      </c>
    </row>
    <row r="44" spans="9:13" x14ac:dyDescent="0.25">
      <c r="I44" s="1">
        <v>45869</v>
      </c>
      <c r="L44">
        <v>143639.18442999999</v>
      </c>
      <c r="M44">
        <v>168152.53331999999</v>
      </c>
    </row>
    <row r="45" spans="9:13" x14ac:dyDescent="0.25">
      <c r="I45" s="1">
        <v>45900</v>
      </c>
      <c r="L45">
        <v>142342.41571999999</v>
      </c>
      <c r="M45">
        <v>167688.71049999999</v>
      </c>
    </row>
    <row r="46" spans="9:13" x14ac:dyDescent="0.25">
      <c r="I46" s="1">
        <v>45930</v>
      </c>
      <c r="L46">
        <v>147278.45928000001</v>
      </c>
      <c r="M46">
        <v>170080.34604999999</v>
      </c>
    </row>
    <row r="47" spans="9:13" x14ac:dyDescent="0.25">
      <c r="I47" s="1">
        <v>45961</v>
      </c>
      <c r="L47">
        <v>146566.07324999999</v>
      </c>
      <c r="M47">
        <v>174493.04891000001</v>
      </c>
    </row>
    <row r="48" spans="9:13" x14ac:dyDescent="0.25">
      <c r="I48" s="1">
        <v>45991</v>
      </c>
      <c r="L48">
        <v>143208.13432000001</v>
      </c>
      <c r="M48">
        <v>172164.96187999999</v>
      </c>
    </row>
    <row r="49" spans="9:13" x14ac:dyDescent="0.25">
      <c r="I49" s="1">
        <v>46022</v>
      </c>
      <c r="L49">
        <v>139515.93935</v>
      </c>
      <c r="M49">
        <v>168130.87755</v>
      </c>
    </row>
    <row r="50" spans="9:13" x14ac:dyDescent="0.25">
      <c r="I50" s="1">
        <v>46053</v>
      </c>
      <c r="L50">
        <v>140022.97727</v>
      </c>
      <c r="M50">
        <v>169005.76267</v>
      </c>
    </row>
    <row r="51" spans="9:13" x14ac:dyDescent="0.25">
      <c r="I51" s="1">
        <v>46081</v>
      </c>
      <c r="L51">
        <v>133614.21695</v>
      </c>
      <c r="M51">
        <v>168946.85612000001</v>
      </c>
    </row>
    <row r="52" spans="9:13" x14ac:dyDescent="0.25">
      <c r="I52" s="1">
        <v>46112</v>
      </c>
      <c r="L52">
        <v>133277.69936</v>
      </c>
      <c r="M52">
        <v>167486.92275999999</v>
      </c>
    </row>
    <row r="53" spans="9:13" x14ac:dyDescent="0.25">
      <c r="I53" s="1">
        <v>46142</v>
      </c>
      <c r="L53">
        <v>139609.11491</v>
      </c>
      <c r="M53">
        <v>182002.57415</v>
      </c>
    </row>
    <row r="54" spans="9:13" x14ac:dyDescent="0.25">
      <c r="I54" s="1">
        <v>46173</v>
      </c>
      <c r="J54">
        <v>134351.47993999999</v>
      </c>
      <c r="K54">
        <v>184981.69519</v>
      </c>
      <c r="L54">
        <v>134351.47993999999</v>
      </c>
      <c r="M54">
        <v>184981.69519</v>
      </c>
    </row>
  </sheetData>
  <pageMargins left="0.7" right="0.7" top="0.75" bottom="0.75" header="0.3" footer="0.3"/>
  <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6D26-2280-4664-8D49-5C01596E26FB}">
  <dimension ref="B1:M54"/>
  <sheetViews>
    <sheetView zoomScale="175" zoomScaleNormal="175" workbookViewId="0">
      <selection activeCell="G8" sqref="G8"/>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9.7109375" bestFit="1" customWidth="1"/>
    <col min="11" max="11" width="18.2851562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119</v>
      </c>
      <c r="K1" t="s">
        <v>118</v>
      </c>
      <c r="L1" t="s">
        <v>114</v>
      </c>
      <c r="M1" t="s">
        <v>113</v>
      </c>
    </row>
    <row r="2" spans="2:13" x14ac:dyDescent="0.25">
      <c r="B2">
        <v>823</v>
      </c>
      <c r="C2" t="s">
        <v>158</v>
      </c>
      <c r="D2" t="s">
        <v>113</v>
      </c>
      <c r="E2" t="str">
        <f>_xlfn.CONCAT(B2,"_",C2,"_",D2)</f>
        <v>823_B2_PH_FOORD</v>
      </c>
      <c r="F2" t="str">
        <f>INDEX(
Table_MAPPINGS_PH_GRAPHS_2[SERIES_ID],
MATCH(E2,Table_MAPPINGS_PH_GRAPHS_2[LOOKUP],0
))</f>
        <v>7487</v>
      </c>
      <c r="G2" t="str">
        <f>INDEX(
Table_MAPPINGS_PH_GRAPHS_2[LEGEND_DESCRIPTION],
MATCH(E2,Table_MAPPINGS_PH_GRAPHS_2[LOOKUP],0
))</f>
        <v>Foord</v>
      </c>
      <c r="I2" s="1">
        <v>44614</v>
      </c>
      <c r="L2">
        <v>100000</v>
      </c>
      <c r="M2">
        <v>100000</v>
      </c>
    </row>
    <row r="3" spans="2:13" x14ac:dyDescent="0.25">
      <c r="B3">
        <v>823</v>
      </c>
      <c r="C3" t="str">
        <f>C2</f>
        <v>B2</v>
      </c>
      <c r="D3" t="s">
        <v>114</v>
      </c>
      <c r="E3" t="str">
        <f>_xlfn.CONCAT(B3,"_",C3,"_",D3)</f>
        <v>823_B2_PH_COMP_1</v>
      </c>
      <c r="F3" t="str">
        <f>INDEX(
Table_MAPPINGS_PH_GRAPHS_2[SERIES_ID],
MATCH(E3,Table_MAPPINGS_PH_GRAPHS_2[LOOKUP],0
))</f>
        <v>7485</v>
      </c>
      <c r="G3" t="str">
        <f>INDEX(
Table_MAPPINGS_PH_GRAPHS_2[LEGEND_DESCRIPTION],
MATCH(E3,Table_MAPPINGS_PH_GRAPHS_2[LOOKUP],0
))</f>
        <v>Benchmark</v>
      </c>
      <c r="I3" s="1">
        <v>44620</v>
      </c>
      <c r="L3">
        <v>101307.78436000001</v>
      </c>
      <c r="M3">
        <v>99561.601269999999</v>
      </c>
    </row>
    <row r="4" spans="2:13" x14ac:dyDescent="0.25">
      <c r="I4" s="1">
        <v>44651</v>
      </c>
      <c r="L4">
        <v>97829.244349999994</v>
      </c>
      <c r="M4">
        <v>96124.948099999994</v>
      </c>
    </row>
    <row r="5" spans="2:13" x14ac:dyDescent="0.25">
      <c r="I5" s="1">
        <v>44681</v>
      </c>
      <c r="L5">
        <v>97456.134699999995</v>
      </c>
      <c r="M5">
        <v>94954.843150000001</v>
      </c>
    </row>
    <row r="6" spans="2:13" x14ac:dyDescent="0.25">
      <c r="I6" s="1">
        <v>44712</v>
      </c>
      <c r="L6">
        <v>96856.002259999994</v>
      </c>
      <c r="M6">
        <v>95390.116829999999</v>
      </c>
    </row>
    <row r="7" spans="2:13" x14ac:dyDescent="0.25">
      <c r="I7" s="1">
        <v>44742</v>
      </c>
      <c r="L7">
        <v>92902.607969999997</v>
      </c>
      <c r="M7">
        <v>95108.863070000007</v>
      </c>
    </row>
    <row r="8" spans="2:13" x14ac:dyDescent="0.25">
      <c r="I8" s="1">
        <v>44773</v>
      </c>
      <c r="L8">
        <v>100636.57343999999</v>
      </c>
      <c r="M8">
        <v>96492.363740000001</v>
      </c>
    </row>
    <row r="9" spans="2:13" x14ac:dyDescent="0.25">
      <c r="I9" s="1">
        <v>44804</v>
      </c>
      <c r="L9">
        <v>99344.487110000002</v>
      </c>
      <c r="M9">
        <v>97803.095579999994</v>
      </c>
    </row>
    <row r="10" spans="2:13" x14ac:dyDescent="0.25">
      <c r="I10" s="1">
        <v>44834</v>
      </c>
      <c r="L10">
        <v>94828.119030000002</v>
      </c>
      <c r="M10">
        <v>93350.803809999998</v>
      </c>
    </row>
    <row r="11" spans="2:13" x14ac:dyDescent="0.25">
      <c r="I11" s="1">
        <v>44865</v>
      </c>
      <c r="L11">
        <v>102655.14297</v>
      </c>
      <c r="M11">
        <v>94042.777359999993</v>
      </c>
    </row>
    <row r="12" spans="2:13" x14ac:dyDescent="0.25">
      <c r="I12" s="1">
        <v>44895</v>
      </c>
      <c r="L12">
        <v>102072.15171999999</v>
      </c>
      <c r="M12">
        <v>95808.426009999996</v>
      </c>
    </row>
    <row r="13" spans="2:13" x14ac:dyDescent="0.25">
      <c r="I13" s="1">
        <v>44926</v>
      </c>
      <c r="L13">
        <v>98604.324229999998</v>
      </c>
      <c r="M13">
        <v>98109.796119999999</v>
      </c>
    </row>
    <row r="14" spans="2:13" x14ac:dyDescent="0.25">
      <c r="I14" s="1">
        <v>44957</v>
      </c>
      <c r="L14">
        <v>108446.70071999999</v>
      </c>
      <c r="M14">
        <v>110911.75328999999</v>
      </c>
    </row>
    <row r="15" spans="2:13" x14ac:dyDescent="0.25">
      <c r="I15" s="1">
        <v>44985</v>
      </c>
      <c r="L15">
        <v>110968.02529000001</v>
      </c>
      <c r="M15">
        <v>112074.7153</v>
      </c>
    </row>
    <row r="16" spans="2:13" x14ac:dyDescent="0.25">
      <c r="I16" s="1">
        <v>45016</v>
      </c>
      <c r="L16">
        <v>110130.40704999999</v>
      </c>
      <c r="M16">
        <v>110847.46672</v>
      </c>
    </row>
    <row r="17" spans="9:13" x14ac:dyDescent="0.25">
      <c r="I17" s="1">
        <v>45046</v>
      </c>
      <c r="L17">
        <v>115220.87711</v>
      </c>
      <c r="M17">
        <v>111751.05025</v>
      </c>
    </row>
    <row r="18" spans="9:13" x14ac:dyDescent="0.25">
      <c r="I18" s="1">
        <v>45077</v>
      </c>
      <c r="L18">
        <v>123149.75317</v>
      </c>
      <c r="M18">
        <v>117231.92722</v>
      </c>
    </row>
    <row r="19" spans="9:13" x14ac:dyDescent="0.25">
      <c r="I19" s="1">
        <v>45107</v>
      </c>
      <c r="L19">
        <v>124565.91067</v>
      </c>
      <c r="M19">
        <v>115334.13395</v>
      </c>
    </row>
    <row r="20" spans="9:13" x14ac:dyDescent="0.25">
      <c r="I20" s="1">
        <v>45138</v>
      </c>
      <c r="L20">
        <v>121307.79654</v>
      </c>
      <c r="M20">
        <v>113785.89893</v>
      </c>
    </row>
    <row r="21" spans="9:13" x14ac:dyDescent="0.25">
      <c r="I21" s="1">
        <v>45169</v>
      </c>
      <c r="L21">
        <v>124592.181</v>
      </c>
      <c r="M21">
        <v>115412.26</v>
      </c>
    </row>
    <row r="22" spans="9:13" x14ac:dyDescent="0.25">
      <c r="I22" s="1">
        <v>45199</v>
      </c>
      <c r="L22">
        <v>120529.52387</v>
      </c>
      <c r="M22">
        <v>110069.33130000001</v>
      </c>
    </row>
    <row r="23" spans="9:13" x14ac:dyDescent="0.25">
      <c r="I23" s="1">
        <v>45230</v>
      </c>
      <c r="L23">
        <v>115821.25268999999</v>
      </c>
      <c r="M23">
        <v>105460.341</v>
      </c>
    </row>
    <row r="24" spans="9:13" x14ac:dyDescent="0.25">
      <c r="I24" s="1">
        <v>45260</v>
      </c>
      <c r="L24">
        <v>127077.92736</v>
      </c>
      <c r="M24">
        <v>111307.74073999999</v>
      </c>
    </row>
    <row r="25" spans="9:13" x14ac:dyDescent="0.25">
      <c r="I25" s="1">
        <v>45291</v>
      </c>
      <c r="L25">
        <v>129865.0949</v>
      </c>
      <c r="M25">
        <v>114529.65889000001</v>
      </c>
    </row>
    <row r="26" spans="9:13" x14ac:dyDescent="0.25">
      <c r="I26" s="1">
        <v>45322</v>
      </c>
      <c r="L26">
        <v>133439.15216999999</v>
      </c>
      <c r="M26">
        <v>111588.54807</v>
      </c>
    </row>
    <row r="27" spans="9:13" x14ac:dyDescent="0.25">
      <c r="I27" s="1">
        <v>45351</v>
      </c>
      <c r="L27">
        <v>143207.49463999999</v>
      </c>
      <c r="M27">
        <v>117109.15772</v>
      </c>
    </row>
    <row r="28" spans="9:13" x14ac:dyDescent="0.25">
      <c r="I28" s="1">
        <v>45382</v>
      </c>
      <c r="L28">
        <v>144479.92356</v>
      </c>
      <c r="M28">
        <v>120592.24008</v>
      </c>
    </row>
    <row r="29" spans="9:13" x14ac:dyDescent="0.25">
      <c r="I29" s="1">
        <v>45412</v>
      </c>
      <c r="L29">
        <v>139089.90358000001</v>
      </c>
      <c r="M29">
        <v>121523.50255</v>
      </c>
    </row>
    <row r="30" spans="9:13" x14ac:dyDescent="0.25">
      <c r="I30" s="1">
        <v>45443</v>
      </c>
      <c r="L30">
        <v>143972.77069</v>
      </c>
      <c r="M30">
        <v>124798.54641</v>
      </c>
    </row>
    <row r="31" spans="9:13" x14ac:dyDescent="0.25">
      <c r="I31" s="1">
        <v>45473</v>
      </c>
      <c r="L31">
        <v>143212.02209000001</v>
      </c>
      <c r="M31">
        <v>119855.17663</v>
      </c>
    </row>
    <row r="32" spans="9:13" x14ac:dyDescent="0.25">
      <c r="I32" s="1">
        <v>45504</v>
      </c>
      <c r="L32">
        <v>145628.85432000001</v>
      </c>
      <c r="M32">
        <v>119890.44495999999</v>
      </c>
    </row>
    <row r="33" spans="9:13" x14ac:dyDescent="0.25">
      <c r="I33" s="1">
        <v>45535</v>
      </c>
      <c r="L33">
        <v>146141.74475000001</v>
      </c>
      <c r="M33">
        <v>118161.85038</v>
      </c>
    </row>
    <row r="34" spans="9:13" x14ac:dyDescent="0.25">
      <c r="I34" s="1">
        <v>45565</v>
      </c>
      <c r="L34">
        <v>144441.85592999999</v>
      </c>
      <c r="M34">
        <v>123113.70241</v>
      </c>
    </row>
    <row r="35" spans="9:13" x14ac:dyDescent="0.25">
      <c r="I35" s="1">
        <v>45596</v>
      </c>
      <c r="L35">
        <v>144855.18878999999</v>
      </c>
      <c r="M35">
        <v>123710.5854</v>
      </c>
    </row>
    <row r="36" spans="9:13" x14ac:dyDescent="0.25">
      <c r="I36" s="1">
        <v>45626</v>
      </c>
      <c r="L36">
        <v>153678.35391999999</v>
      </c>
      <c r="M36">
        <v>127215.98949000001</v>
      </c>
    </row>
    <row r="37" spans="9:13" x14ac:dyDescent="0.25">
      <c r="I37" s="1">
        <v>45657</v>
      </c>
      <c r="L37">
        <v>156719.72059000001</v>
      </c>
      <c r="M37">
        <v>129796.3812</v>
      </c>
    </row>
    <row r="38" spans="9:13" x14ac:dyDescent="0.25">
      <c r="I38" s="1">
        <v>45688</v>
      </c>
      <c r="L38">
        <v>160123.23421</v>
      </c>
      <c r="M38">
        <v>134263.40531</v>
      </c>
    </row>
    <row r="39" spans="9:13" x14ac:dyDescent="0.25">
      <c r="I39" s="1">
        <v>45716</v>
      </c>
      <c r="L39">
        <v>157498.40173000001</v>
      </c>
      <c r="M39">
        <v>135525.02935</v>
      </c>
    </row>
    <row r="40" spans="9:13" x14ac:dyDescent="0.25">
      <c r="I40" s="1">
        <v>45747</v>
      </c>
      <c r="L40">
        <v>150752.54551</v>
      </c>
      <c r="M40">
        <v>133424.55478000001</v>
      </c>
    </row>
    <row r="41" spans="9:13" x14ac:dyDescent="0.25">
      <c r="I41" s="1">
        <v>45777</v>
      </c>
      <c r="L41">
        <v>154046.24887000001</v>
      </c>
      <c r="M41">
        <v>130811.57335999999</v>
      </c>
    </row>
    <row r="42" spans="9:13" x14ac:dyDescent="0.25">
      <c r="I42" s="1">
        <v>45808</v>
      </c>
      <c r="L42">
        <v>157549.15830000001</v>
      </c>
      <c r="M42">
        <v>134180.81490999999</v>
      </c>
    </row>
    <row r="43" spans="9:13" x14ac:dyDescent="0.25">
      <c r="I43" s="1">
        <v>45838</v>
      </c>
      <c r="L43">
        <v>162580.43484</v>
      </c>
      <c r="M43">
        <v>138287.11989999999</v>
      </c>
    </row>
    <row r="44" spans="9:13" x14ac:dyDescent="0.25">
      <c r="I44" s="1">
        <v>45869</v>
      </c>
      <c r="L44">
        <v>168152.53331999999</v>
      </c>
      <c r="M44">
        <v>142859.50257000001</v>
      </c>
    </row>
    <row r="45" spans="9:13" x14ac:dyDescent="0.25">
      <c r="I45" s="1">
        <v>45900</v>
      </c>
      <c r="L45">
        <v>167688.71049999999</v>
      </c>
      <c r="M45">
        <v>141607.70009</v>
      </c>
    </row>
    <row r="46" spans="9:13" x14ac:dyDescent="0.25">
      <c r="I46" s="1">
        <v>45930</v>
      </c>
      <c r="L46">
        <v>170080.34604999999</v>
      </c>
      <c r="M46">
        <v>146510.44432000001</v>
      </c>
    </row>
    <row r="47" spans="9:13" x14ac:dyDescent="0.25">
      <c r="I47" s="1">
        <v>45961</v>
      </c>
      <c r="L47">
        <v>174493.04891000001</v>
      </c>
      <c r="M47">
        <v>145837.66745000001</v>
      </c>
    </row>
    <row r="48" spans="9:13" x14ac:dyDescent="0.25">
      <c r="I48" s="1">
        <v>45991</v>
      </c>
      <c r="L48">
        <v>172164.96187999999</v>
      </c>
      <c r="M48">
        <v>142550.56985999999</v>
      </c>
    </row>
    <row r="49" spans="9:13" x14ac:dyDescent="0.25">
      <c r="I49" s="1">
        <v>46022</v>
      </c>
      <c r="L49">
        <v>168130.87755</v>
      </c>
      <c r="M49">
        <v>138938.02147000001</v>
      </c>
    </row>
    <row r="50" spans="9:13" x14ac:dyDescent="0.25">
      <c r="I50" s="1">
        <v>46053</v>
      </c>
      <c r="L50">
        <v>169005.76267</v>
      </c>
      <c r="M50">
        <v>139466.59997000001</v>
      </c>
    </row>
    <row r="51" spans="9:13" x14ac:dyDescent="0.25">
      <c r="I51" s="1">
        <v>46081</v>
      </c>
      <c r="L51">
        <v>168946.85612000001</v>
      </c>
      <c r="M51">
        <v>133166.96203</v>
      </c>
    </row>
    <row r="52" spans="9:13" x14ac:dyDescent="0.25">
      <c r="I52" s="1">
        <v>46112</v>
      </c>
      <c r="L52">
        <v>167486.92275999999</v>
      </c>
      <c r="M52">
        <v>132863.83296999999</v>
      </c>
    </row>
    <row r="53" spans="9:13" x14ac:dyDescent="0.25">
      <c r="I53" s="1">
        <v>46142</v>
      </c>
      <c r="L53">
        <v>182002.57415</v>
      </c>
      <c r="M53">
        <v>139140.70274000001</v>
      </c>
    </row>
    <row r="54" spans="9:13" x14ac:dyDescent="0.25">
      <c r="I54" s="1">
        <v>46173</v>
      </c>
      <c r="J54">
        <v>184981.69519</v>
      </c>
      <c r="K54">
        <v>133978.13360999999</v>
      </c>
      <c r="L54">
        <v>184981.69519</v>
      </c>
      <c r="M54">
        <v>133978.13360999999</v>
      </c>
    </row>
  </sheetData>
  <pageMargins left="0.7" right="0.7" top="0.75" bottom="0.75" header="0.3" footer="0.3"/>
  <drawing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1D20F-798F-4557-82F8-BA6096A93FEF}">
  <dimension ref="A1:L16"/>
  <sheetViews>
    <sheetView showGridLines="0" zoomScale="160" zoomScaleNormal="160" workbookViewId="0">
      <selection activeCell="N15" sqref="N15"/>
    </sheetView>
  </sheetViews>
  <sheetFormatPr defaultColWidth="42.28515625" defaultRowHeight="15" x14ac:dyDescent="0.25"/>
  <cols>
    <col min="1" max="1" width="4.425781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2" x14ac:dyDescent="0.25">
      <c r="A1" s="15" t="s">
        <v>142</v>
      </c>
      <c r="B1" s="15" t="s">
        <v>143</v>
      </c>
      <c r="C1" s="15" t="s">
        <v>42</v>
      </c>
      <c r="D1" s="15" t="s">
        <v>124</v>
      </c>
      <c r="F1" s="17"/>
      <c r="G1" s="17"/>
      <c r="H1" s="20"/>
      <c r="I1" s="4"/>
      <c r="J1" s="20"/>
    </row>
    <row r="2" spans="1:12" ht="11.25" customHeight="1" x14ac:dyDescent="0.25">
      <c r="F2" s="17"/>
      <c r="G2" s="17"/>
      <c r="H2" s="20"/>
      <c r="I2" s="4"/>
      <c r="J2" s="20"/>
    </row>
    <row r="3" spans="1:12" ht="11.25" customHeight="1" x14ac:dyDescent="0.25">
      <c r="G3" s="17"/>
    </row>
    <row r="4" spans="1:12" ht="11.25" customHeight="1" x14ac:dyDescent="0.15">
      <c r="A4" s="7">
        <v>1</v>
      </c>
      <c r="B4" s="7">
        <v>823</v>
      </c>
      <c r="C4" s="7" t="s">
        <v>128</v>
      </c>
      <c r="D4" s="7" t="str">
        <f>_xlfn.TEXTJOIN("_",TRUE,B4,C4,A4)</f>
        <v>823_ESAOT_1</v>
      </c>
      <c r="F4" s="33" t="str">
        <f>INDEX(
Table_V_FFS_ESAOT_ALL_SPECIFIED_CATEGORIES[[ITEM_DESCRIPTION]:[ITEM_DESCRIPTION]],
MATCH(D4,Table_V_FFS_ESAOT_ALL_SPECIFIED_CATEGORIES[[LOOKUP]:[LOOKUP]],0)
)</f>
        <v>Communication services</v>
      </c>
      <c r="G4" s="17">
        <f>INDEX(
Table_V_FFS_ESAOT_ALL_SPECIFIED_CATEGORIES[[CURRENT_VALUE]:[CURRENT_VALUE]],
MATCH(D4,Table_V_FFS_ESAOT_ALL_SPECIFIED_CATEGORIES[[LOOKUP]:[LOOKUP]],0)
)</f>
        <v>19.532264000000001</v>
      </c>
      <c r="H4" s="34">
        <f>INDEX(
Table_V_FFS_ESAOT_ALL_SPECIFIED_CATEGORIES[[CURRENT_VALUE]:[CURRENT_VALUE]],
MATCH(D4,Table_V_FFS_ESAOT_ALL_SPECIFIED_CATEGORIES[[LOOKUP]:[LOOKUP]],0)
)</f>
        <v>19.532264000000001</v>
      </c>
      <c r="I4" s="29" t="str">
        <f t="shared" ref="I4:I15" si="0">IF(J4=0,"",IF(J4&gt;0,$L$4,$L$5))</f>
        <v>p</v>
      </c>
      <c r="J4" s="35">
        <f>ROUND(INDEX(
Table_V_FFS_ESAOT_ALL_SPECIFIED_CATEGORIES[[CHANGE]:[CHANGE]],
MATCH(D4,Table_V_FFS_ESAOT_ALL_SPECIFIED_CATEGORIES[[LOOKUP]:[LOOKUP]],0)
),1)</f>
        <v>0.1</v>
      </c>
      <c r="L4" s="10" t="s">
        <v>125</v>
      </c>
    </row>
    <row r="5" spans="1:12" ht="11.25" customHeight="1" x14ac:dyDescent="0.15">
      <c r="A5" s="7">
        <v>2</v>
      </c>
      <c r="B5" s="7">
        <v>823</v>
      </c>
      <c r="C5" s="7" t="s">
        <v>128</v>
      </c>
      <c r="D5" s="7" t="str">
        <f t="shared" ref="D5:D13" si="1">_xlfn.TEXTJOIN("_",TRUE,B5,C5,A5)</f>
        <v>823_ESAOT_2</v>
      </c>
      <c r="F5" s="33" t="str">
        <f>INDEX(
Table_V_FFS_ESAOT_ALL_SPECIFIED_CATEGORIES[[ITEM_DESCRIPTION]:[ITEM_DESCRIPTION]],
MATCH(D5,Table_V_FFS_ESAOT_ALL_SPECIFIED_CATEGORIES[[LOOKUP]:[LOOKUP]],0)
)</f>
        <v>Consumer discretionary</v>
      </c>
      <c r="G5" s="17">
        <f>INDEX(
Table_V_FFS_ESAOT_ALL_SPECIFIED_CATEGORIES[[CURRENT_VALUE]:[CURRENT_VALUE]],
MATCH(D5,Table_V_FFS_ESAOT_ALL_SPECIFIED_CATEGORIES[[LOOKUP]:[LOOKUP]],0)
)</f>
        <v>15.941884</v>
      </c>
      <c r="H5" s="34">
        <f>INDEX(
Table_V_FFS_ESAOT_ALL_SPECIFIED_CATEGORIES[[CURRENT_VALUE]:[CURRENT_VALUE]],
MATCH(D5,Table_V_FFS_ESAOT_ALL_SPECIFIED_CATEGORIES[[LOOKUP]:[LOOKUP]],0)
)</f>
        <v>15.941884</v>
      </c>
      <c r="I5" s="29" t="str">
        <f t="shared" si="0"/>
        <v>q</v>
      </c>
      <c r="J5" s="35">
        <f>ROUND(INDEX(
Table_V_FFS_ESAOT_ALL_SPECIFIED_CATEGORIES[[CHANGE]:[CHANGE]],
MATCH(D5,Table_V_FFS_ESAOT_ALL_SPECIFIED_CATEGORIES[[LOOKUP]:[LOOKUP]],0)
),1)</f>
        <v>-0.5</v>
      </c>
      <c r="L5" s="10" t="s">
        <v>126</v>
      </c>
    </row>
    <row r="6" spans="1:12" ht="11.25" customHeight="1" x14ac:dyDescent="0.15">
      <c r="A6" s="7">
        <v>3</v>
      </c>
      <c r="B6" s="7">
        <v>823</v>
      </c>
      <c r="C6" s="7" t="s">
        <v>128</v>
      </c>
      <c r="D6" s="7" t="str">
        <f t="shared" si="1"/>
        <v>823_ESAOT_3</v>
      </c>
      <c r="F6" s="33" t="str">
        <f>INDEX(
Table_V_FFS_ESAOT_ALL_SPECIFIED_CATEGORIES[[ITEM_DESCRIPTION]:[ITEM_DESCRIPTION]],
MATCH(D6,Table_V_FFS_ESAOT_ALL_SPECIFIED_CATEGORIES[[LOOKUP]:[LOOKUP]],0)
)</f>
        <v>Information technology</v>
      </c>
      <c r="G6" s="17">
        <f>INDEX(
Table_V_FFS_ESAOT_ALL_SPECIFIED_CATEGORIES[[CURRENT_VALUE]:[CURRENT_VALUE]],
MATCH(D6,Table_V_FFS_ESAOT_ALL_SPECIFIED_CATEGORIES[[LOOKUP]:[LOOKUP]],0)
)</f>
        <v>12.914107</v>
      </c>
      <c r="H6" s="34">
        <f>INDEX(
Table_V_FFS_ESAOT_ALL_SPECIFIED_CATEGORIES[[CURRENT_VALUE]:[CURRENT_VALUE]],
MATCH(D6,Table_V_FFS_ESAOT_ALL_SPECIFIED_CATEGORIES[[LOOKUP]:[LOOKUP]],0)
)</f>
        <v>12.914107</v>
      </c>
      <c r="I6" s="29" t="str">
        <f t="shared" si="0"/>
        <v>p</v>
      </c>
      <c r="J6" s="35">
        <f>ROUND(INDEX(
Table_V_FFS_ESAOT_ALL_SPECIFIED_CATEGORIES[[CHANGE]:[CHANGE]],
MATCH(D6,Table_V_FFS_ESAOT_ALL_SPECIFIED_CATEGORIES[[LOOKUP]:[LOOKUP]],0)
),1)</f>
        <v>1.8</v>
      </c>
      <c r="L6" s="11"/>
    </row>
    <row r="7" spans="1:12" ht="11.25" customHeight="1" x14ac:dyDescent="0.15">
      <c r="A7" s="7">
        <v>4</v>
      </c>
      <c r="B7" s="7">
        <v>823</v>
      </c>
      <c r="C7" s="7" t="s">
        <v>128</v>
      </c>
      <c r="D7" s="7" t="str">
        <f t="shared" si="1"/>
        <v>823_ESAOT_4</v>
      </c>
      <c r="F7" s="33" t="str">
        <f>INDEX(
Table_V_FFS_ESAOT_ALL_SPECIFIED_CATEGORIES[[ITEM_DESCRIPTION]:[ITEM_DESCRIPTION]],
MATCH(D7,Table_V_FFS_ESAOT_ALL_SPECIFIED_CATEGORIES[[LOOKUP]:[LOOKUP]],0)
)</f>
        <v>Energy</v>
      </c>
      <c r="G7" s="17">
        <f>INDEX(
Table_V_FFS_ESAOT_ALL_SPECIFIED_CATEGORIES[[CURRENT_VALUE]:[CURRENT_VALUE]],
MATCH(D7,Table_V_FFS_ESAOT_ALL_SPECIFIED_CATEGORIES[[LOOKUP]:[LOOKUP]],0)
)</f>
        <v>10.349804000000001</v>
      </c>
      <c r="H7" s="34">
        <f>INDEX(
Table_V_FFS_ESAOT_ALL_SPECIFIED_CATEGORIES[[CURRENT_VALUE]:[CURRENT_VALUE]],
MATCH(D7,Table_V_FFS_ESAOT_ALL_SPECIFIED_CATEGORIES[[LOOKUP]:[LOOKUP]],0)
)</f>
        <v>10.349804000000001</v>
      </c>
      <c r="I7" s="29" t="str">
        <f t="shared" si="0"/>
        <v>q</v>
      </c>
      <c r="J7" s="35">
        <f>ROUND(INDEX(
Table_V_FFS_ESAOT_ALL_SPECIFIED_CATEGORIES[[CHANGE]:[CHANGE]],
MATCH(D7,Table_V_FFS_ESAOT_ALL_SPECIFIED_CATEGORIES[[LOOKUP]:[LOOKUP]],0)
),1)</f>
        <v>-1.9</v>
      </c>
      <c r="L7" s="11"/>
    </row>
    <row r="8" spans="1:12" ht="11.25" customHeight="1" x14ac:dyDescent="0.15">
      <c r="A8" s="7">
        <v>5</v>
      </c>
      <c r="B8" s="7">
        <v>823</v>
      </c>
      <c r="C8" s="7" t="s">
        <v>128</v>
      </c>
      <c r="D8" s="7" t="str">
        <f t="shared" si="1"/>
        <v>823_ESAOT_5</v>
      </c>
      <c r="F8" s="33" t="str">
        <f>INDEX(
Table_V_FFS_ESAOT_ALL_SPECIFIED_CATEGORIES[[ITEM_DESCRIPTION]:[ITEM_DESCRIPTION]],
MATCH(D8,Table_V_FFS_ESAOT_ALL_SPECIFIED_CATEGORIES[[LOOKUP]:[LOOKUP]],0)
)</f>
        <v>Financials</v>
      </c>
      <c r="G8" s="17">
        <f>INDEX(
Table_V_FFS_ESAOT_ALL_SPECIFIED_CATEGORIES[[CURRENT_VALUE]:[CURRENT_VALUE]],
MATCH(D8,Table_V_FFS_ESAOT_ALL_SPECIFIED_CATEGORIES[[LOOKUP]:[LOOKUP]],0)
)</f>
        <v>8.318816</v>
      </c>
      <c r="H8" s="34">
        <f>INDEX(
Table_V_FFS_ESAOT_ALL_SPECIFIED_CATEGORIES[[CURRENT_VALUE]:[CURRENT_VALUE]],
MATCH(D8,Table_V_FFS_ESAOT_ALL_SPECIFIED_CATEGORIES[[LOOKUP]:[LOOKUP]],0)
)</f>
        <v>8.318816</v>
      </c>
      <c r="I8" s="29" t="str">
        <f t="shared" si="0"/>
        <v>p</v>
      </c>
      <c r="J8" s="35">
        <f>ROUND(INDEX(
Table_V_FFS_ESAOT_ALL_SPECIFIED_CATEGORIES[[CHANGE]:[CHANGE]],
MATCH(D8,Table_V_FFS_ESAOT_ALL_SPECIFIED_CATEGORIES[[LOOKUP]:[LOOKUP]],0)
),1)</f>
        <v>0.2</v>
      </c>
      <c r="L8" s="11"/>
    </row>
    <row r="9" spans="1:12" ht="11.25" customHeight="1" x14ac:dyDescent="0.2">
      <c r="A9" s="7">
        <v>6</v>
      </c>
      <c r="B9" s="7">
        <v>823</v>
      </c>
      <c r="C9" s="7" t="s">
        <v>128</v>
      </c>
      <c r="D9" s="7" t="str">
        <f t="shared" si="1"/>
        <v>823_ESAOT_6</v>
      </c>
      <c r="F9" s="33" t="str">
        <f>INDEX(
Table_V_FFS_ESAOT_ALL_SPECIFIED_CATEGORIES[[ITEM_DESCRIPTION]:[ITEM_DESCRIPTION]],
MATCH(D9,Table_V_FFS_ESAOT_ALL_SPECIFIED_CATEGORIES[[LOOKUP]:[LOOKUP]],0)
)</f>
        <v>Cash</v>
      </c>
      <c r="G9" s="17">
        <f>INDEX(
Table_V_FFS_ESAOT_ALL_SPECIFIED_CATEGORIES[[CURRENT_VALUE]:[CURRENT_VALUE]],
MATCH(D9,Table_V_FFS_ESAOT_ALL_SPECIFIED_CATEGORIES[[LOOKUP]:[LOOKUP]],0)
)</f>
        <v>7.7476760000000002</v>
      </c>
      <c r="H9" s="34">
        <f>INDEX(
Table_V_FFS_ESAOT_ALL_SPECIFIED_CATEGORIES[[CURRENT_VALUE]:[CURRENT_VALUE]],
MATCH(D9,Table_V_FFS_ESAOT_ALL_SPECIFIED_CATEGORIES[[LOOKUP]:[LOOKUP]],0)
)</f>
        <v>7.7476760000000002</v>
      </c>
      <c r="I9" s="29" t="str">
        <f t="shared" si="0"/>
        <v>p</v>
      </c>
      <c r="J9" s="35">
        <f>ROUND(INDEX(
Table_V_FFS_ESAOT_ALL_SPECIFIED_CATEGORIES[[CHANGE]:[CHANGE]],
MATCH(D9,Table_V_FFS_ESAOT_ALL_SPECIFIED_CATEGORIES[[LOOKUP]:[LOOKUP]],0)
),1)</f>
        <v>0.4</v>
      </c>
      <c r="L9" s="13"/>
    </row>
    <row r="10" spans="1:12" ht="11.25" customHeight="1" x14ac:dyDescent="0.15">
      <c r="A10" s="7">
        <v>7</v>
      </c>
      <c r="B10" s="7">
        <v>823</v>
      </c>
      <c r="C10" s="7" t="s">
        <v>128</v>
      </c>
      <c r="D10" s="7" t="str">
        <f t="shared" si="1"/>
        <v>823_ESAOT_7</v>
      </c>
      <c r="F10" s="33" t="str">
        <f>INDEX(
Table_V_FFS_ESAOT_ALL_SPECIFIED_CATEGORIES[[ITEM_DESCRIPTION]:[ITEM_DESCRIPTION]],
MATCH(D10,Table_V_FFS_ESAOT_ALL_SPECIFIED_CATEGORIES[[LOOKUP]:[LOOKUP]],0)
)</f>
        <v>Healthcare</v>
      </c>
      <c r="G10" s="17">
        <f>INDEX(
Table_V_FFS_ESAOT_ALL_SPECIFIED_CATEGORIES[[CURRENT_VALUE]:[CURRENT_VALUE]],
MATCH(D10,Table_V_FFS_ESAOT_ALL_SPECIFIED_CATEGORIES[[LOOKUP]:[LOOKUP]],0)
)</f>
        <v>6.9872420000000002</v>
      </c>
      <c r="H10" s="34">
        <f>INDEX(
Table_V_FFS_ESAOT_ALL_SPECIFIED_CATEGORIES[[CURRENT_VALUE]:[CURRENT_VALUE]],
MATCH(D10,Table_V_FFS_ESAOT_ALL_SPECIFIED_CATEGORIES[[LOOKUP]:[LOOKUP]],0)
)</f>
        <v>6.9872420000000002</v>
      </c>
      <c r="I10" s="29" t="str">
        <f t="shared" si="0"/>
        <v>p</v>
      </c>
      <c r="J10" s="35">
        <f>ROUND(INDEX(
Table_V_FFS_ESAOT_ALL_SPECIFIED_CATEGORIES[[CHANGE]:[CHANGE]],
MATCH(D10,Table_V_FFS_ESAOT_ALL_SPECIFIED_CATEGORIES[[LOOKUP]:[LOOKUP]],0)
),1)</f>
        <v>0.2</v>
      </c>
      <c r="L10" s="11"/>
    </row>
    <row r="11" spans="1:12" ht="11.25" customHeight="1" x14ac:dyDescent="0.15">
      <c r="A11" s="7">
        <v>8</v>
      </c>
      <c r="B11" s="7">
        <v>823</v>
      </c>
      <c r="C11" s="7" t="s">
        <v>128</v>
      </c>
      <c r="D11" s="7" t="str">
        <f t="shared" si="1"/>
        <v>823_ESAOT_8</v>
      </c>
      <c r="F11" s="33" t="str">
        <f>INDEX(
Table_V_FFS_ESAOT_ALL_SPECIFIED_CATEGORIES[[ITEM_DESCRIPTION]:[ITEM_DESCRIPTION]],
MATCH(D11,Table_V_FFS_ESAOT_ALL_SPECIFIED_CATEGORIES[[LOOKUP]:[LOOKUP]],0)
)</f>
        <v>Industrials</v>
      </c>
      <c r="G11" s="17">
        <f>INDEX(
Table_V_FFS_ESAOT_ALL_SPECIFIED_CATEGORIES[[CURRENT_VALUE]:[CURRENT_VALUE]],
MATCH(D11,Table_V_FFS_ESAOT_ALL_SPECIFIED_CATEGORIES[[LOOKUP]:[LOOKUP]],0)
)</f>
        <v>6.6576469999999999</v>
      </c>
      <c r="H11" s="34">
        <f>INDEX(
Table_V_FFS_ESAOT_ALL_SPECIFIED_CATEGORIES[[CURRENT_VALUE]:[CURRENT_VALUE]],
MATCH(D11,Table_V_FFS_ESAOT_ALL_SPECIFIED_CATEGORIES[[LOOKUP]:[LOOKUP]],0)
)</f>
        <v>6.6576469999999999</v>
      </c>
      <c r="I11" s="29" t="str">
        <f t="shared" si="0"/>
        <v>p</v>
      </c>
      <c r="J11" s="35">
        <f>ROUND(INDEX(
Table_V_FFS_ESAOT_ALL_SPECIFIED_CATEGORIES[[CHANGE]:[CHANGE]],
MATCH(D11,Table_V_FFS_ESAOT_ALL_SPECIFIED_CATEGORIES[[LOOKUP]:[LOOKUP]],0)
),1)</f>
        <v>0.7</v>
      </c>
      <c r="L11" s="11"/>
    </row>
    <row r="12" spans="1:12" ht="11.25" customHeight="1" x14ac:dyDescent="0.15">
      <c r="A12" s="7">
        <v>9</v>
      </c>
      <c r="B12" s="7">
        <v>823</v>
      </c>
      <c r="C12" s="7" t="s">
        <v>128</v>
      </c>
      <c r="D12" s="7" t="str">
        <f t="shared" si="1"/>
        <v>823_ESAOT_9</v>
      </c>
      <c r="F12" s="33" t="str">
        <f>INDEX(
Table_V_FFS_ESAOT_ALL_SPECIFIED_CATEGORIES[[ITEM_DESCRIPTION]:[ITEM_DESCRIPTION]],
MATCH(D12,Table_V_FFS_ESAOT_ALL_SPECIFIED_CATEGORIES[[LOOKUP]:[LOOKUP]],0)
)</f>
        <v>Consumer staples</v>
      </c>
      <c r="G12" s="17">
        <f>INDEX(
Table_V_FFS_ESAOT_ALL_SPECIFIED_CATEGORIES[[CURRENT_VALUE]:[CURRENT_VALUE]],
MATCH(D12,Table_V_FFS_ESAOT_ALL_SPECIFIED_CATEGORIES[[LOOKUP]:[LOOKUP]],0)
)</f>
        <v>6.0199959999999999</v>
      </c>
      <c r="H12" s="34">
        <f>INDEX(
Table_V_FFS_ESAOT_ALL_SPECIFIED_CATEGORIES[[CURRENT_VALUE]:[CURRENT_VALUE]],
MATCH(D12,Table_V_FFS_ESAOT_ALL_SPECIFIED_CATEGORIES[[LOOKUP]:[LOOKUP]],0)
)</f>
        <v>6.0199959999999999</v>
      </c>
      <c r="I12" s="29" t="str">
        <f t="shared" si="0"/>
        <v>q</v>
      </c>
      <c r="J12" s="35">
        <f>ROUND(INDEX(
Table_V_FFS_ESAOT_ALL_SPECIFIED_CATEGORIES[[CHANGE]:[CHANGE]],
MATCH(D12,Table_V_FFS_ESAOT_ALL_SPECIFIED_CATEGORIES[[LOOKUP]:[LOOKUP]],0)
),1)</f>
        <v>-0.2</v>
      </c>
      <c r="L12" s="11"/>
    </row>
    <row r="13" spans="1:12" ht="11.25" customHeight="1" x14ac:dyDescent="0.15">
      <c r="A13" s="7">
        <v>10</v>
      </c>
      <c r="B13" s="7">
        <v>823</v>
      </c>
      <c r="C13" s="7" t="s">
        <v>128</v>
      </c>
      <c r="D13" s="7" t="str">
        <f t="shared" si="1"/>
        <v>823_ESAOT_10</v>
      </c>
      <c r="F13" s="33" t="str">
        <f>INDEX(
Table_V_FFS_ESAOT_ALL_SPECIFIED_CATEGORIES[[ITEM_DESCRIPTION]:[ITEM_DESCRIPTION]],
MATCH(D13,Table_V_FFS_ESAOT_ALL_SPECIFIED_CATEGORIES[[LOOKUP]:[LOOKUP]],0)
)</f>
        <v>Materials</v>
      </c>
      <c r="G13" s="17">
        <f>INDEX(
Table_V_FFS_ESAOT_ALL_SPECIFIED_CATEGORIES[[CURRENT_VALUE]:[CURRENT_VALUE]],
MATCH(D13,Table_V_FFS_ESAOT_ALL_SPECIFIED_CATEGORIES[[LOOKUP]:[LOOKUP]],0)
)</f>
        <v>3.2821980000000002</v>
      </c>
      <c r="H13" s="34">
        <f>INDEX(
Table_V_FFS_ESAOT_ALL_SPECIFIED_CATEGORIES[[CURRENT_VALUE]:[CURRENT_VALUE]],
MATCH(D13,Table_V_FFS_ESAOT_ALL_SPECIFIED_CATEGORIES[[LOOKUP]:[LOOKUP]],0)
)</f>
        <v>3.2821980000000002</v>
      </c>
      <c r="I13" s="29" t="str">
        <f t="shared" si="0"/>
        <v>q</v>
      </c>
      <c r="J13" s="35">
        <f>ROUND(INDEX(
Table_V_FFS_ESAOT_ALL_SPECIFIED_CATEGORIES[[CHANGE]:[CHANGE]],
MATCH(D13,Table_V_FFS_ESAOT_ALL_SPECIFIED_CATEGORIES[[LOOKUP]:[LOOKUP]],0)
),1)</f>
        <v>-0.3</v>
      </c>
      <c r="L13" s="11"/>
    </row>
    <row r="14" spans="1:12" ht="11.25" customHeight="1" x14ac:dyDescent="0.15">
      <c r="A14" s="7">
        <v>11</v>
      </c>
      <c r="B14" s="7">
        <v>823</v>
      </c>
      <c r="C14" s="7" t="s">
        <v>128</v>
      </c>
      <c r="D14" s="7" t="str">
        <f>_xlfn.TEXTJOIN("_",TRUE,B14,C14,A14)</f>
        <v>823_ESAOT_11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1.7144740000000001</v>
      </c>
      <c r="H14" s="34">
        <f>INDEX(
Table_V_FFS_ESAOT_ALL_SPECIFIED_CATEGORIES[[CURRENT_VALUE]:[CURRENT_VALUE]],
MATCH(D14,Table_V_FFS_ESAOT_ALL_SPECIFIED_CATEGORIES[[LOOKUP]:[LOOKUP]],0)
)</f>
        <v>1.7144740000000001</v>
      </c>
      <c r="I14" s="29" t="str">
        <f t="shared" si="0"/>
        <v>q</v>
      </c>
      <c r="J14" s="35">
        <f>ROUND(INDEX(
Table_V_FFS_ESAOT_ALL_SPECIFIED_CATEGORIES[[CHANGE]:[CHANGE]],
MATCH(D14,Table_V_FFS_ESAOT_ALL_SPECIFIED_CATEGORIES[[LOOKUP]:[LOOKUP]],0)
),1)</f>
        <v>-0.4</v>
      </c>
      <c r="L14" s="11"/>
    </row>
    <row r="15" spans="1:12" ht="11.25" customHeight="1" x14ac:dyDescent="0.15">
      <c r="A15" s="7">
        <v>12</v>
      </c>
      <c r="B15" s="7">
        <v>823</v>
      </c>
      <c r="C15" s="7" t="s">
        <v>128</v>
      </c>
      <c r="D15" s="7" t="str">
        <f>_xlfn.TEXTJOIN("_",TRUE,B15,C15,A15)</f>
        <v>823_ESAOT_12</v>
      </c>
      <c r="F15" s="33" t="str">
        <f>INDEX(
Table_V_FFS_ESAOT_ALL_SPECIFIED_CATEGORIES[[ITEM_DESCRIPTION]:[ITEM_DESCRIPTION]],
MATCH(D15,Table_V_FFS_ESAOT_ALL_SPECIFIED_CATEGORIES[[LOOKUP]:[LOOKUP]],0)
)</f>
        <v>Real estate</v>
      </c>
      <c r="G15" s="17">
        <f>INDEX(
Table_V_FFS_ESAOT_ALL_SPECIFIED_CATEGORIES[[CURRENT_VALUE]:[CURRENT_VALUE]],
MATCH(D15,Table_V_FFS_ESAOT_ALL_SPECIFIED_CATEGORIES[[LOOKUP]:[LOOKUP]],0)
)</f>
        <v>0.533891</v>
      </c>
      <c r="H15" s="34">
        <f>INDEX(
Table_V_FFS_ESAOT_ALL_SPECIFIED_CATEGORIES[[CURRENT_VALUE]:[CURRENT_VALUE]],
MATCH(D15,Table_V_FFS_ESAOT_ALL_SPECIFIED_CATEGORIES[[LOOKUP]:[LOOKUP]],0)
)</f>
        <v>0.533891</v>
      </c>
      <c r="I15" s="29" t="str">
        <f t="shared" si="0"/>
        <v/>
      </c>
      <c r="J15" s="35">
        <f>ROUND(INDEX(
Table_V_FFS_ESAOT_ALL_SPECIFIED_CATEGORIES[[CHANGE]:[CHANGE]],
MATCH(D15,Table_V_FFS_ESAOT_ALL_SPECIFIED_CATEGORIES[[LOOKUP]:[LOOKUP]],0)
),1)</f>
        <v>0</v>
      </c>
      <c r="L15" s="11"/>
    </row>
    <row r="16" spans="1:12" ht="11.25" customHeight="1" x14ac:dyDescent="0.25"/>
  </sheetData>
  <conditionalFormatting sqref="G4:G15">
    <cfRule type="dataBar" priority="73">
      <dataBar showValue="0">
        <cfvo type="min"/>
        <cfvo type="max"/>
        <color rgb="FFD25347"/>
      </dataBar>
      <extLst>
        <ext xmlns:x14="http://schemas.microsoft.com/office/spreadsheetml/2009/9/main" uri="{B025F937-C7B1-47D3-B67F-A62EFF666E3E}">
          <x14:id>{CA0121FD-C862-4DC6-BA6C-95B8F6B201DC}</x14:id>
        </ext>
      </extLst>
    </cfRule>
  </conditionalFormatting>
  <conditionalFormatting sqref="I4:I15">
    <cfRule type="containsText" dxfId="21"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CA0121FD-C862-4DC6-BA6C-95B8F6B201DC}">
            <x14:dataBar minLength="0" maxLength="100" gradient="0">
              <x14:cfvo type="autoMin"/>
              <x14:cfvo type="autoMax"/>
              <x14:negativeFillColor rgb="FFFF0000"/>
              <x14:axisColor rgb="FF000000"/>
            </x14:dataBar>
          </x14:cfRule>
          <xm:sqref>G4:G15</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9D02-E23F-4D8B-A420-85FAEEF62346}">
  <dimension ref="A1:G19"/>
  <sheetViews>
    <sheetView workbookViewId="0"/>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 min="14" max="14" width="19.28515625" bestFit="1" customWidth="1"/>
    <col min="15" max="15" width="24.42578125" bestFit="1" customWidth="1"/>
    <col min="16" max="16" width="15.85546875" bestFit="1" customWidth="1"/>
    <col min="17" max="17" width="17.85546875" bestFit="1" customWidth="1"/>
    <col min="18" max="18" width="13.5703125" bestFit="1" customWidth="1"/>
    <col min="19" max="19" width="20.7109375" bestFit="1" customWidth="1"/>
    <col min="20" max="20" width="32.7109375" bestFit="1" customWidth="1"/>
  </cols>
  <sheetData>
    <row r="1" spans="1:7" x14ac:dyDescent="0.25">
      <c r="B1" t="s">
        <v>62</v>
      </c>
      <c r="C1" t="s">
        <v>61</v>
      </c>
      <c r="D1" t="s">
        <v>60</v>
      </c>
      <c r="E1" t="s">
        <v>58</v>
      </c>
    </row>
    <row r="2" spans="1:7" x14ac:dyDescent="0.25">
      <c r="A2">
        <v>823</v>
      </c>
      <c r="B2" s="55">
        <f>INDEX(Table__823_GEOGRAPHIC_EXP[[EXPOSURE_VALUE_PERCENTAGE]:[EXPOSURE_VALUE_PERCENTAGE]],MATCH(B1,Table__823_GEOGRAPHIC_EXP[[ITEM_DESCRIPTION]:[ITEM_DESCRIPTION]],0))</f>
        <v>0.31100872000000002</v>
      </c>
      <c r="C2" s="55">
        <f>INDEX(Table__823_GEOGRAPHIC_EXP[[EXPOSURE_VALUE_PERCENTAGE]:[EXPOSURE_VALUE_PERCENTAGE]],MATCH(C1,Table__823_GEOGRAPHIC_EXP[[ITEM_DESCRIPTION]:[ITEM_DESCRIPTION]],0))</f>
        <v>0.31153332</v>
      </c>
      <c r="D2" s="55">
        <f>INDEX(Table__823_GEOGRAPHIC_EXP[[EXPOSURE_VALUE_PERCENTAGE]:[EXPOSURE_VALUE_PERCENTAGE]],MATCH(D1,Table__823_GEOGRAPHIC_EXP[[ITEM_DESCRIPTION]:[ITEM_DESCRIPTION]],0))</f>
        <v>0.30938907999999998</v>
      </c>
      <c r="E2" s="55">
        <f>INDEX(Table__823_GEOGRAPHIC_EXP[[EXPOSURE_VALUE_PERCENTAGE]:[EXPOSURE_VALUE_PERCENTAGE]],MATCH(E1,Table__823_GEOGRAPHIC_EXP[[ITEM_DESCRIPTION]:[ITEM_DESCRIPTION]],0))</f>
        <v>6.8068870000000004E-2</v>
      </c>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row>
    <row r="15" spans="1:7" x14ac:dyDescent="0.25">
      <c r="A15" t="s">
        <v>8</v>
      </c>
      <c r="B15" t="s">
        <v>28</v>
      </c>
      <c r="C15" t="s">
        <v>29</v>
      </c>
      <c r="D15" t="s">
        <v>0</v>
      </c>
      <c r="E15" t="s">
        <v>49</v>
      </c>
      <c r="F15" t="s">
        <v>9</v>
      </c>
      <c r="G15" t="s">
        <v>10</v>
      </c>
    </row>
    <row r="16" spans="1:7" x14ac:dyDescent="0.25">
      <c r="A16" t="s">
        <v>73</v>
      </c>
      <c r="B16" t="s">
        <v>16351</v>
      </c>
      <c r="C16" s="2">
        <v>46175.446863425925</v>
      </c>
      <c r="D16" s="2">
        <v>46173</v>
      </c>
      <c r="E16" t="s">
        <v>14614</v>
      </c>
      <c r="F16" t="s">
        <v>61</v>
      </c>
      <c r="G16">
        <v>0.31153332</v>
      </c>
    </row>
    <row r="17" spans="1:7" x14ac:dyDescent="0.25">
      <c r="A17" t="s">
        <v>73</v>
      </c>
      <c r="B17" t="s">
        <v>16351</v>
      </c>
      <c r="C17" s="2">
        <v>46175.446863425925</v>
      </c>
      <c r="D17" s="2">
        <v>46173</v>
      </c>
      <c r="E17" t="s">
        <v>14613</v>
      </c>
      <c r="F17" t="s">
        <v>62</v>
      </c>
      <c r="G17">
        <v>0.31100872000000002</v>
      </c>
    </row>
    <row r="18" spans="1:7" x14ac:dyDescent="0.25">
      <c r="A18" t="s">
        <v>73</v>
      </c>
      <c r="B18" t="s">
        <v>16351</v>
      </c>
      <c r="C18" s="2">
        <v>46175.446863425925</v>
      </c>
      <c r="D18" s="2">
        <v>46173</v>
      </c>
      <c r="E18" t="s">
        <v>59</v>
      </c>
      <c r="F18" t="s">
        <v>60</v>
      </c>
      <c r="G18">
        <v>0.30938907999999998</v>
      </c>
    </row>
    <row r="19" spans="1:7" x14ac:dyDescent="0.25">
      <c r="A19" t="s">
        <v>73</v>
      </c>
      <c r="B19" t="s">
        <v>16351</v>
      </c>
      <c r="C19" s="2">
        <v>46175.446863425925</v>
      </c>
      <c r="D19" s="2">
        <v>46173</v>
      </c>
      <c r="E19" t="s">
        <v>14615</v>
      </c>
      <c r="F19" t="s">
        <v>58</v>
      </c>
      <c r="G19">
        <v>6.8068870000000004E-2</v>
      </c>
    </row>
  </sheetData>
  <pageMargins left="0.7" right="0.7" top="0.75" bottom="0.75" header="0.3" footer="0.3"/>
  <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41BF-EB15-4122-8BE7-09D6998A79DF}">
  <dimension ref="B1:M46"/>
  <sheetViews>
    <sheetView workbookViewId="0">
      <selection activeCell="G19" sqref="G1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824</v>
      </c>
      <c r="C2" t="s">
        <v>127</v>
      </c>
      <c r="D2" t="s">
        <v>113</v>
      </c>
      <c r="E2" t="str">
        <f>_xlfn.CONCAT(B2,"_",C2,"_",D2)</f>
        <v>824_A_PH_FOORD</v>
      </c>
      <c r="F2" t="str">
        <f>INDEX(
Table_MAPPINGS_PH_GRAPHS_2[SERIES_ID],
MATCH(E2,Table_MAPPINGS_PH_GRAPHS_2[LOOKUP],0
))</f>
        <v>7523</v>
      </c>
      <c r="G2" t="str">
        <f>INDEX(
Table_MAPPINGS_PH_GRAPHS_2[LEGEND_DESCRIPTION],
MATCH(E2,Table_MAPPINGS_PH_GRAPHS_2[LOOKUP],0
))</f>
        <v>Foord</v>
      </c>
      <c r="I2" s="1">
        <v>44838</v>
      </c>
      <c r="L2">
        <v>100000</v>
      </c>
      <c r="M2">
        <v>100000</v>
      </c>
    </row>
    <row r="3" spans="2:13" x14ac:dyDescent="0.25">
      <c r="B3">
        <v>824</v>
      </c>
      <c r="C3" t="s">
        <v>127</v>
      </c>
      <c r="D3" t="s">
        <v>114</v>
      </c>
      <c r="E3" t="str">
        <f>_xlfn.CONCAT(B3,"_",C3,"_",D3)</f>
        <v>824_A_PH_COMP_1</v>
      </c>
      <c r="F3" t="str">
        <f>INDEX(
Table_MAPPINGS_PH_GRAPHS_2[SERIES_ID],
MATCH(E3,Table_MAPPINGS_PH_GRAPHS_2[LOOKUP],0
))</f>
        <v>7531</v>
      </c>
      <c r="G3" t="str">
        <f>INDEX(
Table_MAPPINGS_PH_GRAPHS_2[LEGEND_DESCRIPTION],
MATCH(E3,Table_MAPPINGS_PH_GRAPHS_2[LOOKUP],0
))</f>
        <v>Benchmark</v>
      </c>
      <c r="I3" s="1">
        <v>44865</v>
      </c>
      <c r="L3">
        <v>100750.97627</v>
      </c>
      <c r="M3">
        <v>100487.98089000001</v>
      </c>
    </row>
    <row r="4" spans="2:13" x14ac:dyDescent="0.25">
      <c r="I4" s="1">
        <v>44895</v>
      </c>
      <c r="L4">
        <v>101920.49665</v>
      </c>
      <c r="M4">
        <v>101035.61070999999</v>
      </c>
    </row>
    <row r="5" spans="2:13" x14ac:dyDescent="0.25">
      <c r="I5" s="1">
        <v>44926</v>
      </c>
      <c r="L5">
        <v>102274.95745</v>
      </c>
      <c r="M5">
        <v>101625.6078</v>
      </c>
    </row>
    <row r="6" spans="2:13" x14ac:dyDescent="0.25">
      <c r="I6" s="1">
        <v>44957</v>
      </c>
      <c r="L6">
        <v>103468.23811999999</v>
      </c>
      <c r="M6">
        <v>102287.52455</v>
      </c>
    </row>
    <row r="7" spans="2:13" x14ac:dyDescent="0.25">
      <c r="I7" s="1">
        <v>44985</v>
      </c>
      <c r="L7">
        <v>103550.59462</v>
      </c>
      <c r="M7">
        <v>102881.1875</v>
      </c>
    </row>
    <row r="8" spans="2:13" x14ac:dyDescent="0.25">
      <c r="I8" s="1">
        <v>45016</v>
      </c>
      <c r="L8">
        <v>104220.63086999999</v>
      </c>
      <c r="M8">
        <v>103551.497</v>
      </c>
    </row>
    <row r="9" spans="2:13" x14ac:dyDescent="0.25">
      <c r="I9" s="1">
        <v>45046</v>
      </c>
      <c r="L9">
        <v>104899.98497</v>
      </c>
      <c r="M9">
        <v>104177.63602999999</v>
      </c>
    </row>
    <row r="10" spans="2:13" x14ac:dyDescent="0.25">
      <c r="I10" s="1">
        <v>45077</v>
      </c>
      <c r="L10">
        <v>104890.67651999999</v>
      </c>
      <c r="M10">
        <v>104950.52082000001</v>
      </c>
    </row>
    <row r="11" spans="2:13" x14ac:dyDescent="0.25">
      <c r="I11" s="1">
        <v>45107</v>
      </c>
      <c r="L11">
        <v>106013.89572</v>
      </c>
      <c r="M11">
        <v>105684.18004000001</v>
      </c>
    </row>
    <row r="12" spans="2:13" x14ac:dyDescent="0.25">
      <c r="I12" s="1">
        <v>45138</v>
      </c>
      <c r="L12">
        <v>106775.67486</v>
      </c>
      <c r="M12">
        <v>106466.30909</v>
      </c>
    </row>
    <row r="13" spans="2:13" x14ac:dyDescent="0.25">
      <c r="I13" s="1">
        <v>45169</v>
      </c>
      <c r="L13">
        <v>107709.05442</v>
      </c>
      <c r="M13">
        <v>107252.66555999999</v>
      </c>
    </row>
    <row r="14" spans="2:13" x14ac:dyDescent="0.25">
      <c r="I14" s="1">
        <v>45199</v>
      </c>
      <c r="L14">
        <v>108611.91761999999</v>
      </c>
      <c r="M14">
        <v>107993.02254000001</v>
      </c>
    </row>
    <row r="15" spans="2:13" x14ac:dyDescent="0.25">
      <c r="I15" s="1">
        <v>45230</v>
      </c>
      <c r="L15">
        <v>108925.62191</v>
      </c>
      <c r="M15">
        <v>108815.17995000001</v>
      </c>
    </row>
    <row r="16" spans="2:13" x14ac:dyDescent="0.25">
      <c r="I16" s="1">
        <v>45260</v>
      </c>
      <c r="L16">
        <v>110131.79667</v>
      </c>
      <c r="M16">
        <v>109591.58792000001</v>
      </c>
    </row>
    <row r="17" spans="9:13" x14ac:dyDescent="0.25">
      <c r="I17" s="1">
        <v>45291</v>
      </c>
      <c r="L17">
        <v>111208.24064</v>
      </c>
      <c r="M17">
        <v>110349.99784</v>
      </c>
    </row>
    <row r="18" spans="9:13" x14ac:dyDescent="0.25">
      <c r="I18" s="1">
        <v>45322</v>
      </c>
      <c r="L18">
        <v>111961.45699999999</v>
      </c>
      <c r="M18">
        <v>111218.71101</v>
      </c>
    </row>
    <row r="19" spans="9:13" x14ac:dyDescent="0.25">
      <c r="I19" s="1">
        <v>45351</v>
      </c>
      <c r="L19">
        <v>112668.40028</v>
      </c>
      <c r="M19">
        <v>111987.91314999999</v>
      </c>
    </row>
    <row r="20" spans="9:13" x14ac:dyDescent="0.25">
      <c r="I20" s="1">
        <v>45382</v>
      </c>
      <c r="L20">
        <v>113190.68601999999</v>
      </c>
      <c r="M20">
        <v>112735.04371</v>
      </c>
    </row>
    <row r="21" spans="9:13" x14ac:dyDescent="0.25">
      <c r="I21" s="1">
        <v>45412</v>
      </c>
      <c r="L21">
        <v>114101.72083000001</v>
      </c>
      <c r="M21">
        <v>113621.27477</v>
      </c>
    </row>
    <row r="22" spans="9:13" x14ac:dyDescent="0.25">
      <c r="I22" s="1">
        <v>45443</v>
      </c>
      <c r="L22">
        <v>114714.65568</v>
      </c>
      <c r="M22">
        <v>114460.94736999999</v>
      </c>
    </row>
    <row r="23" spans="9:13" x14ac:dyDescent="0.25">
      <c r="I23" s="1">
        <v>45473</v>
      </c>
      <c r="L23">
        <v>116258.13704</v>
      </c>
      <c r="M23">
        <v>115224.59795</v>
      </c>
    </row>
    <row r="24" spans="9:13" x14ac:dyDescent="0.25">
      <c r="I24" s="1">
        <v>45504</v>
      </c>
      <c r="L24">
        <v>117387.84811000001</v>
      </c>
      <c r="M24">
        <v>116131.80981000001</v>
      </c>
    </row>
    <row r="25" spans="9:13" x14ac:dyDescent="0.25">
      <c r="I25" s="1">
        <v>45535</v>
      </c>
      <c r="L25">
        <v>118866.39344</v>
      </c>
      <c r="M25">
        <v>116964.022</v>
      </c>
    </row>
    <row r="26" spans="9:13" x14ac:dyDescent="0.25">
      <c r="I26" s="1">
        <v>45565</v>
      </c>
      <c r="L26">
        <v>120068.35176000001</v>
      </c>
      <c r="M26">
        <v>117828.12409</v>
      </c>
    </row>
    <row r="27" spans="9:13" x14ac:dyDescent="0.25">
      <c r="I27" s="1">
        <v>45596</v>
      </c>
      <c r="L27">
        <v>120722.97366</v>
      </c>
      <c r="M27">
        <v>118680.34789</v>
      </c>
    </row>
    <row r="28" spans="9:13" x14ac:dyDescent="0.25">
      <c r="I28" s="1">
        <v>45626</v>
      </c>
      <c r="L28">
        <v>121631.36391</v>
      </c>
      <c r="M28">
        <v>119476.61165000001</v>
      </c>
    </row>
    <row r="29" spans="9:13" x14ac:dyDescent="0.25">
      <c r="I29" s="1">
        <v>45657</v>
      </c>
      <c r="L29">
        <v>122657.07822</v>
      </c>
      <c r="M29">
        <v>120344.8836</v>
      </c>
    </row>
    <row r="30" spans="9:13" x14ac:dyDescent="0.25">
      <c r="I30" s="1">
        <v>45688</v>
      </c>
      <c r="L30">
        <v>123341.69283</v>
      </c>
      <c r="M30">
        <v>121184.6251</v>
      </c>
    </row>
    <row r="31" spans="9:13" x14ac:dyDescent="0.25">
      <c r="I31" s="1">
        <v>45716</v>
      </c>
      <c r="L31">
        <v>124243.04326000001</v>
      </c>
      <c r="M31">
        <v>121937.73853</v>
      </c>
    </row>
    <row r="32" spans="9:13" x14ac:dyDescent="0.25">
      <c r="I32" s="1">
        <v>45747</v>
      </c>
      <c r="L32">
        <v>124984.49576999999</v>
      </c>
      <c r="M32">
        <v>122759.65416999999</v>
      </c>
    </row>
    <row r="33" spans="9:13" x14ac:dyDescent="0.25">
      <c r="I33" s="1">
        <v>45777</v>
      </c>
      <c r="L33">
        <v>126159.73183</v>
      </c>
      <c r="M33">
        <v>123559.10606999999</v>
      </c>
    </row>
    <row r="34" spans="9:13" x14ac:dyDescent="0.25">
      <c r="I34" s="1">
        <v>45808</v>
      </c>
      <c r="L34">
        <v>127199.98338999999</v>
      </c>
      <c r="M34">
        <v>124364.72319999999</v>
      </c>
    </row>
    <row r="35" spans="9:13" x14ac:dyDescent="0.25">
      <c r="I35" s="1">
        <v>45838</v>
      </c>
      <c r="L35">
        <v>128246.26188999999</v>
      </c>
      <c r="M35">
        <v>125190.96983</v>
      </c>
    </row>
    <row r="36" spans="9:13" x14ac:dyDescent="0.25">
      <c r="I36" s="1">
        <v>45869</v>
      </c>
      <c r="L36">
        <v>129445.32647</v>
      </c>
      <c r="M36">
        <v>126010.64163</v>
      </c>
    </row>
    <row r="37" spans="9:13" x14ac:dyDescent="0.25">
      <c r="I37" s="1">
        <v>45900</v>
      </c>
      <c r="L37">
        <v>130466.38052000001</v>
      </c>
      <c r="M37">
        <v>126772.82792</v>
      </c>
    </row>
    <row r="38" spans="9:13" x14ac:dyDescent="0.25">
      <c r="I38" s="1">
        <v>45930</v>
      </c>
      <c r="L38">
        <v>131319.10196</v>
      </c>
      <c r="M38">
        <v>127601.33469</v>
      </c>
    </row>
    <row r="39" spans="9:13" x14ac:dyDescent="0.25">
      <c r="I39" s="1">
        <v>45961</v>
      </c>
      <c r="L39">
        <v>132708.73856</v>
      </c>
      <c r="M39">
        <v>128408.83211</v>
      </c>
    </row>
    <row r="40" spans="9:13" x14ac:dyDescent="0.25">
      <c r="I40" s="1">
        <v>45991</v>
      </c>
      <c r="L40">
        <v>133611.24697000001</v>
      </c>
      <c r="M40">
        <v>129141.35327000001</v>
      </c>
    </row>
    <row r="41" spans="9:13" x14ac:dyDescent="0.25">
      <c r="I41" s="1">
        <v>46022</v>
      </c>
      <c r="L41">
        <v>134303.75344</v>
      </c>
      <c r="M41">
        <v>129988.92858000001</v>
      </c>
    </row>
    <row r="42" spans="9:13" x14ac:dyDescent="0.25">
      <c r="I42" s="1">
        <v>46053</v>
      </c>
      <c r="L42">
        <v>135147.90165000001</v>
      </c>
      <c r="M42">
        <v>130747.09488999999</v>
      </c>
    </row>
    <row r="43" spans="9:13" x14ac:dyDescent="0.25">
      <c r="I43" s="1">
        <v>46081</v>
      </c>
      <c r="L43">
        <v>136190.46427</v>
      </c>
      <c r="M43">
        <v>131462.4687</v>
      </c>
    </row>
    <row r="44" spans="9:13" x14ac:dyDescent="0.25">
      <c r="I44" s="1">
        <v>46112</v>
      </c>
      <c r="L44">
        <v>137268.62659</v>
      </c>
      <c r="M44">
        <v>132284.23032999999</v>
      </c>
    </row>
    <row r="45" spans="9:13" x14ac:dyDescent="0.25">
      <c r="I45" s="1">
        <v>46142</v>
      </c>
      <c r="L45">
        <v>138558.89094000001</v>
      </c>
      <c r="M45">
        <v>133058.96437999999</v>
      </c>
    </row>
    <row r="46" spans="9:13" x14ac:dyDescent="0.25">
      <c r="I46" s="1">
        <v>46173</v>
      </c>
      <c r="J46">
        <v>139169.71488000001</v>
      </c>
      <c r="K46">
        <v>133813.35443000001</v>
      </c>
      <c r="L46">
        <v>139169.71488000001</v>
      </c>
      <c r="M46">
        <v>133813.35443000001</v>
      </c>
    </row>
  </sheetData>
  <pageMargins left="0.7" right="0.7" top="0.75" bottom="0.75" header="0.3" footer="0.3"/>
  <drawing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45A1-B424-46F8-8D64-A85E2446A670}">
  <dimension ref="B1:M46"/>
  <sheetViews>
    <sheetView topLeftCell="A3" workbookViewId="0">
      <selection activeCell="H17" sqref="H1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9.7109375" bestFit="1" customWidth="1"/>
    <col min="11" max="11" width="18.2851562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119</v>
      </c>
      <c r="K1" t="s">
        <v>118</v>
      </c>
      <c r="L1" t="s">
        <v>114</v>
      </c>
      <c r="M1" t="s">
        <v>113</v>
      </c>
    </row>
    <row r="2" spans="2:13" x14ac:dyDescent="0.25">
      <c r="B2">
        <v>824</v>
      </c>
      <c r="C2" t="s">
        <v>158</v>
      </c>
      <c r="D2" t="s">
        <v>113</v>
      </c>
      <c r="E2" t="str">
        <f>_xlfn.CONCAT(B2,"_",C2,"_",D2)</f>
        <v>824_B2_PH_FOORD</v>
      </c>
      <c r="F2" t="str">
        <f>INDEX(
Table_MAPPINGS_PH_GRAPHS_2[SERIES_ID],
MATCH(E2,Table_MAPPINGS_PH_GRAPHS_2[LOOKUP],0
))</f>
        <v>7532</v>
      </c>
      <c r="G2" t="str">
        <f>INDEX(
Table_MAPPINGS_PH_GRAPHS_2[LEGEND_DESCRIPTION],
MATCH(E2,Table_MAPPINGS_PH_GRAPHS_2[LOOKUP],0
))</f>
        <v>Foord</v>
      </c>
      <c r="I2" s="1">
        <v>44838</v>
      </c>
      <c r="L2">
        <v>100000</v>
      </c>
      <c r="M2">
        <v>100000</v>
      </c>
    </row>
    <row r="3" spans="2:13" x14ac:dyDescent="0.25">
      <c r="B3">
        <v>824</v>
      </c>
      <c r="C3" t="s">
        <v>158</v>
      </c>
      <c r="D3" t="s">
        <v>114</v>
      </c>
      <c r="E3" t="str">
        <f>_xlfn.CONCAT(B3,"_",C3,"_",D3)</f>
        <v>824_B2_PH_COMP_1</v>
      </c>
      <c r="F3" t="str">
        <f>INDEX(
Table_MAPPINGS_PH_GRAPHS_2[SERIES_ID],
MATCH(E3,Table_MAPPINGS_PH_GRAPHS_2[LOOKUP],0
))</f>
        <v>7531</v>
      </c>
      <c r="G3" t="str">
        <f>INDEX(
Table_MAPPINGS_PH_GRAPHS_2[LEGEND_DESCRIPTION],
MATCH(E3,Table_MAPPINGS_PH_GRAPHS_2[LOOKUP],0
))</f>
        <v>Benchmark</v>
      </c>
      <c r="I3" s="1">
        <v>44865</v>
      </c>
      <c r="L3">
        <v>100487.98089000001</v>
      </c>
      <c r="M3">
        <v>100759.98798000001</v>
      </c>
    </row>
    <row r="4" spans="2:13" x14ac:dyDescent="0.25">
      <c r="I4" s="1">
        <v>44895</v>
      </c>
      <c r="L4">
        <v>101035.61070999999</v>
      </c>
      <c r="M4">
        <v>101939.52138000001</v>
      </c>
    </row>
    <row r="5" spans="2:13" x14ac:dyDescent="0.25">
      <c r="I5" s="1">
        <v>44926</v>
      </c>
      <c r="L5">
        <v>101625.6078</v>
      </c>
      <c r="M5">
        <v>102302.99389</v>
      </c>
    </row>
    <row r="6" spans="2:13" x14ac:dyDescent="0.25">
      <c r="I6" s="1">
        <v>44957</v>
      </c>
      <c r="L6">
        <v>102287.52455</v>
      </c>
      <c r="M6">
        <v>103506.25106</v>
      </c>
    </row>
    <row r="7" spans="2:13" x14ac:dyDescent="0.25">
      <c r="I7" s="1">
        <v>44985</v>
      </c>
      <c r="L7">
        <v>102881.1875</v>
      </c>
      <c r="M7">
        <v>103597.78290999999</v>
      </c>
    </row>
    <row r="8" spans="2:13" x14ac:dyDescent="0.25">
      <c r="I8" s="1">
        <v>45016</v>
      </c>
      <c r="L8">
        <v>103551.497</v>
      </c>
      <c r="M8">
        <v>104277.15265</v>
      </c>
    </row>
    <row r="9" spans="2:13" x14ac:dyDescent="0.25">
      <c r="I9" s="1">
        <v>45046</v>
      </c>
      <c r="L9">
        <v>104177.63602999999</v>
      </c>
      <c r="M9">
        <v>104966.64743</v>
      </c>
    </row>
    <row r="10" spans="2:13" x14ac:dyDescent="0.25">
      <c r="I10" s="1">
        <v>45077</v>
      </c>
      <c r="L10">
        <v>104950.52082000001</v>
      </c>
      <c r="M10">
        <v>104968.71709999999</v>
      </c>
    </row>
    <row r="11" spans="2:13" x14ac:dyDescent="0.25">
      <c r="I11" s="1">
        <v>45107</v>
      </c>
      <c r="L11">
        <v>105684.18004000001</v>
      </c>
      <c r="M11">
        <v>106102.89874</v>
      </c>
    </row>
    <row r="12" spans="2:13" x14ac:dyDescent="0.25">
      <c r="I12" s="1">
        <v>45138</v>
      </c>
      <c r="L12">
        <v>106466.30909</v>
      </c>
      <c r="M12">
        <v>106874.45978999999</v>
      </c>
    </row>
    <row r="13" spans="2:13" x14ac:dyDescent="0.25">
      <c r="I13" s="1">
        <v>45169</v>
      </c>
      <c r="L13">
        <v>107252.66555999999</v>
      </c>
      <c r="M13">
        <v>107818.09854000001</v>
      </c>
    </row>
    <row r="14" spans="2:13" x14ac:dyDescent="0.25">
      <c r="I14" s="1">
        <v>45199</v>
      </c>
      <c r="L14">
        <v>107993.02254000001</v>
      </c>
      <c r="M14">
        <v>108731.1954</v>
      </c>
    </row>
    <row r="15" spans="2:13" x14ac:dyDescent="0.25">
      <c r="I15" s="1">
        <v>45230</v>
      </c>
      <c r="L15">
        <v>108815.17995000001</v>
      </c>
      <c r="M15">
        <v>109057.26229</v>
      </c>
    </row>
    <row r="16" spans="2:13" x14ac:dyDescent="0.25">
      <c r="I16" s="1">
        <v>45260</v>
      </c>
      <c r="L16">
        <v>109591.58792000001</v>
      </c>
      <c r="M16">
        <v>110274.42402000001</v>
      </c>
    </row>
    <row r="17" spans="9:13" x14ac:dyDescent="0.25">
      <c r="I17" s="1">
        <v>45291</v>
      </c>
      <c r="L17">
        <v>110349.99784</v>
      </c>
      <c r="M17">
        <v>111362.78556999999</v>
      </c>
    </row>
    <row r="18" spans="9:13" x14ac:dyDescent="0.25">
      <c r="I18" s="1">
        <v>45322</v>
      </c>
      <c r="L18">
        <v>111218.71101</v>
      </c>
      <c r="M18">
        <v>112128.08517000001</v>
      </c>
    </row>
    <row r="19" spans="9:13" x14ac:dyDescent="0.25">
      <c r="I19" s="1">
        <v>45351</v>
      </c>
      <c r="L19">
        <v>111987.91314999999</v>
      </c>
      <c r="M19">
        <v>112845.85197</v>
      </c>
    </row>
    <row r="20" spans="9:13" x14ac:dyDescent="0.25">
      <c r="I20" s="1">
        <v>45382</v>
      </c>
      <c r="L20">
        <v>112735.04371</v>
      </c>
      <c r="M20">
        <v>113378.70629</v>
      </c>
    </row>
    <row r="21" spans="9:13" x14ac:dyDescent="0.25">
      <c r="I21" s="1">
        <v>45412</v>
      </c>
      <c r="L21">
        <v>113621.27477</v>
      </c>
      <c r="M21">
        <v>114303.35385</v>
      </c>
    </row>
    <row r="22" spans="9:13" x14ac:dyDescent="0.25">
      <c r="I22" s="1">
        <v>45443</v>
      </c>
      <c r="L22">
        <v>114460.94736999999</v>
      </c>
      <c r="M22">
        <v>114928.46863</v>
      </c>
    </row>
    <row r="23" spans="9:13" x14ac:dyDescent="0.25">
      <c r="I23" s="1">
        <v>45473</v>
      </c>
      <c r="L23">
        <v>115224.59795</v>
      </c>
      <c r="M23">
        <v>116483.44164999999</v>
      </c>
    </row>
    <row r="24" spans="9:13" x14ac:dyDescent="0.25">
      <c r="I24" s="1">
        <v>45504</v>
      </c>
      <c r="L24">
        <v>116131.80981000001</v>
      </c>
      <c r="M24">
        <v>117627.28296</v>
      </c>
    </row>
    <row r="25" spans="9:13" x14ac:dyDescent="0.25">
      <c r="I25" s="1">
        <v>45535</v>
      </c>
      <c r="L25">
        <v>116964.022</v>
      </c>
      <c r="M25">
        <v>119120.1047</v>
      </c>
    </row>
    <row r="26" spans="9:13" x14ac:dyDescent="0.25">
      <c r="I26" s="1">
        <v>45565</v>
      </c>
      <c r="L26">
        <v>117828.12409</v>
      </c>
      <c r="M26">
        <v>120335.80217</v>
      </c>
    </row>
    <row r="27" spans="9:13" x14ac:dyDescent="0.25">
      <c r="I27" s="1">
        <v>45596</v>
      </c>
      <c r="L27">
        <v>118680.34789</v>
      </c>
      <c r="M27">
        <v>121005.17219</v>
      </c>
    </row>
    <row r="28" spans="9:13" x14ac:dyDescent="0.25">
      <c r="I28" s="1">
        <v>45626</v>
      </c>
      <c r="L28">
        <v>119476.61165000001</v>
      </c>
      <c r="M28">
        <v>121927.23166999999</v>
      </c>
    </row>
    <row r="29" spans="9:13" x14ac:dyDescent="0.25">
      <c r="I29" s="1">
        <v>45657</v>
      </c>
      <c r="L29">
        <v>120344.8836</v>
      </c>
      <c r="M29">
        <v>122968.04123</v>
      </c>
    </row>
    <row r="30" spans="9:13" x14ac:dyDescent="0.25">
      <c r="I30" s="1">
        <v>45688</v>
      </c>
      <c r="L30">
        <v>121184.6251</v>
      </c>
      <c r="M30">
        <v>123665.52854</v>
      </c>
    </row>
    <row r="31" spans="9:13" x14ac:dyDescent="0.25">
      <c r="I31" s="1">
        <v>45716</v>
      </c>
      <c r="L31">
        <v>121937.73853</v>
      </c>
      <c r="M31">
        <v>124581.03296</v>
      </c>
    </row>
    <row r="32" spans="9:13" x14ac:dyDescent="0.25">
      <c r="I32" s="1">
        <v>45747</v>
      </c>
      <c r="L32">
        <v>122759.65416999999</v>
      </c>
      <c r="M32">
        <v>125335.04762</v>
      </c>
    </row>
    <row r="33" spans="9:13" x14ac:dyDescent="0.25">
      <c r="I33" s="1">
        <v>45777</v>
      </c>
      <c r="L33">
        <v>123559.10606999999</v>
      </c>
      <c r="M33">
        <v>126526.38675000001</v>
      </c>
    </row>
    <row r="34" spans="9:13" x14ac:dyDescent="0.25">
      <c r="I34" s="1">
        <v>45808</v>
      </c>
      <c r="L34">
        <v>124364.72319999999</v>
      </c>
      <c r="M34">
        <v>127581.64967</v>
      </c>
    </row>
    <row r="35" spans="9:13" x14ac:dyDescent="0.25">
      <c r="I35" s="1">
        <v>45838</v>
      </c>
      <c r="L35">
        <v>125190.96983</v>
      </c>
      <c r="M35">
        <v>128642.95649</v>
      </c>
    </row>
    <row r="36" spans="9:13" x14ac:dyDescent="0.25">
      <c r="I36" s="1">
        <v>45869</v>
      </c>
      <c r="L36">
        <v>126010.64163</v>
      </c>
      <c r="M36">
        <v>129858.38778999999</v>
      </c>
    </row>
    <row r="37" spans="9:13" x14ac:dyDescent="0.25">
      <c r="I37" s="1">
        <v>45900</v>
      </c>
      <c r="L37">
        <v>126772.82792</v>
      </c>
      <c r="M37">
        <v>130894.92792</v>
      </c>
    </row>
    <row r="38" spans="9:13" x14ac:dyDescent="0.25">
      <c r="I38" s="1">
        <v>45930</v>
      </c>
      <c r="L38">
        <v>127601.33469</v>
      </c>
      <c r="M38">
        <v>131763.84682000001</v>
      </c>
    </row>
    <row r="39" spans="9:13" x14ac:dyDescent="0.25">
      <c r="I39" s="1">
        <v>45961</v>
      </c>
      <c r="L39">
        <v>128408.83211</v>
      </c>
      <c r="M39">
        <v>133171.23564</v>
      </c>
    </row>
    <row r="40" spans="9:13" x14ac:dyDescent="0.25">
      <c r="I40" s="1">
        <v>45991</v>
      </c>
      <c r="L40">
        <v>129141.35327000001</v>
      </c>
      <c r="M40">
        <v>134088.08366</v>
      </c>
    </row>
    <row r="41" spans="9:13" x14ac:dyDescent="0.25">
      <c r="I41" s="1">
        <v>46022</v>
      </c>
      <c r="L41">
        <v>129988.92858000001</v>
      </c>
      <c r="M41">
        <v>134796.72816999999</v>
      </c>
    </row>
    <row r="42" spans="9:13" x14ac:dyDescent="0.25">
      <c r="I42" s="1">
        <v>46053</v>
      </c>
      <c r="L42">
        <v>130747.09488999999</v>
      </c>
      <c r="M42">
        <v>135656.65986000001</v>
      </c>
    </row>
    <row r="43" spans="9:13" x14ac:dyDescent="0.25">
      <c r="I43" s="1">
        <v>46081</v>
      </c>
      <c r="L43">
        <v>131462.4687</v>
      </c>
      <c r="M43">
        <v>136715.80957000001</v>
      </c>
    </row>
    <row r="44" spans="9:13" x14ac:dyDescent="0.25">
      <c r="I44" s="1">
        <v>46112</v>
      </c>
      <c r="L44">
        <v>132284.23032999999</v>
      </c>
      <c r="M44">
        <v>137810.68963000001</v>
      </c>
    </row>
    <row r="45" spans="9:13" x14ac:dyDescent="0.25">
      <c r="I45" s="1">
        <v>46142</v>
      </c>
      <c r="L45">
        <v>133058.96437999999</v>
      </c>
      <c r="M45">
        <v>139119.74661</v>
      </c>
    </row>
    <row r="46" spans="9:13" x14ac:dyDescent="0.25">
      <c r="I46" s="1">
        <v>46173</v>
      </c>
      <c r="J46">
        <v>133813.35443000001</v>
      </c>
      <c r="K46">
        <v>139745.95078000001</v>
      </c>
      <c r="L46">
        <v>133813.35443000001</v>
      </c>
      <c r="M46">
        <v>139745.95078000001</v>
      </c>
    </row>
  </sheetData>
  <pageMargins left="0.7" right="0.7" top="0.75" bottom="0.75" header="0.3" footer="0.3"/>
  <drawing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5CA7-1A06-47E0-9BE3-08978FCB97E7}">
  <dimension ref="B1:M46"/>
  <sheetViews>
    <sheetView topLeftCell="A4" zoomScale="145" zoomScaleNormal="145" workbookViewId="0">
      <selection activeCell="G7" sqref="G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824</v>
      </c>
      <c r="C2" t="s">
        <v>163</v>
      </c>
      <c r="D2" t="s">
        <v>113</v>
      </c>
      <c r="E2" t="str">
        <f>_xlfn.CONCAT(B2,"_",C2,"_",D2)</f>
        <v>824_B3_PH_FOORD</v>
      </c>
      <c r="F2" t="str">
        <f>INDEX(
Table_MAPPINGS_PH_GRAPHS_2[SERIES_ID],
MATCH(E2,Table_MAPPINGS_PH_GRAPHS_2[LOOKUP],0
))</f>
        <v>7689</v>
      </c>
      <c r="G2" t="str">
        <f>INDEX(
Table_MAPPINGS_PH_GRAPHS_2[LEGEND_DESCRIPTION],
MATCH(E2,Table_MAPPINGS_PH_GRAPHS_2[LOOKUP],0
))</f>
        <v>Foord</v>
      </c>
      <c r="I2" s="1">
        <v>44838</v>
      </c>
      <c r="L2">
        <v>100000</v>
      </c>
      <c r="M2">
        <v>100000</v>
      </c>
    </row>
    <row r="3" spans="2:13" x14ac:dyDescent="0.25">
      <c r="B3">
        <v>824</v>
      </c>
      <c r="C3" t="s">
        <v>163</v>
      </c>
      <c r="D3" t="s">
        <v>114</v>
      </c>
      <c r="E3" t="str">
        <f>_xlfn.CONCAT(B3,"_",C3,"_",D3)</f>
        <v>824_B3_PH_COMP_1</v>
      </c>
      <c r="F3" t="str">
        <f>INDEX(
Table_MAPPINGS_PH_GRAPHS_2[SERIES_ID],
MATCH(E3,Table_MAPPINGS_PH_GRAPHS_2[LOOKUP],0
))</f>
        <v>7531</v>
      </c>
      <c r="G3" t="str">
        <f>INDEX(
Table_MAPPINGS_PH_GRAPHS_2[LEGEND_DESCRIPTION],
MATCH(E3,Table_MAPPINGS_PH_GRAPHS_2[LOOKUP],0
))</f>
        <v>Benchmark</v>
      </c>
      <c r="I3" s="1">
        <v>44865</v>
      </c>
      <c r="L3">
        <v>100487.98089000001</v>
      </c>
      <c r="M3">
        <v>100773.00491</v>
      </c>
    </row>
    <row r="4" spans="2:13" x14ac:dyDescent="0.25">
      <c r="I4" s="1">
        <v>44895</v>
      </c>
      <c r="L4">
        <v>101035.61070999999</v>
      </c>
      <c r="M4">
        <v>101966.55653</v>
      </c>
    </row>
    <row r="5" spans="2:13" x14ac:dyDescent="0.25">
      <c r="I5" s="1">
        <v>44926</v>
      </c>
      <c r="L5">
        <v>101625.6078</v>
      </c>
      <c r="M5">
        <v>102345.04857</v>
      </c>
    </row>
    <row r="6" spans="2:13" x14ac:dyDescent="0.25">
      <c r="I6" s="1">
        <v>44957</v>
      </c>
      <c r="L6">
        <v>102287.52455</v>
      </c>
      <c r="M6">
        <v>103564.62358</v>
      </c>
    </row>
    <row r="7" spans="2:13" x14ac:dyDescent="0.25">
      <c r="I7" s="1">
        <v>44985</v>
      </c>
      <c r="L7">
        <v>102881.1875</v>
      </c>
      <c r="M7">
        <v>103670.43777</v>
      </c>
    </row>
    <row r="8" spans="2:13" x14ac:dyDescent="0.25">
      <c r="I8" s="1">
        <v>45016</v>
      </c>
      <c r="L8">
        <v>103551.497</v>
      </c>
      <c r="M8">
        <v>104366.36957</v>
      </c>
    </row>
    <row r="9" spans="2:13" x14ac:dyDescent="0.25">
      <c r="I9" s="1">
        <v>45046</v>
      </c>
      <c r="L9">
        <v>104177.63602999999</v>
      </c>
      <c r="M9">
        <v>105069.29283000001</v>
      </c>
    </row>
    <row r="10" spans="2:13" x14ac:dyDescent="0.25">
      <c r="I10" s="1">
        <v>45077</v>
      </c>
      <c r="L10">
        <v>104950.52082000001</v>
      </c>
      <c r="M10">
        <v>105087.93573</v>
      </c>
    </row>
    <row r="11" spans="2:13" x14ac:dyDescent="0.25">
      <c r="I11" s="1">
        <v>45107</v>
      </c>
      <c r="L11">
        <v>105684.18004000001</v>
      </c>
      <c r="M11">
        <v>106237.58100000001</v>
      </c>
    </row>
    <row r="12" spans="2:13" x14ac:dyDescent="0.25">
      <c r="I12" s="1">
        <v>45138</v>
      </c>
      <c r="L12">
        <v>106466.30909</v>
      </c>
      <c r="M12">
        <v>107026.5028</v>
      </c>
    </row>
    <row r="13" spans="2:13" x14ac:dyDescent="0.25">
      <c r="I13" s="1">
        <v>45169</v>
      </c>
      <c r="L13">
        <v>107252.66555999999</v>
      </c>
      <c r="M13">
        <v>107988.21651</v>
      </c>
    </row>
    <row r="14" spans="2:13" x14ac:dyDescent="0.25">
      <c r="I14" s="1">
        <v>45199</v>
      </c>
      <c r="L14">
        <v>107993.02254000001</v>
      </c>
      <c r="M14">
        <v>108918.29489</v>
      </c>
    </row>
    <row r="15" spans="2:13" x14ac:dyDescent="0.25">
      <c r="I15" s="1">
        <v>45230</v>
      </c>
      <c r="L15">
        <v>108815.17995000001</v>
      </c>
      <c r="M15">
        <v>109260.63481</v>
      </c>
    </row>
    <row r="16" spans="2:13" x14ac:dyDescent="0.25">
      <c r="I16" s="1">
        <v>45260</v>
      </c>
      <c r="L16">
        <v>109591.58792000001</v>
      </c>
      <c r="M16">
        <v>110496.01401</v>
      </c>
    </row>
    <row r="17" spans="9:13" x14ac:dyDescent="0.25">
      <c r="I17" s="1">
        <v>45291</v>
      </c>
      <c r="L17">
        <v>110349.99784</v>
      </c>
      <c r="M17">
        <v>111601.29670000001</v>
      </c>
    </row>
    <row r="18" spans="9:13" x14ac:dyDescent="0.25">
      <c r="I18" s="1">
        <v>45322</v>
      </c>
      <c r="L18">
        <v>111218.71101</v>
      </c>
      <c r="M18">
        <v>112385.75353</v>
      </c>
    </row>
    <row r="19" spans="9:13" x14ac:dyDescent="0.25">
      <c r="I19" s="1">
        <v>45351</v>
      </c>
      <c r="L19">
        <v>111987.91314999999</v>
      </c>
      <c r="M19">
        <v>113120.40843</v>
      </c>
    </row>
    <row r="20" spans="9:13" x14ac:dyDescent="0.25">
      <c r="I20" s="1">
        <v>45382</v>
      </c>
      <c r="L20">
        <v>112735.04371</v>
      </c>
      <c r="M20">
        <v>113669.75486</v>
      </c>
    </row>
    <row r="21" spans="9:13" x14ac:dyDescent="0.25">
      <c r="I21" s="1">
        <v>45412</v>
      </c>
      <c r="L21">
        <v>113621.27477</v>
      </c>
      <c r="M21">
        <v>114614.24923</v>
      </c>
    </row>
    <row r="22" spans="9:13" x14ac:dyDescent="0.25">
      <c r="I22" s="1">
        <v>45443</v>
      </c>
      <c r="L22">
        <v>114460.94736999999</v>
      </c>
      <c r="M22">
        <v>115257.75341</v>
      </c>
    </row>
    <row r="23" spans="9:13" x14ac:dyDescent="0.25">
      <c r="I23" s="1">
        <v>45473</v>
      </c>
      <c r="L23">
        <v>115224.59795</v>
      </c>
      <c r="M23">
        <v>116832.38015</v>
      </c>
    </row>
    <row r="24" spans="9:13" x14ac:dyDescent="0.25">
      <c r="I24" s="1">
        <v>45504</v>
      </c>
      <c r="L24">
        <v>116131.80981000001</v>
      </c>
      <c r="M24">
        <v>117998.10231</v>
      </c>
    </row>
    <row r="25" spans="9:13" x14ac:dyDescent="0.25">
      <c r="I25" s="1">
        <v>45535</v>
      </c>
      <c r="L25">
        <v>116964.022</v>
      </c>
      <c r="M25">
        <v>119511.41176</v>
      </c>
    </row>
    <row r="26" spans="9:13" x14ac:dyDescent="0.25">
      <c r="I26" s="1">
        <v>45565</v>
      </c>
      <c r="L26">
        <v>117828.12409</v>
      </c>
      <c r="M26">
        <v>120749.05411</v>
      </c>
    </row>
    <row r="27" spans="9:13" x14ac:dyDescent="0.25">
      <c r="I27" s="1">
        <v>45596</v>
      </c>
      <c r="L27">
        <v>118680.34789</v>
      </c>
      <c r="M27">
        <v>121437.12472000001</v>
      </c>
    </row>
    <row r="28" spans="9:13" x14ac:dyDescent="0.25">
      <c r="I28" s="1">
        <v>45626</v>
      </c>
      <c r="L28">
        <v>119476.61165000001</v>
      </c>
      <c r="M28">
        <v>122378.70606</v>
      </c>
    </row>
    <row r="29" spans="9:13" x14ac:dyDescent="0.25">
      <c r="I29" s="1">
        <v>45657</v>
      </c>
      <c r="L29">
        <v>120344.8836</v>
      </c>
      <c r="M29">
        <v>123441.78177</v>
      </c>
    </row>
    <row r="30" spans="9:13" x14ac:dyDescent="0.25">
      <c r="I30" s="1">
        <v>45688</v>
      </c>
      <c r="L30">
        <v>121184.6251</v>
      </c>
      <c r="M30">
        <v>124159.92466</v>
      </c>
    </row>
    <row r="31" spans="9:13" x14ac:dyDescent="0.25">
      <c r="I31" s="1">
        <v>45716</v>
      </c>
      <c r="L31">
        <v>121937.73853</v>
      </c>
      <c r="M31">
        <v>125095.64476</v>
      </c>
    </row>
    <row r="32" spans="9:13" x14ac:dyDescent="0.25">
      <c r="I32" s="1">
        <v>45747</v>
      </c>
      <c r="L32">
        <v>122759.65416999999</v>
      </c>
      <c r="M32">
        <v>125871.63684000001</v>
      </c>
    </row>
    <row r="33" spans="9:13" x14ac:dyDescent="0.25">
      <c r="I33" s="1">
        <v>45777</v>
      </c>
      <c r="L33">
        <v>123559.10606999999</v>
      </c>
      <c r="M33">
        <v>127085.64906</v>
      </c>
    </row>
    <row r="34" spans="9:13" x14ac:dyDescent="0.25">
      <c r="I34" s="1">
        <v>45808</v>
      </c>
      <c r="L34">
        <v>124364.72319999999</v>
      </c>
      <c r="M34">
        <v>128162.41976</v>
      </c>
    </row>
    <row r="35" spans="9:13" x14ac:dyDescent="0.25">
      <c r="I35" s="1">
        <v>45838</v>
      </c>
      <c r="L35">
        <v>125190.96983</v>
      </c>
      <c r="M35">
        <v>129248.90203</v>
      </c>
    </row>
    <row r="36" spans="9:13" x14ac:dyDescent="0.25">
      <c r="I36" s="1">
        <v>45869</v>
      </c>
      <c r="L36">
        <v>126010.64163</v>
      </c>
      <c r="M36">
        <v>130487.59656000001</v>
      </c>
    </row>
    <row r="37" spans="9:13" x14ac:dyDescent="0.25">
      <c r="I37" s="1">
        <v>45900</v>
      </c>
      <c r="L37">
        <v>126772.82792</v>
      </c>
      <c r="M37">
        <v>131547.58538</v>
      </c>
    </row>
    <row r="38" spans="9:13" x14ac:dyDescent="0.25">
      <c r="I38" s="1">
        <v>45930</v>
      </c>
      <c r="L38">
        <v>127601.33469</v>
      </c>
      <c r="M38">
        <v>132440.40307999999</v>
      </c>
    </row>
    <row r="39" spans="9:13" x14ac:dyDescent="0.25">
      <c r="I39" s="1">
        <v>45961</v>
      </c>
      <c r="L39">
        <v>128408.83211</v>
      </c>
      <c r="M39">
        <v>133873.64160999999</v>
      </c>
    </row>
    <row r="40" spans="9:13" x14ac:dyDescent="0.25">
      <c r="I40" s="1">
        <v>45991</v>
      </c>
      <c r="L40">
        <v>129141.35327000001</v>
      </c>
      <c r="M40">
        <v>134812.84479</v>
      </c>
    </row>
    <row r="41" spans="9:13" x14ac:dyDescent="0.25">
      <c r="I41" s="1">
        <v>46022</v>
      </c>
      <c r="L41">
        <v>129988.92858000001</v>
      </c>
      <c r="M41">
        <v>135546.55786</v>
      </c>
    </row>
    <row r="42" spans="9:13" x14ac:dyDescent="0.25">
      <c r="I42" s="1">
        <v>46053</v>
      </c>
      <c r="L42">
        <v>130747.09488999999</v>
      </c>
      <c r="M42">
        <v>136429.34508</v>
      </c>
    </row>
    <row r="43" spans="9:13" x14ac:dyDescent="0.25">
      <c r="I43" s="1">
        <v>46081</v>
      </c>
      <c r="L43">
        <v>131462.4687</v>
      </c>
      <c r="M43">
        <v>137513.63508000001</v>
      </c>
    </row>
    <row r="44" spans="9:13" x14ac:dyDescent="0.25">
      <c r="I44" s="1">
        <v>46112</v>
      </c>
      <c r="L44">
        <v>132284.23032999999</v>
      </c>
      <c r="M44">
        <v>138636.42058000001</v>
      </c>
    </row>
    <row r="45" spans="9:13" x14ac:dyDescent="0.25">
      <c r="I45" s="1">
        <v>46142</v>
      </c>
      <c r="L45">
        <v>133058.96437999999</v>
      </c>
      <c r="M45">
        <v>139971.75002000001</v>
      </c>
    </row>
    <row r="46" spans="9:13" x14ac:dyDescent="0.25">
      <c r="I46" s="1">
        <v>46173</v>
      </c>
      <c r="J46">
        <v>140621.26486</v>
      </c>
      <c r="K46">
        <v>133813.35443000001</v>
      </c>
      <c r="L46">
        <v>133813.35443000001</v>
      </c>
      <c r="M46">
        <v>140621.26486</v>
      </c>
    </row>
  </sheetData>
  <pageMargins left="0.7" right="0.7" top="0.75" bottom="0.75" header="0.3" footer="0.3"/>
  <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36D0-110F-491C-9199-178AB361F4E8}">
  <dimension ref="B1:M46"/>
  <sheetViews>
    <sheetView workbookViewId="0"/>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824</v>
      </c>
      <c r="C2" t="s">
        <v>158</v>
      </c>
      <c r="D2" t="s">
        <v>113</v>
      </c>
      <c r="E2" t="str">
        <f>_xlfn.CONCAT(B2,"_",C2,"_",D2)</f>
        <v>824_B2_PH_FOORD</v>
      </c>
      <c r="F2" t="str">
        <f>INDEX(
Table_MAPPINGS_PH_GRAPHS_2[SERIES_ID],
MATCH(E2,Table_MAPPINGS_PH_GRAPHS_2[LOOKUP],0
))</f>
        <v>7532</v>
      </c>
      <c r="G2" t="str">
        <f>INDEX(
Table_MAPPINGS_PH_GRAPHS_2[LEGEND_DESCRIPTION],
MATCH(E2,Table_MAPPINGS_PH_GRAPHS_2[LOOKUP],0
))</f>
        <v>Foord</v>
      </c>
      <c r="I2" s="1">
        <v>44838</v>
      </c>
      <c r="L2">
        <v>100000</v>
      </c>
      <c r="M2">
        <v>100000</v>
      </c>
    </row>
    <row r="3" spans="2:13" x14ac:dyDescent="0.25">
      <c r="B3">
        <v>824</v>
      </c>
      <c r="C3" t="s">
        <v>158</v>
      </c>
      <c r="D3" t="s">
        <v>114</v>
      </c>
      <c r="E3" t="str">
        <f>_xlfn.CONCAT(B3,"_",C3,"_",D3)</f>
        <v>824_B2_PH_COMP_1</v>
      </c>
      <c r="F3" t="str">
        <f>INDEX(
Table_MAPPINGS_PH_GRAPHS_2[SERIES_ID],
MATCH(E3,Table_MAPPINGS_PH_GRAPHS_2[LOOKUP],0
))</f>
        <v>7531</v>
      </c>
      <c r="G3" t="str">
        <f>INDEX(
Table_MAPPINGS_PH_GRAPHS_2[LEGEND_DESCRIPTION],
MATCH(E3,Table_MAPPINGS_PH_GRAPHS_2[LOOKUP],0
))</f>
        <v>Benchmark</v>
      </c>
      <c r="I3" s="1">
        <v>44865</v>
      </c>
      <c r="L3">
        <v>100487.98089000001</v>
      </c>
      <c r="M3">
        <v>100751.97757</v>
      </c>
    </row>
    <row r="4" spans="2:13" x14ac:dyDescent="0.25">
      <c r="I4" s="1">
        <v>44895</v>
      </c>
      <c r="L4">
        <v>101035.61070999999</v>
      </c>
      <c r="M4">
        <v>101922.49924999999</v>
      </c>
    </row>
    <row r="5" spans="2:13" x14ac:dyDescent="0.25">
      <c r="I5" s="1">
        <v>44926</v>
      </c>
      <c r="L5">
        <v>101625.6078</v>
      </c>
      <c r="M5">
        <v>102276.96004999999</v>
      </c>
    </row>
    <row r="6" spans="2:13" x14ac:dyDescent="0.25">
      <c r="I6" s="1">
        <v>44957</v>
      </c>
      <c r="L6">
        <v>102287.52455</v>
      </c>
      <c r="M6">
        <v>103470.16400999999</v>
      </c>
    </row>
    <row r="7" spans="2:13" x14ac:dyDescent="0.25">
      <c r="I7" s="1">
        <v>44985</v>
      </c>
      <c r="L7">
        <v>102881.1875</v>
      </c>
      <c r="M7">
        <v>103551.50528</v>
      </c>
    </row>
    <row r="8" spans="2:13" x14ac:dyDescent="0.25">
      <c r="I8" s="1">
        <v>45016</v>
      </c>
      <c r="L8">
        <v>103551.497</v>
      </c>
      <c r="M8">
        <v>104221.55399</v>
      </c>
    </row>
    <row r="9" spans="2:13" x14ac:dyDescent="0.25">
      <c r="I9" s="1">
        <v>45046</v>
      </c>
      <c r="L9">
        <v>104177.63602999999</v>
      </c>
      <c r="M9">
        <v>104901.37299</v>
      </c>
    </row>
    <row r="10" spans="2:13" x14ac:dyDescent="0.25">
      <c r="I10" s="1">
        <v>45077</v>
      </c>
      <c r="L10">
        <v>104950.52082000001</v>
      </c>
      <c r="M10">
        <v>104893.09871000001</v>
      </c>
    </row>
    <row r="11" spans="2:13" x14ac:dyDescent="0.25">
      <c r="I11" s="1">
        <v>45107</v>
      </c>
      <c r="L11">
        <v>105684.18004000001</v>
      </c>
      <c r="M11">
        <v>106016.33276999999</v>
      </c>
    </row>
    <row r="12" spans="2:13" x14ac:dyDescent="0.25">
      <c r="I12" s="1">
        <v>45138</v>
      </c>
      <c r="L12">
        <v>106466.30909</v>
      </c>
      <c r="M12">
        <v>106777.87441999999</v>
      </c>
    </row>
    <row r="13" spans="2:13" x14ac:dyDescent="0.25">
      <c r="I13" s="1">
        <v>45169</v>
      </c>
      <c r="L13">
        <v>107252.66555999999</v>
      </c>
      <c r="M13">
        <v>107711.27321</v>
      </c>
    </row>
    <row r="14" spans="2:13" x14ac:dyDescent="0.25">
      <c r="I14" s="1">
        <v>45199</v>
      </c>
      <c r="L14">
        <v>107993.02254000001</v>
      </c>
      <c r="M14">
        <v>108614.15501</v>
      </c>
    </row>
    <row r="15" spans="2:13" x14ac:dyDescent="0.25">
      <c r="I15" s="1">
        <v>45230</v>
      </c>
      <c r="L15">
        <v>108815.17995000001</v>
      </c>
      <c r="M15">
        <v>108927.9463</v>
      </c>
    </row>
    <row r="16" spans="2:13" x14ac:dyDescent="0.25">
      <c r="I16" s="1">
        <v>45260</v>
      </c>
      <c r="L16">
        <v>109591.58792000001</v>
      </c>
      <c r="M16">
        <v>110134.1468</v>
      </c>
    </row>
    <row r="17" spans="9:13" x14ac:dyDescent="0.25">
      <c r="I17" s="1">
        <v>45291</v>
      </c>
      <c r="L17">
        <v>110349.99784</v>
      </c>
      <c r="M17">
        <v>111210.61373</v>
      </c>
    </row>
    <row r="18" spans="9:13" x14ac:dyDescent="0.25">
      <c r="I18" s="1">
        <v>45322</v>
      </c>
      <c r="L18">
        <v>111218.71101</v>
      </c>
      <c r="M18">
        <v>111963.82824</v>
      </c>
    </row>
    <row r="19" spans="9:13" x14ac:dyDescent="0.25">
      <c r="I19" s="1">
        <v>45351</v>
      </c>
      <c r="L19">
        <v>111987.91314999999</v>
      </c>
      <c r="M19">
        <v>112670.78649</v>
      </c>
    </row>
    <row r="20" spans="9:13" x14ac:dyDescent="0.25">
      <c r="I20" s="1">
        <v>45382</v>
      </c>
      <c r="L20">
        <v>112735.04371</v>
      </c>
      <c r="M20">
        <v>113193.0833</v>
      </c>
    </row>
    <row r="21" spans="9:13" x14ac:dyDescent="0.25">
      <c r="I21" s="1">
        <v>45412</v>
      </c>
      <c r="L21">
        <v>113621.27477</v>
      </c>
      <c r="M21">
        <v>114103.98462</v>
      </c>
    </row>
    <row r="22" spans="9:13" x14ac:dyDescent="0.25">
      <c r="I22" s="1">
        <v>45443</v>
      </c>
      <c r="L22">
        <v>114460.94736999999</v>
      </c>
      <c r="M22">
        <v>114716.93162</v>
      </c>
    </row>
    <row r="23" spans="9:13" x14ac:dyDescent="0.25">
      <c r="I23" s="1">
        <v>45473</v>
      </c>
      <c r="L23">
        <v>115224.59795</v>
      </c>
      <c r="M23">
        <v>116260.44362000001</v>
      </c>
    </row>
    <row r="24" spans="9:13" x14ac:dyDescent="0.25">
      <c r="I24" s="1">
        <v>45504</v>
      </c>
      <c r="L24">
        <v>116131.80981000001</v>
      </c>
      <c r="M24">
        <v>117390.16825</v>
      </c>
    </row>
    <row r="25" spans="9:13" x14ac:dyDescent="0.25">
      <c r="I25" s="1">
        <v>45535</v>
      </c>
      <c r="L25">
        <v>116964.022</v>
      </c>
      <c r="M25">
        <v>118867.60455</v>
      </c>
    </row>
    <row r="26" spans="9:13" x14ac:dyDescent="0.25">
      <c r="I26" s="1">
        <v>45565</v>
      </c>
      <c r="L26">
        <v>117828.12409</v>
      </c>
      <c r="M26">
        <v>120069.58663000001</v>
      </c>
    </row>
    <row r="27" spans="9:13" x14ac:dyDescent="0.25">
      <c r="I27" s="1">
        <v>45596</v>
      </c>
      <c r="L27">
        <v>118680.34789</v>
      </c>
      <c r="M27">
        <v>120725.06812</v>
      </c>
    </row>
    <row r="28" spans="9:13" x14ac:dyDescent="0.25">
      <c r="I28" s="1">
        <v>45626</v>
      </c>
      <c r="L28">
        <v>119476.61165000001</v>
      </c>
      <c r="M28">
        <v>121633.47414000001</v>
      </c>
    </row>
    <row r="29" spans="9:13" x14ac:dyDescent="0.25">
      <c r="I29" s="1">
        <v>45657</v>
      </c>
      <c r="L29">
        <v>120344.8836</v>
      </c>
      <c r="M29">
        <v>122659.20624</v>
      </c>
    </row>
    <row r="30" spans="9:13" x14ac:dyDescent="0.25">
      <c r="I30" s="1">
        <v>45688</v>
      </c>
      <c r="L30">
        <v>121184.6251</v>
      </c>
      <c r="M30">
        <v>123343.72304</v>
      </c>
    </row>
    <row r="31" spans="9:13" x14ac:dyDescent="0.25">
      <c r="I31" s="1">
        <v>45716</v>
      </c>
      <c r="L31">
        <v>121937.73853</v>
      </c>
      <c r="M31">
        <v>124245.0883</v>
      </c>
    </row>
    <row r="32" spans="9:13" x14ac:dyDescent="0.25">
      <c r="I32" s="1">
        <v>45747</v>
      </c>
      <c r="L32">
        <v>122759.65416999999</v>
      </c>
      <c r="M32">
        <v>124986.55302000001</v>
      </c>
    </row>
    <row r="33" spans="9:13" x14ac:dyDescent="0.25">
      <c r="I33" s="1">
        <v>45777</v>
      </c>
      <c r="L33">
        <v>123559.10606999999</v>
      </c>
      <c r="M33">
        <v>126161.82073000001</v>
      </c>
    </row>
    <row r="34" spans="9:13" x14ac:dyDescent="0.25">
      <c r="I34" s="1">
        <v>45808</v>
      </c>
      <c r="L34">
        <v>124364.72319999999</v>
      </c>
      <c r="M34">
        <v>127202.08951000001</v>
      </c>
    </row>
    <row r="35" spans="9:13" x14ac:dyDescent="0.25">
      <c r="I35" s="1">
        <v>45838</v>
      </c>
      <c r="L35">
        <v>125190.96983</v>
      </c>
      <c r="M35">
        <v>128248.38533</v>
      </c>
    </row>
    <row r="36" spans="9:13" x14ac:dyDescent="0.25">
      <c r="I36" s="1">
        <v>45869</v>
      </c>
      <c r="L36">
        <v>126010.64163</v>
      </c>
      <c r="M36">
        <v>129447.7865</v>
      </c>
    </row>
    <row r="37" spans="9:13" x14ac:dyDescent="0.25">
      <c r="I37" s="1">
        <v>45900</v>
      </c>
      <c r="L37">
        <v>126772.82792</v>
      </c>
      <c r="M37">
        <v>130468.85996</v>
      </c>
    </row>
    <row r="38" spans="9:13" x14ac:dyDescent="0.25">
      <c r="I38" s="1">
        <v>45930</v>
      </c>
      <c r="L38">
        <v>127601.33469</v>
      </c>
      <c r="M38">
        <v>131321.59761</v>
      </c>
    </row>
    <row r="39" spans="9:13" x14ac:dyDescent="0.25">
      <c r="I39" s="1">
        <v>45961</v>
      </c>
      <c r="L39">
        <v>128408.83211</v>
      </c>
      <c r="M39">
        <v>132711.21236</v>
      </c>
    </row>
    <row r="40" spans="9:13" x14ac:dyDescent="0.25">
      <c r="I40" s="1">
        <v>45991</v>
      </c>
      <c r="L40">
        <v>129141.35327000001</v>
      </c>
      <c r="M40">
        <v>133613.73759999999</v>
      </c>
    </row>
    <row r="41" spans="9:13" x14ac:dyDescent="0.25">
      <c r="I41" s="1">
        <v>46022</v>
      </c>
      <c r="L41">
        <v>129988.92858000001</v>
      </c>
      <c r="M41">
        <v>134306.25698000001</v>
      </c>
    </row>
    <row r="42" spans="9:13" x14ac:dyDescent="0.25">
      <c r="I42" s="1">
        <v>46053</v>
      </c>
      <c r="L42">
        <v>130747.09488999999</v>
      </c>
      <c r="M42">
        <v>135150.76994999999</v>
      </c>
    </row>
    <row r="43" spans="9:13" x14ac:dyDescent="0.25">
      <c r="I43" s="1">
        <v>46081</v>
      </c>
      <c r="L43">
        <v>131462.4687</v>
      </c>
      <c r="M43">
        <v>136194.62614000001</v>
      </c>
    </row>
    <row r="44" spans="9:13" x14ac:dyDescent="0.25">
      <c r="I44" s="1">
        <v>46112</v>
      </c>
      <c r="L44">
        <v>132284.23032999999</v>
      </c>
      <c r="M44">
        <v>137271.5399</v>
      </c>
    </row>
    <row r="45" spans="9:13" x14ac:dyDescent="0.25">
      <c r="I45" s="1">
        <v>46142</v>
      </c>
      <c r="L45">
        <v>133058.96437999999</v>
      </c>
      <c r="M45">
        <v>138562.36074</v>
      </c>
    </row>
    <row r="46" spans="9:13" x14ac:dyDescent="0.25">
      <c r="I46" s="1">
        <v>46173</v>
      </c>
      <c r="J46">
        <v>139173.19998</v>
      </c>
      <c r="K46">
        <v>133813.35443000001</v>
      </c>
      <c r="L46">
        <v>133813.35443000001</v>
      </c>
      <c r="M46">
        <v>139173.19998</v>
      </c>
    </row>
  </sheetData>
  <pageMargins left="0.7" right="0.7" top="0.75" bottom="0.75" header="0.3" footer="0.3"/>
  <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3F8E-79F8-44C1-B0FF-A91A19A5E0A7}">
  <dimension ref="A1:M34"/>
  <sheetViews>
    <sheetView showGridLines="0" zoomScale="130" zoomScaleNormal="130" workbookViewId="0">
      <selection activeCell="M12" sqref="M12"/>
    </sheetView>
  </sheetViews>
  <sheetFormatPr defaultColWidth="42.140625" defaultRowHeight="15" x14ac:dyDescent="0.25"/>
  <cols>
    <col min="1" max="1" width="5.28515625" style="15" bestFit="1" customWidth="1"/>
    <col min="2" max="2" width="6.140625" style="15" bestFit="1" customWidth="1"/>
    <col min="3" max="3" width="4.85546875" style="15" bestFit="1" customWidth="1"/>
    <col min="4" max="5" width="9" style="15" bestFit="1" customWidth="1"/>
    <col min="6" max="6" width="1.5703125" style="5" bestFit="1" customWidth="1"/>
    <col min="7" max="7" width="4.7109375" style="21" bestFit="1" customWidth="1"/>
    <col min="8" max="8" width="1.7109375" style="15" bestFit="1" customWidth="1"/>
    <col min="9" max="9" width="2.42578125" bestFit="1" customWidth="1"/>
    <col min="10" max="10" width="4.85546875" style="15" bestFit="1" customWidth="1"/>
    <col min="11" max="11" width="5.5703125" style="15" bestFit="1" customWidth="1"/>
    <col min="12" max="16384" width="42.140625" style="15"/>
  </cols>
  <sheetData>
    <row r="1" spans="1:11" x14ac:dyDescent="0.25">
      <c r="B1" s="15" t="s">
        <v>143</v>
      </c>
      <c r="C1" s="15" t="s">
        <v>42</v>
      </c>
      <c r="D1" s="17"/>
      <c r="E1" s="17"/>
      <c r="F1" s="4"/>
      <c r="G1" s="20"/>
    </row>
    <row r="2" spans="1:11" ht="11.25" customHeight="1" x14ac:dyDescent="0.25">
      <c r="D2" s="101">
        <f>MONTH_END_DATE</f>
        <v>46173</v>
      </c>
      <c r="E2" s="101" cm="1">
        <f t="array" ref="E2">_xlfn.SWITCH(MONTH(D2),
    1, DATE(YEAR(D2)-1, 12, 31),
    2, DATE(YEAR(D2)-1, 12, 31),
    3, DATE(YEAR(D2)-1, 12, 31),
    4, DATE(YEAR(D2), 3, 31),
    5, DATE(YEAR(D2), 3, 31),
    6, DATE(YEAR(D2), 3, 31),
    7, DATE(YEAR(D2), 6, 30),
    8, DATE(YEAR(D2), 6, 30),
    9, DATE(YEAR(D2), 6, 30),
    10, DATE(YEAR(D2), 9, 30),
    11, DATE(YEAR(D2), 9, 30),
    12, DATE(YEAR(D2), 9, 30)
)</f>
        <v>46112</v>
      </c>
      <c r="F2" s="4"/>
      <c r="G2" s="20"/>
    </row>
    <row r="3" spans="1:11" ht="11.25" customHeight="1" x14ac:dyDescent="0.25">
      <c r="E3" s="17"/>
    </row>
    <row r="4" spans="1:11" ht="11.25" customHeight="1" x14ac:dyDescent="0.15">
      <c r="A4" s="7"/>
      <c r="B4" s="7">
        <v>824</v>
      </c>
      <c r="C4" s="7" t="s">
        <v>44</v>
      </c>
      <c r="D4" s="33">
        <f>SUMIFS(
FI_PSOT[[EXPOSURE_VALUE_PERCENTAGE]:[EXPOSURE_VALUE_PERCENTAGE]],
FI_PSOT[[PORTFOLIO_CODE]:[PORTFOLIO_CODE]],$B4,
FI_PSOT[[ACCOUNT_DATE]:[ACCOUNT_DATE]],D$2,
FI_PSOT[[INSTRUMENT_TYPE]:[INSTRUMENT_TYPE]],$C4
)</f>
        <v>1.88796E-2</v>
      </c>
      <c r="E4" s="33">
        <f>SUMIFS(
FI_PSOT[[EXPOSURE_VALUE_PERCENTAGE]:[EXPOSURE_VALUE_PERCENTAGE]],
FI_PSOT[[PORTFOLIO_CODE]:[PORTFOLIO_CODE]],$B4,
FI_PSOT[[ACCOUNT_DATE]:[ACCOUNT_DATE]],E$2,
FI_PSOT[[INSTRUMENT_TYPE]:[INSTRUMENT_TYPE]],$C4
)</f>
        <v>-2.6803299999999999E-2</v>
      </c>
      <c r="F4" s="29" t="str">
        <f t="shared" ref="F4:F13" si="0">IF(G4=0,"",IF(G4&gt;0,$I$4,$I$5))</f>
        <v>p</v>
      </c>
      <c r="G4" s="35">
        <f>(D4-E4)*100</f>
        <v>4.5682900000000002</v>
      </c>
      <c r="I4" s="10" t="s">
        <v>125</v>
      </c>
    </row>
    <row r="5" spans="1:11" ht="11.25" customHeight="1" x14ac:dyDescent="0.15">
      <c r="A5" s="7"/>
      <c r="B5" s="7">
        <v>824</v>
      </c>
      <c r="C5" s="7" t="s">
        <v>15839</v>
      </c>
      <c r="D5" s="33">
        <f>SUMIFS(
FI_PSOT[[EXPOSURE_VALUE_PERCENTAGE]:[EXPOSURE_VALUE_PERCENTAGE]],
FI_PSOT[[PORTFOLIO_CODE]:[PORTFOLIO_CODE]],$B5,
FI_PSOT[[ACCOUNT_DATE]:[ACCOUNT_DATE]],D$2,
FI_PSOT[[INSTRUMENT_TYPE]:[INSTRUMENT_TYPE]],$C5
)</f>
        <v>0.43392708000000002</v>
      </c>
      <c r="E5" s="33">
        <f>SUMIFS(
FI_PSOT[[EXPOSURE_VALUE_PERCENTAGE]:[EXPOSURE_VALUE_PERCENTAGE]],
FI_PSOT[[PORTFOLIO_CODE]:[PORTFOLIO_CODE]],$B5,
FI_PSOT[[ACCOUNT_DATE]:[ACCOUNT_DATE]],E$2,
FI_PSOT[[INSTRUMENT_TYPE]:[INSTRUMENT_TYPE]],$C5
)</f>
        <v>0.38350474000000001</v>
      </c>
      <c r="F5" s="29" t="str">
        <f t="shared" si="0"/>
        <v>p</v>
      </c>
      <c r="G5" s="35">
        <f t="shared" ref="G5:G13" si="1">(D5-E5)*100</f>
        <v>5.0422340000000005</v>
      </c>
      <c r="I5" s="10" t="s">
        <v>126</v>
      </c>
    </row>
    <row r="6" spans="1:11" ht="11.25" customHeight="1" x14ac:dyDescent="0.15">
      <c r="A6" s="7"/>
      <c r="B6" s="7">
        <v>824</v>
      </c>
      <c r="C6" s="7" t="s">
        <v>15837</v>
      </c>
      <c r="D6" s="33">
        <f>SUMIFS(
FI_PSOT[[EXPOSURE_VALUE_PERCENTAGE]:[EXPOSURE_VALUE_PERCENTAGE]],
FI_PSOT[[PORTFOLIO_CODE]:[PORTFOLIO_CODE]],$B6,
FI_PSOT[[ACCOUNT_DATE]:[ACCOUNT_DATE]],D$2,
FI_PSOT[[INSTRUMENT_TYPE]:[INSTRUMENT_TYPE]],$C6
)</f>
        <v>0.26817007999999998</v>
      </c>
      <c r="E6" s="33">
        <f>SUMIFS(
FI_PSOT[[EXPOSURE_VALUE_PERCENTAGE]:[EXPOSURE_VALUE_PERCENTAGE]],
FI_PSOT[[PORTFOLIO_CODE]:[PORTFOLIO_CODE]],$B6,
FI_PSOT[[ACCOUNT_DATE]:[ACCOUNT_DATE]],E$2,
FI_PSOT[[INSTRUMENT_TYPE]:[INSTRUMENT_TYPE]],$C6
)</f>
        <v>0.27255099999999999</v>
      </c>
      <c r="F6" s="29" t="str">
        <f t="shared" si="0"/>
        <v>q</v>
      </c>
      <c r="G6" s="35">
        <f t="shared" si="1"/>
        <v>-0.43809200000000104</v>
      </c>
      <c r="I6" s="11"/>
    </row>
    <row r="7" spans="1:11" ht="11.25" customHeight="1" x14ac:dyDescent="0.15">
      <c r="A7" s="7"/>
      <c r="B7" s="7">
        <v>824</v>
      </c>
      <c r="C7" s="7" t="s">
        <v>43</v>
      </c>
      <c r="D7" s="33">
        <f>SUMIFS(
FI_PSOT[[EXPOSURE_VALUE_PERCENTAGE]:[EXPOSURE_VALUE_PERCENTAGE]],
FI_PSOT[[PORTFOLIO_CODE]:[PORTFOLIO_CODE]],$B7,
FI_PSOT[[ACCOUNT_DATE]:[ACCOUNT_DATE]],D$2,
FI_PSOT[[INSTRUMENT_TYPE]:[INSTRUMENT_TYPE]],$C7
)</f>
        <v>2.9976869999999999E-2</v>
      </c>
      <c r="E7" s="33">
        <f>SUMIFS(
FI_PSOT[[EXPOSURE_VALUE_PERCENTAGE]:[EXPOSURE_VALUE_PERCENTAGE]],
FI_PSOT[[PORTFOLIO_CODE]:[PORTFOLIO_CODE]],$B7,
FI_PSOT[[ACCOUNT_DATE]:[ACCOUNT_DATE]],E$2,
FI_PSOT[[INSTRUMENT_TYPE]:[INSTRUMENT_TYPE]],$C7
)</f>
        <v>5.8230850000000001E-2</v>
      </c>
      <c r="F7" s="29" t="str">
        <f t="shared" si="0"/>
        <v>q</v>
      </c>
      <c r="G7" s="35">
        <f t="shared" si="1"/>
        <v>-2.8253980000000003</v>
      </c>
      <c r="I7" s="11"/>
    </row>
    <row r="8" spans="1:11" ht="11.25" customHeight="1" x14ac:dyDescent="0.15">
      <c r="A8" s="7"/>
      <c r="B8" s="7">
        <v>824</v>
      </c>
      <c r="C8" s="7" t="s">
        <v>15843</v>
      </c>
      <c r="D8" s="33">
        <f>SUMIFS(
FI_PSOT[[EXPOSURE_VALUE_PERCENTAGE]:[EXPOSURE_VALUE_PERCENTAGE]],
FI_PSOT[[PORTFOLIO_CODE]:[PORTFOLIO_CODE]],$B8,
FI_PSOT[[ACCOUNT_DATE]:[ACCOUNT_DATE]],D$2,
FI_PSOT[[INSTRUMENT_TYPE]:[INSTRUMENT_TYPE]],$C8
)</f>
        <v>0</v>
      </c>
      <c r="E8" s="33">
        <f>SUMIFS(
FI_PSOT[[EXPOSURE_VALUE_PERCENTAGE]:[EXPOSURE_VALUE_PERCENTAGE]],
FI_PSOT[[PORTFOLIO_CODE]:[PORTFOLIO_CODE]],$B8,
FI_PSOT[[ACCOUNT_DATE]:[ACCOUNT_DATE]],E$2,
FI_PSOT[[INSTRUMENT_TYPE]:[INSTRUMENT_TYPE]],$C8
)</f>
        <v>0</v>
      </c>
      <c r="F8" s="29" t="str">
        <f t="shared" si="0"/>
        <v/>
      </c>
      <c r="G8" s="35">
        <f t="shared" si="1"/>
        <v>0</v>
      </c>
      <c r="I8" s="11"/>
    </row>
    <row r="9" spans="1:11" ht="11.25" customHeight="1" x14ac:dyDescent="0.2">
      <c r="A9" s="7"/>
      <c r="B9" s="7">
        <v>824</v>
      </c>
      <c r="C9" s="7" t="s">
        <v>15840</v>
      </c>
      <c r="D9" s="33">
        <f>SUMIFS(
FI_PSOT[[EXPOSURE_VALUE_PERCENTAGE]:[EXPOSURE_VALUE_PERCENTAGE]],
FI_PSOT[[PORTFOLIO_CODE]:[PORTFOLIO_CODE]],$B9,
FI_PSOT[[ACCOUNT_DATE]:[ACCOUNT_DATE]],D$2,
FI_PSOT[[INSTRUMENT_TYPE]:[INSTRUMENT_TYPE]],$C9
)</f>
        <v>0.22337995999999999</v>
      </c>
      <c r="E9" s="33">
        <f>SUMIFS(
FI_PSOT[[EXPOSURE_VALUE_PERCENTAGE]:[EXPOSURE_VALUE_PERCENTAGE]],
FI_PSOT[[PORTFOLIO_CODE]:[PORTFOLIO_CODE]],$B9,
FI_PSOT[[ACCOUNT_DATE]:[ACCOUNT_DATE]],E$2,
FI_PSOT[[INSTRUMENT_TYPE]:[INSTRUMENT_TYPE]],$C9
)</f>
        <v>0.26302127999999997</v>
      </c>
      <c r="F9" s="29" t="str">
        <f t="shared" si="0"/>
        <v>q</v>
      </c>
      <c r="G9" s="35">
        <f t="shared" si="1"/>
        <v>-3.964131999999998</v>
      </c>
      <c r="I9" s="13"/>
    </row>
    <row r="10" spans="1:11" ht="11.25" customHeight="1" x14ac:dyDescent="0.15">
      <c r="A10" s="7"/>
      <c r="B10" s="7">
        <v>824</v>
      </c>
      <c r="C10" s="7" t="s">
        <v>15842</v>
      </c>
      <c r="D10" s="33">
        <f>SUMIFS(
FI_PSOT[[EXPOSURE_VALUE_PERCENTAGE]:[EXPOSURE_VALUE_PERCENTAGE]],
FI_PSOT[[PORTFOLIO_CODE]:[PORTFOLIO_CODE]],$B10,
FI_PSOT[[ACCOUNT_DATE]:[ACCOUNT_DATE]],D$2,
FI_PSOT[[INSTRUMENT_TYPE]:[INSTRUMENT_TYPE]],$C10
)</f>
        <v>1.2799999999999999E-4</v>
      </c>
      <c r="E10" s="33">
        <f>SUMIFS(
FI_PSOT[[EXPOSURE_VALUE_PERCENTAGE]:[EXPOSURE_VALUE_PERCENTAGE]],
FI_PSOT[[PORTFOLIO_CODE]:[PORTFOLIO_CODE]],$B10,
FI_PSOT[[ACCOUNT_DATE]:[ACCOUNT_DATE]],E$2,
FI_PSOT[[INSTRUMENT_TYPE]:[INSTRUMENT_TYPE]],$C10
)</f>
        <v>1.3454E-4</v>
      </c>
      <c r="F10" s="29" t="str">
        <f t="shared" si="0"/>
        <v>q</v>
      </c>
      <c r="G10" s="35">
        <f t="shared" si="1"/>
        <v>-6.5400000000000018E-4</v>
      </c>
      <c r="I10" s="11"/>
    </row>
    <row r="11" spans="1:11" ht="11.25" customHeight="1" x14ac:dyDescent="0.15">
      <c r="A11" s="7"/>
      <c r="B11" s="7">
        <v>824</v>
      </c>
      <c r="C11" s="7" t="s">
        <v>15841</v>
      </c>
      <c r="D11" s="33">
        <f>SUMIFS(
FI_PSOT[[EXPOSURE_VALUE_PERCENTAGE]:[EXPOSURE_VALUE_PERCENTAGE]],
FI_PSOT[[PORTFOLIO_CODE]:[PORTFOLIO_CODE]],$B11,
FI_PSOT[[ACCOUNT_DATE]:[ACCOUNT_DATE]],D$2,
FI_PSOT[[INSTRUMENT_TYPE]:[INSTRUMENT_TYPE]],$C11
)</f>
        <v>1.159871E-2</v>
      </c>
      <c r="E11" s="33">
        <f>SUMIFS(
FI_PSOT[[EXPOSURE_VALUE_PERCENTAGE]:[EXPOSURE_VALUE_PERCENTAGE]],
FI_PSOT[[PORTFOLIO_CODE]:[PORTFOLIO_CODE]],$B11,
FI_PSOT[[ACCOUNT_DATE]:[ACCOUNT_DATE]],E$2,
FI_PSOT[[INSTRUMENT_TYPE]:[INSTRUMENT_TYPE]],$C11
)</f>
        <v>2.527888E-2</v>
      </c>
      <c r="F11" s="29" t="str">
        <f t="shared" si="0"/>
        <v>q</v>
      </c>
      <c r="G11" s="35">
        <f t="shared" si="1"/>
        <v>-1.368017</v>
      </c>
      <c r="I11" s="11"/>
    </row>
    <row r="12" spans="1:11" ht="11.25" customHeight="1" x14ac:dyDescent="0.15">
      <c r="A12" s="7"/>
      <c r="B12" s="7">
        <v>824</v>
      </c>
      <c r="C12" s="7" t="s">
        <v>48</v>
      </c>
      <c r="D12" s="33">
        <f>SUMIFS(
FI_PSOT[[EXPOSURE_VALUE_PERCENTAGE]:[EXPOSURE_VALUE_PERCENTAGE]],
FI_PSOT[[PORTFOLIO_CODE]:[PORTFOLIO_CODE]],$B12,
FI_PSOT[[ACCOUNT_DATE]:[ACCOUNT_DATE]],D$2,
FI_PSOT[[INSTRUMENT_TYPE]:[INSTRUMENT_TYPE]],$C12
)</f>
        <v>1.3939699999999999E-2</v>
      </c>
      <c r="E12" s="33">
        <f>SUMIFS(
FI_PSOT[[EXPOSURE_VALUE_PERCENTAGE]:[EXPOSURE_VALUE_PERCENTAGE]],
FI_PSOT[[PORTFOLIO_CODE]:[PORTFOLIO_CODE]],$B12,
FI_PSOT[[ACCOUNT_DATE]:[ACCOUNT_DATE]],E$2,
FI_PSOT[[INSTRUMENT_TYPE]:[INSTRUMENT_TYPE]],$C12
)</f>
        <v>2.4691620000000001E-2</v>
      </c>
      <c r="F12" s="29" t="str">
        <f t="shared" si="0"/>
        <v>q</v>
      </c>
      <c r="G12" s="35">
        <f t="shared" si="1"/>
        <v>-1.0751920000000001</v>
      </c>
      <c r="I12" s="11"/>
    </row>
    <row r="13" spans="1:11" ht="11.25" customHeight="1" x14ac:dyDescent="0.15">
      <c r="A13" s="7"/>
      <c r="B13" s="7">
        <v>824</v>
      </c>
      <c r="C13" s="7" t="s">
        <v>14619</v>
      </c>
      <c r="D13" s="33">
        <f>SUMIFS(
FI_PSOT[[EXPOSURE_VALUE_PERCENTAGE]:[EXPOSURE_VALUE_PERCENTAGE]],
FI_PSOT[[PORTFOLIO_CODE]:[PORTFOLIO_CODE]],$B13,
FI_PSOT[[ACCOUNT_DATE]:[ACCOUNT_DATE]],D$2,
FI_PSOT[[INSTRUMENT_TYPE]:[INSTRUMENT_TYPE]],$C13
)</f>
        <v>0</v>
      </c>
      <c r="E13" s="33">
        <f>SUMIFS(
FI_PSOT[[EXPOSURE_VALUE_PERCENTAGE]:[EXPOSURE_VALUE_PERCENTAGE]],
FI_PSOT[[PORTFOLIO_CODE]:[PORTFOLIO_CODE]],$B13,
FI_PSOT[[ACCOUNT_DATE]:[ACCOUNT_DATE]],E$2,
FI_PSOT[[INSTRUMENT_TYPE]:[INSTRUMENT_TYPE]],$C13
)</f>
        <v>0</v>
      </c>
      <c r="F13" s="29" t="str">
        <f t="shared" si="0"/>
        <v/>
      </c>
      <c r="G13" s="35">
        <f t="shared" si="1"/>
        <v>0</v>
      </c>
      <c r="I13" s="11"/>
      <c r="K13" s="16"/>
    </row>
    <row r="14" spans="1:11" ht="12.75" customHeight="1" x14ac:dyDescent="0.15">
      <c r="A14" s="7"/>
      <c r="B14" s="7"/>
      <c r="C14" s="7"/>
      <c r="D14" s="18"/>
      <c r="E14" s="17"/>
      <c r="F14" s="6"/>
      <c r="G14" s="8"/>
      <c r="I14" s="11"/>
      <c r="K14" s="16"/>
    </row>
    <row r="15" spans="1:11" x14ac:dyDescent="0.25">
      <c r="D15" s="19">
        <f>SUM(D4:D12)</f>
        <v>1</v>
      </c>
      <c r="E15" s="19">
        <f>SUM(E4:E12)</f>
        <v>1.0006096100000001</v>
      </c>
    </row>
    <row r="19" spans="3:13" x14ac:dyDescent="0.25">
      <c r="C19" s="109"/>
      <c r="D19" s="110"/>
      <c r="E19" s="110"/>
    </row>
    <row r="20" spans="3:13" x14ac:dyDescent="0.25">
      <c r="C20" s="109"/>
      <c r="D20" s="110"/>
      <c r="E20" s="110"/>
    </row>
    <row r="21" spans="3:13" x14ac:dyDescent="0.25">
      <c r="C21" s="109"/>
      <c r="D21" s="110"/>
      <c r="E21" s="110"/>
    </row>
    <row r="22" spans="3:13" x14ac:dyDescent="0.25">
      <c r="C22" s="109"/>
      <c r="D22" s="110"/>
      <c r="E22" s="110"/>
    </row>
    <row r="23" spans="3:13" x14ac:dyDescent="0.25">
      <c r="C23" s="109"/>
      <c r="D23" s="110"/>
      <c r="E23" s="110"/>
    </row>
    <row r="24" spans="3:13" x14ac:dyDescent="0.25">
      <c r="C24" s="109"/>
      <c r="D24" s="110"/>
      <c r="E24" s="110"/>
    </row>
    <row r="25" spans="3:13" x14ac:dyDescent="0.25">
      <c r="C25" s="109"/>
      <c r="D25" s="110"/>
      <c r="E25" s="110"/>
    </row>
    <row r="26" spans="3:13" x14ac:dyDescent="0.25">
      <c r="C26" s="109"/>
      <c r="D26" s="110"/>
      <c r="E26" s="110"/>
      <c r="L26"/>
      <c r="M26"/>
    </row>
    <row r="27" spans="3:13" x14ac:dyDescent="0.25">
      <c r="C27" s="109"/>
      <c r="D27" s="110"/>
      <c r="L27"/>
      <c r="M27"/>
    </row>
    <row r="28" spans="3:13" x14ac:dyDescent="0.25">
      <c r="C28" s="109"/>
      <c r="D28" s="110"/>
      <c r="L28"/>
      <c r="M28"/>
    </row>
    <row r="29" spans="3:13" x14ac:dyDescent="0.25">
      <c r="C29" s="109"/>
      <c r="D29" s="110"/>
      <c r="L29"/>
      <c r="M29"/>
    </row>
    <row r="30" spans="3:13" x14ac:dyDescent="0.25">
      <c r="C30" s="109"/>
      <c r="D30" s="110"/>
      <c r="L30"/>
      <c r="M30"/>
    </row>
    <row r="31" spans="3:13" x14ac:dyDescent="0.25">
      <c r="C31" s="109"/>
      <c r="D31" s="110"/>
      <c r="L31"/>
      <c r="M31"/>
    </row>
    <row r="32" spans="3:13" x14ac:dyDescent="0.25">
      <c r="L32"/>
      <c r="M32"/>
    </row>
    <row r="33" spans="12:13" x14ac:dyDescent="0.25">
      <c r="L33"/>
      <c r="M33"/>
    </row>
    <row r="34" spans="12:13" x14ac:dyDescent="0.25">
      <c r="L34"/>
      <c r="M34"/>
    </row>
  </sheetData>
  <conditionalFormatting sqref="E14">
    <cfRule type="dataBar" priority="118">
      <dataBar showValue="0">
        <cfvo type="min"/>
        <cfvo type="max"/>
        <color rgb="FFD25347"/>
      </dataBar>
      <extLst>
        <ext xmlns:x14="http://schemas.microsoft.com/office/spreadsheetml/2009/9/main" uri="{B025F937-C7B1-47D3-B67F-A62EFF666E3E}">
          <x14:id>{71CA8E45-BE83-4763-871E-87BAE2CD41F4}</x14:id>
        </ext>
      </extLst>
    </cfRule>
  </conditionalFormatting>
  <conditionalFormatting sqref="F4:F14">
    <cfRule type="containsText" dxfId="20" priority="1" operator="containsText" text="q">
      <formula>NOT(ISERROR(SEARCH("q",F4)))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CA8E45-BE83-4763-871E-87BAE2CD41F4}">
            <x14:dataBar minLength="0" maxLength="100" gradient="0">
              <x14:cfvo type="autoMin"/>
              <x14:cfvo type="autoMax"/>
              <x14:negativeFillColor rgb="FFFF0000"/>
              <x14:axisColor rgb="FF000000"/>
            </x14:dataBar>
          </x14:cfRule>
          <xm:sqref>E14</xm:sqref>
        </x14:conditionalFormatting>
      </x14:conditionalFormatting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5DAC-CB0A-4929-BEF6-1AB0B5F149E8}">
  <dimension ref="A1:I53"/>
  <sheetViews>
    <sheetView showGridLines="0" workbookViewId="0">
      <selection activeCell="E35" sqref="E35"/>
    </sheetView>
  </sheetViews>
  <sheetFormatPr defaultColWidth="42.28515625" defaultRowHeight="9.75" x14ac:dyDescent="0.15"/>
  <cols>
    <col min="1" max="1" width="5.28515625" style="15" bestFit="1" customWidth="1"/>
    <col min="2" max="2" width="14.28515625" style="15" bestFit="1" customWidth="1"/>
    <col min="3" max="3" width="23.28515625" style="15" bestFit="1" customWidth="1"/>
    <col min="4" max="4" width="26.85546875" style="15" bestFit="1" customWidth="1"/>
    <col min="5" max="5" width="9" style="15" bestFit="1" customWidth="1"/>
    <col min="6" max="6" width="22.140625" style="15" customWidth="1"/>
    <col min="7" max="7" width="17.5703125" style="15" customWidth="1"/>
    <col min="8" max="8" width="8.28515625" style="15" customWidth="1"/>
    <col min="9" max="9" width="23.5703125" style="15" customWidth="1"/>
    <col min="10" max="16384" width="42.28515625" style="15"/>
  </cols>
  <sheetData>
    <row r="1" spans="1:9" ht="8.4499999999999993" customHeight="1" x14ac:dyDescent="0.15">
      <c r="B1" s="15" t="s">
        <v>8</v>
      </c>
    </row>
    <row r="2" spans="1:9" ht="8.4499999999999993" customHeight="1" x14ac:dyDescent="0.15">
      <c r="A2" s="7"/>
      <c r="B2" s="7">
        <v>824</v>
      </c>
      <c r="C2" s="15" t="s">
        <v>14558</v>
      </c>
      <c r="D2" s="22">
        <f>E34</f>
        <v>0.48457016000000003</v>
      </c>
      <c r="I2" s="15">
        <f>E34</f>
        <v>0.48457016000000003</v>
      </c>
    </row>
    <row r="3" spans="1:9" ht="8.4499999999999993" customHeight="1" x14ac:dyDescent="0.15">
      <c r="B3" s="7">
        <v>824</v>
      </c>
      <c r="C3" s="15" t="s">
        <v>14557</v>
      </c>
      <c r="D3" s="22">
        <f>E35</f>
        <v>0.30834034999999999</v>
      </c>
      <c r="I3" s="15">
        <f>E35</f>
        <v>0.30834034999999999</v>
      </c>
    </row>
    <row r="4" spans="1:9" ht="8.4499999999999993" customHeight="1" x14ac:dyDescent="0.15">
      <c r="B4" s="7">
        <v>824</v>
      </c>
      <c r="C4" s="15" t="s">
        <v>14559</v>
      </c>
      <c r="D4" s="22">
        <f>E36</f>
        <v>0.18588794</v>
      </c>
      <c r="I4" s="15">
        <f>E36+E37</f>
        <v>0.20128707000000001</v>
      </c>
    </row>
    <row r="5" spans="1:9" ht="8.4499999999999993" customHeight="1" x14ac:dyDescent="0.15">
      <c r="B5" s="7">
        <v>824</v>
      </c>
      <c r="C5" s="15" t="s">
        <v>14562</v>
      </c>
      <c r="D5" s="22">
        <f>E37</f>
        <v>1.539913E-2</v>
      </c>
      <c r="I5" s="15">
        <f>E38</f>
        <v>5.6744200000000003E-3</v>
      </c>
    </row>
    <row r="6" spans="1:9" ht="8.4499999999999993" customHeight="1" x14ac:dyDescent="0.15">
      <c r="B6" s="7">
        <v>824</v>
      </c>
      <c r="C6" s="15" t="s">
        <v>14560</v>
      </c>
      <c r="D6" s="22">
        <f>SUM(E38,E39,E40)</f>
        <v>5.6744200000000003E-3</v>
      </c>
      <c r="I6" s="15">
        <f>E39+E40</f>
        <v>0</v>
      </c>
    </row>
    <row r="7" spans="1:9" ht="8.4499999999999993" customHeight="1" x14ac:dyDescent="0.15">
      <c r="B7" s="7">
        <v>824</v>
      </c>
      <c r="C7" s="15" t="s">
        <v>14561</v>
      </c>
      <c r="D7" s="22">
        <f>E41</f>
        <v>1.2799999999999999E-4</v>
      </c>
    </row>
    <row r="8" spans="1:9" x14ac:dyDescent="0.15">
      <c r="B8" s="7"/>
    </row>
    <row r="10" spans="1:9" x14ac:dyDescent="0.15">
      <c r="G10" s="22"/>
    </row>
    <row r="11" spans="1:9" x14ac:dyDescent="0.15">
      <c r="G11" s="22"/>
    </row>
    <row r="12" spans="1:9" x14ac:dyDescent="0.15">
      <c r="G12" s="22"/>
    </row>
    <row r="13" spans="1:9" x14ac:dyDescent="0.15">
      <c r="G13" s="22"/>
    </row>
    <row r="14" spans="1:9" x14ac:dyDescent="0.15">
      <c r="G14" s="22"/>
    </row>
    <row r="33" spans="2:9" x14ac:dyDescent="0.15">
      <c r="D33" s="23" t="str">
        <f t="shared" ref="D33:D41" si="0">_xlfn.TEXTJOIN("_",TRUE,B33,C33)</f>
        <v/>
      </c>
    </row>
    <row r="34" spans="2:9" x14ac:dyDescent="0.15">
      <c r="B34" s="7">
        <v>824</v>
      </c>
      <c r="C34" s="15" t="s">
        <v>15822</v>
      </c>
      <c r="D34" s="23" t="str">
        <f>_xlfn.TEXTJOIN("_",TRUE,B34,C34)</f>
        <v>824_1Y</v>
      </c>
      <c r="E34" s="15">
        <f>SUMIFS(FI_MATURITY_SPREAD[EXPOSURE_VALUE_PERCENTAGE],FI_MATURITY_SPREAD[LOOKUP],D34)</f>
        <v>0.48457016000000003</v>
      </c>
      <c r="I34" s="15" t="s">
        <v>16010</v>
      </c>
    </row>
    <row r="35" spans="2:9" x14ac:dyDescent="0.15">
      <c r="B35" s="7">
        <v>824</v>
      </c>
      <c r="C35" s="15" t="s">
        <v>15826</v>
      </c>
      <c r="D35" s="23" t="str">
        <f t="shared" si="0"/>
        <v>824_3Y</v>
      </c>
      <c r="E35" s="15">
        <f>SUMIFS(FI_MATURITY_SPREAD[EXPOSURE_VALUE_PERCENTAGE],FI_MATURITY_SPREAD[LOOKUP],D35)</f>
        <v>0.30834034999999999</v>
      </c>
      <c r="I35" s="127" t="s">
        <v>16011</v>
      </c>
    </row>
    <row r="36" spans="2:9" x14ac:dyDescent="0.15">
      <c r="B36" s="7">
        <v>824</v>
      </c>
      <c r="C36" s="15" t="s">
        <v>15827</v>
      </c>
      <c r="D36" s="23" t="str">
        <f t="shared" si="0"/>
        <v>824_5Y</v>
      </c>
      <c r="E36" s="15">
        <f>SUMIFS(FI_MATURITY_SPREAD[EXPOSURE_VALUE_PERCENTAGE],FI_MATURITY_SPREAD[LOOKUP],D36)</f>
        <v>0.18588794</v>
      </c>
      <c r="I36" s="127" t="s">
        <v>16012</v>
      </c>
    </row>
    <row r="37" spans="2:9" x14ac:dyDescent="0.15">
      <c r="B37" s="7">
        <v>824</v>
      </c>
      <c r="C37" s="15" t="s">
        <v>15824</v>
      </c>
      <c r="D37" s="23" t="str">
        <f t="shared" si="0"/>
        <v>824_7Y</v>
      </c>
      <c r="E37" s="15">
        <f>SUMIFS(FI_MATURITY_SPREAD[EXPOSURE_VALUE_PERCENTAGE],FI_MATURITY_SPREAD[LOOKUP],D37)</f>
        <v>1.539913E-2</v>
      </c>
      <c r="I37" s="128" t="s">
        <v>16013</v>
      </c>
    </row>
    <row r="38" spans="2:9" x14ac:dyDescent="0.15">
      <c r="B38" s="7">
        <v>824</v>
      </c>
      <c r="C38" s="15" t="s">
        <v>15830</v>
      </c>
      <c r="D38" s="23" t="str">
        <f t="shared" si="0"/>
        <v>824_12Y</v>
      </c>
      <c r="E38" s="15">
        <f>SUMIFS(FI_MATURITY_SPREAD[EXPOSURE_VALUE_PERCENTAGE],FI_MATURITY_SPREAD[LOOKUP],D38)</f>
        <v>5.6744200000000003E-3</v>
      </c>
      <c r="I38" s="128" t="s">
        <v>16014</v>
      </c>
    </row>
    <row r="39" spans="2:9" x14ac:dyDescent="0.15">
      <c r="B39" s="7">
        <v>824</v>
      </c>
      <c r="C39" s="15" t="s">
        <v>15829</v>
      </c>
      <c r="D39" s="23" t="str">
        <f t="shared" si="0"/>
        <v>824_20Y</v>
      </c>
      <c r="E39" s="15">
        <f>SUMIFS(FI_MATURITY_SPREAD[EXPOSURE_VALUE_PERCENTAGE],FI_MATURITY_SPREAD[LOOKUP],D39)</f>
        <v>0</v>
      </c>
      <c r="I39" s="15" t="s">
        <v>16015</v>
      </c>
    </row>
    <row r="40" spans="2:9" x14ac:dyDescent="0.15">
      <c r="B40" s="7">
        <v>824</v>
      </c>
      <c r="C40" s="15" t="s">
        <v>15831</v>
      </c>
      <c r="D40" s="23" t="str">
        <f t="shared" si="0"/>
        <v>824_20_UP</v>
      </c>
      <c r="E40" s="15">
        <f>SUMIFS(FI_MATURITY_SPREAD[EXPOSURE_VALUE_PERCENTAGE],FI_MATURITY_SPREAD[LOOKUP],D40)</f>
        <v>0</v>
      </c>
    </row>
    <row r="41" spans="2:9" ht="15" x14ac:dyDescent="0.25">
      <c r="B41" s="7">
        <v>824</v>
      </c>
      <c r="C41" s="15" t="s">
        <v>15832</v>
      </c>
      <c r="D41" s="23" t="str">
        <f t="shared" si="0"/>
        <v>824_PERP</v>
      </c>
      <c r="E41" s="15">
        <f>SUMIFS(FI_MATURITY_SPREAD[EXPOSURE_VALUE_PERCENTAGE],FI_MATURITY_SPREAD[LOOKUP],D41)</f>
        <v>1.2799999999999999E-4</v>
      </c>
      <c r="H41"/>
    </row>
    <row r="42" spans="2:9" ht="15" x14ac:dyDescent="0.25">
      <c r="H42"/>
    </row>
    <row r="43" spans="2:9" ht="15" x14ac:dyDescent="0.25">
      <c r="H43"/>
    </row>
    <row r="44" spans="2:9" ht="15" x14ac:dyDescent="0.25">
      <c r="H44"/>
    </row>
    <row r="45" spans="2:9" ht="15" x14ac:dyDescent="0.25">
      <c r="H45"/>
    </row>
    <row r="46" spans="2:9" ht="15" x14ac:dyDescent="0.25">
      <c r="H46"/>
    </row>
    <row r="47" spans="2:9" ht="15" x14ac:dyDescent="0.25">
      <c r="H47"/>
    </row>
    <row r="48" spans="2:9" ht="15" x14ac:dyDescent="0.25">
      <c r="H48"/>
    </row>
    <row r="49" spans="8:8" ht="15" x14ac:dyDescent="0.25">
      <c r="H49"/>
    </row>
    <row r="50" spans="8:8" ht="15" x14ac:dyDescent="0.25">
      <c r="H50"/>
    </row>
    <row r="51" spans="8:8" ht="15" x14ac:dyDescent="0.25">
      <c r="H51"/>
    </row>
    <row r="52" spans="8:8" ht="15" x14ac:dyDescent="0.25">
      <c r="H52"/>
    </row>
    <row r="53" spans="8:8" ht="15" x14ac:dyDescent="0.25">
      <c r="H53"/>
    </row>
  </sheetData>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167D-36D7-49E6-A6AE-CF6B2D0B77E0}">
  <dimension ref="B1:M46"/>
  <sheetViews>
    <sheetView topLeftCell="A3" workbookViewId="0">
      <selection activeCell="G26" sqref="G26"/>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824</v>
      </c>
      <c r="C2" t="s">
        <v>158</v>
      </c>
      <c r="D2" t="s">
        <v>113</v>
      </c>
      <c r="E2" t="str">
        <f>_xlfn.CONCAT(B2,"_",C2,"_",D2)</f>
        <v>824_B2_PH_FOORD</v>
      </c>
      <c r="F2" t="str">
        <f>INDEX(
Table_MAPPINGS_PH_GRAPHS_2[SERIES_ID],
MATCH(E2,Table_MAPPINGS_PH_GRAPHS_2[LOOKUP],0
))</f>
        <v>7532</v>
      </c>
      <c r="G2" t="str">
        <f>INDEX(
Table_MAPPINGS_PH_GRAPHS_2[LEGEND_DESCRIPTION],
MATCH(E2,Table_MAPPINGS_PH_GRAPHS_2[LOOKUP],0
))</f>
        <v>Foord</v>
      </c>
      <c r="I2" s="1">
        <v>44838</v>
      </c>
      <c r="L2">
        <v>100000</v>
      </c>
      <c r="M2">
        <v>100000</v>
      </c>
    </row>
    <row r="3" spans="2:13" x14ac:dyDescent="0.25">
      <c r="B3">
        <v>824</v>
      </c>
      <c r="C3" t="s">
        <v>158</v>
      </c>
      <c r="D3" t="s">
        <v>114</v>
      </c>
      <c r="E3" t="str">
        <f>_xlfn.CONCAT(B3,"_",C3,"_",D3)</f>
        <v>824_B2_PH_COMP_1</v>
      </c>
      <c r="F3" t="str">
        <f>INDEX(
Table_MAPPINGS_PH_GRAPHS_2[SERIES_ID],
MATCH(E3,Table_MAPPINGS_PH_GRAPHS_2[LOOKUP],0
))</f>
        <v>7531</v>
      </c>
      <c r="G3" t="str">
        <f>INDEX(
Table_MAPPINGS_PH_GRAPHS_2[LEGEND_DESCRIPTION],
MATCH(E3,Table_MAPPINGS_PH_GRAPHS_2[LOOKUP],0
))</f>
        <v>Benchmark</v>
      </c>
      <c r="I3" s="1">
        <v>44865</v>
      </c>
      <c r="L3">
        <v>100456.57885000001</v>
      </c>
      <c r="M3">
        <v>100671.61047</v>
      </c>
    </row>
    <row r="4" spans="2:13" x14ac:dyDescent="0.25">
      <c r="I4" s="1">
        <v>44895</v>
      </c>
      <c r="L4">
        <v>100971.42125</v>
      </c>
      <c r="M4">
        <v>101318.23543</v>
      </c>
    </row>
    <row r="5" spans="2:13" x14ac:dyDescent="0.25">
      <c r="I5" s="1">
        <v>44926</v>
      </c>
      <c r="L5">
        <v>101516.57794</v>
      </c>
      <c r="M5">
        <v>102019.82851000001</v>
      </c>
    </row>
    <row r="6" spans="2:13" x14ac:dyDescent="0.25">
      <c r="I6" s="1">
        <v>44957</v>
      </c>
      <c r="L6">
        <v>102126.56514000001</v>
      </c>
      <c r="M6">
        <v>102719.25992</v>
      </c>
    </row>
    <row r="7" spans="2:13" x14ac:dyDescent="0.25">
      <c r="I7" s="1">
        <v>44985</v>
      </c>
      <c r="L7">
        <v>102680.38589999999</v>
      </c>
      <c r="M7">
        <v>103370.36698000001</v>
      </c>
    </row>
    <row r="8" spans="2:13" x14ac:dyDescent="0.25">
      <c r="I8" s="1">
        <v>45016</v>
      </c>
      <c r="L8">
        <v>103311.34298</v>
      </c>
      <c r="M8">
        <v>104269.70861</v>
      </c>
    </row>
    <row r="9" spans="2:13" x14ac:dyDescent="0.25">
      <c r="I9" s="1">
        <v>45046</v>
      </c>
      <c r="L9">
        <v>103898.29934</v>
      </c>
      <c r="M9">
        <v>104846.64128</v>
      </c>
    </row>
    <row r="10" spans="2:13" x14ac:dyDescent="0.25">
      <c r="I10" s="1">
        <v>45077</v>
      </c>
      <c r="L10">
        <v>104614.71666000001</v>
      </c>
      <c r="M10">
        <v>105209.7124</v>
      </c>
    </row>
    <row r="11" spans="2:13" x14ac:dyDescent="0.25">
      <c r="I11" s="1">
        <v>45107</v>
      </c>
      <c r="L11">
        <v>105291.47530000001</v>
      </c>
      <c r="M11">
        <v>106345.60633</v>
      </c>
    </row>
    <row r="12" spans="2:13" x14ac:dyDescent="0.25">
      <c r="I12" s="1">
        <v>45138</v>
      </c>
      <c r="L12">
        <v>106012.47478</v>
      </c>
      <c r="M12">
        <v>107149.40988000001</v>
      </c>
    </row>
    <row r="13" spans="2:13" x14ac:dyDescent="0.25">
      <c r="I13" s="1">
        <v>45169</v>
      </c>
      <c r="L13">
        <v>106748.58137</v>
      </c>
      <c r="M13">
        <v>108108.17974000001</v>
      </c>
    </row>
    <row r="14" spans="2:13" x14ac:dyDescent="0.25">
      <c r="I14" s="1">
        <v>45199</v>
      </c>
      <c r="L14">
        <v>107445.78964</v>
      </c>
      <c r="M14">
        <v>108822.49502</v>
      </c>
    </row>
    <row r="15" spans="2:13" x14ac:dyDescent="0.25">
      <c r="I15" s="1">
        <v>45230</v>
      </c>
      <c r="L15">
        <v>108221.5549</v>
      </c>
      <c r="M15">
        <v>109448.24549</v>
      </c>
    </row>
    <row r="16" spans="2:13" x14ac:dyDescent="0.25">
      <c r="I16" s="1">
        <v>45260</v>
      </c>
      <c r="L16">
        <v>108953.99976000001</v>
      </c>
      <c r="M16">
        <v>110720.38467</v>
      </c>
    </row>
    <row r="17" spans="9:13" x14ac:dyDescent="0.25">
      <c r="I17" s="1">
        <v>45291</v>
      </c>
      <c r="L17">
        <v>109666.15506999999</v>
      </c>
      <c r="M17">
        <v>111929.8888</v>
      </c>
    </row>
    <row r="18" spans="9:13" x14ac:dyDescent="0.25">
      <c r="I18" s="1">
        <v>45322</v>
      </c>
      <c r="L18">
        <v>110481.69906</v>
      </c>
      <c r="M18">
        <v>112689.36899</v>
      </c>
    </row>
    <row r="19" spans="9:13" x14ac:dyDescent="0.25">
      <c r="I19" s="1">
        <v>45351</v>
      </c>
      <c r="L19">
        <v>111203.49890999999</v>
      </c>
      <c r="M19">
        <v>113391.01603</v>
      </c>
    </row>
    <row r="20" spans="9:13" x14ac:dyDescent="0.25">
      <c r="I20" s="1">
        <v>45382</v>
      </c>
      <c r="L20">
        <v>111905.16929000001</v>
      </c>
      <c r="M20">
        <v>114041.91501</v>
      </c>
    </row>
    <row r="21" spans="9:13" x14ac:dyDescent="0.25">
      <c r="I21" s="1">
        <v>45412</v>
      </c>
      <c r="L21">
        <v>112737.72128</v>
      </c>
      <c r="M21">
        <v>115085.68072</v>
      </c>
    </row>
    <row r="22" spans="9:13" x14ac:dyDescent="0.25">
      <c r="I22" s="1">
        <v>45443</v>
      </c>
      <c r="L22">
        <v>113525.01197000001</v>
      </c>
      <c r="M22">
        <v>115908.02748</v>
      </c>
    </row>
    <row r="23" spans="9:13" x14ac:dyDescent="0.25">
      <c r="I23" s="1">
        <v>45473</v>
      </c>
      <c r="L23">
        <v>114239.64844999999</v>
      </c>
      <c r="M23">
        <v>117235.73961</v>
      </c>
    </row>
    <row r="24" spans="9:13" x14ac:dyDescent="0.25">
      <c r="I24" s="1">
        <v>45504</v>
      </c>
      <c r="L24">
        <v>115085.66679</v>
      </c>
      <c r="M24">
        <v>118342.26744</v>
      </c>
    </row>
    <row r="25" spans="9:13" x14ac:dyDescent="0.25">
      <c r="I25" s="1">
        <v>45535</v>
      </c>
      <c r="L25">
        <v>115857.27009000001</v>
      </c>
      <c r="M25">
        <v>119712.9872</v>
      </c>
    </row>
    <row r="26" spans="9:13" x14ac:dyDescent="0.25">
      <c r="I26" s="1">
        <v>45565</v>
      </c>
      <c r="L26">
        <v>116655.32584</v>
      </c>
      <c r="M26">
        <v>120720.25854</v>
      </c>
    </row>
    <row r="27" spans="9:13" x14ac:dyDescent="0.25">
      <c r="I27" s="1">
        <v>45596</v>
      </c>
      <c r="L27">
        <v>117449.73989</v>
      </c>
      <c r="M27">
        <v>121423.50148000001</v>
      </c>
    </row>
    <row r="28" spans="9:13" x14ac:dyDescent="0.25">
      <c r="I28" s="1">
        <v>45626</v>
      </c>
      <c r="L28">
        <v>118190.24855</v>
      </c>
      <c r="M28">
        <v>122344.00232</v>
      </c>
    </row>
    <row r="29" spans="9:13" x14ac:dyDescent="0.25">
      <c r="I29" s="1">
        <v>45657</v>
      </c>
      <c r="L29">
        <v>119001.23039</v>
      </c>
      <c r="M29">
        <v>123218.47811</v>
      </c>
    </row>
    <row r="30" spans="9:13" x14ac:dyDescent="0.25">
      <c r="I30" s="1">
        <v>45688</v>
      </c>
      <c r="L30">
        <v>119782.31815000001</v>
      </c>
      <c r="M30">
        <v>124096.36504999999</v>
      </c>
    </row>
    <row r="31" spans="9:13" x14ac:dyDescent="0.25">
      <c r="I31" s="1">
        <v>45716</v>
      </c>
      <c r="L31">
        <v>120483.46828</v>
      </c>
      <c r="M31">
        <v>125145.43356</v>
      </c>
    </row>
    <row r="32" spans="9:13" x14ac:dyDescent="0.25">
      <c r="I32" s="1">
        <v>45747</v>
      </c>
      <c r="L32">
        <v>121255.55181</v>
      </c>
      <c r="M32">
        <v>126095.62435</v>
      </c>
    </row>
    <row r="33" spans="9:13" x14ac:dyDescent="0.25">
      <c r="I33" s="1">
        <v>45777</v>
      </c>
      <c r="L33">
        <v>122001.08283</v>
      </c>
      <c r="M33">
        <v>127084.67587000001</v>
      </c>
    </row>
    <row r="34" spans="9:13" x14ac:dyDescent="0.25">
      <c r="I34" s="1">
        <v>45808</v>
      </c>
      <c r="L34">
        <v>122745.49333</v>
      </c>
      <c r="M34">
        <v>127978.64981</v>
      </c>
    </row>
    <row r="35" spans="9:13" x14ac:dyDescent="0.25">
      <c r="I35" s="1">
        <v>45838</v>
      </c>
      <c r="L35">
        <v>123511.27389</v>
      </c>
      <c r="M35">
        <v>129049.9409</v>
      </c>
    </row>
    <row r="36" spans="9:13" x14ac:dyDescent="0.25">
      <c r="I36" s="1">
        <v>45869</v>
      </c>
      <c r="L36">
        <v>124272.47229000001</v>
      </c>
      <c r="M36">
        <v>130145.30809999999</v>
      </c>
    </row>
    <row r="37" spans="9:13" x14ac:dyDescent="0.25">
      <c r="I37" s="1">
        <v>45900</v>
      </c>
      <c r="L37">
        <v>124979.3051</v>
      </c>
      <c r="M37">
        <v>131226.40581</v>
      </c>
    </row>
    <row r="38" spans="9:13" x14ac:dyDescent="0.25">
      <c r="I38" s="1">
        <v>45930</v>
      </c>
      <c r="L38">
        <v>125752.44912</v>
      </c>
      <c r="M38">
        <v>132312.53187999999</v>
      </c>
    </row>
    <row r="39" spans="9:13" x14ac:dyDescent="0.25">
      <c r="I39" s="1">
        <v>45961</v>
      </c>
      <c r="L39">
        <v>126498.14022</v>
      </c>
      <c r="M39">
        <v>133453.05687</v>
      </c>
    </row>
    <row r="40" spans="9:13" x14ac:dyDescent="0.25">
      <c r="I40" s="1">
        <v>45991</v>
      </c>
      <c r="L40">
        <v>127169.75645</v>
      </c>
      <c r="M40">
        <v>134412.15455000001</v>
      </c>
    </row>
    <row r="41" spans="9:13" x14ac:dyDescent="0.25">
      <c r="I41" s="1">
        <v>46022</v>
      </c>
      <c r="L41">
        <v>127955.76652999999</v>
      </c>
      <c r="M41">
        <v>135386.63883000001</v>
      </c>
    </row>
    <row r="42" spans="9:13" x14ac:dyDescent="0.25">
      <c r="I42" s="1">
        <v>46053</v>
      </c>
      <c r="L42">
        <v>128664.94044000001</v>
      </c>
      <c r="M42">
        <v>136530.14788999999</v>
      </c>
    </row>
    <row r="43" spans="9:13" x14ac:dyDescent="0.25">
      <c r="I43" s="1">
        <v>46081</v>
      </c>
      <c r="L43">
        <v>129324.71107999999</v>
      </c>
      <c r="M43">
        <v>137495.11765999999</v>
      </c>
    </row>
    <row r="44" spans="9:13" x14ac:dyDescent="0.25">
      <c r="I44" s="1">
        <v>46112</v>
      </c>
      <c r="L44">
        <v>130077.36546</v>
      </c>
      <c r="M44">
        <v>138345.02327999999</v>
      </c>
    </row>
    <row r="45" spans="9:13" x14ac:dyDescent="0.25">
      <c r="I45" s="1">
        <v>46142</v>
      </c>
      <c r="L45">
        <v>130785.13871</v>
      </c>
      <c r="M45">
        <v>139646.27351999999</v>
      </c>
    </row>
    <row r="46" spans="9:13" x14ac:dyDescent="0.25">
      <c r="I46" s="1">
        <v>46173</v>
      </c>
      <c r="J46">
        <v>140602.23431999999</v>
      </c>
      <c r="K46">
        <v>131473.76293999999</v>
      </c>
      <c r="L46">
        <v>131473.76293999999</v>
      </c>
      <c r="M46">
        <v>140602.23431999999</v>
      </c>
    </row>
  </sheetData>
  <pageMargins left="0.7" right="0.7" top="0.75" bottom="0.75" header="0.3" footer="0.3"/>
  <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D2CA-0FE8-47ED-9D2F-B831E267B29C}">
  <dimension ref="B1:M46"/>
  <sheetViews>
    <sheetView workbookViewId="0">
      <selection activeCell="G16" sqref="G16"/>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825</v>
      </c>
      <c r="C2" t="s">
        <v>163</v>
      </c>
      <c r="D2" t="s">
        <v>113</v>
      </c>
      <c r="E2" t="str">
        <f>_xlfn.CONCAT(B2,"_",C2,"_",D2)</f>
        <v>825_B3_PH_FOORD</v>
      </c>
      <c r="F2" t="str">
        <f>INDEX(
Table_MAPPINGS_PH_GRAPHS_2[SERIES_ID],
MATCH(E2,Table_MAPPINGS_PH_GRAPHS_2[LOOKUP],0
))</f>
        <v>7691</v>
      </c>
      <c r="G2" t="str">
        <f>INDEX(
Table_MAPPINGS_PH_GRAPHS_2[LEGEND_DESCRIPTION],
MATCH(E2,Table_MAPPINGS_PH_GRAPHS_2[LOOKUP],0
))</f>
        <v>Foord</v>
      </c>
      <c r="I2" s="1">
        <v>44838</v>
      </c>
      <c r="L2">
        <v>100000</v>
      </c>
      <c r="M2">
        <v>100000</v>
      </c>
    </row>
    <row r="3" spans="2:13" x14ac:dyDescent="0.25">
      <c r="B3">
        <v>825</v>
      </c>
      <c r="C3" t="s">
        <v>163</v>
      </c>
      <c r="D3" t="s">
        <v>114</v>
      </c>
      <c r="E3" t="str">
        <f>_xlfn.CONCAT(B3,"_",C3,"_",D3)</f>
        <v>825_B3_PH_COMP_1</v>
      </c>
      <c r="F3" t="str">
        <f>INDEX(
Table_MAPPINGS_PH_GRAPHS_2[SERIES_ID],
MATCH(E3,Table_MAPPINGS_PH_GRAPHS_2[LOOKUP],0
))</f>
        <v>7559</v>
      </c>
      <c r="G3" t="str">
        <f>INDEX(
Table_MAPPINGS_PH_GRAPHS_2[LEGEND_DESCRIPTION],
MATCH(E3,Table_MAPPINGS_PH_GRAPHS_2[LOOKUP],0
))</f>
        <v>Benchmark</v>
      </c>
      <c r="I3" s="1">
        <v>44865</v>
      </c>
      <c r="L3">
        <v>100456.57885000001</v>
      </c>
      <c r="M3">
        <v>100680.60524999999</v>
      </c>
    </row>
    <row r="4" spans="2:13" x14ac:dyDescent="0.25">
      <c r="I4" s="1">
        <v>44895</v>
      </c>
      <c r="L4">
        <v>100971.42125</v>
      </c>
      <c r="M4">
        <v>101338.22383</v>
      </c>
    </row>
    <row r="5" spans="2:13" x14ac:dyDescent="0.25">
      <c r="I5" s="1">
        <v>44926</v>
      </c>
      <c r="L5">
        <v>101516.57794</v>
      </c>
      <c r="M5">
        <v>102050.81053</v>
      </c>
    </row>
    <row r="6" spans="2:13" x14ac:dyDescent="0.25">
      <c r="I6" s="1">
        <v>44957</v>
      </c>
      <c r="L6">
        <v>102126.56514000001</v>
      </c>
      <c r="M6">
        <v>102761.54618</v>
      </c>
    </row>
    <row r="7" spans="2:13" x14ac:dyDescent="0.25">
      <c r="I7" s="1">
        <v>44985</v>
      </c>
      <c r="L7">
        <v>102680.38589999999</v>
      </c>
      <c r="M7">
        <v>103423.02695</v>
      </c>
    </row>
    <row r="8" spans="2:13" x14ac:dyDescent="0.25">
      <c r="I8" s="1">
        <v>45016</v>
      </c>
      <c r="L8">
        <v>103311.34298</v>
      </c>
      <c r="M8">
        <v>104331.79975999999</v>
      </c>
    </row>
    <row r="9" spans="2:13" x14ac:dyDescent="0.25">
      <c r="I9" s="1">
        <v>45046</v>
      </c>
      <c r="L9">
        <v>103898.29934</v>
      </c>
      <c r="M9">
        <v>104919.03674</v>
      </c>
    </row>
    <row r="10" spans="2:13" x14ac:dyDescent="0.25">
      <c r="I10" s="1">
        <v>45077</v>
      </c>
      <c r="L10">
        <v>104614.71666000001</v>
      </c>
      <c r="M10">
        <v>105293.74387000001</v>
      </c>
    </row>
    <row r="11" spans="2:13" x14ac:dyDescent="0.25">
      <c r="I11" s="1">
        <v>45107</v>
      </c>
      <c r="L11">
        <v>105291.47530000001</v>
      </c>
      <c r="M11">
        <v>106439.66265</v>
      </c>
    </row>
    <row r="12" spans="2:13" x14ac:dyDescent="0.25">
      <c r="I12" s="1">
        <v>45138</v>
      </c>
      <c r="L12">
        <v>106012.47478</v>
      </c>
      <c r="M12">
        <v>107254.77799</v>
      </c>
    </row>
    <row r="13" spans="2:13" x14ac:dyDescent="0.25">
      <c r="I13" s="1">
        <v>45169</v>
      </c>
      <c r="L13">
        <v>106748.58137</v>
      </c>
      <c r="M13">
        <v>108224.98771</v>
      </c>
    </row>
    <row r="14" spans="2:13" x14ac:dyDescent="0.25">
      <c r="I14" s="1">
        <v>45199</v>
      </c>
      <c r="L14">
        <v>107445.78964</v>
      </c>
      <c r="M14">
        <v>108949.46746</v>
      </c>
    </row>
    <row r="15" spans="2:13" x14ac:dyDescent="0.25">
      <c r="I15" s="1">
        <v>45230</v>
      </c>
      <c r="L15">
        <v>108221.5549</v>
      </c>
      <c r="M15">
        <v>109588.06084999999</v>
      </c>
    </row>
    <row r="16" spans="2:13" x14ac:dyDescent="0.25">
      <c r="I16" s="1">
        <v>45260</v>
      </c>
      <c r="L16">
        <v>108953.99976000001</v>
      </c>
      <c r="M16">
        <v>110871.41748</v>
      </c>
    </row>
    <row r="17" spans="9:13" x14ac:dyDescent="0.25">
      <c r="I17" s="1">
        <v>45291</v>
      </c>
      <c r="L17">
        <v>109666.15506999999</v>
      </c>
      <c r="M17">
        <v>112093.14705</v>
      </c>
    </row>
    <row r="18" spans="9:13" x14ac:dyDescent="0.25">
      <c r="I18" s="1">
        <v>45322</v>
      </c>
      <c r="L18">
        <v>110481.69906</v>
      </c>
      <c r="M18">
        <v>112865.07235</v>
      </c>
    </row>
    <row r="19" spans="9:13" x14ac:dyDescent="0.25">
      <c r="I19" s="1">
        <v>45351</v>
      </c>
      <c r="L19">
        <v>111203.49890999999</v>
      </c>
      <c r="M19">
        <v>113577.6811</v>
      </c>
    </row>
    <row r="20" spans="9:13" x14ac:dyDescent="0.25">
      <c r="I20" s="1">
        <v>45382</v>
      </c>
      <c r="L20">
        <v>111905.16929000001</v>
      </c>
      <c r="M20">
        <v>114238.36332</v>
      </c>
    </row>
    <row r="21" spans="9:13" x14ac:dyDescent="0.25">
      <c r="I21" s="1">
        <v>45412</v>
      </c>
      <c r="L21">
        <v>112737.72128</v>
      </c>
      <c r="M21">
        <v>115296.13017</v>
      </c>
    </row>
    <row r="22" spans="9:13" x14ac:dyDescent="0.25">
      <c r="I22" s="1">
        <v>45443</v>
      </c>
      <c r="L22">
        <v>113525.01197000001</v>
      </c>
      <c r="M22">
        <v>116128.93996</v>
      </c>
    </row>
    <row r="23" spans="9:13" x14ac:dyDescent="0.25">
      <c r="I23" s="1">
        <v>45473</v>
      </c>
      <c r="L23">
        <v>114239.64844999999</v>
      </c>
      <c r="M23">
        <v>117470.24961</v>
      </c>
    </row>
    <row r="24" spans="9:13" x14ac:dyDescent="0.25">
      <c r="I24" s="1">
        <v>45504</v>
      </c>
      <c r="L24">
        <v>115085.66679</v>
      </c>
      <c r="M24">
        <v>118591.53875000001</v>
      </c>
    </row>
    <row r="25" spans="9:13" x14ac:dyDescent="0.25">
      <c r="I25" s="1">
        <v>45535</v>
      </c>
      <c r="L25">
        <v>115857.27009000001</v>
      </c>
      <c r="M25">
        <v>119975.40343000001</v>
      </c>
    </row>
    <row r="26" spans="9:13" x14ac:dyDescent="0.25">
      <c r="I26" s="1">
        <v>45565</v>
      </c>
      <c r="L26">
        <v>116655.32584</v>
      </c>
      <c r="M26">
        <v>120997.40542</v>
      </c>
    </row>
    <row r="27" spans="9:13" x14ac:dyDescent="0.25">
      <c r="I27" s="1">
        <v>45596</v>
      </c>
      <c r="L27">
        <v>117449.73989</v>
      </c>
      <c r="M27">
        <v>121713.50272999999</v>
      </c>
    </row>
    <row r="28" spans="9:13" x14ac:dyDescent="0.25">
      <c r="I28" s="1">
        <v>45626</v>
      </c>
      <c r="L28">
        <v>118190.24855</v>
      </c>
      <c r="M28">
        <v>122647.94071</v>
      </c>
    </row>
    <row r="29" spans="9:13" x14ac:dyDescent="0.25">
      <c r="I29" s="1">
        <v>45657</v>
      </c>
      <c r="L29">
        <v>119001.23039</v>
      </c>
      <c r="M29">
        <v>123536.2482</v>
      </c>
    </row>
    <row r="30" spans="9:13" x14ac:dyDescent="0.25">
      <c r="I30" s="1">
        <v>45688</v>
      </c>
      <c r="L30">
        <v>119782.31815000001</v>
      </c>
      <c r="M30">
        <v>124428.4415</v>
      </c>
    </row>
    <row r="31" spans="9:13" x14ac:dyDescent="0.25">
      <c r="I31" s="1">
        <v>45716</v>
      </c>
      <c r="L31">
        <v>120483.46828</v>
      </c>
      <c r="M31">
        <v>125491.09549000001</v>
      </c>
    </row>
    <row r="32" spans="9:13" x14ac:dyDescent="0.25">
      <c r="I32" s="1">
        <v>45747</v>
      </c>
      <c r="L32">
        <v>121255.55181</v>
      </c>
      <c r="M32">
        <v>126455.82574</v>
      </c>
    </row>
    <row r="33" spans="9:13" x14ac:dyDescent="0.25">
      <c r="I33" s="1">
        <v>45777</v>
      </c>
      <c r="L33">
        <v>122001.08283</v>
      </c>
      <c r="M33">
        <v>127459.27619999999</v>
      </c>
    </row>
    <row r="34" spans="9:13" x14ac:dyDescent="0.25">
      <c r="I34" s="1">
        <v>45808</v>
      </c>
      <c r="L34">
        <v>122745.49333</v>
      </c>
      <c r="M34">
        <v>128369.39088000001</v>
      </c>
    </row>
    <row r="35" spans="9:13" x14ac:dyDescent="0.25">
      <c r="I35" s="1">
        <v>45838</v>
      </c>
      <c r="L35">
        <v>123511.27389</v>
      </c>
      <c r="M35">
        <v>129456.09497999999</v>
      </c>
    </row>
    <row r="36" spans="9:13" x14ac:dyDescent="0.25">
      <c r="I36" s="1">
        <v>45869</v>
      </c>
      <c r="L36">
        <v>124272.47229000001</v>
      </c>
      <c r="M36">
        <v>130567.33868</v>
      </c>
    </row>
    <row r="37" spans="9:13" x14ac:dyDescent="0.25">
      <c r="I37" s="1">
        <v>45900</v>
      </c>
      <c r="L37">
        <v>124979.3051</v>
      </c>
      <c r="M37">
        <v>131663.18679000001</v>
      </c>
    </row>
    <row r="38" spans="9:13" x14ac:dyDescent="0.25">
      <c r="I38" s="1">
        <v>45930</v>
      </c>
      <c r="L38">
        <v>125752.44912</v>
      </c>
      <c r="M38">
        <v>132767.86222000001</v>
      </c>
    </row>
    <row r="39" spans="9:13" x14ac:dyDescent="0.25">
      <c r="I39" s="1">
        <v>45961</v>
      </c>
      <c r="L39">
        <v>126498.14022</v>
      </c>
      <c r="M39">
        <v>133924.42605000001</v>
      </c>
    </row>
    <row r="40" spans="9:13" x14ac:dyDescent="0.25">
      <c r="I40" s="1">
        <v>45991</v>
      </c>
      <c r="L40">
        <v>127169.75645</v>
      </c>
      <c r="M40">
        <v>134898.39848</v>
      </c>
    </row>
    <row r="41" spans="9:13" x14ac:dyDescent="0.25">
      <c r="I41" s="1">
        <v>46022</v>
      </c>
      <c r="L41">
        <v>127955.76652999999</v>
      </c>
      <c r="M41">
        <v>135891.67024000001</v>
      </c>
    </row>
    <row r="42" spans="9:13" x14ac:dyDescent="0.25">
      <c r="I42" s="1">
        <v>46053</v>
      </c>
      <c r="L42">
        <v>128664.94044000001</v>
      </c>
      <c r="M42">
        <v>137050.53735</v>
      </c>
    </row>
    <row r="43" spans="9:13" x14ac:dyDescent="0.25">
      <c r="I43" s="1">
        <v>46081</v>
      </c>
      <c r="L43">
        <v>129324.71107999999</v>
      </c>
      <c r="M43">
        <v>138032.22584</v>
      </c>
    </row>
    <row r="44" spans="9:13" x14ac:dyDescent="0.25">
      <c r="I44" s="1">
        <v>46112</v>
      </c>
      <c r="L44">
        <v>130077.36546</v>
      </c>
      <c r="M44">
        <v>138898.42155999999</v>
      </c>
    </row>
    <row r="45" spans="9:13" x14ac:dyDescent="0.25">
      <c r="I45" s="1">
        <v>46142</v>
      </c>
      <c r="L45">
        <v>130785.13871</v>
      </c>
      <c r="M45">
        <v>140216.69935000001</v>
      </c>
    </row>
    <row r="46" spans="9:13" x14ac:dyDescent="0.25">
      <c r="I46" s="1">
        <v>46173</v>
      </c>
      <c r="J46">
        <v>141189.87796000001</v>
      </c>
      <c r="K46">
        <v>131473.76293999999</v>
      </c>
      <c r="L46">
        <v>131473.76293999999</v>
      </c>
      <c r="M46">
        <v>141189.87796000001</v>
      </c>
    </row>
  </sheetData>
  <pageMargins left="0.7" right="0.7" top="0.75" bottom="0.75" header="0.3" footer="0.3"/>
  <drawing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F250-E6A4-4D27-A268-25DB533068F1}">
  <dimension ref="A1:M34"/>
  <sheetViews>
    <sheetView showGridLines="0" workbookViewId="0">
      <selection activeCell="L9" sqref="L9"/>
    </sheetView>
  </sheetViews>
  <sheetFormatPr defaultColWidth="42.140625" defaultRowHeight="15" x14ac:dyDescent="0.25"/>
  <cols>
    <col min="1" max="1" width="5.28515625" style="15" bestFit="1" customWidth="1"/>
    <col min="2" max="2" width="6.140625" style="15" bestFit="1" customWidth="1"/>
    <col min="3" max="3" width="4.85546875" style="15" bestFit="1" customWidth="1"/>
    <col min="4" max="5" width="9" style="15" bestFit="1" customWidth="1"/>
    <col min="6" max="6" width="1.5703125" style="5" bestFit="1" customWidth="1"/>
    <col min="7" max="7" width="4.42578125" style="21" bestFit="1" customWidth="1"/>
    <col min="8" max="8" width="1.7109375" style="15" bestFit="1" customWidth="1"/>
    <col min="9" max="9" width="2.42578125" bestFit="1" customWidth="1"/>
    <col min="10" max="10" width="4.85546875" style="15" bestFit="1" customWidth="1"/>
    <col min="11" max="11" width="5.5703125" style="15" bestFit="1" customWidth="1"/>
    <col min="12" max="16384" width="42.140625" style="15"/>
  </cols>
  <sheetData>
    <row r="1" spans="1:11" x14ac:dyDescent="0.25">
      <c r="B1" s="15" t="s">
        <v>143</v>
      </c>
      <c r="C1" s="15" t="s">
        <v>42</v>
      </c>
      <c r="D1" s="17"/>
      <c r="E1" s="17"/>
      <c r="F1" s="4"/>
      <c r="G1" s="20"/>
    </row>
    <row r="2" spans="1:11" ht="11.25" customHeight="1" x14ac:dyDescent="0.25">
      <c r="D2" s="101">
        <f>MONTH_END_DATE</f>
        <v>46173</v>
      </c>
      <c r="E2" s="101" cm="1">
        <f t="array" ref="E2">_xlfn.SWITCH(MONTH(D2),
    1, DATE(YEAR(D2)-1, 12, 31),
    2, DATE(YEAR(D2)-1, 12, 31),
    3, DATE(YEAR(D2)-1, 12, 31),
    4, DATE(YEAR(D2), 3, 31),
    5, DATE(YEAR(D2), 3, 31),
    6, DATE(YEAR(D2), 3, 31),
    7, DATE(YEAR(D2), 6, 30),
    8, DATE(YEAR(D2), 6, 30),
    9, DATE(YEAR(D2), 6, 30),
    10, DATE(YEAR(D2), 9, 30),
    11, DATE(YEAR(D2), 9, 30),
    12, DATE(YEAR(D2), 9, 30)
)</f>
        <v>46112</v>
      </c>
      <c r="F2" s="4"/>
      <c r="G2" s="20"/>
    </row>
    <row r="3" spans="1:11" ht="11.25" customHeight="1" x14ac:dyDescent="0.25">
      <c r="E3" s="17"/>
    </row>
    <row r="4" spans="1:11" ht="11.25" customHeight="1" x14ac:dyDescent="0.15">
      <c r="A4" s="7"/>
      <c r="B4" s="7">
        <v>825</v>
      </c>
      <c r="C4" s="7" t="s">
        <v>44</v>
      </c>
      <c r="D4" s="33">
        <f>SUMIFS(
FI_PSOT[[EXPOSURE_VALUE_PERCENTAGE]:[EXPOSURE_VALUE_PERCENTAGE]],
FI_PSOT[[PORTFOLIO_CODE]:[PORTFOLIO_CODE]],$B4,
FI_PSOT[[ACCOUNT_DATE]:[ACCOUNT_DATE]],D$2,
FI_PSOT[[INSTRUMENT_TYPE]:[INSTRUMENT_TYPE]],$C4
)</f>
        <v>-2.3124169999999999E-2</v>
      </c>
      <c r="E4" s="33">
        <f>SUMIFS(
FI_PSOT[[EXPOSURE_VALUE_PERCENTAGE]:[EXPOSURE_VALUE_PERCENTAGE]],
FI_PSOT[[PORTFOLIO_CODE]:[PORTFOLIO_CODE]],$B4,
FI_PSOT[[ACCOUNT_DATE]:[ACCOUNT_DATE]],E$2,
FI_PSOT[[INSTRUMENT_TYPE]:[INSTRUMENT_TYPE]],$C4
)</f>
        <v>-3.1925969999999998E-2</v>
      </c>
      <c r="F4" s="29" t="str">
        <f t="shared" ref="F4:F12" si="0">IF(G4=0,"",IF(G4&gt;0,$I$4,$I$5))</f>
        <v>p</v>
      </c>
      <c r="G4" s="35">
        <f>(D4-E4)*100</f>
        <v>0.88017999999999985</v>
      </c>
      <c r="I4" s="10" t="s">
        <v>125</v>
      </c>
    </row>
    <row r="5" spans="1:11" ht="11.25" customHeight="1" x14ac:dyDescent="0.15">
      <c r="A5" s="7"/>
      <c r="B5" s="7">
        <v>825</v>
      </c>
      <c r="C5" s="7" t="s">
        <v>15839</v>
      </c>
      <c r="D5" s="33">
        <f>SUMIFS(
FI_PSOT[[EXPOSURE_VALUE_PERCENTAGE]:[EXPOSURE_VALUE_PERCENTAGE]],
FI_PSOT[[PORTFOLIO_CODE]:[PORTFOLIO_CODE]],$B5,
FI_PSOT[[ACCOUNT_DATE]:[ACCOUNT_DATE]],D$2,
FI_PSOT[[INSTRUMENT_TYPE]:[INSTRUMENT_TYPE]],$C5
)</f>
        <v>0.20628485999999999</v>
      </c>
      <c r="E5" s="33">
        <f>SUMIFS(
FI_PSOT[[EXPOSURE_VALUE_PERCENTAGE]:[EXPOSURE_VALUE_PERCENTAGE]],
FI_PSOT[[PORTFOLIO_CODE]:[PORTFOLIO_CODE]],$B5,
FI_PSOT[[ACCOUNT_DATE]:[ACCOUNT_DATE]],E$2,
FI_PSOT[[INSTRUMENT_TYPE]:[INSTRUMENT_TYPE]],$C5
)</f>
        <v>0.12744805000000001</v>
      </c>
      <c r="F5" s="29" t="str">
        <f t="shared" si="0"/>
        <v>p</v>
      </c>
      <c r="G5" s="35">
        <f t="shared" ref="G5:G12" si="1">(D5-E5)*100</f>
        <v>7.8836809999999975</v>
      </c>
      <c r="I5" s="10" t="s">
        <v>126</v>
      </c>
    </row>
    <row r="6" spans="1:11" ht="11.25" customHeight="1" x14ac:dyDescent="0.15">
      <c r="A6" s="7"/>
      <c r="B6" s="7">
        <v>825</v>
      </c>
      <c r="C6" s="7" t="s">
        <v>15837</v>
      </c>
      <c r="D6" s="33">
        <f>SUMIFS(
FI_PSOT[[EXPOSURE_VALUE_PERCENTAGE]:[EXPOSURE_VALUE_PERCENTAGE]],
FI_PSOT[[PORTFOLIO_CODE]:[PORTFOLIO_CODE]],$B6,
FI_PSOT[[ACCOUNT_DATE]:[ACCOUNT_DATE]],D$2,
FI_PSOT[[INSTRUMENT_TYPE]:[INSTRUMENT_TYPE]],$C6
)</f>
        <v>0.57878700000000005</v>
      </c>
      <c r="E6" s="33">
        <f>SUMIFS(
FI_PSOT[[EXPOSURE_VALUE_PERCENTAGE]:[EXPOSURE_VALUE_PERCENTAGE]],
FI_PSOT[[PORTFOLIO_CODE]:[PORTFOLIO_CODE]],$B6,
FI_PSOT[[ACCOUNT_DATE]:[ACCOUNT_DATE]],E$2,
FI_PSOT[[INSTRUMENT_TYPE]:[INSTRUMENT_TYPE]],$C6
)</f>
        <v>0.61255230999999999</v>
      </c>
      <c r="F6" s="29" t="str">
        <f t="shared" si="0"/>
        <v>q</v>
      </c>
      <c r="G6" s="35">
        <f t="shared" si="1"/>
        <v>-3.3765309999999937</v>
      </c>
      <c r="I6" s="11"/>
    </row>
    <row r="7" spans="1:11" ht="11.25" customHeight="1" x14ac:dyDescent="0.15">
      <c r="A7" s="7"/>
      <c r="B7" s="7">
        <v>825</v>
      </c>
      <c r="C7" s="7" t="s">
        <v>43</v>
      </c>
      <c r="D7" s="33">
        <f>SUMIFS(
FI_PSOT[[EXPOSURE_VALUE_PERCENTAGE]:[EXPOSURE_VALUE_PERCENTAGE]],
FI_PSOT[[PORTFOLIO_CODE]:[PORTFOLIO_CODE]],$B7,
FI_PSOT[[ACCOUNT_DATE]:[ACCOUNT_DATE]],D$2,
FI_PSOT[[INSTRUMENT_TYPE]:[INSTRUMENT_TYPE]],$C7
)</f>
        <v>3.3480200000000002E-2</v>
      </c>
      <c r="E7" s="33">
        <f>SUMIFS(
FI_PSOT[[EXPOSURE_VALUE_PERCENTAGE]:[EXPOSURE_VALUE_PERCENTAGE]],
FI_PSOT[[PORTFOLIO_CODE]:[PORTFOLIO_CODE]],$B7,
FI_PSOT[[ACCOUNT_DATE]:[ACCOUNT_DATE]],E$2,
FI_PSOT[[INSTRUMENT_TYPE]:[INSTRUMENT_TYPE]],$C7
)</f>
        <v>6.8895799999999993E-2</v>
      </c>
      <c r="F7" s="29" t="str">
        <f t="shared" si="0"/>
        <v>q</v>
      </c>
      <c r="G7" s="35">
        <f t="shared" si="1"/>
        <v>-3.5415599999999992</v>
      </c>
      <c r="I7" s="11"/>
    </row>
    <row r="8" spans="1:11" ht="11.25" customHeight="1" x14ac:dyDescent="0.15">
      <c r="A8" s="7"/>
      <c r="B8" s="7">
        <v>825</v>
      </c>
      <c r="C8" s="7" t="s">
        <v>15843</v>
      </c>
      <c r="D8" s="33">
        <f>SUMIFS(
FI_PSOT[[EXPOSURE_VALUE_PERCENTAGE]:[EXPOSURE_VALUE_PERCENTAGE]],
FI_PSOT[[PORTFOLIO_CODE]:[PORTFOLIO_CODE]],$B8,
FI_PSOT[[ACCOUNT_DATE]:[ACCOUNT_DATE]],D$2,
FI_PSOT[[INSTRUMENT_TYPE]:[INSTRUMENT_TYPE]],$C8
)</f>
        <v>0</v>
      </c>
      <c r="E8" s="33">
        <f>SUMIFS(
FI_PSOT[[EXPOSURE_VALUE_PERCENTAGE]:[EXPOSURE_VALUE_PERCENTAGE]],
FI_PSOT[[PORTFOLIO_CODE]:[PORTFOLIO_CODE]],$B8,
FI_PSOT[[ACCOUNT_DATE]:[ACCOUNT_DATE]],E$2,
FI_PSOT[[INSTRUMENT_TYPE]:[INSTRUMENT_TYPE]],$C8
)</f>
        <v>0</v>
      </c>
      <c r="F8" s="29" t="str">
        <f t="shared" si="0"/>
        <v/>
      </c>
      <c r="G8" s="35">
        <f t="shared" si="1"/>
        <v>0</v>
      </c>
      <c r="I8" s="11"/>
    </row>
    <row r="9" spans="1:11" ht="11.25" customHeight="1" x14ac:dyDescent="0.2">
      <c r="A9" s="7"/>
      <c r="B9" s="7">
        <v>825</v>
      </c>
      <c r="C9" s="7" t="s">
        <v>15840</v>
      </c>
      <c r="D9" s="33">
        <f>SUMIFS(
FI_PSOT[[EXPOSURE_VALUE_PERCENTAGE]:[EXPOSURE_VALUE_PERCENTAGE]],
FI_PSOT[[PORTFOLIO_CODE]:[PORTFOLIO_CODE]],$B9,
FI_PSOT[[ACCOUNT_DATE]:[ACCOUNT_DATE]],D$2,
FI_PSOT[[INSTRUMENT_TYPE]:[INSTRUMENT_TYPE]],$C9
)</f>
        <v>0.20457212</v>
      </c>
      <c r="E9" s="33">
        <f>SUMIFS(
FI_PSOT[[EXPOSURE_VALUE_PERCENTAGE]:[EXPOSURE_VALUE_PERCENTAGE]],
FI_PSOT[[PORTFOLIO_CODE]:[PORTFOLIO_CODE]],$B9,
FI_PSOT[[ACCOUNT_DATE]:[ACCOUNT_DATE]],E$2,
FI_PSOT[[INSTRUMENT_TYPE]:[INSTRUMENT_TYPE]],$C9
)</f>
        <v>0.22356746</v>
      </c>
      <c r="F9" s="29" t="str">
        <f t="shared" si="0"/>
        <v>q</v>
      </c>
      <c r="G9" s="35">
        <f t="shared" si="1"/>
        <v>-1.8995340000000001</v>
      </c>
      <c r="I9" s="13"/>
    </row>
    <row r="10" spans="1:11" ht="11.25" customHeight="1" x14ac:dyDescent="0.15">
      <c r="A10" s="7"/>
      <c r="B10" s="7">
        <v>825</v>
      </c>
      <c r="C10" s="7" t="s">
        <v>15842</v>
      </c>
      <c r="D10" s="33">
        <f>SUMIFS(
FI_PSOT[[EXPOSURE_VALUE_PERCENTAGE]:[EXPOSURE_VALUE_PERCENTAGE]],
FI_PSOT[[PORTFOLIO_CODE]:[PORTFOLIO_CODE]],$B10,
FI_PSOT[[ACCOUNT_DATE]:[ACCOUNT_DATE]],D$2,
FI_PSOT[[INSTRUMENT_TYPE]:[INSTRUMENT_TYPE]],$C10
)</f>
        <v>0</v>
      </c>
      <c r="E10" s="33">
        <f>SUMIFS(
FI_PSOT[[EXPOSURE_VALUE_PERCENTAGE]:[EXPOSURE_VALUE_PERCENTAGE]],
FI_PSOT[[PORTFOLIO_CODE]:[PORTFOLIO_CODE]],$B10,
FI_PSOT[[ACCOUNT_DATE]:[ACCOUNT_DATE]],E$2,
FI_PSOT[[INSTRUMENT_TYPE]:[INSTRUMENT_TYPE]],$C10
)</f>
        <v>0</v>
      </c>
      <c r="F10" s="29" t="str">
        <f t="shared" si="0"/>
        <v/>
      </c>
      <c r="G10" s="35">
        <f t="shared" si="1"/>
        <v>0</v>
      </c>
      <c r="I10" s="11"/>
    </row>
    <row r="11" spans="1:11" ht="11.25" customHeight="1" x14ac:dyDescent="0.15">
      <c r="A11" s="7"/>
      <c r="B11" s="7">
        <v>825</v>
      </c>
      <c r="C11" s="7" t="s">
        <v>15841</v>
      </c>
      <c r="D11" s="33">
        <f>SUMIFS(
FI_PSOT[[EXPOSURE_VALUE_PERCENTAGE]:[EXPOSURE_VALUE_PERCENTAGE]],
FI_PSOT[[PORTFOLIO_CODE]:[PORTFOLIO_CODE]],$B11,
FI_PSOT[[ACCOUNT_DATE]:[ACCOUNT_DATE]],D$2,
FI_PSOT[[INSTRUMENT_TYPE]:[INSTRUMENT_TYPE]],$C11
)</f>
        <v>0</v>
      </c>
      <c r="E11" s="33">
        <f>SUMIFS(
FI_PSOT[[EXPOSURE_VALUE_PERCENTAGE]:[EXPOSURE_VALUE_PERCENTAGE]],
FI_PSOT[[PORTFOLIO_CODE]:[PORTFOLIO_CODE]],$B11,
FI_PSOT[[ACCOUNT_DATE]:[ACCOUNT_DATE]],E$2,
FI_PSOT[[INSTRUMENT_TYPE]:[INSTRUMENT_TYPE]],$C11
)</f>
        <v>0</v>
      </c>
      <c r="F11" s="29" t="str">
        <f t="shared" si="0"/>
        <v/>
      </c>
      <c r="G11" s="35">
        <f t="shared" si="1"/>
        <v>0</v>
      </c>
      <c r="I11" s="11"/>
    </row>
    <row r="12" spans="1:11" ht="11.25" customHeight="1" x14ac:dyDescent="0.15">
      <c r="A12" s="7"/>
      <c r="B12" s="7">
        <v>825</v>
      </c>
      <c r="C12" s="7" t="s">
        <v>48</v>
      </c>
      <c r="D12" s="33">
        <f>SUMIFS(
FI_PSOT[[EXPOSURE_VALUE_PERCENTAGE]:[EXPOSURE_VALUE_PERCENTAGE]],
FI_PSOT[[PORTFOLIO_CODE]:[PORTFOLIO_CODE]],$B12,
FI_PSOT[[ACCOUNT_DATE]:[ACCOUNT_DATE]],D$2,
FI_PSOT[[INSTRUMENT_TYPE]:[INSTRUMENT_TYPE]],$C12
)</f>
        <v>0</v>
      </c>
      <c r="E12" s="33">
        <f>SUMIFS(
FI_PSOT[[EXPOSURE_VALUE_PERCENTAGE]:[EXPOSURE_VALUE_PERCENTAGE]],
FI_PSOT[[PORTFOLIO_CODE]:[PORTFOLIO_CODE]],$B12,
FI_PSOT[[ACCOUNT_DATE]:[ACCOUNT_DATE]],E$2,
FI_PSOT[[INSTRUMENT_TYPE]:[INSTRUMENT_TYPE]],$C12
)</f>
        <v>0</v>
      </c>
      <c r="F12" s="29" t="str">
        <f t="shared" si="0"/>
        <v/>
      </c>
      <c r="G12" s="35">
        <f t="shared" si="1"/>
        <v>0</v>
      </c>
      <c r="I12" s="11"/>
    </row>
    <row r="13" spans="1:11" ht="11.25" customHeight="1" x14ac:dyDescent="0.15">
      <c r="A13" s="7"/>
      <c r="B13" s="7"/>
      <c r="C13" s="7"/>
      <c r="D13" s="18"/>
      <c r="E13" s="17"/>
      <c r="F13" s="6"/>
      <c r="G13" s="8"/>
      <c r="I13" s="11"/>
      <c r="K13" s="16"/>
    </row>
    <row r="14" spans="1:11" ht="12.75" customHeight="1" x14ac:dyDescent="0.15">
      <c r="A14" s="7"/>
      <c r="B14" s="7"/>
      <c r="C14" s="7"/>
      <c r="D14" s="18"/>
      <c r="E14" s="17"/>
      <c r="F14" s="6"/>
      <c r="G14" s="8"/>
      <c r="I14" s="11"/>
      <c r="K14" s="16"/>
    </row>
    <row r="15" spans="1:11" x14ac:dyDescent="0.25">
      <c r="C15" s="15" t="s">
        <v>141</v>
      </c>
      <c r="D15" s="19">
        <f>SUM(D4:D12)</f>
        <v>1.0000000099999999</v>
      </c>
      <c r="E15" s="19">
        <f>SUM(E4:E12)</f>
        <v>1.0005376499999998</v>
      </c>
    </row>
    <row r="26" spans="12:13" x14ac:dyDescent="0.25">
      <c r="L26"/>
      <c r="M26"/>
    </row>
    <row r="27" spans="12:13" x14ac:dyDescent="0.25">
      <c r="L27"/>
      <c r="M27"/>
    </row>
    <row r="28" spans="12:13" x14ac:dyDescent="0.25">
      <c r="L28"/>
      <c r="M28"/>
    </row>
    <row r="29" spans="12:13" x14ac:dyDescent="0.25">
      <c r="L29"/>
      <c r="M29"/>
    </row>
    <row r="30" spans="12:13" x14ac:dyDescent="0.25">
      <c r="L30"/>
      <c r="M30"/>
    </row>
    <row r="31" spans="12:13" x14ac:dyDescent="0.25">
      <c r="L31"/>
      <c r="M31"/>
    </row>
    <row r="32" spans="12:13" x14ac:dyDescent="0.25">
      <c r="L32"/>
      <c r="M32"/>
    </row>
    <row r="33" spans="12:13" x14ac:dyDescent="0.25">
      <c r="L33"/>
      <c r="M33"/>
    </row>
    <row r="34" spans="12:13" x14ac:dyDescent="0.25">
      <c r="L34"/>
      <c r="M34"/>
    </row>
  </sheetData>
  <conditionalFormatting sqref="E13:E14">
    <cfRule type="dataBar" priority="2">
      <dataBar showValue="0">
        <cfvo type="min"/>
        <cfvo type="max"/>
        <color rgb="FFD25347"/>
      </dataBar>
      <extLst>
        <ext xmlns:x14="http://schemas.microsoft.com/office/spreadsheetml/2009/9/main" uri="{B025F937-C7B1-47D3-B67F-A62EFF666E3E}">
          <x14:id>{ED188F9B-5554-44AF-9462-8EDAE7B14589}</x14:id>
        </ext>
      </extLst>
    </cfRule>
  </conditionalFormatting>
  <conditionalFormatting sqref="F4:F14">
    <cfRule type="containsText" dxfId="19" priority="1" operator="containsText" text="q">
      <formula>NOT(ISERROR(SEARCH("q",F4)))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D188F9B-5554-44AF-9462-8EDAE7B14589}">
            <x14:dataBar minLength="0" maxLength="100" gradient="0">
              <x14:cfvo type="autoMin"/>
              <x14:cfvo type="autoMax"/>
              <x14:negativeFillColor rgb="FFFF0000"/>
              <x14:axisColor rgb="FF000000"/>
            </x14:dataBar>
          </x14:cfRule>
          <xm:sqref>E13:E14</xm:sqref>
        </x14:conditionalFormatting>
      </x14:conditionalFormatting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6256-0270-4DBC-9558-A19CBB4B0847}">
  <dimension ref="A1:G44"/>
  <sheetViews>
    <sheetView showGridLines="0" workbookViewId="0">
      <selection activeCell="E37" sqref="E37"/>
    </sheetView>
  </sheetViews>
  <sheetFormatPr defaultColWidth="42.28515625" defaultRowHeight="9.75" x14ac:dyDescent="0.15"/>
  <cols>
    <col min="1" max="1" width="5.28515625" style="15" bestFit="1" customWidth="1"/>
    <col min="2" max="2" width="14.28515625" style="15" bestFit="1" customWidth="1"/>
    <col min="3" max="3" width="23.28515625" style="15" bestFit="1" customWidth="1"/>
    <col min="4" max="4" width="26.85546875" style="15" bestFit="1" customWidth="1"/>
    <col min="5" max="5" width="17.5703125" style="15" customWidth="1"/>
    <col min="6" max="16384" width="42.28515625" style="15"/>
  </cols>
  <sheetData>
    <row r="1" spans="1:5" ht="8.4499999999999993" customHeight="1" x14ac:dyDescent="0.15">
      <c r="B1" s="15" t="s">
        <v>8</v>
      </c>
    </row>
    <row r="2" spans="1:5" ht="8.4499999999999993" customHeight="1" x14ac:dyDescent="0.15">
      <c r="A2" s="7"/>
      <c r="B2" s="7">
        <v>825</v>
      </c>
      <c r="C2" s="15" t="s">
        <v>14558</v>
      </c>
      <c r="D2" s="22">
        <f>E37</f>
        <v>0.19833998</v>
      </c>
    </row>
    <row r="3" spans="1:5" ht="8.4499999999999993" customHeight="1" x14ac:dyDescent="0.15">
      <c r="B3" s="7">
        <f>B2</f>
        <v>825</v>
      </c>
      <c r="C3" s="15" t="s">
        <v>14557</v>
      </c>
      <c r="D3" s="22">
        <f>E38</f>
        <v>0.49749216000000002</v>
      </c>
    </row>
    <row r="4" spans="1:5" ht="8.4499999999999993" customHeight="1" x14ac:dyDescent="0.15">
      <c r="B4" s="7">
        <f>B3</f>
        <v>825</v>
      </c>
      <c r="C4" s="15" t="s">
        <v>14559</v>
      </c>
      <c r="D4" s="22">
        <f>E39+E40</f>
        <v>0.30416787000000001</v>
      </c>
    </row>
    <row r="5" spans="1:5" ht="8.4499999999999993" customHeight="1" x14ac:dyDescent="0.15">
      <c r="B5" s="7">
        <f>B4</f>
        <v>825</v>
      </c>
      <c r="C5" s="15" t="s">
        <v>14562</v>
      </c>
      <c r="D5" s="22">
        <f>E41</f>
        <v>0</v>
      </c>
    </row>
    <row r="6" spans="1:5" ht="8.4499999999999993" customHeight="1" x14ac:dyDescent="0.15">
      <c r="B6" s="7">
        <f>B5</f>
        <v>825</v>
      </c>
      <c r="C6" s="15" t="s">
        <v>14560</v>
      </c>
      <c r="D6" s="22">
        <f>E42</f>
        <v>0</v>
      </c>
    </row>
    <row r="7" spans="1:5" ht="8.4499999999999993" customHeight="1" x14ac:dyDescent="0.15">
      <c r="B7" s="7"/>
      <c r="D7" s="23"/>
      <c r="E7" s="22"/>
    </row>
    <row r="8" spans="1:5" x14ac:dyDescent="0.15">
      <c r="B8" s="7"/>
    </row>
    <row r="37" spans="2:7" x14ac:dyDescent="0.15">
      <c r="B37" s="7">
        <v>825</v>
      </c>
      <c r="C37" s="15" t="s">
        <v>15822</v>
      </c>
      <c r="D37" s="23" t="str">
        <f>_xlfn.TEXTJOIN("_",TRUE,B37,C37)</f>
        <v>825_1Y</v>
      </c>
      <c r="E37" s="15">
        <f>SUMIFS(FI_MATURITY_SPREAD[EXPOSURE_VALUE_PERCENTAGE],FI_MATURITY_SPREAD[LOOKUP],D37)</f>
        <v>0.19833998</v>
      </c>
      <c r="G37" s="128" t="s">
        <v>16010</v>
      </c>
    </row>
    <row r="38" spans="2:7" x14ac:dyDescent="0.15">
      <c r="B38" s="7">
        <v>825</v>
      </c>
      <c r="C38" s="15" t="s">
        <v>15826</v>
      </c>
      <c r="D38" s="23" t="str">
        <f t="shared" ref="D38:D44" si="0">_xlfn.TEXTJOIN("_",TRUE,B38,C38)</f>
        <v>825_3Y</v>
      </c>
      <c r="E38" s="15">
        <f>SUMIFS(FI_MATURITY_SPREAD[EXPOSURE_VALUE_PERCENTAGE],FI_MATURITY_SPREAD[LOOKUP],D38)</f>
        <v>0.49749216000000002</v>
      </c>
      <c r="G38" s="128" t="s">
        <v>16011</v>
      </c>
    </row>
    <row r="39" spans="2:7" x14ac:dyDescent="0.15">
      <c r="B39" s="7">
        <v>825</v>
      </c>
      <c r="C39" s="15" t="s">
        <v>15827</v>
      </c>
      <c r="D39" s="23" t="str">
        <f t="shared" si="0"/>
        <v>825_5Y</v>
      </c>
      <c r="E39" s="15">
        <f>SUMIFS(FI_MATURITY_SPREAD[EXPOSURE_VALUE_PERCENTAGE],FI_MATURITY_SPREAD[LOOKUP],D39)</f>
        <v>0.28982703999999998</v>
      </c>
      <c r="G39" s="128" t="s">
        <v>16012</v>
      </c>
    </row>
    <row r="40" spans="2:7" x14ac:dyDescent="0.15">
      <c r="B40" s="7">
        <v>825</v>
      </c>
      <c r="C40" s="15" t="s">
        <v>15824</v>
      </c>
      <c r="D40" s="23" t="str">
        <f t="shared" si="0"/>
        <v>825_7Y</v>
      </c>
      <c r="E40" s="15">
        <f>SUMIFS(FI_MATURITY_SPREAD[EXPOSURE_VALUE_PERCENTAGE],FI_MATURITY_SPREAD[LOOKUP],D40)</f>
        <v>1.4340830000000001E-2</v>
      </c>
      <c r="G40" s="128" t="s">
        <v>16013</v>
      </c>
    </row>
    <row r="41" spans="2:7" x14ac:dyDescent="0.15">
      <c r="B41" s="7">
        <v>825</v>
      </c>
      <c r="C41" s="15" t="s">
        <v>15830</v>
      </c>
      <c r="D41" s="23" t="str">
        <f t="shared" si="0"/>
        <v>825_12Y</v>
      </c>
      <c r="E41" s="15">
        <f>SUMIFS(FI_MATURITY_SPREAD[EXPOSURE_VALUE_PERCENTAGE],FI_MATURITY_SPREAD[LOOKUP],D41)</f>
        <v>0</v>
      </c>
      <c r="G41" s="128" t="s">
        <v>16016</v>
      </c>
    </row>
    <row r="42" spans="2:7" x14ac:dyDescent="0.15">
      <c r="B42" s="7">
        <v>825</v>
      </c>
      <c r="C42" s="15" t="s">
        <v>15829</v>
      </c>
      <c r="D42" s="23" t="str">
        <f t="shared" si="0"/>
        <v>825_20Y</v>
      </c>
      <c r="E42" s="15">
        <f>SUMIFS(FI_MATURITY_SPREAD[EXPOSURE_VALUE_PERCENTAGE],FI_MATURITY_SPREAD[LOOKUP],D42)</f>
        <v>0</v>
      </c>
    </row>
    <row r="43" spans="2:7" x14ac:dyDescent="0.15">
      <c r="B43" s="7">
        <v>825</v>
      </c>
      <c r="C43" s="15" t="s">
        <v>15831</v>
      </c>
      <c r="D43" s="23" t="str">
        <f t="shared" si="0"/>
        <v>825_20_UP</v>
      </c>
      <c r="E43" s="15">
        <f>SUMIFS(FI_MATURITY_SPREAD[EXPOSURE_VALUE_PERCENTAGE],FI_MATURITY_SPREAD[LOOKUP],D43)</f>
        <v>0</v>
      </c>
    </row>
    <row r="44" spans="2:7" x14ac:dyDescent="0.15">
      <c r="B44" s="7">
        <v>825</v>
      </c>
      <c r="C44" s="15" t="s">
        <v>15832</v>
      </c>
      <c r="D44" s="23" t="str">
        <f t="shared" si="0"/>
        <v>825_PERP</v>
      </c>
      <c r="E44" s="15">
        <f>SUMIFS(FI_MATURITY_SPREAD[EXPOSURE_VALUE_PERCENTAGE],FI_MATURITY_SPREAD[LOOKUP],D44)</f>
        <v>0</v>
      </c>
    </row>
  </sheetData>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B5BD-1FE7-4C60-A800-A69C8EC7878A}">
  <dimension ref="B1:M46"/>
  <sheetViews>
    <sheetView topLeftCell="B2" zoomScale="160" zoomScaleNormal="160" workbookViewId="0">
      <selection activeCell="G11" sqref="G1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826</v>
      </c>
      <c r="C2" t="s">
        <v>127</v>
      </c>
      <c r="D2" t="s">
        <v>113</v>
      </c>
      <c r="E2" t="str">
        <f>_xlfn.CONCAT(B2,"_",C2,"_",D2)</f>
        <v>826_A_PH_FOORD</v>
      </c>
      <c r="F2" t="str">
        <f>INDEX(
Table_MAPPINGS_PH_GRAPHS_2[SERIES_ID],
MATCH(E2,Table_MAPPINGS_PH_GRAPHS_2[LOOKUP],0
))</f>
        <v>7579</v>
      </c>
      <c r="G2" t="str">
        <f>INDEX(
Table_MAPPINGS_PH_GRAPHS_2[LEGEND_DESCRIPTION],
MATCH(E2,Table_MAPPINGS_PH_GRAPHS_2[LOOKUP],0
))</f>
        <v>Foord</v>
      </c>
      <c r="I2" s="1">
        <v>44838</v>
      </c>
      <c r="L2">
        <v>100000</v>
      </c>
      <c r="M2">
        <v>100000</v>
      </c>
    </row>
    <row r="3" spans="2:13" x14ac:dyDescent="0.25">
      <c r="B3">
        <v>826</v>
      </c>
      <c r="C3" t="s">
        <v>127</v>
      </c>
      <c r="D3" t="s">
        <v>114</v>
      </c>
      <c r="E3" t="str">
        <f>_xlfn.CONCAT(B3,"_",C3,"_",D3)</f>
        <v>826_A_PH_COMP_1</v>
      </c>
      <c r="F3" t="str">
        <f>INDEX(
Table_MAPPINGS_PH_GRAPHS_2[SERIES_ID],
MATCH(E3,Table_MAPPINGS_PH_GRAPHS_2[LOOKUP],0
))</f>
        <v>7587</v>
      </c>
      <c r="G3" t="str">
        <f>INDEX(
Table_MAPPINGS_PH_GRAPHS_2[LEGEND_DESCRIPTION],
MATCH(E3,Table_MAPPINGS_PH_GRAPHS_2[LOOKUP],0
))</f>
        <v>Benchmark</v>
      </c>
      <c r="I3" s="1">
        <v>44865</v>
      </c>
      <c r="L3">
        <v>100259.20901000001</v>
      </c>
      <c r="M3">
        <v>100057.04919000001</v>
      </c>
    </row>
    <row r="4" spans="2:13" x14ac:dyDescent="0.25">
      <c r="I4" s="1">
        <v>44895</v>
      </c>
      <c r="L4">
        <v>103934.71173</v>
      </c>
      <c r="M4">
        <v>103972.83100999999</v>
      </c>
    </row>
    <row r="5" spans="2:13" x14ac:dyDescent="0.25">
      <c r="I5" s="1">
        <v>44926</v>
      </c>
      <c r="L5">
        <v>104404.52806</v>
      </c>
      <c r="M5">
        <v>104621.91194000001</v>
      </c>
    </row>
    <row r="6" spans="2:13" x14ac:dyDescent="0.25">
      <c r="I6" s="1">
        <v>44957</v>
      </c>
      <c r="L6">
        <v>107157.61122000001</v>
      </c>
      <c r="M6">
        <v>107695.00562</v>
      </c>
    </row>
    <row r="7" spans="2:13" x14ac:dyDescent="0.25">
      <c r="I7" s="1">
        <v>44985</v>
      </c>
      <c r="L7">
        <v>106507.56363</v>
      </c>
      <c r="M7">
        <v>106760.41651</v>
      </c>
    </row>
    <row r="8" spans="2:13" x14ac:dyDescent="0.25">
      <c r="I8" s="1">
        <v>45016</v>
      </c>
      <c r="L8">
        <v>107829.93458</v>
      </c>
      <c r="M8">
        <v>108172.17303999999</v>
      </c>
    </row>
    <row r="9" spans="2:13" x14ac:dyDescent="0.25">
      <c r="I9" s="1">
        <v>45046</v>
      </c>
      <c r="L9">
        <v>107004.55994000001</v>
      </c>
      <c r="M9">
        <v>106969.12483</v>
      </c>
    </row>
    <row r="10" spans="2:13" x14ac:dyDescent="0.25">
      <c r="I10" s="1">
        <v>45077</v>
      </c>
      <c r="L10">
        <v>102077.24807</v>
      </c>
      <c r="M10">
        <v>101847.02237000001</v>
      </c>
    </row>
    <row r="11" spans="2:13" x14ac:dyDescent="0.25">
      <c r="I11" s="1">
        <v>45107</v>
      </c>
      <c r="L11">
        <v>106716.40066</v>
      </c>
      <c r="M11">
        <v>106514.79025000001</v>
      </c>
    </row>
    <row r="12" spans="2:13" x14ac:dyDescent="0.25">
      <c r="I12" s="1">
        <v>45138</v>
      </c>
      <c r="L12">
        <v>108716.56510000001</v>
      </c>
      <c r="M12">
        <v>108956.79962000001</v>
      </c>
    </row>
    <row r="13" spans="2:13" x14ac:dyDescent="0.25">
      <c r="I13" s="1">
        <v>45169</v>
      </c>
      <c r="L13">
        <v>108667.83228</v>
      </c>
      <c r="M13">
        <v>108708.23024999999</v>
      </c>
    </row>
    <row r="14" spans="2:13" x14ac:dyDescent="0.25">
      <c r="I14" s="1">
        <v>45199</v>
      </c>
      <c r="L14">
        <v>106027.78472</v>
      </c>
      <c r="M14">
        <v>106163.26686</v>
      </c>
    </row>
    <row r="15" spans="2:13" x14ac:dyDescent="0.25">
      <c r="I15" s="1">
        <v>45230</v>
      </c>
      <c r="L15">
        <v>107797.74892</v>
      </c>
      <c r="M15">
        <v>107973.56389999999</v>
      </c>
    </row>
    <row r="16" spans="2:13" x14ac:dyDescent="0.25">
      <c r="I16" s="1">
        <v>45260</v>
      </c>
      <c r="L16">
        <v>112668.69266</v>
      </c>
      <c r="M16">
        <v>113083.4096</v>
      </c>
    </row>
    <row r="17" spans="9:13" x14ac:dyDescent="0.25">
      <c r="I17" s="1">
        <v>45291</v>
      </c>
      <c r="L17">
        <v>114421.51969</v>
      </c>
      <c r="M17">
        <v>114769.40542</v>
      </c>
    </row>
    <row r="18" spans="9:13" x14ac:dyDescent="0.25">
      <c r="I18" s="1">
        <v>45322</v>
      </c>
      <c r="L18">
        <v>114806.82982</v>
      </c>
      <c r="M18">
        <v>115586.17239000001</v>
      </c>
    </row>
    <row r="19" spans="9:13" x14ac:dyDescent="0.25">
      <c r="I19" s="1">
        <v>45351</v>
      </c>
      <c r="L19">
        <v>114342.45315</v>
      </c>
      <c r="M19">
        <v>114917.1688</v>
      </c>
    </row>
    <row r="20" spans="9:13" x14ac:dyDescent="0.25">
      <c r="I20" s="1">
        <v>45382</v>
      </c>
      <c r="L20">
        <v>112413.67524</v>
      </c>
      <c r="M20">
        <v>112704.82711</v>
      </c>
    </row>
    <row r="21" spans="9:13" x14ac:dyDescent="0.25">
      <c r="I21" s="1">
        <v>45412</v>
      </c>
      <c r="L21">
        <v>114422.29906</v>
      </c>
      <c r="M21">
        <v>114253.51852</v>
      </c>
    </row>
    <row r="22" spans="9:13" x14ac:dyDescent="0.25">
      <c r="I22" s="1">
        <v>45443</v>
      </c>
      <c r="L22">
        <v>115108.00113</v>
      </c>
      <c r="M22">
        <v>115113.3691</v>
      </c>
    </row>
    <row r="23" spans="9:13" x14ac:dyDescent="0.25">
      <c r="I23" s="1">
        <v>45473</v>
      </c>
      <c r="L23">
        <v>120703.4235</v>
      </c>
      <c r="M23">
        <v>121144.09196999999</v>
      </c>
    </row>
    <row r="24" spans="9:13" x14ac:dyDescent="0.25">
      <c r="I24" s="1">
        <v>45504</v>
      </c>
      <c r="L24">
        <v>124178.65974</v>
      </c>
      <c r="M24">
        <v>125935.52069</v>
      </c>
    </row>
    <row r="25" spans="9:13" x14ac:dyDescent="0.25">
      <c r="I25" s="1">
        <v>45535</v>
      </c>
      <c r="L25">
        <v>127530.07244</v>
      </c>
      <c r="M25">
        <v>128930.91073</v>
      </c>
    </row>
    <row r="26" spans="9:13" x14ac:dyDescent="0.25">
      <c r="I26" s="1">
        <v>45565</v>
      </c>
      <c r="L26">
        <v>131590.55014000001</v>
      </c>
      <c r="M26">
        <v>133909.13581000001</v>
      </c>
    </row>
    <row r="27" spans="9:13" x14ac:dyDescent="0.25">
      <c r="I27" s="1">
        <v>45596</v>
      </c>
      <c r="L27">
        <v>129470.41581999999</v>
      </c>
      <c r="M27">
        <v>130958.47469</v>
      </c>
    </row>
    <row r="28" spans="9:13" x14ac:dyDescent="0.25">
      <c r="I28" s="1">
        <v>45626</v>
      </c>
      <c r="L28">
        <v>132605.82237000001</v>
      </c>
      <c r="M28">
        <v>134959.68449000001</v>
      </c>
    </row>
    <row r="29" spans="9:13" x14ac:dyDescent="0.25">
      <c r="I29" s="1">
        <v>45657</v>
      </c>
      <c r="L29">
        <v>132475.78807000001</v>
      </c>
      <c r="M29">
        <v>134488.4534</v>
      </c>
    </row>
    <row r="30" spans="9:13" x14ac:dyDescent="0.25">
      <c r="I30" s="1">
        <v>45688</v>
      </c>
      <c r="L30">
        <v>133167.2789</v>
      </c>
      <c r="M30">
        <v>135076.92238999999</v>
      </c>
    </row>
    <row r="31" spans="9:13" x14ac:dyDescent="0.25">
      <c r="I31" s="1">
        <v>45716</v>
      </c>
      <c r="L31">
        <v>133483.25010999999</v>
      </c>
      <c r="M31">
        <v>135175.87208</v>
      </c>
    </row>
    <row r="32" spans="9:13" x14ac:dyDescent="0.25">
      <c r="I32" s="1">
        <v>45747</v>
      </c>
      <c r="L32">
        <v>133646.09680999999</v>
      </c>
      <c r="M32">
        <v>135426.24541999999</v>
      </c>
    </row>
    <row r="33" spans="7:13" x14ac:dyDescent="0.25">
      <c r="G33" s="92"/>
      <c r="I33" s="1">
        <v>45777</v>
      </c>
      <c r="L33">
        <v>134757.80048999999</v>
      </c>
      <c r="M33">
        <v>136458.77303000001</v>
      </c>
    </row>
    <row r="34" spans="7:13" x14ac:dyDescent="0.25">
      <c r="I34" s="1">
        <v>45808</v>
      </c>
      <c r="L34">
        <v>137937.52588</v>
      </c>
      <c r="M34">
        <v>140187.59020000001</v>
      </c>
    </row>
    <row r="35" spans="7:13" x14ac:dyDescent="0.25">
      <c r="I35" s="1">
        <v>45838</v>
      </c>
      <c r="L35">
        <v>140429.6404</v>
      </c>
      <c r="M35">
        <v>143385.97787999999</v>
      </c>
    </row>
    <row r="36" spans="7:13" x14ac:dyDescent="0.25">
      <c r="I36" s="1">
        <v>45869</v>
      </c>
      <c r="L36">
        <v>141974.54879</v>
      </c>
      <c r="M36">
        <v>147302.30849</v>
      </c>
    </row>
    <row r="37" spans="7:13" x14ac:dyDescent="0.25">
      <c r="I37" s="1">
        <v>45900</v>
      </c>
      <c r="L37">
        <v>144196.93750999999</v>
      </c>
      <c r="M37">
        <v>148409.60633000001</v>
      </c>
    </row>
    <row r="38" spans="7:13" x14ac:dyDescent="0.25">
      <c r="I38" s="1">
        <v>45930</v>
      </c>
      <c r="L38">
        <v>148198.50352</v>
      </c>
      <c r="M38">
        <v>153338.31150000001</v>
      </c>
    </row>
    <row r="39" spans="7:13" x14ac:dyDescent="0.25">
      <c r="I39" s="1">
        <v>45961</v>
      </c>
      <c r="L39">
        <v>151176.59098000001</v>
      </c>
      <c r="M39">
        <v>157264.80836</v>
      </c>
    </row>
    <row r="40" spans="7:13" x14ac:dyDescent="0.25">
      <c r="I40" s="1">
        <v>45991</v>
      </c>
      <c r="L40">
        <v>155527.70598</v>
      </c>
      <c r="M40">
        <v>162685.65890000001</v>
      </c>
    </row>
    <row r="41" spans="7:13" x14ac:dyDescent="0.25">
      <c r="I41" s="1">
        <v>46022</v>
      </c>
      <c r="L41">
        <v>158757.18268</v>
      </c>
      <c r="M41">
        <v>167084.66028000001</v>
      </c>
    </row>
    <row r="42" spans="7:13" x14ac:dyDescent="0.25">
      <c r="I42" s="1">
        <v>46053</v>
      </c>
      <c r="L42">
        <v>161343.65689000001</v>
      </c>
      <c r="M42">
        <v>170351.03422</v>
      </c>
    </row>
    <row r="43" spans="7:13" x14ac:dyDescent="0.25">
      <c r="I43" s="1">
        <v>46081</v>
      </c>
      <c r="L43">
        <v>164646.76988000001</v>
      </c>
      <c r="M43">
        <v>173314.20451000001</v>
      </c>
    </row>
    <row r="44" spans="7:13" x14ac:dyDescent="0.25">
      <c r="I44" s="1">
        <v>46112</v>
      </c>
      <c r="L44">
        <v>155350.18995</v>
      </c>
      <c r="M44">
        <v>161477.69158000001</v>
      </c>
    </row>
    <row r="45" spans="7:13" x14ac:dyDescent="0.25">
      <c r="I45" s="1">
        <v>46142</v>
      </c>
      <c r="L45">
        <v>160440.93969</v>
      </c>
      <c r="M45">
        <v>166761.03513999999</v>
      </c>
    </row>
    <row r="46" spans="7:13" x14ac:dyDescent="0.25">
      <c r="I46" s="1">
        <v>46173</v>
      </c>
      <c r="J46">
        <v>164505.08887000001</v>
      </c>
      <c r="K46">
        <v>171531.75208000001</v>
      </c>
      <c r="L46">
        <v>164505.08887000001</v>
      </c>
      <c r="M46">
        <v>171531.75208000001</v>
      </c>
    </row>
  </sheetData>
  <pageMargins left="0.7" right="0.7" top="0.75" bottom="0.75" header="0.3" footer="0.3"/>
  <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FE79-2393-4DA3-9C0E-158F664A7D6F}">
  <dimension ref="B1:M46"/>
  <sheetViews>
    <sheetView zoomScaleNormal="100" workbookViewId="0">
      <selection activeCell="E26" sqref="E26"/>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4.28515625" bestFit="1" customWidth="1"/>
    <col min="13"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824</v>
      </c>
      <c r="C2" t="s">
        <v>158</v>
      </c>
      <c r="D2" t="s">
        <v>113</v>
      </c>
      <c r="E2" t="str">
        <f>_xlfn.CONCAT(B2,"_",C2,"_",D2)</f>
        <v>824_B2_PH_FOORD</v>
      </c>
      <c r="F2" t="str">
        <f>INDEX(
Table_MAPPINGS_PH_GRAPHS_2[SERIES_ID],
MATCH(E2,Table_MAPPINGS_PH_GRAPHS_2[LOOKUP],0
))</f>
        <v>7532</v>
      </c>
      <c r="G2" t="str">
        <f>INDEX(
Table_MAPPINGS_PH_GRAPHS_2[LEGEND_DESCRIPTION],
MATCH(E2,Table_MAPPINGS_PH_GRAPHS_2[LOOKUP],0
))</f>
        <v>Foord</v>
      </c>
      <c r="I2" s="1">
        <v>44838</v>
      </c>
      <c r="L2">
        <v>100000</v>
      </c>
      <c r="M2">
        <v>100000</v>
      </c>
    </row>
    <row r="3" spans="2:13" x14ac:dyDescent="0.25">
      <c r="B3">
        <v>824</v>
      </c>
      <c r="C3" t="s">
        <v>158</v>
      </c>
      <c r="D3" t="s">
        <v>114</v>
      </c>
      <c r="E3" t="str">
        <f>_xlfn.CONCAT(B3,"_",C3,"_",D3)</f>
        <v>824_B2_PH_COMP_1</v>
      </c>
      <c r="F3" t="str">
        <f>INDEX(
Table_MAPPINGS_PH_GRAPHS_2[SERIES_ID],
MATCH(E3,Table_MAPPINGS_PH_GRAPHS_2[LOOKUP],0
))</f>
        <v>7531</v>
      </c>
      <c r="G3" t="str">
        <f>INDEX(
Table_MAPPINGS_PH_GRAPHS_2[LEGEND_DESCRIPTION],
MATCH(E3,Table_MAPPINGS_PH_GRAPHS_2[LOOKUP],0
))</f>
        <v>Benchmark</v>
      </c>
      <c r="I3" s="1">
        <v>44865</v>
      </c>
      <c r="L3">
        <v>100057.04919000001</v>
      </c>
      <c r="M3">
        <v>100281.48478</v>
      </c>
    </row>
    <row r="4" spans="2:13" x14ac:dyDescent="0.25">
      <c r="I4" s="1">
        <v>44895</v>
      </c>
      <c r="L4">
        <v>103972.83100999999</v>
      </c>
      <c r="M4">
        <v>103981.28835</v>
      </c>
    </row>
    <row r="5" spans="2:13" x14ac:dyDescent="0.25">
      <c r="I5" s="1">
        <v>44926</v>
      </c>
      <c r="L5">
        <v>104621.91194000001</v>
      </c>
      <c r="M5">
        <v>104478.44312</v>
      </c>
    </row>
    <row r="6" spans="2:13" x14ac:dyDescent="0.25">
      <c r="I6" s="1">
        <v>44957</v>
      </c>
      <c r="L6">
        <v>107695.00562</v>
      </c>
      <c r="M6">
        <v>107257.85221</v>
      </c>
    </row>
    <row r="7" spans="2:13" x14ac:dyDescent="0.25">
      <c r="I7" s="1">
        <v>44985</v>
      </c>
      <c r="L7">
        <v>106760.41651</v>
      </c>
      <c r="M7">
        <v>106632.10546999999</v>
      </c>
    </row>
    <row r="8" spans="2:13" x14ac:dyDescent="0.25">
      <c r="I8" s="1">
        <v>45016</v>
      </c>
      <c r="L8">
        <v>108172.17303999999</v>
      </c>
      <c r="M8">
        <v>107980.80233999999</v>
      </c>
    </row>
    <row r="9" spans="2:13" x14ac:dyDescent="0.25">
      <c r="I9" s="1">
        <v>45046</v>
      </c>
      <c r="L9">
        <v>106969.12483</v>
      </c>
      <c r="M9">
        <v>107178.1211</v>
      </c>
    </row>
    <row r="10" spans="2:13" x14ac:dyDescent="0.25">
      <c r="I10" s="1">
        <v>45077</v>
      </c>
      <c r="L10">
        <v>101847.02237000001</v>
      </c>
      <c r="M10">
        <v>102270.46287</v>
      </c>
    </row>
    <row r="11" spans="2:13" x14ac:dyDescent="0.25">
      <c r="I11" s="1">
        <v>45107</v>
      </c>
      <c r="L11">
        <v>106514.79025000001</v>
      </c>
      <c r="M11">
        <v>106940.48265000001</v>
      </c>
    </row>
    <row r="12" spans="2:13" x14ac:dyDescent="0.25">
      <c r="I12" s="1">
        <v>45138</v>
      </c>
      <c r="L12">
        <v>108956.79962000001</v>
      </c>
      <c r="M12">
        <v>108968.89651999999</v>
      </c>
    </row>
    <row r="13" spans="2:13" x14ac:dyDescent="0.25">
      <c r="I13" s="1">
        <v>45169</v>
      </c>
      <c r="L13">
        <v>108708.23024999999</v>
      </c>
      <c r="M13">
        <v>108947.67879999999</v>
      </c>
    </row>
    <row r="14" spans="2:13" x14ac:dyDescent="0.25">
      <c r="I14" s="1">
        <v>45199</v>
      </c>
      <c r="L14">
        <v>106163.26686</v>
      </c>
      <c r="M14">
        <v>106328.35148</v>
      </c>
    </row>
    <row r="15" spans="2:13" x14ac:dyDescent="0.25">
      <c r="I15" s="1">
        <v>45230</v>
      </c>
      <c r="L15">
        <v>107973.56389999999</v>
      </c>
      <c r="M15">
        <v>108128.45365</v>
      </c>
    </row>
    <row r="16" spans="2:13" x14ac:dyDescent="0.25">
      <c r="I16" s="1">
        <v>45260</v>
      </c>
      <c r="L16">
        <v>113083.4096</v>
      </c>
      <c r="M16">
        <v>113039.9823</v>
      </c>
    </row>
    <row r="17" spans="9:13" x14ac:dyDescent="0.25">
      <c r="I17" s="1">
        <v>45291</v>
      </c>
      <c r="L17">
        <v>114769.40542</v>
      </c>
      <c r="M17">
        <v>114824.57137999999</v>
      </c>
    </row>
    <row r="18" spans="9:13" x14ac:dyDescent="0.25">
      <c r="I18" s="1">
        <v>45322</v>
      </c>
      <c r="L18">
        <v>115586.17239000001</v>
      </c>
      <c r="M18">
        <v>115240.00762999999</v>
      </c>
    </row>
    <row r="19" spans="9:13" x14ac:dyDescent="0.25">
      <c r="I19" s="1">
        <v>45351</v>
      </c>
      <c r="L19">
        <v>114917.1688</v>
      </c>
      <c r="M19">
        <v>114801.11932</v>
      </c>
    </row>
    <row r="20" spans="9:13" x14ac:dyDescent="0.25">
      <c r="I20" s="1">
        <v>45382</v>
      </c>
      <c r="L20">
        <v>112704.82711</v>
      </c>
      <c r="M20">
        <v>112891.45265000001</v>
      </c>
    </row>
    <row r="21" spans="9:13" x14ac:dyDescent="0.25">
      <c r="I21" s="1">
        <v>45412</v>
      </c>
      <c r="L21">
        <v>114253.51852</v>
      </c>
      <c r="M21">
        <v>114938.04826</v>
      </c>
    </row>
    <row r="22" spans="9:13" x14ac:dyDescent="0.25">
      <c r="I22" s="1">
        <v>45443</v>
      </c>
      <c r="L22">
        <v>115113.3691</v>
      </c>
      <c r="M22">
        <v>115654.82003</v>
      </c>
    </row>
    <row r="23" spans="9:13" x14ac:dyDescent="0.25">
      <c r="I23" s="1">
        <v>45473</v>
      </c>
      <c r="L23">
        <v>121144.09196999999</v>
      </c>
      <c r="M23">
        <v>121299.83762000001</v>
      </c>
    </row>
    <row r="24" spans="9:13" x14ac:dyDescent="0.25">
      <c r="I24" s="1">
        <v>45504</v>
      </c>
      <c r="L24">
        <v>125935.52069</v>
      </c>
      <c r="M24">
        <v>124822.69461000001</v>
      </c>
    </row>
    <row r="25" spans="9:13" x14ac:dyDescent="0.25">
      <c r="I25" s="1">
        <v>45535</v>
      </c>
      <c r="L25">
        <v>128930.91073</v>
      </c>
      <c r="M25">
        <v>128218.85544</v>
      </c>
    </row>
    <row r="26" spans="9:13" x14ac:dyDescent="0.25">
      <c r="I26" s="1">
        <v>45565</v>
      </c>
      <c r="L26">
        <v>133909.13581000001</v>
      </c>
      <c r="M26">
        <v>132327.09559000001</v>
      </c>
    </row>
    <row r="27" spans="9:13" x14ac:dyDescent="0.25">
      <c r="I27" s="1">
        <v>45596</v>
      </c>
      <c r="L27">
        <v>130958.47469</v>
      </c>
      <c r="M27">
        <v>130227.24656</v>
      </c>
    </row>
    <row r="28" spans="9:13" x14ac:dyDescent="0.25">
      <c r="I28" s="1">
        <v>45626</v>
      </c>
      <c r="L28">
        <v>134959.68449000001</v>
      </c>
      <c r="M28">
        <v>133410.76392</v>
      </c>
    </row>
    <row r="29" spans="9:13" x14ac:dyDescent="0.25">
      <c r="I29" s="1">
        <v>45657</v>
      </c>
      <c r="L29">
        <v>134488.4534</v>
      </c>
      <c r="M29">
        <v>133312.99755</v>
      </c>
    </row>
    <row r="30" spans="9:13" x14ac:dyDescent="0.25">
      <c r="I30" s="1">
        <v>45688</v>
      </c>
      <c r="L30">
        <v>135076.92238999999</v>
      </c>
      <c r="M30">
        <v>134041.35699</v>
      </c>
    </row>
    <row r="31" spans="9:13" x14ac:dyDescent="0.25">
      <c r="I31" s="1">
        <v>45716</v>
      </c>
      <c r="L31">
        <v>135175.87208</v>
      </c>
      <c r="M31">
        <v>134387.20551</v>
      </c>
    </row>
    <row r="32" spans="9:13" x14ac:dyDescent="0.25">
      <c r="I32" s="1">
        <v>45747</v>
      </c>
      <c r="L32">
        <v>135426.24541999999</v>
      </c>
      <c r="M32">
        <v>134583.96033</v>
      </c>
    </row>
    <row r="33" spans="9:13" x14ac:dyDescent="0.25">
      <c r="I33" s="1">
        <v>45777</v>
      </c>
      <c r="L33">
        <v>136458.77303000001</v>
      </c>
      <c r="M33">
        <v>135735.69495</v>
      </c>
    </row>
    <row r="34" spans="9:13" x14ac:dyDescent="0.25">
      <c r="I34" s="1">
        <v>45808</v>
      </c>
      <c r="L34">
        <v>140187.59020000001</v>
      </c>
      <c r="M34">
        <v>138969.62255999999</v>
      </c>
    </row>
    <row r="35" spans="9:13" x14ac:dyDescent="0.25">
      <c r="I35" s="1">
        <v>45838</v>
      </c>
      <c r="L35">
        <v>143385.97787999999</v>
      </c>
      <c r="M35">
        <v>141512.38740000001</v>
      </c>
    </row>
    <row r="36" spans="9:13" x14ac:dyDescent="0.25">
      <c r="I36" s="1">
        <v>45869</v>
      </c>
      <c r="L36">
        <v>147302.30849</v>
      </c>
      <c r="M36">
        <v>143103.84703999999</v>
      </c>
    </row>
    <row r="37" spans="9:13" x14ac:dyDescent="0.25">
      <c r="I37" s="1">
        <v>45900</v>
      </c>
      <c r="L37">
        <v>148409.60633000001</v>
      </c>
      <c r="M37">
        <v>145373.71736000001</v>
      </c>
    </row>
    <row r="38" spans="9:13" x14ac:dyDescent="0.25">
      <c r="I38" s="1">
        <v>45930</v>
      </c>
      <c r="L38">
        <v>153338.31150000001</v>
      </c>
      <c r="M38">
        <v>149440.35582</v>
      </c>
    </row>
    <row r="39" spans="9:13" x14ac:dyDescent="0.25">
      <c r="I39" s="1">
        <v>45961</v>
      </c>
      <c r="L39">
        <v>157264.80836</v>
      </c>
      <c r="M39">
        <v>152479.94506</v>
      </c>
    </row>
    <row r="40" spans="9:13" x14ac:dyDescent="0.25">
      <c r="I40" s="1">
        <v>45991</v>
      </c>
      <c r="L40">
        <v>162685.65890000001</v>
      </c>
      <c r="M40">
        <v>156903.34323999999</v>
      </c>
    </row>
    <row r="41" spans="9:13" x14ac:dyDescent="0.25">
      <c r="I41" s="1">
        <v>46022</v>
      </c>
      <c r="L41">
        <v>167084.66028000001</v>
      </c>
      <c r="M41">
        <v>160201.00249000001</v>
      </c>
    </row>
    <row r="42" spans="9:13" x14ac:dyDescent="0.25">
      <c r="I42" s="1">
        <v>46053</v>
      </c>
      <c r="L42">
        <v>170351.03422</v>
      </c>
      <c r="M42">
        <v>162846.29006</v>
      </c>
    </row>
    <row r="43" spans="9:13" x14ac:dyDescent="0.25">
      <c r="I43" s="1">
        <v>46081</v>
      </c>
      <c r="L43">
        <v>173314.20451000001</v>
      </c>
      <c r="M43">
        <v>166214.22511999999</v>
      </c>
    </row>
    <row r="44" spans="9:13" x14ac:dyDescent="0.25">
      <c r="I44" s="1">
        <v>46112</v>
      </c>
      <c r="L44">
        <v>161477.69158000001</v>
      </c>
      <c r="M44">
        <v>156879.47597</v>
      </c>
    </row>
    <row r="45" spans="9:13" x14ac:dyDescent="0.25">
      <c r="I45" s="1">
        <v>46142</v>
      </c>
      <c r="L45">
        <v>166761.03513999999</v>
      </c>
      <c r="M45">
        <v>162059.56299999999</v>
      </c>
    </row>
    <row r="46" spans="9:13" x14ac:dyDescent="0.25">
      <c r="I46" s="1">
        <v>46173</v>
      </c>
      <c r="J46">
        <v>166200.70603</v>
      </c>
      <c r="K46">
        <v>171531.75208000001</v>
      </c>
      <c r="L46">
        <v>171531.75208000001</v>
      </c>
      <c r="M46">
        <v>166200.70603</v>
      </c>
    </row>
  </sheetData>
  <pageMargins left="0.7" right="0.7" top="0.75" bottom="0.75" header="0.3" footer="0.3"/>
  <drawing r:id="rId1"/>
  <tableParts count="1">
    <tablePart r:id="rId2"/>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F763-60C8-4C69-927D-0D2297C11CAE}">
  <dimension ref="B1:M46"/>
  <sheetViews>
    <sheetView zoomScale="115" zoomScaleNormal="115" workbookViewId="0">
      <selection activeCell="D7" sqref="D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42578125" bestFit="1" customWidth="1"/>
    <col min="11" max="11" width="19.7109375" bestFit="1" customWidth="1"/>
    <col min="12" max="12" width="14.28515625" bestFit="1" customWidth="1"/>
    <col min="13" max="13" width="13.425781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114</v>
      </c>
      <c r="M1" t="s">
        <v>113</v>
      </c>
    </row>
    <row r="2" spans="2:13" x14ac:dyDescent="0.25">
      <c r="B2">
        <v>826</v>
      </c>
      <c r="C2" t="s">
        <v>163</v>
      </c>
      <c r="D2" t="s">
        <v>113</v>
      </c>
      <c r="E2" t="str">
        <f>_xlfn.CONCAT(B2,"_",C2,"_",D2)</f>
        <v>826_B3_PH_FOORD</v>
      </c>
      <c r="F2" t="str">
        <f>INDEX(
Table_MAPPINGS_PH_GRAPHS_2[SERIES_ID],
MATCH(E2,Table_MAPPINGS_PH_GRAPHS_2[LOOKUP],0
))</f>
        <v>7693</v>
      </c>
      <c r="G2" t="str">
        <f>INDEX(
Table_MAPPINGS_PH_GRAPHS_2[LEGEND_DESCRIPTION],
MATCH(E2,Table_MAPPINGS_PH_GRAPHS_2[LOOKUP],0
))</f>
        <v>Foord</v>
      </c>
      <c r="I2" s="1">
        <v>44838</v>
      </c>
      <c r="L2">
        <v>100000</v>
      </c>
      <c r="M2">
        <v>100000</v>
      </c>
    </row>
    <row r="3" spans="2:13" x14ac:dyDescent="0.25">
      <c r="B3">
        <v>826</v>
      </c>
      <c r="C3" t="s">
        <v>163</v>
      </c>
      <c r="D3" t="s">
        <v>114</v>
      </c>
      <c r="E3" t="str">
        <f>_xlfn.CONCAT(B3,"_",C3,"_",D3)</f>
        <v>826_B3_PH_COMP_1</v>
      </c>
      <c r="F3" t="str">
        <f>INDEX(
Table_MAPPINGS_PH_GRAPHS_2[SERIES_ID],
MATCH(E3,Table_MAPPINGS_PH_GRAPHS_2[LOOKUP],0
))</f>
        <v>7587</v>
      </c>
      <c r="G3" t="str">
        <f>INDEX(
Table_MAPPINGS_PH_GRAPHS_2[LEGEND_DESCRIPTION],
MATCH(E3,Table_MAPPINGS_PH_GRAPHS_2[LOOKUP],0
))</f>
        <v>Benchmark</v>
      </c>
      <c r="I3" s="1">
        <v>44865</v>
      </c>
      <c r="L3">
        <v>100057.04919000001</v>
      </c>
      <c r="M3">
        <v>100289.58506</v>
      </c>
    </row>
    <row r="4" spans="2:13" x14ac:dyDescent="0.25">
      <c r="I4" s="1">
        <v>44895</v>
      </c>
      <c r="L4">
        <v>103972.83100999999</v>
      </c>
      <c r="M4">
        <v>103995.46384</v>
      </c>
    </row>
    <row r="5" spans="2:13" x14ac:dyDescent="0.25">
      <c r="I5" s="1">
        <v>44926</v>
      </c>
      <c r="L5">
        <v>104621.91194000001</v>
      </c>
      <c r="M5">
        <v>104498.69382</v>
      </c>
    </row>
    <row r="6" spans="2:13" x14ac:dyDescent="0.25">
      <c r="I6" s="1">
        <v>44957</v>
      </c>
      <c r="L6">
        <v>107695.00562</v>
      </c>
      <c r="M6">
        <v>107286.20319</v>
      </c>
    </row>
    <row r="7" spans="2:13" x14ac:dyDescent="0.25">
      <c r="I7" s="1">
        <v>44985</v>
      </c>
      <c r="L7">
        <v>106760.41651</v>
      </c>
      <c r="M7">
        <v>106667.54419</v>
      </c>
    </row>
    <row r="8" spans="2:13" x14ac:dyDescent="0.25">
      <c r="I8" s="1">
        <v>45016</v>
      </c>
      <c r="L8">
        <v>108172.17303999999</v>
      </c>
      <c r="M8">
        <v>108023.3288</v>
      </c>
    </row>
    <row r="9" spans="2:13" x14ac:dyDescent="0.25">
      <c r="I9" s="1">
        <v>45046</v>
      </c>
      <c r="L9">
        <v>106969.12483</v>
      </c>
      <c r="M9">
        <v>107226.82799999999</v>
      </c>
    </row>
    <row r="10" spans="2:13" x14ac:dyDescent="0.25">
      <c r="I10" s="1">
        <v>45077</v>
      </c>
      <c r="L10">
        <v>101847.02237000001</v>
      </c>
      <c r="M10">
        <v>102325.72152000001</v>
      </c>
    </row>
    <row r="11" spans="2:13" x14ac:dyDescent="0.25">
      <c r="I11" s="1">
        <v>45107</v>
      </c>
      <c r="L11">
        <v>106514.79025000001</v>
      </c>
      <c r="M11">
        <v>107003.95396</v>
      </c>
    </row>
    <row r="12" spans="2:13" x14ac:dyDescent="0.25">
      <c r="I12" s="1">
        <v>45138</v>
      </c>
      <c r="L12">
        <v>108956.79962000001</v>
      </c>
      <c r="M12">
        <v>109040.59826</v>
      </c>
    </row>
    <row r="13" spans="2:13" x14ac:dyDescent="0.25">
      <c r="I13" s="1">
        <v>45169</v>
      </c>
      <c r="L13">
        <v>108708.23024999999</v>
      </c>
      <c r="M13">
        <v>109026.80130000001</v>
      </c>
    </row>
    <row r="14" spans="2:13" x14ac:dyDescent="0.25">
      <c r="I14" s="1">
        <v>45199</v>
      </c>
      <c r="L14">
        <v>106163.26686</v>
      </c>
      <c r="M14">
        <v>106413.86839</v>
      </c>
    </row>
    <row r="15" spans="2:13" x14ac:dyDescent="0.25">
      <c r="I15" s="1">
        <v>45230</v>
      </c>
      <c r="L15">
        <v>107973.56389999999</v>
      </c>
      <c r="M15">
        <v>108224.47887000001</v>
      </c>
    </row>
    <row r="16" spans="2:13" x14ac:dyDescent="0.25">
      <c r="I16" s="1">
        <v>45260</v>
      </c>
      <c r="L16">
        <v>113083.4096</v>
      </c>
      <c r="M16">
        <v>113147.78679</v>
      </c>
    </row>
    <row r="17" spans="9:13" x14ac:dyDescent="0.25">
      <c r="I17" s="1">
        <v>45291</v>
      </c>
      <c r="L17">
        <v>114769.40542</v>
      </c>
      <c r="M17">
        <v>114940.51912</v>
      </c>
    </row>
    <row r="18" spans="9:13" x14ac:dyDescent="0.25">
      <c r="I18" s="1">
        <v>45322</v>
      </c>
      <c r="L18">
        <v>115586.17239000001</v>
      </c>
      <c r="M18">
        <v>115366.34892999999</v>
      </c>
    </row>
    <row r="19" spans="9:13" x14ac:dyDescent="0.25">
      <c r="I19" s="1">
        <v>45351</v>
      </c>
      <c r="L19">
        <v>114917.1688</v>
      </c>
      <c r="M19">
        <v>114933.81312999999</v>
      </c>
    </row>
    <row r="20" spans="9:13" x14ac:dyDescent="0.25">
      <c r="I20" s="1">
        <v>45382</v>
      </c>
      <c r="L20">
        <v>112704.82711</v>
      </c>
      <c r="M20">
        <v>113030.43210999999</v>
      </c>
    </row>
    <row r="21" spans="9:13" x14ac:dyDescent="0.25">
      <c r="I21" s="1">
        <v>45412</v>
      </c>
      <c r="L21">
        <v>114253.51852</v>
      </c>
      <c r="M21">
        <v>115089.25897</v>
      </c>
    </row>
    <row r="22" spans="9:13" x14ac:dyDescent="0.25">
      <c r="I22" s="1">
        <v>45443</v>
      </c>
      <c r="L22">
        <v>115113.3691</v>
      </c>
      <c r="M22">
        <v>115815.13703</v>
      </c>
    </row>
    <row r="23" spans="9:13" x14ac:dyDescent="0.25">
      <c r="I23" s="1">
        <v>45473</v>
      </c>
      <c r="L23">
        <v>121144.09196999999</v>
      </c>
      <c r="M23">
        <v>121475.34155</v>
      </c>
    </row>
    <row r="24" spans="9:13" x14ac:dyDescent="0.25">
      <c r="I24" s="1">
        <v>45504</v>
      </c>
      <c r="L24">
        <v>125935.52069</v>
      </c>
      <c r="M24">
        <v>125010.76707</v>
      </c>
    </row>
    <row r="25" spans="9:13" x14ac:dyDescent="0.25">
      <c r="I25" s="1">
        <v>45535</v>
      </c>
      <c r="L25">
        <v>128930.91073</v>
      </c>
      <c r="M25">
        <v>128420.51467</v>
      </c>
    </row>
    <row r="26" spans="9:13" x14ac:dyDescent="0.25">
      <c r="I26" s="1">
        <v>45565</v>
      </c>
      <c r="L26">
        <v>133909.13581000001</v>
      </c>
      <c r="M26">
        <v>132544.39473999999</v>
      </c>
    </row>
    <row r="27" spans="9:13" x14ac:dyDescent="0.25">
      <c r="I27" s="1">
        <v>45596</v>
      </c>
      <c r="L27">
        <v>130958.47469</v>
      </c>
      <c r="M27">
        <v>130450.62981</v>
      </c>
    </row>
    <row r="28" spans="9:13" x14ac:dyDescent="0.25">
      <c r="I28" s="1">
        <v>45626</v>
      </c>
      <c r="L28">
        <v>134959.68449000001</v>
      </c>
      <c r="M28">
        <v>133647.93716</v>
      </c>
    </row>
    <row r="29" spans="9:13" x14ac:dyDescent="0.25">
      <c r="I29" s="1">
        <v>45657</v>
      </c>
      <c r="L29">
        <v>134488.4534</v>
      </c>
      <c r="M29">
        <v>133559.80311000001</v>
      </c>
    </row>
    <row r="30" spans="9:13" x14ac:dyDescent="0.25">
      <c r="I30" s="1">
        <v>45688</v>
      </c>
      <c r="L30">
        <v>135076.92238999999</v>
      </c>
      <c r="M30">
        <v>134299.14983000001</v>
      </c>
    </row>
    <row r="31" spans="9:13" x14ac:dyDescent="0.25">
      <c r="I31" s="1">
        <v>45716</v>
      </c>
      <c r="L31">
        <v>135175.87208</v>
      </c>
      <c r="M31">
        <v>134655.35827</v>
      </c>
    </row>
    <row r="32" spans="9:13" x14ac:dyDescent="0.25">
      <c r="I32" s="1">
        <v>45747</v>
      </c>
      <c r="L32">
        <v>135426.24541999999</v>
      </c>
      <c r="M32">
        <v>134861.00438</v>
      </c>
    </row>
    <row r="33" spans="9:13" x14ac:dyDescent="0.25">
      <c r="I33" s="1">
        <v>45777</v>
      </c>
      <c r="L33">
        <v>136458.77303000001</v>
      </c>
      <c r="M33">
        <v>136024.46096</v>
      </c>
    </row>
    <row r="34" spans="9:13" x14ac:dyDescent="0.25">
      <c r="I34" s="1">
        <v>45808</v>
      </c>
      <c r="L34">
        <v>140187.59020000001</v>
      </c>
      <c r="M34">
        <v>139275.27804999999</v>
      </c>
    </row>
    <row r="35" spans="9:13" x14ac:dyDescent="0.25">
      <c r="I35" s="1">
        <v>45838</v>
      </c>
      <c r="L35">
        <v>143385.97787999999</v>
      </c>
      <c r="M35">
        <v>141834.78537999999</v>
      </c>
    </row>
    <row r="36" spans="9:13" x14ac:dyDescent="0.25">
      <c r="I36" s="1">
        <v>45869</v>
      </c>
      <c r="L36">
        <v>147302.30849</v>
      </c>
      <c r="M36">
        <v>143438.47070999999</v>
      </c>
    </row>
    <row r="37" spans="9:13" x14ac:dyDescent="0.25">
      <c r="I37" s="1">
        <v>45900</v>
      </c>
      <c r="L37">
        <v>148409.60633000001</v>
      </c>
      <c r="M37">
        <v>145724.52093999999</v>
      </c>
    </row>
    <row r="38" spans="9:13" x14ac:dyDescent="0.25">
      <c r="I38" s="1">
        <v>45930</v>
      </c>
      <c r="L38">
        <v>153338.31150000001</v>
      </c>
      <c r="M38">
        <v>149811.04337</v>
      </c>
    </row>
    <row r="39" spans="9:13" x14ac:dyDescent="0.25">
      <c r="I39" s="1">
        <v>45961</v>
      </c>
      <c r="L39">
        <v>157264.80836</v>
      </c>
      <c r="M39">
        <v>152869.03227</v>
      </c>
    </row>
    <row r="40" spans="9:13" x14ac:dyDescent="0.25">
      <c r="I40" s="1">
        <v>45991</v>
      </c>
      <c r="L40">
        <v>162685.65890000001</v>
      </c>
      <c r="M40">
        <v>157312.67537000001</v>
      </c>
    </row>
    <row r="41" spans="9:13" x14ac:dyDescent="0.25">
      <c r="I41" s="1">
        <v>46022</v>
      </c>
      <c r="L41">
        <v>167084.66028000001</v>
      </c>
      <c r="M41">
        <v>160630.45376</v>
      </c>
    </row>
    <row r="42" spans="9:13" x14ac:dyDescent="0.25">
      <c r="I42" s="1">
        <v>46053</v>
      </c>
      <c r="L42">
        <v>170351.03422</v>
      </c>
      <c r="M42">
        <v>163295.57623000001</v>
      </c>
    </row>
    <row r="43" spans="9:13" x14ac:dyDescent="0.25">
      <c r="I43" s="1">
        <v>46081</v>
      </c>
      <c r="L43">
        <v>173314.20451000001</v>
      </c>
      <c r="M43">
        <v>166681.14577</v>
      </c>
    </row>
    <row r="44" spans="9:13" x14ac:dyDescent="0.25">
      <c r="I44" s="1">
        <v>46112</v>
      </c>
      <c r="L44">
        <v>161477.69158000001</v>
      </c>
      <c r="M44">
        <v>157336.60165</v>
      </c>
    </row>
    <row r="45" spans="9:13" x14ac:dyDescent="0.25">
      <c r="I45" s="1">
        <v>46142</v>
      </c>
      <c r="L45">
        <v>166761.03513999999</v>
      </c>
      <c r="M45">
        <v>162540.86550000001</v>
      </c>
    </row>
    <row r="46" spans="9:13" x14ac:dyDescent="0.25">
      <c r="I46" s="1">
        <v>46173</v>
      </c>
      <c r="J46">
        <v>166706.43041999999</v>
      </c>
      <c r="K46">
        <v>171531.75208000001</v>
      </c>
      <c r="L46">
        <v>171531.75208000001</v>
      </c>
      <c r="M46">
        <v>166706.43041999999</v>
      </c>
    </row>
  </sheetData>
  <pageMargins left="0.7" right="0.7" top="0.75" bottom="0.75" header="0.3" footer="0.3"/>
  <drawing r:id="rId1"/>
  <tableParts count="1">
    <tablePart r:id="rId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D7CA-B8EE-4983-9B84-423A5016560D}">
  <dimension ref="A1:F24"/>
  <sheetViews>
    <sheetView zoomScale="115" zoomScaleNormal="115" workbookViewId="0">
      <selection activeCell="F2" sqref="F2"/>
    </sheetView>
  </sheetViews>
  <sheetFormatPr defaultRowHeight="15" x14ac:dyDescent="0.25"/>
  <cols>
    <col min="1" max="1" width="19.28515625" bestFit="1" customWidth="1"/>
    <col min="2" max="2" width="12.7109375" bestFit="1" customWidth="1"/>
    <col min="3" max="3" width="15.5703125" bestFit="1" customWidth="1"/>
    <col min="4" max="4" width="6.28515625" bestFit="1" customWidth="1"/>
    <col min="5" max="5" width="10.28515625" bestFit="1" customWidth="1"/>
    <col min="6" max="6" width="19.85546875" bestFit="1" customWidth="1"/>
    <col min="7" max="7" width="12" bestFit="1" customWidth="1"/>
    <col min="8" max="8" width="12.7109375" bestFit="1" customWidth="1"/>
    <col min="9" max="9" width="12" bestFit="1" customWidth="1"/>
    <col min="10" max="10" width="14.42578125" bestFit="1" customWidth="1"/>
    <col min="11" max="11" width="44.5703125" bestFit="1" customWidth="1"/>
    <col min="12" max="12" width="15" bestFit="1" customWidth="1"/>
  </cols>
  <sheetData>
    <row r="1" spans="1:6" x14ac:dyDescent="0.25">
      <c r="A1" t="s">
        <v>8</v>
      </c>
      <c r="B1" t="s">
        <v>14565</v>
      </c>
      <c r="C1" t="s">
        <v>124</v>
      </c>
      <c r="D1" t="s">
        <v>134</v>
      </c>
      <c r="E1" t="s">
        <v>149</v>
      </c>
      <c r="F1" t="s">
        <v>14572</v>
      </c>
    </row>
    <row r="2" spans="1:6" x14ac:dyDescent="0.25">
      <c r="A2" s="66" t="s">
        <v>134</v>
      </c>
      <c r="B2" s="67" t="s">
        <v>14558</v>
      </c>
      <c r="C2" s="67" t="str">
        <f>_xlfn.TEXTJOIN("_",TRUE,Table__826_VS_ALBI[[#This Row],[PORTFOLIO_CODE]],Table__826_VS_ALBI[[#This Row],[MATURITY]])</f>
        <v>826_0-1 year</v>
      </c>
      <c r="D2" s="64">
        <v>0.01</v>
      </c>
      <c r="E2" s="70">
        <v>0</v>
      </c>
      <c r="F2" s="67" t="s">
        <v>14566</v>
      </c>
    </row>
    <row r="3" spans="1:6" x14ac:dyDescent="0.25">
      <c r="A3" s="66" t="s">
        <v>134</v>
      </c>
      <c r="B3" s="67" t="s">
        <v>14557</v>
      </c>
      <c r="C3" s="67" t="str">
        <f>_xlfn.TEXTJOIN("_",TRUE,Table__826_VS_ALBI[[#This Row],[PORTFOLIO_CODE]],Table__826_VS_ALBI[[#This Row],[MATURITY]])</f>
        <v>826_1-3 years</v>
      </c>
      <c r="D3" s="64">
        <v>0.06</v>
      </c>
      <c r="E3" s="70">
        <v>3.3333454853157224E-2</v>
      </c>
      <c r="F3" s="67" t="s">
        <v>14567</v>
      </c>
    </row>
    <row r="4" spans="1:6" x14ac:dyDescent="0.25">
      <c r="A4" s="66" t="s">
        <v>134</v>
      </c>
      <c r="B4" s="67" t="s">
        <v>14559</v>
      </c>
      <c r="C4" s="67" t="str">
        <f>_xlfn.TEXTJOIN("_",TRUE,Table__826_VS_ALBI[[#This Row],[PORTFOLIO_CODE]],Table__826_VS_ALBI[[#This Row],[MATURITY]])</f>
        <v>826_3-7 years</v>
      </c>
      <c r="D4" s="64">
        <v>0.43</v>
      </c>
      <c r="E4" s="70">
        <v>0.28458183904605761</v>
      </c>
      <c r="F4" s="67" t="s">
        <v>14568</v>
      </c>
    </row>
    <row r="5" spans="1:6" x14ac:dyDescent="0.25">
      <c r="A5" s="66" t="s">
        <v>134</v>
      </c>
      <c r="B5" s="67" t="s">
        <v>14562</v>
      </c>
      <c r="C5" s="67" t="str">
        <f>_xlfn.TEXTJOIN("_",TRUE,Table__826_VS_ALBI[[#This Row],[PORTFOLIO_CODE]],Table__826_VS_ALBI[[#This Row],[MATURITY]])</f>
        <v>826_7-12 years</v>
      </c>
      <c r="D5" s="64">
        <v>0.15</v>
      </c>
      <c r="E5" s="70">
        <v>0.28004430282125348</v>
      </c>
      <c r="F5" s="67" t="s">
        <v>14569</v>
      </c>
    </row>
    <row r="6" spans="1:6" x14ac:dyDescent="0.25">
      <c r="A6" s="66" t="s">
        <v>134</v>
      </c>
      <c r="B6" s="67" t="s">
        <v>14563</v>
      </c>
      <c r="C6" s="67" t="str">
        <f>_xlfn.TEXTJOIN("_",TRUE,Table__826_VS_ALBI[[#This Row],[PORTFOLIO_CODE]],Table__826_VS_ALBI[[#This Row],[MATURITY]])</f>
        <v>826_12-20 years</v>
      </c>
      <c r="D6" s="64">
        <v>0.22</v>
      </c>
      <c r="E6" s="70">
        <v>0.22019805273708701</v>
      </c>
      <c r="F6" s="67" t="s">
        <v>14570</v>
      </c>
    </row>
    <row r="7" spans="1:6" x14ac:dyDescent="0.25">
      <c r="A7" s="66" t="s">
        <v>134</v>
      </c>
      <c r="B7" s="67" t="s">
        <v>14564</v>
      </c>
      <c r="C7" s="67" t="str">
        <f>_xlfn.TEXTJOIN("_",TRUE,Table__826_VS_ALBI[[#This Row],[PORTFOLIO_CODE]],Table__826_VS_ALBI[[#This Row],[MATURITY]])</f>
        <v>826_20+ years</v>
      </c>
      <c r="D7" s="64">
        <v>0.13</v>
      </c>
      <c r="E7" s="70">
        <v>0.17206934159376208</v>
      </c>
      <c r="F7" s="67" t="s">
        <v>14571</v>
      </c>
    </row>
    <row r="8" spans="1:6" x14ac:dyDescent="0.25">
      <c r="A8" s="69" t="s">
        <v>14518</v>
      </c>
      <c r="D8" s="54">
        <f>SUBTOTAL(109,Table__826_VS_ALBI[826])</f>
        <v>1</v>
      </c>
      <c r="E8" s="54">
        <f>SUBTOTAL(109,Table__826_VS_ALBI[826_BM])</f>
        <v>0.9902269910513174</v>
      </c>
    </row>
    <row r="10" spans="1:6" x14ac:dyDescent="0.25">
      <c r="B10" s="75"/>
      <c r="C10" s="74"/>
      <c r="D10" s="74"/>
      <c r="E10" s="74"/>
      <c r="F10" s="74"/>
    </row>
    <row r="13" spans="1:6" x14ac:dyDescent="0.25">
      <c r="A13" s="75"/>
      <c r="B13" s="74"/>
      <c r="C13" s="74"/>
      <c r="D13" s="74"/>
    </row>
    <row r="14" spans="1:6" x14ac:dyDescent="0.25">
      <c r="A14" s="24" t="s">
        <v>15134</v>
      </c>
    </row>
    <row r="16" spans="1:6" x14ac:dyDescent="0.25">
      <c r="A16" s="75" t="s">
        <v>15920</v>
      </c>
      <c r="B16" s="24" t="s">
        <v>15774</v>
      </c>
      <c r="C16" s="24"/>
      <c r="D16" s="24" t="s">
        <v>7</v>
      </c>
    </row>
    <row r="17" spans="1:5" x14ac:dyDescent="0.25">
      <c r="A17" s="106" t="s">
        <v>14558</v>
      </c>
      <c r="B17" s="108">
        <f t="shared" ref="B17:B22" si="0">D2</f>
        <v>0.01</v>
      </c>
      <c r="C17" s="90">
        <f>B17+B18</f>
        <v>6.9999999999999993E-2</v>
      </c>
      <c r="D17" s="89">
        <f t="shared" ref="D17:D22" si="1">E2</f>
        <v>0</v>
      </c>
      <c r="E17" s="90">
        <f>D17+D18</f>
        <v>3.3333454853157224E-2</v>
      </c>
    </row>
    <row r="18" spans="1:5" x14ac:dyDescent="0.25">
      <c r="A18" s="106" t="s">
        <v>14557</v>
      </c>
      <c r="B18" s="108">
        <f t="shared" si="0"/>
        <v>0.06</v>
      </c>
      <c r="D18" s="89">
        <f t="shared" si="1"/>
        <v>3.3333454853157224E-2</v>
      </c>
    </row>
    <row r="19" spans="1:5" x14ac:dyDescent="0.25">
      <c r="A19" s="106" t="s">
        <v>14559</v>
      </c>
      <c r="B19" s="108">
        <f t="shared" si="0"/>
        <v>0.43</v>
      </c>
      <c r="D19" s="89">
        <f t="shared" si="1"/>
        <v>0.28458183904605761</v>
      </c>
    </row>
    <row r="20" spans="1:5" x14ac:dyDescent="0.25">
      <c r="A20" s="106" t="s">
        <v>14562</v>
      </c>
      <c r="B20" s="108">
        <f t="shared" si="0"/>
        <v>0.15</v>
      </c>
      <c r="D20" s="89">
        <f t="shared" si="1"/>
        <v>0.28004430282125348</v>
      </c>
    </row>
    <row r="21" spans="1:5" x14ac:dyDescent="0.25">
      <c r="A21" s="106" t="s">
        <v>14563</v>
      </c>
      <c r="B21" s="108">
        <f t="shared" si="0"/>
        <v>0.22</v>
      </c>
      <c r="D21" s="89">
        <f t="shared" si="1"/>
        <v>0.22019805273708701</v>
      </c>
    </row>
    <row r="22" spans="1:5" x14ac:dyDescent="0.25">
      <c r="A22" s="106" t="s">
        <v>14564</v>
      </c>
      <c r="B22" s="108">
        <f t="shared" si="0"/>
        <v>0.13</v>
      </c>
      <c r="D22" s="89">
        <f t="shared" si="1"/>
        <v>0.17206934159376208</v>
      </c>
    </row>
    <row r="24" spans="1:5" x14ac:dyDescent="0.25">
      <c r="B24" s="90">
        <f>SUM(B17:B22)</f>
        <v>1</v>
      </c>
      <c r="D24" s="90">
        <f>SUM(D17:D22)</f>
        <v>0.9902269910513174</v>
      </c>
    </row>
  </sheetData>
  <phoneticPr fontId="1" type="noConversion"/>
  <pageMargins left="0.7" right="0.7" top="0.75" bottom="0.75" header="0.3" footer="0.3"/>
  <pageSetup paperSize="9" orientation="portrait" r:id="rId1"/>
  <drawing r:id="rId2"/>
  <tableParts count="1">
    <tablePart r:id="rId3"/>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6378-07C2-4FC5-9307-73E2213D3BD1}">
  <dimension ref="A1:H13"/>
  <sheetViews>
    <sheetView workbookViewId="0">
      <selection activeCell="D2" sqref="D2"/>
    </sheetView>
  </sheetViews>
  <sheetFormatPr defaultRowHeight="15" x14ac:dyDescent="0.25"/>
  <cols>
    <col min="1" max="1" width="19.28515625" bestFit="1" customWidth="1"/>
    <col min="2" max="2" width="12.7109375" bestFit="1" customWidth="1"/>
    <col min="3" max="3" width="15.5703125" bestFit="1" customWidth="1"/>
    <col min="4" max="4" width="6.28515625" bestFit="1" customWidth="1"/>
    <col min="5" max="5" width="10.28515625" bestFit="1" customWidth="1"/>
    <col min="6" max="6" width="19.85546875" bestFit="1" customWidth="1"/>
    <col min="7" max="7" width="12" bestFit="1" customWidth="1"/>
    <col min="8" max="8" width="12.7109375" bestFit="1" customWidth="1"/>
    <col min="9" max="9" width="12" bestFit="1" customWidth="1"/>
    <col min="10" max="10" width="14.42578125" bestFit="1" customWidth="1"/>
    <col min="11" max="11" width="44.5703125" bestFit="1" customWidth="1"/>
    <col min="12" max="12" width="15" bestFit="1" customWidth="1"/>
  </cols>
  <sheetData>
    <row r="1" spans="1:8" x14ac:dyDescent="0.25">
      <c r="A1" t="s">
        <v>8</v>
      </c>
      <c r="B1" t="s">
        <v>14565</v>
      </c>
      <c r="C1" t="s">
        <v>124</v>
      </c>
      <c r="D1" t="s">
        <v>134</v>
      </c>
      <c r="E1" t="s">
        <v>149</v>
      </c>
      <c r="F1" t="s">
        <v>14572</v>
      </c>
    </row>
    <row r="2" spans="1:8" x14ac:dyDescent="0.25">
      <c r="A2" s="66" t="s">
        <v>134</v>
      </c>
      <c r="B2" s="67" t="s">
        <v>14558</v>
      </c>
      <c r="C2" s="67" t="str">
        <f>_xlfn.TEXTJOIN("_",TRUE,Table__826_VS_ALBI68[[#This Row],[PORTFOLIO_CODE]],Table__826_VS_ALBI68[[#This Row],[MATURITY]])</f>
        <v>826_0-1 year</v>
      </c>
      <c r="D2" s="64" t="e">
        <f>SUMIFS(#REF!,#REF!,Table__826_VS_ALBI68[[#This Row],[LOOKUP]])</f>
        <v>#REF!</v>
      </c>
      <c r="E2" s="70">
        <f>INDEX(
Table18[ALBI],
MATCH(Table__826_VS_ALBI68[[#This Row],[MATURITY]],Table18[MATURITY],0)
)</f>
        <v>0</v>
      </c>
      <c r="F2" s="67" t="s">
        <v>14566</v>
      </c>
      <c r="H2">
        <v>-0.17508738791537296</v>
      </c>
    </row>
    <row r="3" spans="1:8" x14ac:dyDescent="0.25">
      <c r="A3" s="66" t="s">
        <v>134</v>
      </c>
      <c r="B3" s="67" t="s">
        <v>14557</v>
      </c>
      <c r="C3" s="67" t="str">
        <f>_xlfn.TEXTJOIN("_",TRUE,Table__826_VS_ALBI68[[#This Row],[PORTFOLIO_CODE]],Table__826_VS_ALBI68[[#This Row],[MATURITY]])</f>
        <v>826_1-3 years</v>
      </c>
      <c r="D3" s="70" t="e">
        <f>SUMIFS(#REF!,#REF!,Table__826_VS_ALBI68[[#This Row],[LOOKUP]])</f>
        <v>#REF!</v>
      </c>
      <c r="E3" s="70">
        <f>INDEX(
Table18[ALBI],
MATCH(Table__826_VS_ALBI68[[#This Row],[MATURITY]],Table18[MATURITY],0)
)</f>
        <v>3.5069673543652653E-2</v>
      </c>
      <c r="F3" s="67" t="s">
        <v>14567</v>
      </c>
    </row>
    <row r="4" spans="1:8" x14ac:dyDescent="0.25">
      <c r="A4" s="66" t="s">
        <v>134</v>
      </c>
      <c r="B4" s="67" t="s">
        <v>14559</v>
      </c>
      <c r="C4" s="67" t="str">
        <f>_xlfn.TEXTJOIN("_",TRUE,Table__826_VS_ALBI68[[#This Row],[PORTFOLIO_CODE]],Table__826_VS_ALBI68[[#This Row],[MATURITY]])</f>
        <v>826_3-7 years</v>
      </c>
      <c r="D4" s="64" t="e">
        <f>SUMIFS(#REF!,#REF!,Table__826_VS_ALBI68[[#This Row],[LOOKUP]])</f>
        <v>#REF!</v>
      </c>
      <c r="E4" s="70">
        <f>INDEX(
Table18[ALBI],
MATCH(Table__826_VS_ALBI68[[#This Row],[MATURITY]],Table18[MATURITY],0)
)</f>
        <v>0.27409912352203336</v>
      </c>
      <c r="F4" s="67" t="s">
        <v>14568</v>
      </c>
    </row>
    <row r="5" spans="1:8" x14ac:dyDescent="0.25">
      <c r="A5" s="66" t="s">
        <v>134</v>
      </c>
      <c r="B5" s="67" t="s">
        <v>14562</v>
      </c>
      <c r="C5" s="67" t="str">
        <f>_xlfn.TEXTJOIN("_",TRUE,Table__826_VS_ALBI68[[#This Row],[PORTFOLIO_CODE]],Table__826_VS_ALBI68[[#This Row],[MATURITY]])</f>
        <v>826_7-12 years</v>
      </c>
      <c r="D5" s="70" t="e">
        <f>SUMIFS(#REF!,#REF!,Table__826_VS_ALBI68[[#This Row],[LOOKUP]])</f>
        <v>#REF!</v>
      </c>
      <c r="E5" s="70">
        <f>INDEX(
Table18[ALBI],
MATCH(Table__826_VS_ALBI68[[#This Row],[MATURITY]],Table18[MATURITY],0)
)</f>
        <v>0.27737586348617638</v>
      </c>
      <c r="F5" s="67" t="s">
        <v>14569</v>
      </c>
    </row>
    <row r="6" spans="1:8" x14ac:dyDescent="0.25">
      <c r="A6" s="66" t="s">
        <v>134</v>
      </c>
      <c r="B6" s="67" t="s">
        <v>14563</v>
      </c>
      <c r="C6" s="67" t="str">
        <f>_xlfn.TEXTJOIN("_",TRUE,Table__826_VS_ALBI68[[#This Row],[PORTFOLIO_CODE]],Table__826_VS_ALBI68[[#This Row],[MATURITY]])</f>
        <v>826_12-20 years</v>
      </c>
      <c r="D6" s="70" t="e">
        <f>SUMIFS(#REF!,#REF!,Table__826_VS_ALBI68[[#This Row],[LOOKUP]])</f>
        <v>#REF!</v>
      </c>
      <c r="E6" s="70">
        <f>INDEX(
Table18[ALBI],
MATCH(Table__826_VS_ALBI68[[#This Row],[MATURITY]],Table18[MATURITY],0)
)</f>
        <v>0.2359815030941691</v>
      </c>
      <c r="F6" s="67" t="s">
        <v>14570</v>
      </c>
    </row>
    <row r="7" spans="1:8" x14ac:dyDescent="0.25">
      <c r="A7" s="66" t="s">
        <v>134</v>
      </c>
      <c r="B7" s="67" t="s">
        <v>14564</v>
      </c>
      <c r="C7" s="67" t="str">
        <f>_xlfn.TEXTJOIN("_",TRUE,Table__826_VS_ALBI68[[#This Row],[PORTFOLIO_CODE]],Table__826_VS_ALBI68[[#This Row],[MATURITY]])</f>
        <v>826_20+ years</v>
      </c>
      <c r="D7" s="70" t="e">
        <f>SUMIFS(#REF!,#REF!,Table__826_VS_ALBI68[[#This Row],[LOOKUP]])</f>
        <v>#REF!</v>
      </c>
      <c r="E7" s="70">
        <f>INDEX(
Table18[ALBI],
MATCH(Table__826_VS_ALBI68[[#This Row],[MATURITY]],Table18[MATURITY],0)
)</f>
        <v>0.16780977538058314</v>
      </c>
      <c r="F7" s="67" t="s">
        <v>14571</v>
      </c>
    </row>
    <row r="8" spans="1:8" x14ac:dyDescent="0.25">
      <c r="A8" s="69" t="s">
        <v>14518</v>
      </c>
      <c r="D8" s="54" t="e">
        <f>SUBTOTAL(109,Table__826_VS_ALBI68[826])</f>
        <v>#REF!</v>
      </c>
      <c r="E8" s="54">
        <f>SUBTOTAL(109,Table__826_VS_ALBI68[826_BM])</f>
        <v>0.99033593902661465</v>
      </c>
    </row>
    <row r="13" spans="1:8" x14ac:dyDescent="0.25">
      <c r="A13" s="74" t="s">
        <v>15817</v>
      </c>
      <c r="B13" s="74"/>
      <c r="C13" s="74"/>
      <c r="D13" s="74"/>
      <c r="E13" s="52"/>
      <c r="F13" s="52"/>
      <c r="G13" s="52"/>
    </row>
  </sheetData>
  <pageMargins left="0.7" right="0.7" top="0.75" bottom="0.75" header="0.3" footer="0.3"/>
  <pageSetup paperSize="9" orientation="portrait" r:id="rId1"/>
  <drawing r:id="rId2"/>
  <tableParts count="1">
    <tablePart r:id="rId3"/>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6F02-2A09-422C-A9EE-487192E75926}">
  <dimension ref="B1:M24"/>
  <sheetViews>
    <sheetView workbookViewId="0">
      <selection activeCell="J12" sqref="J12"/>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827</v>
      </c>
      <c r="C2" t="s">
        <v>112</v>
      </c>
      <c r="D2" t="s">
        <v>113</v>
      </c>
      <c r="E2" t="str">
        <f>_xlfn.CONCAT(B2,"_",C2,"_",D2)</f>
        <v>827_B_PH_FOORD</v>
      </c>
      <c r="F2" t="str">
        <f>INDEX(
Table_MAPPINGS_PH_GRAPHS_2[SERIES_ID],
MATCH(E2,Table_MAPPINGS_PH_GRAPHS_2[LOOKUP],0
))</f>
        <v>8212</v>
      </c>
      <c r="G2" t="str">
        <f>INDEX(
Table_MAPPINGS_PH_GRAPHS_2[LEGEND_DESCRIPTION],
MATCH(E2,Table_MAPPINGS_PH_GRAPHS_2[LOOKUP],0
))</f>
        <v>Foord</v>
      </c>
      <c r="I2" s="1">
        <v>45534</v>
      </c>
      <c r="L2">
        <v>200000</v>
      </c>
      <c r="M2">
        <v>200000</v>
      </c>
    </row>
    <row r="3" spans="2:13" x14ac:dyDescent="0.25">
      <c r="B3">
        <v>827</v>
      </c>
      <c r="C3" t="str">
        <f>C2</f>
        <v>B</v>
      </c>
      <c r="D3" t="s">
        <v>114</v>
      </c>
      <c r="E3" t="str">
        <f>_xlfn.CONCAT(B3,"_",C3,"_",D3)</f>
        <v>827_B_PH_COMP_1</v>
      </c>
      <c r="F3" t="str">
        <f>INDEX(
Table_MAPPINGS_PH_GRAPHS_2[SERIES_ID],
MATCH(E3,Table_MAPPINGS_PH_GRAPHS_2[LOOKUP],0
))</f>
        <v>8242</v>
      </c>
      <c r="G3" t="str">
        <f>INDEX(
Table_MAPPINGS_PH_GRAPHS_2[LEGEND_DESCRIPTION],
MATCH(E3,Table_MAPPINGS_PH_GRAPHS_2[LOOKUP],0
))</f>
        <v>Benchmark</v>
      </c>
      <c r="I3" s="1">
        <v>45535</v>
      </c>
      <c r="L3">
        <v>191016</v>
      </c>
      <c r="M3">
        <v>200011.13278000001</v>
      </c>
    </row>
    <row r="4" spans="2:13" x14ac:dyDescent="0.25">
      <c r="I4" s="1">
        <v>45565</v>
      </c>
      <c r="L4">
        <v>191724</v>
      </c>
      <c r="M4">
        <v>200183.49077999999</v>
      </c>
    </row>
    <row r="5" spans="2:13" x14ac:dyDescent="0.25">
      <c r="I5" s="1">
        <v>45596</v>
      </c>
      <c r="L5">
        <v>192001.86361999999</v>
      </c>
      <c r="M5">
        <v>200011.13278000001</v>
      </c>
    </row>
    <row r="6" spans="2:13" x14ac:dyDescent="0.25">
      <c r="I6" s="1">
        <v>45626</v>
      </c>
      <c r="L6">
        <v>192318.15002</v>
      </c>
      <c r="M6">
        <v>200011.13278000001</v>
      </c>
    </row>
    <row r="7" spans="2:13" x14ac:dyDescent="0.25">
      <c r="I7" s="1">
        <v>45657</v>
      </c>
      <c r="L7">
        <v>193228.9748</v>
      </c>
      <c r="M7">
        <v>200183.49077999999</v>
      </c>
    </row>
    <row r="8" spans="2:13" x14ac:dyDescent="0.25">
      <c r="I8" s="1">
        <v>45688</v>
      </c>
      <c r="L8">
        <v>193636.77499999999</v>
      </c>
      <c r="M8">
        <v>200784.04123999999</v>
      </c>
    </row>
    <row r="9" spans="2:13" x14ac:dyDescent="0.25">
      <c r="I9" s="1">
        <v>45716</v>
      </c>
      <c r="L9">
        <v>196171.25596000001</v>
      </c>
      <c r="M9">
        <v>202585.69266</v>
      </c>
    </row>
    <row r="10" spans="2:13" x14ac:dyDescent="0.25">
      <c r="I10" s="1">
        <v>45747</v>
      </c>
      <c r="L10">
        <v>197908.14465999999</v>
      </c>
      <c r="M10">
        <v>203386.42662000001</v>
      </c>
    </row>
    <row r="11" spans="2:13" x14ac:dyDescent="0.25">
      <c r="I11" s="1">
        <v>45777</v>
      </c>
      <c r="L11">
        <v>199131.04608</v>
      </c>
      <c r="M11">
        <v>203986.97709999999</v>
      </c>
    </row>
    <row r="12" spans="2:13" x14ac:dyDescent="0.25">
      <c r="I12" s="1">
        <v>45808</v>
      </c>
      <c r="L12">
        <v>199159.70301999999</v>
      </c>
      <c r="M12">
        <v>204387.34408000001</v>
      </c>
    </row>
    <row r="13" spans="2:13" x14ac:dyDescent="0.25">
      <c r="I13" s="1">
        <v>45838</v>
      </c>
      <c r="L13">
        <v>201003.98284000001</v>
      </c>
      <c r="M13">
        <v>204987.89454000001</v>
      </c>
    </row>
    <row r="14" spans="2:13" x14ac:dyDescent="0.25">
      <c r="I14" s="1">
        <v>45869</v>
      </c>
      <c r="L14">
        <v>202999.89014</v>
      </c>
      <c r="M14">
        <v>206789.54595999999</v>
      </c>
    </row>
    <row r="15" spans="2:13" x14ac:dyDescent="0.25">
      <c r="I15" s="1">
        <v>45900</v>
      </c>
      <c r="L15">
        <v>204793.80416</v>
      </c>
      <c r="M15">
        <v>206589.36248000001</v>
      </c>
    </row>
    <row r="16" spans="2:13" x14ac:dyDescent="0.25">
      <c r="I16" s="1">
        <v>45930</v>
      </c>
      <c r="L16">
        <v>207214.65700000001</v>
      </c>
      <c r="M16">
        <v>206989.72946</v>
      </c>
    </row>
    <row r="17" spans="9:13" x14ac:dyDescent="0.25">
      <c r="I17" s="1">
        <v>45961</v>
      </c>
      <c r="L17">
        <v>209578.02473999999</v>
      </c>
      <c r="M17">
        <v>207189.91294000001</v>
      </c>
    </row>
    <row r="18" spans="9:13" x14ac:dyDescent="0.25">
      <c r="I18" s="1">
        <v>45991</v>
      </c>
      <c r="L18">
        <v>211350.94192000001</v>
      </c>
      <c r="M18">
        <v>207390.09643999999</v>
      </c>
    </row>
    <row r="19" spans="9:13" x14ac:dyDescent="0.25">
      <c r="I19" s="1">
        <v>46022</v>
      </c>
      <c r="L19">
        <v>106339.53182</v>
      </c>
      <c r="M19">
        <v>103695.04822</v>
      </c>
    </row>
    <row r="20" spans="9:13" x14ac:dyDescent="0.25">
      <c r="I20" s="1">
        <v>46053</v>
      </c>
      <c r="L20">
        <v>107681.15297</v>
      </c>
      <c r="M20">
        <v>103895.23170999999</v>
      </c>
    </row>
    <row r="21" spans="9:13" x14ac:dyDescent="0.25">
      <c r="I21" s="1">
        <v>46081</v>
      </c>
      <c r="L21">
        <v>108637.28689</v>
      </c>
      <c r="M21">
        <v>104295.59869</v>
      </c>
    </row>
    <row r="22" spans="9:13" x14ac:dyDescent="0.25">
      <c r="I22" s="1">
        <v>46112</v>
      </c>
      <c r="L22">
        <v>108638.34222999999</v>
      </c>
      <c r="M22">
        <v>104896.14916</v>
      </c>
    </row>
    <row r="23" spans="9:13" x14ac:dyDescent="0.25">
      <c r="I23" s="1">
        <v>46142</v>
      </c>
      <c r="L23">
        <v>110217.98540999999</v>
      </c>
      <c r="M23">
        <v>106097.25010999999</v>
      </c>
    </row>
    <row r="24" spans="9:13" x14ac:dyDescent="0.25">
      <c r="I24" s="1">
        <v>46173</v>
      </c>
      <c r="J24">
        <v>110935.4406</v>
      </c>
      <c r="K24">
        <v>106597.70884000001</v>
      </c>
      <c r="L24">
        <v>110935.4406</v>
      </c>
      <c r="M24">
        <v>106597.70884000001</v>
      </c>
    </row>
  </sheetData>
  <pageMargins left="0.7" right="0.7" top="0.75" bottom="0.75" header="0.3" footer="0.3"/>
  <drawing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62CB-2BD6-4BE5-B05D-003B86A8268B}">
  <dimension ref="B1:M21"/>
  <sheetViews>
    <sheetView workbookViewId="0">
      <selection activeCell="O13" sqref="O13"/>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customWidth="1"/>
    <col min="13" max="13" width="14.28515625" bestFit="1" customWidth="1"/>
    <col min="14" max="14" width="13" bestFit="1" customWidth="1"/>
    <col min="15" max="15" width="14.28515625" bestFit="1" customWidth="1"/>
    <col min="16" max="16" width="19.7109375" bestFit="1" customWidth="1"/>
    <col min="17" max="17" width="18.28515625" bestFit="1" customWidth="1"/>
    <col min="18" max="18" width="14.28515625" bestFit="1" customWidth="1"/>
    <col min="19" max="20" width="13" bestFit="1" customWidth="1"/>
    <col min="21" max="23" width="14.28515625" bestFit="1" customWidth="1"/>
    <col min="24" max="25" width="20" bestFit="1" customWidth="1"/>
    <col min="27" max="27" width="14.85546875" bestFit="1" customWidth="1"/>
  </cols>
  <sheetData>
    <row r="1" spans="2:13" x14ac:dyDescent="0.25">
      <c r="F1" t="s">
        <v>123</v>
      </c>
      <c r="G1" t="s">
        <v>20</v>
      </c>
      <c r="I1" t="s">
        <v>3</v>
      </c>
      <c r="J1" t="s">
        <v>118</v>
      </c>
      <c r="K1" t="s">
        <v>119</v>
      </c>
      <c r="L1" t="s">
        <v>113</v>
      </c>
      <c r="M1" t="s">
        <v>114</v>
      </c>
    </row>
    <row r="2" spans="2:13" x14ac:dyDescent="0.25">
      <c r="B2">
        <v>827</v>
      </c>
      <c r="C2" t="s">
        <v>158</v>
      </c>
      <c r="D2" t="s">
        <v>113</v>
      </c>
      <c r="E2" t="str">
        <f>_xlfn.CONCAT(B2,"_",C2,"_",D2)</f>
        <v>827_B2_PH_FOORD</v>
      </c>
      <c r="F2" t="str">
        <f>INDEX(
Table_MAPPINGS_PH_GRAPHS_2[SERIES_ID],
MATCH(E2,Table_MAPPINGS_PH_GRAPHS_2[LOOKUP],0
))</f>
        <v>8380</v>
      </c>
      <c r="G2" t="str">
        <f>INDEX(
Table_MAPPINGS_PH_GRAPHS_2[LEGEND_DESCRIPTION],
MATCH(E2,Table_MAPPINGS_PH_GRAPHS_2[LOOKUP],0
))</f>
        <v>Foord</v>
      </c>
      <c r="I2" s="1">
        <v>45615</v>
      </c>
      <c r="L2">
        <v>100000</v>
      </c>
      <c r="M2">
        <v>100000</v>
      </c>
    </row>
    <row r="3" spans="2:13" x14ac:dyDescent="0.25">
      <c r="B3">
        <v>827</v>
      </c>
      <c r="C3" t="str">
        <f>C2</f>
        <v>B2</v>
      </c>
      <c r="D3" t="s">
        <v>114</v>
      </c>
      <c r="E3" t="str">
        <f>_xlfn.CONCAT(B3,"_",C3,"_",D3)</f>
        <v>827_B2_PH_COMP_1</v>
      </c>
      <c r="F3" t="str">
        <f>INDEX(
Table_MAPPINGS_PH_GRAPHS_2[SERIES_ID],
MATCH(E3,Table_MAPPINGS_PH_GRAPHS_2[LOOKUP],0
))</f>
        <v>8251</v>
      </c>
      <c r="G3" t="str">
        <f>INDEX(
Table_MAPPINGS_PH_GRAPHS_2[LEGEND_DESCRIPTION],
MATCH(E3,Table_MAPPINGS_PH_GRAPHS_2[LOOKUP],0
))</f>
        <v>Benchmark</v>
      </c>
      <c r="I3" s="1">
        <v>45626</v>
      </c>
      <c r="L3">
        <v>100333.07766</v>
      </c>
      <c r="M3">
        <v>100000</v>
      </c>
    </row>
    <row r="4" spans="2:13" x14ac:dyDescent="0.25">
      <c r="I4" s="1">
        <v>45657</v>
      </c>
      <c r="L4">
        <v>100770.17642</v>
      </c>
      <c r="M4">
        <v>100086.17419999999</v>
      </c>
    </row>
    <row r="5" spans="2:13" x14ac:dyDescent="0.25">
      <c r="I5" s="1">
        <v>45688</v>
      </c>
      <c r="L5">
        <v>100942.96333</v>
      </c>
      <c r="M5">
        <v>100386.43272</v>
      </c>
    </row>
    <row r="6" spans="2:13" x14ac:dyDescent="0.25">
      <c r="I6" s="1">
        <v>45716</v>
      </c>
      <c r="L6">
        <v>102229.87632</v>
      </c>
      <c r="M6">
        <v>101287.20829</v>
      </c>
    </row>
    <row r="7" spans="2:13" x14ac:dyDescent="0.25">
      <c r="I7" s="1">
        <v>45747</v>
      </c>
      <c r="L7">
        <v>103095.56020000001</v>
      </c>
      <c r="M7">
        <v>101687.55297999999</v>
      </c>
    </row>
    <row r="8" spans="2:13" x14ac:dyDescent="0.25">
      <c r="I8" s="1">
        <v>45777</v>
      </c>
      <c r="L8">
        <v>103692.79759</v>
      </c>
      <c r="M8">
        <v>101987.81151</v>
      </c>
    </row>
    <row r="9" spans="2:13" x14ac:dyDescent="0.25">
      <c r="I9" s="1">
        <v>45808</v>
      </c>
      <c r="L9">
        <v>103668.27283</v>
      </c>
      <c r="M9">
        <v>102187.98385</v>
      </c>
    </row>
    <row r="10" spans="2:13" x14ac:dyDescent="0.25">
      <c r="I10" s="1">
        <v>45838</v>
      </c>
      <c r="L10">
        <v>104588.4843</v>
      </c>
      <c r="M10">
        <v>102488.24238</v>
      </c>
    </row>
    <row r="11" spans="2:13" x14ac:dyDescent="0.25">
      <c r="I11" s="1">
        <v>45869</v>
      </c>
      <c r="L11">
        <v>105586.66881</v>
      </c>
      <c r="M11">
        <v>103389.01794000001</v>
      </c>
    </row>
    <row r="12" spans="2:13" x14ac:dyDescent="0.25">
      <c r="I12" s="1">
        <v>45900</v>
      </c>
      <c r="L12">
        <v>106480.26673</v>
      </c>
      <c r="M12">
        <v>103288.93177</v>
      </c>
    </row>
    <row r="13" spans="2:13" x14ac:dyDescent="0.25">
      <c r="I13" s="1">
        <v>45930</v>
      </c>
      <c r="L13">
        <v>107696.85185000001</v>
      </c>
      <c r="M13">
        <v>103489.10412</v>
      </c>
    </row>
    <row r="14" spans="2:13" x14ac:dyDescent="0.25">
      <c r="I14" s="1">
        <v>45961</v>
      </c>
      <c r="L14">
        <v>108882.66045</v>
      </c>
      <c r="M14">
        <v>103589.19029</v>
      </c>
    </row>
    <row r="15" spans="2:13" x14ac:dyDescent="0.25">
      <c r="I15" s="1">
        <v>45991</v>
      </c>
      <c r="L15">
        <v>109765.03522999999</v>
      </c>
      <c r="M15">
        <v>103489.10412</v>
      </c>
    </row>
    <row r="16" spans="2:13" x14ac:dyDescent="0.25">
      <c r="I16" s="1">
        <v>46022</v>
      </c>
      <c r="L16">
        <v>110408.637</v>
      </c>
      <c r="M16">
        <v>103689.27647</v>
      </c>
    </row>
    <row r="17" spans="9:13" x14ac:dyDescent="0.25">
      <c r="I17" s="1">
        <v>46053</v>
      </c>
      <c r="L17">
        <v>111760.98114</v>
      </c>
      <c r="M17">
        <v>103889.44882000001</v>
      </c>
    </row>
    <row r="18" spans="9:13" x14ac:dyDescent="0.25">
      <c r="I18" s="1">
        <v>46081</v>
      </c>
      <c r="L18">
        <v>112713.16886999999</v>
      </c>
      <c r="M18">
        <v>104289.79351</v>
      </c>
    </row>
    <row r="19" spans="9:13" x14ac:dyDescent="0.25">
      <c r="I19" s="1">
        <v>46112</v>
      </c>
      <c r="L19">
        <v>112669.33975</v>
      </c>
      <c r="M19">
        <v>104890.31056</v>
      </c>
    </row>
    <row r="20" spans="9:13" x14ac:dyDescent="0.25">
      <c r="I20" s="1">
        <v>46142</v>
      </c>
      <c r="L20">
        <v>114264.30888</v>
      </c>
      <c r="M20">
        <v>106091.34465</v>
      </c>
    </row>
    <row r="21" spans="9:13" x14ac:dyDescent="0.25">
      <c r="I21" s="1">
        <v>46173</v>
      </c>
      <c r="J21">
        <v>114966.30869000001</v>
      </c>
      <c r="K21">
        <v>106591.77552</v>
      </c>
      <c r="L21">
        <v>114966.30869000001</v>
      </c>
      <c r="M21">
        <v>106591.77552</v>
      </c>
    </row>
  </sheetData>
  <phoneticPr fontId="1" type="noConversion"/>
  <pageMargins left="0.7" right="0.7" top="0.75" bottom="0.75" header="0.3" footer="0.3"/>
  <drawing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A1E1-89D2-4A30-93E8-42122CC2502A}">
  <sheetPr>
    <tabColor rgb="FFEE0000"/>
  </sheetPr>
  <dimension ref="A1:M34"/>
  <sheetViews>
    <sheetView showGridLines="0" zoomScale="160" zoomScaleNormal="160" workbookViewId="0">
      <selection activeCell="D9" sqref="D9"/>
    </sheetView>
  </sheetViews>
  <sheetFormatPr defaultColWidth="42.140625" defaultRowHeight="15" x14ac:dyDescent="0.25"/>
  <cols>
    <col min="1" max="1" width="5.28515625" style="15" bestFit="1" customWidth="1"/>
    <col min="2" max="5" width="10.28515625" style="15" customWidth="1"/>
    <col min="6" max="6" width="1.5703125" style="5" bestFit="1" customWidth="1"/>
    <col min="7" max="7" width="4.7109375" style="21" bestFit="1" customWidth="1"/>
    <col min="8" max="8" width="1.85546875" style="15" customWidth="1"/>
    <col min="9" max="9" width="2.42578125" bestFit="1" customWidth="1"/>
    <col min="10" max="10" width="4.85546875" style="15" bestFit="1" customWidth="1"/>
    <col min="11" max="11" width="5.5703125" style="15" bestFit="1" customWidth="1"/>
    <col min="12" max="16384" width="42.140625" style="15"/>
  </cols>
  <sheetData>
    <row r="1" spans="1:11" x14ac:dyDescent="0.25">
      <c r="B1" s="15" t="s">
        <v>143</v>
      </c>
      <c r="C1" s="15" t="s">
        <v>42</v>
      </c>
      <c r="D1" s="17"/>
      <c r="E1" s="17"/>
      <c r="F1" s="4"/>
      <c r="G1" s="20"/>
    </row>
    <row r="2" spans="1:11" ht="11.25" customHeight="1" x14ac:dyDescent="0.25">
      <c r="D2" s="101">
        <f>MONTH_END_DATE</f>
        <v>46173</v>
      </c>
      <c r="E2" s="101" cm="1">
        <f t="array" ref="E2">_xlfn.SWITCH(MONTH(D2),
    1, DATE(YEAR(D2)-1, 12, 31),
    2, DATE(YEAR(D2)-1, 12, 31),
    3, DATE(YEAR(D2)-1, 12, 31),
    4, DATE(YEAR(D2), 3, 31),
    5, DATE(YEAR(D2), 3, 31),
    6, DATE(YEAR(D2), 3, 31),
    7, DATE(YEAR(D2), 6, 30),
    8, DATE(YEAR(D2), 6, 30),
    9, DATE(YEAR(D2), 6, 30),
    10, DATE(YEAR(D2), 9, 30),
    11, DATE(YEAR(D2), 9, 30),
    12, DATE(YEAR(D2), 9, 30)
)</f>
        <v>46112</v>
      </c>
      <c r="F2" s="4"/>
      <c r="G2" s="20"/>
    </row>
    <row r="3" spans="1:11" ht="11.25" customHeight="1" x14ac:dyDescent="0.25">
      <c r="E3" s="17"/>
    </row>
    <row r="4" spans="1:11" ht="11.25" customHeight="1" x14ac:dyDescent="0.15">
      <c r="A4" s="7"/>
      <c r="B4" s="7">
        <v>827</v>
      </c>
      <c r="C4" s="7" t="s">
        <v>44</v>
      </c>
      <c r="D4" s="33">
        <f>SUMIFS(
FI_PSOT[[EXPOSURE_VALUE_PERCENTAGE]:[EXPOSURE_VALUE_PERCENTAGE]],
FI_PSOT[[PORTFOLIO_CODE]:[PORTFOLIO_CODE]],$B4,
FI_PSOT[[ACCOUNT_DATE]:[ACCOUNT_DATE]],D$2,
FI_PSOT[[INSTRUMENT_TYPE]:[INSTRUMENT_TYPE]],$C4
)</f>
        <v>-0.25225837000000001</v>
      </c>
      <c r="E4" s="33">
        <f>SUMIFS(
FI_PSOT[[EXPOSURE_VALUE_PERCENTAGE]:[EXPOSURE_VALUE_PERCENTAGE]],
FI_PSOT[[PORTFOLIO_CODE]:[PORTFOLIO_CODE]],$B4,
FI_PSOT[[ACCOUNT_DATE]:[ACCOUNT_DATE]],E$2,
FI_PSOT[[INSTRUMENT_TYPE]:[INSTRUMENT_TYPE]],$C4
)</f>
        <v>-0.28862374000000002</v>
      </c>
      <c r="F4" s="14" t="str">
        <f t="shared" ref="F4:F12" si="0">IF(G4=0,"",IF(G4&gt;0,$I$4,$I$5))</f>
        <v>p</v>
      </c>
      <c r="G4" s="35">
        <f>(D4-E4)*100</f>
        <v>3.6365370000000006</v>
      </c>
      <c r="I4" s="10" t="s">
        <v>125</v>
      </c>
    </row>
    <row r="5" spans="1:11" ht="11.25" customHeight="1" x14ac:dyDescent="0.15">
      <c r="A5" s="7"/>
      <c r="B5" s="7">
        <v>827</v>
      </c>
      <c r="C5" s="7" t="s">
        <v>15839</v>
      </c>
      <c r="D5" s="33">
        <f>SUMIFS(
FI_PSOT[[EXPOSURE_VALUE_PERCENTAGE]:[EXPOSURE_VALUE_PERCENTAGE]],
FI_PSOT[[PORTFOLIO_CODE]:[PORTFOLIO_CODE]],$B5,
FI_PSOT[[ACCOUNT_DATE]:[ACCOUNT_DATE]],D$2,
FI_PSOT[[INSTRUMENT_TYPE]:[INSTRUMENT_TYPE]],$C5
)</f>
        <v>0.29737824000000002</v>
      </c>
      <c r="E5" s="33">
        <f>SUMIFS(
FI_PSOT[[EXPOSURE_VALUE_PERCENTAGE]:[EXPOSURE_VALUE_PERCENTAGE]],
FI_PSOT[[PORTFOLIO_CODE]:[PORTFOLIO_CODE]],$B5,
FI_PSOT[[ACCOUNT_DATE]:[ACCOUNT_DATE]],E$2,
FI_PSOT[[INSTRUMENT_TYPE]:[INSTRUMENT_TYPE]],$C5
)</f>
        <v>0.28891308999999998</v>
      </c>
      <c r="F5" s="14" t="str">
        <f t="shared" si="0"/>
        <v>p</v>
      </c>
      <c r="G5" s="35">
        <f t="shared" ref="G5:G12" si="1">(D5-E5)*100</f>
        <v>0.84651500000000324</v>
      </c>
      <c r="I5" s="10" t="s">
        <v>126</v>
      </c>
    </row>
    <row r="6" spans="1:11" ht="11.25" customHeight="1" x14ac:dyDescent="0.15">
      <c r="A6" s="7"/>
      <c r="B6" s="7">
        <v>827</v>
      </c>
      <c r="C6" s="7" t="s">
        <v>15837</v>
      </c>
      <c r="D6" s="33">
        <f>SUMIFS(
FI_PSOT[[EXPOSURE_VALUE_PERCENTAGE]:[EXPOSURE_VALUE_PERCENTAGE]],
FI_PSOT[[PORTFOLIO_CODE]:[PORTFOLIO_CODE]],$B6,
FI_PSOT[[ACCOUNT_DATE]:[ACCOUNT_DATE]],D$2,
FI_PSOT[[INSTRUMENT_TYPE]:[INSTRUMENT_TYPE]],$C6
)</f>
        <v>4.5214749999999998E-2</v>
      </c>
      <c r="E6" s="33">
        <f>SUMIFS(
FI_PSOT[[EXPOSURE_VALUE_PERCENTAGE]:[EXPOSURE_VALUE_PERCENTAGE]],
FI_PSOT[[PORTFOLIO_CODE]:[PORTFOLIO_CODE]],$B6,
FI_PSOT[[ACCOUNT_DATE]:[ACCOUNT_DATE]],E$2,
FI_PSOT[[INSTRUMENT_TYPE]:[INSTRUMENT_TYPE]],$C6
)</f>
        <v>4.9114789999999998E-2</v>
      </c>
      <c r="F6" s="14" t="str">
        <f t="shared" si="0"/>
        <v>q</v>
      </c>
      <c r="G6" s="35">
        <f t="shared" si="1"/>
        <v>-0.39000400000000002</v>
      </c>
      <c r="I6" s="11"/>
    </row>
    <row r="7" spans="1:11" ht="11.25" customHeight="1" x14ac:dyDescent="0.15">
      <c r="A7" s="7"/>
      <c r="B7" s="7">
        <v>827</v>
      </c>
      <c r="C7" s="7" t="s">
        <v>43</v>
      </c>
      <c r="D7" s="33">
        <f>SUMIFS(
FI_PSOT[[EXPOSURE_VALUE_PERCENTAGE]:[EXPOSURE_VALUE_PERCENTAGE]],
FI_PSOT[[PORTFOLIO_CODE]:[PORTFOLIO_CODE]],$B7,
FI_PSOT[[ACCOUNT_DATE]:[ACCOUNT_DATE]],D$2,
FI_PSOT[[INSTRUMENT_TYPE]:[INSTRUMENT_TYPE]],$C7
)</f>
        <v>0</v>
      </c>
      <c r="E7" s="33">
        <f>SUMIFS(
FI_PSOT[[EXPOSURE_VALUE_PERCENTAGE]:[EXPOSURE_VALUE_PERCENTAGE]],
FI_PSOT[[PORTFOLIO_CODE]:[PORTFOLIO_CODE]],$B7,
FI_PSOT[[ACCOUNT_DATE]:[ACCOUNT_DATE]],E$2,
FI_PSOT[[INSTRUMENT_TYPE]:[INSTRUMENT_TYPE]],$C7
)</f>
        <v>0</v>
      </c>
      <c r="F7" s="14" t="str">
        <f t="shared" si="0"/>
        <v/>
      </c>
      <c r="G7" s="35">
        <f t="shared" si="1"/>
        <v>0</v>
      </c>
      <c r="I7" s="11"/>
    </row>
    <row r="8" spans="1:11" ht="11.25" customHeight="1" x14ac:dyDescent="0.15">
      <c r="A8" s="7"/>
      <c r="B8" s="7">
        <v>827</v>
      </c>
      <c r="C8" s="7" t="s">
        <v>15843</v>
      </c>
      <c r="D8" s="33">
        <f>SUMIFS(
FI_PSOT[[EXPOSURE_VALUE_PERCENTAGE]:[EXPOSURE_VALUE_PERCENTAGE]],
FI_PSOT[[PORTFOLIO_CODE]:[PORTFOLIO_CODE]],$B8,
FI_PSOT[[ACCOUNT_DATE]:[ACCOUNT_DATE]],D$2,
FI_PSOT[[INSTRUMENT_TYPE]:[INSTRUMENT_TYPE]],$C8
)</f>
        <v>0</v>
      </c>
      <c r="E8" s="33">
        <f>SUMIFS(
FI_PSOT[[EXPOSURE_VALUE_PERCENTAGE]:[EXPOSURE_VALUE_PERCENTAGE]],
FI_PSOT[[PORTFOLIO_CODE]:[PORTFOLIO_CODE]],$B8,
FI_PSOT[[ACCOUNT_DATE]:[ACCOUNT_DATE]],E$2,
FI_PSOT[[INSTRUMENT_TYPE]:[INSTRUMENT_TYPE]],$C8
)</f>
        <v>0</v>
      </c>
      <c r="F8" s="14" t="str">
        <f t="shared" si="0"/>
        <v/>
      </c>
      <c r="G8" s="35">
        <f t="shared" si="1"/>
        <v>0</v>
      </c>
      <c r="I8" s="11"/>
    </row>
    <row r="9" spans="1:11" ht="11.25" customHeight="1" x14ac:dyDescent="0.2">
      <c r="A9" s="7"/>
      <c r="B9" s="7">
        <v>827</v>
      </c>
      <c r="C9" s="7" t="s">
        <v>15840</v>
      </c>
      <c r="D9" s="33">
        <f>SUMIFS(
FI_PSOT[[EXPOSURE_VALUE_PERCENTAGE]:[EXPOSURE_VALUE_PERCENTAGE]],
FI_PSOT[[PORTFOLIO_CODE]:[PORTFOLIO_CODE]],$B9,
FI_PSOT[[ACCOUNT_DATE]:[ACCOUNT_DATE]],D$2,
FI_PSOT[[INSTRUMENT_TYPE]:[INSTRUMENT_TYPE]],$C9
)</f>
        <v>0.90966539000000002</v>
      </c>
      <c r="E9" s="33">
        <f>SUMIFS(
FI_PSOT[[EXPOSURE_VALUE_PERCENTAGE]:[EXPOSURE_VALUE_PERCENTAGE]],
FI_PSOT[[PORTFOLIO_CODE]:[PORTFOLIO_CODE]],$B9,
FI_PSOT[[ACCOUNT_DATE]:[ACCOUNT_DATE]],E$2,
FI_PSOT[[INSTRUMENT_TYPE]:[INSTRUMENT_TYPE]],$C9
)</f>
        <v>0.95339529000000001</v>
      </c>
      <c r="F9" s="14" t="str">
        <f t="shared" si="0"/>
        <v>q</v>
      </c>
      <c r="G9" s="35">
        <f t="shared" si="1"/>
        <v>-4.3729899999999988</v>
      </c>
      <c r="I9" s="13"/>
    </row>
    <row r="10" spans="1:11" ht="11.25" customHeight="1" x14ac:dyDescent="0.15">
      <c r="A10" s="7"/>
      <c r="B10" s="7">
        <v>827</v>
      </c>
      <c r="C10" s="7" t="s">
        <v>15842</v>
      </c>
      <c r="D10" s="33">
        <f>SUMIFS(
FI_PSOT[[EXPOSURE_VALUE_PERCENTAGE]:[EXPOSURE_VALUE_PERCENTAGE]],
FI_PSOT[[PORTFOLIO_CODE]:[PORTFOLIO_CODE]],$B10,
FI_PSOT[[ACCOUNT_DATE]:[ACCOUNT_DATE]],D$2,
FI_PSOT[[INSTRUMENT_TYPE]:[INSTRUMENT_TYPE]],$C10
)</f>
        <v>0</v>
      </c>
      <c r="E10" s="33">
        <f>SUMIFS(
FI_PSOT[[EXPOSURE_VALUE_PERCENTAGE]:[EXPOSURE_VALUE_PERCENTAGE]],
FI_PSOT[[PORTFOLIO_CODE]:[PORTFOLIO_CODE]],$B10,
FI_PSOT[[ACCOUNT_DATE]:[ACCOUNT_DATE]],E$2,
FI_PSOT[[INSTRUMENT_TYPE]:[INSTRUMENT_TYPE]],$C10
)</f>
        <v>0</v>
      </c>
      <c r="F10" s="14" t="str">
        <f t="shared" si="0"/>
        <v/>
      </c>
      <c r="G10" s="35">
        <f t="shared" si="1"/>
        <v>0</v>
      </c>
      <c r="I10" s="11"/>
    </row>
    <row r="11" spans="1:11" ht="11.25" customHeight="1" x14ac:dyDescent="0.15">
      <c r="A11" s="7"/>
      <c r="B11" s="7">
        <v>827</v>
      </c>
      <c r="C11" s="7" t="s">
        <v>15841</v>
      </c>
      <c r="D11" s="33">
        <f>SUMIFS(
FI_PSOT[[EXPOSURE_VALUE_PERCENTAGE]:[EXPOSURE_VALUE_PERCENTAGE]],
FI_PSOT[[PORTFOLIO_CODE]:[PORTFOLIO_CODE]],$B11,
FI_PSOT[[ACCOUNT_DATE]:[ACCOUNT_DATE]],D$2,
FI_PSOT[[INSTRUMENT_TYPE]:[INSTRUMENT_TYPE]],$C11
)</f>
        <v>0</v>
      </c>
      <c r="E11" s="33">
        <f>SUMIFS(
FI_PSOT[[EXPOSURE_VALUE_PERCENTAGE]:[EXPOSURE_VALUE_PERCENTAGE]],
FI_PSOT[[PORTFOLIO_CODE]:[PORTFOLIO_CODE]],$B11,
FI_PSOT[[ACCOUNT_DATE]:[ACCOUNT_DATE]],E$2,
FI_PSOT[[INSTRUMENT_TYPE]:[INSTRUMENT_TYPE]],$C11
)</f>
        <v>0</v>
      </c>
      <c r="F11" s="14" t="str">
        <f t="shared" si="0"/>
        <v/>
      </c>
      <c r="G11" s="35">
        <f t="shared" si="1"/>
        <v>0</v>
      </c>
      <c r="I11" s="11"/>
    </row>
    <row r="12" spans="1:11" ht="11.25" customHeight="1" x14ac:dyDescent="0.15">
      <c r="A12" s="7"/>
      <c r="B12" s="7">
        <v>827</v>
      </c>
      <c r="C12" s="7" t="s">
        <v>48</v>
      </c>
      <c r="D12" s="33">
        <f>SUMIFS(
FI_PSOT[[EXPOSURE_VALUE_PERCENTAGE]:[EXPOSURE_VALUE_PERCENTAGE]],
FI_PSOT[[PORTFOLIO_CODE]:[PORTFOLIO_CODE]],$B12,
FI_PSOT[[ACCOUNT_DATE]:[ACCOUNT_DATE]],D$2,
FI_PSOT[[INSTRUMENT_TYPE]:[INSTRUMENT_TYPE]],$C12
)</f>
        <v>0</v>
      </c>
      <c r="E12" s="33">
        <f>SUMIFS(
FI_PSOT[[EXPOSURE_VALUE_PERCENTAGE]:[EXPOSURE_VALUE_PERCENTAGE]],
FI_PSOT[[PORTFOLIO_CODE]:[PORTFOLIO_CODE]],$B12,
FI_PSOT[[ACCOUNT_DATE]:[ACCOUNT_DATE]],E$2,
FI_PSOT[[INSTRUMENT_TYPE]:[INSTRUMENT_TYPE]],$C12
)</f>
        <v>0</v>
      </c>
      <c r="F12" s="14" t="str">
        <f t="shared" si="0"/>
        <v/>
      </c>
      <c r="G12" s="35">
        <f t="shared" si="1"/>
        <v>0</v>
      </c>
      <c r="I12" s="11"/>
    </row>
    <row r="13" spans="1:11" ht="11.25" customHeight="1" x14ac:dyDescent="0.15">
      <c r="A13" s="7"/>
      <c r="B13" s="7"/>
      <c r="C13" s="7"/>
      <c r="D13" s="18"/>
      <c r="E13" s="17"/>
      <c r="F13" s="14"/>
      <c r="G13" s="8"/>
      <c r="I13" s="11"/>
      <c r="K13" s="16"/>
    </row>
    <row r="14" spans="1:11" ht="12.75" customHeight="1" x14ac:dyDescent="0.15">
      <c r="A14" s="7"/>
      <c r="B14" s="7"/>
      <c r="C14" s="7"/>
      <c r="D14" s="18"/>
      <c r="E14" s="17"/>
      <c r="F14" s="14"/>
      <c r="G14" s="8"/>
      <c r="I14" s="11"/>
      <c r="K14" s="16"/>
    </row>
    <row r="15" spans="1:11" x14ac:dyDescent="0.25">
      <c r="C15" s="15" t="s">
        <v>141</v>
      </c>
      <c r="D15" s="19">
        <f>SUM(D4:D12)</f>
        <v>1.0000000099999999</v>
      </c>
      <c r="E15" s="19">
        <f>SUM(E4:E12)</f>
        <v>1.00279943</v>
      </c>
    </row>
    <row r="26" spans="12:13" x14ac:dyDescent="0.25">
      <c r="L26"/>
      <c r="M26"/>
    </row>
    <row r="27" spans="12:13" x14ac:dyDescent="0.25">
      <c r="L27"/>
      <c r="M27"/>
    </row>
    <row r="28" spans="12:13" x14ac:dyDescent="0.25">
      <c r="L28"/>
      <c r="M28"/>
    </row>
    <row r="29" spans="12:13" x14ac:dyDescent="0.25">
      <c r="L29"/>
      <c r="M29"/>
    </row>
    <row r="30" spans="12:13" x14ac:dyDescent="0.25">
      <c r="L30"/>
      <c r="M30"/>
    </row>
    <row r="31" spans="12:13" x14ac:dyDescent="0.25">
      <c r="L31"/>
      <c r="M31"/>
    </row>
    <row r="32" spans="12:13" x14ac:dyDescent="0.25">
      <c r="L32"/>
      <c r="M32"/>
    </row>
    <row r="33" spans="12:13" x14ac:dyDescent="0.25">
      <c r="L33"/>
      <c r="M33"/>
    </row>
    <row r="34" spans="12:13" x14ac:dyDescent="0.25">
      <c r="L34"/>
      <c r="M34"/>
    </row>
  </sheetData>
  <conditionalFormatting sqref="E13:E14">
    <cfRule type="dataBar" priority="2">
      <dataBar showValue="0">
        <cfvo type="min"/>
        <cfvo type="max"/>
        <color rgb="FFD25347"/>
      </dataBar>
      <extLst>
        <ext xmlns:x14="http://schemas.microsoft.com/office/spreadsheetml/2009/9/main" uri="{B025F937-C7B1-47D3-B67F-A62EFF666E3E}">
          <x14:id>{DB34245D-157A-4F24-B7EC-008CC2ECD535}</x14:id>
        </ext>
      </extLst>
    </cfRule>
  </conditionalFormatting>
  <conditionalFormatting sqref="F4:F14">
    <cfRule type="containsText" dxfId="18" priority="1" operator="containsText" text="q">
      <formula>NOT(ISERROR(SEARCH("q",F4)))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B34245D-157A-4F24-B7EC-008CC2ECD535}">
            <x14:dataBar minLength="0" maxLength="100" gradient="0">
              <x14:cfvo type="autoMin"/>
              <x14:cfvo type="autoMax"/>
              <x14:negativeFillColor rgb="FFFF0000"/>
              <x14:axisColor rgb="FF000000"/>
            </x14:dataBar>
          </x14:cfRule>
          <xm:sqref>E13:E14</xm:sqref>
        </x14:conditionalFormatting>
      </x14:conditionalFormatting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74FC-C076-4E28-9F2F-1670CA105419}">
  <dimension ref="A1:G32"/>
  <sheetViews>
    <sheetView showGridLines="0" zoomScale="115" zoomScaleNormal="115" workbookViewId="0">
      <selection activeCell="F22" sqref="F22:F25"/>
    </sheetView>
  </sheetViews>
  <sheetFormatPr defaultColWidth="42.28515625" defaultRowHeight="9.75" x14ac:dyDescent="0.15"/>
  <cols>
    <col min="1" max="1" width="5.28515625" style="15" bestFit="1" customWidth="1"/>
    <col min="2" max="2" width="14.28515625" style="15" bestFit="1" customWidth="1"/>
    <col min="3" max="3" width="23.28515625" style="15" bestFit="1" customWidth="1"/>
    <col min="4" max="4" width="26.85546875" style="15" bestFit="1" customWidth="1"/>
    <col min="5" max="5" width="3.7109375" style="15" customWidth="1"/>
    <col min="6" max="6" width="22.140625" style="15" customWidth="1"/>
    <col min="7" max="7" width="17.5703125" style="15" customWidth="1"/>
    <col min="8" max="16384" width="42.28515625" style="15"/>
  </cols>
  <sheetData>
    <row r="1" spans="1:7" ht="8.4499999999999993" customHeight="1" x14ac:dyDescent="0.15">
      <c r="B1" s="15" t="s">
        <v>8</v>
      </c>
    </row>
    <row r="2" spans="1:7" ht="8.4499999999999993" customHeight="1" x14ac:dyDescent="0.15">
      <c r="A2" s="7"/>
      <c r="B2" s="7">
        <v>827</v>
      </c>
      <c r="C2" s="15" t="s">
        <v>14558</v>
      </c>
      <c r="D2" s="15">
        <f>E22</f>
        <v>9.0334609999999996E-2</v>
      </c>
      <c r="G2" s="22"/>
    </row>
    <row r="3" spans="1:7" ht="8.4499999999999993" customHeight="1" x14ac:dyDescent="0.15">
      <c r="B3" s="7">
        <f>B2</f>
        <v>827</v>
      </c>
      <c r="C3" s="15" t="s">
        <v>14557</v>
      </c>
      <c r="D3" s="15">
        <f>E23</f>
        <v>0.80151165999999996</v>
      </c>
      <c r="G3" s="22"/>
    </row>
    <row r="4" spans="1:7" ht="8.4499999999999993" customHeight="1" x14ac:dyDescent="0.15">
      <c r="B4" s="7">
        <f>B3</f>
        <v>827</v>
      </c>
      <c r="C4" s="15" t="s">
        <v>15828</v>
      </c>
      <c r="D4" s="15">
        <f>E24</f>
        <v>2.9616469999999999E-2</v>
      </c>
      <c r="G4" s="22"/>
    </row>
    <row r="5" spans="1:7" ht="8.4499999999999993" customHeight="1" x14ac:dyDescent="0.15">
      <c r="B5" s="7">
        <f>B4</f>
        <v>827</v>
      </c>
      <c r="C5" s="15" t="s">
        <v>14562</v>
      </c>
      <c r="D5" s="15">
        <f>E25</f>
        <v>7.8537250000000003E-2</v>
      </c>
      <c r="G5" s="22"/>
    </row>
    <row r="6" spans="1:7" ht="8.4499999999999993" customHeight="1" x14ac:dyDescent="0.15">
      <c r="B6" s="7">
        <f>B5</f>
        <v>827</v>
      </c>
      <c r="C6" s="15" t="s">
        <v>14560</v>
      </c>
      <c r="D6" s="15">
        <f>SUM(E26,E27,E28)</f>
        <v>0</v>
      </c>
      <c r="G6" s="22"/>
    </row>
    <row r="7" spans="1:7" ht="8.4499999999999993" customHeight="1" x14ac:dyDescent="0.15">
      <c r="B7" s="7">
        <f>B6</f>
        <v>827</v>
      </c>
      <c r="C7" s="15" t="s">
        <v>14561</v>
      </c>
      <c r="D7" s="15">
        <f>E29</f>
        <v>0</v>
      </c>
      <c r="G7" s="22"/>
    </row>
    <row r="8" spans="1:7" x14ac:dyDescent="0.15">
      <c r="B8" s="7"/>
    </row>
    <row r="10" spans="1:7" x14ac:dyDescent="0.15">
      <c r="G10" s="22"/>
    </row>
    <row r="11" spans="1:7" x14ac:dyDescent="0.15">
      <c r="G11" s="22"/>
    </row>
    <row r="12" spans="1:7" x14ac:dyDescent="0.15">
      <c r="G12" s="22"/>
    </row>
    <row r="13" spans="1:7" x14ac:dyDescent="0.15">
      <c r="G13" s="22"/>
    </row>
    <row r="14" spans="1:7" x14ac:dyDescent="0.15">
      <c r="G14" s="22"/>
    </row>
    <row r="20" spans="2:7" x14ac:dyDescent="0.15">
      <c r="F20" s="97"/>
      <c r="G20" s="105"/>
    </row>
    <row r="22" spans="2:7" x14ac:dyDescent="0.15">
      <c r="B22" s="7">
        <v>827</v>
      </c>
      <c r="C22" s="15" t="s">
        <v>15822</v>
      </c>
      <c r="D22" s="23" t="str">
        <f>_xlfn.TEXTJOIN("_",TRUE,B22,C22)</f>
        <v>827_1Y</v>
      </c>
      <c r="E22" s="15">
        <f>SUMIFS(FI_MATURITY_SPREAD[EXPOSURE_VALUE_PERCENTAGE],FI_MATURITY_SPREAD[LOOKUP],D22)</f>
        <v>9.0334609999999996E-2</v>
      </c>
      <c r="F22" s="15">
        <v>9.0334609999999996E-2</v>
      </c>
      <c r="G22" s="15" t="s">
        <v>14558</v>
      </c>
    </row>
    <row r="23" spans="2:7" x14ac:dyDescent="0.15">
      <c r="B23" s="7">
        <v>827</v>
      </c>
      <c r="C23" s="15" t="s">
        <v>15826</v>
      </c>
      <c r="D23" s="23" t="str">
        <f t="shared" ref="D23:D29" si="0">_xlfn.TEXTJOIN("_",TRUE,B23,C23)</f>
        <v>827_3Y</v>
      </c>
      <c r="E23" s="15">
        <f>SUMIFS(FI_MATURITY_SPREAD[EXPOSURE_VALUE_PERCENTAGE],FI_MATURITY_SPREAD[LOOKUP],D23)</f>
        <v>0.80151165999999996</v>
      </c>
      <c r="F23" s="15">
        <v>0.80151165999999996</v>
      </c>
      <c r="G23" s="15" t="s">
        <v>14557</v>
      </c>
    </row>
    <row r="24" spans="2:7" x14ac:dyDescent="0.15">
      <c r="B24" s="7">
        <v>827</v>
      </c>
      <c r="C24" s="15" t="s">
        <v>15827</v>
      </c>
      <c r="D24" s="23" t="str">
        <f t="shared" si="0"/>
        <v>827_5Y</v>
      </c>
      <c r="E24" s="15">
        <f>SUMIFS(FI_MATURITY_SPREAD[EXPOSURE_VALUE_PERCENTAGE],FI_MATURITY_SPREAD[LOOKUP],D24)</f>
        <v>2.9616469999999999E-2</v>
      </c>
      <c r="F24" s="15">
        <v>2.9616469999999999E-2</v>
      </c>
      <c r="G24" s="15" t="s">
        <v>15828</v>
      </c>
    </row>
    <row r="25" spans="2:7" x14ac:dyDescent="0.15">
      <c r="B25" s="7">
        <v>827</v>
      </c>
      <c r="C25" s="15" t="s">
        <v>15824</v>
      </c>
      <c r="D25" s="23" t="str">
        <f t="shared" si="0"/>
        <v>827_7Y</v>
      </c>
      <c r="E25" s="15">
        <f>SUMIFS(FI_MATURITY_SPREAD[EXPOSURE_VALUE_PERCENTAGE],FI_MATURITY_SPREAD[LOOKUP],D25)</f>
        <v>7.8537250000000003E-2</v>
      </c>
      <c r="F25" s="15">
        <v>7.8537250000000003E-2</v>
      </c>
      <c r="G25" s="15" t="s">
        <v>14562</v>
      </c>
    </row>
    <row r="26" spans="2:7" x14ac:dyDescent="0.15">
      <c r="B26" s="7">
        <v>827</v>
      </c>
      <c r="C26" s="15" t="s">
        <v>15830</v>
      </c>
      <c r="D26" s="23" t="str">
        <f t="shared" si="0"/>
        <v>827_12Y</v>
      </c>
      <c r="E26" s="15">
        <f>SUMIFS(FI_MATURITY_SPREAD[EXPOSURE_VALUE_PERCENTAGE],FI_MATURITY_SPREAD[LOOKUP],D26)</f>
        <v>0</v>
      </c>
      <c r="F26" s="15">
        <v>0</v>
      </c>
      <c r="G26" s="15" t="s">
        <v>14560</v>
      </c>
    </row>
    <row r="27" spans="2:7" x14ac:dyDescent="0.15">
      <c r="B27" s="7">
        <v>827</v>
      </c>
      <c r="C27" s="15" t="s">
        <v>15829</v>
      </c>
      <c r="D27" s="23" t="str">
        <f t="shared" si="0"/>
        <v>827_20Y</v>
      </c>
      <c r="E27" s="15">
        <f>SUMIFS(FI_MATURITY_SPREAD[EXPOSURE_VALUE_PERCENTAGE],FI_MATURITY_SPREAD[LOOKUP],D27)</f>
        <v>0</v>
      </c>
      <c r="F27" s="15">
        <v>0</v>
      </c>
      <c r="G27" s="15" t="s">
        <v>14561</v>
      </c>
    </row>
    <row r="28" spans="2:7" x14ac:dyDescent="0.15">
      <c r="B28" s="7">
        <v>827</v>
      </c>
      <c r="C28" s="15" t="s">
        <v>15831</v>
      </c>
      <c r="D28" s="23" t="str">
        <f t="shared" si="0"/>
        <v>827_20_UP</v>
      </c>
      <c r="E28" s="15">
        <f>SUMIFS(FI_MATURITY_SPREAD[EXPOSURE_VALUE_PERCENTAGE],FI_MATURITY_SPREAD[LOOKUP],D28)</f>
        <v>0</v>
      </c>
    </row>
    <row r="29" spans="2:7" x14ac:dyDescent="0.15">
      <c r="B29" s="7">
        <v>827</v>
      </c>
      <c r="C29" s="15" t="s">
        <v>15832</v>
      </c>
      <c r="D29" s="23" t="str">
        <f t="shared" si="0"/>
        <v>827_PERP</v>
      </c>
      <c r="E29" s="15">
        <f>SUMIFS(FI_MATURITY_SPREAD[EXPOSURE_VALUE_PERCENTAGE],FI_MATURITY_SPREAD[LOOKUP],D29)</f>
        <v>0</v>
      </c>
    </row>
    <row r="32" spans="2:7" x14ac:dyDescent="0.15">
      <c r="F32" s="15">
        <f>SUM(F22:F29)</f>
        <v>0.99999998999999995</v>
      </c>
    </row>
  </sheetData>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8F68-D3BE-40C2-A10E-E79B330F5FB7}">
  <dimension ref="A1:N31"/>
  <sheetViews>
    <sheetView showGridLines="0" zoomScale="145" zoomScaleNormal="145" workbookViewId="0">
      <selection activeCell="D3" sqref="D3:D10"/>
    </sheetView>
  </sheetViews>
  <sheetFormatPr defaultColWidth="9.140625" defaultRowHeight="12.75" customHeight="1" x14ac:dyDescent="0.15"/>
  <cols>
    <col min="1" max="1" width="10.42578125" style="25" bestFit="1" customWidth="1"/>
    <col min="2" max="2" width="26.28515625" style="25" bestFit="1" customWidth="1"/>
    <col min="3" max="3" width="3.85546875" style="32" bestFit="1" customWidth="1"/>
    <col min="4" max="4" width="1.7109375" style="27" bestFit="1" customWidth="1"/>
    <col min="5" max="5" width="4.140625" style="25" customWidth="1"/>
    <col min="6" max="12" width="9.140625" style="25"/>
    <col min="13" max="13" width="15" style="25" customWidth="1"/>
    <col min="14" max="16384" width="9.140625" style="25"/>
  </cols>
  <sheetData>
    <row r="1" spans="1:14" ht="12.75" customHeight="1" x14ac:dyDescent="0.15">
      <c r="C1" s="30" t="s">
        <v>12842</v>
      </c>
    </row>
    <row r="3" spans="1:14" ht="12.75" customHeight="1" x14ac:dyDescent="0.15">
      <c r="A3" s="25" t="s">
        <v>15694</v>
      </c>
      <c r="B3" s="25" t="s">
        <v>2</v>
      </c>
      <c r="C3" s="31">
        <f t="shared" ref="C3:C10" si="0">C13-C23</f>
        <v>4.3</v>
      </c>
      <c r="D3" s="29" t="str">
        <f>IF(C3=0,"",IF(F3&gt;0,$F$3,$F$4))</f>
        <v>p</v>
      </c>
      <c r="F3" s="10" t="s">
        <v>125</v>
      </c>
      <c r="I3" s="25" t="s">
        <v>16137</v>
      </c>
    </row>
    <row r="4" spans="1:14" ht="12.75" customHeight="1" x14ac:dyDescent="0.15">
      <c r="B4" s="25" t="s">
        <v>15818</v>
      </c>
      <c r="C4" s="31">
        <f t="shared" si="0"/>
        <v>-1.6000000000000014</v>
      </c>
      <c r="D4" s="29" t="str">
        <f>IF(C4=0,"",IF(F3&gt;0,$F$4,$F$4))</f>
        <v>q</v>
      </c>
      <c r="F4" s="10" t="s">
        <v>126</v>
      </c>
    </row>
    <row r="5" spans="1:14" ht="12.75" customHeight="1" x14ac:dyDescent="0.15">
      <c r="B5" s="25" t="s">
        <v>15819</v>
      </c>
      <c r="C5" s="31">
        <f t="shared" si="0"/>
        <v>-0.20000000000000018</v>
      </c>
      <c r="D5" s="29" t="str">
        <f t="shared" ref="D5:D10" si="1">IF(C5=0,"",IF(C5&gt;0,$F$3,$F$4))</f>
        <v>q</v>
      </c>
      <c r="F5" s="10"/>
    </row>
    <row r="6" spans="1:14" ht="12.75" customHeight="1" x14ac:dyDescent="0.15">
      <c r="B6" s="25" t="s">
        <v>16203</v>
      </c>
      <c r="C6" s="31">
        <f t="shared" si="0"/>
        <v>-1.2000000000000011</v>
      </c>
      <c r="D6" s="29" t="str">
        <f t="shared" si="1"/>
        <v>q</v>
      </c>
      <c r="F6" s="10"/>
    </row>
    <row r="7" spans="1:14" ht="12.75" customHeight="1" x14ac:dyDescent="0.15">
      <c r="B7" s="25" t="s">
        <v>15691</v>
      </c>
      <c r="C7" s="31">
        <f t="shared" si="0"/>
        <v>-3.5</v>
      </c>
      <c r="D7" s="29" t="str">
        <f t="shared" si="1"/>
        <v>q</v>
      </c>
    </row>
    <row r="8" spans="1:14" ht="12.75" customHeight="1" x14ac:dyDescent="0.15">
      <c r="B8" s="25" t="s">
        <v>15819</v>
      </c>
      <c r="C8" s="31">
        <f t="shared" si="0"/>
        <v>-0.29999999999999982</v>
      </c>
      <c r="D8" s="29" t="str">
        <f t="shared" si="1"/>
        <v>q</v>
      </c>
    </row>
    <row r="9" spans="1:14" ht="12.75" customHeight="1" x14ac:dyDescent="0.15">
      <c r="B9" s="25" t="s">
        <v>16358</v>
      </c>
      <c r="C9" s="31">
        <f t="shared" si="0"/>
        <v>2.97</v>
      </c>
      <c r="D9" s="29" t="str">
        <f t="shared" si="1"/>
        <v>p</v>
      </c>
    </row>
    <row r="10" spans="1:14" ht="12.75" customHeight="1" x14ac:dyDescent="0.15">
      <c r="B10" s="25" t="s">
        <v>15919</v>
      </c>
      <c r="C10" s="31">
        <f t="shared" si="0"/>
        <v>-0.5</v>
      </c>
      <c r="D10" s="29" t="str">
        <f t="shared" si="1"/>
        <v>q</v>
      </c>
      <c r="F10" s="28">
        <f>SUM(C3:C10)</f>
        <v>-3.0000000000002469E-2</v>
      </c>
    </row>
    <row r="11" spans="1:14" ht="12.75" customHeight="1" x14ac:dyDescent="0.15">
      <c r="D11" s="29"/>
    </row>
    <row r="13" spans="1:14" ht="12.75" customHeight="1" x14ac:dyDescent="0.15">
      <c r="A13" s="25" t="s">
        <v>15692</v>
      </c>
      <c r="B13" s="25" t="s">
        <v>2</v>
      </c>
      <c r="C13" s="31">
        <v>9</v>
      </c>
      <c r="E13" s="31"/>
      <c r="F13" s="31"/>
      <c r="G13" s="28"/>
      <c r="M13" s="102"/>
      <c r="N13" s="103"/>
    </row>
    <row r="14" spans="1:14" ht="12.75" customHeight="1" x14ac:dyDescent="0.15">
      <c r="A14" s="25" t="s">
        <v>16360</v>
      </c>
      <c r="B14" s="25" t="s">
        <v>15818</v>
      </c>
      <c r="C14" s="31">
        <v>18.2</v>
      </c>
      <c r="E14" s="31"/>
      <c r="F14" s="31"/>
      <c r="G14" s="28"/>
      <c r="M14" s="102"/>
      <c r="N14" s="103"/>
    </row>
    <row r="15" spans="1:14" ht="12.75" customHeight="1" x14ac:dyDescent="0.15">
      <c r="B15" s="25" t="s">
        <v>15819</v>
      </c>
      <c r="C15" s="31">
        <v>3</v>
      </c>
      <c r="E15" s="31"/>
      <c r="F15" s="31"/>
      <c r="G15" s="28"/>
      <c r="M15" s="102"/>
      <c r="N15" s="103"/>
    </row>
    <row r="16" spans="1:14" ht="12.75" customHeight="1" x14ac:dyDescent="0.15">
      <c r="B16" s="25" t="s">
        <v>16203</v>
      </c>
      <c r="C16" s="31">
        <v>11.7</v>
      </c>
      <c r="E16" s="31"/>
      <c r="F16" s="31"/>
      <c r="G16" s="28"/>
      <c r="M16" s="102"/>
      <c r="N16" s="103"/>
    </row>
    <row r="17" spans="1:14" ht="12.75" customHeight="1" x14ac:dyDescent="0.15">
      <c r="B17" s="25" t="s">
        <v>15691</v>
      </c>
      <c r="C17" s="31">
        <v>44.2</v>
      </c>
      <c r="E17" s="31"/>
      <c r="F17" s="31"/>
      <c r="G17" s="28"/>
      <c r="M17" s="102"/>
      <c r="N17" s="103"/>
    </row>
    <row r="18" spans="1:14" ht="12.75" customHeight="1" x14ac:dyDescent="0.15">
      <c r="B18" s="25" t="s">
        <v>16359</v>
      </c>
      <c r="C18" s="31">
        <v>3</v>
      </c>
      <c r="E18" s="31"/>
      <c r="F18" s="31"/>
      <c r="G18" s="28"/>
      <c r="M18" s="102"/>
      <c r="N18" s="103"/>
    </row>
    <row r="19" spans="1:14" ht="12.75" customHeight="1" x14ac:dyDescent="0.15">
      <c r="B19" s="25" t="s">
        <v>16358</v>
      </c>
      <c r="C19" s="31">
        <v>2.97</v>
      </c>
      <c r="E19" s="31"/>
      <c r="F19" s="31"/>
      <c r="G19" s="28"/>
      <c r="M19" s="102"/>
      <c r="N19" s="103"/>
    </row>
    <row r="20" spans="1:14" ht="12.75" customHeight="1" x14ac:dyDescent="0.15">
      <c r="B20" s="25" t="s">
        <v>15919</v>
      </c>
      <c r="C20" s="31">
        <v>7.9</v>
      </c>
      <c r="E20" s="31"/>
      <c r="F20" s="31"/>
      <c r="G20" s="28"/>
      <c r="M20" s="102"/>
      <c r="N20" s="103"/>
    </row>
    <row r="21" spans="1:14" ht="12.75" customHeight="1" x14ac:dyDescent="0.2">
      <c r="F21" s="31">
        <f>SUM(C13:C20)</f>
        <v>99.97</v>
      </c>
      <c r="G21" s="28"/>
      <c r="M21" s="104"/>
      <c r="N21" s="103"/>
    </row>
    <row r="22" spans="1:14" ht="12.75" customHeight="1" x14ac:dyDescent="0.15">
      <c r="F22" s="32"/>
    </row>
    <row r="23" spans="1:14" ht="12.75" customHeight="1" x14ac:dyDescent="0.15">
      <c r="A23" s="25" t="s">
        <v>15693</v>
      </c>
      <c r="B23" s="25" t="s">
        <v>2</v>
      </c>
      <c r="C23" s="31">
        <v>4.7</v>
      </c>
      <c r="E23" s="31"/>
      <c r="F23" s="31"/>
      <c r="G23" s="28"/>
    </row>
    <row r="24" spans="1:14" ht="12.75" customHeight="1" x14ac:dyDescent="0.15">
      <c r="A24" s="25" t="s">
        <v>16270</v>
      </c>
      <c r="B24" s="25" t="s">
        <v>15818</v>
      </c>
      <c r="C24" s="31">
        <v>19.8</v>
      </c>
      <c r="E24" s="31"/>
      <c r="F24" s="31"/>
      <c r="G24" s="28"/>
    </row>
    <row r="25" spans="1:14" ht="12.75" customHeight="1" x14ac:dyDescent="0.15">
      <c r="B25" s="25" t="s">
        <v>15819</v>
      </c>
      <c r="C25" s="31">
        <v>3.2</v>
      </c>
      <c r="E25" s="31"/>
      <c r="F25" s="31"/>
      <c r="G25" s="28"/>
    </row>
    <row r="26" spans="1:14" ht="12.75" customHeight="1" x14ac:dyDescent="0.15">
      <c r="B26" s="25" t="s">
        <v>16203</v>
      </c>
      <c r="C26" s="31">
        <v>12.9</v>
      </c>
      <c r="E26" s="31"/>
      <c r="F26" s="31"/>
      <c r="G26" s="28"/>
    </row>
    <row r="27" spans="1:14" ht="12.75" customHeight="1" x14ac:dyDescent="0.15">
      <c r="B27" s="25" t="s">
        <v>15691</v>
      </c>
      <c r="C27" s="31">
        <v>47.7</v>
      </c>
      <c r="E27" s="31"/>
      <c r="F27" s="31"/>
      <c r="G27" s="28"/>
    </row>
    <row r="28" spans="1:14" ht="12.75" customHeight="1" x14ac:dyDescent="0.15">
      <c r="B28" s="25" t="s">
        <v>15819</v>
      </c>
      <c r="C28" s="31">
        <v>3.3</v>
      </c>
      <c r="E28" s="31"/>
      <c r="F28" s="31"/>
      <c r="G28" s="28"/>
    </row>
    <row r="29" spans="1:14" ht="12.75" customHeight="1" x14ac:dyDescent="0.15">
      <c r="B29" s="25" t="s">
        <v>16358</v>
      </c>
      <c r="C29" s="31">
        <v>0</v>
      </c>
      <c r="E29" s="31"/>
      <c r="F29" s="31"/>
      <c r="G29" s="28"/>
    </row>
    <row r="30" spans="1:14" ht="12.75" customHeight="1" x14ac:dyDescent="0.15">
      <c r="B30" s="25" t="s">
        <v>15919</v>
      </c>
      <c r="C30" s="31">
        <v>8.4</v>
      </c>
      <c r="E30" s="31"/>
      <c r="F30" s="31">
        <f>SUM(C23:C30)</f>
        <v>100.00000000000001</v>
      </c>
      <c r="G30" s="28"/>
    </row>
    <row r="31" spans="1:14" ht="12.75" customHeight="1" x14ac:dyDescent="0.15">
      <c r="F31" s="31"/>
      <c r="G31" s="28"/>
    </row>
  </sheetData>
  <conditionalFormatting sqref="D3:D11">
    <cfRule type="containsText" dxfId="17" priority="1" operator="containsText" text="q">
      <formula>NOT(ISERROR(SEARCH("q",D3)))</formula>
    </cfRule>
  </conditionalFormatting>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18B4-5B7E-4723-893D-DB8D0508F654}">
  <dimension ref="A1:G21"/>
  <sheetViews>
    <sheetView showGridLines="0" workbookViewId="0">
      <selection activeCell="G19" sqref="G19"/>
    </sheetView>
  </sheetViews>
  <sheetFormatPr defaultColWidth="9.140625" defaultRowHeight="12.75" customHeight="1" x14ac:dyDescent="0.15"/>
  <cols>
    <col min="1" max="1" width="5.5703125" style="25" bestFit="1" customWidth="1"/>
    <col min="2" max="2" width="26.28515625" style="25" bestFit="1" customWidth="1"/>
    <col min="3" max="3" width="3.85546875" style="32" customWidth="1"/>
    <col min="4" max="4" width="1.7109375" style="27" bestFit="1" customWidth="1"/>
    <col min="5" max="5" width="4.140625" style="25" customWidth="1"/>
    <col min="6" max="16384" width="9.140625" style="25"/>
  </cols>
  <sheetData>
    <row r="1" spans="1:7" ht="12.75" customHeight="1" x14ac:dyDescent="0.15">
      <c r="C1" s="30" t="s">
        <v>13265</v>
      </c>
    </row>
    <row r="3" spans="1:7" ht="12.75" customHeight="1" x14ac:dyDescent="0.15">
      <c r="A3" s="25" t="s">
        <v>47</v>
      </c>
      <c r="B3" s="25" t="s">
        <v>14284</v>
      </c>
      <c r="C3" s="31">
        <f>C9-C16</f>
        <v>1.5218470000000011</v>
      </c>
      <c r="D3" s="29" t="str">
        <f>IF(C3=0,"",IF(C3&gt;0,$F$3,$F$4))</f>
        <v>p</v>
      </c>
      <c r="F3" s="10" t="s">
        <v>125</v>
      </c>
    </row>
    <row r="4" spans="1:7" ht="12.75" customHeight="1" x14ac:dyDescent="0.15">
      <c r="A4" s="25" t="s">
        <v>48</v>
      </c>
      <c r="B4" s="25" t="s">
        <v>14285</v>
      </c>
      <c r="C4" s="31">
        <f>C10-C17</f>
        <v>-1.071456</v>
      </c>
      <c r="D4" s="29" t="str">
        <f>IF(C4=0,"",IF(C4&gt;0,$F$3,$F$4))</f>
        <v>q</v>
      </c>
      <c r="F4" s="10" t="s">
        <v>126</v>
      </c>
    </row>
    <row r="5" spans="1:7" ht="12.75" customHeight="1" x14ac:dyDescent="0.15">
      <c r="A5" s="25" t="s">
        <v>43</v>
      </c>
      <c r="B5" s="25" t="s">
        <v>14287</v>
      </c>
      <c r="C5" s="31">
        <f>C12-C19</f>
        <v>0</v>
      </c>
      <c r="D5" s="29" t="str">
        <f>IF(C5=0,"",IF(C5&gt;0,$F$3,$F$4))</f>
        <v/>
      </c>
    </row>
    <row r="6" spans="1:7" ht="12.75" customHeight="1" x14ac:dyDescent="0.15">
      <c r="A6" s="25" t="s">
        <v>45</v>
      </c>
      <c r="B6" s="25" t="s">
        <v>14288</v>
      </c>
      <c r="C6" s="31">
        <f>C13-C20</f>
        <v>-0.24446499999999993</v>
      </c>
      <c r="D6" s="29" t="str">
        <f>IF(C6=0,"",IF(C6&gt;0,$F$3,$F$4))</f>
        <v>q</v>
      </c>
    </row>
    <row r="7" spans="1:7" ht="12.75" customHeight="1" x14ac:dyDescent="0.15">
      <c r="A7" s="25" t="s">
        <v>44</v>
      </c>
      <c r="B7" s="25" t="s">
        <v>14289</v>
      </c>
      <c r="C7" s="31">
        <f>C14-C21</f>
        <v>-0.20592699999999908</v>
      </c>
      <c r="D7" s="29" t="str">
        <f>IF(C7=0,"",IF(C7&gt;0,$F$3,$F$4))</f>
        <v>q</v>
      </c>
    </row>
    <row r="9" spans="1:7" ht="12.75" customHeight="1" x14ac:dyDescent="0.15">
      <c r="A9" s="25" t="s">
        <v>47</v>
      </c>
      <c r="B9" s="25" t="s">
        <v>14284</v>
      </c>
      <c r="C9" s="31">
        <f>SUMIFS(
V_FFS_AAOT[[CURRENT_VALUE]:[CURRENT_VALUE]],
V_FFS_AAOT[[PORTFOLIO_CODE]:[PORTFOLIO_CODE]],C$1,
V_FFS_AAOT[[ASSET_CLASS]:[ASSET_CLASS]],$A9
)</f>
        <v>62.829194999999999</v>
      </c>
      <c r="E9" s="31"/>
      <c r="F9" s="31"/>
      <c r="G9" s="28"/>
    </row>
    <row r="10" spans="1:7" ht="12.75" customHeight="1" x14ac:dyDescent="0.15">
      <c r="A10" s="25" t="s">
        <v>48</v>
      </c>
      <c r="B10" s="25" t="s">
        <v>14285</v>
      </c>
      <c r="C10" s="31">
        <f>SUMIFS(
V_FFS_AAOT[[CURRENT_VALUE]:[CURRENT_VALUE]],
V_FFS_AAOT[[PORTFOLIO_CODE]:[PORTFOLIO_CODE]],C$1,
V_FFS_AAOT[[ASSET_CLASS]:[ASSET_CLASS]],$A10
)</f>
        <v>3.060038</v>
      </c>
      <c r="F10" s="31"/>
      <c r="G10" s="28"/>
    </row>
    <row r="11" spans="1:7" ht="12.75" customHeight="1" x14ac:dyDescent="0.15">
      <c r="A11" s="25" t="s">
        <v>46</v>
      </c>
      <c r="B11" s="25" t="s">
        <v>14286</v>
      </c>
      <c r="C11" s="31">
        <f>SUMIFS(
V_FFS_AAOT[[CURRENT_VALUE]:[CURRENT_VALUE]],
V_FFS_AAOT[[PORTFOLIO_CODE]:[PORTFOLIO_CODE]],C$1,
V_FFS_AAOT[[ASSET_CLASS]:[ASSET_CLASS]],$A11
)</f>
        <v>0</v>
      </c>
      <c r="F11" s="31"/>
      <c r="G11" s="28"/>
    </row>
    <row r="12" spans="1:7" ht="12.75" customHeight="1" x14ac:dyDescent="0.15">
      <c r="A12" s="25" t="s">
        <v>43</v>
      </c>
      <c r="B12" s="25" t="s">
        <v>14287</v>
      </c>
      <c r="C12" s="31">
        <f>SUMIFS(
V_FFS_AAOT[[CURRENT_VALUE]:[CURRENT_VALUE]],
V_FFS_AAOT[[PORTFOLIO_CODE]:[PORTFOLIO_CODE]],C$1,
V_FFS_AAOT[[ASSET_CLASS]:[ASSET_CLASS]],$A12
)</f>
        <v>0</v>
      </c>
      <c r="F12" s="31"/>
      <c r="G12" s="28"/>
    </row>
    <row r="13" spans="1:7" ht="12.75" customHeight="1" x14ac:dyDescent="0.15">
      <c r="A13" s="25" t="s">
        <v>45</v>
      </c>
      <c r="B13" s="25" t="s">
        <v>14288</v>
      </c>
      <c r="C13" s="31">
        <f>SUMIFS(
V_FFS_AAOT[[CURRENT_VALUE]:[CURRENT_VALUE]],
V_FFS_AAOT[[PORTFOLIO_CODE]:[PORTFOLIO_CODE]],C$1,
V_FFS_AAOT[[ASSET_CLASS]:[ASSET_CLASS]],$A13
)</f>
        <v>3.7307600000000001</v>
      </c>
      <c r="F13" s="31"/>
      <c r="G13" s="28"/>
    </row>
    <row r="14" spans="1:7" ht="12.75" customHeight="1" x14ac:dyDescent="0.15">
      <c r="A14" s="25" t="s">
        <v>44</v>
      </c>
      <c r="B14" s="25" t="s">
        <v>14289</v>
      </c>
      <c r="C14" s="31">
        <f>SUMIFS(
V_FFS_AAOT[[CURRENT_VALUE]:[CURRENT_VALUE]],
V_FFS_AAOT[[PORTFOLIO_CODE]:[PORTFOLIO_CODE]],C$1,
V_FFS_AAOT[[ASSET_CLASS]:[ASSET_CLASS]],$A14
)</f>
        <v>30.380006000000002</v>
      </c>
      <c r="F14" s="31"/>
      <c r="G14" s="28"/>
    </row>
    <row r="15" spans="1:7" ht="12.75" customHeight="1" x14ac:dyDescent="0.15">
      <c r="F15" s="32"/>
    </row>
    <row r="16" spans="1:7" ht="12.75" customHeight="1" x14ac:dyDescent="0.15">
      <c r="A16" s="25" t="s">
        <v>47</v>
      </c>
      <c r="B16" s="25" t="s">
        <v>14290</v>
      </c>
      <c r="C16" s="31">
        <f>SUMIFS(
V_FFS_AAOT[[PRIOR_VALUE]:[PRIOR_VALUE]],
V_FFS_AAOT[[PORTFOLIO_CODE]:[PORTFOLIO_CODE]],C$1,
V_FFS_AAOT[[ASSET_CLASS]:[ASSET_CLASS]],$A16
)</f>
        <v>61.307347999999998</v>
      </c>
      <c r="F16" s="31"/>
      <c r="G16" s="28"/>
    </row>
    <row r="17" spans="1:7" ht="12.75" customHeight="1" x14ac:dyDescent="0.15">
      <c r="A17" s="25" t="s">
        <v>48</v>
      </c>
      <c r="B17" s="25" t="s">
        <v>14291</v>
      </c>
      <c r="C17" s="31">
        <f>SUMIFS(
V_FFS_AAOT[[PRIOR_VALUE]:[PRIOR_VALUE]],
V_FFS_AAOT[[PORTFOLIO_CODE]:[PORTFOLIO_CODE]],C$1,
V_FFS_AAOT[[ASSET_CLASS]:[ASSET_CLASS]],$A17
)</f>
        <v>4.131494</v>
      </c>
      <c r="F17" s="31"/>
      <c r="G17" s="28"/>
    </row>
    <row r="18" spans="1:7" ht="12.75" customHeight="1" x14ac:dyDescent="0.15">
      <c r="A18" s="25" t="s">
        <v>46</v>
      </c>
      <c r="B18" s="25" t="s">
        <v>14292</v>
      </c>
      <c r="C18" s="31">
        <f>SUMIFS(
V_FFS_AAOT[[PRIOR_VALUE]:[PRIOR_VALUE]],
V_FFS_AAOT[[PORTFOLIO_CODE]:[PORTFOLIO_CODE]],C$1,
V_FFS_AAOT[[ASSET_CLASS]:[ASSET_CLASS]],$A18
)</f>
        <v>0</v>
      </c>
      <c r="F18" s="31"/>
      <c r="G18" s="28"/>
    </row>
    <row r="19" spans="1:7" ht="12.75" customHeight="1" x14ac:dyDescent="0.15">
      <c r="A19" s="25" t="s">
        <v>43</v>
      </c>
      <c r="B19" s="25" t="s">
        <v>14293</v>
      </c>
      <c r="C19" s="31">
        <f>SUMIFS(
V_FFS_AAOT[[PRIOR_VALUE]:[PRIOR_VALUE]],
V_FFS_AAOT[[PORTFOLIO_CODE]:[PORTFOLIO_CODE]],C$1,
V_FFS_AAOT[[ASSET_CLASS]:[ASSET_CLASS]],$A19
)</f>
        <v>0</v>
      </c>
      <c r="F19" s="31"/>
      <c r="G19" s="28"/>
    </row>
    <row r="20" spans="1:7" ht="12.75" customHeight="1" x14ac:dyDescent="0.15">
      <c r="A20" s="25" t="s">
        <v>45</v>
      </c>
      <c r="B20" s="25" t="s">
        <v>14294</v>
      </c>
      <c r="C20" s="31">
        <f>SUMIFS(
V_FFS_AAOT[[PRIOR_VALUE]:[PRIOR_VALUE]],
V_FFS_AAOT[[PORTFOLIO_CODE]:[PORTFOLIO_CODE]],C$1,
V_FFS_AAOT[[ASSET_CLASS]:[ASSET_CLASS]],$A20
)</f>
        <v>3.975225</v>
      </c>
      <c r="F20" s="31"/>
      <c r="G20" s="28"/>
    </row>
    <row r="21" spans="1:7" ht="12.75" customHeight="1" x14ac:dyDescent="0.15">
      <c r="A21" s="25" t="s">
        <v>44</v>
      </c>
      <c r="B21" s="25" t="s">
        <v>14295</v>
      </c>
      <c r="C21" s="31">
        <f>SUMIFS(
V_FFS_AAOT[[PRIOR_VALUE]:[PRIOR_VALUE]],
V_FFS_AAOT[[PORTFOLIO_CODE]:[PORTFOLIO_CODE]],C$1,
V_FFS_AAOT[[ASSET_CLASS]:[ASSET_CLASS]],$A21
)</f>
        <v>30.585933000000001</v>
      </c>
      <c r="F21" s="31"/>
      <c r="G21" s="28"/>
    </row>
  </sheetData>
  <conditionalFormatting sqref="D3:D7">
    <cfRule type="containsText" dxfId="16" priority="1" operator="containsText" text="q">
      <formula>NOT(ISERROR(SEARCH("q",D3)))</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4421-A445-4A2B-80F2-83A610805E85}">
  <dimension ref="A1:H23"/>
  <sheetViews>
    <sheetView showGridLines="0" zoomScale="145" zoomScaleNormal="145" workbookViewId="0">
      <selection activeCell="C16" sqref="C16"/>
    </sheetView>
  </sheetViews>
  <sheetFormatPr defaultColWidth="9.140625" defaultRowHeight="12.75" customHeight="1" x14ac:dyDescent="0.15"/>
  <cols>
    <col min="1" max="1" width="9.28515625" style="25" bestFit="1" customWidth="1"/>
    <col min="2" max="2" width="26.28515625" style="25" bestFit="1" customWidth="1"/>
    <col min="3" max="3" width="3.85546875" style="32" customWidth="1"/>
    <col min="4" max="4" width="1.7109375" style="27" bestFit="1" customWidth="1"/>
    <col min="5" max="5" width="4.140625" style="25" customWidth="1"/>
    <col min="6" max="16384" width="9.140625" style="25"/>
  </cols>
  <sheetData>
    <row r="1" spans="1:8" ht="12.75" customHeight="1" x14ac:dyDescent="0.15">
      <c r="C1" s="30" t="s">
        <v>13265</v>
      </c>
    </row>
    <row r="3" spans="1:8" ht="12.75" customHeight="1" x14ac:dyDescent="0.15">
      <c r="A3" s="25" t="s">
        <v>47</v>
      </c>
      <c r="B3" s="25" t="s">
        <v>14620</v>
      </c>
      <c r="C3" s="31">
        <f>C10-C18</f>
        <v>1.5</v>
      </c>
      <c r="D3" s="29" t="str">
        <f>IF(C3=0,"",IF(C3&gt;0,$F$3,$F$4))</f>
        <v>p</v>
      </c>
      <c r="F3" s="10" t="s">
        <v>125</v>
      </c>
    </row>
    <row r="4" spans="1:8" ht="12.75" customHeight="1" x14ac:dyDescent="0.15">
      <c r="A4" s="25" t="s">
        <v>48</v>
      </c>
      <c r="B4" s="25" t="s">
        <v>14657</v>
      </c>
      <c r="C4" s="31">
        <f>C11-C19</f>
        <v>-1</v>
      </c>
      <c r="D4" s="29" t="str">
        <f>IF(C4=0,"",IF(C4&gt;0,$F$3,$F$4))</f>
        <v>q</v>
      </c>
      <c r="F4" s="10" t="s">
        <v>126</v>
      </c>
    </row>
    <row r="5" spans="1:8" ht="12.75" customHeight="1" x14ac:dyDescent="0.15">
      <c r="A5" s="25" t="s">
        <v>43</v>
      </c>
      <c r="B5" s="25" t="s">
        <v>16020</v>
      </c>
      <c r="C5" s="31">
        <f>C13-C21</f>
        <v>0.30000000000000071</v>
      </c>
      <c r="D5" s="29" t="str">
        <f>IF(C5=0,"",IF(C5&gt;0,$F$3,$F$4))</f>
        <v>p</v>
      </c>
    </row>
    <row r="6" spans="1:8" ht="12.75" customHeight="1" x14ac:dyDescent="0.15">
      <c r="A6" s="25" t="s">
        <v>45</v>
      </c>
      <c r="B6" s="25" t="s">
        <v>1</v>
      </c>
      <c r="C6" s="31">
        <f>C14-C22</f>
        <v>-0.29999999999999982</v>
      </c>
      <c r="D6" s="29" t="str">
        <f>IF(C6=0,"",IF(C6&gt;0,$F$3,$F$4))</f>
        <v>q</v>
      </c>
    </row>
    <row r="7" spans="1:8" ht="12.75" customHeight="1" x14ac:dyDescent="0.15">
      <c r="A7" s="25" t="s">
        <v>44</v>
      </c>
      <c r="B7" s="25" t="s">
        <v>16021</v>
      </c>
      <c r="C7" s="31">
        <f>C15-C23</f>
        <v>-0.5</v>
      </c>
      <c r="D7" s="29" t="str">
        <f>IF(C7=0,"",IF(C7&gt;0,$F$3,$F$4))</f>
        <v>q</v>
      </c>
      <c r="H7" s="28">
        <f>SUM(C3:C7)</f>
        <v>8.8817841970012523E-16</v>
      </c>
    </row>
    <row r="9" spans="1:8" ht="12.75" customHeight="1" x14ac:dyDescent="0.15">
      <c r="A9" s="129">
        <v>46142</v>
      </c>
    </row>
    <row r="10" spans="1:8" ht="12.75" customHeight="1" x14ac:dyDescent="0.15">
      <c r="A10" s="25" t="s">
        <v>47</v>
      </c>
      <c r="B10" s="25" t="s">
        <v>14620</v>
      </c>
      <c r="C10" s="31">
        <v>66</v>
      </c>
      <c r="E10" s="31"/>
      <c r="F10" s="31"/>
      <c r="G10" s="28"/>
    </row>
    <row r="11" spans="1:8" ht="12.75" customHeight="1" x14ac:dyDescent="0.15">
      <c r="A11" s="25" t="s">
        <v>48</v>
      </c>
      <c r="B11" s="25" t="s">
        <v>14657</v>
      </c>
      <c r="C11" s="31">
        <v>2.8</v>
      </c>
      <c r="F11" s="31"/>
      <c r="G11" s="28"/>
    </row>
    <row r="12" spans="1:8" ht="12.75" customHeight="1" x14ac:dyDescent="0.15">
      <c r="A12" s="25" t="s">
        <v>46</v>
      </c>
      <c r="B12" s="25" t="s">
        <v>14286</v>
      </c>
      <c r="C12" s="31">
        <v>0</v>
      </c>
      <c r="F12" s="31"/>
      <c r="G12" s="28"/>
    </row>
    <row r="13" spans="1:8" ht="12.75" customHeight="1" x14ac:dyDescent="0.15">
      <c r="A13" s="25" t="s">
        <v>43</v>
      </c>
      <c r="B13" s="25" t="s">
        <v>16020</v>
      </c>
      <c r="C13" s="31">
        <v>11.8</v>
      </c>
      <c r="F13" s="31"/>
      <c r="G13" s="28"/>
    </row>
    <row r="14" spans="1:8" ht="12.75" customHeight="1" x14ac:dyDescent="0.15">
      <c r="A14" s="25" t="s">
        <v>45</v>
      </c>
      <c r="B14" s="25" t="s">
        <v>1</v>
      </c>
      <c r="C14" s="31">
        <v>3.7</v>
      </c>
      <c r="F14" s="31"/>
      <c r="G14" s="28"/>
    </row>
    <row r="15" spans="1:8" ht="12.75" customHeight="1" x14ac:dyDescent="0.15">
      <c r="A15" s="25" t="s">
        <v>44</v>
      </c>
      <c r="B15" s="25" t="s">
        <v>16021</v>
      </c>
      <c r="C15" s="31">
        <v>15.7</v>
      </c>
      <c r="F15" s="31"/>
      <c r="G15" s="28"/>
      <c r="H15" s="28">
        <f>SUM(C10:C15)</f>
        <v>100</v>
      </c>
    </row>
    <row r="16" spans="1:8" ht="12.75" customHeight="1" x14ac:dyDescent="0.15">
      <c r="C16" s="31"/>
      <c r="F16" s="31"/>
      <c r="G16" s="28"/>
      <c r="H16" s="28"/>
    </row>
    <row r="17" spans="1:7" ht="12.75" customHeight="1" x14ac:dyDescent="0.15">
      <c r="A17" s="129">
        <v>46112</v>
      </c>
      <c r="F17" s="32"/>
    </row>
    <row r="18" spans="1:7" ht="12.75" customHeight="1" x14ac:dyDescent="0.15">
      <c r="A18" s="25" t="s">
        <v>47</v>
      </c>
      <c r="B18" s="25" t="s">
        <v>14620</v>
      </c>
      <c r="C18" s="31">
        <v>64.5</v>
      </c>
      <c r="F18" s="31"/>
      <c r="G18" s="28"/>
    </row>
    <row r="19" spans="1:7" ht="12.75" customHeight="1" x14ac:dyDescent="0.15">
      <c r="A19" s="25" t="s">
        <v>48</v>
      </c>
      <c r="B19" s="25" t="s">
        <v>14657</v>
      </c>
      <c r="C19" s="31">
        <v>3.8</v>
      </c>
      <c r="F19" s="31"/>
      <c r="G19" s="28"/>
    </row>
    <row r="20" spans="1:7" ht="12.75" customHeight="1" x14ac:dyDescent="0.15">
      <c r="A20" s="25" t="s">
        <v>46</v>
      </c>
      <c r="B20" s="25" t="s">
        <v>14286</v>
      </c>
      <c r="C20" s="31">
        <v>0</v>
      </c>
      <c r="F20" s="31"/>
      <c r="G20" s="28"/>
    </row>
    <row r="21" spans="1:7" ht="12.75" customHeight="1" x14ac:dyDescent="0.15">
      <c r="A21" s="25" t="s">
        <v>43</v>
      </c>
      <c r="B21" s="25" t="s">
        <v>16020</v>
      </c>
      <c r="C21" s="31">
        <v>11.5</v>
      </c>
      <c r="F21" s="31"/>
      <c r="G21" s="28"/>
    </row>
    <row r="22" spans="1:7" ht="12.75" customHeight="1" x14ac:dyDescent="0.15">
      <c r="A22" s="25" t="s">
        <v>45</v>
      </c>
      <c r="B22" s="25" t="s">
        <v>1</v>
      </c>
      <c r="C22" s="31">
        <v>4</v>
      </c>
      <c r="F22" s="31"/>
      <c r="G22" s="28"/>
    </row>
    <row r="23" spans="1:7" ht="12.75" customHeight="1" x14ac:dyDescent="0.15">
      <c r="A23" s="25" t="s">
        <v>44</v>
      </c>
      <c r="B23" s="25" t="s">
        <v>16021</v>
      </c>
      <c r="C23" s="31">
        <v>16.2</v>
      </c>
      <c r="F23" s="31"/>
      <c r="G23" s="28"/>
    </row>
  </sheetData>
  <conditionalFormatting sqref="D3:D7">
    <cfRule type="containsText" dxfId="15" priority="1" operator="containsText" text="q">
      <formula>NOT(ISERROR(SEARCH("q",D3)))</formula>
    </cfRule>
  </conditionalFormatting>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E2920-7A43-40E0-85D9-8354B7D01F78}">
  <dimension ref="B1:M23"/>
  <sheetViews>
    <sheetView workbookViewId="0">
      <selection activeCell="P25" sqref="P25"/>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840</v>
      </c>
      <c r="C2" t="s">
        <v>163</v>
      </c>
      <c r="D2" t="s">
        <v>113</v>
      </c>
      <c r="E2" t="str">
        <f>_xlfn.CONCAT(B2,"_",C2,"_",D2)</f>
        <v>840_B3_PH_FOORD</v>
      </c>
      <c r="F2" t="str">
        <f>INDEX(
Table_MAPPINGS_PH_GRAPHS_2[SERIES_ID],
MATCH(E2,Table_MAPPINGS_PH_GRAPHS_2[LOOKUP],0
))</f>
        <v>8301</v>
      </c>
      <c r="G2" t="str">
        <f>INDEX(
Table_MAPPINGS_PH_GRAPHS_2[LEGEND_DESCRIPTION],
MATCH(E2,Table_MAPPINGS_PH_GRAPHS_2[LOOKUP],0
))</f>
        <v>Foord</v>
      </c>
      <c r="I2" s="1">
        <v>45554</v>
      </c>
      <c r="L2">
        <v>100000</v>
      </c>
      <c r="M2">
        <v>100000</v>
      </c>
    </row>
    <row r="3" spans="2:13" x14ac:dyDescent="0.25">
      <c r="B3">
        <v>840</v>
      </c>
      <c r="C3" t="str">
        <f>C2</f>
        <v>B3</v>
      </c>
      <c r="D3" t="s">
        <v>114</v>
      </c>
      <c r="E3" t="str">
        <f>_xlfn.CONCAT(B3,"_",C3,"_",D3)</f>
        <v>840_B3_PH_COMP_1</v>
      </c>
      <c r="F3" t="str">
        <f>INDEX(
Table_MAPPINGS_PH_GRAPHS_2[SERIES_ID],
MATCH(E3,Table_MAPPINGS_PH_GRAPHS_2[LOOKUP],0
))</f>
        <v>8302</v>
      </c>
      <c r="G3" t="str">
        <f>INDEX(
Table_MAPPINGS_PH_GRAPHS_2[LEGEND_DESCRIPTION],
MATCH(E3,Table_MAPPINGS_PH_GRAPHS_2[LOOKUP],0
))</f>
        <v>Benchmark</v>
      </c>
      <c r="I3" s="1">
        <v>45565</v>
      </c>
      <c r="L3">
        <v>99892</v>
      </c>
      <c r="M3">
        <v>100162.20396</v>
      </c>
    </row>
    <row r="4" spans="2:13" x14ac:dyDescent="0.25">
      <c r="I4" s="1">
        <v>45596</v>
      </c>
      <c r="L4">
        <v>100152.60027</v>
      </c>
      <c r="M4">
        <v>100413.20475</v>
      </c>
    </row>
    <row r="5" spans="2:13" x14ac:dyDescent="0.25">
      <c r="I5" s="1">
        <v>45626</v>
      </c>
      <c r="L5">
        <v>100302.84119000001</v>
      </c>
      <c r="M5">
        <v>100737.41933999999</v>
      </c>
    </row>
    <row r="6" spans="2:13" x14ac:dyDescent="0.25">
      <c r="I6" s="1">
        <v>45657</v>
      </c>
      <c r="L6">
        <v>101395.99025</v>
      </c>
      <c r="M6">
        <v>101157.28891</v>
      </c>
    </row>
    <row r="7" spans="2:13" x14ac:dyDescent="0.25">
      <c r="I7" s="1">
        <v>45688</v>
      </c>
      <c r="L7">
        <v>103448.85232999999</v>
      </c>
      <c r="M7">
        <v>101787.62566000001</v>
      </c>
    </row>
    <row r="8" spans="2:13" x14ac:dyDescent="0.25">
      <c r="I8" s="1">
        <v>45716</v>
      </c>
      <c r="L8">
        <v>101689.54953</v>
      </c>
      <c r="M8">
        <v>102975.63064</v>
      </c>
    </row>
    <row r="9" spans="2:13" x14ac:dyDescent="0.25">
      <c r="I9" s="1">
        <v>45747</v>
      </c>
      <c r="L9">
        <v>102259.21876</v>
      </c>
      <c r="M9">
        <v>103712.16058</v>
      </c>
    </row>
    <row r="10" spans="2:13" x14ac:dyDescent="0.25">
      <c r="I10" s="1">
        <v>45777</v>
      </c>
      <c r="L10">
        <v>102542.51373000001</v>
      </c>
      <c r="M10">
        <v>104342.61902</v>
      </c>
    </row>
    <row r="11" spans="2:13" x14ac:dyDescent="0.25">
      <c r="I11" s="1">
        <v>45808</v>
      </c>
      <c r="L11">
        <v>103458.09022</v>
      </c>
      <c r="M11">
        <v>104888.41643</v>
      </c>
    </row>
    <row r="12" spans="2:13" x14ac:dyDescent="0.25">
      <c r="I12" s="1">
        <v>45838</v>
      </c>
      <c r="L12">
        <v>104446.54330999999</v>
      </c>
      <c r="M12">
        <v>105524.56007000001</v>
      </c>
    </row>
    <row r="13" spans="2:13" x14ac:dyDescent="0.25">
      <c r="I13" s="1">
        <v>45869</v>
      </c>
      <c r="L13">
        <v>106590.75775</v>
      </c>
      <c r="M13">
        <v>106772.24817000001</v>
      </c>
    </row>
    <row r="14" spans="2:13" x14ac:dyDescent="0.25">
      <c r="I14" s="1">
        <v>45900</v>
      </c>
      <c r="L14">
        <v>107231.25072</v>
      </c>
      <c r="M14">
        <v>107028.44478000001</v>
      </c>
    </row>
    <row r="15" spans="2:13" x14ac:dyDescent="0.25">
      <c r="I15" s="1">
        <v>45930</v>
      </c>
      <c r="L15">
        <v>109878.41637000001</v>
      </c>
      <c r="M15">
        <v>107574.17445999999</v>
      </c>
    </row>
    <row r="16" spans="2:13" x14ac:dyDescent="0.25">
      <c r="I16" s="1">
        <v>45961</v>
      </c>
      <c r="L16">
        <v>112635.10376</v>
      </c>
      <c r="M16">
        <v>108033.42918000001</v>
      </c>
    </row>
    <row r="17" spans="9:13" x14ac:dyDescent="0.25">
      <c r="I17" s="1">
        <v>45991</v>
      </c>
      <c r="L17">
        <v>113772.71726999999</v>
      </c>
      <c r="M17">
        <v>108281.30394</v>
      </c>
    </row>
    <row r="18" spans="9:13" x14ac:dyDescent="0.25">
      <c r="I18" s="1">
        <v>46022</v>
      </c>
      <c r="L18">
        <v>115410.4261</v>
      </c>
      <c r="M18">
        <v>108844.73234</v>
      </c>
    </row>
    <row r="19" spans="9:13" x14ac:dyDescent="0.25">
      <c r="I19" s="1">
        <v>46053</v>
      </c>
      <c r="L19">
        <v>118874.92938</v>
      </c>
      <c r="M19">
        <v>109410.70054999999</v>
      </c>
    </row>
    <row r="20" spans="9:13" x14ac:dyDescent="0.25">
      <c r="I20" s="1">
        <v>46081</v>
      </c>
      <c r="L20">
        <v>123467.74688000001</v>
      </c>
      <c r="M20">
        <v>110147.2913</v>
      </c>
    </row>
    <row r="21" spans="9:13" x14ac:dyDescent="0.25">
      <c r="I21" s="1">
        <v>46112</v>
      </c>
      <c r="L21">
        <v>119352.29309000001</v>
      </c>
      <c r="M21">
        <v>111127.17157000001</v>
      </c>
    </row>
    <row r="22" spans="9:13" x14ac:dyDescent="0.25">
      <c r="I22" s="1">
        <v>46142</v>
      </c>
      <c r="L22">
        <v>121423.4221</v>
      </c>
      <c r="M22">
        <v>112714.55206</v>
      </c>
    </row>
    <row r="23" spans="9:13" x14ac:dyDescent="0.25">
      <c r="I23" s="1">
        <v>46173</v>
      </c>
      <c r="J23">
        <v>120823.32704</v>
      </c>
      <c r="K23">
        <v>113604.0006</v>
      </c>
      <c r="L23">
        <v>120823.32704</v>
      </c>
      <c r="M23">
        <v>113604.0006</v>
      </c>
    </row>
  </sheetData>
  <pageMargins left="0.7" right="0.7" top="0.75" bottom="0.75" header="0.3" footer="0.3"/>
  <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6990-C98B-44B1-A269-E56F5EFE0CA2}">
  <dimension ref="B1:M23"/>
  <sheetViews>
    <sheetView workbookViewId="0">
      <selection activeCell="H25" sqref="H25"/>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840</v>
      </c>
      <c r="C2" t="s">
        <v>112</v>
      </c>
      <c r="D2" t="s">
        <v>113</v>
      </c>
      <c r="E2" t="str">
        <f>_xlfn.CONCAT(B2,"_",C2,"_",D2)</f>
        <v>840_B_PH_FOORD</v>
      </c>
      <c r="F2" t="str">
        <f>INDEX(
Table_MAPPINGS_PH_GRAPHS_2[SERIES_ID],
MATCH(E2,Table_MAPPINGS_PH_GRAPHS_2[LOOKUP],0
))</f>
        <v>8374</v>
      </c>
      <c r="G2" t="str">
        <f>INDEX(
Table_MAPPINGS_PH_GRAPHS_2[LEGEND_DESCRIPTION],
MATCH(E2,Table_MAPPINGS_PH_GRAPHS_2[LOOKUP],0
))</f>
        <v>Foord</v>
      </c>
      <c r="I2" s="1">
        <v>45554</v>
      </c>
      <c r="L2">
        <v>100000</v>
      </c>
      <c r="M2">
        <v>100000</v>
      </c>
    </row>
    <row r="3" spans="2:13" x14ac:dyDescent="0.25">
      <c r="B3">
        <v>840</v>
      </c>
      <c r="C3" t="str">
        <f>C2</f>
        <v>B</v>
      </c>
      <c r="D3" t="s">
        <v>114</v>
      </c>
      <c r="E3" t="str">
        <f>_xlfn.CONCAT(B3,"_",C3,"_",D3)</f>
        <v>840_B_PH_COMP_1</v>
      </c>
      <c r="F3" t="str">
        <f>INDEX(
Table_MAPPINGS_PH_GRAPHS_2[SERIES_ID],
MATCH(E3,Table_MAPPINGS_PH_GRAPHS_2[LOOKUP],0
))</f>
        <v>8302</v>
      </c>
      <c r="G3" t="str">
        <f>INDEX(
Table_MAPPINGS_PH_GRAPHS_2[LEGEND_DESCRIPTION],
MATCH(E3,Table_MAPPINGS_PH_GRAPHS_2[LOOKUP],0
))</f>
        <v>Benchmark</v>
      </c>
      <c r="I3" s="1">
        <v>45565</v>
      </c>
      <c r="L3">
        <v>99892</v>
      </c>
      <c r="M3">
        <v>100162.20396</v>
      </c>
    </row>
    <row r="4" spans="2:13" x14ac:dyDescent="0.25">
      <c r="I4" s="1">
        <v>45596</v>
      </c>
      <c r="L4">
        <v>100152.60027</v>
      </c>
      <c r="M4">
        <v>100413.20475</v>
      </c>
    </row>
    <row r="5" spans="2:13" x14ac:dyDescent="0.25">
      <c r="I5" s="1">
        <v>45626</v>
      </c>
      <c r="L5">
        <v>100302.84165</v>
      </c>
      <c r="M5">
        <v>100737.41933999999</v>
      </c>
    </row>
    <row r="6" spans="2:13" x14ac:dyDescent="0.25">
      <c r="I6" s="1">
        <v>45657</v>
      </c>
      <c r="L6">
        <v>101423.22439</v>
      </c>
      <c r="M6">
        <v>101157.28891</v>
      </c>
    </row>
    <row r="7" spans="2:13" x14ac:dyDescent="0.25">
      <c r="I7" s="1">
        <v>45688</v>
      </c>
      <c r="L7">
        <v>103483.44475</v>
      </c>
      <c r="M7">
        <v>101787.62566000001</v>
      </c>
    </row>
    <row r="8" spans="2:13" x14ac:dyDescent="0.25">
      <c r="I8" s="1">
        <v>45716</v>
      </c>
      <c r="L8">
        <v>101815.40849</v>
      </c>
      <c r="M8">
        <v>102975.63064</v>
      </c>
    </row>
    <row r="9" spans="2:13" x14ac:dyDescent="0.25">
      <c r="I9" s="1">
        <v>45747</v>
      </c>
      <c r="L9">
        <v>102425.24976999999</v>
      </c>
      <c r="M9">
        <v>103712.16058</v>
      </c>
    </row>
    <row r="10" spans="2:13" x14ac:dyDescent="0.25">
      <c r="I10" s="1">
        <v>45777</v>
      </c>
      <c r="L10">
        <v>102757.95225</v>
      </c>
      <c r="M10">
        <v>104342.61902</v>
      </c>
    </row>
    <row r="11" spans="2:13" x14ac:dyDescent="0.25">
      <c r="I11" s="1">
        <v>45808</v>
      </c>
      <c r="L11">
        <v>103717.95529</v>
      </c>
      <c r="M11">
        <v>104888.41643</v>
      </c>
    </row>
    <row r="12" spans="2:13" x14ac:dyDescent="0.25">
      <c r="I12" s="1">
        <v>45838</v>
      </c>
      <c r="L12">
        <v>104752.19585</v>
      </c>
      <c r="M12">
        <v>105524.56007000001</v>
      </c>
    </row>
    <row r="13" spans="2:13" x14ac:dyDescent="0.25">
      <c r="I13" s="1">
        <v>45869</v>
      </c>
      <c r="L13">
        <v>106929.49088</v>
      </c>
      <c r="M13">
        <v>106772.24817000001</v>
      </c>
    </row>
    <row r="14" spans="2:13" x14ac:dyDescent="0.25">
      <c r="I14" s="1">
        <v>45900</v>
      </c>
      <c r="L14">
        <v>107613.89982000001</v>
      </c>
      <c r="M14">
        <v>107028.44478000001</v>
      </c>
    </row>
    <row r="15" spans="2:13" x14ac:dyDescent="0.25">
      <c r="I15" s="1">
        <v>45930</v>
      </c>
      <c r="L15">
        <v>110293.56932</v>
      </c>
      <c r="M15">
        <v>107574.17445999999</v>
      </c>
    </row>
    <row r="16" spans="2:13" x14ac:dyDescent="0.25">
      <c r="I16" s="1">
        <v>45961</v>
      </c>
      <c r="L16">
        <v>113117.77664</v>
      </c>
      <c r="M16">
        <v>108033.42918000001</v>
      </c>
    </row>
    <row r="17" spans="9:13" x14ac:dyDescent="0.25">
      <c r="I17" s="1">
        <v>45991</v>
      </c>
      <c r="L17">
        <v>114311.54697</v>
      </c>
      <c r="M17">
        <v>108281.30394</v>
      </c>
    </row>
    <row r="18" spans="9:13" x14ac:dyDescent="0.25">
      <c r="I18" s="1">
        <v>46022</v>
      </c>
      <c r="L18">
        <v>116019.74830000001</v>
      </c>
      <c r="M18">
        <v>108844.73234</v>
      </c>
    </row>
    <row r="19" spans="9:13" x14ac:dyDescent="0.25">
      <c r="I19" s="1">
        <v>46053</v>
      </c>
      <c r="L19">
        <v>119554.38712</v>
      </c>
      <c r="M19">
        <v>109410.70054999999</v>
      </c>
    </row>
    <row r="20" spans="9:13" x14ac:dyDescent="0.25">
      <c r="I20" s="1">
        <v>46081</v>
      </c>
      <c r="L20">
        <v>124221.60388</v>
      </c>
      <c r="M20">
        <v>110147.2913</v>
      </c>
    </row>
    <row r="21" spans="9:13" x14ac:dyDescent="0.25">
      <c r="I21" s="1">
        <v>46112</v>
      </c>
      <c r="L21">
        <v>120152.82803999999</v>
      </c>
      <c r="M21">
        <v>111127.17157000001</v>
      </c>
    </row>
    <row r="22" spans="9:13" x14ac:dyDescent="0.25">
      <c r="I22" s="1">
        <v>46142</v>
      </c>
      <c r="L22">
        <v>122298.36410999999</v>
      </c>
      <c r="M22">
        <v>112714.55206</v>
      </c>
    </row>
    <row r="23" spans="9:13" x14ac:dyDescent="0.25">
      <c r="I23" s="1">
        <v>46173</v>
      </c>
      <c r="J23">
        <v>121753.28354999999</v>
      </c>
      <c r="K23">
        <v>113604.0006</v>
      </c>
      <c r="L23">
        <v>121753.28354999999</v>
      </c>
      <c r="M23">
        <v>113604.0006</v>
      </c>
    </row>
  </sheetData>
  <pageMargins left="0.7" right="0.7" top="0.75" bottom="0.75" header="0.3" footer="0.3"/>
  <drawing r:id="rId1"/>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EA56-4734-4575-B795-9AFA6DB51043}">
  <dimension ref="B1:N19"/>
  <sheetViews>
    <sheetView workbookViewId="0">
      <selection activeCell="N19" sqref="N1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841</v>
      </c>
      <c r="C2" t="s">
        <v>112</v>
      </c>
      <c r="D2" t="s">
        <v>113</v>
      </c>
      <c r="E2" t="str">
        <f>_xlfn.CONCAT(B2,"_",C2,"_",D2)</f>
        <v>841_B_PH_FOORD</v>
      </c>
      <c r="F2" t="str">
        <f>INDEX(
Table_MAPPINGS_PH_GRAPHS_2[SERIES_ID],
MATCH(E2,Table_MAPPINGS_PH_GRAPHS_2[LOOKUP],0
))</f>
        <v>8531</v>
      </c>
      <c r="G2" t="str">
        <f>INDEX(
Table_MAPPINGS_PH_GRAPHS_2[LEGEND_DESCRIPTION],
MATCH(E2,Table_MAPPINGS_PH_GRAPHS_2[LOOKUP],0
))</f>
        <v>Foord</v>
      </c>
      <c r="I2" s="1">
        <v>45783</v>
      </c>
      <c r="L2">
        <v>100000</v>
      </c>
      <c r="M2">
        <v>100000</v>
      </c>
    </row>
    <row r="3" spans="2:13" x14ac:dyDescent="0.25">
      <c r="B3">
        <v>841</v>
      </c>
      <c r="C3" t="str">
        <f>C2</f>
        <v>B</v>
      </c>
      <c r="D3" t="s">
        <v>114</v>
      </c>
      <c r="E3" t="str">
        <f>_xlfn.CONCAT(B3,"_",C3,"_",D3)</f>
        <v>841_B_PH_COMP_1</v>
      </c>
      <c r="F3" t="str">
        <f>INDEX(
Table_MAPPINGS_PH_GRAPHS_2[SERIES_ID],
MATCH(E3,Table_MAPPINGS_PH_GRAPHS_2[LOOKUP],0
))</f>
        <v>8526</v>
      </c>
      <c r="G3" t="str">
        <f>INDEX(
Table_MAPPINGS_PH_GRAPHS_2[LEGEND_DESCRIPTION],
MATCH(E3,Table_MAPPINGS_PH_GRAPHS_2[LOOKUP],0
))</f>
        <v>Benchmark</v>
      </c>
      <c r="I3" s="1">
        <v>45808</v>
      </c>
      <c r="L3">
        <v>100521</v>
      </c>
      <c r="M3">
        <v>100511.24993000001</v>
      </c>
    </row>
    <row r="4" spans="2:13" x14ac:dyDescent="0.25">
      <c r="I4" s="1">
        <v>45838</v>
      </c>
      <c r="L4">
        <v>101176</v>
      </c>
      <c r="M4">
        <v>101138.31621999999</v>
      </c>
    </row>
    <row r="5" spans="2:13" x14ac:dyDescent="0.25">
      <c r="I5" s="1">
        <v>45869</v>
      </c>
      <c r="L5">
        <v>101790.34474</v>
      </c>
      <c r="M5">
        <v>101761.63037</v>
      </c>
    </row>
    <row r="6" spans="2:13" x14ac:dyDescent="0.25">
      <c r="I6" s="1">
        <v>45900</v>
      </c>
      <c r="L6">
        <v>102493.93668</v>
      </c>
      <c r="M6">
        <v>102340.42676</v>
      </c>
    </row>
    <row r="7" spans="2:13" x14ac:dyDescent="0.25">
      <c r="I7" s="1">
        <v>45930</v>
      </c>
      <c r="L7">
        <v>103102.50327</v>
      </c>
      <c r="M7">
        <v>102973.52269</v>
      </c>
    </row>
    <row r="8" spans="2:13" x14ac:dyDescent="0.25">
      <c r="I8" s="1">
        <v>45961</v>
      </c>
      <c r="L8">
        <v>104040.1488</v>
      </c>
      <c r="M8">
        <v>103584.13855</v>
      </c>
    </row>
    <row r="9" spans="2:13" x14ac:dyDescent="0.25">
      <c r="I9" s="1">
        <v>45991</v>
      </c>
      <c r="L9">
        <v>104686.15612</v>
      </c>
      <c r="M9">
        <v>104134.09753</v>
      </c>
    </row>
    <row r="10" spans="2:13" x14ac:dyDescent="0.25">
      <c r="I10" s="1">
        <v>46022</v>
      </c>
      <c r="L10">
        <v>105375.43666000001</v>
      </c>
      <c r="M10">
        <v>104777.72895</v>
      </c>
    </row>
    <row r="11" spans="2:13" x14ac:dyDescent="0.25">
      <c r="I11" s="1">
        <v>46053</v>
      </c>
      <c r="L11">
        <v>105962.22542</v>
      </c>
      <c r="M11">
        <v>105358.44237</v>
      </c>
    </row>
    <row r="12" spans="2:13" x14ac:dyDescent="0.25">
      <c r="I12" s="1">
        <v>46081</v>
      </c>
      <c r="L12">
        <v>106649.45382</v>
      </c>
      <c r="M12">
        <v>105898.70149000001</v>
      </c>
    </row>
    <row r="13" spans="2:13" x14ac:dyDescent="0.25">
      <c r="I13" s="1">
        <v>46112</v>
      </c>
      <c r="L13">
        <v>107264.28716000001</v>
      </c>
      <c r="M13">
        <v>106515.01929</v>
      </c>
    </row>
    <row r="14" spans="2:13" x14ac:dyDescent="0.25">
      <c r="I14" s="1">
        <v>46142</v>
      </c>
      <c r="L14">
        <v>108057.86694000001</v>
      </c>
      <c r="M14">
        <v>107094.58577000001</v>
      </c>
    </row>
    <row r="15" spans="2:13" x14ac:dyDescent="0.25">
      <c r="I15" s="1">
        <v>46173</v>
      </c>
      <c r="J15">
        <v>108592.88089</v>
      </c>
      <c r="K15">
        <v>107658.47190999999</v>
      </c>
      <c r="L15">
        <v>108592.88089</v>
      </c>
      <c r="M15">
        <v>107658.47190999999</v>
      </c>
    </row>
    <row r="19" spans="14:14" x14ac:dyDescent="0.25">
      <c r="N19" t="s">
        <v>16364</v>
      </c>
    </row>
  </sheetData>
  <pageMargins left="0.7" right="0.7" top="0.75" bottom="0.75" header="0.3" footer="0.3"/>
  <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BADC-7E2A-4A2A-8F49-ED032D70344E}">
  <dimension ref="A1:M34"/>
  <sheetViews>
    <sheetView showGridLines="0" workbookViewId="0">
      <selection activeCell="D4" sqref="D4"/>
    </sheetView>
  </sheetViews>
  <sheetFormatPr defaultColWidth="42.140625" defaultRowHeight="15" x14ac:dyDescent="0.25"/>
  <cols>
    <col min="1" max="1" width="5.28515625" style="15" bestFit="1" customWidth="1"/>
    <col min="2" max="5" width="10.28515625" style="15" customWidth="1"/>
    <col min="6" max="6" width="1.5703125" style="5" bestFit="1" customWidth="1"/>
    <col min="7" max="7" width="3.7109375" style="21" customWidth="1"/>
    <col min="8" max="8" width="1.85546875" style="15" customWidth="1"/>
    <col min="9" max="9" width="2.42578125" bestFit="1" customWidth="1"/>
    <col min="10" max="10" width="4.85546875" style="15" bestFit="1" customWidth="1"/>
    <col min="11" max="11" width="5.5703125" style="15" bestFit="1" customWidth="1"/>
    <col min="12" max="16384" width="42.140625" style="15"/>
  </cols>
  <sheetData>
    <row r="1" spans="1:11" x14ac:dyDescent="0.25">
      <c r="B1" s="15" t="s">
        <v>143</v>
      </c>
      <c r="C1" s="15" t="s">
        <v>42</v>
      </c>
      <c r="D1" s="17"/>
      <c r="E1" s="17"/>
      <c r="F1" s="4"/>
      <c r="G1" s="20"/>
    </row>
    <row r="2" spans="1:11" ht="11.25" customHeight="1" x14ac:dyDescent="0.25">
      <c r="D2" s="101">
        <f>MONTH_END_DATE</f>
        <v>46173</v>
      </c>
      <c r="E2" s="101" cm="1">
        <f t="array" ref="E2">_xlfn.SWITCH(MONTH(D2),
    1, DATE(YEAR(D2)-1, 12, 31),
    2, DATE(YEAR(D2)-1, 12, 31),
    3, DATE(YEAR(D2)-1, 12, 31),
    4, DATE(YEAR(D2), 3, 31),
    5, DATE(YEAR(D2), 3, 31),
    6, DATE(YEAR(D2), 3, 31),
    7, DATE(YEAR(D2), 6, 30),
    8, DATE(YEAR(D2), 6, 30),
    9, DATE(YEAR(D2), 6, 30),
    10, DATE(YEAR(D2), 9, 30),
    11, DATE(YEAR(D2), 9, 30),
    12, DATE(YEAR(D2), 9, 30)
)</f>
        <v>46112</v>
      </c>
      <c r="F2" s="4"/>
      <c r="G2" s="20"/>
    </row>
    <row r="3" spans="1:11" ht="11.25" customHeight="1" x14ac:dyDescent="0.25">
      <c r="E3" s="17"/>
    </row>
    <row r="4" spans="1:11" ht="11.25" customHeight="1" x14ac:dyDescent="0.15">
      <c r="A4" s="7"/>
      <c r="B4" s="7">
        <v>841</v>
      </c>
      <c r="C4" s="7" t="s">
        <v>44</v>
      </c>
      <c r="D4" s="33">
        <f>SUMIFS(
FI_PSOT[[EXPOSURE_VALUE_PERCENTAGE]:[EXPOSURE_VALUE_PERCENTAGE]],
FI_PSOT[[PORTFOLIO_CODE]:[PORTFOLIO_CODE]],$B4,
FI_PSOT[[ACCOUNT_DATE]:[ACCOUNT_DATE]],D$2,
FI_PSOT[[INSTRUMENT_TYPE]:[INSTRUMENT_TYPE]],$C4
)</f>
        <v>8.562881E-2</v>
      </c>
      <c r="E4" s="33">
        <f>SUMIFS(
FI_PSOT[[EXPOSURE_VALUE_PERCENTAGE]:[EXPOSURE_VALUE_PERCENTAGE]],
FI_PSOT[[PORTFOLIO_CODE]:[PORTFOLIO_CODE]],$B4,
FI_PSOT[[ACCOUNT_DATE]:[ACCOUNT_DATE]],E$2,
FI_PSOT[[INSTRUMENT_TYPE]:[INSTRUMENT_TYPE]],$C4
)</f>
        <v>5.4005690000000002E-2</v>
      </c>
      <c r="F4" s="14" t="str">
        <f t="shared" ref="F4:F12" si="0">IF(G4=0,"",IF(G4&gt;0,$I$4,$I$5))</f>
        <v>p</v>
      </c>
      <c r="G4" s="35">
        <f>(D4-E4)*100</f>
        <v>3.1623119999999996</v>
      </c>
      <c r="I4" s="10" t="s">
        <v>125</v>
      </c>
    </row>
    <row r="5" spans="1:11" ht="11.25" customHeight="1" x14ac:dyDescent="0.15">
      <c r="A5" s="7"/>
      <c r="B5" s="7">
        <v>841</v>
      </c>
      <c r="C5" s="7" t="s">
        <v>15839</v>
      </c>
      <c r="D5" s="33">
        <f>SUMIFS(
FI_PSOT[[EXPOSURE_VALUE_PERCENTAGE]:[EXPOSURE_VALUE_PERCENTAGE]],
FI_PSOT[[PORTFOLIO_CODE]:[PORTFOLIO_CODE]],$B5,
FI_PSOT[[ACCOUNT_DATE]:[ACCOUNT_DATE]],D$2,
FI_PSOT[[INSTRUMENT_TYPE]:[INSTRUMENT_TYPE]],$C5
)</f>
        <v>0</v>
      </c>
      <c r="E5" s="33">
        <f>SUMIFS(
FI_PSOT[[EXPOSURE_VALUE_PERCENTAGE]:[EXPOSURE_VALUE_PERCENTAGE]],
FI_PSOT[[PORTFOLIO_CODE]:[PORTFOLIO_CODE]],$B5,
FI_PSOT[[ACCOUNT_DATE]:[ACCOUNT_DATE]],E$2,
FI_PSOT[[INSTRUMENT_TYPE]:[INSTRUMENT_TYPE]],$C5
)</f>
        <v>0</v>
      </c>
      <c r="F5" s="14" t="str">
        <f t="shared" si="0"/>
        <v/>
      </c>
      <c r="G5" s="35">
        <f t="shared" ref="G5:G12" si="1">(D5-E5)*100</f>
        <v>0</v>
      </c>
      <c r="I5" s="10" t="s">
        <v>126</v>
      </c>
    </row>
    <row r="6" spans="1:11" ht="11.25" customHeight="1" x14ac:dyDescent="0.15">
      <c r="A6" s="7"/>
      <c r="B6" s="7">
        <v>841</v>
      </c>
      <c r="C6" s="7" t="s">
        <v>15837</v>
      </c>
      <c r="D6" s="33">
        <f>SUMIFS(
FI_PSOT[[EXPOSURE_VALUE_PERCENTAGE]:[EXPOSURE_VALUE_PERCENTAGE]],
FI_PSOT[[PORTFOLIO_CODE]:[PORTFOLIO_CODE]],$B6,
FI_PSOT[[ACCOUNT_DATE]:[ACCOUNT_DATE]],D$2,
FI_PSOT[[INSTRUMENT_TYPE]:[INSTRUMENT_TYPE]],$C6
)</f>
        <v>0</v>
      </c>
      <c r="E6" s="33">
        <f>SUMIFS(
FI_PSOT[[EXPOSURE_VALUE_PERCENTAGE]:[EXPOSURE_VALUE_PERCENTAGE]],
FI_PSOT[[PORTFOLIO_CODE]:[PORTFOLIO_CODE]],$B6,
FI_PSOT[[ACCOUNT_DATE]:[ACCOUNT_DATE]],E$2,
FI_PSOT[[INSTRUMENT_TYPE]:[INSTRUMENT_TYPE]],$C6
)</f>
        <v>0</v>
      </c>
      <c r="F6" s="14" t="str">
        <f t="shared" si="0"/>
        <v/>
      </c>
      <c r="G6" s="35">
        <f t="shared" si="1"/>
        <v>0</v>
      </c>
      <c r="I6" s="11"/>
    </row>
    <row r="7" spans="1:11" ht="11.25" customHeight="1" x14ac:dyDescent="0.15">
      <c r="A7" s="7"/>
      <c r="B7" s="7">
        <v>841</v>
      </c>
      <c r="C7" s="7" t="s">
        <v>43</v>
      </c>
      <c r="D7" s="33">
        <f>SUMIFS(
FI_PSOT[[EXPOSURE_VALUE_PERCENTAGE]:[EXPOSURE_VALUE_PERCENTAGE]],
FI_PSOT[[PORTFOLIO_CODE]:[PORTFOLIO_CODE]],$B7,
FI_PSOT[[ACCOUNT_DATE]:[ACCOUNT_DATE]],D$2,
FI_PSOT[[INSTRUMENT_TYPE]:[INSTRUMENT_TYPE]],$C7
)</f>
        <v>0.23941418</v>
      </c>
      <c r="E7" s="33">
        <f>SUMIFS(
FI_PSOT[[EXPOSURE_VALUE_PERCENTAGE]:[EXPOSURE_VALUE_PERCENTAGE]],
FI_PSOT[[PORTFOLIO_CODE]:[PORTFOLIO_CODE]],$B7,
FI_PSOT[[ACCOUNT_DATE]:[ACCOUNT_DATE]],E$2,
FI_PSOT[[INSTRUMENT_TYPE]:[INSTRUMENT_TYPE]],$C7
)</f>
        <v>0.23858932999999999</v>
      </c>
      <c r="F7" s="14" t="str">
        <f t="shared" si="0"/>
        <v>p</v>
      </c>
      <c r="G7" s="35">
        <f t="shared" si="1"/>
        <v>8.2485000000001585E-2</v>
      </c>
      <c r="I7" s="11"/>
    </row>
    <row r="8" spans="1:11" ht="11.25" customHeight="1" x14ac:dyDescent="0.15">
      <c r="A8" s="7"/>
      <c r="B8" s="7">
        <v>841</v>
      </c>
      <c r="C8" s="7" t="s">
        <v>15843</v>
      </c>
      <c r="D8" s="33">
        <f>SUMIFS(
FI_PSOT[[EXPOSURE_VALUE_PERCENTAGE]:[EXPOSURE_VALUE_PERCENTAGE]],
FI_PSOT[[PORTFOLIO_CODE]:[PORTFOLIO_CODE]],$B8,
FI_PSOT[[ACCOUNT_DATE]:[ACCOUNT_DATE]],D$2,
FI_PSOT[[INSTRUMENT_TYPE]:[INSTRUMENT_TYPE]],$C8
)</f>
        <v>0.65079529000000003</v>
      </c>
      <c r="E8" s="33">
        <f>SUMIFS(
FI_PSOT[[EXPOSURE_VALUE_PERCENTAGE]:[EXPOSURE_VALUE_PERCENTAGE]],
FI_PSOT[[PORTFOLIO_CODE]:[PORTFOLIO_CODE]],$B8,
FI_PSOT[[ACCOUNT_DATE]:[ACCOUNT_DATE]],E$2,
FI_PSOT[[INSTRUMENT_TYPE]:[INSTRUMENT_TYPE]],$C8
)</f>
        <v>0.67040520000000003</v>
      </c>
      <c r="F8" s="14" t="str">
        <f t="shared" si="0"/>
        <v>q</v>
      </c>
      <c r="G8" s="35">
        <f t="shared" si="1"/>
        <v>-1.9609910000000008</v>
      </c>
      <c r="I8" s="11"/>
    </row>
    <row r="9" spans="1:11" ht="11.25" customHeight="1" x14ac:dyDescent="0.2">
      <c r="A9" s="7"/>
      <c r="B9" s="7">
        <v>841</v>
      </c>
      <c r="C9" s="7" t="s">
        <v>15840</v>
      </c>
      <c r="D9" s="33">
        <f>SUMIFS(
FI_PSOT[[EXPOSURE_VALUE_PERCENTAGE]:[EXPOSURE_VALUE_PERCENTAGE]],
FI_PSOT[[PORTFOLIO_CODE]:[PORTFOLIO_CODE]],$B9,
FI_PSOT[[ACCOUNT_DATE]:[ACCOUNT_DATE]],D$2,
FI_PSOT[[INSTRUMENT_TYPE]:[INSTRUMENT_TYPE]],$C9
)</f>
        <v>0</v>
      </c>
      <c r="E9" s="33">
        <f>SUMIFS(
FI_PSOT[[EXPOSURE_VALUE_PERCENTAGE]:[EXPOSURE_VALUE_PERCENTAGE]],
FI_PSOT[[PORTFOLIO_CODE]:[PORTFOLIO_CODE]],$B9,
FI_PSOT[[ACCOUNT_DATE]:[ACCOUNT_DATE]],E$2,
FI_PSOT[[INSTRUMENT_TYPE]:[INSTRUMENT_TYPE]],$C9
)</f>
        <v>0</v>
      </c>
      <c r="F9" s="14" t="str">
        <f t="shared" si="0"/>
        <v/>
      </c>
      <c r="G9" s="35">
        <f t="shared" si="1"/>
        <v>0</v>
      </c>
      <c r="I9" s="13"/>
    </row>
    <row r="10" spans="1:11" ht="11.25" customHeight="1" x14ac:dyDescent="0.15">
      <c r="A10" s="7"/>
      <c r="B10" s="7">
        <v>841</v>
      </c>
      <c r="C10" s="7" t="s">
        <v>15842</v>
      </c>
      <c r="D10" s="33">
        <f>SUMIFS(
FI_PSOT[[EXPOSURE_VALUE_PERCENTAGE]:[EXPOSURE_VALUE_PERCENTAGE]],
FI_PSOT[[PORTFOLIO_CODE]:[PORTFOLIO_CODE]],$B10,
FI_PSOT[[ACCOUNT_DATE]:[ACCOUNT_DATE]],D$2,
FI_PSOT[[INSTRUMENT_TYPE]:[INSTRUMENT_TYPE]],$C10
)</f>
        <v>0</v>
      </c>
      <c r="E10" s="33">
        <f>SUMIFS(
FI_PSOT[[EXPOSURE_VALUE_PERCENTAGE]:[EXPOSURE_VALUE_PERCENTAGE]],
FI_PSOT[[PORTFOLIO_CODE]:[PORTFOLIO_CODE]],$B10,
FI_PSOT[[ACCOUNT_DATE]:[ACCOUNT_DATE]],E$2,
FI_PSOT[[INSTRUMENT_TYPE]:[INSTRUMENT_TYPE]],$C10
)</f>
        <v>0</v>
      </c>
      <c r="F10" s="14" t="str">
        <f t="shared" si="0"/>
        <v/>
      </c>
      <c r="G10" s="35">
        <f t="shared" si="1"/>
        <v>0</v>
      </c>
      <c r="I10" s="11"/>
    </row>
    <row r="11" spans="1:11" ht="11.25" customHeight="1" x14ac:dyDescent="0.15">
      <c r="A11" s="7"/>
      <c r="B11" s="7">
        <v>841</v>
      </c>
      <c r="C11" s="7" t="s">
        <v>15841</v>
      </c>
      <c r="D11" s="33">
        <f>SUMIFS(
FI_PSOT[[EXPOSURE_VALUE_PERCENTAGE]:[EXPOSURE_VALUE_PERCENTAGE]],
FI_PSOT[[PORTFOLIO_CODE]:[PORTFOLIO_CODE]],$B11,
FI_PSOT[[ACCOUNT_DATE]:[ACCOUNT_DATE]],D$2,
FI_PSOT[[INSTRUMENT_TYPE]:[INSTRUMENT_TYPE]],$C11
)</f>
        <v>0</v>
      </c>
      <c r="E11" s="33">
        <f>SUMIFS(
FI_PSOT[[EXPOSURE_VALUE_PERCENTAGE]:[EXPOSURE_VALUE_PERCENTAGE]],
FI_PSOT[[PORTFOLIO_CODE]:[PORTFOLIO_CODE]],$B11,
FI_PSOT[[ACCOUNT_DATE]:[ACCOUNT_DATE]],E$2,
FI_PSOT[[INSTRUMENT_TYPE]:[INSTRUMENT_TYPE]],$C11
)</f>
        <v>0</v>
      </c>
      <c r="F11" s="14" t="str">
        <f t="shared" si="0"/>
        <v/>
      </c>
      <c r="G11" s="35">
        <f t="shared" si="1"/>
        <v>0</v>
      </c>
      <c r="I11" s="11"/>
    </row>
    <row r="12" spans="1:11" ht="11.25" customHeight="1" x14ac:dyDescent="0.15">
      <c r="A12" s="7"/>
      <c r="B12" s="7">
        <v>841</v>
      </c>
      <c r="C12" s="7" t="s">
        <v>48</v>
      </c>
      <c r="D12" s="33">
        <f>SUMIFS(
FI_PSOT[[EXPOSURE_VALUE_PERCENTAGE]:[EXPOSURE_VALUE_PERCENTAGE]],
FI_PSOT[[PORTFOLIO_CODE]:[PORTFOLIO_CODE]],$B12,
FI_PSOT[[ACCOUNT_DATE]:[ACCOUNT_DATE]],D$2,
FI_PSOT[[INSTRUMENT_TYPE]:[INSTRUMENT_TYPE]],$C12
)</f>
        <v>4.4839199999999997E-3</v>
      </c>
      <c r="E12" s="33">
        <f>SUMIFS(
FI_PSOT[[EXPOSURE_VALUE_PERCENTAGE]:[EXPOSURE_VALUE_PERCENTAGE]],
FI_PSOT[[PORTFOLIO_CODE]:[PORTFOLIO_CODE]],$B12,
FI_PSOT[[ACCOUNT_DATE]:[ACCOUNT_DATE]],E$2,
FI_PSOT[[INSTRUMENT_TYPE]:[INSTRUMENT_TYPE]],$C12
)</f>
        <v>1.6464369999999999E-2</v>
      </c>
      <c r="F12" s="14" t="str">
        <f t="shared" si="0"/>
        <v>q</v>
      </c>
      <c r="G12" s="35">
        <f t="shared" si="1"/>
        <v>-1.198045</v>
      </c>
      <c r="I12" s="11"/>
    </row>
    <row r="13" spans="1:11" ht="11.25" customHeight="1" x14ac:dyDescent="0.15">
      <c r="A13" s="7"/>
      <c r="B13" s="7"/>
      <c r="C13" s="7"/>
      <c r="D13" s="18"/>
      <c r="E13" s="17"/>
      <c r="F13" s="14"/>
      <c r="G13" s="8"/>
      <c r="I13" s="11"/>
      <c r="K13" s="16"/>
    </row>
    <row r="14" spans="1:11" ht="12.75" customHeight="1" x14ac:dyDescent="0.15">
      <c r="A14" s="7"/>
      <c r="B14" s="7"/>
      <c r="C14" s="7"/>
      <c r="D14" s="18"/>
      <c r="E14" s="17"/>
      <c r="F14" s="14"/>
      <c r="G14" s="8"/>
      <c r="I14" s="11"/>
      <c r="K14" s="16"/>
    </row>
    <row r="15" spans="1:11" x14ac:dyDescent="0.25">
      <c r="C15" s="15" t="s">
        <v>141</v>
      </c>
      <c r="D15" s="19">
        <f>SUM(D4:D12)</f>
        <v>0.98032220000000003</v>
      </c>
      <c r="E15" s="19">
        <f>SUM(E4:E12)</f>
        <v>0.97946459000000008</v>
      </c>
    </row>
    <row r="26" spans="12:13" x14ac:dyDescent="0.25">
      <c r="L26"/>
      <c r="M26"/>
    </row>
    <row r="27" spans="12:13" x14ac:dyDescent="0.25">
      <c r="L27"/>
      <c r="M27"/>
    </row>
    <row r="28" spans="12:13" x14ac:dyDescent="0.25">
      <c r="L28"/>
      <c r="M28"/>
    </row>
    <row r="29" spans="12:13" x14ac:dyDescent="0.25">
      <c r="L29"/>
      <c r="M29"/>
    </row>
    <row r="30" spans="12:13" x14ac:dyDescent="0.25">
      <c r="L30"/>
      <c r="M30"/>
    </row>
    <row r="31" spans="12:13" x14ac:dyDescent="0.25">
      <c r="L31"/>
      <c r="M31"/>
    </row>
    <row r="32" spans="12:13" x14ac:dyDescent="0.25">
      <c r="L32"/>
      <c r="M32"/>
    </row>
    <row r="33" spans="12:13" x14ac:dyDescent="0.25">
      <c r="L33"/>
      <c r="M33"/>
    </row>
    <row r="34" spans="12:13" x14ac:dyDescent="0.25">
      <c r="L34"/>
      <c r="M34"/>
    </row>
  </sheetData>
  <conditionalFormatting sqref="E13:E14">
    <cfRule type="dataBar" priority="2">
      <dataBar showValue="0">
        <cfvo type="min"/>
        <cfvo type="max"/>
        <color rgb="FFD25347"/>
      </dataBar>
      <extLst>
        <ext xmlns:x14="http://schemas.microsoft.com/office/spreadsheetml/2009/9/main" uri="{B025F937-C7B1-47D3-B67F-A62EFF666E3E}">
          <x14:id>{C83F8170-5F23-4AF6-A857-083A12D30E12}</x14:id>
        </ext>
      </extLst>
    </cfRule>
  </conditionalFormatting>
  <conditionalFormatting sqref="F4:F14">
    <cfRule type="containsText" dxfId="14" priority="1" operator="containsText" text="q">
      <formula>NOT(ISERROR(SEARCH("q",F4)))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83F8170-5F23-4AF6-A857-083A12D30E12}">
            <x14:dataBar minLength="0" maxLength="100" gradient="0">
              <x14:cfvo type="autoMin"/>
              <x14:cfvo type="autoMax"/>
              <x14:negativeFillColor rgb="FFFF0000"/>
              <x14:axisColor rgb="FF000000"/>
            </x14:dataBar>
          </x14:cfRule>
          <xm:sqref>E13:E14</xm:sqref>
        </x14:conditionalFormatting>
      </x14:conditionalFormatting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69B3-97E1-44FD-B6B0-DD1EC02A16A3}">
  <dimension ref="A1:M33"/>
  <sheetViews>
    <sheetView showGridLines="0" workbookViewId="0">
      <selection activeCell="D24" sqref="D20:D24"/>
    </sheetView>
  </sheetViews>
  <sheetFormatPr defaultColWidth="42.140625" defaultRowHeight="15" x14ac:dyDescent="0.25"/>
  <cols>
    <col min="1" max="1" width="5.28515625" style="15" bestFit="1" customWidth="1"/>
    <col min="2" max="5" width="10.28515625" style="15" customWidth="1"/>
    <col min="6" max="6" width="1.5703125" style="5" bestFit="1" customWidth="1"/>
    <col min="7" max="7" width="4.5703125" style="21" customWidth="1"/>
    <col min="8" max="8" width="1.85546875" style="15" customWidth="1"/>
    <col min="9" max="9" width="2.42578125" bestFit="1" customWidth="1"/>
    <col min="10" max="10" width="4.85546875" style="15" bestFit="1" customWidth="1"/>
    <col min="11" max="11" width="5.5703125" style="15" bestFit="1" customWidth="1"/>
    <col min="12" max="16384" width="42.140625" style="15"/>
  </cols>
  <sheetData>
    <row r="1" spans="1:11" x14ac:dyDescent="0.25">
      <c r="B1" s="15" t="s">
        <v>143</v>
      </c>
      <c r="C1" s="15" t="s">
        <v>42</v>
      </c>
      <c r="D1" s="17"/>
      <c r="E1" s="17"/>
      <c r="F1" s="4"/>
      <c r="G1" s="20"/>
    </row>
    <row r="2" spans="1:11" ht="11.25" customHeight="1" x14ac:dyDescent="0.25">
      <c r="D2" s="101">
        <f>MONTH_END_DATE</f>
        <v>46173</v>
      </c>
      <c r="E2" s="101" cm="1">
        <f t="array" ref="E2">_xlfn.SWITCH(MONTH(D2),
    1, DATE(YEAR(D2)-1, 12, 31),
    2, DATE(YEAR(D2)-1, 12, 31),
    3, DATE(YEAR(D2)-1, 12, 31),
    4, DATE(YEAR(D2), 3, 31),
    5, DATE(YEAR(D2), 3, 31),
    6, DATE(YEAR(D2), 3, 31),
    7, DATE(YEAR(D2), 6, 30),
    8, DATE(YEAR(D2), 6, 30),
    9, DATE(YEAR(D2), 6, 30),
    10, DATE(YEAR(D2), 9, 30),
    11, DATE(YEAR(D2), 9, 30),
    12, DATE(YEAR(D2), 9, 30)
)</f>
        <v>46112</v>
      </c>
      <c r="F2" s="4"/>
      <c r="G2" s="20"/>
    </row>
    <row r="3" spans="1:11" ht="11.25" customHeight="1" x14ac:dyDescent="0.25">
      <c r="E3" s="17"/>
    </row>
    <row r="4" spans="1:11" ht="11.25" customHeight="1" x14ac:dyDescent="0.15">
      <c r="A4" s="7"/>
      <c r="B4" s="7">
        <v>841</v>
      </c>
      <c r="C4" s="7" t="s">
        <v>44</v>
      </c>
      <c r="D4" s="33">
        <f>D20</f>
        <v>8.4438236321842067E-2</v>
      </c>
      <c r="E4" s="33">
        <f>D29</f>
        <v>5.2747036905529711E-2</v>
      </c>
      <c r="F4" s="14" t="str">
        <f>IF(G4=0,"",IF(G4&gt;0,$I$4,$I$5))</f>
        <v>p</v>
      </c>
      <c r="G4" s="35">
        <f>(D4-E4)*100</f>
        <v>3.1691199416312354</v>
      </c>
      <c r="I4" s="10" t="s">
        <v>125</v>
      </c>
    </row>
    <row r="5" spans="1:11" ht="11.25" customHeight="1" x14ac:dyDescent="0.15">
      <c r="A5" s="7"/>
      <c r="B5" s="7">
        <v>841</v>
      </c>
      <c r="C5" s="7" t="s">
        <v>16017</v>
      </c>
      <c r="D5" s="33">
        <f>D21</f>
        <v>2.0868386383814923E-2</v>
      </c>
      <c r="E5" s="33">
        <f>D30</f>
        <v>2.1794062783332051E-2</v>
      </c>
      <c r="F5" s="14" t="str">
        <f>IF(G5=0,"",IF(G5&gt;0,$I$4,$I$5))</f>
        <v>q</v>
      </c>
      <c r="G5" s="35">
        <f>(D5-E5)*100</f>
        <v>-9.2567639951712799E-2</v>
      </c>
      <c r="I5" s="10" t="s">
        <v>126</v>
      </c>
    </row>
    <row r="6" spans="1:11" ht="11.25" customHeight="1" x14ac:dyDescent="0.15">
      <c r="A6" s="7"/>
      <c r="B6" s="7">
        <v>841</v>
      </c>
      <c r="C6" s="7" t="s">
        <v>16018</v>
      </c>
      <c r="D6" s="33">
        <f>D22</f>
        <v>0.65079528674956411</v>
      </c>
      <c r="E6" s="33">
        <f>D31</f>
        <v>0.67040519828931222</v>
      </c>
      <c r="F6" s="14" t="str">
        <f>IF(G6=0,"",IF(G6&gt;0,$I$4,$I$5))</f>
        <v>q</v>
      </c>
      <c r="G6" s="35">
        <f>(D6-E6)*100</f>
        <v>-1.9609911539748115</v>
      </c>
      <c r="I6" s="11"/>
    </row>
    <row r="7" spans="1:11" ht="11.25" customHeight="1" x14ac:dyDescent="0.15">
      <c r="A7" s="7"/>
      <c r="B7" s="7">
        <v>841</v>
      </c>
      <c r="C7" s="7" t="s">
        <v>16019</v>
      </c>
      <c r="D7" s="33">
        <f>D23</f>
        <v>0.2394141750853078</v>
      </c>
      <c r="E7" s="33">
        <f>D32</f>
        <v>0.23858932902099259</v>
      </c>
      <c r="F7" s="14" t="str">
        <f>IF(G7=0,"",IF(G7&gt;0,$I$4,$I$5))</f>
        <v>p</v>
      </c>
      <c r="G7" s="35">
        <f>(D7-E7)*100</f>
        <v>8.2484606431521001E-2</v>
      </c>
      <c r="I7" s="11"/>
    </row>
    <row r="8" spans="1:11" ht="11.25" customHeight="1" x14ac:dyDescent="0.15">
      <c r="A8" s="7"/>
      <c r="B8" s="7">
        <v>841</v>
      </c>
      <c r="C8" s="7" t="s">
        <v>14655</v>
      </c>
      <c r="D8" s="33">
        <f>D24</f>
        <v>4.4839154594710755E-3</v>
      </c>
      <c r="E8" s="33">
        <f>D33</f>
        <v>1.6464373000833352E-2</v>
      </c>
      <c r="F8" s="14" t="str">
        <f>IF(G8=0,"",IF(G8&gt;0,$I$4,$I$5))</f>
        <v>q</v>
      </c>
      <c r="G8" s="35">
        <f>(D8-E8)*100</f>
        <v>-1.1980457541362277</v>
      </c>
      <c r="I8" s="11"/>
    </row>
    <row r="9" spans="1:11" ht="11.25" customHeight="1" x14ac:dyDescent="0.15">
      <c r="A9" s="7"/>
      <c r="B9" s="7"/>
      <c r="C9" s="7"/>
      <c r="D9" s="18"/>
      <c r="E9" s="17"/>
      <c r="F9" s="14"/>
      <c r="G9" s="8"/>
      <c r="I9" s="11"/>
      <c r="K9" s="16"/>
    </row>
    <row r="10" spans="1:11" ht="12.75" customHeight="1" x14ac:dyDescent="0.15">
      <c r="A10" s="7"/>
      <c r="B10" s="7"/>
      <c r="C10" s="7"/>
      <c r="D10" s="18"/>
      <c r="E10" s="17"/>
      <c r="F10" s="14"/>
      <c r="G10" s="8"/>
      <c r="I10" s="11"/>
      <c r="K10" s="16"/>
    </row>
    <row r="11" spans="1:11" x14ac:dyDescent="0.25">
      <c r="C11" s="15" t="s">
        <v>141</v>
      </c>
      <c r="D11" s="19">
        <f>SUM(D4:D8)</f>
        <v>0.99999999999999989</v>
      </c>
      <c r="E11" s="19">
        <f>SUM(E4:E8)</f>
        <v>1</v>
      </c>
      <c r="G11" s="131">
        <f>SUM(G4:G8)</f>
        <v>4.4408920985006262E-15</v>
      </c>
    </row>
    <row r="12" spans="1:11" x14ac:dyDescent="0.25">
      <c r="D12" s="19"/>
      <c r="E12" s="19"/>
    </row>
    <row r="13" spans="1:11" x14ac:dyDescent="0.25">
      <c r="D13" s="19"/>
      <c r="E13" s="19"/>
    </row>
    <row r="14" spans="1:11" x14ac:dyDescent="0.25">
      <c r="D14" s="19"/>
      <c r="E14" s="19"/>
    </row>
    <row r="18" spans="3:13" x14ac:dyDescent="0.25">
      <c r="D18" s="130">
        <v>46173</v>
      </c>
    </row>
    <row r="20" spans="3:13" x14ac:dyDescent="0.25">
      <c r="C20" s="7" t="s">
        <v>44</v>
      </c>
      <c r="D20" s="33">
        <v>8.4438236321842067E-2</v>
      </c>
    </row>
    <row r="21" spans="3:13" x14ac:dyDescent="0.25">
      <c r="C21" s="7" t="s">
        <v>16017</v>
      </c>
      <c r="D21" s="33">
        <v>2.0868386383814923E-2</v>
      </c>
    </row>
    <row r="22" spans="3:13" x14ac:dyDescent="0.25">
      <c r="C22" s="7" t="s">
        <v>16018</v>
      </c>
      <c r="D22" s="33">
        <v>0.65079528674956411</v>
      </c>
    </row>
    <row r="23" spans="3:13" x14ac:dyDescent="0.25">
      <c r="C23" s="7" t="s">
        <v>16019</v>
      </c>
      <c r="D23" s="33">
        <v>0.2394141750853078</v>
      </c>
    </row>
    <row r="24" spans="3:13" x14ac:dyDescent="0.25">
      <c r="C24" s="7" t="s">
        <v>14655</v>
      </c>
      <c r="D24" s="33">
        <v>4.4839154594710755E-3</v>
      </c>
    </row>
    <row r="25" spans="3:13" x14ac:dyDescent="0.25">
      <c r="L25"/>
      <c r="M25"/>
    </row>
    <row r="26" spans="3:13" x14ac:dyDescent="0.25">
      <c r="L26"/>
      <c r="M26"/>
    </row>
    <row r="27" spans="3:13" x14ac:dyDescent="0.25">
      <c r="D27" s="130">
        <v>46112</v>
      </c>
      <c r="L27"/>
      <c r="M27"/>
    </row>
    <row r="28" spans="3:13" x14ac:dyDescent="0.25">
      <c r="L28"/>
      <c r="M28"/>
    </row>
    <row r="29" spans="3:13" x14ac:dyDescent="0.25">
      <c r="C29" s="7" t="s">
        <v>44</v>
      </c>
      <c r="D29" s="33">
        <v>5.2747036905529711E-2</v>
      </c>
      <c r="L29"/>
      <c r="M29"/>
    </row>
    <row r="30" spans="3:13" x14ac:dyDescent="0.25">
      <c r="C30" s="7" t="s">
        <v>16017</v>
      </c>
      <c r="D30" s="33">
        <v>2.1794062783332051E-2</v>
      </c>
      <c r="L30"/>
      <c r="M30"/>
    </row>
    <row r="31" spans="3:13" x14ac:dyDescent="0.25">
      <c r="C31" s="7" t="s">
        <v>16018</v>
      </c>
      <c r="D31" s="33">
        <v>0.67040519828931222</v>
      </c>
      <c r="L31"/>
      <c r="M31"/>
    </row>
    <row r="32" spans="3:13" x14ac:dyDescent="0.25">
      <c r="C32" s="7" t="s">
        <v>16019</v>
      </c>
      <c r="D32" s="33">
        <v>0.23858932902099259</v>
      </c>
      <c r="L32"/>
      <c r="M32"/>
    </row>
    <row r="33" spans="3:13" x14ac:dyDescent="0.25">
      <c r="C33" s="7" t="s">
        <v>14655</v>
      </c>
      <c r="D33" s="33">
        <v>1.6464373000833352E-2</v>
      </c>
      <c r="L33"/>
      <c r="M33"/>
    </row>
  </sheetData>
  <conditionalFormatting sqref="E9:E10">
    <cfRule type="dataBar" priority="2">
      <dataBar showValue="0">
        <cfvo type="min"/>
        <cfvo type="max"/>
        <color rgb="FFD25347"/>
      </dataBar>
      <extLst>
        <ext xmlns:x14="http://schemas.microsoft.com/office/spreadsheetml/2009/9/main" uri="{B025F937-C7B1-47D3-B67F-A62EFF666E3E}">
          <x14:id>{8DE21D9F-A319-47B0-9D4A-EF1455874A39}</x14:id>
        </ext>
      </extLst>
    </cfRule>
  </conditionalFormatting>
  <conditionalFormatting sqref="F4:F10">
    <cfRule type="containsText" dxfId="13" priority="1" operator="containsText" text="q">
      <formula>NOT(ISERROR(SEARCH("q",F4)))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DE21D9F-A319-47B0-9D4A-EF1455874A39}">
            <x14:dataBar minLength="0" maxLength="100" gradient="0">
              <x14:cfvo type="autoMin"/>
              <x14:cfvo type="autoMax"/>
              <x14:negativeFillColor rgb="FFFF0000"/>
              <x14:axisColor rgb="FF000000"/>
            </x14:dataBar>
          </x14:cfRule>
          <xm:sqref>E9:E10</xm:sqref>
        </x14:conditionalFormatting>
      </x14:conditionalFormatting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8CE4-B3A2-43ED-BC54-5643C885E652}">
  <dimension ref="A1:E44"/>
  <sheetViews>
    <sheetView showGridLines="0" workbookViewId="0">
      <selection activeCell="H19" sqref="H19"/>
    </sheetView>
  </sheetViews>
  <sheetFormatPr defaultColWidth="42.28515625" defaultRowHeight="9.75" x14ac:dyDescent="0.15"/>
  <cols>
    <col min="1" max="1" width="5.28515625" style="15" bestFit="1" customWidth="1"/>
    <col min="2" max="2" width="14.28515625" style="15" bestFit="1" customWidth="1"/>
    <col min="3" max="3" width="23.28515625" style="15" bestFit="1" customWidth="1"/>
    <col min="4" max="4" width="26.85546875" style="15" bestFit="1" customWidth="1"/>
    <col min="5" max="5" width="17.5703125" style="15" customWidth="1"/>
    <col min="6" max="16384" width="42.28515625" style="15"/>
  </cols>
  <sheetData>
    <row r="1" spans="1:5" ht="8.4499999999999993" customHeight="1" x14ac:dyDescent="0.15">
      <c r="B1" s="15" t="s">
        <v>8</v>
      </c>
    </row>
    <row r="2" spans="1:5" ht="8.4499999999999993" customHeight="1" x14ac:dyDescent="0.15">
      <c r="A2" s="7"/>
      <c r="B2" s="7">
        <v>841</v>
      </c>
      <c r="C2" s="15" t="s">
        <v>14558</v>
      </c>
      <c r="D2" s="22">
        <f>E37</f>
        <v>0.31149378999999999</v>
      </c>
    </row>
    <row r="3" spans="1:5" ht="8.4499999999999993" customHeight="1" x14ac:dyDescent="0.15">
      <c r="B3" s="7">
        <f>B2</f>
        <v>841</v>
      </c>
      <c r="C3" s="15" t="s">
        <v>14557</v>
      </c>
      <c r="D3" s="22">
        <f>E38</f>
        <v>0</v>
      </c>
    </row>
    <row r="4" spans="1:5" ht="8.4499999999999993" customHeight="1" x14ac:dyDescent="0.15">
      <c r="B4" s="7">
        <f>B3</f>
        <v>841</v>
      </c>
      <c r="C4" s="15" t="s">
        <v>14559</v>
      </c>
      <c r="D4" s="22">
        <f>E39</f>
        <v>0.42941422000000001</v>
      </c>
    </row>
    <row r="5" spans="1:5" ht="8.4499999999999993" customHeight="1" x14ac:dyDescent="0.15">
      <c r="B5" s="7">
        <f>B4</f>
        <v>841</v>
      </c>
      <c r="C5" s="15" t="s">
        <v>14562</v>
      </c>
      <c r="D5" s="22">
        <f>SUM(E41,E42,E43)</f>
        <v>0.23941418</v>
      </c>
    </row>
    <row r="6" spans="1:5" ht="8.4499999999999993" customHeight="1" x14ac:dyDescent="0.15">
      <c r="B6" s="7">
        <f>B5</f>
        <v>841</v>
      </c>
      <c r="C6" s="15" t="s">
        <v>14560</v>
      </c>
      <c r="D6" s="15">
        <v>0</v>
      </c>
    </row>
    <row r="7" spans="1:5" ht="8.4499999999999993" customHeight="1" x14ac:dyDescent="0.15">
      <c r="B7" s="7">
        <f>B6</f>
        <v>841</v>
      </c>
      <c r="C7" s="15" t="s">
        <v>14561</v>
      </c>
      <c r="D7" s="15">
        <f>E44</f>
        <v>2.1217710000000001E-2</v>
      </c>
      <c r="E7" s="22"/>
    </row>
    <row r="8" spans="1:5" x14ac:dyDescent="0.15">
      <c r="B8" s="7"/>
    </row>
    <row r="37" spans="2:5" x14ac:dyDescent="0.15">
      <c r="B37" s="7">
        <v>841</v>
      </c>
      <c r="C37" s="15" t="s">
        <v>15822</v>
      </c>
      <c r="D37" s="23" t="str">
        <f>_xlfn.TEXTJOIN("_",TRUE,B37,C37)</f>
        <v>841_1Y</v>
      </c>
      <c r="E37" s="15">
        <f>SUMIFS(FI_MATURITY_SPREAD[EXPOSURE_VALUE_PERCENTAGE],FI_MATURITY_SPREAD[LOOKUP],D37)</f>
        <v>0.31149378999999999</v>
      </c>
    </row>
    <row r="38" spans="2:5" x14ac:dyDescent="0.15">
      <c r="B38" s="7">
        <v>841</v>
      </c>
      <c r="C38" s="15" t="s">
        <v>15826</v>
      </c>
      <c r="D38" s="23" t="str">
        <f t="shared" ref="D38:D44" si="0">_xlfn.TEXTJOIN("_",TRUE,B38,C38)</f>
        <v>841_3Y</v>
      </c>
      <c r="E38" s="15">
        <f>SUMIFS(FI_MATURITY_SPREAD[EXPOSURE_VALUE_PERCENTAGE],FI_MATURITY_SPREAD[LOOKUP],D38)</f>
        <v>0</v>
      </c>
    </row>
    <row r="39" spans="2:5" x14ac:dyDescent="0.15">
      <c r="B39" s="7">
        <v>841</v>
      </c>
      <c r="C39" s="15" t="s">
        <v>15827</v>
      </c>
      <c r="D39" s="23" t="str">
        <f t="shared" si="0"/>
        <v>841_5Y</v>
      </c>
      <c r="E39" s="15">
        <f>SUMIFS(FI_MATURITY_SPREAD[EXPOSURE_VALUE_PERCENTAGE],FI_MATURITY_SPREAD[LOOKUP],D39)</f>
        <v>0.42941422000000001</v>
      </c>
    </row>
    <row r="40" spans="2:5" x14ac:dyDescent="0.15">
      <c r="B40" s="7">
        <v>841</v>
      </c>
      <c r="C40" s="15" t="s">
        <v>15824</v>
      </c>
      <c r="D40" s="23" t="str">
        <f t="shared" si="0"/>
        <v>841_7Y</v>
      </c>
      <c r="E40" s="15">
        <f>SUMIFS(FI_MATURITY_SPREAD[EXPOSURE_VALUE_PERCENTAGE],FI_MATURITY_SPREAD[LOOKUP],D40)</f>
        <v>0</v>
      </c>
    </row>
    <row r="41" spans="2:5" x14ac:dyDescent="0.15">
      <c r="B41" s="7">
        <v>841</v>
      </c>
      <c r="C41" s="15" t="s">
        <v>15830</v>
      </c>
      <c r="D41" s="23" t="str">
        <f t="shared" si="0"/>
        <v>841_12Y</v>
      </c>
      <c r="E41" s="15">
        <f>SUMIFS(FI_MATURITY_SPREAD[EXPOSURE_VALUE_PERCENTAGE],FI_MATURITY_SPREAD[LOOKUP],D41)</f>
        <v>0.23941418</v>
      </c>
    </row>
    <row r="42" spans="2:5" x14ac:dyDescent="0.15">
      <c r="B42" s="7">
        <v>841</v>
      </c>
      <c r="C42" s="15" t="s">
        <v>15829</v>
      </c>
      <c r="D42" s="23" t="str">
        <f t="shared" si="0"/>
        <v>841_20Y</v>
      </c>
      <c r="E42" s="15">
        <f>SUMIFS(FI_MATURITY_SPREAD[EXPOSURE_VALUE_PERCENTAGE],FI_MATURITY_SPREAD[LOOKUP],D42)</f>
        <v>0</v>
      </c>
    </row>
    <row r="43" spans="2:5" x14ac:dyDescent="0.15">
      <c r="B43" s="7">
        <v>841</v>
      </c>
      <c r="C43" s="15" t="s">
        <v>15831</v>
      </c>
      <c r="D43" s="23" t="str">
        <f t="shared" si="0"/>
        <v>841_20_UP</v>
      </c>
      <c r="E43" s="15">
        <f>SUMIFS(FI_MATURITY_SPREAD[EXPOSURE_VALUE_PERCENTAGE],FI_MATURITY_SPREAD[LOOKUP],D43)</f>
        <v>0</v>
      </c>
    </row>
    <row r="44" spans="2:5" x14ac:dyDescent="0.15">
      <c r="B44" s="7">
        <v>841</v>
      </c>
      <c r="C44" s="15" t="s">
        <v>15832</v>
      </c>
      <c r="D44" s="23" t="str">
        <f t="shared" si="0"/>
        <v>841_PERP</v>
      </c>
      <c r="E44" s="15">
        <v>2.1217710000000001E-2</v>
      </c>
    </row>
  </sheetData>
  <pageMargins left="0.7" right="0.7" top="0.75" bottom="0.75" header="0.3" footer="0.3"/>
  <pageSetup paperSize="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1BC41-3752-4937-BAA6-20412E461E7D}">
  <dimension ref="A1:L21"/>
  <sheetViews>
    <sheetView showGridLines="0" workbookViewId="0">
      <selection activeCell="M19" sqref="M19"/>
    </sheetView>
  </sheetViews>
  <sheetFormatPr defaultColWidth="42.28515625" defaultRowHeight="15" x14ac:dyDescent="0.25"/>
  <cols>
    <col min="1" max="1" width="5.28515625" bestFit="1" customWidth="1"/>
    <col min="2" max="2" width="8.85546875" bestFit="1" customWidth="1"/>
    <col min="3" max="3" width="6" bestFit="1" customWidth="1"/>
    <col min="4" max="4" width="10.140625" bestFit="1" customWidth="1"/>
    <col min="5" max="5" width="3.7109375" customWidth="1"/>
    <col min="6" max="6" width="22.140625" customWidth="1"/>
    <col min="7" max="7" width="10.5703125" customWidth="1"/>
    <col min="8" max="8" width="5.5703125" bestFit="1" customWidth="1"/>
    <col min="9" max="9" width="2.7109375" style="5" customWidth="1"/>
    <col min="10" max="10" width="5" style="5" bestFit="1" customWidth="1"/>
    <col min="11" max="11" width="1.7109375" bestFit="1" customWidth="1"/>
    <col min="12" max="12" width="2.85546875" bestFit="1" customWidth="1"/>
  </cols>
  <sheetData>
    <row r="1" spans="1:12" x14ac:dyDescent="0.25">
      <c r="A1" t="s">
        <v>142</v>
      </c>
      <c r="B1" t="s">
        <v>143</v>
      </c>
      <c r="C1" t="s">
        <v>42</v>
      </c>
      <c r="D1" t="s">
        <v>124</v>
      </c>
      <c r="F1" s="4"/>
      <c r="G1" s="4"/>
      <c r="H1" s="4"/>
      <c r="I1" s="4"/>
      <c r="J1" s="4"/>
    </row>
    <row r="2" spans="1:12" ht="12.2" customHeight="1" x14ac:dyDescent="0.25">
      <c r="A2" s="7">
        <v>1</v>
      </c>
      <c r="B2" s="7">
        <v>842</v>
      </c>
      <c r="C2" s="7" t="s">
        <v>128</v>
      </c>
      <c r="D2" s="7" t="str">
        <f>_xlfn.TEXTJOIN("_",TRUE,B2,C2,A2)</f>
        <v>842_ESAOT_1</v>
      </c>
      <c r="F2" s="3" t="e">
        <f>INDEX(
Table_V_FFS_ESAOT_MAX_10_CATEGORIES[[ITEM_DESCRIPTION]:[ITEM_DESCRIPTION]],
MATCH(D2,Table_V_FFS_ESAOT_MAX_10_CATEGORIES[[LOOKUP]:[LOOKUP]],0)
)</f>
        <v>#N/A</v>
      </c>
      <c r="G2" s="4" t="e">
        <f>INDEX(
Table_V_FFS_ESAOT_MAX_10_CATEGORIES[[CURRENT_VALUE]:[CURRENT_VALUE]],
MATCH(
D2,Table_V_FFS_ESAOT_MAX_10_CATEGORIES[[LOOKUP]:[LOOKUP]],0)
)</f>
        <v>#N/A</v>
      </c>
      <c r="H2" s="12">
        <f>IFERROR(INDEX(
Table_V_FFS_ESAOT_MAX_10_CATEGORIES[[CURRENT_VALUE]:[CURRENT_VALUE]],
MATCH(
D2,Table_V_FFS_ESAOT_MAX_10_CATEGORIES[[LOOKUP]:[LOOKUP]],0)
),0)</f>
        <v>0</v>
      </c>
      <c r="I2" s="14" t="str">
        <f t="shared" ref="I2:I10" si="0">IFERROR(IF(J2=0,"",IF(J2&gt;0,$L$2,$L$3)),"")</f>
        <v/>
      </c>
      <c r="J2" s="12" t="e">
        <f>INDEX(
Table_V_FFS_ESAOT_MAX_10_CATEGORIES[[CHANGE]:[CHANGE]],
MATCH(D2,Table_V_FFS_ESAOT_MAX_10_CATEGORIES[[LOOKUP]:[LOOKUP]],0)
)</f>
        <v>#N/A</v>
      </c>
      <c r="L2" s="10" t="s">
        <v>125</v>
      </c>
    </row>
    <row r="3" spans="1:12" ht="12.2" customHeight="1" x14ac:dyDescent="0.25">
      <c r="A3" s="7">
        <v>2</v>
      </c>
      <c r="B3" s="7">
        <v>842</v>
      </c>
      <c r="C3" s="7" t="s">
        <v>128</v>
      </c>
      <c r="D3" s="7" t="str">
        <f t="shared" ref="D3:D11" si="1">_xlfn.TEXTJOIN("_",TRUE,B3,C3,A3)</f>
        <v>842_ESAOT_2</v>
      </c>
      <c r="F3" s="3" t="e">
        <f>INDEX(
Table_V_FFS_ESAOT_MAX_10_CATEGORIES[[ITEM_DESCRIPTION]:[ITEM_DESCRIPTION]],
MATCH(D3,Table_V_FFS_ESAOT_MAX_10_CATEGORIES[[LOOKUP]:[LOOKUP]],0)
)</f>
        <v>#N/A</v>
      </c>
      <c r="G3" s="4" t="e">
        <f>INDEX(
Table_V_FFS_ESAOT_MAX_10_CATEGORIES[[CURRENT_VALUE]:[CURRENT_VALUE]],
MATCH(
D3,Table_V_FFS_ESAOT_MAX_10_CATEGORIES[[LOOKUP]:[LOOKUP]],0)
)</f>
        <v>#N/A</v>
      </c>
      <c r="H3" s="12" t="e">
        <f>INDEX(
Table_V_FFS_ESAOT_MAX_10_CATEGORIES[[CURRENT_VALUE]:[CURRENT_VALUE]],
MATCH(
D3,Table_V_FFS_ESAOT_MAX_10_CATEGORIES[[LOOKUP]:[LOOKUP]],0)
)</f>
        <v>#N/A</v>
      </c>
      <c r="I3" s="14" t="str">
        <f t="shared" si="0"/>
        <v/>
      </c>
      <c r="J3" s="12" t="e">
        <f>INDEX(
Table_V_FFS_ESAOT_MAX_10_CATEGORIES[[CHANGE]:[CHANGE]],
MATCH(D3,Table_V_FFS_ESAOT_MAX_10_CATEGORIES[[LOOKUP]:[LOOKUP]],0)
)</f>
        <v>#N/A</v>
      </c>
      <c r="L3" s="10" t="s">
        <v>126</v>
      </c>
    </row>
    <row r="4" spans="1:12" ht="12.2" customHeight="1" x14ac:dyDescent="0.25">
      <c r="A4" s="7">
        <v>3</v>
      </c>
      <c r="B4" s="7">
        <v>842</v>
      </c>
      <c r="C4" s="7" t="s">
        <v>128</v>
      </c>
      <c r="D4" s="7" t="str">
        <f t="shared" si="1"/>
        <v>842_ESAOT_3</v>
      </c>
      <c r="F4" s="3" t="e">
        <f>INDEX(
Table_V_FFS_ESAOT_MAX_10_CATEGORIES[[ITEM_DESCRIPTION]:[ITEM_DESCRIPTION]],
MATCH(D4,Table_V_FFS_ESAOT_MAX_10_CATEGORIES[[LOOKUP]:[LOOKUP]],0)
)</f>
        <v>#N/A</v>
      </c>
      <c r="G4" s="4" t="e">
        <f>INDEX(
Table_V_FFS_ESAOT_MAX_10_CATEGORIES[[CURRENT_VALUE]:[CURRENT_VALUE]],
MATCH(
D4,Table_V_FFS_ESAOT_MAX_10_CATEGORIES[[LOOKUP]:[LOOKUP]],0)
)</f>
        <v>#N/A</v>
      </c>
      <c r="H4" s="12" t="e">
        <f>INDEX(
Table_V_FFS_ESAOT_MAX_10_CATEGORIES[[CURRENT_VALUE]:[CURRENT_VALUE]],
MATCH(
D4,Table_V_FFS_ESAOT_MAX_10_CATEGORIES[[LOOKUP]:[LOOKUP]],0)
)</f>
        <v>#N/A</v>
      </c>
      <c r="I4" s="14" t="str">
        <f t="shared" si="0"/>
        <v/>
      </c>
      <c r="J4" s="12" t="e">
        <f>INDEX(
Table_V_FFS_ESAOT_MAX_10_CATEGORIES[[CHANGE]:[CHANGE]],
MATCH(D4,Table_V_FFS_ESAOT_MAX_10_CATEGORIES[[LOOKUP]:[LOOKUP]],0)
)</f>
        <v>#N/A</v>
      </c>
      <c r="L4" s="11"/>
    </row>
    <row r="5" spans="1:12" ht="12.2" customHeight="1" x14ac:dyDescent="0.25">
      <c r="A5" s="7">
        <v>4</v>
      </c>
      <c r="B5" s="7">
        <v>842</v>
      </c>
      <c r="C5" s="7" t="s">
        <v>128</v>
      </c>
      <c r="D5" s="7" t="str">
        <f t="shared" si="1"/>
        <v>842_ESAOT_4</v>
      </c>
      <c r="F5" s="3" t="e">
        <f>INDEX(
Table_V_FFS_ESAOT_MAX_10_CATEGORIES[[ITEM_DESCRIPTION]:[ITEM_DESCRIPTION]],
MATCH(D5,Table_V_FFS_ESAOT_MAX_10_CATEGORIES[[LOOKUP]:[LOOKUP]],0)
)</f>
        <v>#N/A</v>
      </c>
      <c r="G5" s="4" t="e">
        <f>INDEX(
Table_V_FFS_ESAOT_MAX_10_CATEGORIES[[CURRENT_VALUE]:[CURRENT_VALUE]],
MATCH(
D5,Table_V_FFS_ESAOT_MAX_10_CATEGORIES[[LOOKUP]:[LOOKUP]],0)
)</f>
        <v>#N/A</v>
      </c>
      <c r="H5" s="12" t="e">
        <f>INDEX(
Table_V_FFS_ESAOT_MAX_10_CATEGORIES[[CURRENT_VALUE]:[CURRENT_VALUE]],
MATCH(
D5,Table_V_FFS_ESAOT_MAX_10_CATEGORIES[[LOOKUP]:[LOOKUP]],0)
)</f>
        <v>#N/A</v>
      </c>
      <c r="I5" s="14" t="str">
        <f t="shared" si="0"/>
        <v/>
      </c>
      <c r="J5" s="12" t="e">
        <f>INDEX(
Table_V_FFS_ESAOT_MAX_10_CATEGORIES[[CHANGE]:[CHANGE]],
MATCH(D5,Table_V_FFS_ESAOT_MAX_10_CATEGORIES[[LOOKUP]:[LOOKUP]],0)
)</f>
        <v>#N/A</v>
      </c>
      <c r="L5" s="11"/>
    </row>
    <row r="6" spans="1:12" ht="12.2" customHeight="1" x14ac:dyDescent="0.25">
      <c r="A6" s="7">
        <v>5</v>
      </c>
      <c r="B6" s="7">
        <v>842</v>
      </c>
      <c r="C6" s="7" t="s">
        <v>128</v>
      </c>
      <c r="D6" s="7" t="str">
        <f t="shared" si="1"/>
        <v>842_ESAOT_5</v>
      </c>
      <c r="F6" s="3" t="e">
        <f>INDEX(
Table_V_FFS_ESAOT_MAX_10_CATEGORIES[[ITEM_DESCRIPTION]:[ITEM_DESCRIPTION]],
MATCH(D6,Table_V_FFS_ESAOT_MAX_10_CATEGORIES[[LOOKUP]:[LOOKUP]],0)
)</f>
        <v>#N/A</v>
      </c>
      <c r="G6" s="4" t="e">
        <f>INDEX(
Table_V_FFS_ESAOT_MAX_10_CATEGORIES[[CURRENT_VALUE]:[CURRENT_VALUE]],
MATCH(
D6,Table_V_FFS_ESAOT_MAX_10_CATEGORIES[[LOOKUP]:[LOOKUP]],0)
)</f>
        <v>#N/A</v>
      </c>
      <c r="H6" s="12" t="e">
        <f>INDEX(
Table_V_FFS_ESAOT_MAX_10_CATEGORIES[[CURRENT_VALUE]:[CURRENT_VALUE]],
MATCH(
D6,Table_V_FFS_ESAOT_MAX_10_CATEGORIES[[LOOKUP]:[LOOKUP]],0)
)</f>
        <v>#N/A</v>
      </c>
      <c r="I6" s="14" t="str">
        <f t="shared" si="0"/>
        <v/>
      </c>
      <c r="J6" s="12" t="e">
        <f>INDEX(
Table_V_FFS_ESAOT_MAX_10_CATEGORIES[[CHANGE]:[CHANGE]],
MATCH(D6,Table_V_FFS_ESAOT_MAX_10_CATEGORIES[[LOOKUP]:[LOOKUP]],0)
)</f>
        <v>#N/A</v>
      </c>
      <c r="L6" s="11"/>
    </row>
    <row r="7" spans="1:12" ht="12.2" customHeight="1" x14ac:dyDescent="0.25">
      <c r="A7" s="7">
        <v>6</v>
      </c>
      <c r="B7" s="7">
        <v>842</v>
      </c>
      <c r="C7" s="7" t="s">
        <v>128</v>
      </c>
      <c r="D7" s="7" t="str">
        <f t="shared" si="1"/>
        <v>842_ESAOT_6</v>
      </c>
      <c r="F7" s="3" t="e">
        <f>INDEX(
Table_V_FFS_ESAOT_MAX_10_CATEGORIES[[ITEM_DESCRIPTION]:[ITEM_DESCRIPTION]],
MATCH(D7,Table_V_FFS_ESAOT_MAX_10_CATEGORIES[[LOOKUP]:[LOOKUP]],0)
)</f>
        <v>#N/A</v>
      </c>
      <c r="G7" s="4" t="e">
        <f>INDEX(
Table_V_FFS_ESAOT_MAX_10_CATEGORIES[[CURRENT_VALUE]:[CURRENT_VALUE]],
MATCH(
D7,Table_V_FFS_ESAOT_MAX_10_CATEGORIES[[LOOKUP]:[LOOKUP]],0)
)</f>
        <v>#N/A</v>
      </c>
      <c r="H7" s="12" t="e">
        <f>INDEX(
Table_V_FFS_ESAOT_MAX_10_CATEGORIES[[CURRENT_VALUE]:[CURRENT_VALUE]],
MATCH(
D7,Table_V_FFS_ESAOT_MAX_10_CATEGORIES[[LOOKUP]:[LOOKUP]],0)
)</f>
        <v>#N/A</v>
      </c>
      <c r="I7" s="14" t="str">
        <f t="shared" si="0"/>
        <v/>
      </c>
      <c r="J7" s="12" t="e">
        <f>INDEX(
Table_V_FFS_ESAOT_MAX_10_CATEGORIES[[CHANGE]:[CHANGE]],
MATCH(D7,Table_V_FFS_ESAOT_MAX_10_CATEGORIES[[LOOKUP]:[LOOKUP]],0)
)</f>
        <v>#N/A</v>
      </c>
      <c r="L7" s="13"/>
    </row>
    <row r="8" spans="1:12" ht="12.2" customHeight="1" x14ac:dyDescent="0.25">
      <c r="A8" s="7">
        <v>7</v>
      </c>
      <c r="B8" s="7">
        <v>842</v>
      </c>
      <c r="C8" s="7" t="s">
        <v>128</v>
      </c>
      <c r="D8" s="7" t="str">
        <f t="shared" si="1"/>
        <v>842_ESAOT_7</v>
      </c>
      <c r="F8" s="3" t="e">
        <f>INDEX(
Table_V_FFS_ESAOT_MAX_10_CATEGORIES[[ITEM_DESCRIPTION]:[ITEM_DESCRIPTION]],
MATCH(D8,Table_V_FFS_ESAOT_MAX_10_CATEGORIES[[LOOKUP]:[LOOKUP]],0)
)</f>
        <v>#N/A</v>
      </c>
      <c r="G8" s="4" t="e">
        <f>INDEX(
Table_V_FFS_ESAOT_MAX_10_CATEGORIES[[CURRENT_VALUE]:[CURRENT_VALUE]],
MATCH(
D8,Table_V_FFS_ESAOT_MAX_10_CATEGORIES[[LOOKUP]:[LOOKUP]],0)
)</f>
        <v>#N/A</v>
      </c>
      <c r="H8" s="12" t="e">
        <f>INDEX(
Table_V_FFS_ESAOT_MAX_10_CATEGORIES[[CURRENT_VALUE]:[CURRENT_VALUE]],
MATCH(
D8,Table_V_FFS_ESAOT_MAX_10_CATEGORIES[[LOOKUP]:[LOOKUP]],0)
)</f>
        <v>#N/A</v>
      </c>
      <c r="I8" s="14" t="str">
        <f t="shared" si="0"/>
        <v/>
      </c>
      <c r="J8" s="12" t="e">
        <f>INDEX(
Table_V_FFS_ESAOT_MAX_10_CATEGORIES[[CHANGE]:[CHANGE]],
MATCH(D8,Table_V_FFS_ESAOT_MAX_10_CATEGORIES[[LOOKUP]:[LOOKUP]],0)
)</f>
        <v>#N/A</v>
      </c>
      <c r="L8" s="11"/>
    </row>
    <row r="9" spans="1:12" ht="12.2" customHeight="1" x14ac:dyDescent="0.25">
      <c r="A9" s="7">
        <v>8</v>
      </c>
      <c r="B9" s="7">
        <v>842</v>
      </c>
      <c r="C9" s="7" t="s">
        <v>128</v>
      </c>
      <c r="D9" s="7" t="str">
        <f t="shared" si="1"/>
        <v>842_ESAOT_8</v>
      </c>
      <c r="F9" s="3" t="e">
        <f>INDEX(
Table_V_FFS_ESAOT_MAX_10_CATEGORIES[[ITEM_DESCRIPTION]:[ITEM_DESCRIPTION]],
MATCH(D9,Table_V_FFS_ESAOT_MAX_10_CATEGORIES[[LOOKUP]:[LOOKUP]],0)
)</f>
        <v>#N/A</v>
      </c>
      <c r="G9" s="4" t="e">
        <f>INDEX(
Table_V_FFS_ESAOT_MAX_10_CATEGORIES[[CURRENT_VALUE]:[CURRENT_VALUE]],
MATCH(
D9,Table_V_FFS_ESAOT_MAX_10_CATEGORIES[[LOOKUP]:[LOOKUP]],0)
)</f>
        <v>#N/A</v>
      </c>
      <c r="H9" s="12" t="e">
        <f>INDEX(
Table_V_FFS_ESAOT_MAX_10_CATEGORIES[[CURRENT_VALUE]:[CURRENT_VALUE]],
MATCH(
D9,Table_V_FFS_ESAOT_MAX_10_CATEGORIES[[LOOKUP]:[LOOKUP]],0)
)</f>
        <v>#N/A</v>
      </c>
      <c r="I9" s="14" t="str">
        <f t="shared" si="0"/>
        <v/>
      </c>
      <c r="J9" s="12" t="e">
        <f>INDEX(
Table_V_FFS_ESAOT_MAX_10_CATEGORIES[[CHANGE]:[CHANGE]],
MATCH(D9,Table_V_FFS_ESAOT_MAX_10_CATEGORIES[[LOOKUP]:[LOOKUP]],0)
)</f>
        <v>#N/A</v>
      </c>
      <c r="L9" s="11"/>
    </row>
    <row r="10" spans="1:12" ht="12.2" customHeight="1" x14ac:dyDescent="0.25">
      <c r="A10" s="7">
        <v>9</v>
      </c>
      <c r="B10" s="7">
        <v>842</v>
      </c>
      <c r="C10" s="7" t="s">
        <v>128</v>
      </c>
      <c r="D10" s="7" t="str">
        <f t="shared" si="1"/>
        <v>842_ESAOT_9</v>
      </c>
      <c r="F10" s="3" t="e">
        <f>INDEX(
Table_V_FFS_ESAOT_MAX_10_CATEGORIES[[ITEM_DESCRIPTION]:[ITEM_DESCRIPTION]],
MATCH(D10,Table_V_FFS_ESAOT_MAX_10_CATEGORIES[[LOOKUP]:[LOOKUP]],0)
)</f>
        <v>#N/A</v>
      </c>
      <c r="G10" s="4" t="e">
        <f>INDEX(
Table_V_FFS_ESAOT_MAX_10_CATEGORIES[[CURRENT_VALUE]:[CURRENT_VALUE]],
MATCH(
D10,Table_V_FFS_ESAOT_MAX_10_CATEGORIES[[LOOKUP]:[LOOKUP]],0)
)</f>
        <v>#N/A</v>
      </c>
      <c r="H10" s="12" t="e">
        <f>INDEX(
Table_V_FFS_ESAOT_MAX_10_CATEGORIES[[CURRENT_VALUE]:[CURRENT_VALUE]],
MATCH(
D10,Table_V_FFS_ESAOT_MAX_10_CATEGORIES[[LOOKUP]:[LOOKUP]],0)
)</f>
        <v>#N/A</v>
      </c>
      <c r="I10" s="14" t="str">
        <f t="shared" si="0"/>
        <v/>
      </c>
      <c r="J10" s="12" t="e">
        <f>INDEX(
Table_V_FFS_ESAOT_MAX_10_CATEGORIES[[CHANGE]:[CHANGE]],
MATCH(D10,Table_V_FFS_ESAOT_MAX_10_CATEGORIES[[LOOKUP]:[LOOKUP]],0)
)</f>
        <v>#N/A</v>
      </c>
      <c r="L10" s="11"/>
    </row>
    <row r="11" spans="1:12" ht="12.2" customHeight="1" x14ac:dyDescent="0.25">
      <c r="A11" s="7">
        <v>10</v>
      </c>
      <c r="B11" s="7">
        <v>842</v>
      </c>
      <c r="C11" s="7" t="s">
        <v>128</v>
      </c>
      <c r="D11" s="7" t="str">
        <f t="shared" si="1"/>
        <v>842_ESAOT_10</v>
      </c>
      <c r="F11" s="3" t="e">
        <f>INDEX(
Table_V_FFS_ESAOT_MAX_10_CATEGORIES[[ITEM_DESCRIPTION]:[ITEM_DESCRIPTION]],
MATCH(D11,Table_V_FFS_ESAOT_MAX_10_CATEGORIES[[LOOKUP]:[LOOKUP]],0)
)</f>
        <v>#N/A</v>
      </c>
      <c r="G11" s="4" t="e">
        <f>INDEX(
Table_V_FFS_ESAOT_MAX_10_CATEGORIES[[CURRENT_VALUE]:[CURRENT_VALUE]],
MATCH(
D11,Table_V_FFS_ESAOT_MAX_10_CATEGORIES[[LOOKUP]:[LOOKUP]],0)
)</f>
        <v>#N/A</v>
      </c>
      <c r="H11" s="12" t="e">
        <f>INDEX(
Table_V_FFS_ESAOT_MAX_10_CATEGORIES[[CURRENT_VALUE]:[CURRENT_VALUE]],
MATCH(
D11,Table_V_FFS_ESAOT_MAX_10_CATEGORIES[[LOOKUP]:[LOOKUP]],0)
)</f>
        <v>#N/A</v>
      </c>
      <c r="I11" s="14" t="str">
        <f>IFERROR(IF(J11=0,"",IF(J11&gt;0,$L$2,$L$3)),"")</f>
        <v/>
      </c>
      <c r="J11" s="12" t="e">
        <f>INDEX(
Table_V_FFS_ESAOT_MAX_10_CATEGORIES[[CHANGE]:[CHANGE]],
MATCH(D11,Table_V_FFS_ESAOT_MAX_10_CATEGORIES[[LOOKUP]:[LOOKUP]],0)
)</f>
        <v>#N/A</v>
      </c>
      <c r="L11" s="11"/>
    </row>
    <row r="14" spans="1:12" x14ac:dyDescent="0.25">
      <c r="G14" s="9"/>
      <c r="H14" s="93"/>
    </row>
    <row r="15" spans="1:12" x14ac:dyDescent="0.25">
      <c r="H15" s="93"/>
    </row>
    <row r="16" spans="1:12" x14ac:dyDescent="0.25">
      <c r="H16" s="93"/>
    </row>
    <row r="17" spans="8:8" x14ac:dyDescent="0.25">
      <c r="H17" s="93"/>
    </row>
    <row r="18" spans="8:8" x14ac:dyDescent="0.25">
      <c r="H18" s="93"/>
    </row>
    <row r="19" spans="8:8" x14ac:dyDescent="0.25">
      <c r="H19" s="93"/>
    </row>
    <row r="20" spans="8:8" x14ac:dyDescent="0.25">
      <c r="H20" s="93"/>
    </row>
    <row r="21" spans="8:8" x14ac:dyDescent="0.25">
      <c r="H21" s="93"/>
    </row>
  </sheetData>
  <conditionalFormatting sqref="G2:G11">
    <cfRule type="dataBar" priority="2">
      <dataBar showValue="0">
        <cfvo type="min"/>
        <cfvo type="max"/>
        <color rgb="FFD25347"/>
      </dataBar>
      <extLst>
        <ext xmlns:x14="http://schemas.microsoft.com/office/spreadsheetml/2009/9/main" uri="{B025F937-C7B1-47D3-B67F-A62EFF666E3E}">
          <x14:id>{1D5CB15D-621A-4CFB-AA15-32550A4B03D2}</x14:id>
        </ext>
      </extLst>
    </cfRule>
  </conditionalFormatting>
  <conditionalFormatting sqref="I2:I11">
    <cfRule type="containsText" dxfId="12" priority="1" operator="containsText" text="q">
      <formula>NOT(ISERROR(SEARCH("q",I2)))</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D5CB15D-621A-4CFB-AA15-32550A4B03D2}">
            <x14:dataBar minLength="0" maxLength="100" gradient="0">
              <x14:cfvo type="autoMin"/>
              <x14:cfvo type="autoMax"/>
              <x14:negativeFillColor rgb="FFFF0000"/>
              <x14:axisColor rgb="FF000000"/>
            </x14:dataBar>
          </x14:cfRule>
          <xm:sqref>G2:G11</xm:sqref>
        </x14:conditionalFormatting>
      </x14:conditionalFormatting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EAB0-8E34-46AE-9949-F41A5DFDD04D}">
  <dimension ref="B1:M287"/>
  <sheetViews>
    <sheetView workbookViewId="0">
      <selection activeCell="H17" sqref="H1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8.5703125" bestFit="1" customWidth="1"/>
    <col min="7" max="7" width="14.85546875" bestFit="1" customWidth="1"/>
    <col min="8" max="8" width="14.28515625" bestFit="1" customWidth="1"/>
    <col min="9" max="9" width="12.5703125" bestFit="1" customWidth="1"/>
    <col min="10" max="10" width="18.28515625" bestFit="1" customWidth="1"/>
    <col min="11" max="11" width="19.7109375" bestFit="1" customWidth="1"/>
    <col min="12" max="12" width="13" bestFit="1" customWidth="1"/>
    <col min="13" max="13" width="14.28515625" bestFit="1" customWidth="1"/>
    <col min="14" max="14" width="13" bestFit="1" customWidth="1"/>
    <col min="15" max="17" width="14.28515625" bestFit="1" customWidth="1"/>
    <col min="18" max="19" width="20" bestFit="1" customWidth="1"/>
    <col min="21" max="21" width="14.85546875" bestFit="1" customWidth="1"/>
  </cols>
  <sheetData>
    <row r="1" spans="2:13" x14ac:dyDescent="0.25">
      <c r="F1" t="s">
        <v>123</v>
      </c>
      <c r="G1" t="s">
        <v>20</v>
      </c>
      <c r="I1" t="s">
        <v>3</v>
      </c>
      <c r="J1" t="s">
        <v>118</v>
      </c>
      <c r="K1" t="s">
        <v>119</v>
      </c>
      <c r="L1" t="s">
        <v>113</v>
      </c>
      <c r="M1" t="s">
        <v>114</v>
      </c>
    </row>
    <row r="2" spans="2:13" x14ac:dyDescent="0.25">
      <c r="B2">
        <v>842</v>
      </c>
      <c r="C2" t="s">
        <v>112</v>
      </c>
      <c r="D2" t="s">
        <v>113</v>
      </c>
      <c r="E2" t="str">
        <f>_xlfn.CONCAT(B2,"_",C2,"_",D2)</f>
        <v>842_B_PH_FOORD</v>
      </c>
      <c r="F2" t="str">
        <f>INDEX(
Table_MAPPINGS_PH_GRAPHS_2[SERIES_ID],
MATCH(E2,Table_MAPPINGS_PH_GRAPHS_2[LOOKUP],0
))</f>
        <v>8339</v>
      </c>
      <c r="G2" t="str">
        <f>INDEX(
Table_MAPPINGS_PH_GRAPHS_2[LEGEND_DESCRIPTION],
MATCH(E2,Table_MAPPINGS_PH_GRAPHS_2[LOOKUP],0
))</f>
        <v>Foord</v>
      </c>
      <c r="I2" s="1">
        <v>37500</v>
      </c>
      <c r="L2">
        <v>100000</v>
      </c>
      <c r="M2">
        <v>100000</v>
      </c>
    </row>
    <row r="3" spans="2:13" x14ac:dyDescent="0.25">
      <c r="B3">
        <v>842</v>
      </c>
      <c r="C3" t="str">
        <f>C2</f>
        <v>B</v>
      </c>
      <c r="D3" t="s">
        <v>114</v>
      </c>
      <c r="E3" t="str">
        <f>_xlfn.CONCAT(B3,"_",C3,"_",D3)</f>
        <v>842_B_PH_COMP_1</v>
      </c>
      <c r="F3" t="str">
        <f>INDEX(
Table_MAPPINGS_PH_GRAPHS_2[SERIES_ID],
MATCH(E3,Table_MAPPINGS_PH_GRAPHS_2[LOOKUP],0
))</f>
        <v>8333</v>
      </c>
      <c r="G3" t="str">
        <f>INDEX(
Table_MAPPINGS_PH_GRAPHS_2[LEGEND_DESCRIPTION],
MATCH(E3,Table_MAPPINGS_PH_GRAPHS_2[LOOKUP],0
))</f>
        <v>Benchmark</v>
      </c>
      <c r="I3" s="1">
        <v>37529</v>
      </c>
      <c r="L3">
        <v>101856</v>
      </c>
      <c r="M3">
        <v>98457.913440000004</v>
      </c>
    </row>
    <row r="4" spans="2:13" x14ac:dyDescent="0.25">
      <c r="I4" s="1">
        <v>37560</v>
      </c>
      <c r="L4">
        <v>104517.80284999999</v>
      </c>
      <c r="M4">
        <v>97866.836949999997</v>
      </c>
    </row>
    <row r="5" spans="2:13" x14ac:dyDescent="0.25">
      <c r="I5" s="1">
        <v>37590</v>
      </c>
      <c r="L5">
        <v>110600.94800999999</v>
      </c>
      <c r="M5">
        <v>99973.716199999995</v>
      </c>
    </row>
    <row r="6" spans="2:13" x14ac:dyDescent="0.25">
      <c r="I6" s="1">
        <v>37621</v>
      </c>
      <c r="L6">
        <v>107781.84045</v>
      </c>
      <c r="M6">
        <v>97128.416519999999</v>
      </c>
    </row>
    <row r="7" spans="2:13" x14ac:dyDescent="0.25">
      <c r="I7" s="1">
        <v>37652</v>
      </c>
      <c r="L7">
        <v>104441.46565</v>
      </c>
      <c r="M7">
        <v>92302.013340000005</v>
      </c>
    </row>
    <row r="8" spans="2:13" x14ac:dyDescent="0.25">
      <c r="I8" s="1">
        <v>37680</v>
      </c>
      <c r="L8">
        <v>101149.26177</v>
      </c>
      <c r="M8">
        <v>88327.360209999999</v>
      </c>
    </row>
    <row r="9" spans="2:13" x14ac:dyDescent="0.25">
      <c r="I9" s="1">
        <v>37711</v>
      </c>
      <c r="L9">
        <v>95304.149380000003</v>
      </c>
      <c r="M9">
        <v>81321.024269999994</v>
      </c>
    </row>
    <row r="10" spans="2:13" x14ac:dyDescent="0.25">
      <c r="I10" s="1">
        <v>37741</v>
      </c>
      <c r="L10">
        <v>94676.380950000006</v>
      </c>
      <c r="M10">
        <v>79969.804539999997</v>
      </c>
    </row>
    <row r="11" spans="2:13" x14ac:dyDescent="0.25">
      <c r="I11" s="1">
        <v>37772</v>
      </c>
      <c r="L11">
        <v>104010.7147</v>
      </c>
      <c r="M11">
        <v>91218.347339999993</v>
      </c>
    </row>
    <row r="12" spans="2:13" x14ac:dyDescent="0.25">
      <c r="I12" s="1">
        <v>37802</v>
      </c>
      <c r="L12">
        <v>103865.09970000001</v>
      </c>
      <c r="M12">
        <v>89196.117419999995</v>
      </c>
    </row>
    <row r="13" spans="2:13" x14ac:dyDescent="0.25">
      <c r="I13" s="1">
        <v>37833</v>
      </c>
      <c r="L13">
        <v>108497.69087999999</v>
      </c>
      <c r="M13">
        <v>94264.795469999997</v>
      </c>
    </row>
    <row r="14" spans="2:13" x14ac:dyDescent="0.25">
      <c r="I14" s="1">
        <v>37864</v>
      </c>
      <c r="L14">
        <v>112361.40214999999</v>
      </c>
      <c r="M14">
        <v>99106.041259999998</v>
      </c>
    </row>
    <row r="15" spans="2:13" x14ac:dyDescent="0.25">
      <c r="I15" s="1">
        <v>37894</v>
      </c>
      <c r="L15">
        <v>110850.14129</v>
      </c>
      <c r="M15">
        <v>96271.023190000007</v>
      </c>
    </row>
    <row r="16" spans="2:13" x14ac:dyDescent="0.25">
      <c r="I16" s="1">
        <v>37925</v>
      </c>
      <c r="L16">
        <v>118883.67273000001</v>
      </c>
      <c r="M16">
        <v>105685.96105</v>
      </c>
    </row>
    <row r="17" spans="9:13" x14ac:dyDescent="0.25">
      <c r="I17" s="1">
        <v>37955</v>
      </c>
      <c r="L17">
        <v>120290.89876</v>
      </c>
      <c r="M17">
        <v>105447.0876</v>
      </c>
    </row>
    <row r="18" spans="9:13" x14ac:dyDescent="0.25">
      <c r="I18" s="1">
        <v>37986</v>
      </c>
      <c r="L18">
        <v>128495.33951000001</v>
      </c>
      <c r="M18">
        <v>112750.5852</v>
      </c>
    </row>
    <row r="19" spans="9:13" x14ac:dyDescent="0.25">
      <c r="I19" s="1">
        <v>38017</v>
      </c>
      <c r="L19">
        <v>132120.83551</v>
      </c>
      <c r="M19">
        <v>117981.68173</v>
      </c>
    </row>
    <row r="20" spans="9:13" x14ac:dyDescent="0.25">
      <c r="I20" s="1">
        <v>38046</v>
      </c>
      <c r="L20">
        <v>132650.50794000001</v>
      </c>
      <c r="M20">
        <v>118546.31981</v>
      </c>
    </row>
    <row r="21" spans="9:13" x14ac:dyDescent="0.25">
      <c r="I21" s="1">
        <v>38077</v>
      </c>
      <c r="L21">
        <v>131532.39681000001</v>
      </c>
      <c r="M21">
        <v>116895.61926000001</v>
      </c>
    </row>
    <row r="22" spans="9:13" x14ac:dyDescent="0.25">
      <c r="I22" s="1">
        <v>38107</v>
      </c>
      <c r="L22">
        <v>129859.30472</v>
      </c>
      <c r="M22">
        <v>114131.56748</v>
      </c>
    </row>
    <row r="23" spans="9:13" x14ac:dyDescent="0.25">
      <c r="I23" s="1">
        <v>38138</v>
      </c>
      <c r="L23">
        <v>129563.22551</v>
      </c>
      <c r="M23">
        <v>114481.29674999999</v>
      </c>
    </row>
    <row r="24" spans="9:13" x14ac:dyDescent="0.25">
      <c r="I24" s="1">
        <v>38168</v>
      </c>
      <c r="L24">
        <v>129161.9682</v>
      </c>
      <c r="M24">
        <v>111374.24125000001</v>
      </c>
    </row>
    <row r="25" spans="9:13" x14ac:dyDescent="0.25">
      <c r="I25" s="1">
        <v>38199</v>
      </c>
      <c r="L25">
        <v>131209.44372000001</v>
      </c>
      <c r="M25">
        <v>113771.47929</v>
      </c>
    </row>
    <row r="26" spans="9:13" x14ac:dyDescent="0.25">
      <c r="I26" s="1">
        <v>38230</v>
      </c>
      <c r="L26">
        <v>142743.27866000001</v>
      </c>
      <c r="M26">
        <v>123722.52956</v>
      </c>
    </row>
    <row r="27" spans="9:13" x14ac:dyDescent="0.25">
      <c r="I27" s="1">
        <v>38260</v>
      </c>
      <c r="L27">
        <v>150958.86806000001</v>
      </c>
      <c r="M27">
        <v>130790.55515</v>
      </c>
    </row>
    <row r="28" spans="9:13" x14ac:dyDescent="0.25">
      <c r="I28" s="1">
        <v>38291</v>
      </c>
      <c r="L28">
        <v>154441.03627000001</v>
      </c>
      <c r="M28">
        <v>129988.12591</v>
      </c>
    </row>
    <row r="29" spans="9:13" x14ac:dyDescent="0.25">
      <c r="I29" s="1">
        <v>38321</v>
      </c>
      <c r="L29">
        <v>164503.48754999999</v>
      </c>
      <c r="M29">
        <v>139422.46739999999</v>
      </c>
    </row>
    <row r="30" spans="9:13" x14ac:dyDescent="0.25">
      <c r="I30" s="1">
        <v>38352</v>
      </c>
      <c r="L30">
        <v>168998.87435</v>
      </c>
      <c r="M30">
        <v>141435.49799</v>
      </c>
    </row>
    <row r="31" spans="9:13" x14ac:dyDescent="0.25">
      <c r="I31" s="1">
        <v>38383</v>
      </c>
      <c r="L31">
        <v>169142.18539999999</v>
      </c>
      <c r="M31">
        <v>143351.43309000001</v>
      </c>
    </row>
    <row r="32" spans="9:13" x14ac:dyDescent="0.25">
      <c r="I32" s="1">
        <v>38411</v>
      </c>
      <c r="L32">
        <v>175670.0589</v>
      </c>
      <c r="M32">
        <v>151171.71677</v>
      </c>
    </row>
    <row r="33" spans="9:13" x14ac:dyDescent="0.25">
      <c r="I33" s="1">
        <v>38442</v>
      </c>
      <c r="L33">
        <v>172605.14337999999</v>
      </c>
      <c r="M33">
        <v>149850.25959999999</v>
      </c>
    </row>
    <row r="34" spans="9:13" x14ac:dyDescent="0.25">
      <c r="I34" s="1">
        <v>38472</v>
      </c>
      <c r="L34">
        <v>169834.31301000001</v>
      </c>
      <c r="M34">
        <v>142102.02447999999</v>
      </c>
    </row>
    <row r="35" spans="9:13" x14ac:dyDescent="0.25">
      <c r="I35" s="1">
        <v>38503</v>
      </c>
      <c r="L35">
        <v>182070.87526</v>
      </c>
      <c r="M35">
        <v>156087.25297999999</v>
      </c>
    </row>
    <row r="36" spans="9:13" x14ac:dyDescent="0.25">
      <c r="I36" s="1">
        <v>38533</v>
      </c>
      <c r="L36">
        <v>187792.08837000001</v>
      </c>
      <c r="M36">
        <v>160704.39064</v>
      </c>
    </row>
    <row r="37" spans="9:13" x14ac:dyDescent="0.25">
      <c r="I37" s="1">
        <v>38564</v>
      </c>
      <c r="L37">
        <v>204867.64738000001</v>
      </c>
      <c r="M37">
        <v>172228.44961000001</v>
      </c>
    </row>
    <row r="38" spans="9:13" x14ac:dyDescent="0.25">
      <c r="I38" s="1">
        <v>38595</v>
      </c>
      <c r="L38">
        <v>210204.44959</v>
      </c>
      <c r="M38">
        <v>175765.32269999999</v>
      </c>
    </row>
    <row r="39" spans="9:13" x14ac:dyDescent="0.25">
      <c r="I39" s="1">
        <v>38625</v>
      </c>
      <c r="L39">
        <v>229288.28094999999</v>
      </c>
      <c r="M39">
        <v>193304.58606999999</v>
      </c>
    </row>
    <row r="40" spans="9:13" x14ac:dyDescent="0.25">
      <c r="I40" s="1">
        <v>38656</v>
      </c>
      <c r="L40">
        <v>223913.59773000001</v>
      </c>
      <c r="M40">
        <v>188714.81450000001</v>
      </c>
    </row>
    <row r="41" spans="9:13" x14ac:dyDescent="0.25">
      <c r="I41" s="1">
        <v>38686</v>
      </c>
      <c r="L41">
        <v>231306.97625000001</v>
      </c>
      <c r="M41">
        <v>192755.87289999999</v>
      </c>
    </row>
    <row r="42" spans="9:13" x14ac:dyDescent="0.25">
      <c r="I42" s="1">
        <v>38717</v>
      </c>
      <c r="L42">
        <v>247977.42371</v>
      </c>
      <c r="M42">
        <v>208266.02617999999</v>
      </c>
    </row>
    <row r="43" spans="9:13" x14ac:dyDescent="0.25">
      <c r="I43" s="1">
        <v>38748</v>
      </c>
      <c r="L43">
        <v>275262.23271000001</v>
      </c>
      <c r="M43">
        <v>227505.15628</v>
      </c>
    </row>
    <row r="44" spans="9:13" x14ac:dyDescent="0.25">
      <c r="I44" s="1">
        <v>38776</v>
      </c>
      <c r="L44">
        <v>277915.55735000002</v>
      </c>
      <c r="M44">
        <v>220174.21528999999</v>
      </c>
    </row>
    <row r="45" spans="9:13" x14ac:dyDescent="0.25">
      <c r="I45" s="1">
        <v>38807</v>
      </c>
      <c r="L45">
        <v>292207.57088000001</v>
      </c>
      <c r="M45">
        <v>235864.95379</v>
      </c>
    </row>
    <row r="46" spans="9:13" x14ac:dyDescent="0.25">
      <c r="I46" s="1">
        <v>38837</v>
      </c>
      <c r="L46">
        <v>297969.38021999999</v>
      </c>
      <c r="M46">
        <v>245836.64457999999</v>
      </c>
    </row>
    <row r="47" spans="9:13" x14ac:dyDescent="0.25">
      <c r="I47" s="1">
        <v>38868</v>
      </c>
      <c r="L47">
        <v>284623.76955000003</v>
      </c>
      <c r="M47">
        <v>239272.72699</v>
      </c>
    </row>
    <row r="48" spans="9:13" x14ac:dyDescent="0.25">
      <c r="I48" s="1">
        <v>38898</v>
      </c>
      <c r="L48">
        <v>282218.65469</v>
      </c>
      <c r="M48">
        <v>247341.00614000001</v>
      </c>
    </row>
    <row r="49" spans="9:13" x14ac:dyDescent="0.25">
      <c r="I49" s="1">
        <v>38929</v>
      </c>
      <c r="L49">
        <v>280309.08747000003</v>
      </c>
      <c r="M49">
        <v>243732.08449000001</v>
      </c>
    </row>
    <row r="50" spans="9:13" x14ac:dyDescent="0.25">
      <c r="I50" s="1">
        <v>38960</v>
      </c>
      <c r="L50">
        <v>296180.49592000002</v>
      </c>
      <c r="M50">
        <v>256998.29618</v>
      </c>
    </row>
    <row r="51" spans="9:13" x14ac:dyDescent="0.25">
      <c r="I51" s="1">
        <v>38990</v>
      </c>
      <c r="L51">
        <v>302789.13504000002</v>
      </c>
      <c r="M51">
        <v>263006.62040999997</v>
      </c>
    </row>
    <row r="52" spans="9:13" x14ac:dyDescent="0.25">
      <c r="I52" s="1">
        <v>39021</v>
      </c>
      <c r="L52">
        <v>321142.41151000001</v>
      </c>
      <c r="M52">
        <v>275032.54551999999</v>
      </c>
    </row>
    <row r="53" spans="9:13" x14ac:dyDescent="0.25">
      <c r="I53" s="1">
        <v>39051</v>
      </c>
      <c r="L53">
        <v>333064.27172000002</v>
      </c>
      <c r="M53">
        <v>282389.77033000003</v>
      </c>
    </row>
    <row r="54" spans="9:13" x14ac:dyDescent="0.25">
      <c r="I54" s="1">
        <v>39082</v>
      </c>
      <c r="L54">
        <v>348597.86854</v>
      </c>
      <c r="M54">
        <v>294131.05725000001</v>
      </c>
    </row>
    <row r="55" spans="9:13" x14ac:dyDescent="0.25">
      <c r="I55" s="1">
        <v>39113</v>
      </c>
      <c r="L55">
        <v>360777.63286000001</v>
      </c>
      <c r="M55">
        <v>300697.29401000001</v>
      </c>
    </row>
    <row r="56" spans="9:13" x14ac:dyDescent="0.25">
      <c r="I56" s="1">
        <v>39141</v>
      </c>
      <c r="L56">
        <v>367492.85155999998</v>
      </c>
      <c r="M56">
        <v>305211.53829</v>
      </c>
    </row>
    <row r="57" spans="9:13" x14ac:dyDescent="0.25">
      <c r="I57" s="1">
        <v>39172</v>
      </c>
      <c r="L57">
        <v>382146.45916000003</v>
      </c>
      <c r="M57">
        <v>324665.5772</v>
      </c>
    </row>
    <row r="58" spans="9:13" x14ac:dyDescent="0.25">
      <c r="I58" s="1">
        <v>39202</v>
      </c>
      <c r="L58">
        <v>398086.28006000002</v>
      </c>
      <c r="M58">
        <v>335959.80742999999</v>
      </c>
    </row>
    <row r="59" spans="9:13" x14ac:dyDescent="0.25">
      <c r="I59" s="1">
        <v>39233</v>
      </c>
      <c r="L59">
        <v>405338.65973999997</v>
      </c>
      <c r="M59">
        <v>341835.63033000001</v>
      </c>
    </row>
    <row r="60" spans="9:13" x14ac:dyDescent="0.25">
      <c r="I60" s="1">
        <v>39263</v>
      </c>
      <c r="L60">
        <v>399244.53315999999</v>
      </c>
      <c r="M60">
        <v>338587.95646000002</v>
      </c>
    </row>
    <row r="61" spans="9:13" x14ac:dyDescent="0.25">
      <c r="I61" s="1">
        <v>39294</v>
      </c>
      <c r="L61">
        <v>398414.10800000001</v>
      </c>
      <c r="M61">
        <v>341830.99203000002</v>
      </c>
    </row>
    <row r="62" spans="9:13" x14ac:dyDescent="0.25">
      <c r="I62" s="1">
        <v>39325</v>
      </c>
      <c r="L62">
        <v>399023.08643000002</v>
      </c>
      <c r="M62">
        <v>344129.89770999999</v>
      </c>
    </row>
    <row r="63" spans="9:13" x14ac:dyDescent="0.25">
      <c r="I63" s="1">
        <v>39355</v>
      </c>
      <c r="L63">
        <v>409100.07040000003</v>
      </c>
      <c r="M63">
        <v>361315.95306999999</v>
      </c>
    </row>
    <row r="64" spans="9:13" x14ac:dyDescent="0.25">
      <c r="I64" s="1">
        <v>39386</v>
      </c>
      <c r="L64">
        <v>425594.26400000002</v>
      </c>
      <c r="M64">
        <v>378636.82890999998</v>
      </c>
    </row>
    <row r="65" spans="9:13" x14ac:dyDescent="0.25">
      <c r="I65" s="1">
        <v>39416</v>
      </c>
      <c r="L65">
        <v>406852.75571</v>
      </c>
      <c r="M65">
        <v>366556.09431000001</v>
      </c>
    </row>
    <row r="66" spans="9:13" x14ac:dyDescent="0.25">
      <c r="I66" s="1">
        <v>39447</v>
      </c>
      <c r="L66">
        <v>393115.63357000001</v>
      </c>
      <c r="M66">
        <v>350587.52046000003</v>
      </c>
    </row>
    <row r="67" spans="9:13" x14ac:dyDescent="0.25">
      <c r="I67" s="1">
        <v>39478</v>
      </c>
      <c r="L67">
        <v>357361.40495</v>
      </c>
      <c r="M67">
        <v>330923.13377999997</v>
      </c>
    </row>
    <row r="68" spans="9:13" x14ac:dyDescent="0.25">
      <c r="I68" s="1">
        <v>39507</v>
      </c>
      <c r="L68">
        <v>392995.04596999998</v>
      </c>
      <c r="M68">
        <v>372131.19952000002</v>
      </c>
    </row>
    <row r="69" spans="9:13" x14ac:dyDescent="0.25">
      <c r="I69" s="1">
        <v>39538</v>
      </c>
      <c r="L69">
        <v>384795.77068000002</v>
      </c>
      <c r="M69">
        <v>360817.48835</v>
      </c>
    </row>
    <row r="70" spans="9:13" x14ac:dyDescent="0.25">
      <c r="I70" s="1">
        <v>39568</v>
      </c>
      <c r="L70">
        <v>390623.74242999998</v>
      </c>
      <c r="M70">
        <v>375947.06754000002</v>
      </c>
    </row>
    <row r="71" spans="9:13" x14ac:dyDescent="0.25">
      <c r="I71" s="1">
        <v>39599</v>
      </c>
      <c r="L71">
        <v>396687.80356999999</v>
      </c>
      <c r="M71">
        <v>389948.29823000001</v>
      </c>
    </row>
    <row r="72" spans="9:13" x14ac:dyDescent="0.25">
      <c r="I72" s="1">
        <v>39629</v>
      </c>
      <c r="L72">
        <v>376643.48228</v>
      </c>
      <c r="M72">
        <v>372945.14724999998</v>
      </c>
    </row>
    <row r="73" spans="9:13" x14ac:dyDescent="0.25">
      <c r="I73" s="1">
        <v>39660</v>
      </c>
      <c r="L73">
        <v>374252.66162000003</v>
      </c>
      <c r="M73">
        <v>340435.24442</v>
      </c>
    </row>
    <row r="74" spans="9:13" x14ac:dyDescent="0.25">
      <c r="I74" s="1">
        <v>39691</v>
      </c>
      <c r="L74">
        <v>391579.18398999999</v>
      </c>
      <c r="M74">
        <v>341498.34720000002</v>
      </c>
    </row>
    <row r="75" spans="9:13" x14ac:dyDescent="0.25">
      <c r="I75" s="1">
        <v>39721</v>
      </c>
      <c r="L75">
        <v>344621.70490000001</v>
      </c>
      <c r="M75">
        <v>296285.86577999999</v>
      </c>
    </row>
    <row r="76" spans="9:13" x14ac:dyDescent="0.25">
      <c r="I76" s="1">
        <v>39752</v>
      </c>
      <c r="L76">
        <v>310785.82436000003</v>
      </c>
      <c r="M76">
        <v>261778.93458999999</v>
      </c>
    </row>
    <row r="77" spans="9:13" x14ac:dyDescent="0.25">
      <c r="I77" s="1">
        <v>39782</v>
      </c>
      <c r="L77">
        <v>307582.83405</v>
      </c>
      <c r="M77">
        <v>265103.21805000002</v>
      </c>
    </row>
    <row r="78" spans="9:13" x14ac:dyDescent="0.25">
      <c r="I78" s="1">
        <v>39813</v>
      </c>
      <c r="L78">
        <v>314810.12316000002</v>
      </c>
      <c r="M78">
        <v>269129.35652999999</v>
      </c>
    </row>
    <row r="79" spans="9:13" x14ac:dyDescent="0.25">
      <c r="I79" s="1">
        <v>39844</v>
      </c>
      <c r="L79">
        <v>299662.67155000003</v>
      </c>
      <c r="M79">
        <v>257692.18874000001</v>
      </c>
    </row>
    <row r="80" spans="9:13" x14ac:dyDescent="0.25">
      <c r="I80" s="1">
        <v>39872</v>
      </c>
      <c r="L80">
        <v>275570.95679999999</v>
      </c>
      <c r="M80">
        <v>232249.22925999999</v>
      </c>
    </row>
    <row r="81" spans="9:13" x14ac:dyDescent="0.25">
      <c r="I81" s="1">
        <v>39903</v>
      </c>
      <c r="L81">
        <v>296355.56763000001</v>
      </c>
      <c r="M81">
        <v>257840.76957</v>
      </c>
    </row>
    <row r="82" spans="9:13" x14ac:dyDescent="0.25">
      <c r="I82" s="1">
        <v>39933</v>
      </c>
      <c r="L82">
        <v>309774.62698</v>
      </c>
      <c r="M82">
        <v>261912.67279000001</v>
      </c>
    </row>
    <row r="83" spans="9:13" x14ac:dyDescent="0.25">
      <c r="I83" s="1">
        <v>39964</v>
      </c>
      <c r="L83">
        <v>322006.43826999998</v>
      </c>
      <c r="M83">
        <v>288972.00926999998</v>
      </c>
    </row>
    <row r="84" spans="9:13" x14ac:dyDescent="0.25">
      <c r="I84" s="1">
        <v>39994</v>
      </c>
      <c r="L84">
        <v>328531.44676999998</v>
      </c>
      <c r="M84">
        <v>280143.58688999998</v>
      </c>
    </row>
    <row r="85" spans="9:13" x14ac:dyDescent="0.25">
      <c r="I85" s="1">
        <v>40025</v>
      </c>
      <c r="L85">
        <v>350568.37316000002</v>
      </c>
      <c r="M85">
        <v>308438.64892000001</v>
      </c>
    </row>
    <row r="86" spans="9:13" x14ac:dyDescent="0.25">
      <c r="I86" s="1">
        <v>40056</v>
      </c>
      <c r="L86">
        <v>369288.77431000001</v>
      </c>
      <c r="M86">
        <v>318308.60590000002</v>
      </c>
    </row>
    <row r="87" spans="9:13" x14ac:dyDescent="0.25">
      <c r="I87" s="1">
        <v>40086</v>
      </c>
      <c r="L87">
        <v>378041.15435000003</v>
      </c>
      <c r="M87">
        <v>319099.59396000003</v>
      </c>
    </row>
    <row r="88" spans="9:13" x14ac:dyDescent="0.25">
      <c r="I88" s="1">
        <v>40117</v>
      </c>
      <c r="L88">
        <v>388067.16266999999</v>
      </c>
      <c r="M88">
        <v>338298.75722000003</v>
      </c>
    </row>
    <row r="89" spans="9:13" x14ac:dyDescent="0.25">
      <c r="I89" s="1">
        <v>40147</v>
      </c>
      <c r="L89">
        <v>386410.30666</v>
      </c>
      <c r="M89">
        <v>345507.40119</v>
      </c>
    </row>
    <row r="90" spans="9:13" x14ac:dyDescent="0.25">
      <c r="I90" s="1">
        <v>40178</v>
      </c>
      <c r="L90">
        <v>407906.38338999997</v>
      </c>
      <c r="M90">
        <v>355608.26919000002</v>
      </c>
    </row>
    <row r="91" spans="9:13" x14ac:dyDescent="0.25">
      <c r="I91" s="1">
        <v>40209</v>
      </c>
      <c r="L91">
        <v>401488.06520999997</v>
      </c>
      <c r="M91">
        <v>343147.96545999998</v>
      </c>
    </row>
    <row r="92" spans="9:13" x14ac:dyDescent="0.25">
      <c r="I92" s="1">
        <v>40237</v>
      </c>
      <c r="L92">
        <v>406699.71987999999</v>
      </c>
      <c r="M92">
        <v>344428.29619000002</v>
      </c>
    </row>
    <row r="93" spans="9:13" x14ac:dyDescent="0.25">
      <c r="I93" s="1">
        <v>40268</v>
      </c>
      <c r="L93">
        <v>432875.81488999998</v>
      </c>
      <c r="M93">
        <v>371534.55700999999</v>
      </c>
    </row>
    <row r="94" spans="9:13" x14ac:dyDescent="0.25">
      <c r="I94" s="1">
        <v>40298</v>
      </c>
      <c r="L94">
        <v>439357.18417000002</v>
      </c>
      <c r="M94">
        <v>371312.76804</v>
      </c>
    </row>
    <row r="95" spans="9:13" x14ac:dyDescent="0.25">
      <c r="I95" s="1">
        <v>40329</v>
      </c>
      <c r="L95">
        <v>422105.37719999999</v>
      </c>
      <c r="M95">
        <v>352331.99235000001</v>
      </c>
    </row>
    <row r="96" spans="9:13" x14ac:dyDescent="0.25">
      <c r="I96" s="1">
        <v>40359</v>
      </c>
      <c r="L96">
        <v>412643.86836999998</v>
      </c>
      <c r="M96">
        <v>341169.18115000002</v>
      </c>
    </row>
    <row r="97" spans="9:13" x14ac:dyDescent="0.25">
      <c r="I97" s="1">
        <v>40390</v>
      </c>
      <c r="L97">
        <v>439931.62407999998</v>
      </c>
      <c r="M97">
        <v>368618.36835</v>
      </c>
    </row>
    <row r="98" spans="9:13" x14ac:dyDescent="0.25">
      <c r="I98" s="1">
        <v>40421</v>
      </c>
      <c r="L98">
        <v>426377.07598000002</v>
      </c>
      <c r="M98">
        <v>355434.48684000003</v>
      </c>
    </row>
    <row r="99" spans="9:13" x14ac:dyDescent="0.25">
      <c r="I99" s="1">
        <v>40451</v>
      </c>
      <c r="L99">
        <v>469516.93634999997</v>
      </c>
      <c r="M99">
        <v>386513.15892999998</v>
      </c>
    </row>
    <row r="100" spans="9:13" x14ac:dyDescent="0.25">
      <c r="I100" s="1">
        <v>40482</v>
      </c>
      <c r="L100">
        <v>484938.93885999999</v>
      </c>
      <c r="M100">
        <v>400235.47203</v>
      </c>
    </row>
    <row r="101" spans="9:13" x14ac:dyDescent="0.25">
      <c r="I101" s="1">
        <v>40512</v>
      </c>
      <c r="L101">
        <v>492768.03259999998</v>
      </c>
      <c r="M101">
        <v>398428.15091999999</v>
      </c>
    </row>
    <row r="102" spans="9:13" x14ac:dyDescent="0.25">
      <c r="I102" s="1">
        <v>40543</v>
      </c>
      <c r="L102">
        <v>514264.61202</v>
      </c>
      <c r="M102">
        <v>423115.45091000001</v>
      </c>
    </row>
    <row r="103" spans="9:13" x14ac:dyDescent="0.25">
      <c r="I103" s="1">
        <v>40574</v>
      </c>
      <c r="L103">
        <v>498431.47274</v>
      </c>
      <c r="M103">
        <v>414003.47261</v>
      </c>
    </row>
    <row r="104" spans="9:13" x14ac:dyDescent="0.25">
      <c r="I104" s="1">
        <v>40602</v>
      </c>
      <c r="L104">
        <v>506901.63990000001</v>
      </c>
      <c r="M104">
        <v>425615.58231999999</v>
      </c>
    </row>
    <row r="105" spans="9:13" x14ac:dyDescent="0.25">
      <c r="I105" s="1">
        <v>40633</v>
      </c>
      <c r="L105">
        <v>512323.81725999998</v>
      </c>
      <c r="M105">
        <v>427838.96067</v>
      </c>
    </row>
    <row r="106" spans="9:13" x14ac:dyDescent="0.25">
      <c r="I106" s="1">
        <v>40663</v>
      </c>
      <c r="L106">
        <v>524408.47524000006</v>
      </c>
      <c r="M106">
        <v>437431.08231000003</v>
      </c>
    </row>
    <row r="107" spans="9:13" x14ac:dyDescent="0.25">
      <c r="I107" s="1">
        <v>40694</v>
      </c>
      <c r="L107">
        <v>525303.44941</v>
      </c>
      <c r="M107">
        <v>434050.82981999998</v>
      </c>
    </row>
    <row r="108" spans="9:13" x14ac:dyDescent="0.25">
      <c r="I108" s="1">
        <v>40724</v>
      </c>
      <c r="L108">
        <v>517732.51958999998</v>
      </c>
      <c r="M108">
        <v>425239.41459</v>
      </c>
    </row>
    <row r="109" spans="9:13" x14ac:dyDescent="0.25">
      <c r="I109" s="1">
        <v>40755</v>
      </c>
      <c r="L109">
        <v>517899.23044000001</v>
      </c>
      <c r="M109">
        <v>416771.00309999997</v>
      </c>
    </row>
    <row r="110" spans="9:13" x14ac:dyDescent="0.25">
      <c r="I110" s="1">
        <v>40786</v>
      </c>
      <c r="L110">
        <v>516756.07017000002</v>
      </c>
      <c r="M110">
        <v>415428.98272000003</v>
      </c>
    </row>
    <row r="111" spans="9:13" x14ac:dyDescent="0.25">
      <c r="I111" s="1">
        <v>40816</v>
      </c>
      <c r="L111">
        <v>504319.56724</v>
      </c>
      <c r="M111">
        <v>400424.09701999999</v>
      </c>
    </row>
    <row r="112" spans="9:13" x14ac:dyDescent="0.25">
      <c r="I112" s="1">
        <v>40847</v>
      </c>
      <c r="L112">
        <v>546270.35158999998</v>
      </c>
      <c r="M112">
        <v>437862.05949999997</v>
      </c>
    </row>
    <row r="113" spans="9:13" x14ac:dyDescent="0.25">
      <c r="I113" s="1">
        <v>40877</v>
      </c>
      <c r="L113">
        <v>550412.95036000002</v>
      </c>
      <c r="M113">
        <v>444856.95423999999</v>
      </c>
    </row>
    <row r="114" spans="9:13" x14ac:dyDescent="0.25">
      <c r="I114" s="1">
        <v>40908</v>
      </c>
      <c r="L114">
        <v>554201.88170999999</v>
      </c>
      <c r="M114">
        <v>433977.62167000002</v>
      </c>
    </row>
    <row r="115" spans="9:13" x14ac:dyDescent="0.25">
      <c r="I115" s="1">
        <v>40939</v>
      </c>
      <c r="L115">
        <v>587663.38095000002</v>
      </c>
      <c r="M115">
        <v>458839.86359000002</v>
      </c>
    </row>
    <row r="116" spans="9:13" x14ac:dyDescent="0.25">
      <c r="I116" s="1">
        <v>40968</v>
      </c>
      <c r="L116">
        <v>607511.85444000002</v>
      </c>
      <c r="M116">
        <v>466623.58182999998</v>
      </c>
    </row>
    <row r="117" spans="9:13" x14ac:dyDescent="0.25">
      <c r="I117" s="1">
        <v>40999</v>
      </c>
      <c r="L117">
        <v>614269.27124999999</v>
      </c>
      <c r="M117">
        <v>460037.94147000002</v>
      </c>
    </row>
    <row r="118" spans="9:13" x14ac:dyDescent="0.25">
      <c r="I118" s="1">
        <v>41029</v>
      </c>
      <c r="L118">
        <v>632997.56876000005</v>
      </c>
      <c r="M118">
        <v>473072.00527000002</v>
      </c>
    </row>
    <row r="119" spans="9:13" x14ac:dyDescent="0.25">
      <c r="I119" s="1">
        <v>41060</v>
      </c>
      <c r="L119">
        <v>606793.77612000005</v>
      </c>
      <c r="M119">
        <v>456094.05583000003</v>
      </c>
    </row>
    <row r="120" spans="9:13" x14ac:dyDescent="0.25">
      <c r="I120" s="1">
        <v>41090</v>
      </c>
      <c r="L120">
        <v>616599.46148000006</v>
      </c>
      <c r="M120">
        <v>464543.06371000002</v>
      </c>
    </row>
    <row r="121" spans="9:13" x14ac:dyDescent="0.25">
      <c r="I121" s="1">
        <v>41121</v>
      </c>
      <c r="L121">
        <v>640615.98904999997</v>
      </c>
      <c r="M121">
        <v>477111.90408000001</v>
      </c>
    </row>
    <row r="122" spans="9:13" x14ac:dyDescent="0.25">
      <c r="I122" s="1">
        <v>41152</v>
      </c>
      <c r="L122">
        <v>654098.16830000002</v>
      </c>
      <c r="M122">
        <v>490194.05180000002</v>
      </c>
    </row>
    <row r="123" spans="9:13" x14ac:dyDescent="0.25">
      <c r="I123" s="1">
        <v>41182</v>
      </c>
      <c r="L123">
        <v>659794.89252999995</v>
      </c>
      <c r="M123">
        <v>498256.68767999997</v>
      </c>
    </row>
    <row r="124" spans="9:13" x14ac:dyDescent="0.25">
      <c r="I124" s="1">
        <v>41213</v>
      </c>
      <c r="L124">
        <v>686014.66029999999</v>
      </c>
      <c r="M124">
        <v>519268.81534999999</v>
      </c>
    </row>
    <row r="125" spans="9:13" x14ac:dyDescent="0.25">
      <c r="I125" s="1">
        <v>41243</v>
      </c>
      <c r="L125">
        <v>700073.69923999999</v>
      </c>
      <c r="M125">
        <v>532954.48572</v>
      </c>
    </row>
    <row r="126" spans="9:13" x14ac:dyDescent="0.25">
      <c r="I126" s="1">
        <v>41274</v>
      </c>
      <c r="L126">
        <v>720444.61945999996</v>
      </c>
      <c r="M126">
        <v>549767.92945000005</v>
      </c>
    </row>
    <row r="127" spans="9:13" x14ac:dyDescent="0.25">
      <c r="I127" s="1">
        <v>41305</v>
      </c>
      <c r="L127">
        <v>735365.59386999998</v>
      </c>
      <c r="M127">
        <v>567510.66041999997</v>
      </c>
    </row>
    <row r="128" spans="9:13" x14ac:dyDescent="0.25">
      <c r="I128" s="1">
        <v>41333</v>
      </c>
      <c r="L128">
        <v>733345.43273</v>
      </c>
      <c r="M128">
        <v>556762.82420000003</v>
      </c>
    </row>
    <row r="129" spans="9:13" x14ac:dyDescent="0.25">
      <c r="I129" s="1">
        <v>41364</v>
      </c>
      <c r="L129">
        <v>755238.31784999999</v>
      </c>
      <c r="M129">
        <v>563413.63295999996</v>
      </c>
    </row>
    <row r="130" spans="9:13" x14ac:dyDescent="0.25">
      <c r="I130" s="1">
        <v>41394</v>
      </c>
      <c r="L130">
        <v>743882.86959000002</v>
      </c>
      <c r="M130">
        <v>549360.91694000002</v>
      </c>
    </row>
    <row r="131" spans="9:13" x14ac:dyDescent="0.25">
      <c r="I131" s="1">
        <v>41425</v>
      </c>
      <c r="L131">
        <v>795134.86497</v>
      </c>
      <c r="M131">
        <v>596118.96366000001</v>
      </c>
    </row>
    <row r="132" spans="9:13" x14ac:dyDescent="0.25">
      <c r="I132" s="1">
        <v>41455</v>
      </c>
      <c r="L132">
        <v>773533.13520999998</v>
      </c>
      <c r="M132">
        <v>562153.86545000004</v>
      </c>
    </row>
    <row r="133" spans="9:13" x14ac:dyDescent="0.25">
      <c r="I133" s="1">
        <v>41486</v>
      </c>
      <c r="L133">
        <v>795079.53535000002</v>
      </c>
      <c r="M133">
        <v>586929.21617999999</v>
      </c>
    </row>
    <row r="134" spans="9:13" x14ac:dyDescent="0.25">
      <c r="I134" s="1">
        <v>41517</v>
      </c>
      <c r="L134">
        <v>821646.78067000001</v>
      </c>
      <c r="M134">
        <v>602055.31665000005</v>
      </c>
    </row>
    <row r="135" spans="9:13" x14ac:dyDescent="0.25">
      <c r="I135" s="1">
        <v>41547</v>
      </c>
      <c r="L135">
        <v>866255.69554999995</v>
      </c>
      <c r="M135">
        <v>632616.12037999998</v>
      </c>
    </row>
    <row r="136" spans="9:13" x14ac:dyDescent="0.25">
      <c r="I136" s="1">
        <v>41578</v>
      </c>
      <c r="L136">
        <v>913702.42307000002</v>
      </c>
      <c r="M136">
        <v>655476.77289000002</v>
      </c>
    </row>
    <row r="137" spans="9:13" x14ac:dyDescent="0.25">
      <c r="I137" s="1">
        <v>41608</v>
      </c>
      <c r="L137">
        <v>895460.96765000001</v>
      </c>
      <c r="M137">
        <v>648264.18637000001</v>
      </c>
    </row>
    <row r="138" spans="9:13" x14ac:dyDescent="0.25">
      <c r="I138" s="1">
        <v>41639</v>
      </c>
      <c r="L138">
        <v>920481.82455000002</v>
      </c>
      <c r="M138">
        <v>667607.06022999994</v>
      </c>
    </row>
    <row r="139" spans="9:13" x14ac:dyDescent="0.25">
      <c r="I139" s="1">
        <v>41670</v>
      </c>
      <c r="L139">
        <v>885881.57616000006</v>
      </c>
      <c r="M139">
        <v>651855.55974000006</v>
      </c>
    </row>
    <row r="140" spans="9:13" x14ac:dyDescent="0.25">
      <c r="I140" s="1">
        <v>41698</v>
      </c>
      <c r="L140">
        <v>924988.01803000004</v>
      </c>
      <c r="M140">
        <v>683692.59705999994</v>
      </c>
    </row>
    <row r="141" spans="9:13" x14ac:dyDescent="0.25">
      <c r="I141" s="1">
        <v>41729</v>
      </c>
      <c r="L141">
        <v>957061.10288999998</v>
      </c>
      <c r="M141">
        <v>696224.17628999997</v>
      </c>
    </row>
    <row r="142" spans="9:13" x14ac:dyDescent="0.25">
      <c r="I142" s="1">
        <v>41759</v>
      </c>
      <c r="L142">
        <v>987571.85759999999</v>
      </c>
      <c r="M142">
        <v>714681.59496999998</v>
      </c>
    </row>
    <row r="143" spans="9:13" x14ac:dyDescent="0.25">
      <c r="I143" s="1">
        <v>41790</v>
      </c>
      <c r="L143">
        <v>1004258.3833700001</v>
      </c>
      <c r="M143">
        <v>726105.31165000005</v>
      </c>
    </row>
    <row r="144" spans="9:13" x14ac:dyDescent="0.25">
      <c r="I144" s="1">
        <v>41820</v>
      </c>
      <c r="L144">
        <v>1023223.54223</v>
      </c>
      <c r="M144">
        <v>746191.01234999998</v>
      </c>
    </row>
    <row r="145" spans="9:13" x14ac:dyDescent="0.25">
      <c r="I145" s="1">
        <v>41851</v>
      </c>
      <c r="L145">
        <v>1032550.43458</v>
      </c>
      <c r="M145">
        <v>753094.53222000005</v>
      </c>
    </row>
    <row r="146" spans="9:13" x14ac:dyDescent="0.25">
      <c r="I146" s="1">
        <v>41882</v>
      </c>
      <c r="L146">
        <v>1022659.42085</v>
      </c>
      <c r="M146">
        <v>749640.83964000002</v>
      </c>
    </row>
    <row r="147" spans="9:13" x14ac:dyDescent="0.25">
      <c r="I147" s="1">
        <v>41912</v>
      </c>
      <c r="L147">
        <v>1015355.59974</v>
      </c>
      <c r="M147">
        <v>730308.24737999996</v>
      </c>
    </row>
    <row r="148" spans="9:13" x14ac:dyDescent="0.25">
      <c r="I148" s="1">
        <v>41943</v>
      </c>
      <c r="L148">
        <v>1039681.6086</v>
      </c>
      <c r="M148">
        <v>737649.23803999997</v>
      </c>
    </row>
    <row r="149" spans="9:13" x14ac:dyDescent="0.25">
      <c r="I149" s="1">
        <v>41973</v>
      </c>
      <c r="L149">
        <v>1057564.3987400001</v>
      </c>
      <c r="M149">
        <v>741654.89064</v>
      </c>
    </row>
    <row r="150" spans="9:13" x14ac:dyDescent="0.25">
      <c r="I150" s="1">
        <v>42004</v>
      </c>
      <c r="L150">
        <v>1054025.42509</v>
      </c>
      <c r="M150">
        <v>740225.59253999998</v>
      </c>
    </row>
    <row r="151" spans="9:13" x14ac:dyDescent="0.25">
      <c r="I151" s="1">
        <v>42035</v>
      </c>
      <c r="L151">
        <v>1069919.92444</v>
      </c>
      <c r="M151">
        <v>763031.66752999998</v>
      </c>
    </row>
    <row r="152" spans="9:13" x14ac:dyDescent="0.25">
      <c r="I152" s="1">
        <v>42063</v>
      </c>
      <c r="L152">
        <v>1117311.68383</v>
      </c>
      <c r="M152">
        <v>794073.38768000004</v>
      </c>
    </row>
    <row r="153" spans="9:13" x14ac:dyDescent="0.25">
      <c r="I153" s="1">
        <v>42094</v>
      </c>
      <c r="L153">
        <v>1111909.9635099999</v>
      </c>
      <c r="M153">
        <v>783494.30900000001</v>
      </c>
    </row>
    <row r="154" spans="9:13" x14ac:dyDescent="0.25">
      <c r="I154" s="1">
        <v>42124</v>
      </c>
      <c r="L154">
        <v>1143204.0651100001</v>
      </c>
      <c r="M154">
        <v>820306.25297000003</v>
      </c>
    </row>
    <row r="155" spans="9:13" x14ac:dyDescent="0.25">
      <c r="I155" s="1">
        <v>42155</v>
      </c>
      <c r="L155">
        <v>1119212.3186300001</v>
      </c>
      <c r="M155">
        <v>787873.26890000002</v>
      </c>
    </row>
    <row r="156" spans="9:13" x14ac:dyDescent="0.25">
      <c r="I156" s="1">
        <v>42185</v>
      </c>
      <c r="L156">
        <v>1111345.9982</v>
      </c>
      <c r="M156">
        <v>781913.10586999997</v>
      </c>
    </row>
    <row r="157" spans="9:13" x14ac:dyDescent="0.25">
      <c r="I157" s="1">
        <v>42216</v>
      </c>
      <c r="L157">
        <v>1114893.0081</v>
      </c>
      <c r="M157">
        <v>785998.38291000004</v>
      </c>
    </row>
    <row r="158" spans="9:13" x14ac:dyDescent="0.25">
      <c r="I158" s="1">
        <v>42247</v>
      </c>
      <c r="L158">
        <v>1073861.5483200001</v>
      </c>
      <c r="M158">
        <v>758063.33172999998</v>
      </c>
    </row>
    <row r="159" spans="9:13" x14ac:dyDescent="0.25">
      <c r="I159" s="1">
        <v>42277</v>
      </c>
      <c r="L159">
        <v>1062977.96206</v>
      </c>
      <c r="M159">
        <v>765290.83822999999</v>
      </c>
    </row>
    <row r="160" spans="9:13" x14ac:dyDescent="0.25">
      <c r="I160" s="1">
        <v>42308</v>
      </c>
      <c r="L160">
        <v>1138009.82568</v>
      </c>
      <c r="M160">
        <v>823541.86719999998</v>
      </c>
    </row>
    <row r="161" spans="9:13" x14ac:dyDescent="0.25">
      <c r="I161" s="1">
        <v>42338</v>
      </c>
      <c r="L161">
        <v>1087844.8466399999</v>
      </c>
      <c r="M161">
        <v>791765.90112000005</v>
      </c>
    </row>
    <row r="162" spans="9:13" x14ac:dyDescent="0.25">
      <c r="I162" s="1">
        <v>42369</v>
      </c>
      <c r="L162">
        <v>1068273.00553</v>
      </c>
      <c r="M162">
        <v>778182.35106999998</v>
      </c>
    </row>
    <row r="163" spans="9:13" x14ac:dyDescent="0.25">
      <c r="I163" s="1">
        <v>42400</v>
      </c>
      <c r="L163">
        <v>1037271.42347</v>
      </c>
      <c r="M163">
        <v>754944.91240000003</v>
      </c>
    </row>
    <row r="164" spans="9:13" x14ac:dyDescent="0.25">
      <c r="I164" s="1">
        <v>42429</v>
      </c>
      <c r="L164">
        <v>1042531.64873</v>
      </c>
      <c r="M164">
        <v>759409.68130000005</v>
      </c>
    </row>
    <row r="165" spans="9:13" x14ac:dyDescent="0.25">
      <c r="I165" s="1">
        <v>42460</v>
      </c>
      <c r="L165">
        <v>1119533.92652</v>
      </c>
      <c r="M165">
        <v>808308.38971000002</v>
      </c>
    </row>
    <row r="166" spans="9:13" x14ac:dyDescent="0.25">
      <c r="I166" s="1">
        <v>42490</v>
      </c>
      <c r="L166">
        <v>1122738.03262</v>
      </c>
      <c r="M166">
        <v>822022.35386000003</v>
      </c>
    </row>
    <row r="167" spans="9:13" x14ac:dyDescent="0.25">
      <c r="I167" s="1">
        <v>42521</v>
      </c>
      <c r="L167">
        <v>1142436.0954</v>
      </c>
      <c r="M167">
        <v>837119.15558999998</v>
      </c>
    </row>
    <row r="168" spans="9:13" x14ac:dyDescent="0.25">
      <c r="I168" s="1">
        <v>42551</v>
      </c>
      <c r="L168">
        <v>1118786.4826100001</v>
      </c>
      <c r="M168">
        <v>811831.88899000001</v>
      </c>
    </row>
    <row r="169" spans="9:13" x14ac:dyDescent="0.25">
      <c r="I169" s="1">
        <v>42582</v>
      </c>
      <c r="L169">
        <v>1135486.63081</v>
      </c>
      <c r="M169">
        <v>821263.06100999995</v>
      </c>
    </row>
    <row r="170" spans="9:13" x14ac:dyDescent="0.25">
      <c r="I170" s="1">
        <v>42613</v>
      </c>
      <c r="L170">
        <v>1147375.1937800001</v>
      </c>
      <c r="M170">
        <v>823461.46979</v>
      </c>
    </row>
    <row r="171" spans="9:13" x14ac:dyDescent="0.25">
      <c r="I171" s="1">
        <v>42643</v>
      </c>
      <c r="L171">
        <v>1120047.17664</v>
      </c>
      <c r="M171">
        <v>815711.76586000004</v>
      </c>
    </row>
    <row r="172" spans="9:13" x14ac:dyDescent="0.25">
      <c r="I172" s="1">
        <v>42674</v>
      </c>
      <c r="L172">
        <v>1080817.77618</v>
      </c>
      <c r="M172">
        <v>795393.06689000002</v>
      </c>
    </row>
    <row r="173" spans="9:13" x14ac:dyDescent="0.25">
      <c r="I173" s="1">
        <v>42704</v>
      </c>
      <c r="L173">
        <v>1074574.36302</v>
      </c>
      <c r="M173">
        <v>790979.01032</v>
      </c>
    </row>
    <row r="174" spans="9:13" x14ac:dyDescent="0.25">
      <c r="I174" s="1">
        <v>42735</v>
      </c>
      <c r="L174">
        <v>1091733.4489500001</v>
      </c>
      <c r="M174">
        <v>798638.34435999999</v>
      </c>
    </row>
    <row r="175" spans="9:13" x14ac:dyDescent="0.25">
      <c r="I175" s="1">
        <v>42766</v>
      </c>
      <c r="L175">
        <v>1108720.8615900001</v>
      </c>
      <c r="M175">
        <v>833047.71623999998</v>
      </c>
    </row>
    <row r="176" spans="9:13" x14ac:dyDescent="0.25">
      <c r="I176" s="1">
        <v>42794</v>
      </c>
      <c r="L176">
        <v>1100141.31868</v>
      </c>
      <c r="M176">
        <v>807134.19923000003</v>
      </c>
    </row>
    <row r="177" spans="9:13" x14ac:dyDescent="0.25">
      <c r="I177" s="1">
        <v>42825</v>
      </c>
      <c r="L177">
        <v>1111252.3922999999</v>
      </c>
      <c r="M177">
        <v>828788.96602000005</v>
      </c>
    </row>
    <row r="178" spans="9:13" x14ac:dyDescent="0.25">
      <c r="I178" s="1">
        <v>42855</v>
      </c>
      <c r="L178">
        <v>1148172.6208899999</v>
      </c>
      <c r="M178">
        <v>858996.94828999997</v>
      </c>
    </row>
    <row r="179" spans="9:13" x14ac:dyDescent="0.25">
      <c r="I179" s="1">
        <v>42886</v>
      </c>
      <c r="L179">
        <v>1157822.8095799999</v>
      </c>
      <c r="M179">
        <v>855354.32148000004</v>
      </c>
    </row>
    <row r="180" spans="9:13" x14ac:dyDescent="0.25">
      <c r="I180" s="1">
        <v>42916</v>
      </c>
      <c r="L180">
        <v>1108136.9661099999</v>
      </c>
      <c r="M180">
        <v>825535.49424000003</v>
      </c>
    </row>
    <row r="181" spans="9:13" x14ac:dyDescent="0.25">
      <c r="I181" s="1">
        <v>42947</v>
      </c>
      <c r="L181">
        <v>1146168.7565899999</v>
      </c>
      <c r="M181">
        <v>883598.20741000003</v>
      </c>
    </row>
    <row r="182" spans="9:13" x14ac:dyDescent="0.25">
      <c r="I182" s="1">
        <v>42978</v>
      </c>
      <c r="L182">
        <v>1148351.6364800001</v>
      </c>
      <c r="M182">
        <v>906975.10491999995</v>
      </c>
    </row>
    <row r="183" spans="9:13" x14ac:dyDescent="0.25">
      <c r="I183" s="1">
        <v>43008</v>
      </c>
      <c r="L183">
        <v>1147359.0172900001</v>
      </c>
      <c r="M183">
        <v>899070.86766999995</v>
      </c>
    </row>
    <row r="184" spans="9:13" x14ac:dyDescent="0.25">
      <c r="I184" s="1">
        <v>43039</v>
      </c>
      <c r="L184">
        <v>1223418.7635999999</v>
      </c>
      <c r="M184">
        <v>955371.86984000006</v>
      </c>
    </row>
    <row r="185" spans="9:13" x14ac:dyDescent="0.25">
      <c r="I185" s="1">
        <v>43069</v>
      </c>
      <c r="L185">
        <v>1218180.9485500001</v>
      </c>
      <c r="M185">
        <v>969278.40150000004</v>
      </c>
    </row>
    <row r="186" spans="9:13" x14ac:dyDescent="0.25">
      <c r="I186" s="1">
        <v>43100</v>
      </c>
      <c r="L186">
        <v>1142356.6726599999</v>
      </c>
      <c r="M186">
        <v>965989.67845999997</v>
      </c>
    </row>
    <row r="187" spans="9:13" x14ac:dyDescent="0.25">
      <c r="I187" s="1">
        <v>43131</v>
      </c>
      <c r="L187">
        <v>1137921.9798600001</v>
      </c>
      <c r="M187">
        <v>966953.98508999997</v>
      </c>
    </row>
    <row r="188" spans="9:13" x14ac:dyDescent="0.25">
      <c r="I188" s="1">
        <v>43159</v>
      </c>
      <c r="L188">
        <v>1108734.86164</v>
      </c>
      <c r="M188">
        <v>947911.13320000004</v>
      </c>
    </row>
    <row r="189" spans="9:13" x14ac:dyDescent="0.25">
      <c r="I189" s="1">
        <v>43190</v>
      </c>
      <c r="L189">
        <v>1059993.5202500001</v>
      </c>
      <c r="M189">
        <v>908323.30972000002</v>
      </c>
    </row>
    <row r="190" spans="9:13" x14ac:dyDescent="0.25">
      <c r="I190" s="1">
        <v>43220</v>
      </c>
      <c r="L190">
        <v>1088575.2580299999</v>
      </c>
      <c r="M190">
        <v>957078.92594999995</v>
      </c>
    </row>
    <row r="191" spans="9:13" x14ac:dyDescent="0.25">
      <c r="I191" s="1">
        <v>43251</v>
      </c>
      <c r="L191">
        <v>1058798.59837</v>
      </c>
      <c r="M191">
        <v>923808.33875999996</v>
      </c>
    </row>
    <row r="192" spans="9:13" x14ac:dyDescent="0.25">
      <c r="I192" s="1">
        <v>43281</v>
      </c>
      <c r="L192">
        <v>1091815.5800900001</v>
      </c>
      <c r="M192">
        <v>949535.08614000003</v>
      </c>
    </row>
    <row r="193" spans="9:13" x14ac:dyDescent="0.25">
      <c r="I193" s="1">
        <v>43312</v>
      </c>
      <c r="L193">
        <v>1093356.3631200001</v>
      </c>
      <c r="M193">
        <v>954771.44787000003</v>
      </c>
    </row>
    <row r="194" spans="9:13" x14ac:dyDescent="0.25">
      <c r="I194" s="1">
        <v>43343</v>
      </c>
      <c r="L194">
        <v>1142331.1510099999</v>
      </c>
      <c r="M194">
        <v>978824.00474</v>
      </c>
    </row>
    <row r="195" spans="9:13" x14ac:dyDescent="0.25">
      <c r="I195" s="1">
        <v>43373</v>
      </c>
      <c r="L195">
        <v>1068213.4320100001</v>
      </c>
      <c r="M195">
        <v>940243.98263999994</v>
      </c>
    </row>
    <row r="196" spans="9:13" x14ac:dyDescent="0.25">
      <c r="I196" s="1">
        <v>43404</v>
      </c>
      <c r="L196">
        <v>1009734.70414</v>
      </c>
      <c r="M196">
        <v>895174.16115000006</v>
      </c>
    </row>
    <row r="197" spans="9:13" x14ac:dyDescent="0.25">
      <c r="I197" s="1">
        <v>43434</v>
      </c>
      <c r="L197">
        <v>979738.34797</v>
      </c>
      <c r="M197">
        <v>858606.27367000002</v>
      </c>
    </row>
    <row r="198" spans="9:13" x14ac:dyDescent="0.25">
      <c r="I198" s="1">
        <v>43465</v>
      </c>
      <c r="L198">
        <v>996658.34204000002</v>
      </c>
      <c r="M198">
        <v>894624.23270000005</v>
      </c>
    </row>
    <row r="199" spans="9:13" x14ac:dyDescent="0.25">
      <c r="I199" s="1">
        <v>43496</v>
      </c>
      <c r="L199">
        <v>1021354.32123</v>
      </c>
      <c r="M199">
        <v>917675.09034999995</v>
      </c>
    </row>
    <row r="200" spans="9:13" x14ac:dyDescent="0.25">
      <c r="I200" s="1">
        <v>43524</v>
      </c>
      <c r="L200">
        <v>1034683.96817</v>
      </c>
      <c r="M200">
        <v>948720.71920000005</v>
      </c>
    </row>
    <row r="201" spans="9:13" x14ac:dyDescent="0.25">
      <c r="I201" s="1">
        <v>43555</v>
      </c>
      <c r="L201">
        <v>1036770.50327</v>
      </c>
      <c r="M201">
        <v>955225.78532999998</v>
      </c>
    </row>
    <row r="202" spans="9:13" x14ac:dyDescent="0.25">
      <c r="I202" s="1">
        <v>43585</v>
      </c>
      <c r="L202">
        <v>1093174.0928700001</v>
      </c>
      <c r="M202">
        <v>990061.62390999997</v>
      </c>
    </row>
    <row r="203" spans="9:13" x14ac:dyDescent="0.25">
      <c r="I203" s="1">
        <v>43616</v>
      </c>
      <c r="L203">
        <v>1027040.01685</v>
      </c>
      <c r="M203">
        <v>948530.01566999999</v>
      </c>
    </row>
    <row r="204" spans="9:13" x14ac:dyDescent="0.25">
      <c r="I204" s="1">
        <v>43646</v>
      </c>
      <c r="L204">
        <v>1046786.66609</v>
      </c>
      <c r="M204">
        <v>993837.98262999998</v>
      </c>
    </row>
    <row r="205" spans="9:13" x14ac:dyDescent="0.25">
      <c r="I205" s="1">
        <v>43677</v>
      </c>
      <c r="L205">
        <v>1015487.61487</v>
      </c>
      <c r="M205">
        <v>964654.67573999998</v>
      </c>
    </row>
    <row r="206" spans="9:13" x14ac:dyDescent="0.25">
      <c r="I206" s="1">
        <v>43708</v>
      </c>
      <c r="L206">
        <v>993876.78165999998</v>
      </c>
      <c r="M206">
        <v>940324.42041000002</v>
      </c>
    </row>
    <row r="207" spans="9:13" x14ac:dyDescent="0.25">
      <c r="I207" s="1">
        <v>43738</v>
      </c>
      <c r="L207">
        <v>1002715.2660600001</v>
      </c>
      <c r="M207">
        <v>942754.48219000001</v>
      </c>
    </row>
    <row r="208" spans="9:13" x14ac:dyDescent="0.25">
      <c r="I208" s="1">
        <v>43769</v>
      </c>
      <c r="L208">
        <v>1039744.52809</v>
      </c>
      <c r="M208">
        <v>977647.42429999996</v>
      </c>
    </row>
    <row r="209" spans="9:13" x14ac:dyDescent="0.25">
      <c r="I209" s="1">
        <v>43799</v>
      </c>
      <c r="L209">
        <v>1031164.16228</v>
      </c>
      <c r="M209">
        <v>960305.81201999995</v>
      </c>
    </row>
    <row r="210" spans="9:13" x14ac:dyDescent="0.25">
      <c r="I210" s="1">
        <v>43830</v>
      </c>
      <c r="L210">
        <v>1049505.0268600001</v>
      </c>
      <c r="M210">
        <v>988751.23473999999</v>
      </c>
    </row>
    <row r="211" spans="9:13" x14ac:dyDescent="0.25">
      <c r="I211" s="1">
        <v>43861</v>
      </c>
      <c r="L211">
        <v>1023250.76402</v>
      </c>
      <c r="M211">
        <v>968698.73293000006</v>
      </c>
    </row>
    <row r="212" spans="9:13" x14ac:dyDescent="0.25">
      <c r="I212" s="1">
        <v>43890</v>
      </c>
      <c r="L212">
        <v>920032.01048000006</v>
      </c>
      <c r="M212">
        <v>879540.26309999998</v>
      </c>
    </row>
    <row r="213" spans="9:13" x14ac:dyDescent="0.25">
      <c r="I213" s="1">
        <v>43921</v>
      </c>
      <c r="L213">
        <v>803479.70293999999</v>
      </c>
      <c r="M213">
        <v>762760.30989999999</v>
      </c>
    </row>
    <row r="214" spans="9:13" x14ac:dyDescent="0.25">
      <c r="I214" s="1">
        <v>43951</v>
      </c>
      <c r="L214">
        <v>884785.81643000001</v>
      </c>
      <c r="M214">
        <v>869750.72172000003</v>
      </c>
    </row>
    <row r="215" spans="9:13" x14ac:dyDescent="0.25">
      <c r="I215" s="1">
        <v>43982</v>
      </c>
      <c r="L215">
        <v>884933.15370999998</v>
      </c>
      <c r="M215">
        <v>876187.64948999998</v>
      </c>
    </row>
    <row r="216" spans="9:13" x14ac:dyDescent="0.25">
      <c r="I216" s="1">
        <v>44012</v>
      </c>
      <c r="L216">
        <v>938135.43623999995</v>
      </c>
      <c r="M216">
        <v>937757.59972000006</v>
      </c>
    </row>
    <row r="217" spans="9:13" x14ac:dyDescent="0.25">
      <c r="I217" s="1">
        <v>44043</v>
      </c>
      <c r="L217">
        <v>942823.16663999995</v>
      </c>
      <c r="M217">
        <v>964888.64468000003</v>
      </c>
    </row>
    <row r="218" spans="9:13" x14ac:dyDescent="0.25">
      <c r="I218" s="1">
        <v>44074</v>
      </c>
      <c r="L218">
        <v>941464.05555000005</v>
      </c>
      <c r="M218">
        <v>963188.53838000004</v>
      </c>
    </row>
    <row r="219" spans="9:13" x14ac:dyDescent="0.25">
      <c r="I219" s="1">
        <v>44104</v>
      </c>
      <c r="L219">
        <v>934424.47950999998</v>
      </c>
      <c r="M219">
        <v>951677.21172000002</v>
      </c>
    </row>
    <row r="220" spans="9:13" x14ac:dyDescent="0.25">
      <c r="I220" s="1">
        <v>44135</v>
      </c>
      <c r="L220">
        <v>918113.77242000005</v>
      </c>
      <c r="M220">
        <v>897076.16824999999</v>
      </c>
    </row>
    <row r="221" spans="9:13" x14ac:dyDescent="0.25">
      <c r="I221" s="1">
        <v>44165</v>
      </c>
      <c r="L221">
        <v>1019426.78144</v>
      </c>
      <c r="M221">
        <v>1003026.5695700001</v>
      </c>
    </row>
    <row r="222" spans="9:13" x14ac:dyDescent="0.25">
      <c r="I222" s="1">
        <v>44196</v>
      </c>
      <c r="L222">
        <v>1039536.74535</v>
      </c>
      <c r="M222">
        <v>1052608.4583999999</v>
      </c>
    </row>
    <row r="223" spans="9:13" x14ac:dyDescent="0.25">
      <c r="I223" s="1">
        <v>44227</v>
      </c>
      <c r="L223">
        <v>1084910.85666</v>
      </c>
      <c r="M223">
        <v>1095985.8299400001</v>
      </c>
    </row>
    <row r="224" spans="9:13" x14ac:dyDescent="0.25">
      <c r="I224" s="1">
        <v>44255</v>
      </c>
      <c r="L224">
        <v>1117841.79501</v>
      </c>
      <c r="M224">
        <v>1163428.0750899999</v>
      </c>
    </row>
    <row r="225" spans="9:13" x14ac:dyDescent="0.25">
      <c r="I225" s="1">
        <v>44286</v>
      </c>
      <c r="L225">
        <v>1144012.5625799999</v>
      </c>
      <c r="M225">
        <v>1186895.42026</v>
      </c>
    </row>
    <row r="226" spans="9:13" x14ac:dyDescent="0.25">
      <c r="I226" s="1">
        <v>44316</v>
      </c>
      <c r="L226">
        <v>1161172.11781</v>
      </c>
      <c r="M226">
        <v>1206034.83256</v>
      </c>
    </row>
    <row r="227" spans="9:13" x14ac:dyDescent="0.25">
      <c r="I227" s="1">
        <v>44347</v>
      </c>
      <c r="L227">
        <v>1188132.1197299999</v>
      </c>
      <c r="M227">
        <v>1237541.3751699999</v>
      </c>
    </row>
    <row r="228" spans="9:13" x14ac:dyDescent="0.25">
      <c r="I228" s="1">
        <v>44377</v>
      </c>
      <c r="L228">
        <v>1178578.8585900001</v>
      </c>
      <c r="M228">
        <v>1206104.19985</v>
      </c>
    </row>
    <row r="229" spans="9:13" x14ac:dyDescent="0.25">
      <c r="I229" s="1">
        <v>44408</v>
      </c>
      <c r="L229">
        <v>1196002.3835100001</v>
      </c>
      <c r="M229">
        <v>1261671.85836</v>
      </c>
    </row>
    <row r="230" spans="9:13" x14ac:dyDescent="0.25">
      <c r="I230" s="1">
        <v>44439</v>
      </c>
      <c r="L230">
        <v>1217039.0887800001</v>
      </c>
      <c r="M230">
        <v>1250908.65496</v>
      </c>
    </row>
    <row r="231" spans="9:13" x14ac:dyDescent="0.25">
      <c r="I231" s="1">
        <v>44469</v>
      </c>
      <c r="L231">
        <v>1252700.93514</v>
      </c>
      <c r="M231">
        <v>1212123.1901100001</v>
      </c>
    </row>
    <row r="232" spans="9:13" x14ac:dyDescent="0.25">
      <c r="I232" s="1">
        <v>44500</v>
      </c>
      <c r="L232">
        <v>1266173.81938</v>
      </c>
      <c r="M232">
        <v>1272072.0822399999</v>
      </c>
    </row>
    <row r="233" spans="9:13" x14ac:dyDescent="0.25">
      <c r="I233" s="1">
        <v>44530</v>
      </c>
      <c r="L233">
        <v>1257250.6857799999</v>
      </c>
      <c r="M233">
        <v>1324139.92802</v>
      </c>
    </row>
    <row r="234" spans="9:13" x14ac:dyDescent="0.25">
      <c r="I234" s="1">
        <v>44561</v>
      </c>
      <c r="L234">
        <v>1299157.7960000001</v>
      </c>
      <c r="M234">
        <v>1386398.89916</v>
      </c>
    </row>
    <row r="235" spans="9:13" x14ac:dyDescent="0.25">
      <c r="I235" s="1">
        <v>44592</v>
      </c>
      <c r="L235">
        <v>1306668.24294</v>
      </c>
      <c r="M235">
        <v>1405491.2489199999</v>
      </c>
    </row>
    <row r="236" spans="9:13" x14ac:dyDescent="0.25">
      <c r="I236" s="1">
        <v>44620</v>
      </c>
      <c r="L236">
        <v>1295366.7492200001</v>
      </c>
      <c r="M236">
        <v>1450622.7834699999</v>
      </c>
    </row>
    <row r="237" spans="9:13" x14ac:dyDescent="0.25">
      <c r="I237" s="1">
        <v>44651</v>
      </c>
      <c r="L237">
        <v>1324699.8573499999</v>
      </c>
      <c r="M237">
        <v>1454261.3962699999</v>
      </c>
    </row>
    <row r="238" spans="9:13" x14ac:dyDescent="0.25">
      <c r="I238" s="1">
        <v>44681</v>
      </c>
      <c r="L238">
        <v>1300303.9693799999</v>
      </c>
      <c r="M238">
        <v>1401162.59589</v>
      </c>
    </row>
    <row r="239" spans="9:13" x14ac:dyDescent="0.25">
      <c r="I239" s="1">
        <v>44712</v>
      </c>
      <c r="L239">
        <v>1300626.6727100001</v>
      </c>
      <c r="M239">
        <v>1396400.0006500001</v>
      </c>
    </row>
    <row r="240" spans="9:13" x14ac:dyDescent="0.25">
      <c r="I240" s="1">
        <v>44742</v>
      </c>
      <c r="L240">
        <v>1260564.2342099999</v>
      </c>
      <c r="M240">
        <v>1287903.8458499999</v>
      </c>
    </row>
    <row r="241" spans="9:13" x14ac:dyDescent="0.25">
      <c r="I241" s="1">
        <v>44773</v>
      </c>
      <c r="L241">
        <v>1288063.2808699999</v>
      </c>
      <c r="M241">
        <v>1338965.7288200001</v>
      </c>
    </row>
    <row r="242" spans="9:13" x14ac:dyDescent="0.25">
      <c r="I242" s="1">
        <v>44804</v>
      </c>
      <c r="L242">
        <v>1308264.50966</v>
      </c>
      <c r="M242">
        <v>1315434.5504099999</v>
      </c>
    </row>
    <row r="243" spans="9:13" x14ac:dyDescent="0.25">
      <c r="I243" s="1">
        <v>44834</v>
      </c>
      <c r="L243">
        <v>1243796.25397</v>
      </c>
      <c r="M243">
        <v>1261846.223</v>
      </c>
    </row>
    <row r="244" spans="9:13" x14ac:dyDescent="0.25">
      <c r="I244" s="1">
        <v>44865</v>
      </c>
      <c r="L244">
        <v>1279203.5737000001</v>
      </c>
      <c r="M244">
        <v>1323512.17145</v>
      </c>
    </row>
    <row r="245" spans="9:13" x14ac:dyDescent="0.25">
      <c r="I245" s="1">
        <v>44895</v>
      </c>
      <c r="L245">
        <v>1384620.03981</v>
      </c>
      <c r="M245">
        <v>1484403.2789499999</v>
      </c>
    </row>
    <row r="246" spans="9:13" x14ac:dyDescent="0.25">
      <c r="I246" s="1">
        <v>44926</v>
      </c>
      <c r="L246">
        <v>1376166.36151</v>
      </c>
      <c r="M246">
        <v>1449832.0032200001</v>
      </c>
    </row>
    <row r="247" spans="9:13" x14ac:dyDescent="0.25">
      <c r="I247" s="1">
        <v>44957</v>
      </c>
      <c r="L247">
        <v>1475376.2683900001</v>
      </c>
      <c r="M247">
        <v>1574064.19144</v>
      </c>
    </row>
    <row r="248" spans="9:13" x14ac:dyDescent="0.25">
      <c r="I248" s="1">
        <v>44985</v>
      </c>
      <c r="L248">
        <v>1468148.4379700001</v>
      </c>
      <c r="M248">
        <v>1535016.3586899999</v>
      </c>
    </row>
    <row r="249" spans="9:13" x14ac:dyDescent="0.25">
      <c r="I249" s="1">
        <v>45016</v>
      </c>
      <c r="L249">
        <v>1471081.7741799999</v>
      </c>
      <c r="M249">
        <v>1512205.0130799999</v>
      </c>
    </row>
    <row r="250" spans="9:13" x14ac:dyDescent="0.25">
      <c r="I250" s="1">
        <v>45046</v>
      </c>
      <c r="L250">
        <v>1484571.86885</v>
      </c>
      <c r="M250">
        <v>1559730.36207</v>
      </c>
    </row>
    <row r="251" spans="9:13" x14ac:dyDescent="0.25">
      <c r="I251" s="1">
        <v>45077</v>
      </c>
      <c r="L251">
        <v>1422467.3176500001</v>
      </c>
      <c r="M251">
        <v>1488922.25184</v>
      </c>
    </row>
    <row r="252" spans="9:13" x14ac:dyDescent="0.25">
      <c r="I252" s="1">
        <v>45107</v>
      </c>
      <c r="L252">
        <v>1494264.09265</v>
      </c>
      <c r="M252">
        <v>1520866.8719500001</v>
      </c>
    </row>
    <row r="253" spans="9:13" x14ac:dyDescent="0.25">
      <c r="I253" s="1">
        <v>45138</v>
      </c>
      <c r="L253">
        <v>1537902.62888</v>
      </c>
      <c r="M253">
        <v>1581923.09241</v>
      </c>
    </row>
    <row r="254" spans="9:13" x14ac:dyDescent="0.25">
      <c r="I254" s="1">
        <v>45169</v>
      </c>
      <c r="L254">
        <v>1494291.67811</v>
      </c>
      <c r="M254">
        <v>1506642.93019</v>
      </c>
    </row>
    <row r="255" spans="9:13" x14ac:dyDescent="0.25">
      <c r="I255" s="1">
        <v>45199</v>
      </c>
      <c r="L255">
        <v>1469112.6662399999</v>
      </c>
      <c r="M255">
        <v>1468862.8971800001</v>
      </c>
    </row>
    <row r="256" spans="9:13" x14ac:dyDescent="0.25">
      <c r="I256" s="1">
        <v>45230</v>
      </c>
      <c r="L256">
        <v>1441640.3182900001</v>
      </c>
      <c r="M256">
        <v>1418505.6419200001</v>
      </c>
    </row>
    <row r="257" spans="9:13" x14ac:dyDescent="0.25">
      <c r="I257" s="1">
        <v>45260</v>
      </c>
      <c r="L257">
        <v>1559001.2924500001</v>
      </c>
      <c r="M257">
        <v>1538283.2606899999</v>
      </c>
    </row>
    <row r="258" spans="9:13" x14ac:dyDescent="0.25">
      <c r="I258" s="1">
        <v>45291</v>
      </c>
      <c r="L258">
        <v>1557150.44783</v>
      </c>
      <c r="M258">
        <v>1571866.4416700001</v>
      </c>
    </row>
    <row r="259" spans="9:13" x14ac:dyDescent="0.25">
      <c r="I259" s="1">
        <v>45322</v>
      </c>
      <c r="L259">
        <v>1538651.8637900001</v>
      </c>
      <c r="M259">
        <v>1525018.3968700001</v>
      </c>
    </row>
    <row r="260" spans="9:13" x14ac:dyDescent="0.25">
      <c r="I260" s="1">
        <v>45351</v>
      </c>
      <c r="L260">
        <v>1526861.35873</v>
      </c>
      <c r="M260">
        <v>1487049.6270900001</v>
      </c>
    </row>
    <row r="261" spans="9:13" x14ac:dyDescent="0.25">
      <c r="I261" s="1">
        <v>45382</v>
      </c>
      <c r="L261">
        <v>1556647.4650900001</v>
      </c>
      <c r="M261">
        <v>1535021.3931799999</v>
      </c>
    </row>
    <row r="262" spans="9:13" x14ac:dyDescent="0.25">
      <c r="I262" s="1">
        <v>45412</v>
      </c>
      <c r="L262">
        <v>1589087.7622700001</v>
      </c>
      <c r="M262">
        <v>1579799.1838700001</v>
      </c>
    </row>
    <row r="263" spans="9:13" x14ac:dyDescent="0.25">
      <c r="I263" s="1">
        <v>45443</v>
      </c>
      <c r="L263">
        <v>1620264.3924199999</v>
      </c>
      <c r="M263">
        <v>1594550.55006</v>
      </c>
    </row>
    <row r="264" spans="9:13" x14ac:dyDescent="0.25">
      <c r="I264" s="1">
        <v>45473</v>
      </c>
      <c r="L264">
        <v>1682594.4360100001</v>
      </c>
      <c r="M264">
        <v>1661079.0635599999</v>
      </c>
    </row>
    <row r="265" spans="9:13" x14ac:dyDescent="0.25">
      <c r="I265" s="1">
        <v>45504</v>
      </c>
      <c r="L265">
        <v>1754260.88536</v>
      </c>
      <c r="M265">
        <v>1729083.12533</v>
      </c>
    </row>
    <row r="266" spans="9:13" x14ac:dyDescent="0.25">
      <c r="I266" s="1">
        <v>45535</v>
      </c>
      <c r="L266">
        <v>1813441.75767</v>
      </c>
      <c r="M266">
        <v>1751314.8088400001</v>
      </c>
    </row>
    <row r="267" spans="9:13" x14ac:dyDescent="0.25">
      <c r="I267" s="1">
        <v>45565</v>
      </c>
      <c r="L267">
        <v>1917787.2854500001</v>
      </c>
      <c r="M267">
        <v>1820879.5574</v>
      </c>
    </row>
    <row r="268" spans="9:13" x14ac:dyDescent="0.25">
      <c r="I268" s="1">
        <v>45596</v>
      </c>
      <c r="L268">
        <v>1889107.7773</v>
      </c>
      <c r="M268">
        <v>1804251.6968</v>
      </c>
    </row>
    <row r="269" spans="9:13" x14ac:dyDescent="0.25">
      <c r="I269" s="1">
        <v>45626</v>
      </c>
      <c r="L269">
        <v>1890594.5687800001</v>
      </c>
      <c r="M269">
        <v>1787378.2501300001</v>
      </c>
    </row>
    <row r="270" spans="9:13" x14ac:dyDescent="0.25">
      <c r="I270" s="1">
        <v>45657</v>
      </c>
      <c r="L270">
        <v>1904161.3298299999</v>
      </c>
      <c r="M270">
        <v>1781835.40447</v>
      </c>
    </row>
    <row r="271" spans="9:13" x14ac:dyDescent="0.25">
      <c r="I271" s="1">
        <v>45688</v>
      </c>
      <c r="L271">
        <v>1864706.5086000001</v>
      </c>
      <c r="M271">
        <v>1827428.77003</v>
      </c>
    </row>
    <row r="272" spans="9:13" x14ac:dyDescent="0.25">
      <c r="I272" s="1">
        <v>45716</v>
      </c>
      <c r="L272">
        <v>1875694.5895</v>
      </c>
      <c r="M272">
        <v>1820500.1619299999</v>
      </c>
    </row>
    <row r="273" spans="9:13" x14ac:dyDescent="0.25">
      <c r="I273" s="1">
        <v>45747</v>
      </c>
      <c r="L273">
        <v>1915956.09213</v>
      </c>
      <c r="M273">
        <v>1886009.3605299999</v>
      </c>
    </row>
    <row r="274" spans="9:13" x14ac:dyDescent="0.25">
      <c r="I274" s="1">
        <v>45777</v>
      </c>
      <c r="L274">
        <v>1960406.34397</v>
      </c>
      <c r="M274">
        <v>1965825.29119</v>
      </c>
    </row>
    <row r="275" spans="9:13" x14ac:dyDescent="0.25">
      <c r="I275" s="1">
        <v>45808</v>
      </c>
      <c r="L275">
        <v>2002362.1230599999</v>
      </c>
      <c r="M275">
        <v>2025372.3150299999</v>
      </c>
    </row>
    <row r="276" spans="9:13" x14ac:dyDescent="0.25">
      <c r="I276" s="1">
        <v>45838</v>
      </c>
      <c r="L276">
        <v>2007710.0782699999</v>
      </c>
      <c r="M276">
        <v>2068972.69524</v>
      </c>
    </row>
    <row r="277" spans="9:13" x14ac:dyDescent="0.25">
      <c r="I277" s="1">
        <v>45869</v>
      </c>
      <c r="L277">
        <v>2018752.7726100001</v>
      </c>
      <c r="M277">
        <v>2115244.7903999998</v>
      </c>
    </row>
    <row r="278" spans="9:13" x14ac:dyDescent="0.25">
      <c r="I278" s="1">
        <v>45900</v>
      </c>
      <c r="L278">
        <v>2066384.59182</v>
      </c>
      <c r="M278">
        <v>2190148.8676</v>
      </c>
    </row>
    <row r="279" spans="9:13" x14ac:dyDescent="0.25">
      <c r="I279" s="1">
        <v>45930</v>
      </c>
      <c r="L279">
        <v>2111702.8169800001</v>
      </c>
      <c r="M279">
        <v>2333087.6333699999</v>
      </c>
    </row>
    <row r="280" spans="9:13" x14ac:dyDescent="0.25">
      <c r="I280" s="1">
        <v>45961</v>
      </c>
      <c r="L280">
        <v>2212772.5539500001</v>
      </c>
      <c r="M280">
        <v>2375312.8878500001</v>
      </c>
    </row>
    <row r="281" spans="9:13" x14ac:dyDescent="0.25">
      <c r="I281" s="1">
        <v>45991</v>
      </c>
      <c r="L281">
        <v>2228976.5999599998</v>
      </c>
      <c r="M281">
        <v>2429975.7129799998</v>
      </c>
    </row>
    <row r="282" spans="9:13" x14ac:dyDescent="0.25">
      <c r="I282" s="1">
        <v>46022</v>
      </c>
      <c r="L282">
        <v>2314031.7955</v>
      </c>
      <c r="M282">
        <v>2541142.00667</v>
      </c>
    </row>
    <row r="283" spans="9:13" x14ac:dyDescent="0.25">
      <c r="I283" s="1">
        <v>46053</v>
      </c>
      <c r="L283">
        <v>2404357.0790200001</v>
      </c>
      <c r="M283">
        <v>2639016.1549800001</v>
      </c>
    </row>
    <row r="284" spans="9:13" x14ac:dyDescent="0.25">
      <c r="I284" s="1">
        <v>46081</v>
      </c>
      <c r="L284">
        <v>2552016.6869299999</v>
      </c>
      <c r="M284">
        <v>2827944.8782700002</v>
      </c>
    </row>
    <row r="285" spans="9:13" x14ac:dyDescent="0.25">
      <c r="I285" s="1">
        <v>46112</v>
      </c>
      <c r="L285">
        <v>2300454.1197700002</v>
      </c>
      <c r="M285">
        <v>2529585.3592099999</v>
      </c>
    </row>
    <row r="286" spans="9:13" x14ac:dyDescent="0.25">
      <c r="I286" s="1">
        <v>46142</v>
      </c>
      <c r="L286">
        <v>2374529.9156599999</v>
      </c>
      <c r="M286">
        <v>2571239.9150899998</v>
      </c>
    </row>
    <row r="287" spans="9:13" x14ac:dyDescent="0.25">
      <c r="I287" s="1">
        <v>46173</v>
      </c>
      <c r="J287">
        <v>2351202.7574499999</v>
      </c>
      <c r="K287">
        <v>2564411.2582899998</v>
      </c>
      <c r="L287">
        <v>2351202.7574499999</v>
      </c>
      <c r="M287">
        <v>2564411.2582899998</v>
      </c>
    </row>
  </sheetData>
  <pageMargins left="0.7" right="0.7" top="0.75" bottom="0.75" header="0.3" footer="0.3"/>
  <drawing r:id="rId1"/>
  <tableParts count="1">
    <tablePart r:id="rId2"/>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16C3-EE3D-4704-9F17-1556203BAB8A}">
  <dimension ref="A1:N18"/>
  <sheetViews>
    <sheetView showGridLines="0" workbookViewId="0">
      <selection activeCell="F10" sqref="F10"/>
    </sheetView>
  </sheetViews>
  <sheetFormatPr defaultColWidth="42.28515625" defaultRowHeight="11.25" customHeight="1" x14ac:dyDescent="0.25"/>
  <cols>
    <col min="1" max="1" width="5.28515625" style="39" bestFit="1" customWidth="1"/>
    <col min="2" max="2" width="8.85546875" style="39" bestFit="1" customWidth="1"/>
    <col min="3" max="3" width="6" style="39" bestFit="1" customWidth="1"/>
    <col min="4" max="4" width="10.140625" style="39" bestFit="1" customWidth="1"/>
    <col min="5" max="5" width="3.7109375" style="39" customWidth="1"/>
    <col min="6" max="6" width="22.140625" style="39" customWidth="1"/>
    <col min="7" max="7" width="8.7109375" style="39" customWidth="1"/>
    <col min="8" max="8" width="5" style="41" customWidth="1"/>
    <col min="9" max="9" width="3" style="49" customWidth="1"/>
    <col min="10" max="10" width="4.5703125" style="4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ht="11.25" customHeight="1" x14ac:dyDescent="0.25">
      <c r="A1" s="39" t="s">
        <v>142</v>
      </c>
      <c r="B1" s="39" t="s">
        <v>143</v>
      </c>
      <c r="C1" s="39" t="s">
        <v>42</v>
      </c>
      <c r="D1" s="39" t="s">
        <v>124</v>
      </c>
      <c r="F1" s="4"/>
      <c r="G1" s="4"/>
      <c r="H1" s="40"/>
      <c r="I1" s="48"/>
      <c r="J1" s="40"/>
    </row>
    <row r="2" spans="1:14" ht="11.25" customHeight="1" x14ac:dyDescent="0.25">
      <c r="F2" s="4"/>
      <c r="G2" s="4"/>
      <c r="H2" s="40"/>
      <c r="I2" s="48"/>
      <c r="J2" s="40"/>
    </row>
    <row r="3" spans="1:14" ht="11.25" customHeight="1" x14ac:dyDescent="0.25">
      <c r="G3" s="4"/>
    </row>
    <row r="4" spans="1:14" ht="12.95" customHeight="1" x14ac:dyDescent="0.25">
      <c r="A4" s="42">
        <v>1</v>
      </c>
      <c r="B4" s="42">
        <v>874</v>
      </c>
      <c r="C4" s="42" t="s">
        <v>42</v>
      </c>
      <c r="D4" s="42" t="str">
        <f>_xlfn.TEXTJOIN("_",TRUE,B4,C4,A4)</f>
        <v>874_AAOT_1</v>
      </c>
      <c r="F4" s="43" t="str">
        <f>INDEX(
V_FFS_AAOT[[ITEM_DESCRIPTION]:[ITEM_DESCRIPTION]],
MATCH(D4,V_FFS_AAOT[[LOOKUP]:[LOOKUP]],0)
)</f>
        <v>Equities</v>
      </c>
      <c r="G4" s="4">
        <f>INDEX(
V_FFS_AAOT[[CURRENT_VALUE]:[CURRENT_VALUE]],
MATCH(D4,V_FFS_AAOT[[LOOKUP]:[LOOKUP]],0)
)</f>
        <v>52.053759999999997</v>
      </c>
      <c r="H4" s="44">
        <f>INDEX(
V_FFS_AAOT[[CURRENT_VALUE]:[CURRENT_VALUE]],
MATCH(D4,V_FFS_AAOT[[LOOKUP]:[LOOKUP]],0)
)</f>
        <v>52.053759999999997</v>
      </c>
      <c r="I4" s="38" t="str">
        <f t="shared" ref="I4:I13" si="0">IF(J4=0,"",IF(J4&gt;0,$L$4,$L$5))</f>
        <v>p</v>
      </c>
      <c r="J4" s="46">
        <f>ROUND(INDEX(
V_FFS_AAOT[[CHANGE]:[CHANGE]],
MATCH(D4,V_FFS_AAOT[[LOOKUP]:[LOOKUP]],0)
),1)</f>
        <v>3.9</v>
      </c>
      <c r="L4" s="10" t="s">
        <v>125</v>
      </c>
    </row>
    <row r="5" spans="1:14" ht="12.95" customHeight="1" x14ac:dyDescent="0.25">
      <c r="A5" s="42">
        <v>2</v>
      </c>
      <c r="B5" s="42">
        <f t="shared" ref="B5:B13" si="1">B4</f>
        <v>874</v>
      </c>
      <c r="C5" s="42" t="s">
        <v>42</v>
      </c>
      <c r="D5" s="42" t="str">
        <f t="shared" ref="D5:D13" si="2">_xlfn.TEXTJOIN("_",TRUE,B5,C5,A5)</f>
        <v>874_AAOT_2</v>
      </c>
      <c r="F5" s="43" t="str">
        <f>INDEX(
V_FFS_AAOT[[ITEM_DESCRIPTION]:[ITEM_DESCRIPTION]],
MATCH(D5,V_FFS_AAOT[[LOOKUP]:[LOOKUP]],0)
)</f>
        <v>Cash</v>
      </c>
      <c r="G5" s="4">
        <f>INDEX(
V_FFS_AAOT[[CURRENT_VALUE]:[CURRENT_VALUE]],
MATCH(D5,V_FFS_AAOT[[LOOKUP]:[LOOKUP]],0)
)</f>
        <v>28.504272</v>
      </c>
      <c r="H5" s="44">
        <f>INDEX(
V_FFS_AAOT[[CURRENT_VALUE]:[CURRENT_VALUE]],
MATCH(D5,V_FFS_AAOT[[LOOKUP]:[LOOKUP]],0)
)</f>
        <v>28.504272</v>
      </c>
      <c r="I5" s="38" t="str">
        <f t="shared" si="0"/>
        <v>q</v>
      </c>
      <c r="J5" s="46">
        <f>ROUND(INDEX(
V_FFS_AAOT[[CHANGE]:[CHANGE]],
MATCH(D5,V_FFS_AAOT[[LOOKUP]:[LOOKUP]],0)
),1)</f>
        <v>-5.2</v>
      </c>
      <c r="L5" s="10" t="s">
        <v>126</v>
      </c>
    </row>
    <row r="6" spans="1:14" ht="12.95" customHeight="1" x14ac:dyDescent="0.25">
      <c r="A6" s="42">
        <v>3</v>
      </c>
      <c r="B6" s="42">
        <f t="shared" si="1"/>
        <v>874</v>
      </c>
      <c r="C6" s="42" t="s">
        <v>42</v>
      </c>
      <c r="D6" s="42" t="str">
        <f t="shared" si="2"/>
        <v>874_AAOT_3</v>
      </c>
      <c r="F6" s="43" t="str">
        <f>INDEX(
V_FFS_AAOT[[ITEM_DESCRIPTION]:[ITEM_DESCRIPTION]],
MATCH(D6,V_FFS_AAOT[[LOOKUP]:[LOOKUP]],0)
)</f>
        <v>Commodities</v>
      </c>
      <c r="G6" s="4">
        <f>INDEX(
V_FFS_AAOT[[CURRENT_VALUE]:[CURRENT_VALUE]],
MATCH(D6,V_FFS_AAOT[[LOOKUP]:[LOOKUP]],0)
)</f>
        <v>7.2831340000000004</v>
      </c>
      <c r="H6" s="44">
        <f>INDEX(
V_FFS_AAOT[[CURRENT_VALUE]:[CURRENT_VALUE]],
MATCH(D6,V_FFS_AAOT[[LOOKUP]:[LOOKUP]],0)
)</f>
        <v>7.2831340000000004</v>
      </c>
      <c r="I6" s="38" t="str">
        <f t="shared" si="0"/>
        <v>p</v>
      </c>
      <c r="J6" s="46">
        <f>ROUND(INDEX(
V_FFS_AAOT[[CHANGE]:[CHANGE]],
MATCH(D6,V_FFS_AAOT[[LOOKUP]:[LOOKUP]],0)
),1)</f>
        <v>0.9</v>
      </c>
      <c r="L6" s="11"/>
    </row>
    <row r="7" spans="1:14" ht="12.95" customHeight="1" x14ac:dyDescent="0.25">
      <c r="A7" s="42">
        <v>4</v>
      </c>
      <c r="B7" s="42">
        <f t="shared" si="1"/>
        <v>874</v>
      </c>
      <c r="C7" s="42" t="s">
        <v>42</v>
      </c>
      <c r="D7" s="42" t="str">
        <f t="shared" si="2"/>
        <v>874_AAOT_4</v>
      </c>
      <c r="F7" s="43" t="str">
        <f>INDEX(
V_FFS_AAOT[[ITEM_DESCRIPTION]:[ITEM_DESCRIPTION]],
MATCH(D7,V_FFS_AAOT[[LOOKUP]:[LOOKUP]],0)
)</f>
        <v>Property</v>
      </c>
      <c r="G7" s="4">
        <f>INDEX(
V_FFS_AAOT[[CURRENT_VALUE]:[CURRENT_VALUE]],
MATCH(D7,V_FFS_AAOT[[LOOKUP]:[LOOKUP]],0)
)</f>
        <v>5.512588</v>
      </c>
      <c r="H7" s="44">
        <f>INDEX(
V_FFS_AAOT[[CURRENT_VALUE]:[CURRENT_VALUE]],
MATCH(D7,V_FFS_AAOT[[LOOKUP]:[LOOKUP]],0)
)</f>
        <v>5.512588</v>
      </c>
      <c r="I7" s="38" t="str">
        <f t="shared" si="0"/>
        <v>p</v>
      </c>
      <c r="J7" s="46">
        <f>ROUND(INDEX(
V_FFS_AAOT[[CHANGE]:[CHANGE]],
MATCH(D7,V_FFS_AAOT[[LOOKUP]:[LOOKUP]],0)
),1)</f>
        <v>0.3</v>
      </c>
      <c r="L7" s="11"/>
    </row>
    <row r="8" spans="1:14" ht="12.95" customHeight="1" x14ac:dyDescent="0.25">
      <c r="A8" s="42">
        <v>5</v>
      </c>
      <c r="B8" s="42">
        <f t="shared" si="1"/>
        <v>874</v>
      </c>
      <c r="C8" s="42" t="s">
        <v>42</v>
      </c>
      <c r="D8" s="42" t="str">
        <f t="shared" si="2"/>
        <v>874_AAOT_5</v>
      </c>
      <c r="F8" s="43" t="str">
        <f>INDEX(
V_FFS_AAOT[[ITEM_DESCRIPTION]:[ITEM_DESCRIPTION]],
MATCH(D8,V_FFS_AAOT[[LOOKUP]:[LOOKUP]],0)
)</f>
        <v>Government bonds</v>
      </c>
      <c r="G8" s="4">
        <f>INDEX(
V_FFS_AAOT[[CURRENT_VALUE]:[CURRENT_VALUE]],
MATCH(D8,V_FFS_AAOT[[LOOKUP]:[LOOKUP]],0)
)</f>
        <v>4.3274249999999999</v>
      </c>
      <c r="H8" s="44">
        <f>INDEX(
V_FFS_AAOT[[CURRENT_VALUE]:[CURRENT_VALUE]],
MATCH(D8,V_FFS_AAOT[[LOOKUP]:[LOOKUP]],0)
)</f>
        <v>4.3274249999999999</v>
      </c>
      <c r="I8" s="38" t="str">
        <f t="shared" si="0"/>
        <v/>
      </c>
      <c r="J8" s="46">
        <f>ROUND(INDEX(
V_FFS_AAOT[[CHANGE]:[CHANGE]],
MATCH(D8,V_FFS_AAOT[[LOOKUP]:[LOOKUP]],0)
),1)</f>
        <v>0</v>
      </c>
      <c r="L8" s="11"/>
    </row>
    <row r="9" spans="1:14" ht="12.95" customHeight="1" x14ac:dyDescent="0.25">
      <c r="A9" s="42">
        <v>6</v>
      </c>
      <c r="B9" s="42">
        <f t="shared" si="1"/>
        <v>874</v>
      </c>
      <c r="C9" s="42" t="s">
        <v>42</v>
      </c>
      <c r="D9" s="42" t="str">
        <f t="shared" si="2"/>
        <v>874_AAOT_6</v>
      </c>
      <c r="F9" s="43" t="str">
        <f>INDEX(
V_FFS_AAOT[[ITEM_DESCRIPTION]:[ITEM_DESCRIPTION]],
MATCH(D9,V_FFS_AAOT[[LOOKUP]:[LOOKUP]],0)
)</f>
        <v>Corporate bonds</v>
      </c>
      <c r="G9" s="4">
        <f>INDEX(
V_FFS_AAOT[[CURRENT_VALUE]:[CURRENT_VALUE]],
MATCH(D9,V_FFS_AAOT[[LOOKUP]:[LOOKUP]],0)
)</f>
        <v>2.3188209999999998</v>
      </c>
      <c r="H9" s="44">
        <f>INDEX(
V_FFS_AAOT[[CURRENT_VALUE]:[CURRENT_VALUE]],
MATCH(D9,V_FFS_AAOT[[LOOKUP]:[LOOKUP]],0)
)</f>
        <v>2.3188209999999998</v>
      </c>
      <c r="I9" s="38" t="str">
        <f t="shared" si="0"/>
        <v/>
      </c>
      <c r="J9" s="46">
        <f>ROUND(INDEX(
V_FFS_AAOT[[CHANGE]:[CHANGE]],
MATCH(D9,V_FFS_AAOT[[LOOKUP]:[LOOKUP]],0)
),1)</f>
        <v>0</v>
      </c>
      <c r="L9" s="13"/>
    </row>
    <row r="10" spans="1:14" ht="12.95" customHeight="1" x14ac:dyDescent="0.25">
      <c r="A10" s="42">
        <v>7</v>
      </c>
      <c r="B10" s="42">
        <f t="shared" si="1"/>
        <v>874</v>
      </c>
      <c r="C10" s="42" t="s">
        <v>42</v>
      </c>
      <c r="D10" s="42" t="str">
        <f t="shared" si="2"/>
        <v>874_AAOT_7</v>
      </c>
      <c r="F10" s="43" t="e">
        <f>INDEX(
V_FFS_AAOT[[ITEM_DESCRIPTION]:[ITEM_DESCRIPTION]],
MATCH(D10,V_FFS_AAOT[[LOOKUP]:[LOOKUP]],0)
)</f>
        <v>#N/A</v>
      </c>
      <c r="G10" s="4" t="e">
        <f>INDEX(
V_FFS_AAOT[[CURRENT_VALUE]:[CURRENT_VALUE]],
MATCH(D10,V_FFS_AAOT[[LOOKUP]:[LOOKUP]],0)
)</f>
        <v>#N/A</v>
      </c>
      <c r="H10" s="44" t="e">
        <f>INDEX(
V_FFS_AAOT[[CURRENT_VALUE]:[CURRENT_VALUE]],
MATCH(D10,V_FFS_AAOT[[LOOKUP]:[LOOKUP]],0)
)</f>
        <v>#N/A</v>
      </c>
      <c r="I10" s="73" t="e">
        <f t="shared" si="0"/>
        <v>#N/A</v>
      </c>
      <c r="J10" s="46" t="e">
        <f>ROUND(INDEX(
V_FFS_AAOT[[CHANGE]:[CHANGE]],
MATCH(D10,V_FFS_AAOT[[LOOKUP]:[LOOKUP]],0)
),1)</f>
        <v>#N/A</v>
      </c>
      <c r="L10" s="11"/>
    </row>
    <row r="11" spans="1:14" ht="12.95" customHeight="1" x14ac:dyDescent="0.25">
      <c r="A11" s="42">
        <v>8</v>
      </c>
      <c r="B11" s="42">
        <f t="shared" si="1"/>
        <v>874</v>
      </c>
      <c r="C11" s="42" t="s">
        <v>42</v>
      </c>
      <c r="D11" s="42" t="str">
        <f t="shared" si="2"/>
        <v>874_AAOT_8</v>
      </c>
      <c r="F11" s="43" t="e">
        <f>INDEX(
V_FFS_AAOT[[ITEM_DESCRIPTION]:[ITEM_DESCRIPTION]],
MATCH(D11,V_FFS_AAOT[[LOOKUP]:[LOOKUP]],0)
)</f>
        <v>#N/A</v>
      </c>
      <c r="G11" s="4" t="e">
        <f>INDEX(
V_FFS_AAOT[[CURRENT_VALUE]:[CURRENT_VALUE]],
MATCH(D11,V_FFS_AAOT[[LOOKUP]:[LOOKUP]],0)
)</f>
        <v>#N/A</v>
      </c>
      <c r="H11" s="44" t="e">
        <f>INDEX(
V_FFS_AAOT[[CURRENT_VALUE]:[CURRENT_VALUE]],
MATCH(D11,V_FFS_AAOT[[LOOKUP]:[LOOKUP]],0)
)</f>
        <v>#N/A</v>
      </c>
      <c r="I11" s="38" t="e">
        <f t="shared" si="0"/>
        <v>#N/A</v>
      </c>
      <c r="J11" s="46" t="e">
        <f>ROUND(INDEX(
V_FFS_AAOT[[CHANGE]:[CHANGE]],
MATCH(D11,V_FFS_AAOT[[LOOKUP]:[LOOKUP]],0)
),1)</f>
        <v>#N/A</v>
      </c>
      <c r="L11" s="11"/>
    </row>
    <row r="12" spans="1:14" ht="12.95" customHeight="1" x14ac:dyDescent="0.25">
      <c r="A12" s="42">
        <v>9</v>
      </c>
      <c r="B12" s="42">
        <f t="shared" si="1"/>
        <v>874</v>
      </c>
      <c r="C12" s="42" t="s">
        <v>42</v>
      </c>
      <c r="D12" s="42" t="str">
        <f t="shared" si="2"/>
        <v>874_AAOT_9</v>
      </c>
      <c r="F12" s="43" t="e">
        <f>INDEX(
V_FFS_AAOT[[ITEM_DESCRIPTION]:[ITEM_DESCRIPTION]],
MATCH(D12,V_FFS_AAOT[[LOOKUP]:[LOOKUP]],0)
)</f>
        <v>#N/A</v>
      </c>
      <c r="G12" s="4" t="e">
        <f>INDEX(
V_FFS_AAOT[[CURRENT_VALUE]:[CURRENT_VALUE]],
MATCH(D12,V_FFS_AAOT[[LOOKUP]:[LOOKUP]],0)
)</f>
        <v>#N/A</v>
      </c>
      <c r="H12" s="44" t="e">
        <f>INDEX(
V_FFS_AAOT[[CURRENT_VALUE]:[CURRENT_VALUE]],
MATCH(D12,V_FFS_AAOT[[LOOKUP]:[LOOKUP]],0)
)</f>
        <v>#N/A</v>
      </c>
      <c r="I12" s="38" t="e">
        <f t="shared" si="0"/>
        <v>#N/A</v>
      </c>
      <c r="J12" s="46" t="e">
        <f>ROUND(INDEX(
V_FFS_AAOT[[CHANGE]:[CHANGE]],
MATCH(D12,V_FFS_AAOT[[LOOKUP]:[LOOKUP]],0)
),1)</f>
        <v>#N/A</v>
      </c>
      <c r="L12" s="11"/>
    </row>
    <row r="13" spans="1:14" ht="12.95" customHeight="1" x14ac:dyDescent="0.25">
      <c r="A13" s="42">
        <v>10</v>
      </c>
      <c r="B13" s="42">
        <f t="shared" si="1"/>
        <v>874</v>
      </c>
      <c r="C13" s="42" t="s">
        <v>42</v>
      </c>
      <c r="D13" s="42" t="str">
        <f t="shared" si="2"/>
        <v>874_AAOT_10</v>
      </c>
      <c r="F13" s="43" t="e">
        <f>INDEX(
V_FFS_AAOT[[ITEM_DESCRIPTION]:[ITEM_DESCRIPTION]],
MATCH(D13,V_FFS_AAOT[[LOOKUP]:[LOOKUP]],0)
)</f>
        <v>#N/A</v>
      </c>
      <c r="G13" s="4" t="e">
        <f>INDEX(
V_FFS_AAOT[[CURRENT_VALUE]:[CURRENT_VALUE]],
MATCH(D13,V_FFS_AAOT[[LOOKUP]:[LOOKUP]],0)
)</f>
        <v>#N/A</v>
      </c>
      <c r="H13" s="44" t="e">
        <f>INDEX(
V_FFS_AAOT[[CURRENT_VALUE]:[CURRENT_VALUE]],
MATCH(D13,V_FFS_AAOT[[LOOKUP]:[LOOKUP]],0)
)</f>
        <v>#N/A</v>
      </c>
      <c r="I13" s="38" t="e">
        <f t="shared" si="0"/>
        <v>#N/A</v>
      </c>
      <c r="J13" s="46" t="e">
        <f>ROUND(INDEX(
V_FFS_AAOT[[CHANGE]:[CHANGE]],
MATCH(D13,V_FFS_AAOT[[LOOKUP]:[LOOKUP]],0)
),1)</f>
        <v>#N/A</v>
      </c>
      <c r="L13" s="11"/>
    </row>
    <row r="14" spans="1:14" ht="11.25" customHeight="1" x14ac:dyDescent="0.25">
      <c r="A14" s="42"/>
      <c r="B14" s="42"/>
      <c r="C14" s="42"/>
      <c r="D14" s="42"/>
      <c r="F14" s="3"/>
      <c r="G14" s="4"/>
      <c r="H14" s="42"/>
      <c r="I14" s="50"/>
      <c r="J14" s="47"/>
      <c r="L14" s="11"/>
      <c r="N14" s="16"/>
    </row>
    <row r="15" spans="1:14" ht="11.25" customHeight="1" x14ac:dyDescent="0.25">
      <c r="A15" s="42"/>
      <c r="B15" s="42"/>
      <c r="C15" s="42"/>
      <c r="D15" s="42"/>
      <c r="F15" s="3"/>
      <c r="G15" s="4"/>
      <c r="H15" s="42"/>
      <c r="I15" s="50"/>
      <c r="J15" s="47"/>
      <c r="L15" s="11"/>
      <c r="N15" s="16"/>
    </row>
    <row r="16" spans="1:14" ht="11.25" customHeight="1" x14ac:dyDescent="0.25">
      <c r="F16" s="39" t="s">
        <v>141</v>
      </c>
      <c r="G16" s="45" t="e">
        <f>SUM(G4,G5,G6,G7,G8,G9,G10,G11,G12,G13)</f>
        <v>#N/A</v>
      </c>
      <c r="M16" s="15">
        <f>3.22/7</f>
        <v>0.46</v>
      </c>
    </row>
    <row r="18" spans="6:6" ht="11.25" customHeight="1" x14ac:dyDescent="0.25">
      <c r="F18" s="39">
        <f>7*0.46</f>
        <v>3.22</v>
      </c>
    </row>
  </sheetData>
  <conditionalFormatting sqref="G4:G15">
    <cfRule type="dataBar" priority="83">
      <dataBar showValue="0">
        <cfvo type="min"/>
        <cfvo type="max"/>
        <color rgb="FFD25347"/>
      </dataBar>
      <extLst>
        <ext xmlns:x14="http://schemas.microsoft.com/office/spreadsheetml/2009/9/main" uri="{B025F937-C7B1-47D3-B67F-A62EFF666E3E}">
          <x14:id>{F07BCEA1-6C98-4FAC-A721-F7D93DF7A145}</x14:id>
        </ext>
      </extLst>
    </cfRule>
  </conditionalFormatting>
  <conditionalFormatting sqref="I4:I15">
    <cfRule type="containsText" dxfId="11" priority="1" operator="containsText" text="q">
      <formula>NOT(ISERROR(SEARCH("q",I4)))</formula>
    </cfRule>
  </conditionalFormatting>
  <pageMargins left="0.7" right="0.7" top="0.75" bottom="0.75" header="0.3" footer="0.3"/>
  <pageSetup paperSize="9" orientation="portrait" r:id="rId1"/>
  <ignoredErrors>
    <ignoredError sqref="I10" evalError="1"/>
  </ignoredErrors>
  <drawing r:id="rId2"/>
  <extLst>
    <ext xmlns:x14="http://schemas.microsoft.com/office/spreadsheetml/2009/9/main" uri="{78C0D931-6437-407d-A8EE-F0AAD7539E65}">
      <x14:conditionalFormattings>
        <x14:conditionalFormatting xmlns:xm="http://schemas.microsoft.com/office/excel/2006/main">
          <x14:cfRule type="dataBar" id="{F07BCEA1-6C98-4FAC-A721-F7D93DF7A145}">
            <x14:dataBar minLength="0" maxLength="100" gradient="0">
              <x14:cfvo type="autoMin"/>
              <x14:cfvo type="autoMax"/>
              <x14:negativeFillColor rgb="FFFF0000"/>
              <x14:axisColor rgb="FF000000"/>
            </x14:dataBar>
          </x14:cfRule>
          <xm:sqref>G4:G15</xm:sqref>
        </x14:conditionalFormatting>
      </x14:conditionalFormattings>
    </ext>
  </extLst>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1156-B38F-47AA-B423-E47B357A66C0}">
  <dimension ref="A1:V16"/>
  <sheetViews>
    <sheetView showGridLines="0" zoomScale="130" zoomScaleNormal="130" workbookViewId="0">
      <selection activeCell="O23" sqref="O23"/>
    </sheetView>
  </sheetViews>
  <sheetFormatPr defaultColWidth="42.28515625" defaultRowHeight="11.25" customHeight="1"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10"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5" width="21.7109375" style="15" customWidth="1"/>
    <col min="16" max="16" width="11.5703125" style="15" customWidth="1"/>
    <col min="17" max="17" width="4.7109375" style="15" customWidth="1"/>
    <col min="18" max="18" width="5" style="15" customWidth="1"/>
    <col min="19" max="19" width="4.140625" style="15" customWidth="1"/>
    <col min="20" max="20" width="7.5703125" style="15" customWidth="1"/>
    <col min="21" max="21" width="3.7109375" style="15" customWidth="1"/>
    <col min="22" max="22" width="12.140625" style="15" customWidth="1"/>
    <col min="23" max="16384" width="42.28515625" style="15"/>
  </cols>
  <sheetData>
    <row r="1" spans="1:22" ht="11.25" customHeight="1" x14ac:dyDescent="0.25">
      <c r="A1" s="15" t="s">
        <v>142</v>
      </c>
      <c r="B1" s="15" t="s">
        <v>143</v>
      </c>
      <c r="C1" s="15" t="s">
        <v>42</v>
      </c>
      <c r="D1" s="15" t="s">
        <v>124</v>
      </c>
      <c r="F1" s="17"/>
      <c r="G1" s="17"/>
      <c r="H1" s="20"/>
      <c r="I1" s="4"/>
      <c r="J1" s="20"/>
    </row>
    <row r="2" spans="1:22" ht="11.25" customHeight="1" x14ac:dyDescent="0.25">
      <c r="F2" s="17"/>
      <c r="G2" s="17"/>
      <c r="H2" s="20"/>
      <c r="I2" s="4"/>
      <c r="J2" s="20"/>
      <c r="Q2" s="21"/>
      <c r="R2" s="21"/>
      <c r="S2"/>
    </row>
    <row r="3" spans="1:22" ht="11.25" customHeight="1" x14ac:dyDescent="0.3">
      <c r="G3" s="17"/>
      <c r="Q3" s="21"/>
      <c r="R3" s="21"/>
      <c r="S3" s="114" t="s">
        <v>15929</v>
      </c>
      <c r="T3" s="115"/>
      <c r="U3" s="115"/>
    </row>
    <row r="4" spans="1:22" ht="11.25" customHeight="1" x14ac:dyDescent="0.3">
      <c r="A4" s="7">
        <v>1</v>
      </c>
      <c r="B4" s="7">
        <v>875</v>
      </c>
      <c r="C4" s="7" t="s">
        <v>128</v>
      </c>
      <c r="D4" s="7" t="str">
        <f>_xlfn.TEXTJOIN("_",TRUE,B4,C4,A4)</f>
        <v>875_ESAOT_1</v>
      </c>
      <c r="F4" s="33" t="str">
        <f>INDEX(
Table_V_FFS_ESAOT_MAX_10_CATEGORIES[[ITEM_DESCRIPTION]:[ITEM_DESCRIPTION]],
MATCH(D4,Table_V_FFS_ESAOT_MAX_10_CATEGORIES[[LOOKUP]:[LOOKUP]],0)
)</f>
        <v>Consumer staples</v>
      </c>
      <c r="G4" s="17">
        <f>INDEX(
Table_V_FFS_ESAOT_MAX_10_CATEGORIES[[CURRENT_VALUE]:[CURRENT_VALUE]],
MATCH(D4,Table_V_FFS_ESAOT_MAX_10_CATEGORIES[[LOOKUP]:[LOOKUP]],0)
)</f>
        <v>17.367754000000001</v>
      </c>
      <c r="H4" s="34">
        <f>INDEX(
Table_V_FFS_ESAOT_MAX_10_CATEGORIES[[CURRENT_VALUE]:[CURRENT_VALUE]],
MATCH(D4,Table_V_FFS_ESAOT_MAX_10_CATEGORIES[[LOOKUP]:[LOOKUP]],0)
)</f>
        <v>17.367754000000001</v>
      </c>
      <c r="I4" s="29" t="str">
        <f t="shared" ref="I4:I13" si="0">IF(J4=0,"",IF(J4&gt;0,$L$4,$L$5))</f>
        <v>p</v>
      </c>
      <c r="J4" s="35">
        <f>ROUND(INDEX(
Table_V_FFS_ESAOT_MAX_10_CATEGORIES[[CHANGE]:[CHANGE]],
MATCH(D4,Table_V_FFS_ESAOT_MAX_10_CATEGORIES[[LOOKUP]:[LOOKUP]],0)
),1)</f>
        <v>0.7</v>
      </c>
      <c r="L4" s="10" t="s">
        <v>125</v>
      </c>
      <c r="O4" s="116" t="s">
        <v>15928</v>
      </c>
      <c r="Q4" s="21"/>
      <c r="R4" s="21"/>
      <c r="S4" s="114" t="s">
        <v>15930</v>
      </c>
      <c r="T4" s="115"/>
      <c r="U4" s="115"/>
    </row>
    <row r="5" spans="1:22" ht="11.25" customHeight="1" x14ac:dyDescent="0.25">
      <c r="A5" s="7">
        <v>2</v>
      </c>
      <c r="B5" s="7">
        <f t="shared" ref="B5:B13" si="1">B4</f>
        <v>875</v>
      </c>
      <c r="C5" s="7" t="s">
        <v>128</v>
      </c>
      <c r="D5" s="7" t="str">
        <f t="shared" ref="D5:D13" si="2">_xlfn.TEXTJOIN("_",TRUE,B5,C5,A5)</f>
        <v>875_ESAOT_2</v>
      </c>
      <c r="F5" s="33" t="str">
        <f>INDEX(
Table_V_FFS_ESAOT_MAX_10_CATEGORIES[[ITEM_DESCRIPTION]:[ITEM_DESCRIPTION]],
MATCH(D5,Table_V_FFS_ESAOT_MAX_10_CATEGORIES[[LOOKUP]:[LOOKUP]],0)
)</f>
        <v>Materials</v>
      </c>
      <c r="G5" s="17">
        <f>INDEX(
Table_V_FFS_ESAOT_MAX_10_CATEGORIES[[CURRENT_VALUE]:[CURRENT_VALUE]],
MATCH(D5,Table_V_FFS_ESAOT_MAX_10_CATEGORIES[[LOOKUP]:[LOOKUP]],0)
)</f>
        <v>14.570373</v>
      </c>
      <c r="H5" s="34">
        <f>INDEX(
Table_V_FFS_ESAOT_MAX_10_CATEGORIES[[CURRENT_VALUE]:[CURRENT_VALUE]],
MATCH(D5,Table_V_FFS_ESAOT_MAX_10_CATEGORIES[[LOOKUP]:[LOOKUP]],0)
)</f>
        <v>14.570373</v>
      </c>
      <c r="I5" s="29" t="str">
        <f t="shared" si="0"/>
        <v>q</v>
      </c>
      <c r="J5" s="35">
        <f>ROUND(INDEX(
Table_V_FFS_ESAOT_MAX_10_CATEGORIES[[CHANGE]:[CHANGE]],
MATCH(D5,Table_V_FFS_ESAOT_MAX_10_CATEGORIES[[LOOKUP]:[LOOKUP]],0)
),1)</f>
        <v>-0.5</v>
      </c>
      <c r="L5" s="10" t="s">
        <v>126</v>
      </c>
      <c r="O5" s="111"/>
      <c r="Q5" s="21"/>
      <c r="R5" s="21"/>
      <c r="S5"/>
    </row>
    <row r="6" spans="1:22" ht="11.25" customHeight="1" x14ac:dyDescent="0.25">
      <c r="A6" s="7">
        <v>3</v>
      </c>
      <c r="B6" s="7">
        <f t="shared" si="1"/>
        <v>875</v>
      </c>
      <c r="C6" s="7" t="s">
        <v>128</v>
      </c>
      <c r="D6" s="7" t="str">
        <f t="shared" si="2"/>
        <v>875_ESAOT_3</v>
      </c>
      <c r="F6" s="33" t="str">
        <f>INDEX(
Table_V_FFS_ESAOT_MAX_10_CATEGORIES[[ITEM_DESCRIPTION]:[ITEM_DESCRIPTION]],
MATCH(D6,Table_V_FFS_ESAOT_MAX_10_CATEGORIES[[LOOKUP]:[LOOKUP]],0)
)</f>
        <v>Energy</v>
      </c>
      <c r="G6" s="17">
        <f>INDEX(
Table_V_FFS_ESAOT_MAX_10_CATEGORIES[[CURRENT_VALUE]:[CURRENT_VALUE]],
MATCH(D6,Table_V_FFS_ESAOT_MAX_10_CATEGORIES[[LOOKUP]:[LOOKUP]],0)
)</f>
        <v>11.837375</v>
      </c>
      <c r="H6" s="34">
        <f>INDEX(
Table_V_FFS_ESAOT_MAX_10_CATEGORIES[[CURRENT_VALUE]:[CURRENT_VALUE]],
MATCH(D6,Table_V_FFS_ESAOT_MAX_10_CATEGORIES[[LOOKUP]:[LOOKUP]],0)
)</f>
        <v>11.837375</v>
      </c>
      <c r="I6" s="29" t="str">
        <f t="shared" si="0"/>
        <v>q</v>
      </c>
      <c r="J6" s="35">
        <f>ROUND(INDEX(
Table_V_FFS_ESAOT_MAX_10_CATEGORIES[[CHANGE]:[CHANGE]],
MATCH(D6,Table_V_FFS_ESAOT_MAX_10_CATEGORIES[[LOOKUP]:[LOOKUP]],0)
),1)</f>
        <v>-1.5</v>
      </c>
      <c r="L6" s="11"/>
      <c r="O6" s="111" t="s">
        <v>14663</v>
      </c>
      <c r="Q6" s="112">
        <v>16.837444999999999</v>
      </c>
      <c r="R6" s="21"/>
      <c r="S6"/>
      <c r="T6" s="113">
        <v>1.7</v>
      </c>
      <c r="V6" s="37">
        <v>16.837444999999999</v>
      </c>
    </row>
    <row r="7" spans="1:22" ht="11.25" customHeight="1" x14ac:dyDescent="0.25">
      <c r="A7" s="7">
        <v>4</v>
      </c>
      <c r="B7" s="7">
        <f t="shared" si="1"/>
        <v>875</v>
      </c>
      <c r="C7" s="7" t="s">
        <v>128</v>
      </c>
      <c r="D7" s="7" t="str">
        <f t="shared" si="2"/>
        <v>875_ESAOT_4</v>
      </c>
      <c r="F7" s="33" t="str">
        <f>INDEX(
Table_V_FFS_ESAOT_MAX_10_CATEGORIES[[ITEM_DESCRIPTION]:[ITEM_DESCRIPTION]],
MATCH(D7,Table_V_FFS_ESAOT_MAX_10_CATEGORIES[[LOOKUP]:[LOOKUP]],0)
)</f>
        <v>Information technology</v>
      </c>
      <c r="G7" s="17">
        <f>INDEX(
Table_V_FFS_ESAOT_MAX_10_CATEGORIES[[CURRENT_VALUE]:[CURRENT_VALUE]],
MATCH(D7,Table_V_FFS_ESAOT_MAX_10_CATEGORIES[[LOOKUP]:[LOOKUP]],0)
)</f>
        <v>9.5598860000000005</v>
      </c>
      <c r="H7" s="34">
        <f>INDEX(
Table_V_FFS_ESAOT_MAX_10_CATEGORIES[[CURRENT_VALUE]:[CURRENT_VALUE]],
MATCH(D7,Table_V_FFS_ESAOT_MAX_10_CATEGORIES[[LOOKUP]:[LOOKUP]],0)
)</f>
        <v>9.5598860000000005</v>
      </c>
      <c r="I7" s="29" t="str">
        <f t="shared" si="0"/>
        <v>p</v>
      </c>
      <c r="J7" s="35">
        <f>ROUND(INDEX(
Table_V_FFS_ESAOT_MAX_10_CATEGORIES[[CHANGE]:[CHANGE]],
MATCH(D7,Table_V_FFS_ESAOT_MAX_10_CATEGORIES[[LOOKUP]:[LOOKUP]],0)
),1)</f>
        <v>1.3</v>
      </c>
      <c r="L7" s="11"/>
      <c r="O7" s="111" t="s">
        <v>57</v>
      </c>
      <c r="Q7" s="112">
        <v>16.461017999999999</v>
      </c>
      <c r="R7" s="21"/>
      <c r="S7"/>
      <c r="T7" s="113">
        <v>-1.8</v>
      </c>
      <c r="V7" s="37">
        <v>16.461017999999999</v>
      </c>
    </row>
    <row r="8" spans="1:22" ht="11.25" customHeight="1" x14ac:dyDescent="0.25">
      <c r="A8" s="7">
        <v>5</v>
      </c>
      <c r="B8" s="7">
        <f t="shared" si="1"/>
        <v>875</v>
      </c>
      <c r="C8" s="7" t="s">
        <v>128</v>
      </c>
      <c r="D8" s="7" t="str">
        <f t="shared" si="2"/>
        <v>875_ESAOT_5</v>
      </c>
      <c r="F8" s="33" t="str">
        <f>INDEX(
Table_V_FFS_ESAOT_MAX_10_CATEGORIES[[ITEM_DESCRIPTION]:[ITEM_DESCRIPTION]],
MATCH(D8,Table_V_FFS_ESAOT_MAX_10_CATEGORIES[[LOOKUP]:[LOOKUP]],0)
)</f>
        <v>Consumer discretionary</v>
      </c>
      <c r="G8" s="17">
        <f>INDEX(
Table_V_FFS_ESAOT_MAX_10_CATEGORIES[[CURRENT_VALUE]:[CURRENT_VALUE]],
MATCH(D8,Table_V_FFS_ESAOT_MAX_10_CATEGORIES[[LOOKUP]:[LOOKUP]],0)
)</f>
        <v>8.3884349999999994</v>
      </c>
      <c r="H8" s="34">
        <f>INDEX(
Table_V_FFS_ESAOT_MAX_10_CATEGORIES[[CURRENT_VALUE]:[CURRENT_VALUE]],
MATCH(D8,Table_V_FFS_ESAOT_MAX_10_CATEGORIES[[LOOKUP]:[LOOKUP]],0)
)</f>
        <v>8.3884349999999994</v>
      </c>
      <c r="I8" s="29" t="str">
        <f t="shared" si="0"/>
        <v>q</v>
      </c>
      <c r="J8" s="35">
        <f>ROUND(INDEX(
Table_V_FFS_ESAOT_MAX_10_CATEGORIES[[CHANGE]:[CHANGE]],
MATCH(D8,Table_V_FFS_ESAOT_MAX_10_CATEGORIES[[LOOKUP]:[LOOKUP]],0)
),1)</f>
        <v>-2</v>
      </c>
      <c r="L8" s="11"/>
      <c r="O8" s="111" t="s">
        <v>14667</v>
      </c>
      <c r="Q8" s="112">
        <v>16.054901999999998</v>
      </c>
      <c r="R8" s="21"/>
      <c r="S8"/>
      <c r="T8" s="113">
        <v>1.2</v>
      </c>
      <c r="V8" s="37">
        <v>16.054901999999998</v>
      </c>
    </row>
    <row r="9" spans="1:22" ht="11.25" customHeight="1" x14ac:dyDescent="0.25">
      <c r="A9" s="7">
        <v>6</v>
      </c>
      <c r="B9" s="7">
        <f t="shared" si="1"/>
        <v>875</v>
      </c>
      <c r="C9" s="7" t="s">
        <v>128</v>
      </c>
      <c r="D9" s="7" t="str">
        <f t="shared" si="2"/>
        <v>875_ESAOT_6</v>
      </c>
      <c r="F9" s="33" t="str">
        <f>INDEX(
Table_V_FFS_ESAOT_MAX_10_CATEGORIES[[ITEM_DESCRIPTION]:[ITEM_DESCRIPTION]],
MATCH(D9,Table_V_FFS_ESAOT_MAX_10_CATEGORIES[[LOOKUP]:[LOOKUP]],0)
)</f>
        <v>Financials</v>
      </c>
      <c r="G9" s="17">
        <f>INDEX(
Table_V_FFS_ESAOT_MAX_10_CATEGORIES[[CURRENT_VALUE]:[CURRENT_VALUE]],
MATCH(D9,Table_V_FFS_ESAOT_MAX_10_CATEGORIES[[LOOKUP]:[LOOKUP]],0)
)</f>
        <v>8.2090189999999996</v>
      </c>
      <c r="H9" s="34">
        <f>INDEX(
Table_V_FFS_ESAOT_MAX_10_CATEGORIES[[CURRENT_VALUE]:[CURRENT_VALUE]],
MATCH(D9,Table_V_FFS_ESAOT_MAX_10_CATEGORIES[[LOOKUP]:[LOOKUP]],0)
)</f>
        <v>8.2090189999999996</v>
      </c>
      <c r="I9" s="29" t="str">
        <f t="shared" si="0"/>
        <v/>
      </c>
      <c r="J9" s="35">
        <f>ROUND(INDEX(
Table_V_FFS_ESAOT_MAX_10_CATEGORIES[[CHANGE]:[CHANGE]],
MATCH(D9,Table_V_FFS_ESAOT_MAX_10_CATEGORIES[[LOOKUP]:[LOOKUP]],0)
),1)</f>
        <v>0</v>
      </c>
      <c r="L9" s="13"/>
      <c r="O9" s="111" t="s">
        <v>56</v>
      </c>
      <c r="Q9" s="112">
        <v>11.380231999999999</v>
      </c>
      <c r="R9" s="21"/>
      <c r="S9"/>
      <c r="T9" s="113">
        <v>-1</v>
      </c>
      <c r="V9" s="37">
        <v>11.380231999999999</v>
      </c>
    </row>
    <row r="10" spans="1:22" ht="11.25" customHeight="1" x14ac:dyDescent="0.25">
      <c r="A10" s="7">
        <v>7</v>
      </c>
      <c r="B10" s="7">
        <f t="shared" si="1"/>
        <v>875</v>
      </c>
      <c r="C10" s="7" t="s">
        <v>128</v>
      </c>
      <c r="D10" s="7" t="str">
        <f t="shared" si="2"/>
        <v>875_ESAOT_7</v>
      </c>
      <c r="F10" s="33" t="str">
        <f>INDEX(
Table_V_FFS_ESAOT_MAX_10_CATEGORIES[[ITEM_DESCRIPTION]:[ITEM_DESCRIPTION]],
MATCH(D10,Table_V_FFS_ESAOT_MAX_10_CATEGORIES[[LOOKUP]:[LOOKUP]],0)
)</f>
        <v>Utilities</v>
      </c>
      <c r="G10" s="17">
        <f>INDEX(
Table_V_FFS_ESAOT_MAX_10_CATEGORIES[[CURRENT_VALUE]:[CURRENT_VALUE]],
MATCH(D10,Table_V_FFS_ESAOT_MAX_10_CATEGORIES[[LOOKUP]:[LOOKUP]],0)
)</f>
        <v>8.1540619999999997</v>
      </c>
      <c r="H10" s="34">
        <f>INDEX(
Table_V_FFS_ESAOT_MAX_10_CATEGORIES[[CURRENT_VALUE]:[CURRENT_VALUE]],
MATCH(D10,Table_V_FFS_ESAOT_MAX_10_CATEGORIES[[LOOKUP]:[LOOKUP]],0)
)</f>
        <v>8.1540619999999997</v>
      </c>
      <c r="I10" s="29" t="str">
        <f t="shared" si="0"/>
        <v>q</v>
      </c>
      <c r="J10" s="35">
        <f>ROUND(INDEX(
Table_V_FFS_ESAOT_MAX_10_CATEGORIES[[CHANGE]:[CHANGE]],
MATCH(D10,Table_V_FFS_ESAOT_MAX_10_CATEGORIES[[LOOKUP]:[LOOKUP]],0)
),1)</f>
        <v>-1.2</v>
      </c>
      <c r="L10" s="11"/>
      <c r="O10" s="111" t="s">
        <v>55</v>
      </c>
      <c r="Q10" s="112">
        <v>9.5490250000000003</v>
      </c>
      <c r="R10" s="21"/>
      <c r="S10"/>
      <c r="T10" s="113">
        <v>3.2</v>
      </c>
      <c r="V10" s="37">
        <v>9.5490250000000003</v>
      </c>
    </row>
    <row r="11" spans="1:22" ht="11.25" customHeight="1" x14ac:dyDescent="0.25">
      <c r="A11" s="7">
        <v>8</v>
      </c>
      <c r="B11" s="7">
        <f t="shared" si="1"/>
        <v>875</v>
      </c>
      <c r="C11" s="7" t="s">
        <v>128</v>
      </c>
      <c r="D11" s="7" t="str">
        <f t="shared" si="2"/>
        <v>875_ESAOT_8</v>
      </c>
      <c r="F11" s="33" t="str">
        <f>INDEX(
Table_V_FFS_ESAOT_MAX_10_CATEGORIES[[ITEM_DESCRIPTION]:[ITEM_DESCRIPTION]],
MATCH(D11,Table_V_FFS_ESAOT_MAX_10_CATEGORIES[[LOOKUP]:[LOOKUP]],0)
)</f>
        <v>Industrials</v>
      </c>
      <c r="G11" s="17">
        <f>INDEX(
Table_V_FFS_ESAOT_MAX_10_CATEGORIES[[CURRENT_VALUE]:[CURRENT_VALUE]],
MATCH(D11,Table_V_FFS_ESAOT_MAX_10_CATEGORIES[[LOOKUP]:[LOOKUP]],0)
)</f>
        <v>7.7990490000000001</v>
      </c>
      <c r="H11" s="34">
        <f>INDEX(
Table_V_FFS_ESAOT_MAX_10_CATEGORIES[[CURRENT_VALUE]:[CURRENT_VALUE]],
MATCH(D11,Table_V_FFS_ESAOT_MAX_10_CATEGORIES[[LOOKUP]:[LOOKUP]],0)
)</f>
        <v>7.7990490000000001</v>
      </c>
      <c r="I11" s="29" t="str">
        <f t="shared" si="0"/>
        <v>p</v>
      </c>
      <c r="J11" s="35">
        <f>ROUND(INDEX(
Table_V_FFS_ESAOT_MAX_10_CATEGORIES[[CHANGE]:[CHANGE]],
MATCH(D11,Table_V_FFS_ESAOT_MAX_10_CATEGORIES[[LOOKUP]:[LOOKUP]],0)
),1)</f>
        <v>0.8</v>
      </c>
      <c r="L11" s="11"/>
      <c r="O11" s="111" t="s">
        <v>51</v>
      </c>
      <c r="Q11" s="112">
        <v>7.7444730000000002</v>
      </c>
      <c r="R11" s="21"/>
      <c r="S11"/>
      <c r="T11" s="113">
        <v>-1.9</v>
      </c>
      <c r="V11" s="37">
        <v>7.7444730000000002</v>
      </c>
    </row>
    <row r="12" spans="1:22" ht="11.25" customHeight="1" x14ac:dyDescent="0.25">
      <c r="A12" s="7">
        <v>9</v>
      </c>
      <c r="B12" s="7">
        <f t="shared" si="1"/>
        <v>875</v>
      </c>
      <c r="C12" s="7" t="s">
        <v>128</v>
      </c>
      <c r="D12" s="7" t="str">
        <f t="shared" si="2"/>
        <v>875_ESAOT_9</v>
      </c>
      <c r="F12" s="33" t="str">
        <f>INDEX(
Table_V_FFS_ESAOT_MAX_10_CATEGORIES[[ITEM_DESCRIPTION]:[ITEM_DESCRIPTION]],
MATCH(D12,Table_V_FFS_ESAOT_MAX_10_CATEGORIES[[LOOKUP]:[LOOKUP]],0)
)</f>
        <v>Communication services</v>
      </c>
      <c r="G12" s="17">
        <f>INDEX(
Table_V_FFS_ESAOT_MAX_10_CATEGORIES[[CURRENT_VALUE]:[CURRENT_VALUE]],
MATCH(D12,Table_V_FFS_ESAOT_MAX_10_CATEGORIES[[LOOKUP]:[LOOKUP]],0)
)</f>
        <v>7.1045109999999996</v>
      </c>
      <c r="H12" s="34">
        <f>INDEX(
Table_V_FFS_ESAOT_MAX_10_CATEGORIES[[CURRENT_VALUE]:[CURRENT_VALUE]],
MATCH(D12,Table_V_FFS_ESAOT_MAX_10_CATEGORIES[[LOOKUP]:[LOOKUP]],0)
)</f>
        <v>7.1045109999999996</v>
      </c>
      <c r="I12" s="29" t="str">
        <f t="shared" si="0"/>
        <v>p</v>
      </c>
      <c r="J12" s="35">
        <f>ROUND(INDEX(
Table_V_FFS_ESAOT_MAX_10_CATEGORIES[[CHANGE]:[CHANGE]],
MATCH(D12,Table_V_FFS_ESAOT_MAX_10_CATEGORIES[[LOOKUP]:[LOOKUP]],0)
),1)</f>
        <v>2.2999999999999998</v>
      </c>
      <c r="L12" s="11"/>
      <c r="O12" s="111" t="s">
        <v>16</v>
      </c>
      <c r="Q12" s="112">
        <v>6.996499</v>
      </c>
      <c r="R12" s="21"/>
      <c r="S12"/>
      <c r="T12" s="113">
        <v>-1.2</v>
      </c>
      <c r="V12" s="37">
        <v>6.996499</v>
      </c>
    </row>
    <row r="13" spans="1:22" ht="11.25" customHeight="1" x14ac:dyDescent="0.25">
      <c r="A13" s="7">
        <v>10</v>
      </c>
      <c r="B13" s="7">
        <f t="shared" si="1"/>
        <v>875</v>
      </c>
      <c r="C13" s="7" t="s">
        <v>128</v>
      </c>
      <c r="D13" s="7" t="str">
        <f t="shared" si="2"/>
        <v>875_ESAOT_10</v>
      </c>
      <c r="F13" s="33" t="str">
        <f>INDEX(
Table_V_FFS_ESAOT_MAX_10_CATEGORIES[[ITEM_DESCRIPTION]:[ITEM_DESCRIPTION]],
MATCH(D13,Table_V_FFS_ESAOT_MAX_10_CATEGORIES[[LOOKUP]:[LOOKUP]],0)
)</f>
        <v>Healthcare</v>
      </c>
      <c r="G13" s="17">
        <f>INDEX(
Table_V_FFS_ESAOT_MAX_10_CATEGORIES[[CURRENT_VALUE]:[CURRENT_VALUE]],
MATCH(D13,Table_V_FFS_ESAOT_MAX_10_CATEGORIES[[LOOKUP]:[LOOKUP]],0)
)</f>
        <v>7.0095369999999999</v>
      </c>
      <c r="H13" s="34">
        <f>INDEX(
Table_V_FFS_ESAOT_MAX_10_CATEGORIES[[CURRENT_VALUE]:[CURRENT_VALUE]],
MATCH(D13,Table_V_FFS_ESAOT_MAX_10_CATEGORIES[[LOOKUP]:[LOOKUP]],0)
)</f>
        <v>7.0095369999999999</v>
      </c>
      <c r="I13" s="29" t="str">
        <f t="shared" si="0"/>
        <v>p</v>
      </c>
      <c r="J13" s="35">
        <f>ROUND(INDEX(
Table_V_FFS_ESAOT_MAX_10_CATEGORIES[[CHANGE]:[CHANGE]],
MATCH(D13,Table_V_FFS_ESAOT_MAX_10_CATEGORIES[[LOOKUP]:[LOOKUP]],0)
),1)</f>
        <v>0.2</v>
      </c>
      <c r="L13" s="11"/>
      <c r="O13" s="111" t="s">
        <v>14668</v>
      </c>
      <c r="Q13" s="112">
        <v>5.2840400000000001</v>
      </c>
      <c r="R13" s="21"/>
      <c r="S13"/>
      <c r="T13" s="113">
        <v>0.7</v>
      </c>
      <c r="V13" s="37">
        <v>5.2840400000000001</v>
      </c>
    </row>
    <row r="14" spans="1:22" ht="11.25" customHeight="1" x14ac:dyDescent="0.25">
      <c r="A14" s="7"/>
      <c r="B14" s="7"/>
      <c r="C14" s="7"/>
      <c r="D14" s="7"/>
      <c r="F14" s="18"/>
      <c r="G14" s="17"/>
      <c r="H14" s="7"/>
      <c r="I14" s="6"/>
      <c r="J14" s="8"/>
      <c r="L14" s="11"/>
      <c r="N14" s="16"/>
      <c r="O14" s="111" t="s">
        <v>54</v>
      </c>
      <c r="Q14" s="112">
        <v>5.033582</v>
      </c>
      <c r="R14" s="21"/>
      <c r="S14"/>
      <c r="T14" s="113">
        <v>-0.3</v>
      </c>
      <c r="V14" s="37">
        <v>5.033582</v>
      </c>
    </row>
    <row r="15" spans="1:22" ht="11.25" customHeight="1" x14ac:dyDescent="0.25">
      <c r="A15" s="7"/>
      <c r="B15" s="7"/>
      <c r="C15" s="7"/>
      <c r="D15" s="7"/>
      <c r="F15" s="18"/>
      <c r="G15" s="17"/>
      <c r="H15" s="7"/>
      <c r="I15" s="6"/>
      <c r="J15" s="8"/>
      <c r="L15" s="11"/>
      <c r="N15" s="16"/>
      <c r="O15" s="111" t="s">
        <v>52</v>
      </c>
      <c r="Q15" s="112">
        <v>4.6587839999999998</v>
      </c>
      <c r="R15" s="21"/>
      <c r="S15"/>
      <c r="T15" s="113">
        <v>-0.6</v>
      </c>
      <c r="V15" s="37">
        <v>4.6587839999999998</v>
      </c>
    </row>
    <row r="16" spans="1:22" ht="11.25" customHeight="1" x14ac:dyDescent="0.25">
      <c r="F16" s="15" t="s">
        <v>141</v>
      </c>
      <c r="G16" s="19">
        <f>SUM(G4,G5,G6,G7,G8,G9,G10,G11,G12,G13)</f>
        <v>100.000001</v>
      </c>
    </row>
  </sheetData>
  <conditionalFormatting sqref="G4:G15">
    <cfRule type="dataBar" priority="2">
      <dataBar showValue="0">
        <cfvo type="min"/>
        <cfvo type="max"/>
        <color rgb="FFD25347"/>
      </dataBar>
      <extLst>
        <ext xmlns:x14="http://schemas.microsoft.com/office/spreadsheetml/2009/9/main" uri="{B025F937-C7B1-47D3-B67F-A62EFF666E3E}">
          <x14:id>{3B651A04-817E-47B8-8E85-AA3839586612}</x14:id>
        </ext>
      </extLst>
    </cfRule>
  </conditionalFormatting>
  <conditionalFormatting sqref="I4:I15">
    <cfRule type="containsText" dxfId="10" priority="1" operator="containsText" text="q">
      <formula>NOT(ISERROR(SEARCH("q",I4)))</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B651A04-817E-47B8-8E85-AA3839586612}">
            <x14:dataBar minLength="0" maxLength="100" gradient="0">
              <x14:cfvo type="autoMin"/>
              <x14:cfvo type="autoMax"/>
              <x14:negativeFillColor rgb="FFFF0000"/>
              <x14:axisColor rgb="FF000000"/>
            </x14:dataBar>
          </x14:cfRule>
          <xm:sqref>G4:G15</xm:sqref>
        </x14:conditionalFormatting>
      </x14:conditionalFormatting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463D-6927-492D-8D87-A7310129CC9F}">
  <dimension ref="B1:S353"/>
  <sheetViews>
    <sheetView zoomScale="205" zoomScaleNormal="205" workbookViewId="0">
      <selection activeCell="G9" sqref="G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4" width="19.7109375" bestFit="1" customWidth="1"/>
    <col min="15" max="15" width="14.28515625" bestFit="1" customWidth="1"/>
    <col min="16" max="16" width="13" bestFit="1" customWidth="1"/>
    <col min="17" max="19" width="14.28515625" bestFit="1" customWidth="1"/>
  </cols>
  <sheetData>
    <row r="1" spans="2:19" x14ac:dyDescent="0.25">
      <c r="F1" t="s">
        <v>123</v>
      </c>
      <c r="G1" t="s">
        <v>20</v>
      </c>
      <c r="I1" t="s">
        <v>3</v>
      </c>
      <c r="J1" t="s">
        <v>118</v>
      </c>
      <c r="K1" t="s">
        <v>119</v>
      </c>
      <c r="L1" t="s">
        <v>120</v>
      </c>
      <c r="M1" t="s">
        <v>121</v>
      </c>
      <c r="N1" t="s">
        <v>122</v>
      </c>
      <c r="O1" t="s">
        <v>115</v>
      </c>
      <c r="P1" t="s">
        <v>113</v>
      </c>
      <c r="Q1" t="s">
        <v>116</v>
      </c>
      <c r="R1" t="s">
        <v>114</v>
      </c>
      <c r="S1" t="s">
        <v>117</v>
      </c>
    </row>
    <row r="2" spans="2:19" x14ac:dyDescent="0.25">
      <c r="B2">
        <v>874</v>
      </c>
      <c r="C2" t="s">
        <v>112</v>
      </c>
      <c r="D2" t="s">
        <v>113</v>
      </c>
      <c r="E2" t="str">
        <f>_xlfn.CONCAT(B2,"_",C2,"_",D2)</f>
        <v>874_B_PH_FOORD</v>
      </c>
      <c r="F2" t="str">
        <f>INDEX(
Table_MAPPINGS_PH_GRAPHS_2[SERIES_ID],
MATCH(E2,Table_MAPPINGS_PH_GRAPHS_2[LOOKUP],0
))</f>
        <v>3377</v>
      </c>
      <c r="G2" t="str">
        <f>INDEX(
Table_MAPPINGS_PH_GRAPHS_2[LEGEND_DESCRIPTION],
MATCH(E2,Table_MAPPINGS_PH_GRAPHS_2[LOOKUP],0
))</f>
        <v>Foord</v>
      </c>
      <c r="I2" s="1">
        <v>35499</v>
      </c>
      <c r="O2">
        <v>100000</v>
      </c>
      <c r="P2">
        <v>100000</v>
      </c>
      <c r="Q2">
        <v>100000</v>
      </c>
      <c r="R2">
        <v>100000</v>
      </c>
      <c r="S2">
        <v>100000</v>
      </c>
    </row>
    <row r="3" spans="2:19" x14ac:dyDescent="0.25">
      <c r="B3">
        <v>874</v>
      </c>
      <c r="C3" t="s">
        <v>112</v>
      </c>
      <c r="D3" t="s">
        <v>114</v>
      </c>
      <c r="E3" t="str">
        <f>_xlfn.CONCAT(B3,"_",C3,"_",D3)</f>
        <v>874_B_PH_COMP_1</v>
      </c>
      <c r="F3" t="str">
        <f>INDEX(
Table_MAPPINGS_PH_GRAPHS_2[SERIES_ID],
MATCH(E3,Table_MAPPINGS_PH_GRAPHS_2[LOOKUP],0
))</f>
        <v>4747</v>
      </c>
      <c r="G3" t="str">
        <f>INDEX(
Table_MAPPINGS_PH_GRAPHS_2[LEGEND_DESCRIPTION],
MATCH(E3,Table_MAPPINGS_PH_GRAPHS_2[LOOKUP],0
))</f>
        <v>US inflation</v>
      </c>
      <c r="I3" s="1">
        <v>35520</v>
      </c>
      <c r="O3">
        <v>98003.297269999995</v>
      </c>
      <c r="P3">
        <v>99400</v>
      </c>
      <c r="Q3">
        <v>100000</v>
      </c>
      <c r="R3">
        <v>100000</v>
      </c>
    </row>
    <row r="4" spans="2:19" x14ac:dyDescent="0.25">
      <c r="B4">
        <v>874</v>
      </c>
      <c r="C4" t="s">
        <v>112</v>
      </c>
      <c r="D4" t="s">
        <v>115</v>
      </c>
      <c r="E4" t="str">
        <f>_xlfn.CONCAT(B4,"_",C4,"_",D4)</f>
        <v>874_B_PH_COMP_2</v>
      </c>
      <c r="F4" t="str">
        <f>INDEX(
Table_MAPPINGS_PH_GRAPHS_2[SERIES_ID],
MATCH(E4,Table_MAPPINGS_PH_GRAPHS_2[LOOKUP],0
))</f>
        <v>2620</v>
      </c>
      <c r="G4" t="str">
        <f>INDEX(
Table_MAPPINGS_PH_GRAPHS_2[LEGEND_DESCRIPTION],
MATCH(E4,Table_MAPPINGS_PH_GRAPHS_2[LOOKUP],0
))</f>
        <v>World equities</v>
      </c>
      <c r="I4" s="1">
        <v>35550</v>
      </c>
      <c r="O4">
        <v>101188.08566</v>
      </c>
      <c r="P4">
        <v>100000</v>
      </c>
      <c r="Q4">
        <v>99121.267609999995</v>
      </c>
      <c r="R4">
        <v>100062.57822</v>
      </c>
    </row>
    <row r="5" spans="2:19" x14ac:dyDescent="0.25">
      <c r="B5">
        <v>874</v>
      </c>
      <c r="C5" t="s">
        <v>112</v>
      </c>
      <c r="D5" t="s">
        <v>116</v>
      </c>
      <c r="E5" t="str">
        <f>_xlfn.CONCAT(B5,"_",C5,"_",D5)</f>
        <v>874_B_PH_COMP_3</v>
      </c>
      <c r="F5" t="str">
        <f>INDEX(
Table_MAPPINGS_PH_GRAPHS_2[SERIES_ID],
MATCH(E5,Table_MAPPINGS_PH_GRAPHS_2[LOOKUP],0
))</f>
        <v>4746</v>
      </c>
      <c r="G5" t="str">
        <f>INDEX(
Table_MAPPINGS_PH_GRAPHS_2[LEGEND_DESCRIPTION],
MATCH(E5,Table_MAPPINGS_PH_GRAPHS_2[LOOKUP],0
))</f>
        <v>World bonds</v>
      </c>
      <c r="I5" s="1">
        <v>35581</v>
      </c>
      <c r="O5">
        <v>107415.30803</v>
      </c>
      <c r="P5">
        <v>102000</v>
      </c>
      <c r="Q5">
        <v>101814.65976</v>
      </c>
      <c r="R5">
        <v>100062.57822</v>
      </c>
    </row>
    <row r="6" spans="2:19" x14ac:dyDescent="0.25">
      <c r="B6">
        <v>874</v>
      </c>
      <c r="C6" t="s">
        <v>112</v>
      </c>
      <c r="D6" t="s">
        <v>117</v>
      </c>
      <c r="E6" t="str">
        <f>_xlfn.CONCAT(B6,"_",C6,"_",D6)</f>
        <v>874_B_PH_COMP_4</v>
      </c>
      <c r="F6" t="str">
        <f>INDEX(
Table_MAPPINGS_PH_GRAPHS_2[SERIES_ID],
MATCH(E6,Table_MAPPINGS_PH_GRAPHS_2[LOOKUP],0
))</f>
        <v>6086</v>
      </c>
      <c r="G6" t="str">
        <f>INDEX(
Table_MAPPINGS_PH_GRAPHS_2[LEGEND_DESCRIPTION],
MATCH(E6,Table_MAPPINGS_PH_GRAPHS_2[LOOKUP],0
))</f>
        <v>Peer group</v>
      </c>
      <c r="I6" s="1">
        <v>35611</v>
      </c>
      <c r="O6">
        <v>112754.2415</v>
      </c>
      <c r="P6">
        <v>104200</v>
      </c>
      <c r="Q6">
        <v>103030.33024</v>
      </c>
      <c r="R6">
        <v>100250.31289</v>
      </c>
    </row>
    <row r="7" spans="2:19" x14ac:dyDescent="0.25">
      <c r="I7" s="1">
        <v>35642</v>
      </c>
      <c r="O7">
        <v>117928.92462000001</v>
      </c>
      <c r="P7">
        <v>107800</v>
      </c>
      <c r="Q7">
        <v>102226.82798</v>
      </c>
      <c r="R7">
        <v>100375.46934</v>
      </c>
    </row>
    <row r="8" spans="2:19" x14ac:dyDescent="0.25">
      <c r="I8" s="1">
        <v>35673</v>
      </c>
      <c r="O8">
        <v>110021.47889</v>
      </c>
      <c r="P8">
        <v>105500</v>
      </c>
      <c r="Q8">
        <v>102166.04182</v>
      </c>
      <c r="R8">
        <v>100625.78223</v>
      </c>
    </row>
    <row r="9" spans="2:19" x14ac:dyDescent="0.25">
      <c r="I9" s="1">
        <v>35703</v>
      </c>
      <c r="O9">
        <v>115980.0618</v>
      </c>
      <c r="P9">
        <v>109400</v>
      </c>
      <c r="Q9">
        <v>104341.69534999999</v>
      </c>
      <c r="R9">
        <v>100876.09512</v>
      </c>
    </row>
    <row r="10" spans="2:19" x14ac:dyDescent="0.25">
      <c r="I10" s="1">
        <v>35734</v>
      </c>
      <c r="O10">
        <v>109857.16722</v>
      </c>
      <c r="P10">
        <v>106175</v>
      </c>
      <c r="Q10">
        <v>106507.63154</v>
      </c>
      <c r="R10">
        <v>101063.82979</v>
      </c>
    </row>
    <row r="11" spans="2:19" x14ac:dyDescent="0.25">
      <c r="G11" s="51"/>
      <c r="I11" s="1">
        <v>35764</v>
      </c>
      <c r="O11">
        <v>111782.47808</v>
      </c>
      <c r="P11">
        <v>107084</v>
      </c>
      <c r="Q11">
        <v>104874.40607</v>
      </c>
      <c r="R11">
        <v>101188.98622999999</v>
      </c>
    </row>
    <row r="12" spans="2:19" x14ac:dyDescent="0.25">
      <c r="I12" s="1">
        <v>35795</v>
      </c>
      <c r="O12">
        <v>113126.10476</v>
      </c>
      <c r="P12">
        <v>109131</v>
      </c>
      <c r="Q12">
        <v>104557.56281</v>
      </c>
      <c r="R12">
        <v>101251.56445999999</v>
      </c>
    </row>
    <row r="13" spans="2:19" x14ac:dyDescent="0.25">
      <c r="I13" s="1">
        <v>35826</v>
      </c>
      <c r="O13">
        <v>116259.92525</v>
      </c>
      <c r="P13">
        <v>109451</v>
      </c>
      <c r="Q13">
        <v>105574.31835</v>
      </c>
      <c r="R13">
        <v>101376.7209</v>
      </c>
    </row>
    <row r="14" spans="2:19" x14ac:dyDescent="0.25">
      <c r="I14" s="1">
        <v>35854</v>
      </c>
      <c r="O14">
        <v>124105.42443</v>
      </c>
      <c r="P14">
        <v>113076</v>
      </c>
      <c r="Q14">
        <v>106431.02830000001</v>
      </c>
      <c r="R14">
        <v>101376.7209</v>
      </c>
    </row>
    <row r="15" spans="2:19" x14ac:dyDescent="0.25">
      <c r="I15" s="1">
        <v>35885</v>
      </c>
      <c r="O15">
        <v>129326.90479</v>
      </c>
      <c r="P15">
        <v>117740</v>
      </c>
      <c r="Q15">
        <v>105376.6973</v>
      </c>
      <c r="R15">
        <v>101376.7209</v>
      </c>
    </row>
    <row r="16" spans="2:19" x14ac:dyDescent="0.25">
      <c r="I16" s="1">
        <v>35915</v>
      </c>
      <c r="O16">
        <v>130571.29433999999</v>
      </c>
      <c r="P16">
        <v>116195</v>
      </c>
      <c r="Q16">
        <v>107062.39111</v>
      </c>
      <c r="R16">
        <v>101501.87735</v>
      </c>
    </row>
    <row r="17" spans="9:18" x14ac:dyDescent="0.25">
      <c r="I17" s="1">
        <v>35946</v>
      </c>
      <c r="O17">
        <v>128915.42027</v>
      </c>
      <c r="P17">
        <v>120713</v>
      </c>
      <c r="Q17">
        <v>107313.93281</v>
      </c>
      <c r="R17">
        <v>101752.19024</v>
      </c>
    </row>
    <row r="18" spans="9:18" x14ac:dyDescent="0.25">
      <c r="I18" s="1">
        <v>35976</v>
      </c>
      <c r="O18">
        <v>131955.33961</v>
      </c>
      <c r="P18">
        <v>121681</v>
      </c>
      <c r="Q18">
        <v>107472.68451000001</v>
      </c>
      <c r="R18">
        <v>101877.34668</v>
      </c>
    </row>
    <row r="19" spans="9:18" x14ac:dyDescent="0.25">
      <c r="I19" s="1">
        <v>36007</v>
      </c>
      <c r="O19">
        <v>131724.05205999999</v>
      </c>
      <c r="P19">
        <v>120198</v>
      </c>
      <c r="Q19">
        <v>107613.32183</v>
      </c>
      <c r="R19">
        <v>102127.65957</v>
      </c>
    </row>
    <row r="20" spans="9:18" x14ac:dyDescent="0.25">
      <c r="I20" s="1">
        <v>36038</v>
      </c>
      <c r="O20">
        <v>114138.5321</v>
      </c>
      <c r="P20">
        <v>114945</v>
      </c>
      <c r="Q20">
        <v>110544.84155</v>
      </c>
      <c r="R20">
        <v>102252.81602</v>
      </c>
    </row>
    <row r="21" spans="9:18" x14ac:dyDescent="0.25">
      <c r="I21" s="1">
        <v>36068</v>
      </c>
      <c r="O21">
        <v>116137.56548999999</v>
      </c>
      <c r="P21">
        <v>117293</v>
      </c>
      <c r="Q21">
        <v>116424.33179</v>
      </c>
      <c r="R21">
        <v>102315.39423999999</v>
      </c>
    </row>
    <row r="22" spans="9:18" x14ac:dyDescent="0.25">
      <c r="I22" s="1">
        <v>36099</v>
      </c>
      <c r="O22">
        <v>126616.46748000001</v>
      </c>
      <c r="P22">
        <v>120503</v>
      </c>
      <c r="Q22">
        <v>119872.26983999999</v>
      </c>
      <c r="R22">
        <v>102565.70713</v>
      </c>
    </row>
    <row r="23" spans="9:18" x14ac:dyDescent="0.25">
      <c r="I23" s="1">
        <v>36129</v>
      </c>
      <c r="O23">
        <v>134126.41266</v>
      </c>
      <c r="P23">
        <v>123372</v>
      </c>
      <c r="Q23">
        <v>118179.76333</v>
      </c>
      <c r="R23">
        <v>102690.86358</v>
      </c>
    </row>
    <row r="24" spans="9:18" x14ac:dyDescent="0.25">
      <c r="I24" s="1">
        <v>36160</v>
      </c>
      <c r="O24">
        <v>140658.76777000001</v>
      </c>
      <c r="P24">
        <v>124298</v>
      </c>
      <c r="Q24">
        <v>120559.26968</v>
      </c>
      <c r="R24">
        <v>102878.59825</v>
      </c>
    </row>
    <row r="25" spans="9:18" x14ac:dyDescent="0.25">
      <c r="I25" s="1">
        <v>36191</v>
      </c>
      <c r="O25">
        <v>143718.31372999999</v>
      </c>
      <c r="P25">
        <v>126434</v>
      </c>
      <c r="Q25">
        <v>119452.36472</v>
      </c>
      <c r="R25">
        <v>103066.33292</v>
      </c>
    </row>
    <row r="26" spans="9:18" x14ac:dyDescent="0.25">
      <c r="I26" s="1">
        <v>36219</v>
      </c>
      <c r="O26">
        <v>139874.80665000001</v>
      </c>
      <c r="P26">
        <v>122987</v>
      </c>
      <c r="Q26">
        <v>115613.22466000001</v>
      </c>
      <c r="R26">
        <v>103066.33292</v>
      </c>
    </row>
    <row r="27" spans="9:18" x14ac:dyDescent="0.25">
      <c r="I27" s="1">
        <v>36250</v>
      </c>
      <c r="O27">
        <v>145678.21653000001</v>
      </c>
      <c r="P27">
        <v>119565</v>
      </c>
      <c r="Q27">
        <v>115904.90319</v>
      </c>
      <c r="R27">
        <v>103128.91114</v>
      </c>
    </row>
    <row r="28" spans="9:18" x14ac:dyDescent="0.25">
      <c r="I28" s="1">
        <v>36280</v>
      </c>
      <c r="O28">
        <v>151400.60524</v>
      </c>
      <c r="P28">
        <v>121644</v>
      </c>
      <c r="Q28">
        <v>115858.66662</v>
      </c>
      <c r="R28">
        <v>103817.27159</v>
      </c>
    </row>
    <row r="29" spans="9:18" x14ac:dyDescent="0.25">
      <c r="I29" s="1">
        <v>36311</v>
      </c>
      <c r="O29">
        <v>145847.86418999999</v>
      </c>
      <c r="P29">
        <v>115684</v>
      </c>
      <c r="Q29">
        <v>113906.59105</v>
      </c>
      <c r="R29">
        <v>103879.84981</v>
      </c>
    </row>
    <row r="30" spans="9:18" x14ac:dyDescent="0.25">
      <c r="I30" s="1">
        <v>36341</v>
      </c>
      <c r="O30">
        <v>152629.96814000001</v>
      </c>
      <c r="P30">
        <v>114819</v>
      </c>
      <c r="Q30">
        <v>111910.94589</v>
      </c>
      <c r="R30">
        <v>103879.84981</v>
      </c>
    </row>
    <row r="31" spans="9:18" x14ac:dyDescent="0.25">
      <c r="I31" s="1">
        <v>36372</v>
      </c>
      <c r="O31">
        <v>152151.50774999999</v>
      </c>
      <c r="P31">
        <v>113627</v>
      </c>
      <c r="Q31">
        <v>114652.95114</v>
      </c>
      <c r="R31">
        <v>104317.89737000001</v>
      </c>
    </row>
    <row r="32" spans="9:18" x14ac:dyDescent="0.25">
      <c r="I32" s="1">
        <v>36403</v>
      </c>
      <c r="O32">
        <v>151860.359</v>
      </c>
      <c r="P32">
        <v>112443</v>
      </c>
      <c r="Q32">
        <v>115185.26577</v>
      </c>
      <c r="R32">
        <v>104568.21026000001</v>
      </c>
    </row>
    <row r="33" spans="9:18" x14ac:dyDescent="0.25">
      <c r="I33" s="1">
        <v>36433</v>
      </c>
      <c r="O33">
        <v>150367.20194</v>
      </c>
      <c r="P33">
        <v>109862</v>
      </c>
      <c r="Q33">
        <v>116981.33585</v>
      </c>
      <c r="R33">
        <v>105006.25782</v>
      </c>
    </row>
    <row r="34" spans="9:18" x14ac:dyDescent="0.25">
      <c r="I34" s="1">
        <v>36464</v>
      </c>
      <c r="O34">
        <v>158162.65323</v>
      </c>
      <c r="P34">
        <v>106693</v>
      </c>
      <c r="Q34">
        <v>116923.92963</v>
      </c>
      <c r="R34">
        <v>105193.99249</v>
      </c>
    </row>
    <row r="35" spans="9:18" x14ac:dyDescent="0.25">
      <c r="I35" s="1">
        <v>36494</v>
      </c>
      <c r="O35">
        <v>162591.64715</v>
      </c>
      <c r="P35">
        <v>110712</v>
      </c>
      <c r="Q35">
        <v>115698.85868999999</v>
      </c>
      <c r="R35">
        <v>105381.72715999999</v>
      </c>
    </row>
    <row r="36" spans="9:18" x14ac:dyDescent="0.25">
      <c r="I36" s="1">
        <v>36525</v>
      </c>
      <c r="O36">
        <v>175731.85855999999</v>
      </c>
      <c r="P36">
        <v>109745</v>
      </c>
      <c r="Q36">
        <v>115415.94689000001</v>
      </c>
      <c r="R36">
        <v>105632.04005</v>
      </c>
    </row>
    <row r="37" spans="9:18" x14ac:dyDescent="0.25">
      <c r="I37" s="1">
        <v>36556</v>
      </c>
      <c r="O37">
        <v>165648.12645000001</v>
      </c>
      <c r="P37">
        <v>111313</v>
      </c>
      <c r="Q37">
        <v>112955.61237</v>
      </c>
      <c r="R37">
        <v>105944.93115999999</v>
      </c>
    </row>
    <row r="38" spans="9:18" x14ac:dyDescent="0.25">
      <c r="I38" s="1">
        <v>36585</v>
      </c>
      <c r="O38">
        <v>166075.00560999999</v>
      </c>
      <c r="P38">
        <v>113922</v>
      </c>
      <c r="Q38">
        <v>112145.05976</v>
      </c>
      <c r="R38">
        <v>106382.97872</v>
      </c>
    </row>
    <row r="39" spans="9:18" x14ac:dyDescent="0.25">
      <c r="I39" s="1">
        <v>36616</v>
      </c>
      <c r="O39">
        <v>177533.27632999999</v>
      </c>
      <c r="P39">
        <v>119527</v>
      </c>
      <c r="Q39">
        <v>115617.37037</v>
      </c>
      <c r="R39">
        <v>107008.76095</v>
      </c>
    </row>
    <row r="40" spans="9:18" x14ac:dyDescent="0.25">
      <c r="I40" s="1">
        <v>36646</v>
      </c>
      <c r="O40">
        <v>170006.40319000001</v>
      </c>
      <c r="P40">
        <v>119293</v>
      </c>
      <c r="Q40">
        <v>111842.13236</v>
      </c>
      <c r="R40">
        <v>106946.18273</v>
      </c>
    </row>
    <row r="41" spans="9:18" x14ac:dyDescent="0.25">
      <c r="I41" s="1">
        <v>36677</v>
      </c>
      <c r="O41">
        <v>165682.10505000001</v>
      </c>
      <c r="P41">
        <v>117580</v>
      </c>
      <c r="Q41">
        <v>112713.39191999999</v>
      </c>
      <c r="R41">
        <v>107133.91740000001</v>
      </c>
    </row>
    <row r="42" spans="9:18" x14ac:dyDescent="0.25">
      <c r="I42" s="1">
        <v>36707</v>
      </c>
      <c r="O42">
        <v>171240.42741999999</v>
      </c>
      <c r="P42">
        <v>119744</v>
      </c>
      <c r="Q42">
        <v>115447.26416999999</v>
      </c>
      <c r="R42">
        <v>107759.69962</v>
      </c>
    </row>
    <row r="43" spans="9:18" x14ac:dyDescent="0.25">
      <c r="I43" s="1">
        <v>36738</v>
      </c>
      <c r="O43">
        <v>166399.33564</v>
      </c>
      <c r="P43">
        <v>121474</v>
      </c>
      <c r="Q43">
        <v>113493.41941</v>
      </c>
      <c r="R43">
        <v>108072.59074</v>
      </c>
    </row>
    <row r="44" spans="9:18" x14ac:dyDescent="0.25">
      <c r="I44" s="1">
        <v>36769</v>
      </c>
      <c r="O44">
        <v>171791.44500000001</v>
      </c>
      <c r="P44">
        <v>123716</v>
      </c>
      <c r="Q44">
        <v>112639.42925</v>
      </c>
      <c r="R44">
        <v>108072.59074</v>
      </c>
    </row>
    <row r="45" spans="9:18" x14ac:dyDescent="0.25">
      <c r="I45" s="1">
        <v>36799</v>
      </c>
      <c r="O45">
        <v>162636.66573000001</v>
      </c>
      <c r="P45">
        <v>121808</v>
      </c>
      <c r="Q45">
        <v>112417.35643</v>
      </c>
      <c r="R45">
        <v>108635.79474</v>
      </c>
    </row>
    <row r="46" spans="9:18" x14ac:dyDescent="0.25">
      <c r="I46" s="1">
        <v>36830</v>
      </c>
      <c r="O46">
        <v>159891.75915</v>
      </c>
      <c r="P46">
        <v>126897</v>
      </c>
      <c r="Q46">
        <v>110989.70015</v>
      </c>
      <c r="R46">
        <v>108823.52941</v>
      </c>
    </row>
    <row r="47" spans="9:18" x14ac:dyDescent="0.25">
      <c r="I47" s="1">
        <v>36860</v>
      </c>
      <c r="O47">
        <v>150164.18901</v>
      </c>
      <c r="P47">
        <v>129955</v>
      </c>
      <c r="Q47">
        <v>113193.47586000001</v>
      </c>
      <c r="R47">
        <v>109011.26407999999</v>
      </c>
    </row>
    <row r="48" spans="9:18" x14ac:dyDescent="0.25">
      <c r="I48" s="1">
        <v>36891</v>
      </c>
      <c r="O48">
        <v>152573.29626</v>
      </c>
      <c r="P48">
        <v>135703</v>
      </c>
      <c r="Q48">
        <v>117250.04132999999</v>
      </c>
      <c r="R48">
        <v>109261.57696999999</v>
      </c>
    </row>
    <row r="49" spans="9:18" x14ac:dyDescent="0.25">
      <c r="I49" s="1">
        <v>36922</v>
      </c>
      <c r="O49">
        <v>155511.34112</v>
      </c>
      <c r="P49">
        <v>135528</v>
      </c>
      <c r="Q49">
        <v>117100.58447</v>
      </c>
      <c r="R49">
        <v>109887.35920000001</v>
      </c>
    </row>
    <row r="50" spans="9:18" x14ac:dyDescent="0.25">
      <c r="I50" s="1">
        <v>36950</v>
      </c>
      <c r="O50">
        <v>142351.56443</v>
      </c>
      <c r="P50">
        <v>131923</v>
      </c>
      <c r="Q50">
        <v>117056.40755</v>
      </c>
      <c r="R50">
        <v>110137.67208999999</v>
      </c>
    </row>
    <row r="51" spans="9:18" x14ac:dyDescent="0.25">
      <c r="I51" s="1">
        <v>36981</v>
      </c>
      <c r="O51">
        <v>132977.58025999999</v>
      </c>
      <c r="P51">
        <v>130298</v>
      </c>
      <c r="Q51">
        <v>113679.8444</v>
      </c>
      <c r="R51">
        <v>110200.25031</v>
      </c>
    </row>
    <row r="52" spans="9:18" x14ac:dyDescent="0.25">
      <c r="I52" s="1">
        <v>37011</v>
      </c>
      <c r="O52">
        <v>142779.91558</v>
      </c>
      <c r="P52">
        <v>132444</v>
      </c>
      <c r="Q52">
        <v>113276.09963</v>
      </c>
      <c r="R52">
        <v>110387.98497999999</v>
      </c>
    </row>
    <row r="53" spans="9:18" x14ac:dyDescent="0.25">
      <c r="I53" s="1">
        <v>37042</v>
      </c>
      <c r="O53">
        <v>140919.37259000001</v>
      </c>
      <c r="P53">
        <v>133505</v>
      </c>
      <c r="Q53">
        <v>112933.53711999999</v>
      </c>
      <c r="R53">
        <v>110951.18899</v>
      </c>
    </row>
    <row r="54" spans="9:18" x14ac:dyDescent="0.25">
      <c r="I54" s="1">
        <v>37072</v>
      </c>
      <c r="O54">
        <v>136484.36799999999</v>
      </c>
      <c r="P54">
        <v>132941</v>
      </c>
      <c r="Q54">
        <v>111900.04029999999</v>
      </c>
      <c r="R54">
        <v>111201.50188</v>
      </c>
    </row>
    <row r="55" spans="9:18" x14ac:dyDescent="0.25">
      <c r="I55" s="1">
        <v>37103</v>
      </c>
      <c r="O55">
        <v>134660.07294000001</v>
      </c>
      <c r="P55">
        <v>133508</v>
      </c>
      <c r="Q55">
        <v>114722.68887</v>
      </c>
      <c r="R55">
        <v>111013.76721000001</v>
      </c>
    </row>
    <row r="56" spans="9:18" x14ac:dyDescent="0.25">
      <c r="I56" s="1">
        <v>37134</v>
      </c>
      <c r="O56">
        <v>128176.66173000001</v>
      </c>
      <c r="P56">
        <v>134831</v>
      </c>
      <c r="Q56">
        <v>119036.49969</v>
      </c>
      <c r="R56">
        <v>111013.76721000001</v>
      </c>
    </row>
    <row r="57" spans="9:18" x14ac:dyDescent="0.25">
      <c r="I57" s="1">
        <v>37164</v>
      </c>
      <c r="O57">
        <v>116865.16138999999</v>
      </c>
      <c r="P57">
        <v>124835</v>
      </c>
      <c r="Q57">
        <v>119907.31034</v>
      </c>
      <c r="R57">
        <v>111451.81477</v>
      </c>
    </row>
    <row r="58" spans="9:18" x14ac:dyDescent="0.25">
      <c r="I58" s="1">
        <v>37195</v>
      </c>
      <c r="O58">
        <v>119096.70898</v>
      </c>
      <c r="P58">
        <v>131111</v>
      </c>
      <c r="Q58">
        <v>120855.33156999999</v>
      </c>
      <c r="R58">
        <v>111138.92365</v>
      </c>
    </row>
    <row r="59" spans="9:18" x14ac:dyDescent="0.25">
      <c r="I59" s="1">
        <v>37225</v>
      </c>
      <c r="O59">
        <v>126124.39111</v>
      </c>
      <c r="P59">
        <v>130473</v>
      </c>
      <c r="Q59">
        <v>119157.33265</v>
      </c>
      <c r="R59">
        <v>111076.34543</v>
      </c>
    </row>
    <row r="60" spans="9:18" x14ac:dyDescent="0.25">
      <c r="I60" s="1">
        <v>37256</v>
      </c>
      <c r="O60">
        <v>126904.48824000001</v>
      </c>
      <c r="P60">
        <v>130316</v>
      </c>
      <c r="Q60">
        <v>116089.29493</v>
      </c>
      <c r="R60">
        <v>111013.76721000001</v>
      </c>
    </row>
    <row r="61" spans="9:18" x14ac:dyDescent="0.25">
      <c r="I61" s="1">
        <v>37287</v>
      </c>
      <c r="O61">
        <v>123046.93584999999</v>
      </c>
      <c r="P61">
        <v>132594</v>
      </c>
      <c r="Q61">
        <v>113942.42372999999</v>
      </c>
      <c r="R61">
        <v>111201.50188</v>
      </c>
    </row>
    <row r="62" spans="9:18" x14ac:dyDescent="0.25">
      <c r="I62" s="1">
        <v>37315</v>
      </c>
      <c r="O62">
        <v>121964.71132</v>
      </c>
      <c r="P62">
        <v>133901</v>
      </c>
      <c r="Q62">
        <v>114532.75191000001</v>
      </c>
      <c r="R62">
        <v>111389.23655</v>
      </c>
    </row>
    <row r="63" spans="9:18" x14ac:dyDescent="0.25">
      <c r="I63" s="1">
        <v>37346</v>
      </c>
      <c r="O63">
        <v>127337.25539000001</v>
      </c>
      <c r="P63">
        <v>131954</v>
      </c>
      <c r="Q63">
        <v>114217.54581</v>
      </c>
      <c r="R63">
        <v>111702.12766</v>
      </c>
    </row>
    <row r="64" spans="9:18" x14ac:dyDescent="0.25">
      <c r="I64" s="1">
        <v>37376</v>
      </c>
      <c r="O64">
        <v>123009.09325999999</v>
      </c>
      <c r="P64">
        <v>132282</v>
      </c>
      <c r="Q64">
        <v>118305.34934</v>
      </c>
      <c r="R64">
        <v>112202.75344</v>
      </c>
    </row>
    <row r="65" spans="9:18" x14ac:dyDescent="0.25">
      <c r="I65" s="1">
        <v>37407</v>
      </c>
      <c r="O65">
        <v>123214.19151999999</v>
      </c>
      <c r="P65">
        <v>135411</v>
      </c>
      <c r="Q65">
        <v>121651.30817</v>
      </c>
      <c r="R65">
        <v>112327.90989</v>
      </c>
    </row>
    <row r="66" spans="9:18" x14ac:dyDescent="0.25">
      <c r="I66" s="1">
        <v>37437</v>
      </c>
      <c r="O66">
        <v>115717.00365</v>
      </c>
      <c r="P66">
        <v>132357</v>
      </c>
      <c r="Q66">
        <v>127524.72508</v>
      </c>
      <c r="R66">
        <v>112390.48811000001</v>
      </c>
    </row>
    <row r="67" spans="9:18" x14ac:dyDescent="0.25">
      <c r="I67" s="1">
        <v>37468</v>
      </c>
      <c r="O67">
        <v>105953.06292</v>
      </c>
      <c r="P67">
        <v>129372</v>
      </c>
      <c r="Q67">
        <v>128778.41991</v>
      </c>
      <c r="R67">
        <v>112640.80100000001</v>
      </c>
    </row>
    <row r="68" spans="9:18" x14ac:dyDescent="0.25">
      <c r="I68" s="1">
        <v>37499</v>
      </c>
      <c r="O68">
        <v>106133.99589999999</v>
      </c>
      <c r="P68">
        <v>136271</v>
      </c>
      <c r="Q68">
        <v>131025.81801</v>
      </c>
      <c r="R68">
        <v>112953.69212000001</v>
      </c>
    </row>
    <row r="69" spans="9:18" x14ac:dyDescent="0.25">
      <c r="I69" s="1">
        <v>37529</v>
      </c>
      <c r="O69">
        <v>94448.608290000004</v>
      </c>
      <c r="P69">
        <v>131279</v>
      </c>
      <c r="Q69">
        <v>132456.80142</v>
      </c>
      <c r="R69">
        <v>113141.42677999999</v>
      </c>
    </row>
    <row r="70" spans="9:18" x14ac:dyDescent="0.25">
      <c r="I70" s="1">
        <v>37560</v>
      </c>
      <c r="O70">
        <v>101407.96522</v>
      </c>
      <c r="P70">
        <v>132098</v>
      </c>
      <c r="Q70">
        <v>131913.71322000001</v>
      </c>
      <c r="R70">
        <v>113391.73967</v>
      </c>
    </row>
    <row r="71" spans="9:18" x14ac:dyDescent="0.25">
      <c r="I71" s="1">
        <v>37590</v>
      </c>
      <c r="O71">
        <v>106860.05846</v>
      </c>
      <c r="P71">
        <v>133594</v>
      </c>
      <c r="Q71">
        <v>132079.22481000001</v>
      </c>
      <c r="R71">
        <v>113579.47434</v>
      </c>
    </row>
    <row r="72" spans="9:18" x14ac:dyDescent="0.25">
      <c r="I72" s="1">
        <v>37621</v>
      </c>
      <c r="O72">
        <v>101668.14071000001</v>
      </c>
      <c r="P72">
        <v>134446</v>
      </c>
      <c r="Q72">
        <v>138720.60175999999</v>
      </c>
      <c r="R72">
        <v>113767.20901000001</v>
      </c>
    </row>
    <row r="73" spans="9:18" x14ac:dyDescent="0.25">
      <c r="I73" s="1">
        <v>37652</v>
      </c>
      <c r="O73">
        <v>98569.893490000002</v>
      </c>
      <c r="P73">
        <v>128934</v>
      </c>
      <c r="Q73">
        <v>140620.12977999999</v>
      </c>
      <c r="R73">
        <v>114267.83478999999</v>
      </c>
    </row>
    <row r="74" spans="9:18" x14ac:dyDescent="0.25">
      <c r="I74" s="1">
        <v>37680</v>
      </c>
      <c r="O74">
        <v>96844.774229999995</v>
      </c>
      <c r="P74">
        <v>129710</v>
      </c>
      <c r="Q74">
        <v>142592.06252000001</v>
      </c>
      <c r="R74">
        <v>114893.61702000001</v>
      </c>
    </row>
    <row r="75" spans="9:18" x14ac:dyDescent="0.25">
      <c r="I75" s="1">
        <v>37711</v>
      </c>
      <c r="O75">
        <v>96525.105519999997</v>
      </c>
      <c r="P75">
        <v>129032</v>
      </c>
      <c r="Q75">
        <v>143028.68251000001</v>
      </c>
      <c r="R75">
        <v>115081.35169</v>
      </c>
    </row>
    <row r="76" spans="9:18" x14ac:dyDescent="0.25">
      <c r="I76" s="1">
        <v>37741</v>
      </c>
      <c r="O76">
        <v>105079.00331</v>
      </c>
      <c r="P76">
        <v>136583</v>
      </c>
      <c r="Q76">
        <v>144743.87161</v>
      </c>
      <c r="R76">
        <v>114643.30413</v>
      </c>
    </row>
    <row r="77" spans="9:18" x14ac:dyDescent="0.25">
      <c r="I77" s="1">
        <v>37772</v>
      </c>
      <c r="O77">
        <v>111061.56750999999</v>
      </c>
      <c r="P77">
        <v>147332</v>
      </c>
      <c r="Q77">
        <v>151020.76921999999</v>
      </c>
      <c r="R77">
        <v>114455.56946</v>
      </c>
    </row>
    <row r="78" spans="9:18" x14ac:dyDescent="0.25">
      <c r="I78" s="1">
        <v>37802</v>
      </c>
      <c r="O78">
        <v>112969.70507</v>
      </c>
      <c r="P78">
        <v>149306</v>
      </c>
      <c r="Q78">
        <v>148580.71436000001</v>
      </c>
      <c r="R78">
        <v>114580.72590999999</v>
      </c>
    </row>
    <row r="79" spans="9:18" x14ac:dyDescent="0.25">
      <c r="I79" s="1">
        <v>37833</v>
      </c>
      <c r="O79">
        <v>115250.56457</v>
      </c>
      <c r="P79">
        <v>145189</v>
      </c>
      <c r="Q79">
        <v>144164.31698999999</v>
      </c>
      <c r="R79">
        <v>114956.19524</v>
      </c>
    </row>
    <row r="80" spans="9:18" x14ac:dyDescent="0.25">
      <c r="I80" s="1">
        <v>37864</v>
      </c>
      <c r="O80">
        <v>117726.40235</v>
      </c>
      <c r="P80">
        <v>142854</v>
      </c>
      <c r="Q80">
        <v>143383.47091999999</v>
      </c>
      <c r="R80">
        <v>115456.82103000001</v>
      </c>
    </row>
    <row r="81" spans="9:18" x14ac:dyDescent="0.25">
      <c r="I81" s="1">
        <v>37894</v>
      </c>
      <c r="O81">
        <v>118434.92362</v>
      </c>
      <c r="P81">
        <v>149201</v>
      </c>
      <c r="Q81">
        <v>151512.70937999999</v>
      </c>
      <c r="R81">
        <v>115832.29036</v>
      </c>
    </row>
    <row r="82" spans="9:18" x14ac:dyDescent="0.25">
      <c r="I82" s="1">
        <v>37925</v>
      </c>
      <c r="O82">
        <v>125451.25911</v>
      </c>
      <c r="P82">
        <v>151016</v>
      </c>
      <c r="Q82">
        <v>150752.19576999999</v>
      </c>
      <c r="R82">
        <v>115707.13391999999</v>
      </c>
    </row>
    <row r="83" spans="9:18" x14ac:dyDescent="0.25">
      <c r="I83" s="1">
        <v>37955</v>
      </c>
      <c r="O83">
        <v>127347.37536999999</v>
      </c>
      <c r="P83">
        <v>154888</v>
      </c>
      <c r="Q83">
        <v>153294.46750999999</v>
      </c>
      <c r="R83">
        <v>115769.71214</v>
      </c>
    </row>
    <row r="84" spans="9:18" x14ac:dyDescent="0.25">
      <c r="I84" s="1">
        <v>37986</v>
      </c>
      <c r="O84">
        <v>135327.01029000001</v>
      </c>
      <c r="P84">
        <v>162813</v>
      </c>
      <c r="Q84">
        <v>159404.87651999999</v>
      </c>
      <c r="R84">
        <v>116082.60325</v>
      </c>
    </row>
    <row r="85" spans="9:18" x14ac:dyDescent="0.25">
      <c r="I85" s="1">
        <v>38017</v>
      </c>
      <c r="O85">
        <v>137498.45134</v>
      </c>
      <c r="P85">
        <v>169471</v>
      </c>
      <c r="Q85">
        <v>159829.71952000001</v>
      </c>
      <c r="R85">
        <v>116583.22904000001</v>
      </c>
    </row>
    <row r="86" spans="9:18" x14ac:dyDescent="0.25">
      <c r="I86" s="1">
        <v>38046</v>
      </c>
      <c r="O86">
        <v>139800.90012999999</v>
      </c>
      <c r="P86">
        <v>172330</v>
      </c>
      <c r="Q86">
        <v>160075.24069999999</v>
      </c>
      <c r="R86">
        <v>116833.54193000001</v>
      </c>
    </row>
    <row r="87" spans="9:18" x14ac:dyDescent="0.25">
      <c r="I87" s="1">
        <v>38077</v>
      </c>
      <c r="O87">
        <v>138873.23529000001</v>
      </c>
      <c r="P87">
        <v>168765</v>
      </c>
      <c r="Q87">
        <v>162375.15995</v>
      </c>
      <c r="R87">
        <v>117083.85481999999</v>
      </c>
    </row>
    <row r="88" spans="9:18" x14ac:dyDescent="0.25">
      <c r="I88" s="1">
        <v>38107</v>
      </c>
      <c r="O88">
        <v>136028.90757000001</v>
      </c>
      <c r="P88">
        <v>169513</v>
      </c>
      <c r="Q88">
        <v>155418.78815000001</v>
      </c>
      <c r="R88">
        <v>117271.58949</v>
      </c>
    </row>
    <row r="89" spans="9:18" x14ac:dyDescent="0.25">
      <c r="I89" s="1">
        <v>38138</v>
      </c>
      <c r="O89">
        <v>137268.26779000001</v>
      </c>
      <c r="P89">
        <v>166316</v>
      </c>
      <c r="Q89">
        <v>156634.11535000001</v>
      </c>
      <c r="R89">
        <v>117772.21527</v>
      </c>
    </row>
    <row r="90" spans="9:18" x14ac:dyDescent="0.25">
      <c r="I90" s="1">
        <v>38168</v>
      </c>
      <c r="O90">
        <v>140086.22223000001</v>
      </c>
      <c r="P90">
        <v>168422</v>
      </c>
      <c r="Q90">
        <v>156973.61478999999</v>
      </c>
      <c r="R90">
        <v>118210.26283000001</v>
      </c>
    </row>
    <row r="91" spans="9:18" x14ac:dyDescent="0.25">
      <c r="I91" s="1">
        <v>38199</v>
      </c>
      <c r="O91">
        <v>135512.42058999999</v>
      </c>
      <c r="P91">
        <v>163943</v>
      </c>
      <c r="Q91">
        <v>156172.83233</v>
      </c>
      <c r="R91">
        <v>118335.41927</v>
      </c>
    </row>
    <row r="92" spans="9:18" x14ac:dyDescent="0.25">
      <c r="I92" s="1">
        <v>38230</v>
      </c>
      <c r="O92">
        <v>136108.02741000001</v>
      </c>
      <c r="P92">
        <v>166448</v>
      </c>
      <c r="Q92">
        <v>159868.16638000001</v>
      </c>
      <c r="R92">
        <v>118397.9975</v>
      </c>
    </row>
    <row r="93" spans="9:18" x14ac:dyDescent="0.25">
      <c r="I93" s="1">
        <v>38260</v>
      </c>
      <c r="O93">
        <v>138682.85699999999</v>
      </c>
      <c r="P93">
        <v>167880</v>
      </c>
      <c r="Q93">
        <v>162121.1361</v>
      </c>
      <c r="R93">
        <v>118773.46683</v>
      </c>
    </row>
    <row r="94" spans="9:18" x14ac:dyDescent="0.25">
      <c r="I94" s="1">
        <v>38291</v>
      </c>
      <c r="O94">
        <v>142076.48496999999</v>
      </c>
      <c r="P94">
        <v>169855</v>
      </c>
      <c r="Q94">
        <v>166911.04358999999</v>
      </c>
      <c r="R94">
        <v>119399.24906</v>
      </c>
    </row>
    <row r="95" spans="9:18" x14ac:dyDescent="0.25">
      <c r="I95" s="1">
        <v>38321</v>
      </c>
      <c r="O95">
        <v>149539.93956999999</v>
      </c>
      <c r="P95">
        <v>179368</v>
      </c>
      <c r="Q95">
        <v>172932.86113</v>
      </c>
      <c r="R95">
        <v>119962.45307</v>
      </c>
    </row>
    <row r="96" spans="9:18" x14ac:dyDescent="0.25">
      <c r="I96" s="1">
        <v>38352</v>
      </c>
      <c r="O96">
        <v>155248.34430999999</v>
      </c>
      <c r="P96">
        <v>183921</v>
      </c>
      <c r="Q96">
        <v>175901.79787000001</v>
      </c>
      <c r="R96">
        <v>119962.45307</v>
      </c>
    </row>
    <row r="97" spans="9:18" x14ac:dyDescent="0.25">
      <c r="I97" s="1">
        <v>38383</v>
      </c>
      <c r="O97">
        <v>151753.02587000001</v>
      </c>
      <c r="P97">
        <v>180744</v>
      </c>
      <c r="Q97">
        <v>173432.19490999999</v>
      </c>
      <c r="R97">
        <v>119899.87484</v>
      </c>
    </row>
    <row r="98" spans="9:18" x14ac:dyDescent="0.25">
      <c r="I98" s="1">
        <v>38411</v>
      </c>
      <c r="O98">
        <v>156560.26172000001</v>
      </c>
      <c r="P98">
        <v>187982</v>
      </c>
      <c r="Q98">
        <v>173686.95812</v>
      </c>
      <c r="R98">
        <v>120400.50062999999</v>
      </c>
    </row>
    <row r="99" spans="9:18" x14ac:dyDescent="0.25">
      <c r="I99" s="1">
        <v>38442</v>
      </c>
      <c r="O99">
        <v>153521.20105</v>
      </c>
      <c r="P99">
        <v>182264</v>
      </c>
      <c r="Q99">
        <v>171364.85798999999</v>
      </c>
      <c r="R99">
        <v>120838.54819</v>
      </c>
    </row>
    <row r="100" spans="9:18" x14ac:dyDescent="0.25">
      <c r="I100" s="1">
        <v>38472</v>
      </c>
      <c r="O100">
        <v>150176.08765</v>
      </c>
      <c r="P100">
        <v>186252</v>
      </c>
      <c r="Q100">
        <v>173913.3879</v>
      </c>
      <c r="R100">
        <v>121214.01751999999</v>
      </c>
    </row>
    <row r="101" spans="9:18" x14ac:dyDescent="0.25">
      <c r="I101" s="1">
        <v>38503</v>
      </c>
      <c r="O101">
        <v>152844.32772</v>
      </c>
      <c r="P101">
        <v>182602</v>
      </c>
      <c r="Q101">
        <v>170398.85441</v>
      </c>
      <c r="R101">
        <v>121151.4393</v>
      </c>
    </row>
    <row r="102" spans="9:18" x14ac:dyDescent="0.25">
      <c r="I102" s="1">
        <v>38533</v>
      </c>
      <c r="O102">
        <v>154166.85578000001</v>
      </c>
      <c r="P102">
        <v>184414</v>
      </c>
      <c r="Q102">
        <v>168917.11903999999</v>
      </c>
      <c r="R102">
        <v>121214.01751999999</v>
      </c>
    </row>
    <row r="103" spans="9:18" x14ac:dyDescent="0.25">
      <c r="I103" s="1">
        <v>38564</v>
      </c>
      <c r="O103">
        <v>159552.15715000001</v>
      </c>
      <c r="P103">
        <v>182623</v>
      </c>
      <c r="Q103">
        <v>167266.94104000001</v>
      </c>
      <c r="R103">
        <v>121964.9562</v>
      </c>
    </row>
    <row r="104" spans="9:18" x14ac:dyDescent="0.25">
      <c r="I104" s="1">
        <v>38595</v>
      </c>
      <c r="O104">
        <v>160754.41078000001</v>
      </c>
      <c r="P104">
        <v>186610</v>
      </c>
      <c r="Q104">
        <v>170276.78036999999</v>
      </c>
      <c r="R104">
        <v>122715.89487</v>
      </c>
    </row>
    <row r="105" spans="9:18" x14ac:dyDescent="0.25">
      <c r="I105" s="1">
        <v>38625</v>
      </c>
      <c r="O105">
        <v>164929.79186999999</v>
      </c>
      <c r="P105">
        <v>191896</v>
      </c>
      <c r="Q105">
        <v>167019.49223999999</v>
      </c>
      <c r="R105">
        <v>124405.50688</v>
      </c>
    </row>
    <row r="106" spans="9:18" x14ac:dyDescent="0.25">
      <c r="I106" s="1">
        <v>38656</v>
      </c>
      <c r="O106">
        <v>160928.41310000001</v>
      </c>
      <c r="P106">
        <v>187706</v>
      </c>
      <c r="Q106">
        <v>163980.28964999999</v>
      </c>
      <c r="R106">
        <v>124593.24155000001</v>
      </c>
    </row>
    <row r="107" spans="9:18" x14ac:dyDescent="0.25">
      <c r="I107" s="1">
        <v>38686</v>
      </c>
      <c r="O107">
        <v>166290.46919</v>
      </c>
      <c r="P107">
        <v>190988</v>
      </c>
      <c r="Q107">
        <v>161979.44255000001</v>
      </c>
      <c r="R107">
        <v>123967.45931999999</v>
      </c>
    </row>
    <row r="108" spans="9:18" x14ac:dyDescent="0.25">
      <c r="I108" s="1">
        <v>38717</v>
      </c>
      <c r="O108">
        <v>169974.57125000001</v>
      </c>
      <c r="P108">
        <v>194538</v>
      </c>
      <c r="Q108">
        <v>163808.41425999999</v>
      </c>
      <c r="R108">
        <v>123967.45931999999</v>
      </c>
    </row>
    <row r="109" spans="9:18" x14ac:dyDescent="0.25">
      <c r="I109" s="1">
        <v>38748</v>
      </c>
      <c r="O109">
        <v>177564.49494</v>
      </c>
      <c r="P109">
        <v>203206</v>
      </c>
      <c r="Q109">
        <v>165924.54910999999</v>
      </c>
      <c r="R109">
        <v>124718.398</v>
      </c>
    </row>
    <row r="110" spans="9:18" x14ac:dyDescent="0.25">
      <c r="I110" s="1">
        <v>38776</v>
      </c>
      <c r="O110">
        <v>177300.14879000001</v>
      </c>
      <c r="P110">
        <v>201954</v>
      </c>
      <c r="Q110">
        <v>165069.08022999999</v>
      </c>
      <c r="R110">
        <v>124780.97622</v>
      </c>
    </row>
    <row r="111" spans="9:18" x14ac:dyDescent="0.25">
      <c r="I111" s="1">
        <v>38807</v>
      </c>
      <c r="O111">
        <v>181198.79443000001</v>
      </c>
      <c r="P111">
        <v>204820</v>
      </c>
      <c r="Q111">
        <v>163143.78013999999</v>
      </c>
      <c r="R111">
        <v>124968.71089</v>
      </c>
    </row>
    <row r="112" spans="9:18" x14ac:dyDescent="0.25">
      <c r="I112" s="1">
        <v>38837</v>
      </c>
      <c r="O112">
        <v>186700.13824999999</v>
      </c>
      <c r="P112">
        <v>211146</v>
      </c>
      <c r="Q112">
        <v>167039.40221</v>
      </c>
      <c r="R112">
        <v>125594.49312</v>
      </c>
    </row>
    <row r="113" spans="9:18" x14ac:dyDescent="0.25">
      <c r="I113" s="1">
        <v>38868</v>
      </c>
      <c r="O113">
        <v>180322.6495</v>
      </c>
      <c r="P113">
        <v>179531</v>
      </c>
      <c r="Q113">
        <v>170099.86147999999</v>
      </c>
      <c r="R113">
        <v>125969.96245000001</v>
      </c>
    </row>
    <row r="114" spans="9:18" x14ac:dyDescent="0.25">
      <c r="I114" s="1">
        <v>38898</v>
      </c>
      <c r="O114">
        <v>180269.78026999999</v>
      </c>
      <c r="P114">
        <v>205868</v>
      </c>
      <c r="Q114">
        <v>168315.25151999999</v>
      </c>
      <c r="R114">
        <v>126282.85357000001</v>
      </c>
    </row>
    <row r="115" spans="9:18" x14ac:dyDescent="0.25">
      <c r="I115" s="1">
        <v>38929</v>
      </c>
      <c r="O115">
        <v>181394.81537999999</v>
      </c>
      <c r="P115">
        <v>213503</v>
      </c>
      <c r="Q115">
        <v>169664.53537</v>
      </c>
      <c r="R115">
        <v>126971.21402</v>
      </c>
    </row>
    <row r="116" spans="9:18" x14ac:dyDescent="0.25">
      <c r="I116" s="1">
        <v>38960</v>
      </c>
      <c r="O116">
        <v>186103.30476</v>
      </c>
      <c r="P116">
        <v>217351</v>
      </c>
      <c r="Q116">
        <v>171235.09985999999</v>
      </c>
      <c r="R116">
        <v>127534.41802</v>
      </c>
    </row>
    <row r="117" spans="9:18" x14ac:dyDescent="0.25">
      <c r="I117" s="1">
        <v>38990</v>
      </c>
      <c r="O117">
        <v>188322.34038000001</v>
      </c>
      <c r="P117">
        <v>214992</v>
      </c>
      <c r="Q117">
        <v>170746.83012</v>
      </c>
      <c r="R117">
        <v>126908.63579</v>
      </c>
    </row>
    <row r="118" spans="9:18" x14ac:dyDescent="0.25">
      <c r="I118" s="1">
        <v>39021</v>
      </c>
      <c r="O118">
        <v>195234.28674000001</v>
      </c>
      <c r="P118">
        <v>222629</v>
      </c>
      <c r="Q118">
        <v>172377.41501</v>
      </c>
      <c r="R118">
        <v>126345.43179</v>
      </c>
    </row>
    <row r="119" spans="9:18" x14ac:dyDescent="0.25">
      <c r="I119" s="1">
        <v>39051</v>
      </c>
      <c r="O119">
        <v>200015.21064</v>
      </c>
      <c r="P119">
        <v>226020</v>
      </c>
      <c r="Q119">
        <v>177120.84828000001</v>
      </c>
      <c r="R119">
        <v>126408.01001</v>
      </c>
    </row>
    <row r="120" spans="9:18" x14ac:dyDescent="0.25">
      <c r="I120" s="1">
        <v>39082</v>
      </c>
      <c r="O120">
        <v>204081.72528000001</v>
      </c>
      <c r="P120">
        <v>230414</v>
      </c>
      <c r="Q120">
        <v>173828.41402</v>
      </c>
      <c r="R120">
        <v>127096.37046000001</v>
      </c>
    </row>
    <row r="121" spans="9:18" x14ac:dyDescent="0.25">
      <c r="I121" s="1">
        <v>39113</v>
      </c>
      <c r="O121">
        <v>206490.95519000001</v>
      </c>
      <c r="P121">
        <v>229301</v>
      </c>
      <c r="Q121">
        <v>171471.40542</v>
      </c>
      <c r="R121">
        <v>127307.25907</v>
      </c>
    </row>
    <row r="122" spans="9:18" x14ac:dyDescent="0.25">
      <c r="I122" s="1">
        <v>39141</v>
      </c>
      <c r="O122">
        <v>205416.45864</v>
      </c>
      <c r="P122">
        <v>236350</v>
      </c>
      <c r="Q122">
        <v>175443.78917</v>
      </c>
      <c r="R122">
        <v>127801.00125</v>
      </c>
    </row>
    <row r="123" spans="9:18" x14ac:dyDescent="0.25">
      <c r="I123" s="1">
        <v>39172</v>
      </c>
      <c r="O123">
        <v>209176.67522</v>
      </c>
      <c r="P123">
        <v>234403</v>
      </c>
      <c r="Q123">
        <v>175830.58141000001</v>
      </c>
      <c r="R123">
        <v>128465.58198</v>
      </c>
    </row>
    <row r="124" spans="9:18" x14ac:dyDescent="0.25">
      <c r="I124" s="1">
        <v>39202</v>
      </c>
      <c r="O124">
        <v>218404.01168</v>
      </c>
      <c r="P124">
        <v>239019</v>
      </c>
      <c r="Q124">
        <v>177763.90886</v>
      </c>
      <c r="R124">
        <v>128851.06383</v>
      </c>
    </row>
    <row r="125" spans="9:18" x14ac:dyDescent="0.25">
      <c r="I125" s="1">
        <v>39233</v>
      </c>
      <c r="O125">
        <v>224521.26360999999</v>
      </c>
      <c r="P125">
        <v>241011</v>
      </c>
      <c r="Q125">
        <v>174154.71056000001</v>
      </c>
      <c r="R125">
        <v>129383.60451</v>
      </c>
    </row>
    <row r="126" spans="9:18" x14ac:dyDescent="0.25">
      <c r="I126" s="1">
        <v>39263</v>
      </c>
      <c r="O126">
        <v>222789.45903</v>
      </c>
      <c r="P126">
        <v>242416</v>
      </c>
      <c r="Q126">
        <v>173120.23671999999</v>
      </c>
      <c r="R126">
        <v>129683.35419</v>
      </c>
    </row>
    <row r="127" spans="9:18" x14ac:dyDescent="0.25">
      <c r="I127" s="1">
        <v>39294</v>
      </c>
      <c r="O127">
        <v>217855.50876999999</v>
      </c>
      <c r="P127">
        <v>241286</v>
      </c>
      <c r="Q127">
        <v>178253.02359999999</v>
      </c>
      <c r="R127">
        <v>129914.26783</v>
      </c>
    </row>
    <row r="128" spans="9:18" x14ac:dyDescent="0.25">
      <c r="I128" s="1">
        <v>39325</v>
      </c>
      <c r="O128">
        <v>217690.21575999999</v>
      </c>
      <c r="P128">
        <v>242933</v>
      </c>
      <c r="Q128">
        <v>181144.77617</v>
      </c>
      <c r="R128">
        <v>129954.31789999999</v>
      </c>
    </row>
    <row r="129" spans="9:18" x14ac:dyDescent="0.25">
      <c r="I129" s="1">
        <v>39355</v>
      </c>
      <c r="O129">
        <v>228042.58733000001</v>
      </c>
      <c r="P129">
        <v>254687</v>
      </c>
      <c r="Q129">
        <v>185592.80768999999</v>
      </c>
      <c r="R129">
        <v>130505.00625999999</v>
      </c>
    </row>
    <row r="130" spans="9:18" x14ac:dyDescent="0.25">
      <c r="I130" s="1">
        <v>39386</v>
      </c>
      <c r="O130">
        <v>235037.02686000001</v>
      </c>
      <c r="P130">
        <v>263718</v>
      </c>
      <c r="Q130">
        <v>188613.57902999999</v>
      </c>
      <c r="R130">
        <v>130907.38423</v>
      </c>
    </row>
    <row r="131" spans="9:18" x14ac:dyDescent="0.25">
      <c r="I131" s="1">
        <v>39416</v>
      </c>
      <c r="O131">
        <v>225429.66982000001</v>
      </c>
      <c r="P131">
        <v>259112</v>
      </c>
      <c r="Q131">
        <v>193842.90552999999</v>
      </c>
      <c r="R131">
        <v>131936.17021000001</v>
      </c>
    </row>
    <row r="132" spans="9:18" x14ac:dyDescent="0.25">
      <c r="I132" s="1">
        <v>39447</v>
      </c>
      <c r="O132">
        <v>222521.37156</v>
      </c>
      <c r="P132">
        <v>259618</v>
      </c>
      <c r="Q132">
        <v>192862.59</v>
      </c>
      <c r="R132">
        <v>132318.52314999999</v>
      </c>
    </row>
    <row r="133" spans="9:18" x14ac:dyDescent="0.25">
      <c r="I133" s="1">
        <v>39478</v>
      </c>
      <c r="O133">
        <v>205516.37044999999</v>
      </c>
      <c r="P133">
        <v>249979</v>
      </c>
      <c r="Q133">
        <v>200012.22589</v>
      </c>
      <c r="R133">
        <v>132774.71840000001</v>
      </c>
    </row>
    <row r="134" spans="9:18" x14ac:dyDescent="0.25">
      <c r="I134" s="1">
        <v>39507</v>
      </c>
      <c r="O134">
        <v>204326.87413000001</v>
      </c>
      <c r="P134">
        <v>259316</v>
      </c>
      <c r="Q134">
        <v>204900.23095</v>
      </c>
      <c r="R134">
        <v>133095.74468</v>
      </c>
    </row>
    <row r="135" spans="9:18" x14ac:dyDescent="0.25">
      <c r="I135" s="1">
        <v>39538</v>
      </c>
      <c r="O135">
        <v>202368.38198999999</v>
      </c>
      <c r="P135">
        <v>263621</v>
      </c>
      <c r="Q135">
        <v>211498.98892</v>
      </c>
      <c r="R135">
        <v>133571.96496000001</v>
      </c>
    </row>
    <row r="136" spans="9:18" x14ac:dyDescent="0.25">
      <c r="I136" s="1">
        <v>39568</v>
      </c>
      <c r="O136">
        <v>213004.481</v>
      </c>
      <c r="P136">
        <v>269509</v>
      </c>
      <c r="Q136">
        <v>204651.69949999999</v>
      </c>
      <c r="R136">
        <v>133881.10138000001</v>
      </c>
    </row>
    <row r="137" spans="9:18" x14ac:dyDescent="0.25">
      <c r="I137" s="1">
        <v>39599</v>
      </c>
      <c r="O137">
        <v>216252.50393000001</v>
      </c>
      <c r="P137">
        <v>268561</v>
      </c>
      <c r="Q137">
        <v>201651.52470000001</v>
      </c>
      <c r="R137">
        <v>134673.34168000001</v>
      </c>
    </row>
    <row r="138" spans="9:18" x14ac:dyDescent="0.25">
      <c r="I138" s="1">
        <v>39629</v>
      </c>
      <c r="O138">
        <v>199004.74596</v>
      </c>
      <c r="P138">
        <v>263840</v>
      </c>
      <c r="Q138">
        <v>202552.83405999999</v>
      </c>
      <c r="R138">
        <v>136084.48060000001</v>
      </c>
    </row>
    <row r="139" spans="9:18" x14ac:dyDescent="0.25">
      <c r="I139" s="1">
        <v>39660</v>
      </c>
      <c r="O139">
        <v>194142.18755999999</v>
      </c>
      <c r="P139">
        <v>256190</v>
      </c>
      <c r="Q139">
        <v>202980.81935000001</v>
      </c>
      <c r="R139">
        <v>137056.3204</v>
      </c>
    </row>
    <row r="140" spans="9:18" x14ac:dyDescent="0.25">
      <c r="I140" s="1">
        <v>39691</v>
      </c>
      <c r="O140">
        <v>191414.69961000001</v>
      </c>
      <c r="P140">
        <v>250020</v>
      </c>
      <c r="Q140">
        <v>198908.41041000001</v>
      </c>
      <c r="R140">
        <v>136852.31539</v>
      </c>
    </row>
    <row r="141" spans="9:18" x14ac:dyDescent="0.25">
      <c r="I141" s="1">
        <v>39721</v>
      </c>
      <c r="O141">
        <v>168648.60853</v>
      </c>
      <c r="P141">
        <v>232156</v>
      </c>
      <c r="Q141">
        <v>196545.56612</v>
      </c>
      <c r="R141">
        <v>136969.33666999999</v>
      </c>
    </row>
    <row r="142" spans="9:18" x14ac:dyDescent="0.25">
      <c r="I142" s="1">
        <v>39752</v>
      </c>
      <c r="O142">
        <v>136672.66097</v>
      </c>
      <c r="P142">
        <v>194743</v>
      </c>
      <c r="Q142">
        <v>192539.69980999999</v>
      </c>
      <c r="R142">
        <v>135791.61452</v>
      </c>
    </row>
    <row r="143" spans="9:18" x14ac:dyDescent="0.25">
      <c r="I143" s="1">
        <v>39782</v>
      </c>
      <c r="O143">
        <v>127826.01976</v>
      </c>
      <c r="P143">
        <v>197108</v>
      </c>
      <c r="Q143">
        <v>199664.17097000001</v>
      </c>
      <c r="R143">
        <v>133387.35920000001</v>
      </c>
    </row>
    <row r="144" spans="9:18" x14ac:dyDescent="0.25">
      <c r="I144" s="1">
        <v>39813</v>
      </c>
      <c r="O144">
        <v>131927.12633</v>
      </c>
      <c r="P144">
        <v>211727.66</v>
      </c>
      <c r="Q144">
        <v>213865.47721000001</v>
      </c>
      <c r="R144">
        <v>132289.11139000001</v>
      </c>
    </row>
    <row r="145" spans="9:18" x14ac:dyDescent="0.25">
      <c r="I145" s="1">
        <v>39844</v>
      </c>
      <c r="O145">
        <v>120369.55714</v>
      </c>
      <c r="P145">
        <v>201374</v>
      </c>
      <c r="Q145">
        <v>204579.00432000001</v>
      </c>
      <c r="R145">
        <v>132623.90487999999</v>
      </c>
    </row>
    <row r="146" spans="9:18" x14ac:dyDescent="0.25">
      <c r="I146" s="1">
        <v>39872</v>
      </c>
      <c r="O146">
        <v>108048.63477999999</v>
      </c>
      <c r="P146">
        <v>189217</v>
      </c>
      <c r="Q146">
        <v>198522.30471999999</v>
      </c>
      <c r="R146">
        <v>133107.00876</v>
      </c>
    </row>
    <row r="147" spans="9:18" x14ac:dyDescent="0.25">
      <c r="I147" s="1">
        <v>39903</v>
      </c>
      <c r="O147">
        <v>116196.44537</v>
      </c>
      <c r="P147">
        <v>194914</v>
      </c>
      <c r="Q147">
        <v>203571.20035</v>
      </c>
      <c r="R147">
        <v>132975.59448999999</v>
      </c>
    </row>
    <row r="148" spans="9:18" x14ac:dyDescent="0.25">
      <c r="I148" s="1">
        <v>39933</v>
      </c>
      <c r="O148">
        <v>129231.28632</v>
      </c>
      <c r="P148">
        <v>207420</v>
      </c>
      <c r="Q148">
        <v>203644.39723999999</v>
      </c>
      <c r="R148">
        <v>133109.51188999999</v>
      </c>
    </row>
    <row r="149" spans="9:18" x14ac:dyDescent="0.25">
      <c r="I149" s="1">
        <v>39964</v>
      </c>
      <c r="O149">
        <v>140940.40987999999</v>
      </c>
      <c r="P149">
        <v>223134</v>
      </c>
      <c r="Q149">
        <v>210419.12351</v>
      </c>
      <c r="R149">
        <v>133305.38172999999</v>
      </c>
    </row>
    <row r="150" spans="9:18" x14ac:dyDescent="0.25">
      <c r="I150" s="1">
        <v>39994</v>
      </c>
      <c r="O150">
        <v>140304.56847</v>
      </c>
      <c r="P150">
        <v>218406</v>
      </c>
      <c r="Q150">
        <v>210654.29360999999</v>
      </c>
      <c r="R150">
        <v>134411.76470999999</v>
      </c>
    </row>
    <row r="151" spans="9:18" x14ac:dyDescent="0.25">
      <c r="I151" s="1">
        <v>40025</v>
      </c>
      <c r="O151">
        <v>152187.93968000001</v>
      </c>
      <c r="P151">
        <v>228963</v>
      </c>
      <c r="Q151">
        <v>214395.01923000001</v>
      </c>
      <c r="R151">
        <v>134371.71463999999</v>
      </c>
    </row>
    <row r="152" spans="9:18" x14ac:dyDescent="0.25">
      <c r="I152" s="1">
        <v>40056</v>
      </c>
      <c r="O152">
        <v>158466.43663000001</v>
      </c>
      <c r="P152">
        <v>232677</v>
      </c>
      <c r="Q152">
        <v>218640.06933</v>
      </c>
      <c r="R152">
        <v>134821.65207000001</v>
      </c>
    </row>
    <row r="153" spans="9:18" x14ac:dyDescent="0.25">
      <c r="I153" s="1">
        <v>40086</v>
      </c>
      <c r="O153">
        <v>164782.65349999999</v>
      </c>
      <c r="P153">
        <v>240015</v>
      </c>
      <c r="Q153">
        <v>223636.89270999999</v>
      </c>
      <c r="R153">
        <v>135081.97747000001</v>
      </c>
    </row>
    <row r="154" spans="9:18" x14ac:dyDescent="0.25">
      <c r="I154" s="1">
        <v>40117</v>
      </c>
      <c r="O154">
        <v>161850.98728</v>
      </c>
      <c r="P154">
        <v>241690</v>
      </c>
      <c r="Q154">
        <v>223853.60516000001</v>
      </c>
      <c r="R154">
        <v>135487.48436</v>
      </c>
    </row>
    <row r="155" spans="9:18" x14ac:dyDescent="0.25">
      <c r="I155" s="1">
        <v>40147</v>
      </c>
      <c r="O155">
        <v>168464.67022999999</v>
      </c>
      <c r="P155">
        <v>250711</v>
      </c>
      <c r="Q155">
        <v>230933.76736999999</v>
      </c>
      <c r="R155">
        <v>135941.17647000001</v>
      </c>
    </row>
    <row r="156" spans="9:18" x14ac:dyDescent="0.25">
      <c r="I156" s="1">
        <v>40178</v>
      </c>
      <c r="O156">
        <v>171489.80825999999</v>
      </c>
      <c r="P156">
        <v>251522</v>
      </c>
      <c r="Q156">
        <v>219323.95329</v>
      </c>
      <c r="R156">
        <v>136011.88986</v>
      </c>
    </row>
    <row r="157" spans="9:18" x14ac:dyDescent="0.25">
      <c r="I157" s="1">
        <v>40209</v>
      </c>
      <c r="O157">
        <v>164401.95825</v>
      </c>
      <c r="P157">
        <v>245937.87</v>
      </c>
      <c r="Q157">
        <v>219603.24749000001</v>
      </c>
      <c r="R157">
        <v>136100.12516</v>
      </c>
    </row>
    <row r="158" spans="9:18" x14ac:dyDescent="0.25">
      <c r="I158" s="1">
        <v>40237</v>
      </c>
      <c r="O158">
        <v>166719.49501000001</v>
      </c>
      <c r="P158">
        <v>247926</v>
      </c>
      <c r="Q158">
        <v>220158.11267999999</v>
      </c>
      <c r="R158">
        <v>135970.58824000001</v>
      </c>
    </row>
    <row r="159" spans="9:18" x14ac:dyDescent="0.25">
      <c r="I159" s="1">
        <v>40268</v>
      </c>
      <c r="O159">
        <v>177044.51196999999</v>
      </c>
      <c r="P159">
        <v>254760</v>
      </c>
      <c r="Q159">
        <v>216412.89807</v>
      </c>
      <c r="R159">
        <v>136015.64455999999</v>
      </c>
    </row>
    <row r="160" spans="9:18" x14ac:dyDescent="0.25">
      <c r="I160" s="1">
        <v>40298</v>
      </c>
      <c r="O160">
        <v>177069.35191999999</v>
      </c>
      <c r="P160">
        <v>253763</v>
      </c>
      <c r="Q160">
        <v>215628.48722000001</v>
      </c>
      <c r="R160">
        <v>136046.93367</v>
      </c>
    </row>
    <row r="161" spans="9:18" x14ac:dyDescent="0.25">
      <c r="I161" s="1">
        <v>40329</v>
      </c>
      <c r="O161">
        <v>160108.20405</v>
      </c>
      <c r="P161">
        <v>235528</v>
      </c>
      <c r="Q161">
        <v>213373.98595</v>
      </c>
      <c r="R161">
        <v>135976.22028000001</v>
      </c>
    </row>
    <row r="162" spans="9:18" x14ac:dyDescent="0.25">
      <c r="I162" s="1">
        <v>40359</v>
      </c>
      <c r="O162">
        <v>154618.69755000001</v>
      </c>
      <c r="P162">
        <v>234911</v>
      </c>
      <c r="Q162">
        <v>217034.27948999999</v>
      </c>
      <c r="R162">
        <v>135919.27408999999</v>
      </c>
    </row>
    <row r="163" spans="9:18" x14ac:dyDescent="0.25">
      <c r="I163" s="1">
        <v>40390</v>
      </c>
      <c r="O163">
        <v>167154.10214999999</v>
      </c>
      <c r="P163">
        <v>247273</v>
      </c>
      <c r="Q163">
        <v>224942.39574000001</v>
      </c>
      <c r="R163">
        <v>136173.34168000001</v>
      </c>
    </row>
    <row r="164" spans="9:18" x14ac:dyDescent="0.25">
      <c r="I164" s="1">
        <v>40421</v>
      </c>
      <c r="O164">
        <v>160913.38646000001</v>
      </c>
      <c r="P164">
        <v>245481</v>
      </c>
      <c r="Q164">
        <v>229333.94524</v>
      </c>
      <c r="R164">
        <v>136372.34043000001</v>
      </c>
    </row>
    <row r="165" spans="9:18" x14ac:dyDescent="0.25">
      <c r="I165" s="1">
        <v>40451</v>
      </c>
      <c r="O165">
        <v>175917.88219</v>
      </c>
      <c r="P165">
        <v>261532</v>
      </c>
      <c r="Q165">
        <v>234788.53967</v>
      </c>
      <c r="R165">
        <v>136592.61577</v>
      </c>
    </row>
    <row r="166" spans="9:18" x14ac:dyDescent="0.25">
      <c r="I166" s="1">
        <v>40482</v>
      </c>
      <c r="O166">
        <v>182475.32258000001</v>
      </c>
      <c r="P166">
        <v>270518</v>
      </c>
      <c r="Q166">
        <v>238057.97446999999</v>
      </c>
      <c r="R166">
        <v>137068.21025999999</v>
      </c>
    </row>
    <row r="167" spans="9:18" x14ac:dyDescent="0.25">
      <c r="I167" s="1">
        <v>40512</v>
      </c>
      <c r="O167">
        <v>178535.76769000001</v>
      </c>
      <c r="P167">
        <v>263449.57</v>
      </c>
      <c r="Q167">
        <v>226677.81168000001</v>
      </c>
      <c r="R167">
        <v>137415.51939999999</v>
      </c>
    </row>
    <row r="168" spans="9:18" x14ac:dyDescent="0.25">
      <c r="I168" s="1">
        <v>40543</v>
      </c>
      <c r="O168">
        <v>191662.66979000001</v>
      </c>
      <c r="P168">
        <v>277053</v>
      </c>
      <c r="Q168">
        <v>230663.76801</v>
      </c>
      <c r="R168">
        <v>137967.45931999999</v>
      </c>
    </row>
    <row r="169" spans="9:18" x14ac:dyDescent="0.25">
      <c r="I169" s="1">
        <v>40574</v>
      </c>
      <c r="O169">
        <v>195992.67191</v>
      </c>
      <c r="P169">
        <v>281341.86</v>
      </c>
      <c r="Q169">
        <v>230625.32115999999</v>
      </c>
      <c r="R169">
        <v>138390.48811000001</v>
      </c>
    </row>
    <row r="170" spans="9:18" x14ac:dyDescent="0.25">
      <c r="I170" s="1">
        <v>40602</v>
      </c>
      <c r="O170">
        <v>202854.93836999999</v>
      </c>
      <c r="P170">
        <v>284265</v>
      </c>
      <c r="Q170">
        <v>231508.22567000001</v>
      </c>
      <c r="R170">
        <v>138863.57947</v>
      </c>
    </row>
    <row r="171" spans="9:18" x14ac:dyDescent="0.25">
      <c r="I171" s="1">
        <v>40633</v>
      </c>
      <c r="O171">
        <v>200854.43298000001</v>
      </c>
      <c r="P171">
        <v>283441</v>
      </c>
      <c r="Q171">
        <v>232182.18105000001</v>
      </c>
      <c r="R171">
        <v>139576.97120999999</v>
      </c>
    </row>
    <row r="172" spans="9:18" x14ac:dyDescent="0.25">
      <c r="I172" s="1">
        <v>40663</v>
      </c>
      <c r="O172">
        <v>209387.23214000001</v>
      </c>
      <c r="P172">
        <v>296333</v>
      </c>
      <c r="Q172">
        <v>239698.51436</v>
      </c>
      <c r="R172">
        <v>140212.76595999999</v>
      </c>
    </row>
    <row r="173" spans="9:18" x14ac:dyDescent="0.25">
      <c r="I173" s="1">
        <v>40694</v>
      </c>
      <c r="O173">
        <v>205043.43005</v>
      </c>
      <c r="P173">
        <v>294108</v>
      </c>
      <c r="Q173">
        <v>239401.60748000001</v>
      </c>
      <c r="R173">
        <v>140719.02377999999</v>
      </c>
    </row>
    <row r="174" spans="9:18" x14ac:dyDescent="0.25">
      <c r="I174" s="1">
        <v>40724</v>
      </c>
      <c r="O174">
        <v>201799.70045</v>
      </c>
      <c r="P174">
        <v>288219.26</v>
      </c>
      <c r="Q174">
        <v>239899.753</v>
      </c>
      <c r="R174">
        <v>140701.50188</v>
      </c>
    </row>
    <row r="175" spans="9:18" x14ac:dyDescent="0.25">
      <c r="I175" s="1">
        <v>40755</v>
      </c>
      <c r="O175">
        <v>198140.62234</v>
      </c>
      <c r="P175">
        <v>288315.21999999997</v>
      </c>
      <c r="Q175">
        <v>245412.78346999999</v>
      </c>
      <c r="R175">
        <v>141063.20400999999</v>
      </c>
    </row>
    <row r="176" spans="9:18" x14ac:dyDescent="0.25">
      <c r="I176" s="1">
        <v>40786</v>
      </c>
      <c r="O176">
        <v>184180.20188000001</v>
      </c>
      <c r="P176">
        <v>281616.88</v>
      </c>
      <c r="Q176">
        <v>250483.62233000001</v>
      </c>
      <c r="R176">
        <v>141478.09761999999</v>
      </c>
    </row>
    <row r="177" spans="9:18" x14ac:dyDescent="0.25">
      <c r="I177" s="1">
        <v>40816</v>
      </c>
      <c r="O177">
        <v>168272.45194</v>
      </c>
      <c r="P177">
        <v>258798</v>
      </c>
      <c r="Q177">
        <v>245607.52629000001</v>
      </c>
      <c r="R177">
        <v>141849.81226999999</v>
      </c>
    </row>
    <row r="178" spans="9:18" x14ac:dyDescent="0.25">
      <c r="I178" s="1">
        <v>40847</v>
      </c>
      <c r="O178">
        <v>185678.02025999999</v>
      </c>
      <c r="P178">
        <v>281452</v>
      </c>
      <c r="Q178">
        <v>246945.21799</v>
      </c>
      <c r="R178">
        <v>141934.29287</v>
      </c>
    </row>
    <row r="179" spans="9:18" x14ac:dyDescent="0.25">
      <c r="I179" s="1">
        <v>40877</v>
      </c>
      <c r="O179">
        <v>181144.57587</v>
      </c>
      <c r="P179">
        <v>275024</v>
      </c>
      <c r="Q179">
        <v>243222.47472</v>
      </c>
      <c r="R179">
        <v>142150.81352</v>
      </c>
    </row>
    <row r="180" spans="9:18" x14ac:dyDescent="0.25">
      <c r="I180" s="1">
        <v>40908</v>
      </c>
      <c r="O180">
        <v>181043.92806999999</v>
      </c>
      <c r="P180">
        <v>273942</v>
      </c>
      <c r="Q180">
        <v>245316.50790999999</v>
      </c>
      <c r="R180">
        <v>142143.30413</v>
      </c>
    </row>
    <row r="181" spans="9:18" x14ac:dyDescent="0.25">
      <c r="I181" s="1">
        <v>40939</v>
      </c>
      <c r="O181">
        <v>190129.27814000001</v>
      </c>
      <c r="P181">
        <v>280255</v>
      </c>
      <c r="Q181">
        <v>248926.73603999999</v>
      </c>
      <c r="R181">
        <v>142527.53442000001</v>
      </c>
    </row>
    <row r="182" spans="9:18" x14ac:dyDescent="0.25">
      <c r="I182" s="1">
        <v>40968</v>
      </c>
      <c r="O182">
        <v>199416.84382000001</v>
      </c>
      <c r="P182">
        <v>286635</v>
      </c>
      <c r="Q182">
        <v>246571.33819000001</v>
      </c>
      <c r="R182">
        <v>142856.69587</v>
      </c>
    </row>
    <row r="183" spans="9:18" x14ac:dyDescent="0.25">
      <c r="I183" s="1">
        <v>40999</v>
      </c>
      <c r="O183">
        <v>201980.63342</v>
      </c>
      <c r="P183">
        <v>291577</v>
      </c>
      <c r="Q183">
        <v>244072.00229</v>
      </c>
      <c r="R183">
        <v>143220.27533999999</v>
      </c>
    </row>
    <row r="184" spans="9:18" x14ac:dyDescent="0.25">
      <c r="I184" s="1">
        <v>41029</v>
      </c>
      <c r="O184">
        <v>199686.95527999999</v>
      </c>
      <c r="P184">
        <v>291015</v>
      </c>
      <c r="Q184">
        <v>247689.06953000001</v>
      </c>
      <c r="R184">
        <v>143411.76470999999</v>
      </c>
    </row>
    <row r="185" spans="9:18" x14ac:dyDescent="0.25">
      <c r="I185" s="1">
        <v>41060</v>
      </c>
      <c r="O185">
        <v>182449.19463000001</v>
      </c>
      <c r="P185">
        <v>272726</v>
      </c>
      <c r="Q185">
        <v>246170.92055000001</v>
      </c>
      <c r="R185">
        <v>143169.58697999999</v>
      </c>
    </row>
    <row r="186" spans="9:18" x14ac:dyDescent="0.25">
      <c r="I186" s="1">
        <v>41090</v>
      </c>
      <c r="O186">
        <v>191745.96028999999</v>
      </c>
      <c r="P186">
        <v>287103</v>
      </c>
      <c r="Q186">
        <v>246327.00526999999</v>
      </c>
      <c r="R186">
        <v>143070.08760999999</v>
      </c>
    </row>
    <row r="187" spans="9:18" x14ac:dyDescent="0.25">
      <c r="I187" s="1">
        <v>41121</v>
      </c>
      <c r="O187">
        <v>194210.94209</v>
      </c>
      <c r="P187">
        <v>290440</v>
      </c>
      <c r="Q187">
        <v>248686.78648000001</v>
      </c>
      <c r="R187">
        <v>143043.80476</v>
      </c>
    </row>
    <row r="188" spans="9:18" x14ac:dyDescent="0.25">
      <c r="I188" s="1">
        <v>41152</v>
      </c>
      <c r="O188">
        <v>199134.52703999999</v>
      </c>
      <c r="P188">
        <v>293100</v>
      </c>
      <c r="Q188">
        <v>250546.54736</v>
      </c>
      <c r="R188">
        <v>143874.21776999999</v>
      </c>
    </row>
    <row r="189" spans="9:18" x14ac:dyDescent="0.25">
      <c r="I189" s="1">
        <v>41182</v>
      </c>
      <c r="O189">
        <v>204605.44957999999</v>
      </c>
      <c r="P189">
        <v>299748</v>
      </c>
      <c r="Q189">
        <v>253689.49836</v>
      </c>
      <c r="R189">
        <v>144620.77596999999</v>
      </c>
    </row>
    <row r="190" spans="9:18" x14ac:dyDescent="0.25">
      <c r="I190" s="1">
        <v>41213</v>
      </c>
      <c r="O190">
        <v>203222.81497000001</v>
      </c>
      <c r="P190">
        <v>300226</v>
      </c>
      <c r="Q190">
        <v>252082.62588000001</v>
      </c>
      <c r="R190">
        <v>145019.39924999999</v>
      </c>
    </row>
    <row r="191" spans="9:18" x14ac:dyDescent="0.25">
      <c r="I191" s="1">
        <v>41243</v>
      </c>
      <c r="O191">
        <v>205825.06051000001</v>
      </c>
      <c r="P191">
        <v>302783</v>
      </c>
      <c r="Q191">
        <v>251700.74512000001</v>
      </c>
      <c r="R191">
        <v>144682.10263000001</v>
      </c>
    </row>
    <row r="192" spans="9:18" x14ac:dyDescent="0.25">
      <c r="I192" s="1">
        <v>41274</v>
      </c>
      <c r="O192">
        <v>209695.86087</v>
      </c>
      <c r="P192">
        <v>304572.28999999998</v>
      </c>
      <c r="Q192">
        <v>249356.41130000001</v>
      </c>
      <c r="R192">
        <v>144658.94868999999</v>
      </c>
    </row>
    <row r="193" spans="9:18" x14ac:dyDescent="0.25">
      <c r="I193" s="1">
        <v>41305</v>
      </c>
      <c r="O193">
        <v>220377.65312</v>
      </c>
      <c r="P193">
        <v>318084</v>
      </c>
      <c r="Q193">
        <v>246205.11606999999</v>
      </c>
      <c r="R193">
        <v>144833.54193000001</v>
      </c>
    </row>
    <row r="194" spans="9:18" x14ac:dyDescent="0.25">
      <c r="I194" s="1">
        <v>41333</v>
      </c>
      <c r="O194">
        <v>220741.54307000001</v>
      </c>
      <c r="P194">
        <v>315864</v>
      </c>
      <c r="Q194">
        <v>243207.00091999999</v>
      </c>
      <c r="R194">
        <v>145683.97996999999</v>
      </c>
    </row>
    <row r="195" spans="9:18" x14ac:dyDescent="0.25">
      <c r="I195" s="1">
        <v>41364</v>
      </c>
      <c r="O195">
        <v>225912.05553000001</v>
      </c>
      <c r="P195">
        <v>319325.46999999997</v>
      </c>
      <c r="Q195">
        <v>242445.16701999999</v>
      </c>
      <c r="R195">
        <v>145334.79349000001</v>
      </c>
    </row>
    <row r="196" spans="9:18" x14ac:dyDescent="0.25">
      <c r="I196" s="1">
        <v>41394</v>
      </c>
      <c r="O196">
        <v>233026.21749000001</v>
      </c>
      <c r="P196">
        <v>324714</v>
      </c>
      <c r="Q196">
        <v>245029.31836999999</v>
      </c>
      <c r="R196">
        <v>144976.22028000001</v>
      </c>
    </row>
    <row r="197" spans="9:18" x14ac:dyDescent="0.25">
      <c r="I197" s="1">
        <v>41425</v>
      </c>
      <c r="O197">
        <v>233114.23065000001</v>
      </c>
      <c r="P197">
        <v>324691.09000000003</v>
      </c>
      <c r="Q197">
        <v>236607.00187000001</v>
      </c>
      <c r="R197">
        <v>145175.21901999999</v>
      </c>
    </row>
    <row r="198" spans="9:18" x14ac:dyDescent="0.25">
      <c r="I198" s="1">
        <v>41455</v>
      </c>
      <c r="O198">
        <v>227370.19132000001</v>
      </c>
      <c r="P198">
        <v>316247</v>
      </c>
      <c r="Q198">
        <v>235236.11807</v>
      </c>
      <c r="R198">
        <v>145546.30788000001</v>
      </c>
    </row>
    <row r="199" spans="9:18" x14ac:dyDescent="0.25">
      <c r="I199" s="1">
        <v>41486</v>
      </c>
      <c r="O199">
        <v>239340.28769999999</v>
      </c>
      <c r="P199">
        <v>329282</v>
      </c>
      <c r="Q199">
        <v>238400.35214999999</v>
      </c>
      <c r="R199">
        <v>145794.74343</v>
      </c>
    </row>
    <row r="200" spans="9:18" x14ac:dyDescent="0.25">
      <c r="I200" s="1">
        <v>41517</v>
      </c>
      <c r="O200">
        <v>234245.95108999999</v>
      </c>
      <c r="P200">
        <v>326848</v>
      </c>
      <c r="Q200">
        <v>237337.51848</v>
      </c>
      <c r="R200">
        <v>146065.70713</v>
      </c>
    </row>
    <row r="201" spans="9:18" x14ac:dyDescent="0.25">
      <c r="I201" s="1">
        <v>41547</v>
      </c>
      <c r="O201">
        <v>245961.20796999999</v>
      </c>
      <c r="P201">
        <v>337687</v>
      </c>
      <c r="Q201">
        <v>242021.51228</v>
      </c>
      <c r="R201">
        <v>146290.98874</v>
      </c>
    </row>
    <row r="202" spans="9:18" x14ac:dyDescent="0.25">
      <c r="I202" s="1">
        <v>41578</v>
      </c>
      <c r="O202">
        <v>255588.98897000001</v>
      </c>
      <c r="P202">
        <v>344062</v>
      </c>
      <c r="Q202">
        <v>244364.65784</v>
      </c>
      <c r="R202">
        <v>146372.34043000001</v>
      </c>
    </row>
    <row r="203" spans="9:18" x14ac:dyDescent="0.25">
      <c r="I203" s="1">
        <v>41608</v>
      </c>
      <c r="O203">
        <v>260131.20400999999</v>
      </c>
      <c r="P203">
        <v>349467</v>
      </c>
      <c r="Q203">
        <v>241623.92006999999</v>
      </c>
      <c r="R203">
        <v>146456.82102999999</v>
      </c>
    </row>
    <row r="204" spans="9:18" x14ac:dyDescent="0.25">
      <c r="I204" s="1">
        <v>41639</v>
      </c>
      <c r="O204">
        <v>265635.49180999998</v>
      </c>
      <c r="P204">
        <v>348169</v>
      </c>
      <c r="Q204">
        <v>239388.43098</v>
      </c>
      <c r="R204">
        <v>146869.21150999999</v>
      </c>
    </row>
    <row r="205" spans="9:18" x14ac:dyDescent="0.25">
      <c r="I205" s="1">
        <v>41670</v>
      </c>
      <c r="O205">
        <v>255796.78589</v>
      </c>
      <c r="P205">
        <v>326346</v>
      </c>
      <c r="Q205">
        <v>242531.0387</v>
      </c>
      <c r="R205">
        <v>147138.92365000001</v>
      </c>
    </row>
    <row r="206" spans="9:18" x14ac:dyDescent="0.25">
      <c r="I206" s="1">
        <v>41698</v>
      </c>
      <c r="O206">
        <v>268602.24062</v>
      </c>
      <c r="P206">
        <v>340883</v>
      </c>
      <c r="Q206">
        <v>245997.35519</v>
      </c>
      <c r="R206">
        <v>147281.60200000001</v>
      </c>
    </row>
    <row r="207" spans="9:18" x14ac:dyDescent="0.25">
      <c r="I207" s="1">
        <v>41729</v>
      </c>
      <c r="O207">
        <v>268990.97051999997</v>
      </c>
      <c r="P207">
        <v>341937</v>
      </c>
      <c r="Q207">
        <v>245768.09998999999</v>
      </c>
      <c r="R207">
        <v>147553.19149</v>
      </c>
    </row>
    <row r="208" spans="9:18" x14ac:dyDescent="0.25">
      <c r="I208" s="1">
        <v>41759</v>
      </c>
      <c r="O208">
        <v>271747.28509000002</v>
      </c>
      <c r="P208">
        <v>344541</v>
      </c>
      <c r="Q208">
        <v>248462.68041</v>
      </c>
      <c r="R208">
        <v>147834.79349000001</v>
      </c>
    </row>
    <row r="209" spans="9:18" x14ac:dyDescent="0.25">
      <c r="I209" s="1">
        <v>41790</v>
      </c>
      <c r="O209">
        <v>277093.88520000002</v>
      </c>
      <c r="P209">
        <v>348275</v>
      </c>
      <c r="Q209">
        <v>249350.39077999999</v>
      </c>
      <c r="R209">
        <v>148279.09886999999</v>
      </c>
    </row>
    <row r="210" spans="9:18" x14ac:dyDescent="0.25">
      <c r="I210" s="1">
        <v>41820</v>
      </c>
      <c r="O210">
        <v>282050.83542000002</v>
      </c>
      <c r="P210">
        <v>350088</v>
      </c>
      <c r="Q210">
        <v>251348.30682999999</v>
      </c>
      <c r="R210">
        <v>148528.16020000001</v>
      </c>
    </row>
    <row r="211" spans="9:18" x14ac:dyDescent="0.25">
      <c r="I211" s="1">
        <v>41851</v>
      </c>
      <c r="O211">
        <v>277549.52964000002</v>
      </c>
      <c r="P211">
        <v>346238</v>
      </c>
      <c r="Q211">
        <v>248981.15839999999</v>
      </c>
      <c r="R211">
        <v>148683.35419000001</v>
      </c>
    </row>
    <row r="212" spans="9:18" x14ac:dyDescent="0.25">
      <c r="I212" s="1">
        <v>41882</v>
      </c>
      <c r="O212">
        <v>283665.37089999998</v>
      </c>
      <c r="P212">
        <v>348632</v>
      </c>
      <c r="Q212">
        <v>250114.31073</v>
      </c>
      <c r="R212">
        <v>148566.33291999999</v>
      </c>
    </row>
    <row r="213" spans="9:18" x14ac:dyDescent="0.25">
      <c r="I213" s="1">
        <v>41912</v>
      </c>
      <c r="O213">
        <v>275966.39675999997</v>
      </c>
      <c r="P213">
        <v>339358</v>
      </c>
      <c r="Q213">
        <v>241849.90095000001</v>
      </c>
      <c r="R213">
        <v>148702.12766</v>
      </c>
    </row>
    <row r="214" spans="9:18" x14ac:dyDescent="0.25">
      <c r="I214" s="1">
        <v>41943</v>
      </c>
      <c r="O214">
        <v>277751.62257000001</v>
      </c>
      <c r="P214">
        <v>342400</v>
      </c>
      <c r="Q214">
        <v>241247.10922000001</v>
      </c>
      <c r="R214">
        <v>148781.60200000001</v>
      </c>
    </row>
    <row r="215" spans="9:18" x14ac:dyDescent="0.25">
      <c r="I215" s="1">
        <v>41973</v>
      </c>
      <c r="O215">
        <v>283317.97959</v>
      </c>
      <c r="P215">
        <v>345000</v>
      </c>
      <c r="Q215">
        <v>239827.87640000001</v>
      </c>
      <c r="R215">
        <v>148352.31539</v>
      </c>
    </row>
    <row r="216" spans="9:18" x14ac:dyDescent="0.25">
      <c r="I216" s="1">
        <v>42004</v>
      </c>
      <c r="O216">
        <v>278749.45260000002</v>
      </c>
      <c r="P216">
        <v>341000</v>
      </c>
      <c r="Q216">
        <v>238249.36374999999</v>
      </c>
      <c r="R216">
        <v>147862.32790999999</v>
      </c>
    </row>
    <row r="217" spans="9:18" x14ac:dyDescent="0.25">
      <c r="I217" s="1">
        <v>42035</v>
      </c>
      <c r="O217">
        <v>273698.60122999997</v>
      </c>
      <c r="P217">
        <v>340900</v>
      </c>
      <c r="Q217">
        <v>237567.03774</v>
      </c>
      <c r="R217">
        <v>146856.69587</v>
      </c>
    </row>
    <row r="218" spans="9:18" x14ac:dyDescent="0.25">
      <c r="I218" s="1">
        <v>42063</v>
      </c>
      <c r="O218">
        <v>289734.23092</v>
      </c>
      <c r="P218">
        <v>353500</v>
      </c>
      <c r="Q218">
        <v>234863.84903000001</v>
      </c>
      <c r="R218">
        <v>147175.21901999999</v>
      </c>
    </row>
    <row r="219" spans="9:18" x14ac:dyDescent="0.25">
      <c r="I219" s="1">
        <v>42094</v>
      </c>
      <c r="O219">
        <v>285198.88520999998</v>
      </c>
      <c r="P219">
        <v>346500</v>
      </c>
      <c r="Q219">
        <v>232260.26301</v>
      </c>
      <c r="R219">
        <v>147521.90238000001</v>
      </c>
    </row>
    <row r="220" spans="9:18" x14ac:dyDescent="0.25">
      <c r="I220" s="1">
        <v>42124</v>
      </c>
      <c r="O220">
        <v>291887.51734000002</v>
      </c>
      <c r="P220">
        <v>361900</v>
      </c>
      <c r="Q220">
        <v>234806.41639999999</v>
      </c>
      <c r="R220">
        <v>147673.34168000001</v>
      </c>
    </row>
    <row r="221" spans="9:18" x14ac:dyDescent="0.25">
      <c r="I221" s="1">
        <v>42155</v>
      </c>
      <c r="O221">
        <v>292893.01402</v>
      </c>
      <c r="P221">
        <v>364900</v>
      </c>
      <c r="Q221">
        <v>229301.78297</v>
      </c>
      <c r="R221">
        <v>148329.78722999999</v>
      </c>
    </row>
    <row r="222" spans="9:18" x14ac:dyDescent="0.25">
      <c r="I222" s="1">
        <v>42185</v>
      </c>
      <c r="O222">
        <v>286082.57413000002</v>
      </c>
      <c r="P222">
        <v>358200</v>
      </c>
      <c r="Q222">
        <v>228668.36051</v>
      </c>
      <c r="R222">
        <v>148802.25281999999</v>
      </c>
    </row>
    <row r="223" spans="9:18" x14ac:dyDescent="0.25">
      <c r="I223" s="1">
        <v>42216</v>
      </c>
      <c r="O223">
        <v>291217.75865999999</v>
      </c>
      <c r="P223">
        <v>357200</v>
      </c>
      <c r="Q223">
        <v>229757.28312000001</v>
      </c>
      <c r="R223">
        <v>148998.12265</v>
      </c>
    </row>
    <row r="224" spans="9:18" x14ac:dyDescent="0.25">
      <c r="I224" s="1">
        <v>42247</v>
      </c>
      <c r="O224">
        <v>271946.55669</v>
      </c>
      <c r="P224">
        <v>341200</v>
      </c>
      <c r="Q224">
        <v>230840.05317</v>
      </c>
      <c r="R224">
        <v>148892.99124</v>
      </c>
    </row>
    <row r="225" spans="9:18" x14ac:dyDescent="0.25">
      <c r="I225" s="1">
        <v>42277</v>
      </c>
      <c r="O225">
        <v>261915.93914999999</v>
      </c>
      <c r="P225">
        <v>331500</v>
      </c>
      <c r="Q225">
        <v>232584.31505999999</v>
      </c>
      <c r="R225">
        <v>148664.58072999999</v>
      </c>
    </row>
    <row r="226" spans="9:18" x14ac:dyDescent="0.25">
      <c r="I226" s="1">
        <v>42308</v>
      </c>
      <c r="O226">
        <v>282671.28220000002</v>
      </c>
      <c r="P226">
        <v>350400</v>
      </c>
      <c r="Q226">
        <v>232491.44584</v>
      </c>
      <c r="R226">
        <v>148962.45306999999</v>
      </c>
    </row>
    <row r="227" spans="9:18" x14ac:dyDescent="0.25">
      <c r="I227" s="1">
        <v>42338</v>
      </c>
      <c r="O227">
        <v>281264.78896999999</v>
      </c>
      <c r="P227">
        <v>348700</v>
      </c>
      <c r="Q227">
        <v>227654.77367</v>
      </c>
      <c r="R227">
        <v>149005.63204</v>
      </c>
    </row>
    <row r="228" spans="9:18" x14ac:dyDescent="0.25">
      <c r="I228" s="1">
        <v>42369</v>
      </c>
      <c r="O228">
        <v>276320.90272999997</v>
      </c>
      <c r="P228">
        <v>347300</v>
      </c>
      <c r="Q228">
        <v>229732.09198</v>
      </c>
      <c r="R228">
        <v>148840.42553000001</v>
      </c>
    </row>
    <row r="229" spans="9:18" x14ac:dyDescent="0.25">
      <c r="I229" s="1">
        <v>42400</v>
      </c>
      <c r="O229">
        <v>259790.19135000001</v>
      </c>
      <c r="P229">
        <v>329400</v>
      </c>
      <c r="Q229">
        <v>232864.69190000001</v>
      </c>
      <c r="R229">
        <v>149003.12891</v>
      </c>
    </row>
    <row r="230" spans="9:18" x14ac:dyDescent="0.25">
      <c r="I230" s="1">
        <v>42429</v>
      </c>
      <c r="O230">
        <v>257856.72315999999</v>
      </c>
      <c r="P230">
        <v>327800</v>
      </c>
      <c r="Q230">
        <v>239651.80249</v>
      </c>
      <c r="R230">
        <v>148752.81602</v>
      </c>
    </row>
    <row r="231" spans="9:18" x14ac:dyDescent="0.25">
      <c r="I231" s="1">
        <v>42460</v>
      </c>
      <c r="O231">
        <v>275354.59797</v>
      </c>
      <c r="P231">
        <v>346000</v>
      </c>
      <c r="Q231">
        <v>246018.58546</v>
      </c>
      <c r="R231">
        <v>148886.10763000001</v>
      </c>
    </row>
    <row r="232" spans="9:18" x14ac:dyDescent="0.25">
      <c r="I232" s="1">
        <v>42490</v>
      </c>
      <c r="O232">
        <v>279711.70937</v>
      </c>
      <c r="P232">
        <v>347200</v>
      </c>
      <c r="Q232">
        <v>249110.25638000001</v>
      </c>
      <c r="R232">
        <v>149493.1164</v>
      </c>
    </row>
    <row r="233" spans="9:18" x14ac:dyDescent="0.25">
      <c r="I233" s="1">
        <v>42521</v>
      </c>
      <c r="O233">
        <v>281282.69826999999</v>
      </c>
      <c r="P233">
        <v>348300</v>
      </c>
      <c r="Q233">
        <v>245349.14548000001</v>
      </c>
      <c r="R233">
        <v>149818.52314999999</v>
      </c>
    </row>
    <row r="234" spans="9:18" x14ac:dyDescent="0.25">
      <c r="I234" s="1">
        <v>42551</v>
      </c>
      <c r="O234">
        <v>278130.84581999999</v>
      </c>
      <c r="P234">
        <v>344200</v>
      </c>
      <c r="Q234">
        <v>254414.07365999999</v>
      </c>
      <c r="R234">
        <v>150142.05257</v>
      </c>
    </row>
    <row r="235" spans="9:18" x14ac:dyDescent="0.25">
      <c r="I235" s="1">
        <v>42582</v>
      </c>
      <c r="O235">
        <v>289881.43063000002</v>
      </c>
      <c r="P235">
        <v>353600</v>
      </c>
      <c r="Q235">
        <v>255757.20496</v>
      </c>
      <c r="R235">
        <v>150080.10013000001</v>
      </c>
    </row>
    <row r="236" spans="9:18" x14ac:dyDescent="0.25">
      <c r="I236" s="1">
        <v>42613</v>
      </c>
      <c r="O236">
        <v>290122.34749000001</v>
      </c>
      <c r="P236">
        <v>355000</v>
      </c>
      <c r="Q236">
        <v>253523.03615999999</v>
      </c>
      <c r="R236">
        <v>150378.59825000001</v>
      </c>
    </row>
    <row r="237" spans="9:18" x14ac:dyDescent="0.25">
      <c r="I237" s="1">
        <v>42643</v>
      </c>
      <c r="O237">
        <v>291663.46711999999</v>
      </c>
      <c r="P237">
        <v>355900</v>
      </c>
      <c r="Q237">
        <v>255171.15450999999</v>
      </c>
      <c r="R237">
        <v>150814.76845999999</v>
      </c>
    </row>
    <row r="238" spans="9:18" x14ac:dyDescent="0.25">
      <c r="I238" s="1">
        <v>42674</v>
      </c>
      <c r="O238">
        <v>286018.91025999998</v>
      </c>
      <c r="P238">
        <v>346800</v>
      </c>
      <c r="Q238">
        <v>246424.23144999999</v>
      </c>
      <c r="R238">
        <v>151353.56696</v>
      </c>
    </row>
    <row r="239" spans="9:18" x14ac:dyDescent="0.25">
      <c r="I239" s="1">
        <v>42704</v>
      </c>
      <c r="O239">
        <v>290131.60881000001</v>
      </c>
      <c r="P239">
        <v>350600</v>
      </c>
      <c r="Q239">
        <v>234991.96999000001</v>
      </c>
      <c r="R239">
        <v>151657.07133999999</v>
      </c>
    </row>
    <row r="240" spans="9:18" x14ac:dyDescent="0.25">
      <c r="I240" s="1">
        <v>42735</v>
      </c>
      <c r="O240">
        <v>297073.97644</v>
      </c>
      <c r="P240">
        <v>351100</v>
      </c>
      <c r="Q240">
        <v>233408.83632999999</v>
      </c>
      <c r="R240">
        <v>152085.10638000001</v>
      </c>
    </row>
    <row r="241" spans="9:18" x14ac:dyDescent="0.25">
      <c r="I241" s="1">
        <v>42766</v>
      </c>
      <c r="O241">
        <v>304243.89029000001</v>
      </c>
      <c r="P241">
        <v>356300</v>
      </c>
      <c r="Q241">
        <v>235770.43955000001</v>
      </c>
      <c r="R241">
        <v>152789.73717000001</v>
      </c>
    </row>
    <row r="242" spans="9:18" x14ac:dyDescent="0.25">
      <c r="I242" s="1">
        <v>42794</v>
      </c>
      <c r="O242">
        <v>312684.68964</v>
      </c>
      <c r="P242">
        <v>362300</v>
      </c>
      <c r="Q242">
        <v>236681.49265</v>
      </c>
      <c r="R242">
        <v>152976.22028000001</v>
      </c>
    </row>
    <row r="243" spans="9:18" x14ac:dyDescent="0.25">
      <c r="I243" s="1">
        <v>42825</v>
      </c>
      <c r="O243">
        <v>316015.38973</v>
      </c>
      <c r="P243">
        <v>369500</v>
      </c>
      <c r="Q243">
        <v>237033.11235000001</v>
      </c>
      <c r="R243">
        <v>152535.66959</v>
      </c>
    </row>
    <row r="244" spans="9:18" x14ac:dyDescent="0.25">
      <c r="I244" s="1">
        <v>42855</v>
      </c>
      <c r="O244">
        <v>320694.56183000002</v>
      </c>
      <c r="P244">
        <v>375300</v>
      </c>
      <c r="Q244">
        <v>240105.3222</v>
      </c>
      <c r="R244">
        <v>152789.73717000001</v>
      </c>
    </row>
    <row r="245" spans="9:18" x14ac:dyDescent="0.25">
      <c r="I245" s="1">
        <v>42886</v>
      </c>
      <c r="O245">
        <v>327478.68978000002</v>
      </c>
      <c r="P245">
        <v>382700</v>
      </c>
      <c r="Q245">
        <v>244217.31344</v>
      </c>
      <c r="R245">
        <v>152594.49312</v>
      </c>
    </row>
    <row r="246" spans="9:18" x14ac:dyDescent="0.25">
      <c r="I246" s="1">
        <v>42916</v>
      </c>
      <c r="O246">
        <v>328738.65795999998</v>
      </c>
      <c r="P246">
        <v>380600</v>
      </c>
      <c r="Q246">
        <v>243882.91032</v>
      </c>
      <c r="R246">
        <v>152559.44931</v>
      </c>
    </row>
    <row r="247" spans="9:18" x14ac:dyDescent="0.25">
      <c r="I247" s="1">
        <v>42947</v>
      </c>
      <c r="O247">
        <v>336606.17576000001</v>
      </c>
      <c r="P247">
        <v>390580</v>
      </c>
      <c r="Q247">
        <v>248407.46587000001</v>
      </c>
      <c r="R247">
        <v>152720.90113000001</v>
      </c>
    </row>
    <row r="248" spans="9:18" x14ac:dyDescent="0.25">
      <c r="I248" s="1">
        <v>42978</v>
      </c>
      <c r="O248">
        <v>337080.15882999997</v>
      </c>
      <c r="P248">
        <v>396880</v>
      </c>
      <c r="Q248">
        <v>251328.63451</v>
      </c>
      <c r="R248">
        <v>153335.41927000001</v>
      </c>
    </row>
    <row r="249" spans="9:18" x14ac:dyDescent="0.25">
      <c r="I249" s="1">
        <v>43008</v>
      </c>
      <c r="O249">
        <v>344645.67190000002</v>
      </c>
      <c r="P249">
        <v>398260</v>
      </c>
      <c r="Q249">
        <v>248308.31207000001</v>
      </c>
      <c r="R249">
        <v>154175.84481000001</v>
      </c>
    </row>
    <row r="250" spans="9:18" x14ac:dyDescent="0.25">
      <c r="I250" s="1">
        <v>43039</v>
      </c>
      <c r="O250">
        <v>351158.95237999997</v>
      </c>
      <c r="P250">
        <v>397290</v>
      </c>
      <c r="Q250">
        <v>246978.9382</v>
      </c>
      <c r="R250">
        <v>154342.30288</v>
      </c>
    </row>
    <row r="251" spans="9:18" x14ac:dyDescent="0.25">
      <c r="I251" s="1">
        <v>43069</v>
      </c>
      <c r="O251">
        <v>358767.70536999998</v>
      </c>
      <c r="P251">
        <v>402350</v>
      </c>
      <c r="Q251">
        <v>250485.25949</v>
      </c>
      <c r="R251">
        <v>154938.67334000001</v>
      </c>
    </row>
    <row r="252" spans="9:18" x14ac:dyDescent="0.25">
      <c r="I252" s="1">
        <v>43100</v>
      </c>
      <c r="O252">
        <v>363619.53045999998</v>
      </c>
      <c r="P252">
        <v>405550</v>
      </c>
      <c r="Q252">
        <v>250889.13628000001</v>
      </c>
      <c r="R252">
        <v>155170.83854999999</v>
      </c>
    </row>
    <row r="253" spans="9:18" x14ac:dyDescent="0.25">
      <c r="I253" s="1">
        <v>43131</v>
      </c>
      <c r="O253">
        <v>382818.66590000002</v>
      </c>
      <c r="P253">
        <v>424250</v>
      </c>
      <c r="Q253">
        <v>255005.29965</v>
      </c>
      <c r="R253">
        <v>155973.09135999999</v>
      </c>
    </row>
    <row r="254" spans="9:18" x14ac:dyDescent="0.25">
      <c r="I254" s="1">
        <v>43159</v>
      </c>
      <c r="O254">
        <v>366959.49187000003</v>
      </c>
      <c r="P254">
        <v>401010</v>
      </c>
      <c r="Q254">
        <v>253259.71747</v>
      </c>
      <c r="R254">
        <v>156207.13391999999</v>
      </c>
    </row>
    <row r="255" spans="9:18" x14ac:dyDescent="0.25">
      <c r="I255" s="1">
        <v>43190</v>
      </c>
      <c r="O255">
        <v>358961.08898</v>
      </c>
      <c r="P255">
        <v>390890</v>
      </c>
      <c r="Q255">
        <v>257150.85055999999</v>
      </c>
      <c r="R255">
        <v>156108.88610999999</v>
      </c>
    </row>
    <row r="256" spans="9:18" x14ac:dyDescent="0.25">
      <c r="I256" s="1">
        <v>43220</v>
      </c>
      <c r="O256">
        <v>363085.93151000002</v>
      </c>
      <c r="P256">
        <v>401780</v>
      </c>
      <c r="Q256">
        <v>252300.05128000001</v>
      </c>
      <c r="R256">
        <v>156453.69211999999</v>
      </c>
    </row>
    <row r="257" spans="9:18" x14ac:dyDescent="0.25">
      <c r="I257" s="1">
        <v>43251</v>
      </c>
      <c r="O257">
        <v>365361.20968999999</v>
      </c>
      <c r="P257">
        <v>395980</v>
      </c>
      <c r="Q257">
        <v>249236.55535000001</v>
      </c>
      <c r="R257">
        <v>156780.35044000001</v>
      </c>
    </row>
    <row r="258" spans="9:18" x14ac:dyDescent="0.25">
      <c r="I258" s="1">
        <v>43281</v>
      </c>
      <c r="O258">
        <v>365186.9007</v>
      </c>
      <c r="P258">
        <v>391170</v>
      </c>
      <c r="Q258">
        <v>248526.21278</v>
      </c>
      <c r="R258">
        <v>156981.85232000001</v>
      </c>
    </row>
    <row r="259" spans="9:18" x14ac:dyDescent="0.25">
      <c r="I259" s="1">
        <v>43312</v>
      </c>
      <c r="O259">
        <v>376592.97686</v>
      </c>
      <c r="P259">
        <v>399310</v>
      </c>
      <c r="Q259">
        <v>247502.43328999999</v>
      </c>
      <c r="R259">
        <v>157250.31289</v>
      </c>
    </row>
    <row r="260" spans="9:18" x14ac:dyDescent="0.25">
      <c r="I260" s="1">
        <v>43343</v>
      </c>
      <c r="O260">
        <v>381252.52233000001</v>
      </c>
      <c r="P260">
        <v>395220</v>
      </c>
      <c r="Q260">
        <v>247011.17968999999</v>
      </c>
      <c r="R260">
        <v>157600.75094</v>
      </c>
    </row>
    <row r="261" spans="9:18" x14ac:dyDescent="0.25">
      <c r="I261" s="1">
        <v>43373</v>
      </c>
      <c r="O261">
        <v>383375.38747000002</v>
      </c>
      <c r="P261">
        <v>393580</v>
      </c>
      <c r="Q261">
        <v>244495.81547</v>
      </c>
      <c r="R261">
        <v>157693.36671</v>
      </c>
    </row>
    <row r="262" spans="9:18" x14ac:dyDescent="0.25">
      <c r="I262" s="1">
        <v>43404</v>
      </c>
      <c r="O262">
        <v>355224.97635999997</v>
      </c>
      <c r="P262">
        <v>372760</v>
      </c>
      <c r="Q262">
        <v>241811.21645000001</v>
      </c>
      <c r="R262">
        <v>158214.6433</v>
      </c>
    </row>
    <row r="263" spans="9:18" x14ac:dyDescent="0.25">
      <c r="I263" s="1">
        <v>43434</v>
      </c>
      <c r="O263">
        <v>359260.27239</v>
      </c>
      <c r="P263">
        <v>382910</v>
      </c>
      <c r="Q263">
        <v>242975.71247</v>
      </c>
      <c r="R263">
        <v>158245.30663000001</v>
      </c>
    </row>
    <row r="264" spans="9:18" x14ac:dyDescent="0.25">
      <c r="I264" s="1">
        <v>43465</v>
      </c>
      <c r="O264">
        <v>331942.82763000001</v>
      </c>
      <c r="P264">
        <v>366700</v>
      </c>
      <c r="Q264">
        <v>248779.76131999999</v>
      </c>
      <c r="R264">
        <v>158155.81977</v>
      </c>
    </row>
    <row r="265" spans="9:18" x14ac:dyDescent="0.25">
      <c r="I265" s="1">
        <v>43496</v>
      </c>
      <c r="O265">
        <v>357769.93667000002</v>
      </c>
      <c r="P265">
        <v>385580</v>
      </c>
      <c r="Q265">
        <v>252277.63274999999</v>
      </c>
      <c r="R265">
        <v>158118.27283999999</v>
      </c>
    </row>
    <row r="266" spans="9:18" x14ac:dyDescent="0.25">
      <c r="I266" s="1">
        <v>43524</v>
      </c>
      <c r="O266">
        <v>368528.02743999998</v>
      </c>
      <c r="P266">
        <v>393420</v>
      </c>
      <c r="Q266">
        <v>249953.47297</v>
      </c>
      <c r="R266">
        <v>158393.61702000001</v>
      </c>
    </row>
    <row r="267" spans="9:18" x14ac:dyDescent="0.25">
      <c r="I267" s="1">
        <v>43555</v>
      </c>
      <c r="O267">
        <v>373368.44455000001</v>
      </c>
      <c r="P267">
        <v>392560</v>
      </c>
      <c r="Q267">
        <v>253117.81267000001</v>
      </c>
      <c r="R267">
        <v>159041.30163</v>
      </c>
    </row>
    <row r="268" spans="9:18" x14ac:dyDescent="0.25">
      <c r="I268" s="1">
        <v>43585</v>
      </c>
      <c r="O268">
        <v>386607.83175999997</v>
      </c>
      <c r="P268">
        <v>395340</v>
      </c>
      <c r="Q268">
        <v>251855.80001000001</v>
      </c>
      <c r="R268">
        <v>159548.18523</v>
      </c>
    </row>
    <row r="269" spans="9:18" x14ac:dyDescent="0.25">
      <c r="I269" s="1">
        <v>43616</v>
      </c>
      <c r="O269">
        <v>364300.20645</v>
      </c>
      <c r="P269">
        <v>371970</v>
      </c>
      <c r="Q269">
        <v>256182.52325999999</v>
      </c>
      <c r="R269">
        <v>159671.46432999999</v>
      </c>
    </row>
    <row r="270" spans="9:18" x14ac:dyDescent="0.25">
      <c r="I270" s="1">
        <v>43646</v>
      </c>
      <c r="O270">
        <v>388305.71908000001</v>
      </c>
      <c r="P270">
        <v>391130</v>
      </c>
      <c r="Q270">
        <v>262154.11696000001</v>
      </c>
      <c r="R270">
        <v>159765.33166</v>
      </c>
    </row>
    <row r="271" spans="9:18" x14ac:dyDescent="0.25">
      <c r="I271" s="1">
        <v>43677</v>
      </c>
      <c r="O271">
        <v>390229.12861000001</v>
      </c>
      <c r="P271">
        <v>391970</v>
      </c>
      <c r="Q271">
        <v>260919.75117</v>
      </c>
      <c r="R271">
        <v>160301.00125</v>
      </c>
    </row>
    <row r="272" spans="9:18" x14ac:dyDescent="0.25">
      <c r="I272" s="1">
        <v>43708</v>
      </c>
      <c r="O272">
        <v>382247.16303</v>
      </c>
      <c r="P272">
        <v>393020</v>
      </c>
      <c r="Q272">
        <v>267868.09561000002</v>
      </c>
      <c r="R272">
        <v>160387.98498000001</v>
      </c>
    </row>
    <row r="273" spans="9:18" x14ac:dyDescent="0.25">
      <c r="I273" s="1">
        <v>43738</v>
      </c>
      <c r="O273">
        <v>390381.78697999998</v>
      </c>
      <c r="P273">
        <v>395120</v>
      </c>
      <c r="Q273">
        <v>264381.26181</v>
      </c>
      <c r="R273">
        <v>160424.28034999999</v>
      </c>
    </row>
    <row r="274" spans="9:18" x14ac:dyDescent="0.25">
      <c r="I274" s="1">
        <v>43769</v>
      </c>
      <c r="O274">
        <v>400315.98871000001</v>
      </c>
      <c r="P274">
        <v>407680</v>
      </c>
      <c r="Q274">
        <v>265797.40515000001</v>
      </c>
      <c r="R274">
        <v>160995.61952000001</v>
      </c>
    </row>
    <row r="275" spans="9:18" x14ac:dyDescent="0.25">
      <c r="I275" s="1">
        <v>43799</v>
      </c>
      <c r="O275">
        <v>411464.89471000002</v>
      </c>
      <c r="P275">
        <v>413440</v>
      </c>
      <c r="Q275">
        <v>262721.92099000001</v>
      </c>
      <c r="R275">
        <v>161411.76470999999</v>
      </c>
    </row>
    <row r="276" spans="9:18" x14ac:dyDescent="0.25">
      <c r="I276" s="1">
        <v>43830</v>
      </c>
      <c r="O276">
        <v>423791.64371999999</v>
      </c>
      <c r="P276">
        <v>429110</v>
      </c>
      <c r="Q276">
        <v>263452.25276</v>
      </c>
      <c r="R276">
        <v>161765.33166</v>
      </c>
    </row>
    <row r="277" spans="9:18" x14ac:dyDescent="0.25">
      <c r="I277" s="1">
        <v>43861</v>
      </c>
      <c r="O277">
        <v>421212.15281</v>
      </c>
      <c r="P277">
        <v>419950</v>
      </c>
      <c r="Q277">
        <v>267714.99475000001</v>
      </c>
      <c r="R277">
        <v>161964.95619999999</v>
      </c>
    </row>
    <row r="278" spans="9:18" x14ac:dyDescent="0.25">
      <c r="I278" s="1">
        <v>43890</v>
      </c>
      <c r="O278">
        <v>385609.08172999998</v>
      </c>
      <c r="P278">
        <v>407690</v>
      </c>
      <c r="Q278">
        <v>270376.01338999998</v>
      </c>
      <c r="R278">
        <v>162108.88610999999</v>
      </c>
    </row>
    <row r="279" spans="9:18" x14ac:dyDescent="0.25">
      <c r="I279" s="1">
        <v>43921</v>
      </c>
      <c r="O279">
        <v>334576.53710000002</v>
      </c>
      <c r="P279">
        <v>387970</v>
      </c>
      <c r="Q279">
        <v>268725.80897999997</v>
      </c>
      <c r="R279">
        <v>161422.40299999999</v>
      </c>
    </row>
    <row r="280" spans="9:18" x14ac:dyDescent="0.25">
      <c r="I280" s="1">
        <v>43951</v>
      </c>
      <c r="O280">
        <v>371127.08364000003</v>
      </c>
      <c r="P280">
        <v>410760</v>
      </c>
      <c r="Q280">
        <v>271923.02390999999</v>
      </c>
      <c r="R280">
        <v>160138.92365000001</v>
      </c>
    </row>
    <row r="281" spans="9:18" x14ac:dyDescent="0.25">
      <c r="I281" s="1">
        <v>43982</v>
      </c>
      <c r="O281">
        <v>389055.57893000002</v>
      </c>
      <c r="P281">
        <v>414890</v>
      </c>
      <c r="Q281">
        <v>272464.07886000001</v>
      </c>
      <c r="R281">
        <v>160055.06883999999</v>
      </c>
    </row>
    <row r="282" spans="9:18" x14ac:dyDescent="0.25">
      <c r="I282" s="1">
        <v>44012</v>
      </c>
      <c r="O282">
        <v>399346.49462000001</v>
      </c>
      <c r="P282">
        <v>426410</v>
      </c>
      <c r="Q282">
        <v>274209.76666000002</v>
      </c>
      <c r="R282">
        <v>160959.94993999999</v>
      </c>
    </row>
    <row r="283" spans="9:18" x14ac:dyDescent="0.25">
      <c r="I283" s="1">
        <v>44043</v>
      </c>
      <c r="O283">
        <v>418451.79025999998</v>
      </c>
      <c r="P283">
        <v>431600</v>
      </c>
      <c r="Q283">
        <v>284167.65996999998</v>
      </c>
      <c r="R283">
        <v>161904.25532</v>
      </c>
    </row>
    <row r="284" spans="9:18" x14ac:dyDescent="0.25">
      <c r="I284" s="1">
        <v>44074</v>
      </c>
      <c r="O284">
        <v>446410.35107999999</v>
      </c>
      <c r="P284">
        <v>440290</v>
      </c>
      <c r="Q284">
        <v>282885.47327000002</v>
      </c>
      <c r="R284">
        <v>162503.75469</v>
      </c>
    </row>
    <row r="285" spans="9:18" x14ac:dyDescent="0.25">
      <c r="I285" s="1">
        <v>44104</v>
      </c>
      <c r="O285">
        <v>431009.58146999998</v>
      </c>
      <c r="P285">
        <v>421700</v>
      </c>
      <c r="Q285">
        <v>282267.81507000001</v>
      </c>
      <c r="R285">
        <v>162834.16771000001</v>
      </c>
    </row>
    <row r="286" spans="9:18" x14ac:dyDescent="0.25">
      <c r="I286" s="1">
        <v>44135</v>
      </c>
      <c r="O286">
        <v>417788.34889999998</v>
      </c>
      <c r="P286">
        <v>414060</v>
      </c>
      <c r="Q286">
        <v>281753.37716999999</v>
      </c>
      <c r="R286">
        <v>162906.75844999999</v>
      </c>
    </row>
    <row r="287" spans="9:18" x14ac:dyDescent="0.25">
      <c r="I287" s="1">
        <v>44165</v>
      </c>
      <c r="O287">
        <v>471207.43014999997</v>
      </c>
      <c r="P287">
        <v>441930</v>
      </c>
      <c r="Q287">
        <v>286188.49625999999</v>
      </c>
      <c r="R287">
        <v>163214.6433</v>
      </c>
    </row>
    <row r="288" spans="9:18" x14ac:dyDescent="0.25">
      <c r="I288" s="1">
        <v>44196</v>
      </c>
      <c r="O288">
        <v>491185.06806000002</v>
      </c>
      <c r="P288">
        <v>459620</v>
      </c>
      <c r="Q288">
        <v>290082.29632999998</v>
      </c>
      <c r="R288">
        <v>163814.14267999999</v>
      </c>
    </row>
    <row r="289" spans="9:18" x14ac:dyDescent="0.25">
      <c r="I289" s="1">
        <v>44227</v>
      </c>
      <c r="O289">
        <v>486303.37368999998</v>
      </c>
      <c r="P289">
        <v>458690</v>
      </c>
      <c r="Q289">
        <v>286368.58385</v>
      </c>
      <c r="R289">
        <v>164099.49937000001</v>
      </c>
    </row>
    <row r="290" spans="9:18" x14ac:dyDescent="0.25">
      <c r="I290" s="1">
        <v>44255</v>
      </c>
      <c r="O290">
        <v>498764.56510000001</v>
      </c>
      <c r="P290">
        <v>455250</v>
      </c>
      <c r="Q290">
        <v>279449.73469999997</v>
      </c>
      <c r="R290">
        <v>164681.47685000001</v>
      </c>
    </row>
    <row r="291" spans="9:18" x14ac:dyDescent="0.25">
      <c r="I291" s="1">
        <v>44286</v>
      </c>
      <c r="O291">
        <v>515359.49235999997</v>
      </c>
      <c r="P291">
        <v>468570</v>
      </c>
      <c r="Q291">
        <v>273612.73139999999</v>
      </c>
      <c r="R291">
        <v>165702.75344</v>
      </c>
    </row>
    <row r="292" spans="9:18" x14ac:dyDescent="0.25">
      <c r="I292" s="1">
        <v>44316</v>
      </c>
      <c r="O292">
        <v>539344.39702999999</v>
      </c>
      <c r="P292">
        <v>486230</v>
      </c>
      <c r="Q292">
        <v>276767.69704</v>
      </c>
      <c r="R292">
        <v>166978.72339999999</v>
      </c>
    </row>
    <row r="293" spans="9:18" x14ac:dyDescent="0.25">
      <c r="I293" s="1">
        <v>44347</v>
      </c>
      <c r="O293">
        <v>547113.90436000004</v>
      </c>
      <c r="P293">
        <v>501840</v>
      </c>
      <c r="Q293">
        <v>279241.39289999998</v>
      </c>
      <c r="R293">
        <v>168054.44305</v>
      </c>
    </row>
    <row r="294" spans="9:18" x14ac:dyDescent="0.25">
      <c r="I294" s="1">
        <v>44377</v>
      </c>
      <c r="O294">
        <v>555269.62693000003</v>
      </c>
      <c r="P294">
        <v>487150</v>
      </c>
      <c r="Q294">
        <v>276291.86442</v>
      </c>
      <c r="R294">
        <v>169575.09387000001</v>
      </c>
    </row>
    <row r="295" spans="9:18" x14ac:dyDescent="0.25">
      <c r="I295" s="1">
        <v>44408</v>
      </c>
      <c r="O295">
        <v>565214.99130999995</v>
      </c>
      <c r="P295">
        <v>483110</v>
      </c>
      <c r="Q295">
        <v>280787.45280999999</v>
      </c>
      <c r="R295">
        <v>170378.59825000001</v>
      </c>
    </row>
    <row r="296" spans="9:18" x14ac:dyDescent="0.25">
      <c r="I296" s="1">
        <v>44439</v>
      </c>
      <c r="O296">
        <v>579282.25422</v>
      </c>
      <c r="P296">
        <v>479450</v>
      </c>
      <c r="Q296">
        <v>279175.90649999998</v>
      </c>
      <c r="R296">
        <v>170846.05757</v>
      </c>
    </row>
    <row r="297" spans="9:18" x14ac:dyDescent="0.25">
      <c r="I297" s="1">
        <v>44469</v>
      </c>
      <c r="O297">
        <v>555230.12835000001</v>
      </c>
      <c r="P297">
        <v>462620</v>
      </c>
      <c r="Q297">
        <v>272870.99232000002</v>
      </c>
      <c r="R297">
        <v>171550.68836</v>
      </c>
    </row>
    <row r="298" spans="9:18" x14ac:dyDescent="0.25">
      <c r="I298" s="1">
        <v>44500</v>
      </c>
      <c r="O298">
        <v>586678.67162000004</v>
      </c>
      <c r="P298">
        <v>471530</v>
      </c>
      <c r="Q298">
        <v>271740.29573000001</v>
      </c>
      <c r="R298">
        <v>173168.96119999999</v>
      </c>
    </row>
    <row r="299" spans="9:18" x14ac:dyDescent="0.25">
      <c r="I299" s="1">
        <v>44530</v>
      </c>
      <c r="O299">
        <v>573822.80099000002</v>
      </c>
      <c r="P299">
        <v>459390</v>
      </c>
      <c r="Q299">
        <v>271547.26929999999</v>
      </c>
      <c r="R299">
        <v>174518.14767999999</v>
      </c>
    </row>
    <row r="300" spans="9:18" x14ac:dyDescent="0.25">
      <c r="I300" s="1">
        <v>44561</v>
      </c>
      <c r="O300">
        <v>598348.05125999998</v>
      </c>
      <c r="P300">
        <v>474180</v>
      </c>
      <c r="Q300">
        <v>269858.35398000001</v>
      </c>
      <c r="R300">
        <v>175339.17397</v>
      </c>
    </row>
    <row r="301" spans="9:18" x14ac:dyDescent="0.25">
      <c r="I301" s="1">
        <v>44592</v>
      </c>
      <c r="O301">
        <v>566688.95106999995</v>
      </c>
      <c r="P301">
        <v>477570</v>
      </c>
      <c r="Q301">
        <v>264171.86377</v>
      </c>
      <c r="R301">
        <v>176428.66083000001</v>
      </c>
    </row>
    <row r="302" spans="9:18" x14ac:dyDescent="0.25">
      <c r="I302" s="1">
        <v>44620</v>
      </c>
      <c r="O302">
        <v>552356.66735</v>
      </c>
      <c r="P302">
        <v>489630</v>
      </c>
      <c r="Q302">
        <v>261369.12517000001</v>
      </c>
      <c r="R302">
        <v>177836.04506</v>
      </c>
    </row>
    <row r="303" spans="9:18" x14ac:dyDescent="0.25">
      <c r="I303" s="1">
        <v>44651</v>
      </c>
      <c r="O303">
        <v>567515.23210000002</v>
      </c>
      <c r="P303">
        <v>500170</v>
      </c>
      <c r="Q303">
        <v>252431.73702999999</v>
      </c>
      <c r="R303">
        <v>180042.55319000001</v>
      </c>
    </row>
    <row r="304" spans="9:18" x14ac:dyDescent="0.25">
      <c r="I304" s="1">
        <v>44681</v>
      </c>
      <c r="O304">
        <v>520369.80247</v>
      </c>
      <c r="P304">
        <v>489980</v>
      </c>
      <c r="Q304">
        <v>237591.99122</v>
      </c>
      <c r="R304">
        <v>180640.17522</v>
      </c>
    </row>
    <row r="305" spans="9:18" x14ac:dyDescent="0.25">
      <c r="I305" s="1">
        <v>44712</v>
      </c>
      <c r="O305">
        <v>520763.92969000002</v>
      </c>
      <c r="P305">
        <v>489190</v>
      </c>
      <c r="Q305">
        <v>237430.81018999999</v>
      </c>
      <c r="R305">
        <v>180640.17522</v>
      </c>
    </row>
    <row r="306" spans="9:18" x14ac:dyDescent="0.25">
      <c r="I306" s="1">
        <v>44742</v>
      </c>
      <c r="O306">
        <v>475654.33338000003</v>
      </c>
      <c r="P306">
        <v>472900</v>
      </c>
      <c r="Q306">
        <v>229952.07874</v>
      </c>
      <c r="R306">
        <v>184811.01376999999</v>
      </c>
    </row>
    <row r="307" spans="9:18" x14ac:dyDescent="0.25">
      <c r="I307" s="1">
        <v>44773</v>
      </c>
      <c r="O307">
        <v>513419.52285000001</v>
      </c>
      <c r="P307">
        <v>469020</v>
      </c>
      <c r="Q307">
        <v>234041.57224000001</v>
      </c>
      <c r="R307">
        <v>184775.34417999999</v>
      </c>
    </row>
    <row r="308" spans="9:18" x14ac:dyDescent="0.25">
      <c r="I308" s="1">
        <v>44804</v>
      </c>
      <c r="O308">
        <v>491954.55453999998</v>
      </c>
      <c r="P308">
        <v>463170</v>
      </c>
      <c r="Q308">
        <v>223856.16652</v>
      </c>
      <c r="R308">
        <v>184993.74218</v>
      </c>
    </row>
    <row r="309" spans="9:18" x14ac:dyDescent="0.25">
      <c r="I309" s="1">
        <v>44834</v>
      </c>
      <c r="O309">
        <v>446222.54878999997</v>
      </c>
      <c r="P309">
        <v>446800</v>
      </c>
      <c r="Q309">
        <v>225117.83590999999</v>
      </c>
      <c r="R309">
        <v>185707.7597</v>
      </c>
    </row>
    <row r="310" spans="9:18" x14ac:dyDescent="0.25">
      <c r="I310" s="1">
        <v>44865</v>
      </c>
      <c r="O310">
        <v>478267.06689000002</v>
      </c>
      <c r="P310">
        <v>441900</v>
      </c>
      <c r="Q310">
        <v>211343.08905000001</v>
      </c>
      <c r="R310">
        <v>186521.90238000001</v>
      </c>
    </row>
    <row r="311" spans="9:18" x14ac:dyDescent="0.25">
      <c r="I311" s="1">
        <v>44895</v>
      </c>
      <c r="O311">
        <v>511521.1986</v>
      </c>
      <c r="P311">
        <v>477300</v>
      </c>
      <c r="Q311">
        <v>220947.88391999999</v>
      </c>
      <c r="R311">
        <v>186701.50188</v>
      </c>
    </row>
    <row r="312" spans="9:18" x14ac:dyDescent="0.25">
      <c r="I312" s="1">
        <v>44926</v>
      </c>
      <c r="O312">
        <v>489798.26280000003</v>
      </c>
      <c r="P312">
        <v>483620</v>
      </c>
      <c r="Q312">
        <v>220573.476</v>
      </c>
      <c r="R312">
        <v>186553.19149</v>
      </c>
    </row>
    <row r="313" spans="9:18" x14ac:dyDescent="0.25">
      <c r="I313" s="1">
        <v>44957</v>
      </c>
      <c r="O313">
        <v>524454.47173999995</v>
      </c>
      <c r="P313">
        <v>507830</v>
      </c>
      <c r="Q313">
        <v>227605.23637999999</v>
      </c>
      <c r="R313">
        <v>188070.08760999999</v>
      </c>
    </row>
    <row r="314" spans="9:18" x14ac:dyDescent="0.25">
      <c r="I314" s="1">
        <v>44985</v>
      </c>
      <c r="O314">
        <v>511847.36862000002</v>
      </c>
      <c r="P314">
        <v>488840</v>
      </c>
      <c r="Q314">
        <v>220015.31009000001</v>
      </c>
      <c r="R314">
        <v>188765.95744999999</v>
      </c>
    </row>
    <row r="315" spans="9:18" x14ac:dyDescent="0.25">
      <c r="I315" s="1">
        <v>45016</v>
      </c>
      <c r="O315">
        <v>527663.30273999996</v>
      </c>
      <c r="P315">
        <v>500250</v>
      </c>
      <c r="Q315">
        <v>228323.39507</v>
      </c>
      <c r="R315">
        <v>188866.08259999999</v>
      </c>
    </row>
    <row r="316" spans="9:18" x14ac:dyDescent="0.25">
      <c r="I316" s="1">
        <v>45046</v>
      </c>
      <c r="O316">
        <v>536912.96449000004</v>
      </c>
      <c r="P316">
        <v>499090</v>
      </c>
      <c r="Q316">
        <v>229248.68090000001</v>
      </c>
      <c r="R316">
        <v>189560.70087999999</v>
      </c>
    </row>
    <row r="317" spans="9:18" x14ac:dyDescent="0.25">
      <c r="I317" s="1">
        <v>45077</v>
      </c>
      <c r="O317">
        <v>531552.74840000004</v>
      </c>
      <c r="P317">
        <v>473420</v>
      </c>
      <c r="Q317">
        <v>224264.66433</v>
      </c>
      <c r="R317">
        <v>189795.99499000001</v>
      </c>
    </row>
    <row r="318" spans="9:18" x14ac:dyDescent="0.25">
      <c r="I318" s="1">
        <v>45107</v>
      </c>
      <c r="O318">
        <v>563699.87696999998</v>
      </c>
      <c r="P318">
        <v>478890</v>
      </c>
      <c r="Q318">
        <v>224234.42968</v>
      </c>
      <c r="R318">
        <v>190138.29787000001</v>
      </c>
    </row>
    <row r="319" spans="9:18" x14ac:dyDescent="0.25">
      <c r="I319" s="1">
        <v>45138</v>
      </c>
      <c r="O319">
        <v>582636.13826000004</v>
      </c>
      <c r="P319">
        <v>491870</v>
      </c>
      <c r="Q319">
        <v>224975.24455999999</v>
      </c>
      <c r="R319">
        <v>190455.56946</v>
      </c>
    </row>
    <row r="320" spans="9:18" x14ac:dyDescent="0.25">
      <c r="I320" s="1">
        <v>45169</v>
      </c>
      <c r="O320">
        <v>568719.44839000003</v>
      </c>
      <c r="P320">
        <v>467770</v>
      </c>
      <c r="Q320">
        <v>221857.59031999999</v>
      </c>
      <c r="R320">
        <v>191657.69712</v>
      </c>
    </row>
    <row r="321" spans="9:18" x14ac:dyDescent="0.25">
      <c r="I321" s="1">
        <v>45199</v>
      </c>
      <c r="O321">
        <v>544185.79547000001</v>
      </c>
      <c r="P321">
        <v>453730</v>
      </c>
      <c r="Q321">
        <v>214659.34134000001</v>
      </c>
      <c r="R321">
        <v>192416.14517999999</v>
      </c>
    </row>
    <row r="322" spans="9:18" x14ac:dyDescent="0.25">
      <c r="I322" s="1">
        <v>45230</v>
      </c>
      <c r="O322">
        <v>528395.80530000001</v>
      </c>
      <c r="P322">
        <v>442700</v>
      </c>
      <c r="Q322">
        <v>212302.91367000001</v>
      </c>
      <c r="R322">
        <v>192416.14517999999</v>
      </c>
    </row>
    <row r="323" spans="9:18" x14ac:dyDescent="0.25">
      <c r="I323" s="1">
        <v>45260</v>
      </c>
      <c r="O323">
        <v>577934.02754000004</v>
      </c>
      <c r="P323">
        <v>447190</v>
      </c>
      <c r="Q323">
        <v>222665.58155999999</v>
      </c>
      <c r="R323">
        <v>192688.98623000001</v>
      </c>
    </row>
    <row r="324" spans="9:18" x14ac:dyDescent="0.25">
      <c r="I324" s="1">
        <v>45291</v>
      </c>
      <c r="O324">
        <v>606307.26222000003</v>
      </c>
      <c r="P324">
        <v>465070</v>
      </c>
      <c r="Q324">
        <v>232010.30566000001</v>
      </c>
      <c r="R324">
        <v>193272.84104999999</v>
      </c>
    </row>
    <row r="325" spans="9:18" x14ac:dyDescent="0.25">
      <c r="I325" s="1">
        <v>45322</v>
      </c>
      <c r="O325">
        <v>613583.22120000003</v>
      </c>
      <c r="P325">
        <v>444640</v>
      </c>
      <c r="Q325">
        <v>228407.39194</v>
      </c>
      <c r="R325">
        <v>193795.36921</v>
      </c>
    </row>
    <row r="326" spans="9:18" x14ac:dyDescent="0.25">
      <c r="I326" s="1">
        <v>45351</v>
      </c>
      <c r="O326">
        <v>639597.70319000003</v>
      </c>
      <c r="P326">
        <v>444550</v>
      </c>
      <c r="Q326">
        <v>225434.49432999999</v>
      </c>
      <c r="R326">
        <v>194652.06508</v>
      </c>
    </row>
    <row r="327" spans="9:18" x14ac:dyDescent="0.25">
      <c r="I327" s="1">
        <v>45382</v>
      </c>
      <c r="O327">
        <v>660151.07597000001</v>
      </c>
      <c r="P327">
        <v>460950</v>
      </c>
      <c r="Q327">
        <v>226400.81477999999</v>
      </c>
      <c r="R327">
        <v>195387.98498000001</v>
      </c>
    </row>
    <row r="328" spans="9:18" x14ac:dyDescent="0.25">
      <c r="I328" s="1">
        <v>45412</v>
      </c>
      <c r="O328">
        <v>635629.93501999998</v>
      </c>
      <c r="P328">
        <v>467220</v>
      </c>
      <c r="Q328">
        <v>220523.96512000001</v>
      </c>
      <c r="R328">
        <v>195999.37422</v>
      </c>
    </row>
    <row r="329" spans="9:18" x14ac:dyDescent="0.25">
      <c r="I329" s="1">
        <v>45443</v>
      </c>
      <c r="O329">
        <v>664012.12435000006</v>
      </c>
      <c r="P329">
        <v>476130</v>
      </c>
      <c r="Q329">
        <v>222895.81378</v>
      </c>
      <c r="R329">
        <v>196010.63829999999</v>
      </c>
    </row>
    <row r="330" spans="9:18" x14ac:dyDescent="0.25">
      <c r="I330" s="1">
        <v>45473</v>
      </c>
      <c r="O330">
        <v>677523.34034999995</v>
      </c>
      <c r="P330">
        <v>465880</v>
      </c>
      <c r="Q330">
        <v>222819.36898</v>
      </c>
      <c r="R330">
        <v>195900.50062999999</v>
      </c>
    </row>
    <row r="331" spans="9:18" x14ac:dyDescent="0.25">
      <c r="I331" s="1">
        <v>45504</v>
      </c>
      <c r="O331">
        <v>689462.95412999997</v>
      </c>
      <c r="P331">
        <v>469050</v>
      </c>
      <c r="Q331">
        <v>229190.82578000001</v>
      </c>
      <c r="R331">
        <v>196204.00500999999</v>
      </c>
    </row>
    <row r="332" spans="9:18" x14ac:dyDescent="0.25">
      <c r="I332" s="1">
        <v>45535</v>
      </c>
      <c r="O332">
        <v>707685.78749999998</v>
      </c>
      <c r="P332">
        <v>480340</v>
      </c>
      <c r="Q332">
        <v>234466.62649</v>
      </c>
      <c r="R332">
        <v>196571.33916999999</v>
      </c>
    </row>
    <row r="333" spans="9:18" x14ac:dyDescent="0.25">
      <c r="I333" s="1">
        <v>45565</v>
      </c>
      <c r="O333">
        <v>720646.29258999997</v>
      </c>
      <c r="P333">
        <v>507260</v>
      </c>
      <c r="Q333">
        <v>238316.11762999999</v>
      </c>
      <c r="R333">
        <v>196924.90612999999</v>
      </c>
    </row>
    <row r="334" spans="9:18" x14ac:dyDescent="0.25">
      <c r="I334" s="1">
        <v>45596</v>
      </c>
      <c r="O334">
        <v>706350.93146999995</v>
      </c>
      <c r="P334">
        <v>489680</v>
      </c>
      <c r="Q334">
        <v>230070.00706999999</v>
      </c>
      <c r="R334">
        <v>197405.50688</v>
      </c>
    </row>
    <row r="335" spans="9:18" x14ac:dyDescent="0.25">
      <c r="I335" s="1">
        <v>45626</v>
      </c>
      <c r="O335">
        <v>738762.95817</v>
      </c>
      <c r="P335">
        <v>475570</v>
      </c>
      <c r="Q335">
        <v>230641.69276000001</v>
      </c>
      <c r="R335">
        <v>198023.15393999999</v>
      </c>
    </row>
    <row r="336" spans="9:18" x14ac:dyDescent="0.25">
      <c r="I336" s="1">
        <v>45657</v>
      </c>
      <c r="O336">
        <v>719510.34016999998</v>
      </c>
      <c r="P336">
        <v>457010</v>
      </c>
      <c r="Q336">
        <v>225355.01285</v>
      </c>
      <c r="R336">
        <v>198801.62703</v>
      </c>
    </row>
    <row r="337" spans="9:19" x14ac:dyDescent="0.25">
      <c r="I337" s="1">
        <v>45688</v>
      </c>
      <c r="O337">
        <v>744900.87939999998</v>
      </c>
      <c r="P337">
        <v>468380</v>
      </c>
      <c r="Q337">
        <v>226721.96218</v>
      </c>
      <c r="R337">
        <v>199678.34792999999</v>
      </c>
    </row>
    <row r="338" spans="9:19" x14ac:dyDescent="0.25">
      <c r="I338" s="1">
        <v>45716</v>
      </c>
      <c r="O338">
        <v>739539.68197999999</v>
      </c>
      <c r="P338">
        <v>478110</v>
      </c>
      <c r="Q338">
        <v>229580.04735000001</v>
      </c>
      <c r="R338">
        <v>200109.51188999999</v>
      </c>
    </row>
    <row r="339" spans="9:19" x14ac:dyDescent="0.25">
      <c r="I339" s="1">
        <v>45747</v>
      </c>
      <c r="O339">
        <v>706614.97094999999</v>
      </c>
      <c r="P339">
        <v>493580</v>
      </c>
      <c r="Q339">
        <v>231149.79326999999</v>
      </c>
      <c r="R339">
        <v>200009.38673</v>
      </c>
    </row>
    <row r="340" spans="9:19" x14ac:dyDescent="0.25">
      <c r="I340" s="1">
        <v>45777</v>
      </c>
      <c r="O340">
        <v>712894.69455000001</v>
      </c>
      <c r="P340">
        <v>498780</v>
      </c>
      <c r="Q340">
        <v>238863.48357000001</v>
      </c>
      <c r="R340">
        <v>200451.18899</v>
      </c>
    </row>
    <row r="341" spans="9:19" x14ac:dyDescent="0.25">
      <c r="I341" s="1">
        <v>45808</v>
      </c>
      <c r="O341">
        <v>755092.25127999997</v>
      </c>
      <c r="P341">
        <v>518810</v>
      </c>
      <c r="Q341">
        <v>237309.44910999999</v>
      </c>
      <c r="R341">
        <v>200613.26658</v>
      </c>
    </row>
    <row r="342" spans="9:19" x14ac:dyDescent="0.25">
      <c r="I342" s="1">
        <v>45838</v>
      </c>
      <c r="O342">
        <v>787676.74698000005</v>
      </c>
      <c r="P342">
        <v>535070</v>
      </c>
      <c r="Q342">
        <v>241732.02544</v>
      </c>
      <c r="R342">
        <v>201188.98623000001</v>
      </c>
    </row>
    <row r="343" spans="9:19" x14ac:dyDescent="0.25">
      <c r="I343" s="1">
        <v>45869</v>
      </c>
      <c r="O343">
        <v>797816.23097999999</v>
      </c>
      <c r="P343">
        <v>545640</v>
      </c>
      <c r="Q343">
        <v>237408.07479000001</v>
      </c>
      <c r="R343">
        <v>201584.48060000001</v>
      </c>
    </row>
    <row r="344" spans="9:19" x14ac:dyDescent="0.25">
      <c r="I344" s="1">
        <v>45900</v>
      </c>
      <c r="O344">
        <v>818627.63257000002</v>
      </c>
      <c r="P344">
        <v>566350</v>
      </c>
      <c r="Q344">
        <v>240642.25784000001</v>
      </c>
      <c r="R344">
        <v>202355.44430999999</v>
      </c>
    </row>
    <row r="345" spans="9:19" x14ac:dyDescent="0.25">
      <c r="I345" s="1">
        <v>45930</v>
      </c>
      <c r="O345">
        <v>844943.13798</v>
      </c>
      <c r="P345">
        <v>588350</v>
      </c>
      <c r="Q345">
        <v>242108.86269000001</v>
      </c>
      <c r="R345">
        <v>202983.72966000001</v>
      </c>
      <c r="S345">
        <v>590993.96678999998</v>
      </c>
    </row>
    <row r="346" spans="9:19" x14ac:dyDescent="0.25">
      <c r="I346" s="1">
        <v>45961</v>
      </c>
      <c r="O346">
        <v>861863.37659</v>
      </c>
      <c r="P346">
        <v>577960</v>
      </c>
      <c r="Q346">
        <v>241456.50726000001</v>
      </c>
      <c r="R346">
        <v>202983.72966000001</v>
      </c>
      <c r="S346">
        <v>580485.05472000001</v>
      </c>
    </row>
    <row r="347" spans="9:19" x14ac:dyDescent="0.25">
      <c r="I347" s="1">
        <v>45991</v>
      </c>
      <c r="O347">
        <v>864297.93712000002</v>
      </c>
      <c r="P347">
        <v>595420</v>
      </c>
      <c r="Q347">
        <v>242060.7249</v>
      </c>
      <c r="R347">
        <v>203398.62328</v>
      </c>
      <c r="S347">
        <v>597941.79518000002</v>
      </c>
    </row>
    <row r="348" spans="9:19" x14ac:dyDescent="0.25">
      <c r="I348" s="1">
        <v>46022</v>
      </c>
      <c r="O348">
        <v>871284.40333</v>
      </c>
      <c r="P348">
        <v>598610</v>
      </c>
      <c r="Q348">
        <v>242363.49387000001</v>
      </c>
      <c r="R348">
        <v>204023.77971999999</v>
      </c>
      <c r="S348">
        <v>601094.27647000004</v>
      </c>
    </row>
    <row r="349" spans="9:19" x14ac:dyDescent="0.25">
      <c r="I349" s="1">
        <v>46053</v>
      </c>
      <c r="O349">
        <v>890782.90619000001</v>
      </c>
      <c r="P349">
        <v>644350</v>
      </c>
      <c r="Q349">
        <v>244570.59671000001</v>
      </c>
      <c r="R349">
        <v>204372.96621000001</v>
      </c>
      <c r="S349">
        <v>504398.70632</v>
      </c>
    </row>
    <row r="350" spans="9:19" x14ac:dyDescent="0.25">
      <c r="I350" s="1">
        <v>46081</v>
      </c>
      <c r="O350">
        <v>897307.96265</v>
      </c>
      <c r="P350">
        <v>668000</v>
      </c>
      <c r="Q350">
        <v>247699.34138999999</v>
      </c>
      <c r="R350">
        <v>204918.64830999999</v>
      </c>
      <c r="S350">
        <v>670611.15208000003</v>
      </c>
    </row>
    <row r="351" spans="9:19" x14ac:dyDescent="0.25">
      <c r="I351" s="1">
        <v>46112</v>
      </c>
      <c r="O351">
        <v>840153.93409999995</v>
      </c>
      <c r="P351">
        <v>637220</v>
      </c>
      <c r="Q351">
        <v>239817.23486</v>
      </c>
      <c r="R351">
        <v>206691.48936000001</v>
      </c>
      <c r="S351">
        <v>639576.27260000003</v>
      </c>
    </row>
    <row r="352" spans="9:19" x14ac:dyDescent="0.25">
      <c r="I352" s="1">
        <v>46142</v>
      </c>
      <c r="O352">
        <v>920740.19374000002</v>
      </c>
      <c r="P352">
        <v>663190</v>
      </c>
      <c r="Q352">
        <v>242533.25679000001</v>
      </c>
      <c r="R352">
        <v>208014.39298999999</v>
      </c>
      <c r="S352">
        <v>665557.88632000005</v>
      </c>
    </row>
    <row r="353" spans="9:19" x14ac:dyDescent="0.25">
      <c r="I353" s="1">
        <v>46173</v>
      </c>
      <c r="J353">
        <v>646370</v>
      </c>
      <c r="K353">
        <v>208014.39298999999</v>
      </c>
      <c r="L353">
        <v>962653.28703000001</v>
      </c>
      <c r="M353">
        <v>243272.4081</v>
      </c>
      <c r="N353">
        <v>648232.00133999996</v>
      </c>
      <c r="O353">
        <v>962653.28703000001</v>
      </c>
      <c r="P353">
        <v>646370</v>
      </c>
      <c r="Q353">
        <v>243272.4081</v>
      </c>
      <c r="R353">
        <v>208014.39298999999</v>
      </c>
      <c r="S353">
        <v>648232.00133999996</v>
      </c>
    </row>
  </sheetData>
  <phoneticPr fontId="1" type="noConversion"/>
  <pageMargins left="0.7" right="0.7" top="0.75" bottom="0.75" header="0.3" footer="0.3"/>
  <drawing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C11B-C2E7-48B4-9D52-0A16BE8ABEBD}">
  <dimension ref="A1:G57"/>
  <sheetViews>
    <sheetView showGridLines="0" workbookViewId="0">
      <selection activeCell="Q19" sqref="Q19"/>
    </sheetView>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 min="8" max="8" width="11.42578125" bestFit="1" customWidth="1"/>
  </cols>
  <sheetData>
    <row r="1" spans="1:7" x14ac:dyDescent="0.25">
      <c r="B1" t="s">
        <v>62</v>
      </c>
      <c r="C1" t="s">
        <v>61</v>
      </c>
      <c r="D1" t="s">
        <v>60</v>
      </c>
      <c r="E1" t="s">
        <v>58</v>
      </c>
    </row>
    <row r="2" spans="1:7" x14ac:dyDescent="0.25">
      <c r="A2">
        <v>875</v>
      </c>
      <c r="B2" s="55">
        <f>INDEX(_875_GEOGRAPHIC_EXP[[EXPOSURE_VALUE_PERCENTAGE]:[EXPOSURE_VALUE_PERCENTAGE]],MATCH(B1,_875_GEOGRAPHIC_EXP[[ITEM_DESCRIPTION]:[ITEM_DESCRIPTION]],0))</f>
        <v>0.35536054</v>
      </c>
      <c r="C2" s="55">
        <f>INDEX(_875_GEOGRAPHIC_EXP[[EXPOSURE_VALUE_PERCENTAGE]:[EXPOSURE_VALUE_PERCENTAGE]],MATCH(C1,_875_GEOGRAPHIC_EXP[[ITEM_DESCRIPTION]:[ITEM_DESCRIPTION]],0))</f>
        <v>0.23028468999999999</v>
      </c>
      <c r="D2" s="55">
        <f>INDEX(_875_GEOGRAPHIC_EXP[[EXPOSURE_VALUE_PERCENTAGE]:[EXPOSURE_VALUE_PERCENTAGE]],MATCH(D1,_875_GEOGRAPHIC_EXP[[ITEM_DESCRIPTION]:[ITEM_DESCRIPTION]],0))</f>
        <v>0.29838576999999999</v>
      </c>
      <c r="E2" s="55">
        <f>INDEX(_875_GEOGRAPHIC_EXP[[EXPOSURE_VALUE_PERCENTAGE]:[EXPOSURE_VALUE_PERCENTAGE]],MATCH(E1,_875_GEOGRAPHIC_EXP[[ITEM_DESCRIPTION]:[ITEM_DESCRIPTION]],0))</f>
        <v>0.10123896</v>
      </c>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row>
    <row r="14" spans="1:7" x14ac:dyDescent="0.25">
      <c r="A14" t="s">
        <v>8</v>
      </c>
      <c r="B14" t="s">
        <v>28</v>
      </c>
      <c r="C14" t="s">
        <v>29</v>
      </c>
      <c r="D14" t="s">
        <v>0</v>
      </c>
      <c r="E14" t="s">
        <v>49</v>
      </c>
      <c r="F14" t="s">
        <v>9</v>
      </c>
      <c r="G14" t="s">
        <v>10</v>
      </c>
    </row>
    <row r="15" spans="1:7" x14ac:dyDescent="0.25">
      <c r="A15" t="s">
        <v>96</v>
      </c>
      <c r="B15" t="s">
        <v>16351</v>
      </c>
      <c r="C15" s="2">
        <v>46175.443912037037</v>
      </c>
      <c r="D15" s="2">
        <v>46173</v>
      </c>
      <c r="E15" t="s">
        <v>14613</v>
      </c>
      <c r="F15" t="s">
        <v>62</v>
      </c>
      <c r="G15">
        <v>0.35536054</v>
      </c>
    </row>
    <row r="16" spans="1:7" x14ac:dyDescent="0.25">
      <c r="A16" t="s">
        <v>96</v>
      </c>
      <c r="B16" t="s">
        <v>16351</v>
      </c>
      <c r="C16" s="2">
        <v>46175.443912037037</v>
      </c>
      <c r="D16" s="2">
        <v>46173</v>
      </c>
      <c r="E16" t="s">
        <v>59</v>
      </c>
      <c r="F16" t="s">
        <v>60</v>
      </c>
      <c r="G16">
        <v>0.29838576999999999</v>
      </c>
    </row>
    <row r="17" spans="1:7" x14ac:dyDescent="0.25">
      <c r="A17" t="s">
        <v>96</v>
      </c>
      <c r="B17" t="s">
        <v>16351</v>
      </c>
      <c r="C17" s="2">
        <v>46175.443912037037</v>
      </c>
      <c r="D17" s="2">
        <v>46173</v>
      </c>
      <c r="E17" t="s">
        <v>14614</v>
      </c>
      <c r="F17" t="s">
        <v>61</v>
      </c>
      <c r="G17">
        <v>0.23028468999999999</v>
      </c>
    </row>
    <row r="18" spans="1:7" x14ac:dyDescent="0.25">
      <c r="A18" t="s">
        <v>96</v>
      </c>
      <c r="B18" t="s">
        <v>16351</v>
      </c>
      <c r="C18" s="2">
        <v>46175.443912037037</v>
      </c>
      <c r="D18" s="2">
        <v>46173</v>
      </c>
      <c r="E18" t="s">
        <v>14615</v>
      </c>
      <c r="F18" t="s">
        <v>58</v>
      </c>
      <c r="G18">
        <v>0.10123896</v>
      </c>
    </row>
    <row r="19" spans="1:7" x14ac:dyDescent="0.25">
      <c r="A19" t="s">
        <v>96</v>
      </c>
      <c r="B19" t="s">
        <v>16351</v>
      </c>
      <c r="C19" s="2">
        <v>46175.443912037037</v>
      </c>
      <c r="D19" s="2">
        <v>46173</v>
      </c>
      <c r="E19" t="s">
        <v>16206</v>
      </c>
      <c r="F19" t="s">
        <v>16207</v>
      </c>
      <c r="G19">
        <v>7.4313299999999999E-3</v>
      </c>
    </row>
    <row r="20" spans="1:7" x14ac:dyDescent="0.25">
      <c r="A20" t="s">
        <v>96</v>
      </c>
      <c r="B20" t="s">
        <v>16351</v>
      </c>
      <c r="C20" s="2">
        <v>46175.443912037037</v>
      </c>
      <c r="D20" s="2">
        <v>46173</v>
      </c>
      <c r="E20" t="s">
        <v>14616</v>
      </c>
      <c r="F20" t="s">
        <v>14617</v>
      </c>
      <c r="G20">
        <v>7.2987099999999999E-3</v>
      </c>
    </row>
    <row r="23" spans="1:7" x14ac:dyDescent="0.25">
      <c r="A23" s="120" t="s">
        <v>16273</v>
      </c>
    </row>
    <row r="25" spans="1:7" s="145" customFormat="1" ht="15.75" x14ac:dyDescent="0.25">
      <c r="A25" s="145" t="s">
        <v>16274</v>
      </c>
    </row>
    <row r="26" spans="1:7" s="145" customFormat="1" ht="21.75" customHeight="1" x14ac:dyDescent="0.25">
      <c r="A26" s="148" t="s">
        <v>16179</v>
      </c>
      <c r="B26" s="149" t="s">
        <v>16181</v>
      </c>
      <c r="C26" s="150" t="s">
        <v>16180</v>
      </c>
      <c r="D26" s="150" t="s">
        <v>44</v>
      </c>
    </row>
    <row r="27" spans="1:7" s="145" customFormat="1" ht="15.75" x14ac:dyDescent="0.25">
      <c r="A27" s="145" t="s">
        <v>62</v>
      </c>
      <c r="B27" s="145">
        <v>34</v>
      </c>
      <c r="C27" s="145">
        <v>19</v>
      </c>
      <c r="D27" s="145">
        <v>10</v>
      </c>
    </row>
    <row r="28" spans="1:7" s="145" customFormat="1" ht="15.75" x14ac:dyDescent="0.25">
      <c r="A28" s="145" t="s">
        <v>60</v>
      </c>
      <c r="B28" s="145">
        <v>29</v>
      </c>
      <c r="C28" s="145">
        <v>23</v>
      </c>
      <c r="D28" s="151" t="s">
        <v>16272</v>
      </c>
    </row>
    <row r="29" spans="1:7" s="145" customFormat="1" ht="15.75" x14ac:dyDescent="0.25">
      <c r="A29" s="145" t="s">
        <v>58</v>
      </c>
      <c r="B29" s="145">
        <v>10</v>
      </c>
      <c r="C29" s="145">
        <v>7</v>
      </c>
      <c r="D29" s="151" t="s">
        <v>16272</v>
      </c>
    </row>
    <row r="30" spans="1:7" s="145" customFormat="1" ht="15.75" x14ac:dyDescent="0.25">
      <c r="A30" s="145" t="s">
        <v>16182</v>
      </c>
      <c r="B30" s="145">
        <v>21</v>
      </c>
      <c r="C30" s="145">
        <v>19</v>
      </c>
      <c r="D30" s="151" t="s">
        <v>16272</v>
      </c>
    </row>
    <row r="31" spans="1:7" s="145" customFormat="1" ht="15.75" x14ac:dyDescent="0.25">
      <c r="A31" s="145" t="s">
        <v>16271</v>
      </c>
      <c r="B31" s="145">
        <v>4</v>
      </c>
      <c r="C31" s="145" t="s">
        <v>16272</v>
      </c>
      <c r="D31" s="145">
        <v>3</v>
      </c>
    </row>
    <row r="32" spans="1:7" s="145" customFormat="1" ht="15.75" x14ac:dyDescent="0.25">
      <c r="A32" s="145" t="s">
        <v>16207</v>
      </c>
      <c r="B32" s="145">
        <v>1</v>
      </c>
      <c r="C32" s="145">
        <v>1</v>
      </c>
      <c r="D32" s="151" t="s">
        <v>16272</v>
      </c>
    </row>
    <row r="33" spans="1:4" s="145" customFormat="1" ht="15.75" x14ac:dyDescent="0.25">
      <c r="A33" s="152" t="s">
        <v>16181</v>
      </c>
      <c r="B33" s="152">
        <v>100</v>
      </c>
      <c r="C33" s="152">
        <f>SUM(C27:C32)</f>
        <v>69</v>
      </c>
      <c r="D33" s="152">
        <f>SUM(D27:D32)</f>
        <v>13</v>
      </c>
    </row>
    <row r="34" spans="1:4" s="145" customFormat="1" ht="15.75" x14ac:dyDescent="0.25"/>
    <row r="35" spans="1:4" s="145" customFormat="1" ht="15.75" x14ac:dyDescent="0.25"/>
    <row r="36" spans="1:4" s="145" customFormat="1" ht="15.75" x14ac:dyDescent="0.25"/>
    <row r="37" spans="1:4" s="145" customFormat="1" ht="15.75" x14ac:dyDescent="0.25"/>
    <row r="38" spans="1:4" s="145" customFormat="1" ht="15.75" x14ac:dyDescent="0.25"/>
    <row r="39" spans="1:4" s="145" customFormat="1" ht="15.75" x14ac:dyDescent="0.25"/>
    <row r="40" spans="1:4" s="145" customFormat="1" ht="15.75" x14ac:dyDescent="0.25"/>
    <row r="41" spans="1:4" s="145" customFormat="1" ht="15.75" x14ac:dyDescent="0.25"/>
    <row r="42" spans="1:4" s="145" customFormat="1" ht="15.75" x14ac:dyDescent="0.25"/>
    <row r="43" spans="1:4" s="145" customFormat="1" ht="15.75" x14ac:dyDescent="0.25"/>
    <row r="44" spans="1:4" s="145" customFormat="1" ht="15.75" x14ac:dyDescent="0.25"/>
    <row r="45" spans="1:4" s="145" customFormat="1" ht="15.75" x14ac:dyDescent="0.25"/>
    <row r="46" spans="1:4" s="145" customFormat="1" ht="15.75" x14ac:dyDescent="0.25"/>
    <row r="47" spans="1:4" s="145" customFormat="1" ht="15.75" x14ac:dyDescent="0.25"/>
    <row r="48" spans="1:4" s="145" customFormat="1" ht="15.75" x14ac:dyDescent="0.25"/>
    <row r="49" s="145" customFormat="1" ht="15.75" x14ac:dyDescent="0.25"/>
    <row r="50" s="145" customFormat="1" ht="15.75" x14ac:dyDescent="0.25"/>
    <row r="51" s="145" customFormat="1" ht="15.75" x14ac:dyDescent="0.25"/>
    <row r="52" s="145" customFormat="1" ht="15.75" x14ac:dyDescent="0.25"/>
    <row r="53" s="145" customFormat="1" ht="15.75" x14ac:dyDescent="0.25"/>
    <row r="54" s="145" customFormat="1" ht="15.75" x14ac:dyDescent="0.25"/>
    <row r="55" s="145" customFormat="1" ht="15.75" x14ac:dyDescent="0.25"/>
    <row r="56" s="145" customFormat="1" ht="15.75" x14ac:dyDescent="0.25"/>
    <row r="57" s="145" customFormat="1" ht="15.75" x14ac:dyDescent="0.25"/>
  </sheetData>
  <pageMargins left="0.7" right="0.7" top="0.75" bottom="0.75" header="0.3" footer="0.3"/>
  <drawing r:id="rId1"/>
  <tableParts count="1">
    <tablePart r:id="rId2"/>
  </tablePar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00C8-6E2D-46C5-B35D-796BBF738122}">
  <dimension ref="A1:S39"/>
  <sheetViews>
    <sheetView showGridLines="0" workbookViewId="0">
      <selection activeCell="P23" sqref="P23"/>
    </sheetView>
  </sheetViews>
  <sheetFormatPr defaultColWidth="42.28515625" defaultRowHeight="11.25" customHeight="1" x14ac:dyDescent="0.25"/>
  <cols>
    <col min="1" max="1" width="5.28515625" style="39" bestFit="1" customWidth="1"/>
    <col min="2" max="2" width="8.85546875" style="39" bestFit="1" customWidth="1"/>
    <col min="3" max="3" width="6" style="39" bestFit="1" customWidth="1"/>
    <col min="4" max="4" width="10.140625" style="39" bestFit="1" customWidth="1"/>
    <col min="5" max="5" width="3.7109375" style="39" customWidth="1"/>
    <col min="6" max="6" width="22.140625" style="39" customWidth="1"/>
    <col min="7" max="7" width="8.7109375" style="39" customWidth="1"/>
    <col min="8" max="8" width="5" style="41" customWidth="1"/>
    <col min="9" max="9" width="3" style="49" customWidth="1"/>
    <col min="10" max="10" width="4.85546875" style="41" bestFit="1" customWidth="1"/>
    <col min="11" max="11" width="1.7109375" style="15" bestFit="1" customWidth="1"/>
    <col min="12" max="12" width="2.85546875" bestFit="1" customWidth="1"/>
    <col min="13" max="13" width="4.85546875" style="15" bestFit="1" customWidth="1"/>
    <col min="14" max="14" width="5.5703125" style="15" bestFit="1" customWidth="1"/>
    <col min="15" max="15" width="42.28515625" style="15"/>
    <col min="16" max="16" width="22.7109375" style="15" customWidth="1"/>
    <col min="17" max="17" width="14.85546875" style="15" customWidth="1"/>
    <col min="18" max="18" width="10.7109375" style="15" customWidth="1"/>
    <col min="19" max="19" width="13.85546875" style="15" customWidth="1"/>
    <col min="20" max="16384" width="42.28515625" style="15"/>
  </cols>
  <sheetData>
    <row r="1" spans="1:14" ht="33.75" customHeight="1" x14ac:dyDescent="0.25">
      <c r="A1" s="39" t="s">
        <v>142</v>
      </c>
      <c r="B1" s="39" t="s">
        <v>143</v>
      </c>
      <c r="C1" s="39" t="s">
        <v>42</v>
      </c>
      <c r="D1" s="39" t="s">
        <v>124</v>
      </c>
      <c r="F1" s="4"/>
      <c r="G1" s="4"/>
      <c r="H1" s="40"/>
      <c r="I1" s="48"/>
      <c r="J1" s="40"/>
    </row>
    <row r="2" spans="1:14" ht="11.25" customHeight="1" x14ac:dyDescent="0.25">
      <c r="G2" s="4"/>
    </row>
    <row r="3" spans="1:14" ht="12.95" customHeight="1" x14ac:dyDescent="0.25">
      <c r="A3" s="42">
        <v>1</v>
      </c>
      <c r="B3" s="42">
        <v>875</v>
      </c>
      <c r="C3" s="42" t="s">
        <v>42</v>
      </c>
      <c r="D3" s="42" t="str">
        <f>_xlfn.TEXTJOIN("_",TRUE,B3,C3,A3)</f>
        <v>875_AAOT_1</v>
      </c>
      <c r="F3" s="43" t="str">
        <f>INDEX(
V_FFS_AAOT[[ITEM_DESCRIPTION]:[ITEM_DESCRIPTION]],
MATCH(D3,V_FFS_AAOT[[LOOKUP]:[LOOKUP]],0)
)</f>
        <v>Equities</v>
      </c>
      <c r="G3" s="4">
        <f>INDEX(
V_FFS_AAOT[[CURRENT_VALUE]:[CURRENT_VALUE]],
MATCH(D3,V_FFS_AAOT[[LOOKUP]:[LOOKUP]],0)
)</f>
        <v>52.053759999999997</v>
      </c>
      <c r="H3" s="44">
        <f>INDEX(
V_FFS_AAOT[[CURRENT_VALUE]:[CURRENT_VALUE]],
MATCH(D3,V_FFS_AAOT[[LOOKUP]:[LOOKUP]],0)
)</f>
        <v>52.053759999999997</v>
      </c>
      <c r="I3" s="38" t="str">
        <f t="shared" ref="I3:I12" si="0">IF(J3=0,"",IF(J3&gt;0,$L$3,$L$4))</f>
        <v>p</v>
      </c>
      <c r="J3" s="46">
        <f>ROUND(INDEX(
V_FFS_AAOT[[CHANGE]:[CHANGE]],
MATCH(D3,V_FFS_AAOT[[LOOKUP]:[LOOKUP]],0)
),1)</f>
        <v>3.9</v>
      </c>
      <c r="L3" s="10" t="s">
        <v>125</v>
      </c>
    </row>
    <row r="4" spans="1:14" ht="12.95" customHeight="1" x14ac:dyDescent="0.25">
      <c r="A4" s="42">
        <v>2</v>
      </c>
      <c r="B4" s="42">
        <f t="shared" ref="B4:B12" si="1">B3</f>
        <v>875</v>
      </c>
      <c r="C4" s="42" t="s">
        <v>42</v>
      </c>
      <c r="D4" s="42" t="str">
        <f t="shared" ref="D4:D12" si="2">_xlfn.TEXTJOIN("_",TRUE,B4,C4,A4)</f>
        <v>875_AAOT_2</v>
      </c>
      <c r="F4" s="43" t="str">
        <f>INDEX(
V_FFS_AAOT[[ITEM_DESCRIPTION]:[ITEM_DESCRIPTION]],
MATCH(D4,V_FFS_AAOT[[LOOKUP]:[LOOKUP]],0)
)</f>
        <v>Cash</v>
      </c>
      <c r="G4" s="4">
        <f>INDEX(
V_FFS_AAOT[[CURRENT_VALUE]:[CURRENT_VALUE]],
MATCH(D4,V_FFS_AAOT[[LOOKUP]:[LOOKUP]],0)
)</f>
        <v>28.504272</v>
      </c>
      <c r="H4" s="44">
        <f>INDEX(
V_FFS_AAOT[[CURRENT_VALUE]:[CURRENT_VALUE]],
MATCH(D4,V_FFS_AAOT[[LOOKUP]:[LOOKUP]],0)
)</f>
        <v>28.504272</v>
      </c>
      <c r="I4" s="38" t="str">
        <f t="shared" si="0"/>
        <v>q</v>
      </c>
      <c r="J4" s="46">
        <f>ROUND(INDEX(
V_FFS_AAOT[[CHANGE]:[CHANGE]],
MATCH(D4,V_FFS_AAOT[[LOOKUP]:[LOOKUP]],0)
),1)</f>
        <v>-5.2</v>
      </c>
      <c r="L4" s="10" t="s">
        <v>126</v>
      </c>
    </row>
    <row r="5" spans="1:14" ht="12.95" customHeight="1" x14ac:dyDescent="0.25">
      <c r="A5" s="42">
        <v>3</v>
      </c>
      <c r="B5" s="42">
        <f t="shared" si="1"/>
        <v>875</v>
      </c>
      <c r="C5" s="42" t="s">
        <v>42</v>
      </c>
      <c r="D5" s="42" t="str">
        <f t="shared" si="2"/>
        <v>875_AAOT_3</v>
      </c>
      <c r="F5" s="43" t="str">
        <f>INDEX(
V_FFS_AAOT[[ITEM_DESCRIPTION]:[ITEM_DESCRIPTION]],
MATCH(D5,V_FFS_AAOT[[LOOKUP]:[LOOKUP]],0)
)</f>
        <v>Commodities</v>
      </c>
      <c r="G5" s="4">
        <f>INDEX(
V_FFS_AAOT[[CURRENT_VALUE]:[CURRENT_VALUE]],
MATCH(D5,V_FFS_AAOT[[LOOKUP]:[LOOKUP]],0)
)</f>
        <v>7.2831340000000004</v>
      </c>
      <c r="H5" s="44">
        <f>INDEX(
V_FFS_AAOT[[CURRENT_VALUE]:[CURRENT_VALUE]],
MATCH(D5,V_FFS_AAOT[[LOOKUP]:[LOOKUP]],0)
)</f>
        <v>7.2831340000000004</v>
      </c>
      <c r="I5" s="38" t="str">
        <f t="shared" si="0"/>
        <v>p</v>
      </c>
      <c r="J5" s="46">
        <f>ROUND(INDEX(
V_FFS_AAOT[[CHANGE]:[CHANGE]],
MATCH(D5,V_FFS_AAOT[[LOOKUP]:[LOOKUP]],0)
),1)</f>
        <v>0.9</v>
      </c>
      <c r="L5" s="11"/>
    </row>
    <row r="6" spans="1:14" ht="12.95" customHeight="1" x14ac:dyDescent="0.25">
      <c r="A6" s="42">
        <v>4</v>
      </c>
      <c r="B6" s="42">
        <f t="shared" si="1"/>
        <v>875</v>
      </c>
      <c r="C6" s="42" t="s">
        <v>42</v>
      </c>
      <c r="D6" s="42" t="str">
        <f t="shared" si="2"/>
        <v>875_AAOT_4</v>
      </c>
      <c r="F6" s="43" t="str">
        <f>INDEX(
V_FFS_AAOT[[ITEM_DESCRIPTION]:[ITEM_DESCRIPTION]],
MATCH(D6,V_FFS_AAOT[[LOOKUP]:[LOOKUP]],0)
)</f>
        <v>Property</v>
      </c>
      <c r="G6" s="4">
        <f>INDEX(
V_FFS_AAOT[[CURRENT_VALUE]:[CURRENT_VALUE]],
MATCH(D6,V_FFS_AAOT[[LOOKUP]:[LOOKUP]],0)
)</f>
        <v>5.512588</v>
      </c>
      <c r="H6" s="44">
        <f>INDEX(
V_FFS_AAOT[[CURRENT_VALUE]:[CURRENT_VALUE]],
MATCH(D6,V_FFS_AAOT[[LOOKUP]:[LOOKUP]],0)
)</f>
        <v>5.512588</v>
      </c>
      <c r="I6" s="38" t="str">
        <f t="shared" si="0"/>
        <v>p</v>
      </c>
      <c r="J6" s="46">
        <f>ROUND(INDEX(
V_FFS_AAOT[[CHANGE]:[CHANGE]],
MATCH(D6,V_FFS_AAOT[[LOOKUP]:[LOOKUP]],0)
),1)</f>
        <v>0.3</v>
      </c>
      <c r="L6" s="11"/>
    </row>
    <row r="7" spans="1:14" ht="12.95" customHeight="1" x14ac:dyDescent="0.25">
      <c r="A7" s="42">
        <v>5</v>
      </c>
      <c r="B7" s="42">
        <f t="shared" si="1"/>
        <v>875</v>
      </c>
      <c r="C7" s="42" t="s">
        <v>42</v>
      </c>
      <c r="D7" s="42" t="str">
        <f t="shared" si="2"/>
        <v>875_AAOT_5</v>
      </c>
      <c r="F7" s="43" t="str">
        <f>INDEX(
V_FFS_AAOT[[ITEM_DESCRIPTION]:[ITEM_DESCRIPTION]],
MATCH(D7,V_FFS_AAOT[[LOOKUP]:[LOOKUP]],0)
)</f>
        <v>Government bonds</v>
      </c>
      <c r="G7" s="4">
        <f>INDEX(
V_FFS_AAOT[[CURRENT_VALUE]:[CURRENT_VALUE]],
MATCH(D7,V_FFS_AAOT[[LOOKUP]:[LOOKUP]],0)
)</f>
        <v>4.3274249999999999</v>
      </c>
      <c r="H7" s="44">
        <f>INDEX(
V_FFS_AAOT[[CURRENT_VALUE]:[CURRENT_VALUE]],
MATCH(D7,V_FFS_AAOT[[LOOKUP]:[LOOKUP]],0)
)</f>
        <v>4.3274249999999999</v>
      </c>
      <c r="I7" s="38" t="str">
        <f t="shared" si="0"/>
        <v/>
      </c>
      <c r="J7" s="46">
        <f>ROUND(INDEX(
V_FFS_AAOT[[CHANGE]:[CHANGE]],
MATCH(D7,V_FFS_AAOT[[LOOKUP]:[LOOKUP]],0)
),1)</f>
        <v>0</v>
      </c>
      <c r="L7" s="11"/>
    </row>
    <row r="8" spans="1:14" ht="12.95" customHeight="1" x14ac:dyDescent="0.25">
      <c r="A8" s="42">
        <v>6</v>
      </c>
      <c r="B8" s="42">
        <f t="shared" si="1"/>
        <v>875</v>
      </c>
      <c r="C8" s="42" t="s">
        <v>42</v>
      </c>
      <c r="D8" s="42" t="str">
        <f t="shared" si="2"/>
        <v>875_AAOT_6</v>
      </c>
      <c r="F8" s="43" t="str">
        <f>INDEX(
V_FFS_AAOT[[ITEM_DESCRIPTION]:[ITEM_DESCRIPTION]],
MATCH(D8,V_FFS_AAOT[[LOOKUP]:[LOOKUP]],0)
)</f>
        <v>Corporate bonds</v>
      </c>
      <c r="G8" s="4">
        <f>INDEX(
V_FFS_AAOT[[CURRENT_VALUE]:[CURRENT_VALUE]],
MATCH(D8,V_FFS_AAOT[[LOOKUP]:[LOOKUP]],0)
)</f>
        <v>2.3188209999999998</v>
      </c>
      <c r="H8" s="44">
        <f>INDEX(
V_FFS_AAOT[[CURRENT_VALUE]:[CURRENT_VALUE]],
MATCH(D8,V_FFS_AAOT[[LOOKUP]:[LOOKUP]],0)
)</f>
        <v>2.3188209999999998</v>
      </c>
      <c r="I8" s="38" t="str">
        <f t="shared" si="0"/>
        <v/>
      </c>
      <c r="J8" s="46">
        <f>ROUND(INDEX(
V_FFS_AAOT[[CHANGE]:[CHANGE]],
MATCH(D8,V_FFS_AAOT[[LOOKUP]:[LOOKUP]],0)
),1)</f>
        <v>0</v>
      </c>
      <c r="L8" s="13"/>
    </row>
    <row r="9" spans="1:14" ht="12.95" customHeight="1" x14ac:dyDescent="0.25">
      <c r="A9" s="42">
        <v>7</v>
      </c>
      <c r="B9" s="42">
        <f t="shared" si="1"/>
        <v>875</v>
      </c>
      <c r="C9" s="42" t="s">
        <v>42</v>
      </c>
      <c r="D9" s="42" t="str">
        <f t="shared" si="2"/>
        <v>875_AAOT_7</v>
      </c>
      <c r="F9" s="43" t="e">
        <f>INDEX(
V_FFS_AAOT[[ITEM_DESCRIPTION]:[ITEM_DESCRIPTION]],
MATCH(D9,V_FFS_AAOT[[LOOKUP]:[LOOKUP]],0)
)</f>
        <v>#N/A</v>
      </c>
      <c r="G9" s="4" t="e">
        <f>INDEX(
V_FFS_AAOT[[CURRENT_VALUE]:[CURRENT_VALUE]],
MATCH(D9,V_FFS_AAOT[[LOOKUP]:[LOOKUP]],0)
)</f>
        <v>#N/A</v>
      </c>
      <c r="H9" s="44" t="e">
        <f>INDEX(
V_FFS_AAOT[[CURRENT_VALUE]:[CURRENT_VALUE]],
MATCH(D9,V_FFS_AAOT[[LOOKUP]:[LOOKUP]],0)
)</f>
        <v>#N/A</v>
      </c>
      <c r="I9" s="73" t="e">
        <f t="shared" si="0"/>
        <v>#N/A</v>
      </c>
      <c r="J9" s="46" t="e">
        <f>ROUND(INDEX(
V_FFS_AAOT[[CHANGE]:[CHANGE]],
MATCH(D9,V_FFS_AAOT[[LOOKUP]:[LOOKUP]],0)
),1)</f>
        <v>#N/A</v>
      </c>
      <c r="L9" s="11"/>
    </row>
    <row r="10" spans="1:14" ht="12.95" customHeight="1" x14ac:dyDescent="0.25">
      <c r="A10" s="42">
        <v>8</v>
      </c>
      <c r="B10" s="42">
        <f t="shared" si="1"/>
        <v>875</v>
      </c>
      <c r="C10" s="42" t="s">
        <v>42</v>
      </c>
      <c r="D10" s="42" t="str">
        <f t="shared" si="2"/>
        <v>875_AAOT_8</v>
      </c>
      <c r="F10" s="43" t="e">
        <f>INDEX(
V_FFS_AAOT[[ITEM_DESCRIPTION]:[ITEM_DESCRIPTION]],
MATCH(D10,V_FFS_AAOT[[LOOKUP]:[LOOKUP]],0)
)</f>
        <v>#N/A</v>
      </c>
      <c r="G10" s="4" t="e">
        <f>INDEX(
V_FFS_AAOT[[CURRENT_VALUE]:[CURRENT_VALUE]],
MATCH(D10,V_FFS_AAOT[[LOOKUP]:[LOOKUP]],0)
)</f>
        <v>#N/A</v>
      </c>
      <c r="H10" s="44" t="e">
        <f>INDEX(
V_FFS_AAOT[[CURRENT_VALUE]:[CURRENT_VALUE]],
MATCH(D10,V_FFS_AAOT[[LOOKUP]:[LOOKUP]],0)
)</f>
        <v>#N/A</v>
      </c>
      <c r="I10" s="38" t="e">
        <f t="shared" si="0"/>
        <v>#N/A</v>
      </c>
      <c r="J10" s="46" t="e">
        <f>ROUND(INDEX(
V_FFS_AAOT[[CHANGE]:[CHANGE]],
MATCH(D10,V_FFS_AAOT[[LOOKUP]:[LOOKUP]],0)
),1)</f>
        <v>#N/A</v>
      </c>
      <c r="L10" s="11"/>
    </row>
    <row r="11" spans="1:14" ht="12.95" customHeight="1" x14ac:dyDescent="0.25">
      <c r="A11" s="42">
        <v>9</v>
      </c>
      <c r="B11" s="42">
        <f t="shared" si="1"/>
        <v>875</v>
      </c>
      <c r="C11" s="42" t="s">
        <v>42</v>
      </c>
      <c r="D11" s="42" t="str">
        <f t="shared" si="2"/>
        <v>875_AAOT_9</v>
      </c>
      <c r="F11" s="43" t="e">
        <f>INDEX(
V_FFS_AAOT[[ITEM_DESCRIPTION]:[ITEM_DESCRIPTION]],
MATCH(D11,V_FFS_AAOT[[LOOKUP]:[LOOKUP]],0)
)</f>
        <v>#N/A</v>
      </c>
      <c r="G11" s="4" t="e">
        <f>INDEX(
V_FFS_AAOT[[CURRENT_VALUE]:[CURRENT_VALUE]],
MATCH(D11,V_FFS_AAOT[[LOOKUP]:[LOOKUP]],0)
)</f>
        <v>#N/A</v>
      </c>
      <c r="H11" s="44" t="e">
        <f>INDEX(
V_FFS_AAOT[[CURRENT_VALUE]:[CURRENT_VALUE]],
MATCH(D11,V_FFS_AAOT[[LOOKUP]:[LOOKUP]],0)
)</f>
        <v>#N/A</v>
      </c>
      <c r="I11" s="38" t="e">
        <f t="shared" si="0"/>
        <v>#N/A</v>
      </c>
      <c r="J11" s="46" t="e">
        <f>ROUND(INDEX(
V_FFS_AAOT[[CHANGE]:[CHANGE]],
MATCH(D11,V_FFS_AAOT[[LOOKUP]:[LOOKUP]],0)
),1)</f>
        <v>#N/A</v>
      </c>
      <c r="L11" s="11"/>
    </row>
    <row r="12" spans="1:14" ht="12.95" customHeight="1" x14ac:dyDescent="0.25">
      <c r="A12" s="42">
        <v>10</v>
      </c>
      <c r="B12" s="42">
        <f t="shared" si="1"/>
        <v>875</v>
      </c>
      <c r="C12" s="42" t="s">
        <v>42</v>
      </c>
      <c r="D12" s="42" t="str">
        <f t="shared" si="2"/>
        <v>875_AAOT_10</v>
      </c>
      <c r="F12" s="43" t="e">
        <f>INDEX(
V_FFS_AAOT[[ITEM_DESCRIPTION]:[ITEM_DESCRIPTION]],
MATCH(D12,V_FFS_AAOT[[LOOKUP]:[LOOKUP]],0)
)</f>
        <v>#N/A</v>
      </c>
      <c r="G12" s="4" t="e">
        <f>INDEX(
V_FFS_AAOT[[CURRENT_VALUE]:[CURRENT_VALUE]],
MATCH(D12,V_FFS_AAOT[[LOOKUP]:[LOOKUP]],0)
)</f>
        <v>#N/A</v>
      </c>
      <c r="H12" s="44" t="e">
        <f>INDEX(
V_FFS_AAOT[[CURRENT_VALUE]:[CURRENT_VALUE]],
MATCH(D12,V_FFS_AAOT[[LOOKUP]:[LOOKUP]],0)
)</f>
        <v>#N/A</v>
      </c>
      <c r="I12" s="38" t="e">
        <f t="shared" si="0"/>
        <v>#N/A</v>
      </c>
      <c r="J12" s="46" t="e">
        <f>ROUND(INDEX(
V_FFS_AAOT[[CHANGE]:[CHANGE]],
MATCH(D12,V_FFS_AAOT[[LOOKUP]:[LOOKUP]],0)
),1)</f>
        <v>#N/A</v>
      </c>
      <c r="L12" s="11"/>
    </row>
    <row r="13" spans="1:14" ht="11.25" customHeight="1" x14ac:dyDescent="0.25">
      <c r="A13" s="42"/>
      <c r="B13" s="42"/>
      <c r="C13" s="42"/>
      <c r="D13" s="42"/>
      <c r="F13" s="3"/>
      <c r="G13" s="4"/>
      <c r="H13" s="42"/>
      <c r="I13" s="50"/>
      <c r="J13" s="47"/>
      <c r="L13" s="11"/>
      <c r="N13" s="16"/>
    </row>
    <row r="14" spans="1:14" ht="11.25" customHeight="1" x14ac:dyDescent="0.25">
      <c r="A14" s="42"/>
      <c r="B14" s="42"/>
      <c r="C14" s="42"/>
      <c r="D14" s="42"/>
      <c r="F14" s="3"/>
      <c r="G14" s="4"/>
      <c r="H14" s="42"/>
      <c r="I14" s="50"/>
      <c r="J14" s="47"/>
      <c r="L14" s="11"/>
      <c r="N14" s="16"/>
    </row>
    <row r="15" spans="1:14" ht="11.25" customHeight="1" x14ac:dyDescent="0.25">
      <c r="F15" s="39" t="s">
        <v>141</v>
      </c>
      <c r="G15" s="45" t="e">
        <f>SUM(G3,G4,G5,G6,G7,G8,G9,G10,G11,G12)</f>
        <v>#N/A</v>
      </c>
      <c r="M15" s="15">
        <f>3.22/7</f>
        <v>0.46</v>
      </c>
    </row>
    <row r="17" spans="6:19" ht="11.25" customHeight="1" x14ac:dyDescent="0.25">
      <c r="F17" s="39">
        <f>7*0.46</f>
        <v>3.22</v>
      </c>
    </row>
    <row r="28" spans="6:19" ht="33.75" customHeight="1" x14ac:dyDescent="0.25">
      <c r="S28" s="95" t="s">
        <v>15770</v>
      </c>
    </row>
    <row r="29" spans="6:19" ht="15" customHeight="1" x14ac:dyDescent="0.25"/>
    <row r="30" spans="6:19" ht="15" customHeight="1" x14ac:dyDescent="0.25">
      <c r="P30" s="145" t="s">
        <v>14620</v>
      </c>
      <c r="R30" s="146">
        <f t="shared" ref="R30:R35" si="3">H3</f>
        <v>52.053759999999997</v>
      </c>
      <c r="S30" s="147">
        <f t="shared" ref="S30:S35" si="4">J3</f>
        <v>3.9</v>
      </c>
    </row>
    <row r="31" spans="6:19" ht="15" customHeight="1" x14ac:dyDescent="0.25">
      <c r="P31" s="145" t="s">
        <v>14621</v>
      </c>
      <c r="R31" s="146">
        <f t="shared" si="3"/>
        <v>28.504272</v>
      </c>
      <c r="S31" s="147">
        <f t="shared" si="4"/>
        <v>-5.2</v>
      </c>
    </row>
    <row r="32" spans="6:19" ht="15" customHeight="1" x14ac:dyDescent="0.25">
      <c r="P32" s="145" t="s">
        <v>1</v>
      </c>
      <c r="R32" s="146">
        <f t="shared" si="3"/>
        <v>7.2831340000000004</v>
      </c>
      <c r="S32" s="147">
        <f t="shared" si="4"/>
        <v>0.9</v>
      </c>
    </row>
    <row r="33" spans="16:19" ht="15" customHeight="1" x14ac:dyDescent="0.25">
      <c r="P33" s="145" t="s">
        <v>17</v>
      </c>
      <c r="R33" s="146">
        <f t="shared" si="3"/>
        <v>5.512588</v>
      </c>
      <c r="S33" s="147">
        <f t="shared" si="4"/>
        <v>0.3</v>
      </c>
    </row>
    <row r="34" spans="16:19" ht="15" customHeight="1" x14ac:dyDescent="0.25">
      <c r="P34" s="145" t="s">
        <v>14623</v>
      </c>
      <c r="R34" s="146">
        <f t="shared" si="3"/>
        <v>4.3274249999999999</v>
      </c>
      <c r="S34" s="147">
        <f t="shared" si="4"/>
        <v>0</v>
      </c>
    </row>
    <row r="35" spans="16:19" ht="15" customHeight="1" x14ac:dyDescent="0.25">
      <c r="P35" s="145" t="s">
        <v>14626</v>
      </c>
      <c r="R35" s="146">
        <f t="shared" si="3"/>
        <v>2.3188209999999998</v>
      </c>
      <c r="S35" s="147">
        <f t="shared" si="4"/>
        <v>0</v>
      </c>
    </row>
    <row r="36" spans="16:19" ht="11.25" customHeight="1" x14ac:dyDescent="0.25">
      <c r="P36"/>
      <c r="R36" s="92"/>
      <c r="S36" s="88"/>
    </row>
    <row r="39" spans="16:19" ht="11.25" customHeight="1" x14ac:dyDescent="0.25">
      <c r="R39" s="94">
        <f>SUM(R30:R36)</f>
        <v>100</v>
      </c>
      <c r="S39" s="16">
        <f>SUM(S30:S36)</f>
        <v>-0.10000000000000026</v>
      </c>
    </row>
  </sheetData>
  <conditionalFormatting sqref="G3:G14">
    <cfRule type="dataBar" priority="2">
      <dataBar showValue="0">
        <cfvo type="min"/>
        <cfvo type="max"/>
        <color rgb="FFD25347"/>
      </dataBar>
      <extLst>
        <ext xmlns:x14="http://schemas.microsoft.com/office/spreadsheetml/2009/9/main" uri="{B025F937-C7B1-47D3-B67F-A62EFF666E3E}">
          <x14:id>{8E482398-B5A7-47C8-B6CD-2CABA056CE7B}</x14:id>
        </ext>
      </extLst>
    </cfRule>
  </conditionalFormatting>
  <conditionalFormatting sqref="I3:I14">
    <cfRule type="containsText" dxfId="9" priority="1" operator="containsText" text="q">
      <formula>NOT(ISERROR(SEARCH("q",I3)))</formula>
    </cfRule>
  </conditionalFormatting>
  <pageMargins left="0.7" right="0.7" top="0.75" bottom="0.75" header="0.3" footer="0.3"/>
  <pageSetup paperSize="9" orientation="portrait" r:id="rId1"/>
  <ignoredErrors>
    <ignoredError sqref="I9"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8E482398-B5A7-47C8-B6CD-2CABA056CE7B}">
            <x14:dataBar minLength="0" maxLength="100" gradient="0">
              <x14:cfvo type="autoMin"/>
              <x14:cfvo type="autoMax"/>
              <x14:negativeFillColor rgb="FFFF0000"/>
              <x14:axisColor rgb="FF000000"/>
            </x14:dataBar>
          </x14:cfRule>
          <xm:sqref>G3:G14</xm:sqref>
        </x14:conditionalFormatting>
      </x14:conditionalFormattings>
    </ext>
  </extLst>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A393-34CA-4C79-9747-B6839FE2C276}">
  <dimension ref="A1:V47"/>
  <sheetViews>
    <sheetView showGridLines="0" zoomScale="112" zoomScaleNormal="112" workbookViewId="0"/>
  </sheetViews>
  <sheetFormatPr defaultColWidth="42.28515625" defaultRowHeight="11.25" customHeight="1"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10" style="15" customWidth="1"/>
    <col min="8" max="8" width="5" style="21" customWidth="1"/>
    <col min="9" max="9" width="3" style="5"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5" width="25.140625" style="15" customWidth="1"/>
    <col min="16" max="16" width="11.5703125" style="15" customWidth="1"/>
    <col min="17" max="17" width="4.7109375" style="15" customWidth="1"/>
    <col min="18" max="18" width="5" style="15" customWidth="1"/>
    <col min="19" max="19" width="4.140625" style="15" customWidth="1"/>
    <col min="20" max="20" width="8.85546875" style="15" customWidth="1"/>
    <col min="21" max="21" width="3.7109375" style="15" customWidth="1"/>
    <col min="22" max="22" width="12.140625" style="15" customWidth="1"/>
    <col min="23" max="16384" width="42.28515625" style="15"/>
  </cols>
  <sheetData>
    <row r="1" spans="1:22" ht="11.25" customHeight="1" x14ac:dyDescent="0.25">
      <c r="A1" s="15" t="s">
        <v>142</v>
      </c>
      <c r="B1" s="15" t="s">
        <v>143</v>
      </c>
      <c r="C1" s="15" t="s">
        <v>42</v>
      </c>
      <c r="D1" s="15" t="s">
        <v>124</v>
      </c>
      <c r="F1" s="17"/>
      <c r="G1" s="17"/>
      <c r="H1" s="20"/>
      <c r="I1" s="4"/>
      <c r="J1" s="20"/>
    </row>
    <row r="2" spans="1:22" ht="11.25" customHeight="1" x14ac:dyDescent="0.25">
      <c r="F2" s="17"/>
      <c r="G2" s="17"/>
      <c r="H2" s="20"/>
      <c r="I2" s="4"/>
      <c r="J2" s="20"/>
      <c r="Q2" s="21"/>
      <c r="R2" s="21"/>
      <c r="S2"/>
    </row>
    <row r="3" spans="1:22" ht="11.25" customHeight="1" x14ac:dyDescent="0.3">
      <c r="G3" s="17"/>
      <c r="O3" s="156"/>
      <c r="P3" s="97" t="s">
        <v>16275</v>
      </c>
      <c r="Q3" s="157"/>
      <c r="R3" s="157"/>
      <c r="S3" s="158"/>
      <c r="T3" s="159"/>
      <c r="U3" s="159"/>
      <c r="V3" s="143"/>
    </row>
    <row r="4" spans="1:22" ht="11.25" customHeight="1" x14ac:dyDescent="0.3">
      <c r="A4" s="7">
        <v>1</v>
      </c>
      <c r="B4" s="7">
        <v>875</v>
      </c>
      <c r="C4" s="7" t="s">
        <v>128</v>
      </c>
      <c r="D4" s="7" t="str">
        <f>_xlfn.TEXTJOIN("_",TRUE,B4,C4,A4)</f>
        <v>875_ESAOT_1</v>
      </c>
      <c r="F4" s="33" t="str">
        <f>INDEX(
Table_V_FFS_ESAOT_MAX_10_CATEGORIES[[ITEM_DESCRIPTION]:[ITEM_DESCRIPTION]],
MATCH(D4,Table_V_FFS_ESAOT_MAX_10_CATEGORIES[[LOOKUP]:[LOOKUP]],0)
)</f>
        <v>Consumer staples</v>
      </c>
      <c r="G4" s="17">
        <f>INDEX(
Table_V_FFS_ESAOT_MAX_10_CATEGORIES[[CURRENT_VALUE]:[CURRENT_VALUE]],
MATCH(D4,Table_V_FFS_ESAOT_MAX_10_CATEGORIES[[LOOKUP]:[LOOKUP]],0)
)</f>
        <v>17.367754000000001</v>
      </c>
      <c r="H4" s="34">
        <f>INDEX(
Table_V_FFS_ESAOT_MAX_10_CATEGORIES[[CURRENT_VALUE]:[CURRENT_VALUE]],
MATCH(D4,Table_V_FFS_ESAOT_MAX_10_CATEGORIES[[LOOKUP]:[LOOKUP]],0)
)</f>
        <v>17.367754000000001</v>
      </c>
      <c r="I4" s="29" t="str">
        <f t="shared" ref="I4:I13" si="0">IF(J4=0,"",IF(J4&gt;0,$L$4,$L$5))</f>
        <v>p</v>
      </c>
      <c r="J4" s="35">
        <f>ROUND(INDEX(
Table_V_FFS_ESAOT_MAX_10_CATEGORIES[[CHANGE]:[CHANGE]],
MATCH(D4,Table_V_FFS_ESAOT_MAX_10_CATEGORIES[[LOOKUP]:[LOOKUP]],0)
),1)</f>
        <v>0.7</v>
      </c>
      <c r="L4" s="10" t="s">
        <v>125</v>
      </c>
      <c r="O4" s="116"/>
      <c r="Q4" s="21"/>
      <c r="R4" s="21"/>
      <c r="S4" s="114"/>
      <c r="T4" s="115"/>
      <c r="U4" s="115"/>
    </row>
    <row r="5" spans="1:22" ht="11.25" customHeight="1" x14ac:dyDescent="0.25">
      <c r="A5" s="7">
        <v>2</v>
      </c>
      <c r="B5" s="7">
        <f t="shared" ref="B5:B13" si="1">B4</f>
        <v>875</v>
      </c>
      <c r="C5" s="7" t="s">
        <v>128</v>
      </c>
      <c r="D5" s="7" t="str">
        <f t="shared" ref="D5:D13" si="2">_xlfn.TEXTJOIN("_",TRUE,B5,C5,A5)</f>
        <v>875_ESAOT_2</v>
      </c>
      <c r="F5" s="33" t="str">
        <f>INDEX(
Table_V_FFS_ESAOT_MAX_10_CATEGORIES[[ITEM_DESCRIPTION]:[ITEM_DESCRIPTION]],
MATCH(D5,Table_V_FFS_ESAOT_MAX_10_CATEGORIES[[LOOKUP]:[LOOKUP]],0)
)</f>
        <v>Materials</v>
      </c>
      <c r="G5" s="17">
        <f>INDEX(
Table_V_FFS_ESAOT_MAX_10_CATEGORIES[[CURRENT_VALUE]:[CURRENT_VALUE]],
MATCH(D5,Table_V_FFS_ESAOT_MAX_10_CATEGORIES[[LOOKUP]:[LOOKUP]],0)
)</f>
        <v>14.570373</v>
      </c>
      <c r="H5" s="34">
        <f>INDEX(
Table_V_FFS_ESAOT_MAX_10_CATEGORIES[[CURRENT_VALUE]:[CURRENT_VALUE]],
MATCH(D5,Table_V_FFS_ESAOT_MAX_10_CATEGORIES[[LOOKUP]:[LOOKUP]],0)
)</f>
        <v>14.570373</v>
      </c>
      <c r="I5" s="29" t="str">
        <f t="shared" si="0"/>
        <v>q</v>
      </c>
      <c r="J5" s="35">
        <f>ROUND(INDEX(
Table_V_FFS_ESAOT_MAX_10_CATEGORIES[[CHANGE]:[CHANGE]],
MATCH(D5,Table_V_FFS_ESAOT_MAX_10_CATEGORIES[[LOOKUP]:[LOOKUP]],0)
),1)</f>
        <v>-0.5</v>
      </c>
      <c r="L5" s="10" t="s">
        <v>126</v>
      </c>
      <c r="O5" s="111"/>
      <c r="Q5" s="21"/>
      <c r="R5" s="21"/>
      <c r="S5"/>
    </row>
    <row r="6" spans="1:22" ht="11.25" customHeight="1" x14ac:dyDescent="0.3">
      <c r="A6" s="7">
        <v>3</v>
      </c>
      <c r="B6" s="7">
        <f t="shared" si="1"/>
        <v>875</v>
      </c>
      <c r="C6" s="7" t="s">
        <v>128</v>
      </c>
      <c r="D6" s="7" t="str">
        <f t="shared" si="2"/>
        <v>875_ESAOT_3</v>
      </c>
      <c r="F6" s="33" t="str">
        <f>INDEX(
Table_V_FFS_ESAOT_MAX_10_CATEGORIES[[ITEM_DESCRIPTION]:[ITEM_DESCRIPTION]],
MATCH(D6,Table_V_FFS_ESAOT_MAX_10_CATEGORIES[[LOOKUP]:[LOOKUP]],0)
)</f>
        <v>Energy</v>
      </c>
      <c r="G6" s="17">
        <f>INDEX(
Table_V_FFS_ESAOT_MAX_10_CATEGORIES[[CURRENT_VALUE]:[CURRENT_VALUE]],
MATCH(D6,Table_V_FFS_ESAOT_MAX_10_CATEGORIES[[LOOKUP]:[LOOKUP]],0)
)</f>
        <v>11.837375</v>
      </c>
      <c r="H6" s="34">
        <f>INDEX(
Table_V_FFS_ESAOT_MAX_10_CATEGORIES[[CURRENT_VALUE]:[CURRENT_VALUE]],
MATCH(D6,Table_V_FFS_ESAOT_MAX_10_CATEGORIES[[LOOKUP]:[LOOKUP]],0)
)</f>
        <v>11.837375</v>
      </c>
      <c r="I6" s="29" t="str">
        <f t="shared" si="0"/>
        <v>q</v>
      </c>
      <c r="J6" s="35">
        <f>ROUND(INDEX(
Table_V_FFS_ESAOT_MAX_10_CATEGORIES[[CHANGE]:[CHANGE]],
MATCH(D6,Table_V_FFS_ESAOT_MAX_10_CATEGORIES[[LOOKUP]:[LOOKUP]],0)
),1)</f>
        <v>-1.5</v>
      </c>
      <c r="L6" s="11"/>
      <c r="O6"/>
      <c r="Q6" s="153"/>
      <c r="R6" s="154"/>
      <c r="S6"/>
      <c r="T6" s="155"/>
      <c r="V6" s="37"/>
    </row>
    <row r="7" spans="1:22" ht="11.25" customHeight="1" x14ac:dyDescent="0.3">
      <c r="A7" s="7">
        <v>4</v>
      </c>
      <c r="B7" s="7">
        <f t="shared" si="1"/>
        <v>875</v>
      </c>
      <c r="C7" s="7" t="s">
        <v>128</v>
      </c>
      <c r="D7" s="7" t="str">
        <f t="shared" si="2"/>
        <v>875_ESAOT_4</v>
      </c>
      <c r="F7" s="33" t="str">
        <f>INDEX(
Table_V_FFS_ESAOT_MAX_10_CATEGORIES[[ITEM_DESCRIPTION]:[ITEM_DESCRIPTION]],
MATCH(D7,Table_V_FFS_ESAOT_MAX_10_CATEGORIES[[LOOKUP]:[LOOKUP]],0)
)</f>
        <v>Information technology</v>
      </c>
      <c r="G7" s="17">
        <f>INDEX(
Table_V_FFS_ESAOT_MAX_10_CATEGORIES[[CURRENT_VALUE]:[CURRENT_VALUE]],
MATCH(D7,Table_V_FFS_ESAOT_MAX_10_CATEGORIES[[LOOKUP]:[LOOKUP]],0)
)</f>
        <v>9.5598860000000005</v>
      </c>
      <c r="H7" s="34">
        <f>INDEX(
Table_V_FFS_ESAOT_MAX_10_CATEGORIES[[CURRENT_VALUE]:[CURRENT_VALUE]],
MATCH(D7,Table_V_FFS_ESAOT_MAX_10_CATEGORIES[[LOOKUP]:[LOOKUP]],0)
)</f>
        <v>9.5598860000000005</v>
      </c>
      <c r="I7" s="29" t="str">
        <f t="shared" si="0"/>
        <v>p</v>
      </c>
      <c r="J7" s="35">
        <f>ROUND(INDEX(
Table_V_FFS_ESAOT_MAX_10_CATEGORIES[[CHANGE]:[CHANGE]],
MATCH(D7,Table_V_FFS_ESAOT_MAX_10_CATEGORIES[[LOOKUP]:[LOOKUP]],0)
),1)</f>
        <v>1.3</v>
      </c>
      <c r="L7" s="11"/>
      <c r="O7"/>
      <c r="Q7" s="153"/>
      <c r="R7" s="154"/>
      <c r="S7"/>
      <c r="T7" s="155"/>
      <c r="V7" s="37"/>
    </row>
    <row r="8" spans="1:22" ht="11.25" customHeight="1" x14ac:dyDescent="0.3">
      <c r="A8" s="7">
        <v>5</v>
      </c>
      <c r="B8" s="7">
        <f t="shared" si="1"/>
        <v>875</v>
      </c>
      <c r="C8" s="7" t="s">
        <v>128</v>
      </c>
      <c r="D8" s="7" t="str">
        <f t="shared" si="2"/>
        <v>875_ESAOT_5</v>
      </c>
      <c r="F8" s="33" t="str">
        <f>INDEX(
Table_V_FFS_ESAOT_MAX_10_CATEGORIES[[ITEM_DESCRIPTION]:[ITEM_DESCRIPTION]],
MATCH(D8,Table_V_FFS_ESAOT_MAX_10_CATEGORIES[[LOOKUP]:[LOOKUP]],0)
)</f>
        <v>Consumer discretionary</v>
      </c>
      <c r="G8" s="17">
        <f>INDEX(
Table_V_FFS_ESAOT_MAX_10_CATEGORIES[[CURRENT_VALUE]:[CURRENT_VALUE]],
MATCH(D8,Table_V_FFS_ESAOT_MAX_10_CATEGORIES[[LOOKUP]:[LOOKUP]],0)
)</f>
        <v>8.3884349999999994</v>
      </c>
      <c r="H8" s="34">
        <f>INDEX(
Table_V_FFS_ESAOT_MAX_10_CATEGORIES[[CURRENT_VALUE]:[CURRENT_VALUE]],
MATCH(D8,Table_V_FFS_ESAOT_MAX_10_CATEGORIES[[LOOKUP]:[LOOKUP]],0)
)</f>
        <v>8.3884349999999994</v>
      </c>
      <c r="I8" s="29" t="str">
        <f t="shared" si="0"/>
        <v>q</v>
      </c>
      <c r="J8" s="35">
        <f>ROUND(INDEX(
Table_V_FFS_ESAOT_MAX_10_CATEGORIES[[CHANGE]:[CHANGE]],
MATCH(D8,Table_V_FFS_ESAOT_MAX_10_CATEGORIES[[LOOKUP]:[LOOKUP]],0)
),1)</f>
        <v>-2</v>
      </c>
      <c r="L8" s="11"/>
      <c r="O8"/>
      <c r="Q8" s="153"/>
      <c r="R8" s="154"/>
      <c r="S8"/>
      <c r="T8" s="155"/>
      <c r="V8" s="37"/>
    </row>
    <row r="9" spans="1:22" ht="11.25" customHeight="1" x14ac:dyDescent="0.3">
      <c r="A9" s="7">
        <v>6</v>
      </c>
      <c r="B9" s="7">
        <f t="shared" si="1"/>
        <v>875</v>
      </c>
      <c r="C9" s="7" t="s">
        <v>128</v>
      </c>
      <c r="D9" s="7" t="str">
        <f t="shared" si="2"/>
        <v>875_ESAOT_6</v>
      </c>
      <c r="F9" s="33" t="str">
        <f>INDEX(
Table_V_FFS_ESAOT_MAX_10_CATEGORIES[[ITEM_DESCRIPTION]:[ITEM_DESCRIPTION]],
MATCH(D9,Table_V_FFS_ESAOT_MAX_10_CATEGORIES[[LOOKUP]:[LOOKUP]],0)
)</f>
        <v>Financials</v>
      </c>
      <c r="G9" s="17">
        <f>INDEX(
Table_V_FFS_ESAOT_MAX_10_CATEGORIES[[CURRENT_VALUE]:[CURRENT_VALUE]],
MATCH(D9,Table_V_FFS_ESAOT_MAX_10_CATEGORIES[[LOOKUP]:[LOOKUP]],0)
)</f>
        <v>8.2090189999999996</v>
      </c>
      <c r="H9" s="34">
        <f>INDEX(
Table_V_FFS_ESAOT_MAX_10_CATEGORIES[[CURRENT_VALUE]:[CURRENT_VALUE]],
MATCH(D9,Table_V_FFS_ESAOT_MAX_10_CATEGORIES[[LOOKUP]:[LOOKUP]],0)
)</f>
        <v>8.2090189999999996</v>
      </c>
      <c r="I9" s="29" t="str">
        <f t="shared" si="0"/>
        <v/>
      </c>
      <c r="J9" s="35">
        <f>ROUND(INDEX(
Table_V_FFS_ESAOT_MAX_10_CATEGORIES[[CHANGE]:[CHANGE]],
MATCH(D9,Table_V_FFS_ESAOT_MAX_10_CATEGORIES[[LOOKUP]:[LOOKUP]],0)
),1)</f>
        <v>0</v>
      </c>
      <c r="L9" s="13"/>
      <c r="O9"/>
      <c r="Q9" s="153"/>
      <c r="R9" s="154"/>
      <c r="S9"/>
      <c r="T9" s="155"/>
      <c r="V9" s="37"/>
    </row>
    <row r="10" spans="1:22" ht="11.25" customHeight="1" x14ac:dyDescent="0.3">
      <c r="A10" s="7">
        <v>7</v>
      </c>
      <c r="B10" s="7">
        <f t="shared" si="1"/>
        <v>875</v>
      </c>
      <c r="C10" s="7" t="s">
        <v>128</v>
      </c>
      <c r="D10" s="7" t="str">
        <f t="shared" si="2"/>
        <v>875_ESAOT_7</v>
      </c>
      <c r="F10" s="33" t="str">
        <f>INDEX(
Table_V_FFS_ESAOT_MAX_10_CATEGORIES[[ITEM_DESCRIPTION]:[ITEM_DESCRIPTION]],
MATCH(D10,Table_V_FFS_ESAOT_MAX_10_CATEGORIES[[LOOKUP]:[LOOKUP]],0)
)</f>
        <v>Utilities</v>
      </c>
      <c r="G10" s="17">
        <f>INDEX(
Table_V_FFS_ESAOT_MAX_10_CATEGORIES[[CURRENT_VALUE]:[CURRENT_VALUE]],
MATCH(D10,Table_V_FFS_ESAOT_MAX_10_CATEGORIES[[LOOKUP]:[LOOKUP]],0)
)</f>
        <v>8.1540619999999997</v>
      </c>
      <c r="H10" s="34">
        <f>INDEX(
Table_V_FFS_ESAOT_MAX_10_CATEGORIES[[CURRENT_VALUE]:[CURRENT_VALUE]],
MATCH(D10,Table_V_FFS_ESAOT_MAX_10_CATEGORIES[[LOOKUP]:[LOOKUP]],0)
)</f>
        <v>8.1540619999999997</v>
      </c>
      <c r="I10" s="29" t="str">
        <f t="shared" si="0"/>
        <v>q</v>
      </c>
      <c r="J10" s="35">
        <f>ROUND(INDEX(
Table_V_FFS_ESAOT_MAX_10_CATEGORIES[[CHANGE]:[CHANGE]],
MATCH(D10,Table_V_FFS_ESAOT_MAX_10_CATEGORIES[[LOOKUP]:[LOOKUP]],0)
),1)</f>
        <v>-1.2</v>
      </c>
      <c r="L10" s="11"/>
      <c r="O10"/>
      <c r="Q10" s="153"/>
      <c r="R10" s="154"/>
      <c r="S10"/>
      <c r="T10" s="155"/>
      <c r="V10" s="37"/>
    </row>
    <row r="11" spans="1:22" ht="11.25" customHeight="1" x14ac:dyDescent="0.3">
      <c r="A11" s="7">
        <v>8</v>
      </c>
      <c r="B11" s="7">
        <f t="shared" si="1"/>
        <v>875</v>
      </c>
      <c r="C11" s="7" t="s">
        <v>128</v>
      </c>
      <c r="D11" s="7" t="str">
        <f t="shared" si="2"/>
        <v>875_ESAOT_8</v>
      </c>
      <c r="F11" s="33" t="str">
        <f>INDEX(
Table_V_FFS_ESAOT_MAX_10_CATEGORIES[[ITEM_DESCRIPTION]:[ITEM_DESCRIPTION]],
MATCH(D11,Table_V_FFS_ESAOT_MAX_10_CATEGORIES[[LOOKUP]:[LOOKUP]],0)
)</f>
        <v>Industrials</v>
      </c>
      <c r="G11" s="17">
        <f>INDEX(
Table_V_FFS_ESAOT_MAX_10_CATEGORIES[[CURRENT_VALUE]:[CURRENT_VALUE]],
MATCH(D11,Table_V_FFS_ESAOT_MAX_10_CATEGORIES[[LOOKUP]:[LOOKUP]],0)
)</f>
        <v>7.7990490000000001</v>
      </c>
      <c r="H11" s="34">
        <f>INDEX(
Table_V_FFS_ESAOT_MAX_10_CATEGORIES[[CURRENT_VALUE]:[CURRENT_VALUE]],
MATCH(D11,Table_V_FFS_ESAOT_MAX_10_CATEGORIES[[LOOKUP]:[LOOKUP]],0)
)</f>
        <v>7.7990490000000001</v>
      </c>
      <c r="I11" s="29" t="str">
        <f t="shared" si="0"/>
        <v>p</v>
      </c>
      <c r="J11" s="35">
        <f>ROUND(INDEX(
Table_V_FFS_ESAOT_MAX_10_CATEGORIES[[CHANGE]:[CHANGE]],
MATCH(D11,Table_V_FFS_ESAOT_MAX_10_CATEGORIES[[LOOKUP]:[LOOKUP]],0)
),1)</f>
        <v>0.8</v>
      </c>
      <c r="L11" s="11"/>
      <c r="O11"/>
      <c r="Q11" s="153"/>
      <c r="R11" s="154"/>
      <c r="S11"/>
      <c r="T11" s="155"/>
      <c r="V11" s="37"/>
    </row>
    <row r="12" spans="1:22" ht="11.25" customHeight="1" x14ac:dyDescent="0.3">
      <c r="A12" s="7">
        <v>9</v>
      </c>
      <c r="B12" s="7">
        <f t="shared" si="1"/>
        <v>875</v>
      </c>
      <c r="C12" s="7" t="s">
        <v>128</v>
      </c>
      <c r="D12" s="7" t="str">
        <f t="shared" si="2"/>
        <v>875_ESAOT_9</v>
      </c>
      <c r="F12" s="33" t="str">
        <f>INDEX(
Table_V_FFS_ESAOT_MAX_10_CATEGORIES[[ITEM_DESCRIPTION]:[ITEM_DESCRIPTION]],
MATCH(D12,Table_V_FFS_ESAOT_MAX_10_CATEGORIES[[LOOKUP]:[LOOKUP]],0)
)</f>
        <v>Communication services</v>
      </c>
      <c r="G12" s="17">
        <f>INDEX(
Table_V_FFS_ESAOT_MAX_10_CATEGORIES[[CURRENT_VALUE]:[CURRENT_VALUE]],
MATCH(D12,Table_V_FFS_ESAOT_MAX_10_CATEGORIES[[LOOKUP]:[LOOKUP]],0)
)</f>
        <v>7.1045109999999996</v>
      </c>
      <c r="H12" s="34">
        <f>INDEX(
Table_V_FFS_ESAOT_MAX_10_CATEGORIES[[CURRENT_VALUE]:[CURRENT_VALUE]],
MATCH(D12,Table_V_FFS_ESAOT_MAX_10_CATEGORIES[[LOOKUP]:[LOOKUP]],0)
)</f>
        <v>7.1045109999999996</v>
      </c>
      <c r="I12" s="29" t="str">
        <f t="shared" si="0"/>
        <v>p</v>
      </c>
      <c r="J12" s="35">
        <f>ROUND(INDEX(
Table_V_FFS_ESAOT_MAX_10_CATEGORIES[[CHANGE]:[CHANGE]],
MATCH(D12,Table_V_FFS_ESAOT_MAX_10_CATEGORIES[[LOOKUP]:[LOOKUP]],0)
),1)</f>
        <v>2.2999999999999998</v>
      </c>
      <c r="L12" s="11"/>
      <c r="O12"/>
      <c r="Q12" s="153"/>
      <c r="R12" s="154"/>
      <c r="S12"/>
      <c r="T12" s="155"/>
      <c r="V12" s="37"/>
    </row>
    <row r="13" spans="1:22" ht="11.25" customHeight="1" x14ac:dyDescent="0.3">
      <c r="A13" s="7">
        <v>10</v>
      </c>
      <c r="B13" s="7">
        <f t="shared" si="1"/>
        <v>875</v>
      </c>
      <c r="C13" s="7" t="s">
        <v>128</v>
      </c>
      <c r="D13" s="7" t="str">
        <f t="shared" si="2"/>
        <v>875_ESAOT_10</v>
      </c>
      <c r="F13" s="33" t="str">
        <f>INDEX(
Table_V_FFS_ESAOT_MAX_10_CATEGORIES[[ITEM_DESCRIPTION]:[ITEM_DESCRIPTION]],
MATCH(D13,Table_V_FFS_ESAOT_MAX_10_CATEGORIES[[LOOKUP]:[LOOKUP]],0)
)</f>
        <v>Healthcare</v>
      </c>
      <c r="G13" s="17">
        <f>INDEX(
Table_V_FFS_ESAOT_MAX_10_CATEGORIES[[CURRENT_VALUE]:[CURRENT_VALUE]],
MATCH(D13,Table_V_FFS_ESAOT_MAX_10_CATEGORIES[[LOOKUP]:[LOOKUP]],0)
)</f>
        <v>7.0095369999999999</v>
      </c>
      <c r="H13" s="34">
        <f>INDEX(
Table_V_FFS_ESAOT_MAX_10_CATEGORIES[[CURRENT_VALUE]:[CURRENT_VALUE]],
MATCH(D13,Table_V_FFS_ESAOT_MAX_10_CATEGORIES[[LOOKUP]:[LOOKUP]],0)
)</f>
        <v>7.0095369999999999</v>
      </c>
      <c r="I13" s="29" t="str">
        <f t="shared" si="0"/>
        <v>p</v>
      </c>
      <c r="J13" s="35">
        <f>ROUND(INDEX(
Table_V_FFS_ESAOT_MAX_10_CATEGORIES[[CHANGE]:[CHANGE]],
MATCH(D13,Table_V_FFS_ESAOT_MAX_10_CATEGORIES[[LOOKUP]:[LOOKUP]],0)
),1)</f>
        <v>0.2</v>
      </c>
      <c r="L13" s="11"/>
      <c r="O13"/>
      <c r="Q13" s="153"/>
      <c r="R13" s="154"/>
      <c r="S13"/>
      <c r="T13" s="155"/>
      <c r="V13" s="37"/>
    </row>
    <row r="14" spans="1:22" ht="11.25" customHeight="1" x14ac:dyDescent="0.3">
      <c r="A14" s="7"/>
      <c r="B14" s="7"/>
      <c r="C14" s="7"/>
      <c r="D14" s="7"/>
      <c r="F14" s="18"/>
      <c r="G14" s="17"/>
      <c r="H14" s="7"/>
      <c r="I14" s="6"/>
      <c r="J14" s="8"/>
      <c r="L14" s="11"/>
      <c r="N14" s="16"/>
      <c r="O14"/>
      <c r="Q14" s="153"/>
      <c r="R14" s="154"/>
      <c r="S14"/>
      <c r="T14" s="155"/>
      <c r="V14" s="37"/>
    </row>
    <row r="15" spans="1:22" ht="11.25" customHeight="1" x14ac:dyDescent="0.3">
      <c r="A15" s="7"/>
      <c r="B15" s="7"/>
      <c r="C15" s="7"/>
      <c r="D15" s="7"/>
      <c r="F15" s="18"/>
      <c r="G15" s="17"/>
      <c r="H15" s="7"/>
      <c r="I15" s="6"/>
      <c r="J15" s="8"/>
      <c r="L15" s="11"/>
      <c r="N15" s="16"/>
      <c r="O15"/>
      <c r="Q15" s="153"/>
      <c r="R15" s="154"/>
      <c r="S15"/>
      <c r="T15" s="155"/>
      <c r="V15" s="37"/>
    </row>
    <row r="16" spans="1:22" ht="11.25" customHeight="1" x14ac:dyDescent="0.25">
      <c r="F16" s="15" t="s">
        <v>141</v>
      </c>
      <c r="G16" s="19">
        <f>SUM(G4,G5,G6,G7,G8,G9,G10,G11,G12,G13)</f>
        <v>100.000001</v>
      </c>
    </row>
    <row r="32" ht="14.1" customHeight="1" x14ac:dyDescent="0.25"/>
    <row r="33" spans="15:20" ht="14.1" customHeight="1" x14ac:dyDescent="0.25">
      <c r="O33"/>
      <c r="P33"/>
      <c r="Q33" s="135"/>
      <c r="R33" s="135"/>
      <c r="S33" s="24" t="s">
        <v>15929</v>
      </c>
      <c r="T33" s="24"/>
    </row>
    <row r="34" spans="15:20" ht="14.1" customHeight="1" x14ac:dyDescent="0.25">
      <c r="O34" s="160" t="s">
        <v>15928</v>
      </c>
      <c r="P34"/>
      <c r="Q34" s="135"/>
      <c r="R34" s="135"/>
      <c r="S34" s="24" t="s">
        <v>15930</v>
      </c>
      <c r="T34" s="24"/>
    </row>
    <row r="35" spans="15:20" ht="14.1" customHeight="1" x14ac:dyDescent="0.25">
      <c r="O35"/>
      <c r="P35"/>
      <c r="Q35" s="135"/>
      <c r="R35" s="135"/>
      <c r="S35"/>
      <c r="T35"/>
    </row>
    <row r="36" spans="15:20" ht="14.1" customHeight="1" x14ac:dyDescent="0.25">
      <c r="O36" t="str">
        <f>F4</f>
        <v>Consumer staples</v>
      </c>
      <c r="P36"/>
      <c r="Q36" s="153">
        <f>H4</f>
        <v>17.367754000000001</v>
      </c>
      <c r="R36" s="135"/>
      <c r="S36"/>
      <c r="T36" s="155">
        <f>J4</f>
        <v>0.7</v>
      </c>
    </row>
    <row r="37" spans="15:20" ht="14.1" customHeight="1" x14ac:dyDescent="0.25">
      <c r="O37" t="str">
        <f>F5</f>
        <v>Materials</v>
      </c>
      <c r="P37"/>
      <c r="Q37" s="153">
        <f>H5</f>
        <v>14.570373</v>
      </c>
      <c r="R37" s="135"/>
      <c r="S37"/>
      <c r="T37" s="155">
        <f>J5</f>
        <v>-0.5</v>
      </c>
    </row>
    <row r="38" spans="15:20" ht="14.1" customHeight="1" x14ac:dyDescent="0.25">
      <c r="O38" t="str">
        <f>F6</f>
        <v>Energy</v>
      </c>
      <c r="P38"/>
      <c r="Q38" s="153">
        <f>H6</f>
        <v>11.837375</v>
      </c>
      <c r="R38" s="135"/>
      <c r="S38"/>
      <c r="T38" s="155">
        <f>J6</f>
        <v>-1.5</v>
      </c>
    </row>
    <row r="39" spans="15:20" ht="14.1" customHeight="1" x14ac:dyDescent="0.25">
      <c r="O39" t="str">
        <f t="shared" ref="O39:O45" si="3">F7</f>
        <v>Information technology</v>
      </c>
      <c r="P39"/>
      <c r="Q39" s="153">
        <f t="shared" ref="Q39:Q45" si="4">H7</f>
        <v>9.5598860000000005</v>
      </c>
      <c r="R39" s="135"/>
      <c r="S39"/>
      <c r="T39" s="155">
        <f t="shared" ref="T39:T44" si="5">J7</f>
        <v>1.3</v>
      </c>
    </row>
    <row r="40" spans="15:20" ht="14.1" customHeight="1" x14ac:dyDescent="0.25">
      <c r="O40" t="str">
        <f t="shared" si="3"/>
        <v>Consumer discretionary</v>
      </c>
      <c r="P40"/>
      <c r="Q40" s="153">
        <f t="shared" si="4"/>
        <v>8.3884349999999994</v>
      </c>
      <c r="R40" s="135"/>
      <c r="S40"/>
      <c r="T40" s="155">
        <f t="shared" si="5"/>
        <v>-2</v>
      </c>
    </row>
    <row r="41" spans="15:20" ht="14.1" customHeight="1" x14ac:dyDescent="0.25">
      <c r="O41" t="str">
        <f t="shared" si="3"/>
        <v>Financials</v>
      </c>
      <c r="P41"/>
      <c r="Q41" s="153">
        <f t="shared" si="4"/>
        <v>8.2090189999999996</v>
      </c>
      <c r="R41" s="135"/>
      <c r="S41"/>
      <c r="T41" s="155">
        <f t="shared" si="5"/>
        <v>0</v>
      </c>
    </row>
    <row r="42" spans="15:20" ht="14.1" customHeight="1" x14ac:dyDescent="0.25">
      <c r="O42" t="str">
        <f t="shared" si="3"/>
        <v>Utilities</v>
      </c>
      <c r="P42"/>
      <c r="Q42" s="153">
        <f t="shared" si="4"/>
        <v>8.1540619999999997</v>
      </c>
      <c r="R42" s="135"/>
      <c r="S42"/>
      <c r="T42" s="155">
        <f t="shared" si="5"/>
        <v>-1.2</v>
      </c>
    </row>
    <row r="43" spans="15:20" ht="14.1" customHeight="1" x14ac:dyDescent="0.25">
      <c r="O43" t="str">
        <f t="shared" si="3"/>
        <v>Industrials</v>
      </c>
      <c r="P43"/>
      <c r="Q43" s="153">
        <f t="shared" si="4"/>
        <v>7.7990490000000001</v>
      </c>
      <c r="R43" s="135"/>
      <c r="S43"/>
      <c r="T43" s="155">
        <f t="shared" si="5"/>
        <v>0.8</v>
      </c>
    </row>
    <row r="44" spans="15:20" ht="14.1" customHeight="1" x14ac:dyDescent="0.25">
      <c r="O44" t="str">
        <f t="shared" si="3"/>
        <v>Communication services</v>
      </c>
      <c r="P44"/>
      <c r="Q44" s="153">
        <f t="shared" si="4"/>
        <v>7.1045109999999996</v>
      </c>
      <c r="R44" s="135"/>
      <c r="S44"/>
      <c r="T44" s="155">
        <f t="shared" si="5"/>
        <v>2.2999999999999998</v>
      </c>
    </row>
    <row r="45" spans="15:20" ht="14.1" customHeight="1" x14ac:dyDescent="0.25">
      <c r="O45" t="str">
        <f t="shared" si="3"/>
        <v>Healthcare</v>
      </c>
      <c r="P45"/>
      <c r="Q45" s="153">
        <f t="shared" si="4"/>
        <v>7.0095369999999999</v>
      </c>
      <c r="R45" s="135"/>
      <c r="S45"/>
      <c r="T45" s="155">
        <f>J13</f>
        <v>0.2</v>
      </c>
    </row>
    <row r="47" spans="15:20" ht="11.25" customHeight="1" x14ac:dyDescent="0.25">
      <c r="T47" s="16">
        <f>SUM(T6:T15)</f>
        <v>0</v>
      </c>
    </row>
  </sheetData>
  <conditionalFormatting sqref="G4:G15">
    <cfRule type="dataBar" priority="2">
      <dataBar showValue="0">
        <cfvo type="min"/>
        <cfvo type="max"/>
        <color rgb="FFD25347"/>
      </dataBar>
      <extLst>
        <ext xmlns:x14="http://schemas.microsoft.com/office/spreadsheetml/2009/9/main" uri="{B025F937-C7B1-47D3-B67F-A62EFF666E3E}">
          <x14:id>{40214C5E-8ED1-4446-9170-1194D4B0F622}</x14:id>
        </ext>
      </extLst>
    </cfRule>
  </conditionalFormatting>
  <conditionalFormatting sqref="I4:I15">
    <cfRule type="containsText" dxfId="8" priority="1" operator="containsText" text="q">
      <formula>NOT(ISERROR(SEARCH("q",I4)))</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40214C5E-8ED1-4446-9170-1194D4B0F622}">
            <x14:dataBar minLength="0" maxLength="100" gradient="0">
              <x14:cfvo type="autoMin"/>
              <x14:cfvo type="autoMax"/>
              <x14:negativeFillColor rgb="FFFF0000"/>
              <x14:axisColor rgb="FF000000"/>
            </x14:dataBar>
          </x14:cfRule>
          <xm:sqref>G4:G15</xm:sqref>
        </x14:conditionalFormatting>
      </x14:conditionalFormatting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6B2E-5AF3-46E9-8C99-18B55C333E8B}">
  <dimension ref="B1:S353"/>
  <sheetViews>
    <sheetView tabSelected="1" zoomScale="190" zoomScaleNormal="190" workbookViewId="0">
      <selection activeCell="G7" sqref="G7"/>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4" width="19.7109375" bestFit="1" customWidth="1"/>
    <col min="15" max="15" width="14.28515625" bestFit="1" customWidth="1"/>
    <col min="16" max="16" width="13" bestFit="1" customWidth="1"/>
    <col min="17" max="19" width="14.28515625" bestFit="1" customWidth="1"/>
  </cols>
  <sheetData>
    <row r="1" spans="2:19" x14ac:dyDescent="0.25">
      <c r="F1" t="s">
        <v>123</v>
      </c>
      <c r="G1" t="s">
        <v>20</v>
      </c>
      <c r="I1" t="s">
        <v>3</v>
      </c>
      <c r="J1" t="s">
        <v>118</v>
      </c>
      <c r="K1" t="s">
        <v>119</v>
      </c>
      <c r="L1" t="s">
        <v>120</v>
      </c>
      <c r="M1" t="s">
        <v>121</v>
      </c>
      <c r="N1" t="s">
        <v>122</v>
      </c>
      <c r="O1" t="s">
        <v>115</v>
      </c>
      <c r="P1" t="s">
        <v>113</v>
      </c>
      <c r="Q1" t="s">
        <v>116</v>
      </c>
      <c r="R1" t="s">
        <v>114</v>
      </c>
      <c r="S1" t="s">
        <v>117</v>
      </c>
    </row>
    <row r="2" spans="2:19" x14ac:dyDescent="0.25">
      <c r="B2">
        <v>875</v>
      </c>
      <c r="C2" t="s">
        <v>144</v>
      </c>
      <c r="D2" t="s">
        <v>113</v>
      </c>
      <c r="E2" t="str">
        <f>_xlfn.CONCAT(B2,"_",C2,"_",D2)</f>
        <v>875_R_PH_FOORD</v>
      </c>
      <c r="F2" t="str">
        <f>INDEX(
Table_MAPPINGS_PH_GRAPHS_2[SERIES_ID],
MATCH(E2,Table_MAPPINGS_PH_GRAPHS_2[LOOKUP],0
))</f>
        <v>4470</v>
      </c>
      <c r="G2" t="str">
        <f>INDEX(
Table_MAPPINGS_PH_GRAPHS_2[LEGEND_DESCRIPTION],
MATCH(E2,Table_MAPPINGS_PH_GRAPHS_2[LOOKUP],0
))</f>
        <v>Foord</v>
      </c>
      <c r="I2" s="1">
        <v>35499</v>
      </c>
      <c r="O2">
        <v>100000</v>
      </c>
      <c r="P2">
        <v>100000</v>
      </c>
      <c r="Q2">
        <v>100000</v>
      </c>
      <c r="R2">
        <v>100000</v>
      </c>
      <c r="S2">
        <v>100000</v>
      </c>
    </row>
    <row r="3" spans="2:19" x14ac:dyDescent="0.25">
      <c r="B3">
        <v>875</v>
      </c>
      <c r="C3" t="s">
        <v>144</v>
      </c>
      <c r="D3" t="s">
        <v>114</v>
      </c>
      <c r="E3" t="str">
        <f>_xlfn.CONCAT(B3,"_",C3,"_",D3)</f>
        <v>875_R_PH_COMP_1</v>
      </c>
      <c r="F3" t="str">
        <f>INDEX(
Table_MAPPINGS_PH_GRAPHS_2[SERIES_ID],
MATCH(E3,Table_MAPPINGS_PH_GRAPHS_2[LOOKUP],0
))</f>
        <v>4747</v>
      </c>
      <c r="G3" t="str">
        <f>INDEX(
Table_MAPPINGS_PH_GRAPHS_2[LEGEND_DESCRIPTION],
MATCH(E3,Table_MAPPINGS_PH_GRAPHS_2[LOOKUP],0
))</f>
        <v>US inflation</v>
      </c>
      <c r="I3" s="1">
        <v>35520</v>
      </c>
      <c r="O3">
        <v>98003.297269999995</v>
      </c>
      <c r="P3">
        <v>99400</v>
      </c>
      <c r="Q3">
        <v>100000</v>
      </c>
      <c r="R3">
        <v>100000</v>
      </c>
    </row>
    <row r="4" spans="2:19" x14ac:dyDescent="0.25">
      <c r="B4">
        <v>875</v>
      </c>
      <c r="C4" t="s">
        <v>144</v>
      </c>
      <c r="D4" t="s">
        <v>115</v>
      </c>
      <c r="E4" t="str">
        <f>_xlfn.CONCAT(B4,"_",C4,"_",D4)</f>
        <v>875_R_PH_COMP_2</v>
      </c>
      <c r="F4" t="str">
        <f>INDEX(
Table_MAPPINGS_PH_GRAPHS_2[SERIES_ID],
MATCH(E4,Table_MAPPINGS_PH_GRAPHS_2[LOOKUP],0
))</f>
        <v>2620</v>
      </c>
      <c r="G4" t="str">
        <f>INDEX(
Table_MAPPINGS_PH_GRAPHS_2[LEGEND_DESCRIPTION],
MATCH(E4,Table_MAPPINGS_PH_GRAPHS_2[LOOKUP],0
))</f>
        <v>World equities</v>
      </c>
      <c r="I4" s="1">
        <v>35550</v>
      </c>
      <c r="O4">
        <v>101188.08566</v>
      </c>
      <c r="P4">
        <v>100000</v>
      </c>
      <c r="Q4">
        <v>99121.267609999995</v>
      </c>
      <c r="R4">
        <v>100062.57822</v>
      </c>
    </row>
    <row r="5" spans="2:19" x14ac:dyDescent="0.25">
      <c r="B5">
        <v>875</v>
      </c>
      <c r="C5" t="s">
        <v>144</v>
      </c>
      <c r="D5" t="s">
        <v>116</v>
      </c>
      <c r="E5" t="str">
        <f>_xlfn.CONCAT(B5,"_",C5,"_",D5)</f>
        <v>875_R_PH_COMP_3</v>
      </c>
      <c r="F5" t="str">
        <f>INDEX(
Table_MAPPINGS_PH_GRAPHS_2[SERIES_ID],
MATCH(E5,Table_MAPPINGS_PH_GRAPHS_2[LOOKUP],0
))</f>
        <v>4746</v>
      </c>
      <c r="G5" t="str">
        <f>INDEX(
Table_MAPPINGS_PH_GRAPHS_2[LEGEND_DESCRIPTION],
MATCH(E5,Table_MAPPINGS_PH_GRAPHS_2[LOOKUP],0
))</f>
        <v>World bonds</v>
      </c>
      <c r="I5" s="1">
        <v>35581</v>
      </c>
      <c r="O5">
        <v>107415.30803</v>
      </c>
      <c r="P5">
        <v>102000</v>
      </c>
      <c r="Q5">
        <v>101814.65976</v>
      </c>
      <c r="R5">
        <v>100062.57822</v>
      </c>
    </row>
    <row r="6" spans="2:19" x14ac:dyDescent="0.25">
      <c r="I6" s="1">
        <v>35611</v>
      </c>
      <c r="O6">
        <v>112754.2415</v>
      </c>
      <c r="P6">
        <v>104200</v>
      </c>
      <c r="Q6">
        <v>103030.33024</v>
      </c>
      <c r="R6">
        <v>100250.31289</v>
      </c>
    </row>
    <row r="7" spans="2:19" x14ac:dyDescent="0.25">
      <c r="I7" s="1">
        <v>35642</v>
      </c>
      <c r="O7">
        <v>117928.92462000001</v>
      </c>
      <c r="P7">
        <v>107800</v>
      </c>
      <c r="Q7">
        <v>102226.82798</v>
      </c>
      <c r="R7">
        <v>100375.46934</v>
      </c>
    </row>
    <row r="8" spans="2:19" x14ac:dyDescent="0.25">
      <c r="I8" s="1">
        <v>35673</v>
      </c>
      <c r="O8">
        <v>110021.47889</v>
      </c>
      <c r="P8">
        <v>105500</v>
      </c>
      <c r="Q8">
        <v>102166.04182</v>
      </c>
      <c r="R8">
        <v>100625.78223</v>
      </c>
    </row>
    <row r="9" spans="2:19" x14ac:dyDescent="0.25">
      <c r="I9" s="1">
        <v>35703</v>
      </c>
      <c r="O9">
        <v>115980.0618</v>
      </c>
      <c r="P9">
        <v>109400</v>
      </c>
      <c r="Q9">
        <v>104341.69534999999</v>
      </c>
      <c r="R9">
        <v>100876.09512</v>
      </c>
    </row>
    <row r="10" spans="2:19" x14ac:dyDescent="0.25">
      <c r="I10" s="1">
        <v>35734</v>
      </c>
      <c r="O10">
        <v>109857.16722</v>
      </c>
      <c r="P10">
        <v>106175</v>
      </c>
      <c r="Q10">
        <v>106507.63154</v>
      </c>
      <c r="R10">
        <v>101063.82979</v>
      </c>
    </row>
    <row r="11" spans="2:19" x14ac:dyDescent="0.25">
      <c r="I11" s="1">
        <v>35764</v>
      </c>
      <c r="O11">
        <v>111782.47808</v>
      </c>
      <c r="P11">
        <v>107084</v>
      </c>
      <c r="Q11">
        <v>104874.40607</v>
      </c>
      <c r="R11">
        <v>101188.98622999999</v>
      </c>
    </row>
    <row r="12" spans="2:19" x14ac:dyDescent="0.25">
      <c r="I12" s="1">
        <v>35795</v>
      </c>
      <c r="O12">
        <v>113126.10476</v>
      </c>
      <c r="P12">
        <v>109131</v>
      </c>
      <c r="Q12">
        <v>104557.56281</v>
      </c>
      <c r="R12">
        <v>101251.56445999999</v>
      </c>
    </row>
    <row r="13" spans="2:19" x14ac:dyDescent="0.25">
      <c r="I13" s="1">
        <v>35826</v>
      </c>
      <c r="O13">
        <v>116259.92525</v>
      </c>
      <c r="P13">
        <v>109451</v>
      </c>
      <c r="Q13">
        <v>105574.31835</v>
      </c>
      <c r="R13">
        <v>101376.7209</v>
      </c>
    </row>
    <row r="14" spans="2:19" x14ac:dyDescent="0.25">
      <c r="I14" s="1">
        <v>35854</v>
      </c>
      <c r="O14">
        <v>124105.42443</v>
      </c>
      <c r="P14">
        <v>113076</v>
      </c>
      <c r="Q14">
        <v>106431.02830000001</v>
      </c>
      <c r="R14">
        <v>101376.7209</v>
      </c>
    </row>
    <row r="15" spans="2:19" x14ac:dyDescent="0.25">
      <c r="I15" s="1">
        <v>35885</v>
      </c>
      <c r="O15">
        <v>129326.90479</v>
      </c>
      <c r="P15">
        <v>117740</v>
      </c>
      <c r="Q15">
        <v>105376.6973</v>
      </c>
      <c r="R15">
        <v>101376.7209</v>
      </c>
    </row>
    <row r="16" spans="2:19" x14ac:dyDescent="0.25">
      <c r="I16" s="1">
        <v>35915</v>
      </c>
      <c r="O16">
        <v>130571.29433999999</v>
      </c>
      <c r="P16">
        <v>116195</v>
      </c>
      <c r="Q16">
        <v>107062.39111</v>
      </c>
      <c r="R16">
        <v>101501.87735</v>
      </c>
    </row>
    <row r="17" spans="9:18" x14ac:dyDescent="0.25">
      <c r="I17" s="1">
        <v>35946</v>
      </c>
      <c r="O17">
        <v>128915.42027</v>
      </c>
      <c r="P17">
        <v>120713</v>
      </c>
      <c r="Q17">
        <v>107313.93281</v>
      </c>
      <c r="R17">
        <v>101752.19024</v>
      </c>
    </row>
    <row r="18" spans="9:18" x14ac:dyDescent="0.25">
      <c r="I18" s="1">
        <v>35976</v>
      </c>
      <c r="O18">
        <v>131955.33961</v>
      </c>
      <c r="P18">
        <v>121681</v>
      </c>
      <c r="Q18">
        <v>107472.68451000001</v>
      </c>
      <c r="R18">
        <v>101877.34668</v>
      </c>
    </row>
    <row r="19" spans="9:18" x14ac:dyDescent="0.25">
      <c r="I19" s="1">
        <v>36007</v>
      </c>
      <c r="O19">
        <v>131724.05205999999</v>
      </c>
      <c r="P19">
        <v>120198</v>
      </c>
      <c r="Q19">
        <v>107613.32183</v>
      </c>
      <c r="R19">
        <v>102127.65957</v>
      </c>
    </row>
    <row r="20" spans="9:18" x14ac:dyDescent="0.25">
      <c r="I20" s="1">
        <v>36038</v>
      </c>
      <c r="O20">
        <v>114138.5321</v>
      </c>
      <c r="P20">
        <v>114945</v>
      </c>
      <c r="Q20">
        <v>110544.84155</v>
      </c>
      <c r="R20">
        <v>102252.81602</v>
      </c>
    </row>
    <row r="21" spans="9:18" x14ac:dyDescent="0.25">
      <c r="I21" s="1">
        <v>36068</v>
      </c>
      <c r="O21">
        <v>116137.56548999999</v>
      </c>
      <c r="P21">
        <v>117293</v>
      </c>
      <c r="Q21">
        <v>116424.33179</v>
      </c>
      <c r="R21">
        <v>102315.39423999999</v>
      </c>
    </row>
    <row r="22" spans="9:18" x14ac:dyDescent="0.25">
      <c r="I22" s="1">
        <v>36099</v>
      </c>
      <c r="O22">
        <v>126616.46748000001</v>
      </c>
      <c r="P22">
        <v>120503</v>
      </c>
      <c r="Q22">
        <v>119872.26983999999</v>
      </c>
      <c r="R22">
        <v>102565.70713</v>
      </c>
    </row>
    <row r="23" spans="9:18" x14ac:dyDescent="0.25">
      <c r="I23" s="1">
        <v>36129</v>
      </c>
      <c r="O23">
        <v>134126.41266</v>
      </c>
      <c r="P23">
        <v>123372</v>
      </c>
      <c r="Q23">
        <v>118179.76333</v>
      </c>
      <c r="R23">
        <v>102690.86358</v>
      </c>
    </row>
    <row r="24" spans="9:18" x14ac:dyDescent="0.25">
      <c r="I24" s="1">
        <v>36160</v>
      </c>
      <c r="O24">
        <v>140658.76777000001</v>
      </c>
      <c r="P24">
        <v>124298</v>
      </c>
      <c r="Q24">
        <v>120559.26968</v>
      </c>
      <c r="R24">
        <v>102878.59825</v>
      </c>
    </row>
    <row r="25" spans="9:18" x14ac:dyDescent="0.25">
      <c r="I25" s="1">
        <v>36191</v>
      </c>
      <c r="O25">
        <v>143718.31372999999</v>
      </c>
      <c r="P25">
        <v>126434</v>
      </c>
      <c r="Q25">
        <v>119452.36472</v>
      </c>
      <c r="R25">
        <v>103066.33292</v>
      </c>
    </row>
    <row r="26" spans="9:18" x14ac:dyDescent="0.25">
      <c r="I26" s="1">
        <v>36219</v>
      </c>
      <c r="O26">
        <v>139874.80665000001</v>
      </c>
      <c r="P26">
        <v>122987</v>
      </c>
      <c r="Q26">
        <v>115613.22466000001</v>
      </c>
      <c r="R26">
        <v>103066.33292</v>
      </c>
    </row>
    <row r="27" spans="9:18" x14ac:dyDescent="0.25">
      <c r="I27" s="1">
        <v>36250</v>
      </c>
      <c r="O27">
        <v>145678.21653000001</v>
      </c>
      <c r="P27">
        <v>119565</v>
      </c>
      <c r="Q27">
        <v>115904.90319</v>
      </c>
      <c r="R27">
        <v>103128.91114</v>
      </c>
    </row>
    <row r="28" spans="9:18" x14ac:dyDescent="0.25">
      <c r="I28" s="1">
        <v>36280</v>
      </c>
      <c r="O28">
        <v>151400.60524</v>
      </c>
      <c r="P28">
        <v>121644</v>
      </c>
      <c r="Q28">
        <v>115858.66662</v>
      </c>
      <c r="R28">
        <v>103817.27159</v>
      </c>
    </row>
    <row r="29" spans="9:18" x14ac:dyDescent="0.25">
      <c r="I29" s="1">
        <v>36311</v>
      </c>
      <c r="O29">
        <v>145847.86418999999</v>
      </c>
      <c r="P29">
        <v>115684</v>
      </c>
      <c r="Q29">
        <v>113906.59105</v>
      </c>
      <c r="R29">
        <v>103879.84981</v>
      </c>
    </row>
    <row r="30" spans="9:18" x14ac:dyDescent="0.25">
      <c r="I30" s="1">
        <v>36341</v>
      </c>
      <c r="O30">
        <v>152629.96814000001</v>
      </c>
      <c r="P30">
        <v>114819</v>
      </c>
      <c r="Q30">
        <v>111910.94589</v>
      </c>
      <c r="R30">
        <v>103879.84981</v>
      </c>
    </row>
    <row r="31" spans="9:18" x14ac:dyDescent="0.25">
      <c r="I31" s="1">
        <v>36372</v>
      </c>
      <c r="O31">
        <v>152151.50774999999</v>
      </c>
      <c r="P31">
        <v>113627</v>
      </c>
      <c r="Q31">
        <v>114652.95114</v>
      </c>
      <c r="R31">
        <v>104317.89737000001</v>
      </c>
    </row>
    <row r="32" spans="9:18" x14ac:dyDescent="0.25">
      <c r="I32" s="1">
        <v>36403</v>
      </c>
      <c r="O32">
        <v>151860.359</v>
      </c>
      <c r="P32">
        <v>112443</v>
      </c>
      <c r="Q32">
        <v>115185.26577</v>
      </c>
      <c r="R32">
        <v>104568.21026000001</v>
      </c>
    </row>
    <row r="33" spans="9:18" x14ac:dyDescent="0.25">
      <c r="I33" s="1">
        <v>36433</v>
      </c>
      <c r="O33">
        <v>150367.20194</v>
      </c>
      <c r="P33">
        <v>109862</v>
      </c>
      <c r="Q33">
        <v>116981.33585</v>
      </c>
      <c r="R33">
        <v>105006.25782</v>
      </c>
    </row>
    <row r="34" spans="9:18" x14ac:dyDescent="0.25">
      <c r="I34" s="1">
        <v>36464</v>
      </c>
      <c r="O34">
        <v>158162.65323</v>
      </c>
      <c r="P34">
        <v>106693</v>
      </c>
      <c r="Q34">
        <v>116923.92963</v>
      </c>
      <c r="R34">
        <v>105193.99249</v>
      </c>
    </row>
    <row r="35" spans="9:18" x14ac:dyDescent="0.25">
      <c r="I35" s="1">
        <v>36494</v>
      </c>
      <c r="O35">
        <v>162591.64715</v>
      </c>
      <c r="P35">
        <v>110712</v>
      </c>
      <c r="Q35">
        <v>115698.85868999999</v>
      </c>
      <c r="R35">
        <v>105381.72715999999</v>
      </c>
    </row>
    <row r="36" spans="9:18" x14ac:dyDescent="0.25">
      <c r="I36" s="1">
        <v>36525</v>
      </c>
      <c r="O36">
        <v>175731.85855999999</v>
      </c>
      <c r="P36">
        <v>109745</v>
      </c>
      <c r="Q36">
        <v>115415.94689000001</v>
      </c>
      <c r="R36">
        <v>105632.04005</v>
      </c>
    </row>
    <row r="37" spans="9:18" x14ac:dyDescent="0.25">
      <c r="I37" s="1">
        <v>36556</v>
      </c>
      <c r="O37">
        <v>165648.12645000001</v>
      </c>
      <c r="P37">
        <v>111313</v>
      </c>
      <c r="Q37">
        <v>112955.61237</v>
      </c>
      <c r="R37">
        <v>105944.93115999999</v>
      </c>
    </row>
    <row r="38" spans="9:18" x14ac:dyDescent="0.25">
      <c r="I38" s="1">
        <v>36585</v>
      </c>
      <c r="O38">
        <v>166075.00560999999</v>
      </c>
      <c r="P38">
        <v>113922</v>
      </c>
      <c r="Q38">
        <v>112145.05976</v>
      </c>
      <c r="R38">
        <v>106382.97872</v>
      </c>
    </row>
    <row r="39" spans="9:18" x14ac:dyDescent="0.25">
      <c r="I39" s="1">
        <v>36616</v>
      </c>
      <c r="O39">
        <v>177533.27632999999</v>
      </c>
      <c r="P39">
        <v>119527</v>
      </c>
      <c r="Q39">
        <v>115617.37037</v>
      </c>
      <c r="R39">
        <v>107008.76095</v>
      </c>
    </row>
    <row r="40" spans="9:18" x14ac:dyDescent="0.25">
      <c r="I40" s="1">
        <v>36646</v>
      </c>
      <c r="O40">
        <v>170006.40319000001</v>
      </c>
      <c r="P40">
        <v>119293</v>
      </c>
      <c r="Q40">
        <v>111842.13236</v>
      </c>
      <c r="R40">
        <v>106946.18273</v>
      </c>
    </row>
    <row r="41" spans="9:18" x14ac:dyDescent="0.25">
      <c r="I41" s="1">
        <v>36677</v>
      </c>
      <c r="O41">
        <v>165682.10505000001</v>
      </c>
      <c r="P41">
        <v>117580</v>
      </c>
      <c r="Q41">
        <v>112713.39191999999</v>
      </c>
      <c r="R41">
        <v>107133.91740000001</v>
      </c>
    </row>
    <row r="42" spans="9:18" x14ac:dyDescent="0.25">
      <c r="I42" s="1">
        <v>36707</v>
      </c>
      <c r="O42">
        <v>171240.42741999999</v>
      </c>
      <c r="P42">
        <v>119744</v>
      </c>
      <c r="Q42">
        <v>115447.26416999999</v>
      </c>
      <c r="R42">
        <v>107759.69962</v>
      </c>
    </row>
    <row r="43" spans="9:18" x14ac:dyDescent="0.25">
      <c r="I43" s="1">
        <v>36738</v>
      </c>
      <c r="O43">
        <v>166399.33564</v>
      </c>
      <c r="P43">
        <v>121474</v>
      </c>
      <c r="Q43">
        <v>113493.41941</v>
      </c>
      <c r="R43">
        <v>108072.59074</v>
      </c>
    </row>
    <row r="44" spans="9:18" x14ac:dyDescent="0.25">
      <c r="I44" s="1">
        <v>36769</v>
      </c>
      <c r="O44">
        <v>171791.44500000001</v>
      </c>
      <c r="P44">
        <v>123716</v>
      </c>
      <c r="Q44">
        <v>112639.42925</v>
      </c>
      <c r="R44">
        <v>108072.59074</v>
      </c>
    </row>
    <row r="45" spans="9:18" x14ac:dyDescent="0.25">
      <c r="I45" s="1">
        <v>36799</v>
      </c>
      <c r="O45">
        <v>162636.66573000001</v>
      </c>
      <c r="P45">
        <v>121808</v>
      </c>
      <c r="Q45">
        <v>112417.35643</v>
      </c>
      <c r="R45">
        <v>108635.79474</v>
      </c>
    </row>
    <row r="46" spans="9:18" x14ac:dyDescent="0.25">
      <c r="I46" s="1">
        <v>36830</v>
      </c>
      <c r="O46">
        <v>159891.75915</v>
      </c>
      <c r="P46">
        <v>126897</v>
      </c>
      <c r="Q46">
        <v>110989.70015</v>
      </c>
      <c r="R46">
        <v>108823.52941</v>
      </c>
    </row>
    <row r="47" spans="9:18" x14ac:dyDescent="0.25">
      <c r="I47" s="1">
        <v>36860</v>
      </c>
      <c r="O47">
        <v>150164.18901</v>
      </c>
      <c r="P47">
        <v>129955</v>
      </c>
      <c r="Q47">
        <v>113193.47586000001</v>
      </c>
      <c r="R47">
        <v>109011.26407999999</v>
      </c>
    </row>
    <row r="48" spans="9:18" x14ac:dyDescent="0.25">
      <c r="I48" s="1">
        <v>36891</v>
      </c>
      <c r="O48">
        <v>152573.29626</v>
      </c>
      <c r="P48">
        <v>135703</v>
      </c>
      <c r="Q48">
        <v>117250.04132999999</v>
      </c>
      <c r="R48">
        <v>109261.57696999999</v>
      </c>
    </row>
    <row r="49" spans="9:18" x14ac:dyDescent="0.25">
      <c r="I49" s="1">
        <v>36922</v>
      </c>
      <c r="O49">
        <v>155511.34112</v>
      </c>
      <c r="P49">
        <v>135528</v>
      </c>
      <c r="Q49">
        <v>117100.58447</v>
      </c>
      <c r="R49">
        <v>109887.35920000001</v>
      </c>
    </row>
    <row r="50" spans="9:18" x14ac:dyDescent="0.25">
      <c r="I50" s="1">
        <v>36950</v>
      </c>
      <c r="O50">
        <v>142351.56443</v>
      </c>
      <c r="P50">
        <v>131923</v>
      </c>
      <c r="Q50">
        <v>117056.40755</v>
      </c>
      <c r="R50">
        <v>110137.67208999999</v>
      </c>
    </row>
    <row r="51" spans="9:18" x14ac:dyDescent="0.25">
      <c r="I51" s="1">
        <v>36981</v>
      </c>
      <c r="O51">
        <v>132977.58025999999</v>
      </c>
      <c r="P51">
        <v>130298</v>
      </c>
      <c r="Q51">
        <v>113679.8444</v>
      </c>
      <c r="R51">
        <v>110200.25031</v>
      </c>
    </row>
    <row r="52" spans="9:18" x14ac:dyDescent="0.25">
      <c r="I52" s="1">
        <v>37011</v>
      </c>
      <c r="O52">
        <v>142779.91558</v>
      </c>
      <c r="P52">
        <v>132444</v>
      </c>
      <c r="Q52">
        <v>113276.09963</v>
      </c>
      <c r="R52">
        <v>110387.98497999999</v>
      </c>
    </row>
    <row r="53" spans="9:18" x14ac:dyDescent="0.25">
      <c r="I53" s="1">
        <v>37042</v>
      </c>
      <c r="O53">
        <v>140919.37259000001</v>
      </c>
      <c r="P53">
        <v>133505</v>
      </c>
      <c r="Q53">
        <v>112933.53711999999</v>
      </c>
      <c r="R53">
        <v>110951.18899</v>
      </c>
    </row>
    <row r="54" spans="9:18" x14ac:dyDescent="0.25">
      <c r="I54" s="1">
        <v>37072</v>
      </c>
      <c r="O54">
        <v>136484.36799999999</v>
      </c>
      <c r="P54">
        <v>132941</v>
      </c>
      <c r="Q54">
        <v>111900.04029999999</v>
      </c>
      <c r="R54">
        <v>111201.50188</v>
      </c>
    </row>
    <row r="55" spans="9:18" x14ac:dyDescent="0.25">
      <c r="I55" s="1">
        <v>37103</v>
      </c>
      <c r="O55">
        <v>134660.07294000001</v>
      </c>
      <c r="P55">
        <v>133508</v>
      </c>
      <c r="Q55">
        <v>114722.68887</v>
      </c>
      <c r="R55">
        <v>111013.76721000001</v>
      </c>
    </row>
    <row r="56" spans="9:18" x14ac:dyDescent="0.25">
      <c r="I56" s="1">
        <v>37134</v>
      </c>
      <c r="O56">
        <v>128176.66173000001</v>
      </c>
      <c r="P56">
        <v>134831</v>
      </c>
      <c r="Q56">
        <v>119036.49969</v>
      </c>
      <c r="R56">
        <v>111013.76721000001</v>
      </c>
    </row>
    <row r="57" spans="9:18" x14ac:dyDescent="0.25">
      <c r="I57" s="1">
        <v>37164</v>
      </c>
      <c r="O57">
        <v>116865.16138999999</v>
      </c>
      <c r="P57">
        <v>124835</v>
      </c>
      <c r="Q57">
        <v>119907.31034</v>
      </c>
      <c r="R57">
        <v>111451.81477</v>
      </c>
    </row>
    <row r="58" spans="9:18" x14ac:dyDescent="0.25">
      <c r="I58" s="1">
        <v>37195</v>
      </c>
      <c r="O58">
        <v>119096.70898</v>
      </c>
      <c r="P58">
        <v>131111</v>
      </c>
      <c r="Q58">
        <v>120855.33156999999</v>
      </c>
      <c r="R58">
        <v>111138.92365</v>
      </c>
    </row>
    <row r="59" spans="9:18" x14ac:dyDescent="0.25">
      <c r="I59" s="1">
        <v>37225</v>
      </c>
      <c r="O59">
        <v>126124.39111</v>
      </c>
      <c r="P59">
        <v>130473</v>
      </c>
      <c r="Q59">
        <v>119157.33265</v>
      </c>
      <c r="R59">
        <v>111076.34543</v>
      </c>
    </row>
    <row r="60" spans="9:18" x14ac:dyDescent="0.25">
      <c r="I60" s="1">
        <v>37256</v>
      </c>
      <c r="O60">
        <v>126904.48824000001</v>
      </c>
      <c r="P60">
        <v>130316</v>
      </c>
      <c r="Q60">
        <v>116089.29493</v>
      </c>
      <c r="R60">
        <v>111013.76721000001</v>
      </c>
    </row>
    <row r="61" spans="9:18" x14ac:dyDescent="0.25">
      <c r="I61" s="1">
        <v>37287</v>
      </c>
      <c r="O61">
        <v>123046.93584999999</v>
      </c>
      <c r="P61">
        <v>132594</v>
      </c>
      <c r="Q61">
        <v>113942.42372999999</v>
      </c>
      <c r="R61">
        <v>111201.50188</v>
      </c>
    </row>
    <row r="62" spans="9:18" x14ac:dyDescent="0.25">
      <c r="I62" s="1">
        <v>37315</v>
      </c>
      <c r="O62">
        <v>121964.71132</v>
      </c>
      <c r="P62">
        <v>133901</v>
      </c>
      <c r="Q62">
        <v>114532.75191000001</v>
      </c>
      <c r="R62">
        <v>111389.23655</v>
      </c>
    </row>
    <row r="63" spans="9:18" x14ac:dyDescent="0.25">
      <c r="I63" s="1">
        <v>37346</v>
      </c>
      <c r="O63">
        <v>127337.25539000001</v>
      </c>
      <c r="P63">
        <v>131954</v>
      </c>
      <c r="Q63">
        <v>114217.54581</v>
      </c>
      <c r="R63">
        <v>111702.12766</v>
      </c>
    </row>
    <row r="64" spans="9:18" x14ac:dyDescent="0.25">
      <c r="I64" s="1">
        <v>37376</v>
      </c>
      <c r="O64">
        <v>123009.09325999999</v>
      </c>
      <c r="P64">
        <v>132282</v>
      </c>
      <c r="Q64">
        <v>118305.34934</v>
      </c>
      <c r="R64">
        <v>112202.75344</v>
      </c>
    </row>
    <row r="65" spans="9:18" x14ac:dyDescent="0.25">
      <c r="I65" s="1">
        <v>37407</v>
      </c>
      <c r="O65">
        <v>123214.19151999999</v>
      </c>
      <c r="P65">
        <v>135411</v>
      </c>
      <c r="Q65">
        <v>121651.30817</v>
      </c>
      <c r="R65">
        <v>112327.90989</v>
      </c>
    </row>
    <row r="66" spans="9:18" x14ac:dyDescent="0.25">
      <c r="I66" s="1">
        <v>37437</v>
      </c>
      <c r="O66">
        <v>115717.00365</v>
      </c>
      <c r="P66">
        <v>132357</v>
      </c>
      <c r="Q66">
        <v>127524.72508</v>
      </c>
      <c r="R66">
        <v>112390.48811000001</v>
      </c>
    </row>
    <row r="67" spans="9:18" x14ac:dyDescent="0.25">
      <c r="I67" s="1">
        <v>37468</v>
      </c>
      <c r="O67">
        <v>105953.06292</v>
      </c>
      <c r="P67">
        <v>129372</v>
      </c>
      <c r="Q67">
        <v>128778.41991</v>
      </c>
      <c r="R67">
        <v>112640.80100000001</v>
      </c>
    </row>
    <row r="68" spans="9:18" x14ac:dyDescent="0.25">
      <c r="I68" s="1">
        <v>37499</v>
      </c>
      <c r="O68">
        <v>106133.99589999999</v>
      </c>
      <c r="P68">
        <v>136271</v>
      </c>
      <c r="Q68">
        <v>131025.81801</v>
      </c>
      <c r="R68">
        <v>112953.69212000001</v>
      </c>
    </row>
    <row r="69" spans="9:18" x14ac:dyDescent="0.25">
      <c r="I69" s="1">
        <v>37529</v>
      </c>
      <c r="O69">
        <v>94448.608290000004</v>
      </c>
      <c r="P69">
        <v>131279</v>
      </c>
      <c r="Q69">
        <v>132456.80142</v>
      </c>
      <c r="R69">
        <v>113141.42677999999</v>
      </c>
    </row>
    <row r="70" spans="9:18" x14ac:dyDescent="0.25">
      <c r="I70" s="1">
        <v>37560</v>
      </c>
      <c r="O70">
        <v>101407.96522</v>
      </c>
      <c r="P70">
        <v>132098</v>
      </c>
      <c r="Q70">
        <v>131913.71322000001</v>
      </c>
      <c r="R70">
        <v>113391.73967</v>
      </c>
    </row>
    <row r="71" spans="9:18" x14ac:dyDescent="0.25">
      <c r="I71" s="1">
        <v>37590</v>
      </c>
      <c r="O71">
        <v>106860.05846</v>
      </c>
      <c r="P71">
        <v>133594</v>
      </c>
      <c r="Q71">
        <v>132079.22481000001</v>
      </c>
      <c r="R71">
        <v>113579.47434</v>
      </c>
    </row>
    <row r="72" spans="9:18" x14ac:dyDescent="0.25">
      <c r="I72" s="1">
        <v>37621</v>
      </c>
      <c r="O72">
        <v>101668.14071000001</v>
      </c>
      <c r="P72">
        <v>134446</v>
      </c>
      <c r="Q72">
        <v>138720.60175999999</v>
      </c>
      <c r="R72">
        <v>113767.20901000001</v>
      </c>
    </row>
    <row r="73" spans="9:18" x14ac:dyDescent="0.25">
      <c r="I73" s="1">
        <v>37652</v>
      </c>
      <c r="O73">
        <v>98569.893490000002</v>
      </c>
      <c r="P73">
        <v>128934</v>
      </c>
      <c r="Q73">
        <v>140620.12977999999</v>
      </c>
      <c r="R73">
        <v>114267.83478999999</v>
      </c>
    </row>
    <row r="74" spans="9:18" x14ac:dyDescent="0.25">
      <c r="I74" s="1">
        <v>37680</v>
      </c>
      <c r="O74">
        <v>96844.774229999995</v>
      </c>
      <c r="P74">
        <v>129710</v>
      </c>
      <c r="Q74">
        <v>142592.06252000001</v>
      </c>
      <c r="R74">
        <v>114893.61702000001</v>
      </c>
    </row>
    <row r="75" spans="9:18" x14ac:dyDescent="0.25">
      <c r="I75" s="1">
        <v>37711</v>
      </c>
      <c r="O75">
        <v>96525.105519999997</v>
      </c>
      <c r="P75">
        <v>129032</v>
      </c>
      <c r="Q75">
        <v>143028.68251000001</v>
      </c>
      <c r="R75">
        <v>115081.35169</v>
      </c>
    </row>
    <row r="76" spans="9:18" x14ac:dyDescent="0.25">
      <c r="I76" s="1">
        <v>37741</v>
      </c>
      <c r="O76">
        <v>105079.00331</v>
      </c>
      <c r="P76">
        <v>136583</v>
      </c>
      <c r="Q76">
        <v>144743.87161</v>
      </c>
      <c r="R76">
        <v>114643.30413</v>
      </c>
    </row>
    <row r="77" spans="9:18" x14ac:dyDescent="0.25">
      <c r="I77" s="1">
        <v>37772</v>
      </c>
      <c r="O77">
        <v>111061.56750999999</v>
      </c>
      <c r="P77">
        <v>147332</v>
      </c>
      <c r="Q77">
        <v>151020.76921999999</v>
      </c>
      <c r="R77">
        <v>114455.56946</v>
      </c>
    </row>
    <row r="78" spans="9:18" x14ac:dyDescent="0.25">
      <c r="I78" s="1">
        <v>37802</v>
      </c>
      <c r="O78">
        <v>112969.70507</v>
      </c>
      <c r="P78">
        <v>149306</v>
      </c>
      <c r="Q78">
        <v>148580.71436000001</v>
      </c>
      <c r="R78">
        <v>114580.72590999999</v>
      </c>
    </row>
    <row r="79" spans="9:18" x14ac:dyDescent="0.25">
      <c r="I79" s="1">
        <v>37833</v>
      </c>
      <c r="O79">
        <v>115250.56457</v>
      </c>
      <c r="P79">
        <v>145189</v>
      </c>
      <c r="Q79">
        <v>144164.31698999999</v>
      </c>
      <c r="R79">
        <v>114956.19524</v>
      </c>
    </row>
    <row r="80" spans="9:18" x14ac:dyDescent="0.25">
      <c r="I80" s="1">
        <v>37864</v>
      </c>
      <c r="O80">
        <v>117726.40235</v>
      </c>
      <c r="P80">
        <v>142854</v>
      </c>
      <c r="Q80">
        <v>143383.47091999999</v>
      </c>
      <c r="R80">
        <v>115456.82103000001</v>
      </c>
    </row>
    <row r="81" spans="9:18" x14ac:dyDescent="0.25">
      <c r="I81" s="1">
        <v>37894</v>
      </c>
      <c r="O81">
        <v>118434.92362</v>
      </c>
      <c r="P81">
        <v>149201</v>
      </c>
      <c r="Q81">
        <v>151512.70937999999</v>
      </c>
      <c r="R81">
        <v>115832.29036</v>
      </c>
    </row>
    <row r="82" spans="9:18" x14ac:dyDescent="0.25">
      <c r="I82" s="1">
        <v>37925</v>
      </c>
      <c r="O82">
        <v>125451.25911</v>
      </c>
      <c r="P82">
        <v>151016</v>
      </c>
      <c r="Q82">
        <v>150752.19576999999</v>
      </c>
      <c r="R82">
        <v>115707.13391999999</v>
      </c>
    </row>
    <row r="83" spans="9:18" x14ac:dyDescent="0.25">
      <c r="I83" s="1">
        <v>37955</v>
      </c>
      <c r="O83">
        <v>127347.37536999999</v>
      </c>
      <c r="P83">
        <v>154888</v>
      </c>
      <c r="Q83">
        <v>153294.46750999999</v>
      </c>
      <c r="R83">
        <v>115769.71214</v>
      </c>
    </row>
    <row r="84" spans="9:18" x14ac:dyDescent="0.25">
      <c r="I84" s="1">
        <v>37986</v>
      </c>
      <c r="O84">
        <v>135327.01029000001</v>
      </c>
      <c r="P84">
        <v>162813</v>
      </c>
      <c r="Q84">
        <v>159404.87651999999</v>
      </c>
      <c r="R84">
        <v>116082.60325</v>
      </c>
    </row>
    <row r="85" spans="9:18" x14ac:dyDescent="0.25">
      <c r="I85" s="1">
        <v>38017</v>
      </c>
      <c r="O85">
        <v>137498.45134</v>
      </c>
      <c r="P85">
        <v>169471</v>
      </c>
      <c r="Q85">
        <v>159829.71952000001</v>
      </c>
      <c r="R85">
        <v>116583.22904000001</v>
      </c>
    </row>
    <row r="86" spans="9:18" x14ac:dyDescent="0.25">
      <c r="I86" s="1">
        <v>38046</v>
      </c>
      <c r="O86">
        <v>139800.90012999999</v>
      </c>
      <c r="P86">
        <v>172330</v>
      </c>
      <c r="Q86">
        <v>160075.24069999999</v>
      </c>
      <c r="R86">
        <v>116833.54193000001</v>
      </c>
    </row>
    <row r="87" spans="9:18" x14ac:dyDescent="0.25">
      <c r="I87" s="1">
        <v>38077</v>
      </c>
      <c r="O87">
        <v>138873.23529000001</v>
      </c>
      <c r="P87">
        <v>168765</v>
      </c>
      <c r="Q87">
        <v>162375.15995</v>
      </c>
      <c r="R87">
        <v>117083.85481999999</v>
      </c>
    </row>
    <row r="88" spans="9:18" x14ac:dyDescent="0.25">
      <c r="I88" s="1">
        <v>38107</v>
      </c>
      <c r="O88">
        <v>136028.90757000001</v>
      </c>
      <c r="P88">
        <v>169513</v>
      </c>
      <c r="Q88">
        <v>155418.78815000001</v>
      </c>
      <c r="R88">
        <v>117271.58949</v>
      </c>
    </row>
    <row r="89" spans="9:18" x14ac:dyDescent="0.25">
      <c r="I89" s="1">
        <v>38138</v>
      </c>
      <c r="O89">
        <v>137268.26779000001</v>
      </c>
      <c r="P89">
        <v>166316</v>
      </c>
      <c r="Q89">
        <v>156634.11535000001</v>
      </c>
      <c r="R89">
        <v>117772.21527</v>
      </c>
    </row>
    <row r="90" spans="9:18" x14ac:dyDescent="0.25">
      <c r="I90" s="1">
        <v>38168</v>
      </c>
      <c r="O90">
        <v>140086.22223000001</v>
      </c>
      <c r="P90">
        <v>168422</v>
      </c>
      <c r="Q90">
        <v>156973.61478999999</v>
      </c>
      <c r="R90">
        <v>118210.26283000001</v>
      </c>
    </row>
    <row r="91" spans="9:18" x14ac:dyDescent="0.25">
      <c r="I91" s="1">
        <v>38199</v>
      </c>
      <c r="O91">
        <v>135512.42058999999</v>
      </c>
      <c r="P91">
        <v>163943</v>
      </c>
      <c r="Q91">
        <v>156172.83233</v>
      </c>
      <c r="R91">
        <v>118335.41927</v>
      </c>
    </row>
    <row r="92" spans="9:18" x14ac:dyDescent="0.25">
      <c r="I92" s="1">
        <v>38230</v>
      </c>
      <c r="O92">
        <v>136108.02741000001</v>
      </c>
      <c r="P92">
        <v>166448</v>
      </c>
      <c r="Q92">
        <v>159868.16638000001</v>
      </c>
      <c r="R92">
        <v>118397.9975</v>
      </c>
    </row>
    <row r="93" spans="9:18" x14ac:dyDescent="0.25">
      <c r="I93" s="1">
        <v>38260</v>
      </c>
      <c r="O93">
        <v>138682.85699999999</v>
      </c>
      <c r="P93">
        <v>167880</v>
      </c>
      <c r="Q93">
        <v>162121.1361</v>
      </c>
      <c r="R93">
        <v>118773.46683</v>
      </c>
    </row>
    <row r="94" spans="9:18" x14ac:dyDescent="0.25">
      <c r="I94" s="1">
        <v>38291</v>
      </c>
      <c r="O94">
        <v>142076.48496999999</v>
      </c>
      <c r="P94">
        <v>169855</v>
      </c>
      <c r="Q94">
        <v>166911.04358999999</v>
      </c>
      <c r="R94">
        <v>119399.24906</v>
      </c>
    </row>
    <row r="95" spans="9:18" x14ac:dyDescent="0.25">
      <c r="I95" s="1">
        <v>38321</v>
      </c>
      <c r="O95">
        <v>149539.93956999999</v>
      </c>
      <c r="P95">
        <v>179368</v>
      </c>
      <c r="Q95">
        <v>172932.86113</v>
      </c>
      <c r="R95">
        <v>119962.45307</v>
      </c>
    </row>
    <row r="96" spans="9:18" x14ac:dyDescent="0.25">
      <c r="I96" s="1">
        <v>38352</v>
      </c>
      <c r="O96">
        <v>155248.34430999999</v>
      </c>
      <c r="P96">
        <v>183921</v>
      </c>
      <c r="Q96">
        <v>175901.79787000001</v>
      </c>
      <c r="R96">
        <v>119962.45307</v>
      </c>
    </row>
    <row r="97" spans="9:18" x14ac:dyDescent="0.25">
      <c r="I97" s="1">
        <v>38383</v>
      </c>
      <c r="O97">
        <v>151753.02587000001</v>
      </c>
      <c r="P97">
        <v>180744</v>
      </c>
      <c r="Q97">
        <v>173432.19490999999</v>
      </c>
      <c r="R97">
        <v>119899.87484</v>
      </c>
    </row>
    <row r="98" spans="9:18" x14ac:dyDescent="0.25">
      <c r="I98" s="1">
        <v>38411</v>
      </c>
      <c r="O98">
        <v>156560.26172000001</v>
      </c>
      <c r="P98">
        <v>187982</v>
      </c>
      <c r="Q98">
        <v>173686.95812</v>
      </c>
      <c r="R98">
        <v>120400.50062999999</v>
      </c>
    </row>
    <row r="99" spans="9:18" x14ac:dyDescent="0.25">
      <c r="I99" s="1">
        <v>38442</v>
      </c>
      <c r="O99">
        <v>153521.20105</v>
      </c>
      <c r="P99">
        <v>182264</v>
      </c>
      <c r="Q99">
        <v>171364.85798999999</v>
      </c>
      <c r="R99">
        <v>120838.54819</v>
      </c>
    </row>
    <row r="100" spans="9:18" x14ac:dyDescent="0.25">
      <c r="I100" s="1">
        <v>38472</v>
      </c>
      <c r="O100">
        <v>150176.08765</v>
      </c>
      <c r="P100">
        <v>186252</v>
      </c>
      <c r="Q100">
        <v>173913.3879</v>
      </c>
      <c r="R100">
        <v>121214.01751999999</v>
      </c>
    </row>
    <row r="101" spans="9:18" x14ac:dyDescent="0.25">
      <c r="I101" s="1">
        <v>38503</v>
      </c>
      <c r="O101">
        <v>152844.32772</v>
      </c>
      <c r="P101">
        <v>182602</v>
      </c>
      <c r="Q101">
        <v>170398.85441</v>
      </c>
      <c r="R101">
        <v>121151.4393</v>
      </c>
    </row>
    <row r="102" spans="9:18" x14ac:dyDescent="0.25">
      <c r="I102" s="1">
        <v>38533</v>
      </c>
      <c r="O102">
        <v>154166.85578000001</v>
      </c>
      <c r="P102">
        <v>184414</v>
      </c>
      <c r="Q102">
        <v>168917.11903999999</v>
      </c>
      <c r="R102">
        <v>121214.01751999999</v>
      </c>
    </row>
    <row r="103" spans="9:18" x14ac:dyDescent="0.25">
      <c r="I103" s="1">
        <v>38564</v>
      </c>
      <c r="O103">
        <v>159552.15715000001</v>
      </c>
      <c r="P103">
        <v>182623</v>
      </c>
      <c r="Q103">
        <v>167266.94104000001</v>
      </c>
      <c r="R103">
        <v>121964.9562</v>
      </c>
    </row>
    <row r="104" spans="9:18" x14ac:dyDescent="0.25">
      <c r="I104" s="1">
        <v>38595</v>
      </c>
      <c r="O104">
        <v>160754.41078000001</v>
      </c>
      <c r="P104">
        <v>186610</v>
      </c>
      <c r="Q104">
        <v>170276.78036999999</v>
      </c>
      <c r="R104">
        <v>122715.89487</v>
      </c>
    </row>
    <row r="105" spans="9:18" x14ac:dyDescent="0.25">
      <c r="I105" s="1">
        <v>38625</v>
      </c>
      <c r="O105">
        <v>164929.79186999999</v>
      </c>
      <c r="P105">
        <v>191896</v>
      </c>
      <c r="Q105">
        <v>167019.49223999999</v>
      </c>
      <c r="R105">
        <v>124405.50688</v>
      </c>
    </row>
    <row r="106" spans="9:18" x14ac:dyDescent="0.25">
      <c r="I106" s="1">
        <v>38656</v>
      </c>
      <c r="O106">
        <v>160928.41310000001</v>
      </c>
      <c r="P106">
        <v>187706</v>
      </c>
      <c r="Q106">
        <v>163980.28964999999</v>
      </c>
      <c r="R106">
        <v>124593.24155000001</v>
      </c>
    </row>
    <row r="107" spans="9:18" x14ac:dyDescent="0.25">
      <c r="I107" s="1">
        <v>38686</v>
      </c>
      <c r="O107">
        <v>166290.46919</v>
      </c>
      <c r="P107">
        <v>190988</v>
      </c>
      <c r="Q107">
        <v>161979.44255000001</v>
      </c>
      <c r="R107">
        <v>123967.45931999999</v>
      </c>
    </row>
    <row r="108" spans="9:18" x14ac:dyDescent="0.25">
      <c r="I108" s="1">
        <v>38717</v>
      </c>
      <c r="O108">
        <v>169974.57125000001</v>
      </c>
      <c r="P108">
        <v>194538</v>
      </c>
      <c r="Q108">
        <v>163808.41425999999</v>
      </c>
      <c r="R108">
        <v>123967.45931999999</v>
      </c>
    </row>
    <row r="109" spans="9:18" x14ac:dyDescent="0.25">
      <c r="I109" s="1">
        <v>38748</v>
      </c>
      <c r="O109">
        <v>177564.49494</v>
      </c>
      <c r="P109">
        <v>203206</v>
      </c>
      <c r="Q109">
        <v>165924.54910999999</v>
      </c>
      <c r="R109">
        <v>124718.398</v>
      </c>
    </row>
    <row r="110" spans="9:18" x14ac:dyDescent="0.25">
      <c r="I110" s="1">
        <v>38776</v>
      </c>
      <c r="O110">
        <v>177300.14879000001</v>
      </c>
      <c r="P110">
        <v>201954</v>
      </c>
      <c r="Q110">
        <v>165069.08022999999</v>
      </c>
      <c r="R110">
        <v>124780.97622</v>
      </c>
    </row>
    <row r="111" spans="9:18" x14ac:dyDescent="0.25">
      <c r="I111" s="1">
        <v>38807</v>
      </c>
      <c r="O111">
        <v>181198.79443000001</v>
      </c>
      <c r="P111">
        <v>204820</v>
      </c>
      <c r="Q111">
        <v>163143.78013999999</v>
      </c>
      <c r="R111">
        <v>124968.71089</v>
      </c>
    </row>
    <row r="112" spans="9:18" x14ac:dyDescent="0.25">
      <c r="I112" s="1">
        <v>38837</v>
      </c>
      <c r="O112">
        <v>186700.13824999999</v>
      </c>
      <c r="P112">
        <v>211146</v>
      </c>
      <c r="Q112">
        <v>167039.40221</v>
      </c>
      <c r="R112">
        <v>125594.49312</v>
      </c>
    </row>
    <row r="113" spans="9:18" x14ac:dyDescent="0.25">
      <c r="I113" s="1">
        <v>38868</v>
      </c>
      <c r="O113">
        <v>180322.6495</v>
      </c>
      <c r="P113">
        <v>179531</v>
      </c>
      <c r="Q113">
        <v>170099.86147999999</v>
      </c>
      <c r="R113">
        <v>125969.96245000001</v>
      </c>
    </row>
    <row r="114" spans="9:18" x14ac:dyDescent="0.25">
      <c r="I114" s="1">
        <v>38898</v>
      </c>
      <c r="O114">
        <v>180269.78026999999</v>
      </c>
      <c r="P114">
        <v>205868</v>
      </c>
      <c r="Q114">
        <v>168315.25151999999</v>
      </c>
      <c r="R114">
        <v>126282.85357000001</v>
      </c>
    </row>
    <row r="115" spans="9:18" x14ac:dyDescent="0.25">
      <c r="I115" s="1">
        <v>38929</v>
      </c>
      <c r="O115">
        <v>181394.81537999999</v>
      </c>
      <c r="P115">
        <v>213503</v>
      </c>
      <c r="Q115">
        <v>169664.53537</v>
      </c>
      <c r="R115">
        <v>126971.21402</v>
      </c>
    </row>
    <row r="116" spans="9:18" x14ac:dyDescent="0.25">
      <c r="I116" s="1">
        <v>38960</v>
      </c>
      <c r="O116">
        <v>186103.30476</v>
      </c>
      <c r="P116">
        <v>217351</v>
      </c>
      <c r="Q116">
        <v>171235.09985999999</v>
      </c>
      <c r="R116">
        <v>127534.41802</v>
      </c>
    </row>
    <row r="117" spans="9:18" x14ac:dyDescent="0.25">
      <c r="I117" s="1">
        <v>38990</v>
      </c>
      <c r="O117">
        <v>188322.34038000001</v>
      </c>
      <c r="P117">
        <v>214992</v>
      </c>
      <c r="Q117">
        <v>170746.83012</v>
      </c>
      <c r="R117">
        <v>126908.63579</v>
      </c>
    </row>
    <row r="118" spans="9:18" x14ac:dyDescent="0.25">
      <c r="I118" s="1">
        <v>39021</v>
      </c>
      <c r="O118">
        <v>195234.28674000001</v>
      </c>
      <c r="P118">
        <v>222629</v>
      </c>
      <c r="Q118">
        <v>172377.41501</v>
      </c>
      <c r="R118">
        <v>126345.43179</v>
      </c>
    </row>
    <row r="119" spans="9:18" x14ac:dyDescent="0.25">
      <c r="I119" s="1">
        <v>39051</v>
      </c>
      <c r="O119">
        <v>200015.21064</v>
      </c>
      <c r="P119">
        <v>226020</v>
      </c>
      <c r="Q119">
        <v>177120.84828000001</v>
      </c>
      <c r="R119">
        <v>126408.01001</v>
      </c>
    </row>
    <row r="120" spans="9:18" x14ac:dyDescent="0.25">
      <c r="I120" s="1">
        <v>39082</v>
      </c>
      <c r="O120">
        <v>204081.72528000001</v>
      </c>
      <c r="P120">
        <v>230414</v>
      </c>
      <c r="Q120">
        <v>173828.41402</v>
      </c>
      <c r="R120">
        <v>127096.37046000001</v>
      </c>
    </row>
    <row r="121" spans="9:18" x14ac:dyDescent="0.25">
      <c r="I121" s="1">
        <v>39113</v>
      </c>
      <c r="O121">
        <v>206490.95519000001</v>
      </c>
      <c r="P121">
        <v>229301</v>
      </c>
      <c r="Q121">
        <v>171471.40542</v>
      </c>
      <c r="R121">
        <v>127307.25907</v>
      </c>
    </row>
    <row r="122" spans="9:18" x14ac:dyDescent="0.25">
      <c r="I122" s="1">
        <v>39141</v>
      </c>
      <c r="O122">
        <v>205416.45864</v>
      </c>
      <c r="P122">
        <v>236350</v>
      </c>
      <c r="Q122">
        <v>175443.78917</v>
      </c>
      <c r="R122">
        <v>127801.00125</v>
      </c>
    </row>
    <row r="123" spans="9:18" x14ac:dyDescent="0.25">
      <c r="I123" s="1">
        <v>39172</v>
      </c>
      <c r="O123">
        <v>209176.67522</v>
      </c>
      <c r="P123">
        <v>234403</v>
      </c>
      <c r="Q123">
        <v>175830.58141000001</v>
      </c>
      <c r="R123">
        <v>128465.58198</v>
      </c>
    </row>
    <row r="124" spans="9:18" x14ac:dyDescent="0.25">
      <c r="I124" s="1">
        <v>39202</v>
      </c>
      <c r="O124">
        <v>218404.01168</v>
      </c>
      <c r="P124">
        <v>239019</v>
      </c>
      <c r="Q124">
        <v>177763.90886</v>
      </c>
      <c r="R124">
        <v>128851.06383</v>
      </c>
    </row>
    <row r="125" spans="9:18" x14ac:dyDescent="0.25">
      <c r="I125" s="1">
        <v>39233</v>
      </c>
      <c r="O125">
        <v>224521.26360999999</v>
      </c>
      <c r="P125">
        <v>241011</v>
      </c>
      <c r="Q125">
        <v>174154.71056000001</v>
      </c>
      <c r="R125">
        <v>129383.60451</v>
      </c>
    </row>
    <row r="126" spans="9:18" x14ac:dyDescent="0.25">
      <c r="I126" s="1">
        <v>39263</v>
      </c>
      <c r="O126">
        <v>222789.45903</v>
      </c>
      <c r="P126">
        <v>242416</v>
      </c>
      <c r="Q126">
        <v>173120.23671999999</v>
      </c>
      <c r="R126">
        <v>129683.35419</v>
      </c>
    </row>
    <row r="127" spans="9:18" x14ac:dyDescent="0.25">
      <c r="I127" s="1">
        <v>39294</v>
      </c>
      <c r="O127">
        <v>217855.50876999999</v>
      </c>
      <c r="P127">
        <v>241286</v>
      </c>
      <c r="Q127">
        <v>178253.02359999999</v>
      </c>
      <c r="R127">
        <v>129914.26783</v>
      </c>
    </row>
    <row r="128" spans="9:18" x14ac:dyDescent="0.25">
      <c r="I128" s="1">
        <v>39325</v>
      </c>
      <c r="O128">
        <v>217690.21575999999</v>
      </c>
      <c r="P128">
        <v>242933</v>
      </c>
      <c r="Q128">
        <v>181144.77617</v>
      </c>
      <c r="R128">
        <v>129954.31789999999</v>
      </c>
    </row>
    <row r="129" spans="9:18" x14ac:dyDescent="0.25">
      <c r="I129" s="1">
        <v>39355</v>
      </c>
      <c r="O129">
        <v>228042.58733000001</v>
      </c>
      <c r="P129">
        <v>254687</v>
      </c>
      <c r="Q129">
        <v>185592.80768999999</v>
      </c>
      <c r="R129">
        <v>130505.00625999999</v>
      </c>
    </row>
    <row r="130" spans="9:18" x14ac:dyDescent="0.25">
      <c r="I130" s="1">
        <v>39386</v>
      </c>
      <c r="O130">
        <v>235037.02686000001</v>
      </c>
      <c r="P130">
        <v>263718</v>
      </c>
      <c r="Q130">
        <v>188613.57902999999</v>
      </c>
      <c r="R130">
        <v>130907.38423</v>
      </c>
    </row>
    <row r="131" spans="9:18" x14ac:dyDescent="0.25">
      <c r="I131" s="1">
        <v>39416</v>
      </c>
      <c r="O131">
        <v>225429.66982000001</v>
      </c>
      <c r="P131">
        <v>259112</v>
      </c>
      <c r="Q131">
        <v>193842.90552999999</v>
      </c>
      <c r="R131">
        <v>131936.17021000001</v>
      </c>
    </row>
    <row r="132" spans="9:18" x14ac:dyDescent="0.25">
      <c r="I132" s="1">
        <v>39447</v>
      </c>
      <c r="O132">
        <v>222521.37156</v>
      </c>
      <c r="P132">
        <v>259618</v>
      </c>
      <c r="Q132">
        <v>192862.59</v>
      </c>
      <c r="R132">
        <v>132318.52314999999</v>
      </c>
    </row>
    <row r="133" spans="9:18" x14ac:dyDescent="0.25">
      <c r="I133" s="1">
        <v>39478</v>
      </c>
      <c r="O133">
        <v>205516.37044999999</v>
      </c>
      <c r="P133">
        <v>249979</v>
      </c>
      <c r="Q133">
        <v>200012.22589</v>
      </c>
      <c r="R133">
        <v>132774.71840000001</v>
      </c>
    </row>
    <row r="134" spans="9:18" x14ac:dyDescent="0.25">
      <c r="I134" s="1">
        <v>39507</v>
      </c>
      <c r="O134">
        <v>204326.87413000001</v>
      </c>
      <c r="P134">
        <v>259316</v>
      </c>
      <c r="Q134">
        <v>204900.23095</v>
      </c>
      <c r="R134">
        <v>133095.74468</v>
      </c>
    </row>
    <row r="135" spans="9:18" x14ac:dyDescent="0.25">
      <c r="I135" s="1">
        <v>39538</v>
      </c>
      <c r="O135">
        <v>202368.38198999999</v>
      </c>
      <c r="P135">
        <v>263621</v>
      </c>
      <c r="Q135">
        <v>211498.98892</v>
      </c>
      <c r="R135">
        <v>133571.96496000001</v>
      </c>
    </row>
    <row r="136" spans="9:18" x14ac:dyDescent="0.25">
      <c r="I136" s="1">
        <v>39568</v>
      </c>
      <c r="O136">
        <v>213004.481</v>
      </c>
      <c r="P136">
        <v>269509</v>
      </c>
      <c r="Q136">
        <v>204651.69949999999</v>
      </c>
      <c r="R136">
        <v>133881.10138000001</v>
      </c>
    </row>
    <row r="137" spans="9:18" x14ac:dyDescent="0.25">
      <c r="I137" s="1">
        <v>39599</v>
      </c>
      <c r="O137">
        <v>216252.50393000001</v>
      </c>
      <c r="P137">
        <v>268561</v>
      </c>
      <c r="Q137">
        <v>201651.52470000001</v>
      </c>
      <c r="R137">
        <v>134673.34168000001</v>
      </c>
    </row>
    <row r="138" spans="9:18" x14ac:dyDescent="0.25">
      <c r="I138" s="1">
        <v>39629</v>
      </c>
      <c r="O138">
        <v>199004.74596</v>
      </c>
      <c r="P138">
        <v>263840</v>
      </c>
      <c r="Q138">
        <v>202552.83405999999</v>
      </c>
      <c r="R138">
        <v>136084.48060000001</v>
      </c>
    </row>
    <row r="139" spans="9:18" x14ac:dyDescent="0.25">
      <c r="I139" s="1">
        <v>39660</v>
      </c>
      <c r="O139">
        <v>194142.18755999999</v>
      </c>
      <c r="P139">
        <v>256190</v>
      </c>
      <c r="Q139">
        <v>202980.81935000001</v>
      </c>
      <c r="R139">
        <v>137056.3204</v>
      </c>
    </row>
    <row r="140" spans="9:18" x14ac:dyDescent="0.25">
      <c r="I140" s="1">
        <v>39691</v>
      </c>
      <c r="O140">
        <v>191414.69961000001</v>
      </c>
      <c r="P140">
        <v>250020</v>
      </c>
      <c r="Q140">
        <v>198908.41041000001</v>
      </c>
      <c r="R140">
        <v>136852.31539</v>
      </c>
    </row>
    <row r="141" spans="9:18" x14ac:dyDescent="0.25">
      <c r="I141" s="1">
        <v>39721</v>
      </c>
      <c r="O141">
        <v>168648.60853</v>
      </c>
      <c r="P141">
        <v>232156</v>
      </c>
      <c r="Q141">
        <v>196545.56612</v>
      </c>
      <c r="R141">
        <v>136969.33666999999</v>
      </c>
    </row>
    <row r="142" spans="9:18" x14ac:dyDescent="0.25">
      <c r="I142" s="1">
        <v>39752</v>
      </c>
      <c r="O142">
        <v>136672.66097</v>
      </c>
      <c r="P142">
        <v>194743</v>
      </c>
      <c r="Q142">
        <v>192539.69980999999</v>
      </c>
      <c r="R142">
        <v>135791.61452</v>
      </c>
    </row>
    <row r="143" spans="9:18" x14ac:dyDescent="0.25">
      <c r="I143" s="1">
        <v>39782</v>
      </c>
      <c r="O143">
        <v>127826.01976</v>
      </c>
      <c r="P143">
        <v>197108</v>
      </c>
      <c r="Q143">
        <v>199664.17097000001</v>
      </c>
      <c r="R143">
        <v>133387.35920000001</v>
      </c>
    </row>
    <row r="144" spans="9:18" x14ac:dyDescent="0.25">
      <c r="I144" s="1">
        <v>39813</v>
      </c>
      <c r="O144">
        <v>131927.12633</v>
      </c>
      <c r="P144">
        <v>211727.66</v>
      </c>
      <c r="Q144">
        <v>213865.47721000001</v>
      </c>
      <c r="R144">
        <v>132289.11139000001</v>
      </c>
    </row>
    <row r="145" spans="9:18" x14ac:dyDescent="0.25">
      <c r="I145" s="1">
        <v>39844</v>
      </c>
      <c r="O145">
        <v>120369.55714</v>
      </c>
      <c r="P145">
        <v>201374</v>
      </c>
      <c r="Q145">
        <v>204579.00432000001</v>
      </c>
      <c r="R145">
        <v>132623.90487999999</v>
      </c>
    </row>
    <row r="146" spans="9:18" x14ac:dyDescent="0.25">
      <c r="I146" s="1">
        <v>39872</v>
      </c>
      <c r="O146">
        <v>108048.63477999999</v>
      </c>
      <c r="P146">
        <v>189217</v>
      </c>
      <c r="Q146">
        <v>198522.30471999999</v>
      </c>
      <c r="R146">
        <v>133107.00876</v>
      </c>
    </row>
    <row r="147" spans="9:18" x14ac:dyDescent="0.25">
      <c r="I147" s="1">
        <v>39903</v>
      </c>
      <c r="O147">
        <v>116196.44537</v>
      </c>
      <c r="P147">
        <v>194914</v>
      </c>
      <c r="Q147">
        <v>203571.20035</v>
      </c>
      <c r="R147">
        <v>132975.59448999999</v>
      </c>
    </row>
    <row r="148" spans="9:18" x14ac:dyDescent="0.25">
      <c r="I148" s="1">
        <v>39933</v>
      </c>
      <c r="O148">
        <v>129231.28632</v>
      </c>
      <c r="P148">
        <v>207420</v>
      </c>
      <c r="Q148">
        <v>203644.39723999999</v>
      </c>
      <c r="R148">
        <v>133109.51188999999</v>
      </c>
    </row>
    <row r="149" spans="9:18" x14ac:dyDescent="0.25">
      <c r="I149" s="1">
        <v>39964</v>
      </c>
      <c r="O149">
        <v>140940.40987999999</v>
      </c>
      <c r="P149">
        <v>223134</v>
      </c>
      <c r="Q149">
        <v>210419.12351</v>
      </c>
      <c r="R149">
        <v>133305.38172999999</v>
      </c>
    </row>
    <row r="150" spans="9:18" x14ac:dyDescent="0.25">
      <c r="I150" s="1">
        <v>39994</v>
      </c>
      <c r="O150">
        <v>140304.56847</v>
      </c>
      <c r="P150">
        <v>218406</v>
      </c>
      <c r="Q150">
        <v>210654.29360999999</v>
      </c>
      <c r="R150">
        <v>134411.76470999999</v>
      </c>
    </row>
    <row r="151" spans="9:18" x14ac:dyDescent="0.25">
      <c r="I151" s="1">
        <v>40025</v>
      </c>
      <c r="O151">
        <v>152187.93968000001</v>
      </c>
      <c r="P151">
        <v>228963</v>
      </c>
      <c r="Q151">
        <v>214395.01923000001</v>
      </c>
      <c r="R151">
        <v>134371.71463999999</v>
      </c>
    </row>
    <row r="152" spans="9:18" x14ac:dyDescent="0.25">
      <c r="I152" s="1">
        <v>40056</v>
      </c>
      <c r="O152">
        <v>158466.43663000001</v>
      </c>
      <c r="P152">
        <v>232677</v>
      </c>
      <c r="Q152">
        <v>218640.06933</v>
      </c>
      <c r="R152">
        <v>134821.65207000001</v>
      </c>
    </row>
    <row r="153" spans="9:18" x14ac:dyDescent="0.25">
      <c r="I153" s="1">
        <v>40086</v>
      </c>
      <c r="O153">
        <v>164782.65349999999</v>
      </c>
      <c r="P153">
        <v>240015</v>
      </c>
      <c r="Q153">
        <v>223636.89270999999</v>
      </c>
      <c r="R153">
        <v>135081.97747000001</v>
      </c>
    </row>
    <row r="154" spans="9:18" x14ac:dyDescent="0.25">
      <c r="I154" s="1">
        <v>40117</v>
      </c>
      <c r="O154">
        <v>161850.98728</v>
      </c>
      <c r="P154">
        <v>241690</v>
      </c>
      <c r="Q154">
        <v>223853.60516000001</v>
      </c>
      <c r="R154">
        <v>135487.48436</v>
      </c>
    </row>
    <row r="155" spans="9:18" x14ac:dyDescent="0.25">
      <c r="I155" s="1">
        <v>40147</v>
      </c>
      <c r="O155">
        <v>168464.67022999999</v>
      </c>
      <c r="P155">
        <v>250711</v>
      </c>
      <c r="Q155">
        <v>230933.76736999999</v>
      </c>
      <c r="R155">
        <v>135941.17647000001</v>
      </c>
    </row>
    <row r="156" spans="9:18" x14ac:dyDescent="0.25">
      <c r="I156" s="1">
        <v>40178</v>
      </c>
      <c r="O156">
        <v>171489.80825999999</v>
      </c>
      <c r="P156">
        <v>251522</v>
      </c>
      <c r="Q156">
        <v>219323.95329</v>
      </c>
      <c r="R156">
        <v>136011.88986</v>
      </c>
    </row>
    <row r="157" spans="9:18" x14ac:dyDescent="0.25">
      <c r="I157" s="1">
        <v>40209</v>
      </c>
      <c r="O157">
        <v>164401.95825</v>
      </c>
      <c r="P157">
        <v>245937.87</v>
      </c>
      <c r="Q157">
        <v>219603.24749000001</v>
      </c>
      <c r="R157">
        <v>136100.12516</v>
      </c>
    </row>
    <row r="158" spans="9:18" x14ac:dyDescent="0.25">
      <c r="I158" s="1">
        <v>40237</v>
      </c>
      <c r="O158">
        <v>166719.49501000001</v>
      </c>
      <c r="P158">
        <v>247926</v>
      </c>
      <c r="Q158">
        <v>220158.11267999999</v>
      </c>
      <c r="R158">
        <v>135970.58824000001</v>
      </c>
    </row>
    <row r="159" spans="9:18" x14ac:dyDescent="0.25">
      <c r="I159" s="1">
        <v>40268</v>
      </c>
      <c r="O159">
        <v>177044.51196999999</v>
      </c>
      <c r="P159">
        <v>254760</v>
      </c>
      <c r="Q159">
        <v>216412.89807</v>
      </c>
      <c r="R159">
        <v>136015.64455999999</v>
      </c>
    </row>
    <row r="160" spans="9:18" x14ac:dyDescent="0.25">
      <c r="I160" s="1">
        <v>40298</v>
      </c>
      <c r="O160">
        <v>177069.35191999999</v>
      </c>
      <c r="P160">
        <v>253763</v>
      </c>
      <c r="Q160">
        <v>215628.48722000001</v>
      </c>
      <c r="R160">
        <v>136046.93367</v>
      </c>
    </row>
    <row r="161" spans="9:18" x14ac:dyDescent="0.25">
      <c r="I161" s="1">
        <v>40329</v>
      </c>
      <c r="O161">
        <v>160108.20405</v>
      </c>
      <c r="P161">
        <v>235528</v>
      </c>
      <c r="Q161">
        <v>213373.98595</v>
      </c>
      <c r="R161">
        <v>135976.22028000001</v>
      </c>
    </row>
    <row r="162" spans="9:18" x14ac:dyDescent="0.25">
      <c r="I162" s="1">
        <v>40359</v>
      </c>
      <c r="O162">
        <v>154618.69755000001</v>
      </c>
      <c r="P162">
        <v>234911</v>
      </c>
      <c r="Q162">
        <v>217034.27948999999</v>
      </c>
      <c r="R162">
        <v>135919.27408999999</v>
      </c>
    </row>
    <row r="163" spans="9:18" x14ac:dyDescent="0.25">
      <c r="I163" s="1">
        <v>40390</v>
      </c>
      <c r="O163">
        <v>167154.10214999999</v>
      </c>
      <c r="P163">
        <v>247273</v>
      </c>
      <c r="Q163">
        <v>224942.39574000001</v>
      </c>
      <c r="R163">
        <v>136173.34168000001</v>
      </c>
    </row>
    <row r="164" spans="9:18" x14ac:dyDescent="0.25">
      <c r="I164" s="1">
        <v>40421</v>
      </c>
      <c r="O164">
        <v>160913.38646000001</v>
      </c>
      <c r="P164">
        <v>245481</v>
      </c>
      <c r="Q164">
        <v>229333.94524</v>
      </c>
      <c r="R164">
        <v>136372.34043000001</v>
      </c>
    </row>
    <row r="165" spans="9:18" x14ac:dyDescent="0.25">
      <c r="I165" s="1">
        <v>40451</v>
      </c>
      <c r="O165">
        <v>175917.88219</v>
      </c>
      <c r="P165">
        <v>261532</v>
      </c>
      <c r="Q165">
        <v>234788.53967</v>
      </c>
      <c r="R165">
        <v>136592.61577</v>
      </c>
    </row>
    <row r="166" spans="9:18" x14ac:dyDescent="0.25">
      <c r="I166" s="1">
        <v>40482</v>
      </c>
      <c r="O166">
        <v>182475.32258000001</v>
      </c>
      <c r="P166">
        <v>270518</v>
      </c>
      <c r="Q166">
        <v>238057.97446999999</v>
      </c>
      <c r="R166">
        <v>137068.21025999999</v>
      </c>
    </row>
    <row r="167" spans="9:18" x14ac:dyDescent="0.25">
      <c r="I167" s="1">
        <v>40512</v>
      </c>
      <c r="O167">
        <v>178535.76769000001</v>
      </c>
      <c r="P167">
        <v>263449.57</v>
      </c>
      <c r="Q167">
        <v>226677.81168000001</v>
      </c>
      <c r="R167">
        <v>137415.51939999999</v>
      </c>
    </row>
    <row r="168" spans="9:18" x14ac:dyDescent="0.25">
      <c r="I168" s="1">
        <v>40543</v>
      </c>
      <c r="O168">
        <v>191662.66979000001</v>
      </c>
      <c r="P168">
        <v>277053</v>
      </c>
      <c r="Q168">
        <v>230663.76801</v>
      </c>
      <c r="R168">
        <v>137967.45931999999</v>
      </c>
    </row>
    <row r="169" spans="9:18" x14ac:dyDescent="0.25">
      <c r="I169" s="1">
        <v>40574</v>
      </c>
      <c r="O169">
        <v>195992.67191</v>
      </c>
      <c r="P169">
        <v>281341.86</v>
      </c>
      <c r="Q169">
        <v>230625.32115999999</v>
      </c>
      <c r="R169">
        <v>138390.48811000001</v>
      </c>
    </row>
    <row r="170" spans="9:18" x14ac:dyDescent="0.25">
      <c r="I170" s="1">
        <v>40602</v>
      </c>
      <c r="O170">
        <v>202854.93836999999</v>
      </c>
      <c r="P170">
        <v>284265</v>
      </c>
      <c r="Q170">
        <v>231508.22567000001</v>
      </c>
      <c r="R170">
        <v>138863.57947</v>
      </c>
    </row>
    <row r="171" spans="9:18" x14ac:dyDescent="0.25">
      <c r="I171" s="1">
        <v>40633</v>
      </c>
      <c r="O171">
        <v>200854.43298000001</v>
      </c>
      <c r="P171">
        <v>283441</v>
      </c>
      <c r="Q171">
        <v>232182.18105000001</v>
      </c>
      <c r="R171">
        <v>139576.97120999999</v>
      </c>
    </row>
    <row r="172" spans="9:18" x14ac:dyDescent="0.25">
      <c r="I172" s="1">
        <v>40663</v>
      </c>
      <c r="O172">
        <v>209387.23214000001</v>
      </c>
      <c r="P172">
        <v>296333</v>
      </c>
      <c r="Q172">
        <v>239698.51436</v>
      </c>
      <c r="R172">
        <v>140212.76595999999</v>
      </c>
    </row>
    <row r="173" spans="9:18" x14ac:dyDescent="0.25">
      <c r="I173" s="1">
        <v>40694</v>
      </c>
      <c r="O173">
        <v>205043.43005</v>
      </c>
      <c r="P173">
        <v>294108</v>
      </c>
      <c r="Q173">
        <v>239401.60748000001</v>
      </c>
      <c r="R173">
        <v>140719.02377999999</v>
      </c>
    </row>
    <row r="174" spans="9:18" x14ac:dyDescent="0.25">
      <c r="I174" s="1">
        <v>40724</v>
      </c>
      <c r="O174">
        <v>201799.70045</v>
      </c>
      <c r="P174">
        <v>288219.26</v>
      </c>
      <c r="Q174">
        <v>239899.753</v>
      </c>
      <c r="R174">
        <v>140701.50188</v>
      </c>
    </row>
    <row r="175" spans="9:18" x14ac:dyDescent="0.25">
      <c r="I175" s="1">
        <v>40755</v>
      </c>
      <c r="O175">
        <v>198140.62234</v>
      </c>
      <c r="P175">
        <v>288315.21999999997</v>
      </c>
      <c r="Q175">
        <v>245412.78346999999</v>
      </c>
      <c r="R175">
        <v>141063.20400999999</v>
      </c>
    </row>
    <row r="176" spans="9:18" x14ac:dyDescent="0.25">
      <c r="I176" s="1">
        <v>40786</v>
      </c>
      <c r="O176">
        <v>184180.20188000001</v>
      </c>
      <c r="P176">
        <v>281616.88</v>
      </c>
      <c r="Q176">
        <v>250483.62233000001</v>
      </c>
      <c r="R176">
        <v>141478.09761999999</v>
      </c>
    </row>
    <row r="177" spans="9:18" x14ac:dyDescent="0.25">
      <c r="I177" s="1">
        <v>40816</v>
      </c>
      <c r="O177">
        <v>168272.45194</v>
      </c>
      <c r="P177">
        <v>258798</v>
      </c>
      <c r="Q177">
        <v>245607.52629000001</v>
      </c>
      <c r="R177">
        <v>141849.81226999999</v>
      </c>
    </row>
    <row r="178" spans="9:18" x14ac:dyDescent="0.25">
      <c r="I178" s="1">
        <v>40847</v>
      </c>
      <c r="O178">
        <v>185678.02025999999</v>
      </c>
      <c r="P178">
        <v>281452</v>
      </c>
      <c r="Q178">
        <v>246945.21799</v>
      </c>
      <c r="R178">
        <v>141934.29287</v>
      </c>
    </row>
    <row r="179" spans="9:18" x14ac:dyDescent="0.25">
      <c r="I179" s="1">
        <v>40877</v>
      </c>
      <c r="O179">
        <v>181144.57587</v>
      </c>
      <c r="P179">
        <v>275024</v>
      </c>
      <c r="Q179">
        <v>243222.47472</v>
      </c>
      <c r="R179">
        <v>142150.81352</v>
      </c>
    </row>
    <row r="180" spans="9:18" x14ac:dyDescent="0.25">
      <c r="I180" s="1">
        <v>40908</v>
      </c>
      <c r="O180">
        <v>181043.92806999999</v>
      </c>
      <c r="P180">
        <v>273942</v>
      </c>
      <c r="Q180">
        <v>245316.50790999999</v>
      </c>
      <c r="R180">
        <v>142143.30413</v>
      </c>
    </row>
    <row r="181" spans="9:18" x14ac:dyDescent="0.25">
      <c r="I181" s="1">
        <v>40939</v>
      </c>
      <c r="O181">
        <v>190129.27814000001</v>
      </c>
      <c r="P181">
        <v>280255</v>
      </c>
      <c r="Q181">
        <v>248926.73603999999</v>
      </c>
      <c r="R181">
        <v>142527.53442000001</v>
      </c>
    </row>
    <row r="182" spans="9:18" x14ac:dyDescent="0.25">
      <c r="I182" s="1">
        <v>40968</v>
      </c>
      <c r="O182">
        <v>199416.84382000001</v>
      </c>
      <c r="P182">
        <v>286635</v>
      </c>
      <c r="Q182">
        <v>246571.33819000001</v>
      </c>
      <c r="R182">
        <v>142856.69587</v>
      </c>
    </row>
    <row r="183" spans="9:18" x14ac:dyDescent="0.25">
      <c r="I183" s="1">
        <v>40999</v>
      </c>
      <c r="O183">
        <v>201980.63342</v>
      </c>
      <c r="P183">
        <v>291577</v>
      </c>
      <c r="Q183">
        <v>244072.00229</v>
      </c>
      <c r="R183">
        <v>143220.27533999999</v>
      </c>
    </row>
    <row r="184" spans="9:18" x14ac:dyDescent="0.25">
      <c r="I184" s="1">
        <v>41029</v>
      </c>
      <c r="O184">
        <v>199686.95527999999</v>
      </c>
      <c r="P184">
        <v>291015</v>
      </c>
      <c r="Q184">
        <v>247689.06953000001</v>
      </c>
      <c r="R184">
        <v>143411.76470999999</v>
      </c>
    </row>
    <row r="185" spans="9:18" x14ac:dyDescent="0.25">
      <c r="I185" s="1">
        <v>41060</v>
      </c>
      <c r="O185">
        <v>182449.19463000001</v>
      </c>
      <c r="P185">
        <v>272726</v>
      </c>
      <c r="Q185">
        <v>246170.92055000001</v>
      </c>
      <c r="R185">
        <v>143169.58697999999</v>
      </c>
    </row>
    <row r="186" spans="9:18" x14ac:dyDescent="0.25">
      <c r="I186" s="1">
        <v>41090</v>
      </c>
      <c r="O186">
        <v>191745.96028999999</v>
      </c>
      <c r="P186">
        <v>287103</v>
      </c>
      <c r="Q186">
        <v>246327.00526999999</v>
      </c>
      <c r="R186">
        <v>143070.08760999999</v>
      </c>
    </row>
    <row r="187" spans="9:18" x14ac:dyDescent="0.25">
      <c r="I187" s="1">
        <v>41121</v>
      </c>
      <c r="O187">
        <v>194210.94209</v>
      </c>
      <c r="P187">
        <v>290440</v>
      </c>
      <c r="Q187">
        <v>248686.78648000001</v>
      </c>
      <c r="R187">
        <v>143043.80476</v>
      </c>
    </row>
    <row r="188" spans="9:18" x14ac:dyDescent="0.25">
      <c r="I188" s="1">
        <v>41152</v>
      </c>
      <c r="O188">
        <v>199134.52703999999</v>
      </c>
      <c r="P188">
        <v>293100</v>
      </c>
      <c r="Q188">
        <v>250546.54736</v>
      </c>
      <c r="R188">
        <v>143874.21776999999</v>
      </c>
    </row>
    <row r="189" spans="9:18" x14ac:dyDescent="0.25">
      <c r="I189" s="1">
        <v>41182</v>
      </c>
      <c r="O189">
        <v>204605.44957999999</v>
      </c>
      <c r="P189">
        <v>299748</v>
      </c>
      <c r="Q189">
        <v>253689.49836</v>
      </c>
      <c r="R189">
        <v>144620.77596999999</v>
      </c>
    </row>
    <row r="190" spans="9:18" x14ac:dyDescent="0.25">
      <c r="I190" s="1">
        <v>41213</v>
      </c>
      <c r="O190">
        <v>203222.81497000001</v>
      </c>
      <c r="P190">
        <v>300226</v>
      </c>
      <c r="Q190">
        <v>252082.62588000001</v>
      </c>
      <c r="R190">
        <v>145019.39924999999</v>
      </c>
    </row>
    <row r="191" spans="9:18" x14ac:dyDescent="0.25">
      <c r="I191" s="1">
        <v>41243</v>
      </c>
      <c r="O191">
        <v>205825.06051000001</v>
      </c>
      <c r="P191">
        <v>302783</v>
      </c>
      <c r="Q191">
        <v>251700.74512000001</v>
      </c>
      <c r="R191">
        <v>144682.10263000001</v>
      </c>
    </row>
    <row r="192" spans="9:18" x14ac:dyDescent="0.25">
      <c r="I192" s="1">
        <v>41274</v>
      </c>
      <c r="O192">
        <v>209695.86087</v>
      </c>
      <c r="P192">
        <v>304572.28999999998</v>
      </c>
      <c r="Q192">
        <v>249356.41130000001</v>
      </c>
      <c r="R192">
        <v>144658.94868999999</v>
      </c>
    </row>
    <row r="193" spans="9:18" x14ac:dyDescent="0.25">
      <c r="I193" s="1">
        <v>41305</v>
      </c>
      <c r="O193">
        <v>220377.65312</v>
      </c>
      <c r="P193">
        <v>318084</v>
      </c>
      <c r="Q193">
        <v>246205.11606999999</v>
      </c>
      <c r="R193">
        <v>144833.54193000001</v>
      </c>
    </row>
    <row r="194" spans="9:18" x14ac:dyDescent="0.25">
      <c r="I194" s="1">
        <v>41333</v>
      </c>
      <c r="O194">
        <v>220741.54307000001</v>
      </c>
      <c r="P194">
        <v>315864</v>
      </c>
      <c r="Q194">
        <v>243207.00091999999</v>
      </c>
      <c r="R194">
        <v>145683.97996999999</v>
      </c>
    </row>
    <row r="195" spans="9:18" x14ac:dyDescent="0.25">
      <c r="I195" s="1">
        <v>41364</v>
      </c>
      <c r="O195">
        <v>225912.05553000001</v>
      </c>
      <c r="P195">
        <v>319325.46999999997</v>
      </c>
      <c r="Q195">
        <v>242445.16701999999</v>
      </c>
      <c r="R195">
        <v>145334.79349000001</v>
      </c>
    </row>
    <row r="196" spans="9:18" x14ac:dyDescent="0.25">
      <c r="I196" s="1">
        <v>41394</v>
      </c>
      <c r="O196">
        <v>233026.21749000001</v>
      </c>
      <c r="P196">
        <v>325000</v>
      </c>
      <c r="Q196">
        <v>245029.31836999999</v>
      </c>
      <c r="R196">
        <v>144976.22028000001</v>
      </c>
    </row>
    <row r="197" spans="9:18" x14ac:dyDescent="0.25">
      <c r="I197" s="1">
        <v>41425</v>
      </c>
      <c r="O197">
        <v>233114.23065000001</v>
      </c>
      <c r="P197">
        <v>325000</v>
      </c>
      <c r="Q197">
        <v>236607.00187000001</v>
      </c>
      <c r="R197">
        <v>145175.21901999999</v>
      </c>
    </row>
    <row r="198" spans="9:18" x14ac:dyDescent="0.25">
      <c r="I198" s="1">
        <v>41455</v>
      </c>
      <c r="O198">
        <v>227370.19132000001</v>
      </c>
      <c r="P198">
        <v>316500</v>
      </c>
      <c r="Q198">
        <v>235236.11807</v>
      </c>
      <c r="R198">
        <v>145546.30788000001</v>
      </c>
    </row>
    <row r="199" spans="9:18" x14ac:dyDescent="0.25">
      <c r="I199" s="1">
        <v>41486</v>
      </c>
      <c r="O199">
        <v>239340.28769999999</v>
      </c>
      <c r="P199">
        <v>329700</v>
      </c>
      <c r="Q199">
        <v>238400.35214999999</v>
      </c>
      <c r="R199">
        <v>145794.74343</v>
      </c>
    </row>
    <row r="200" spans="9:18" x14ac:dyDescent="0.25">
      <c r="I200" s="1">
        <v>41517</v>
      </c>
      <c r="O200">
        <v>234245.95108999999</v>
      </c>
      <c r="P200">
        <v>327200</v>
      </c>
      <c r="Q200">
        <v>237337.51848</v>
      </c>
      <c r="R200">
        <v>146065.70713</v>
      </c>
    </row>
    <row r="201" spans="9:18" x14ac:dyDescent="0.25">
      <c r="I201" s="1">
        <v>41547</v>
      </c>
      <c r="O201">
        <v>245961.20796999999</v>
      </c>
      <c r="P201">
        <v>338200</v>
      </c>
      <c r="Q201">
        <v>242021.51228</v>
      </c>
      <c r="R201">
        <v>146290.98874</v>
      </c>
    </row>
    <row r="202" spans="9:18" x14ac:dyDescent="0.25">
      <c r="I202" s="1">
        <v>41578</v>
      </c>
      <c r="O202">
        <v>255588.98897000001</v>
      </c>
      <c r="P202">
        <v>344600</v>
      </c>
      <c r="Q202">
        <v>244364.65784</v>
      </c>
      <c r="R202">
        <v>146372.34043000001</v>
      </c>
    </row>
    <row r="203" spans="9:18" x14ac:dyDescent="0.25">
      <c r="I203" s="1">
        <v>41608</v>
      </c>
      <c r="O203">
        <v>260131.20400999999</v>
      </c>
      <c r="P203">
        <v>350000</v>
      </c>
      <c r="Q203">
        <v>241623.92006999999</v>
      </c>
      <c r="R203">
        <v>146456.82102999999</v>
      </c>
    </row>
    <row r="204" spans="9:18" x14ac:dyDescent="0.25">
      <c r="I204" s="1">
        <v>41639</v>
      </c>
      <c r="O204">
        <v>265635.49180999998</v>
      </c>
      <c r="P204">
        <v>350600</v>
      </c>
      <c r="Q204">
        <v>239388.43098</v>
      </c>
      <c r="R204">
        <v>146869.21150999999</v>
      </c>
    </row>
    <row r="205" spans="9:18" x14ac:dyDescent="0.25">
      <c r="I205" s="1">
        <v>41670</v>
      </c>
      <c r="O205">
        <v>255796.78589</v>
      </c>
      <c r="P205">
        <v>328400</v>
      </c>
      <c r="Q205">
        <v>242531.0387</v>
      </c>
      <c r="R205">
        <v>147138.92365000001</v>
      </c>
    </row>
    <row r="206" spans="9:18" x14ac:dyDescent="0.25">
      <c r="I206" s="1">
        <v>41698</v>
      </c>
      <c r="O206">
        <v>268602.24062</v>
      </c>
      <c r="P206">
        <v>343400</v>
      </c>
      <c r="Q206">
        <v>245997.35519</v>
      </c>
      <c r="R206">
        <v>147281.60200000001</v>
      </c>
    </row>
    <row r="207" spans="9:18" x14ac:dyDescent="0.25">
      <c r="I207" s="1">
        <v>41729</v>
      </c>
      <c r="O207">
        <v>268990.97051999997</v>
      </c>
      <c r="P207">
        <v>344400</v>
      </c>
      <c r="Q207">
        <v>245768.09998999999</v>
      </c>
      <c r="R207">
        <v>147553.19149</v>
      </c>
    </row>
    <row r="208" spans="9:18" x14ac:dyDescent="0.25">
      <c r="I208" s="1">
        <v>41759</v>
      </c>
      <c r="O208">
        <v>271747.28509000002</v>
      </c>
      <c r="P208">
        <v>348100</v>
      </c>
      <c r="Q208">
        <v>248462.68041</v>
      </c>
      <c r="R208">
        <v>147834.79349000001</v>
      </c>
    </row>
    <row r="209" spans="9:18" x14ac:dyDescent="0.25">
      <c r="I209" s="1">
        <v>41790</v>
      </c>
      <c r="O209">
        <v>277093.88520000002</v>
      </c>
      <c r="P209">
        <v>351000</v>
      </c>
      <c r="Q209">
        <v>249350.39077999999</v>
      </c>
      <c r="R209">
        <v>148279.09886999999</v>
      </c>
    </row>
    <row r="210" spans="9:18" x14ac:dyDescent="0.25">
      <c r="I210" s="1">
        <v>41820</v>
      </c>
      <c r="O210">
        <v>282050.83542000002</v>
      </c>
      <c r="P210">
        <v>352800</v>
      </c>
      <c r="Q210">
        <v>251348.30682999999</v>
      </c>
      <c r="R210">
        <v>148528.16020000001</v>
      </c>
    </row>
    <row r="211" spans="9:18" x14ac:dyDescent="0.25">
      <c r="I211" s="1">
        <v>41851</v>
      </c>
      <c r="O211">
        <v>277549.52964000002</v>
      </c>
      <c r="P211">
        <v>349000</v>
      </c>
      <c r="Q211">
        <v>248981.15839999999</v>
      </c>
      <c r="R211">
        <v>148683.35419000001</v>
      </c>
    </row>
    <row r="212" spans="9:18" x14ac:dyDescent="0.25">
      <c r="I212" s="1">
        <v>41882</v>
      </c>
      <c r="O212">
        <v>283665.37089999998</v>
      </c>
      <c r="P212">
        <v>351500</v>
      </c>
      <c r="Q212">
        <v>250114.31073</v>
      </c>
      <c r="R212">
        <v>148566.33291999999</v>
      </c>
    </row>
    <row r="213" spans="9:18" x14ac:dyDescent="0.25">
      <c r="I213" s="1">
        <v>41912</v>
      </c>
      <c r="O213">
        <v>275966.39675999997</v>
      </c>
      <c r="P213">
        <v>342300</v>
      </c>
      <c r="Q213">
        <v>241849.90095000001</v>
      </c>
      <c r="R213">
        <v>148702.12766</v>
      </c>
    </row>
    <row r="214" spans="9:18" x14ac:dyDescent="0.25">
      <c r="I214" s="1">
        <v>41943</v>
      </c>
      <c r="O214">
        <v>277751.62257000001</v>
      </c>
      <c r="P214">
        <v>345400</v>
      </c>
      <c r="Q214">
        <v>241247.10922000001</v>
      </c>
      <c r="R214">
        <v>148781.60200000001</v>
      </c>
    </row>
    <row r="215" spans="9:18" x14ac:dyDescent="0.25">
      <c r="I215" s="1">
        <v>41973</v>
      </c>
      <c r="O215">
        <v>283317.97959</v>
      </c>
      <c r="P215">
        <v>347500</v>
      </c>
      <c r="Q215">
        <v>239827.87640000001</v>
      </c>
      <c r="R215">
        <v>148352.31539</v>
      </c>
    </row>
    <row r="216" spans="9:18" x14ac:dyDescent="0.25">
      <c r="I216" s="1">
        <v>42004</v>
      </c>
      <c r="O216">
        <v>278749.45260000002</v>
      </c>
      <c r="P216">
        <v>344200</v>
      </c>
      <c r="Q216">
        <v>238249.36374999999</v>
      </c>
      <c r="R216">
        <v>147862.32790999999</v>
      </c>
    </row>
    <row r="217" spans="9:18" x14ac:dyDescent="0.25">
      <c r="I217" s="1">
        <v>42035</v>
      </c>
      <c r="O217">
        <v>273698.60122999997</v>
      </c>
      <c r="P217">
        <v>344100</v>
      </c>
      <c r="Q217">
        <v>237567.03774</v>
      </c>
      <c r="R217">
        <v>146856.69587</v>
      </c>
    </row>
    <row r="218" spans="9:18" x14ac:dyDescent="0.25">
      <c r="I218" s="1">
        <v>42063</v>
      </c>
      <c r="O218">
        <v>289734.23092</v>
      </c>
      <c r="P218">
        <v>357100</v>
      </c>
      <c r="Q218">
        <v>234863.84903000001</v>
      </c>
      <c r="R218">
        <v>147175.21901999999</v>
      </c>
    </row>
    <row r="219" spans="9:18" x14ac:dyDescent="0.25">
      <c r="I219" s="1">
        <v>42094</v>
      </c>
      <c r="O219">
        <v>285198.88520999998</v>
      </c>
      <c r="P219">
        <v>350000</v>
      </c>
      <c r="Q219">
        <v>232260.26301</v>
      </c>
      <c r="R219">
        <v>147521.90238000001</v>
      </c>
    </row>
    <row r="220" spans="9:18" x14ac:dyDescent="0.25">
      <c r="I220" s="1">
        <v>42124</v>
      </c>
      <c r="O220">
        <v>291887.51734000002</v>
      </c>
      <c r="P220">
        <v>365800</v>
      </c>
      <c r="Q220">
        <v>234806.41639999999</v>
      </c>
      <c r="R220">
        <v>147673.34168000001</v>
      </c>
    </row>
    <row r="221" spans="9:18" x14ac:dyDescent="0.25">
      <c r="I221" s="1">
        <v>42155</v>
      </c>
      <c r="O221">
        <v>292893.01402</v>
      </c>
      <c r="P221">
        <v>368900</v>
      </c>
      <c r="Q221">
        <v>229301.78297</v>
      </c>
      <c r="R221">
        <v>148329.78722999999</v>
      </c>
    </row>
    <row r="222" spans="9:18" x14ac:dyDescent="0.25">
      <c r="I222" s="1">
        <v>42185</v>
      </c>
      <c r="O222">
        <v>286082.57413000002</v>
      </c>
      <c r="P222">
        <v>362100</v>
      </c>
      <c r="Q222">
        <v>228668.36051</v>
      </c>
      <c r="R222">
        <v>148802.25281999999</v>
      </c>
    </row>
    <row r="223" spans="9:18" x14ac:dyDescent="0.25">
      <c r="I223" s="1">
        <v>42216</v>
      </c>
      <c r="O223">
        <v>291217.75865999999</v>
      </c>
      <c r="P223">
        <v>361200</v>
      </c>
      <c r="Q223">
        <v>229757.28312000001</v>
      </c>
      <c r="R223">
        <v>148998.12265</v>
      </c>
    </row>
    <row r="224" spans="9:18" x14ac:dyDescent="0.25">
      <c r="I224" s="1">
        <v>42247</v>
      </c>
      <c r="O224">
        <v>271946.55669</v>
      </c>
      <c r="P224">
        <v>343800</v>
      </c>
      <c r="Q224">
        <v>230840.05317</v>
      </c>
      <c r="R224">
        <v>148892.99124</v>
      </c>
    </row>
    <row r="225" spans="9:18" x14ac:dyDescent="0.25">
      <c r="I225" s="1">
        <v>42277</v>
      </c>
      <c r="O225">
        <v>261915.93914999999</v>
      </c>
      <c r="P225">
        <v>335300</v>
      </c>
      <c r="Q225">
        <v>232584.31505999999</v>
      </c>
      <c r="R225">
        <v>148664.58072999999</v>
      </c>
    </row>
    <row r="226" spans="9:18" x14ac:dyDescent="0.25">
      <c r="I226" s="1">
        <v>42308</v>
      </c>
      <c r="O226">
        <v>282671.28220000002</v>
      </c>
      <c r="P226">
        <v>354600</v>
      </c>
      <c r="Q226">
        <v>232491.44584</v>
      </c>
      <c r="R226">
        <v>148962.45306999999</v>
      </c>
    </row>
    <row r="227" spans="9:18" x14ac:dyDescent="0.25">
      <c r="I227" s="1">
        <v>42338</v>
      </c>
      <c r="O227">
        <v>281264.78896999999</v>
      </c>
      <c r="P227">
        <v>353000</v>
      </c>
      <c r="Q227">
        <v>227654.77367</v>
      </c>
      <c r="R227">
        <v>149005.63204</v>
      </c>
    </row>
    <row r="228" spans="9:18" x14ac:dyDescent="0.25">
      <c r="I228" s="1">
        <v>42369</v>
      </c>
      <c r="O228">
        <v>276320.90272999997</v>
      </c>
      <c r="P228">
        <v>351600</v>
      </c>
      <c r="Q228">
        <v>229732.09198</v>
      </c>
      <c r="R228">
        <v>148840.42553000001</v>
      </c>
    </row>
    <row r="229" spans="9:18" x14ac:dyDescent="0.25">
      <c r="I229" s="1">
        <v>42400</v>
      </c>
      <c r="O229">
        <v>259790.19135000001</v>
      </c>
      <c r="P229">
        <v>333600</v>
      </c>
      <c r="Q229">
        <v>232864.69190000001</v>
      </c>
      <c r="R229">
        <v>149003.12891</v>
      </c>
    </row>
    <row r="230" spans="9:18" x14ac:dyDescent="0.25">
      <c r="I230" s="1">
        <v>42429</v>
      </c>
      <c r="O230">
        <v>257856.72315999999</v>
      </c>
      <c r="P230">
        <v>331900</v>
      </c>
      <c r="Q230">
        <v>239651.80249</v>
      </c>
      <c r="R230">
        <v>148752.81602</v>
      </c>
    </row>
    <row r="231" spans="9:18" x14ac:dyDescent="0.25">
      <c r="I231" s="1">
        <v>42460</v>
      </c>
      <c r="O231">
        <v>275354.59797</v>
      </c>
      <c r="P231">
        <v>350600</v>
      </c>
      <c r="Q231">
        <v>246018.58546</v>
      </c>
      <c r="R231">
        <v>148886.10763000001</v>
      </c>
    </row>
    <row r="232" spans="9:18" x14ac:dyDescent="0.25">
      <c r="I232" s="1">
        <v>42490</v>
      </c>
      <c r="O232">
        <v>279711.70937</v>
      </c>
      <c r="P232">
        <v>351900</v>
      </c>
      <c r="Q232">
        <v>249110.25638000001</v>
      </c>
      <c r="R232">
        <v>149493.1164</v>
      </c>
    </row>
    <row r="233" spans="9:18" x14ac:dyDescent="0.25">
      <c r="I233" s="1">
        <v>42521</v>
      </c>
      <c r="O233">
        <v>281282.69826999999</v>
      </c>
      <c r="P233">
        <v>353100</v>
      </c>
      <c r="Q233">
        <v>245349.14548000001</v>
      </c>
      <c r="R233">
        <v>149818.52314999999</v>
      </c>
    </row>
    <row r="234" spans="9:18" x14ac:dyDescent="0.25">
      <c r="I234" s="1">
        <v>42551</v>
      </c>
      <c r="O234">
        <v>278130.84581999999</v>
      </c>
      <c r="P234">
        <v>349200</v>
      </c>
      <c r="Q234">
        <v>254414.07365999999</v>
      </c>
      <c r="R234">
        <v>150142.05257</v>
      </c>
    </row>
    <row r="235" spans="9:18" x14ac:dyDescent="0.25">
      <c r="I235" s="1">
        <v>42582</v>
      </c>
      <c r="O235">
        <v>289881.43063000002</v>
      </c>
      <c r="P235">
        <v>358900</v>
      </c>
      <c r="Q235">
        <v>255757.20496</v>
      </c>
      <c r="R235">
        <v>150080.10013000001</v>
      </c>
    </row>
    <row r="236" spans="9:18" x14ac:dyDescent="0.25">
      <c r="I236" s="1">
        <v>42613</v>
      </c>
      <c r="O236">
        <v>290122.34749000001</v>
      </c>
      <c r="P236">
        <v>360300</v>
      </c>
      <c r="Q236">
        <v>253523.03615999999</v>
      </c>
      <c r="R236">
        <v>150378.59825000001</v>
      </c>
    </row>
    <row r="237" spans="9:18" x14ac:dyDescent="0.25">
      <c r="I237" s="1">
        <v>42643</v>
      </c>
      <c r="O237">
        <v>291663.46711999999</v>
      </c>
      <c r="P237">
        <v>361400</v>
      </c>
      <c r="Q237">
        <v>255171.15450999999</v>
      </c>
      <c r="R237">
        <v>150814.76845999999</v>
      </c>
    </row>
    <row r="238" spans="9:18" x14ac:dyDescent="0.25">
      <c r="I238" s="1">
        <v>42674</v>
      </c>
      <c r="O238">
        <v>286018.91025999998</v>
      </c>
      <c r="P238">
        <v>352200</v>
      </c>
      <c r="Q238">
        <v>246424.23144999999</v>
      </c>
      <c r="R238">
        <v>151353.56696</v>
      </c>
    </row>
    <row r="239" spans="9:18" x14ac:dyDescent="0.25">
      <c r="I239" s="1">
        <v>42704</v>
      </c>
      <c r="O239">
        <v>290131.60881000001</v>
      </c>
      <c r="P239">
        <v>356200</v>
      </c>
      <c r="Q239">
        <v>234991.96999000001</v>
      </c>
      <c r="R239">
        <v>151657.07133999999</v>
      </c>
    </row>
    <row r="240" spans="9:18" x14ac:dyDescent="0.25">
      <c r="I240" s="1">
        <v>42735</v>
      </c>
      <c r="O240">
        <v>297073.97644</v>
      </c>
      <c r="P240">
        <v>356800</v>
      </c>
      <c r="Q240">
        <v>233408.83632999999</v>
      </c>
      <c r="R240">
        <v>152085.10638000001</v>
      </c>
    </row>
    <row r="241" spans="9:18" x14ac:dyDescent="0.25">
      <c r="I241" s="1">
        <v>42766</v>
      </c>
      <c r="O241">
        <v>304243.89029000001</v>
      </c>
      <c r="P241">
        <v>362300</v>
      </c>
      <c r="Q241">
        <v>235770.43955000001</v>
      </c>
      <c r="R241">
        <v>152789.73717000001</v>
      </c>
    </row>
    <row r="242" spans="9:18" x14ac:dyDescent="0.25">
      <c r="I242" s="1">
        <v>42794</v>
      </c>
      <c r="O242">
        <v>312684.68964</v>
      </c>
      <c r="P242">
        <v>368500</v>
      </c>
      <c r="Q242">
        <v>236681.49265</v>
      </c>
      <c r="R242">
        <v>152976.22028000001</v>
      </c>
    </row>
    <row r="243" spans="9:18" x14ac:dyDescent="0.25">
      <c r="I243" s="1">
        <v>42825</v>
      </c>
      <c r="O243">
        <v>316015.38973</v>
      </c>
      <c r="P243">
        <v>375900</v>
      </c>
      <c r="Q243">
        <v>237033.11235000001</v>
      </c>
      <c r="R243">
        <v>152535.66959</v>
      </c>
    </row>
    <row r="244" spans="9:18" x14ac:dyDescent="0.25">
      <c r="I244" s="1">
        <v>42855</v>
      </c>
      <c r="O244">
        <v>320694.56183000002</v>
      </c>
      <c r="P244">
        <v>381900</v>
      </c>
      <c r="Q244">
        <v>240105.3222</v>
      </c>
      <c r="R244">
        <v>152789.73717000001</v>
      </c>
    </row>
    <row r="245" spans="9:18" x14ac:dyDescent="0.25">
      <c r="I245" s="1">
        <v>42886</v>
      </c>
      <c r="O245">
        <v>327478.68978000002</v>
      </c>
      <c r="P245">
        <v>389500</v>
      </c>
      <c r="Q245">
        <v>244217.31344</v>
      </c>
      <c r="R245">
        <v>152594.49312</v>
      </c>
    </row>
    <row r="246" spans="9:18" x14ac:dyDescent="0.25">
      <c r="I246" s="1">
        <v>42916</v>
      </c>
      <c r="O246">
        <v>328738.65795999998</v>
      </c>
      <c r="P246">
        <v>387500</v>
      </c>
      <c r="Q246">
        <v>243882.91032</v>
      </c>
      <c r="R246">
        <v>152559.44931</v>
      </c>
    </row>
    <row r="247" spans="9:18" x14ac:dyDescent="0.25">
      <c r="I247" s="1">
        <v>42947</v>
      </c>
      <c r="O247">
        <v>336606.17576000001</v>
      </c>
      <c r="P247">
        <v>397630</v>
      </c>
      <c r="Q247">
        <v>248407.46587000001</v>
      </c>
      <c r="R247">
        <v>152720.90113000001</v>
      </c>
    </row>
    <row r="248" spans="9:18" x14ac:dyDescent="0.25">
      <c r="I248" s="1">
        <v>42978</v>
      </c>
      <c r="O248">
        <v>337080.15882999997</v>
      </c>
      <c r="P248">
        <v>404070</v>
      </c>
      <c r="Q248">
        <v>251328.63451</v>
      </c>
      <c r="R248">
        <v>153335.41927000001</v>
      </c>
    </row>
    <row r="249" spans="9:18" x14ac:dyDescent="0.25">
      <c r="I249" s="1">
        <v>43008</v>
      </c>
      <c r="O249">
        <v>344645.67190000002</v>
      </c>
      <c r="P249">
        <v>405580</v>
      </c>
      <c r="Q249">
        <v>248308.31207000001</v>
      </c>
      <c r="R249">
        <v>154175.84481000001</v>
      </c>
    </row>
    <row r="250" spans="9:18" x14ac:dyDescent="0.25">
      <c r="I250" s="1">
        <v>43039</v>
      </c>
      <c r="O250">
        <v>351158.95237999997</v>
      </c>
      <c r="P250">
        <v>404710</v>
      </c>
      <c r="Q250">
        <v>246978.9382</v>
      </c>
      <c r="R250">
        <v>154342.30288</v>
      </c>
    </row>
    <row r="251" spans="9:18" x14ac:dyDescent="0.25">
      <c r="I251" s="1">
        <v>43069</v>
      </c>
      <c r="O251">
        <v>358767.70536999998</v>
      </c>
      <c r="P251">
        <v>409970</v>
      </c>
      <c r="Q251">
        <v>250485.25949</v>
      </c>
      <c r="R251">
        <v>154938.67334000001</v>
      </c>
    </row>
    <row r="252" spans="9:18" x14ac:dyDescent="0.25">
      <c r="I252" s="1">
        <v>43100</v>
      </c>
      <c r="O252">
        <v>363619.53045999998</v>
      </c>
      <c r="P252">
        <v>413350</v>
      </c>
      <c r="Q252">
        <v>250889.13628000001</v>
      </c>
      <c r="R252">
        <v>155170.83854999999</v>
      </c>
    </row>
    <row r="253" spans="9:18" x14ac:dyDescent="0.25">
      <c r="I253" s="1">
        <v>43131</v>
      </c>
      <c r="O253">
        <v>382818.66590000002</v>
      </c>
      <c r="P253">
        <v>432570</v>
      </c>
      <c r="Q253">
        <v>255005.29965</v>
      </c>
      <c r="R253">
        <v>155973.09135999999</v>
      </c>
    </row>
    <row r="254" spans="9:18" x14ac:dyDescent="0.25">
      <c r="I254" s="1">
        <v>43159</v>
      </c>
      <c r="O254">
        <v>366959.49187000003</v>
      </c>
      <c r="P254">
        <v>408930</v>
      </c>
      <c r="Q254">
        <v>253259.71747</v>
      </c>
      <c r="R254">
        <v>156207.13391999999</v>
      </c>
    </row>
    <row r="255" spans="9:18" x14ac:dyDescent="0.25">
      <c r="I255" s="1">
        <v>43190</v>
      </c>
      <c r="O255">
        <v>358961.08898</v>
      </c>
      <c r="P255">
        <v>398710</v>
      </c>
      <c r="Q255">
        <v>257150.85055999999</v>
      </c>
      <c r="R255">
        <v>156108.88610999999</v>
      </c>
    </row>
    <row r="256" spans="9:18" x14ac:dyDescent="0.25">
      <c r="I256" s="1">
        <v>43220</v>
      </c>
      <c r="O256">
        <v>363085.93151000002</v>
      </c>
      <c r="P256">
        <v>409890</v>
      </c>
      <c r="Q256">
        <v>252300.05128000001</v>
      </c>
      <c r="R256">
        <v>156453.69211999999</v>
      </c>
    </row>
    <row r="257" spans="9:18" x14ac:dyDescent="0.25">
      <c r="I257" s="1">
        <v>43251</v>
      </c>
      <c r="O257">
        <v>365361.20968999999</v>
      </c>
      <c r="P257">
        <v>404130</v>
      </c>
      <c r="Q257">
        <v>249236.55535000001</v>
      </c>
      <c r="R257">
        <v>156780.35044000001</v>
      </c>
    </row>
    <row r="258" spans="9:18" x14ac:dyDescent="0.25">
      <c r="I258" s="1">
        <v>43281</v>
      </c>
      <c r="O258">
        <v>365186.9007</v>
      </c>
      <c r="P258">
        <v>399310</v>
      </c>
      <c r="Q258">
        <v>248526.21278</v>
      </c>
      <c r="R258">
        <v>156981.85232000001</v>
      </c>
    </row>
    <row r="259" spans="9:18" x14ac:dyDescent="0.25">
      <c r="I259" s="1">
        <v>43312</v>
      </c>
      <c r="O259">
        <v>376592.97686</v>
      </c>
      <c r="P259">
        <v>407750</v>
      </c>
      <c r="Q259">
        <v>247502.43328999999</v>
      </c>
      <c r="R259">
        <v>157250.31289</v>
      </c>
    </row>
    <row r="260" spans="9:18" x14ac:dyDescent="0.25">
      <c r="I260" s="1">
        <v>43343</v>
      </c>
      <c r="O260">
        <v>381252.52233000001</v>
      </c>
      <c r="P260">
        <v>403730</v>
      </c>
      <c r="Q260">
        <v>247011.17968999999</v>
      </c>
      <c r="R260">
        <v>157600.75094</v>
      </c>
    </row>
    <row r="261" spans="9:18" x14ac:dyDescent="0.25">
      <c r="I261" s="1">
        <v>43373</v>
      </c>
      <c r="O261">
        <v>383375.38747000002</v>
      </c>
      <c r="P261">
        <v>402150</v>
      </c>
      <c r="Q261">
        <v>244495.81547</v>
      </c>
      <c r="R261">
        <v>157693.36671</v>
      </c>
    </row>
    <row r="262" spans="9:18" x14ac:dyDescent="0.25">
      <c r="I262" s="1">
        <v>43404</v>
      </c>
      <c r="O262">
        <v>355224.97635999997</v>
      </c>
      <c r="P262">
        <v>380990</v>
      </c>
      <c r="Q262">
        <v>241811.21645000001</v>
      </c>
      <c r="R262">
        <v>158214.6433</v>
      </c>
    </row>
    <row r="263" spans="9:18" x14ac:dyDescent="0.25">
      <c r="I263" s="1">
        <v>43434</v>
      </c>
      <c r="O263">
        <v>359260.27239</v>
      </c>
      <c r="P263">
        <v>391510</v>
      </c>
      <c r="Q263">
        <v>242975.71247</v>
      </c>
      <c r="R263">
        <v>158245.30663000001</v>
      </c>
    </row>
    <row r="264" spans="9:18" x14ac:dyDescent="0.25">
      <c r="I264" s="1">
        <v>43465</v>
      </c>
      <c r="O264">
        <v>331942.82763000001</v>
      </c>
      <c r="P264">
        <v>375000</v>
      </c>
      <c r="Q264">
        <v>248779.76131999999</v>
      </c>
      <c r="R264">
        <v>158155.81977</v>
      </c>
    </row>
    <row r="265" spans="9:18" x14ac:dyDescent="0.25">
      <c r="I265" s="1">
        <v>43496</v>
      </c>
      <c r="O265">
        <v>357769.93667000002</v>
      </c>
      <c r="P265">
        <v>394470</v>
      </c>
      <c r="Q265">
        <v>252277.63274999999</v>
      </c>
      <c r="R265">
        <v>158118.27283999999</v>
      </c>
    </row>
    <row r="266" spans="9:18" x14ac:dyDescent="0.25">
      <c r="I266" s="1">
        <v>43524</v>
      </c>
      <c r="O266">
        <v>368528.02743999998</v>
      </c>
      <c r="P266">
        <v>402600</v>
      </c>
      <c r="Q266">
        <v>249953.47297</v>
      </c>
      <c r="R266">
        <v>158393.61702000001</v>
      </c>
    </row>
    <row r="267" spans="9:18" x14ac:dyDescent="0.25">
      <c r="I267" s="1">
        <v>43555</v>
      </c>
      <c r="O267">
        <v>373368.44455000001</v>
      </c>
      <c r="P267">
        <v>401830</v>
      </c>
      <c r="Q267">
        <v>253117.81267000001</v>
      </c>
      <c r="R267">
        <v>159041.30163</v>
      </c>
    </row>
    <row r="268" spans="9:18" x14ac:dyDescent="0.25">
      <c r="I268" s="1">
        <v>43585</v>
      </c>
      <c r="O268">
        <v>386607.83175999997</v>
      </c>
      <c r="P268">
        <v>404800</v>
      </c>
      <c r="Q268">
        <v>251855.80001000001</v>
      </c>
      <c r="R268">
        <v>159548.18523</v>
      </c>
    </row>
    <row r="269" spans="9:18" x14ac:dyDescent="0.25">
      <c r="I269" s="1">
        <v>43616</v>
      </c>
      <c r="O269">
        <v>364300.20645</v>
      </c>
      <c r="P269">
        <v>380920</v>
      </c>
      <c r="Q269">
        <v>256182.52325999999</v>
      </c>
      <c r="R269">
        <v>159671.46432999999</v>
      </c>
    </row>
    <row r="270" spans="9:18" x14ac:dyDescent="0.25">
      <c r="I270" s="1">
        <v>43646</v>
      </c>
      <c r="O270">
        <v>388305.71908000001</v>
      </c>
      <c r="P270">
        <v>400680</v>
      </c>
      <c r="Q270">
        <v>262154.11696000001</v>
      </c>
      <c r="R270">
        <v>159765.33166</v>
      </c>
    </row>
    <row r="271" spans="9:18" x14ac:dyDescent="0.25">
      <c r="I271" s="1">
        <v>43677</v>
      </c>
      <c r="O271">
        <v>390229.12861000001</v>
      </c>
      <c r="P271">
        <v>401630</v>
      </c>
      <c r="Q271">
        <v>260919.75117</v>
      </c>
      <c r="R271">
        <v>160301.00125</v>
      </c>
    </row>
    <row r="272" spans="9:18" x14ac:dyDescent="0.25">
      <c r="I272" s="1">
        <v>43708</v>
      </c>
      <c r="O272">
        <v>382247.16303</v>
      </c>
      <c r="P272">
        <v>402820</v>
      </c>
      <c r="Q272">
        <v>267868.09561000002</v>
      </c>
      <c r="R272">
        <v>160387.98498000001</v>
      </c>
    </row>
    <row r="273" spans="9:18" x14ac:dyDescent="0.25">
      <c r="I273" s="1">
        <v>43738</v>
      </c>
      <c r="O273">
        <v>390381.78697999998</v>
      </c>
      <c r="P273">
        <v>405080</v>
      </c>
      <c r="Q273">
        <v>264381.26181</v>
      </c>
      <c r="R273">
        <v>160424.28034999999</v>
      </c>
    </row>
    <row r="274" spans="9:18" x14ac:dyDescent="0.25">
      <c r="I274" s="1">
        <v>43769</v>
      </c>
      <c r="O274">
        <v>400315.98871000001</v>
      </c>
      <c r="P274">
        <v>418020</v>
      </c>
      <c r="Q274">
        <v>265797.40515000001</v>
      </c>
      <c r="R274">
        <v>160995.61952000001</v>
      </c>
    </row>
    <row r="275" spans="9:18" x14ac:dyDescent="0.25">
      <c r="I275" s="1">
        <v>43799</v>
      </c>
      <c r="O275">
        <v>411464.89471000002</v>
      </c>
      <c r="P275">
        <v>424040</v>
      </c>
      <c r="Q275">
        <v>262721.92099000001</v>
      </c>
      <c r="R275">
        <v>161411.76470999999</v>
      </c>
    </row>
    <row r="276" spans="9:18" x14ac:dyDescent="0.25">
      <c r="I276" s="1">
        <v>43830</v>
      </c>
      <c r="O276">
        <v>423791.64371999999</v>
      </c>
      <c r="P276">
        <v>440280</v>
      </c>
      <c r="Q276">
        <v>263452.25276</v>
      </c>
      <c r="R276">
        <v>161765.33166</v>
      </c>
    </row>
    <row r="277" spans="9:18" x14ac:dyDescent="0.25">
      <c r="I277" s="1">
        <v>43861</v>
      </c>
      <c r="O277">
        <v>421212.15281</v>
      </c>
      <c r="P277">
        <v>430960</v>
      </c>
      <c r="Q277">
        <v>267714.99475000001</v>
      </c>
      <c r="R277">
        <v>161964.95619999999</v>
      </c>
    </row>
    <row r="278" spans="9:18" x14ac:dyDescent="0.25">
      <c r="I278" s="1">
        <v>43890</v>
      </c>
      <c r="O278">
        <v>385609.08172999998</v>
      </c>
      <c r="P278">
        <v>418460</v>
      </c>
      <c r="Q278">
        <v>270376.01338999998</v>
      </c>
      <c r="R278">
        <v>162108.88610999999</v>
      </c>
    </row>
    <row r="279" spans="9:18" x14ac:dyDescent="0.25">
      <c r="I279" s="1">
        <v>43921</v>
      </c>
      <c r="O279">
        <v>334576.53710000002</v>
      </c>
      <c r="P279">
        <v>398280</v>
      </c>
      <c r="Q279">
        <v>268725.80897999997</v>
      </c>
      <c r="R279">
        <v>161422.40299999999</v>
      </c>
    </row>
    <row r="280" spans="9:18" x14ac:dyDescent="0.25">
      <c r="I280" s="1">
        <v>43951</v>
      </c>
      <c r="O280">
        <v>371127.08364000003</v>
      </c>
      <c r="P280">
        <v>421660</v>
      </c>
      <c r="Q280">
        <v>271923.02390999999</v>
      </c>
      <c r="R280">
        <v>160138.92365000001</v>
      </c>
    </row>
    <row r="281" spans="9:18" x14ac:dyDescent="0.25">
      <c r="I281" s="1">
        <v>43982</v>
      </c>
      <c r="O281">
        <v>389055.57893000002</v>
      </c>
      <c r="P281">
        <v>425900</v>
      </c>
      <c r="Q281">
        <v>272464.07886000001</v>
      </c>
      <c r="R281">
        <v>160055.06883999999</v>
      </c>
    </row>
    <row r="282" spans="9:18" x14ac:dyDescent="0.25">
      <c r="I282" s="1">
        <v>44012</v>
      </c>
      <c r="O282">
        <v>399346.49462000001</v>
      </c>
      <c r="P282">
        <v>437750</v>
      </c>
      <c r="Q282">
        <v>274209.76666000002</v>
      </c>
      <c r="R282">
        <v>160959.94993999999</v>
      </c>
    </row>
    <row r="283" spans="9:18" x14ac:dyDescent="0.25">
      <c r="I283" s="1">
        <v>44043</v>
      </c>
      <c r="O283">
        <v>418451.79025999998</v>
      </c>
      <c r="P283">
        <v>443080</v>
      </c>
      <c r="Q283">
        <v>284167.65996999998</v>
      </c>
      <c r="R283">
        <v>161904.25532</v>
      </c>
    </row>
    <row r="284" spans="9:18" x14ac:dyDescent="0.25">
      <c r="I284" s="1">
        <v>44074</v>
      </c>
      <c r="O284">
        <v>446410.35107999999</v>
      </c>
      <c r="P284">
        <v>452010</v>
      </c>
      <c r="Q284">
        <v>282885.47327000002</v>
      </c>
      <c r="R284">
        <v>162503.75469</v>
      </c>
    </row>
    <row r="285" spans="9:18" x14ac:dyDescent="0.25">
      <c r="I285" s="1">
        <v>44104</v>
      </c>
      <c r="O285">
        <v>431009.58146999998</v>
      </c>
      <c r="P285">
        <v>432870</v>
      </c>
      <c r="Q285">
        <v>282267.81507000001</v>
      </c>
      <c r="R285">
        <v>162834.16771000001</v>
      </c>
    </row>
    <row r="286" spans="9:18" x14ac:dyDescent="0.25">
      <c r="I286" s="1">
        <v>44135</v>
      </c>
      <c r="O286">
        <v>417788.34889999998</v>
      </c>
      <c r="P286">
        <v>425000</v>
      </c>
      <c r="Q286">
        <v>281753.37716999999</v>
      </c>
      <c r="R286">
        <v>162906.75844999999</v>
      </c>
    </row>
    <row r="287" spans="9:18" x14ac:dyDescent="0.25">
      <c r="I287" s="1">
        <v>44165</v>
      </c>
      <c r="O287">
        <v>471207.43014999997</v>
      </c>
      <c r="P287">
        <v>453570</v>
      </c>
      <c r="Q287">
        <v>286188.49625999999</v>
      </c>
      <c r="R287">
        <v>163214.6433</v>
      </c>
    </row>
    <row r="288" spans="9:18" x14ac:dyDescent="0.25">
      <c r="I288" s="1">
        <v>44196</v>
      </c>
      <c r="O288">
        <v>491185.06806000002</v>
      </c>
      <c r="P288">
        <v>471750</v>
      </c>
      <c r="Q288">
        <v>290082.29632999998</v>
      </c>
      <c r="R288">
        <v>163814.14267999999</v>
      </c>
    </row>
    <row r="289" spans="9:18" x14ac:dyDescent="0.25">
      <c r="I289" s="1">
        <v>44227</v>
      </c>
      <c r="O289">
        <v>486303.37368999998</v>
      </c>
      <c r="P289">
        <v>470880</v>
      </c>
      <c r="Q289">
        <v>286368.58385</v>
      </c>
      <c r="R289">
        <v>164099.49937000001</v>
      </c>
    </row>
    <row r="290" spans="9:18" x14ac:dyDescent="0.25">
      <c r="I290" s="1">
        <v>44255</v>
      </c>
      <c r="O290">
        <v>498764.56510000001</v>
      </c>
      <c r="P290">
        <v>467320</v>
      </c>
      <c r="Q290">
        <v>279449.73469999997</v>
      </c>
      <c r="R290">
        <v>164681.47685000001</v>
      </c>
    </row>
    <row r="291" spans="9:18" x14ac:dyDescent="0.25">
      <c r="I291" s="1">
        <v>44286</v>
      </c>
      <c r="O291">
        <v>515359.49235999997</v>
      </c>
      <c r="P291">
        <v>480990</v>
      </c>
      <c r="Q291">
        <v>273612.73139999999</v>
      </c>
      <c r="R291">
        <v>165702.75344</v>
      </c>
    </row>
    <row r="292" spans="9:18" x14ac:dyDescent="0.25">
      <c r="I292" s="1">
        <v>44316</v>
      </c>
      <c r="O292">
        <v>539344.39702999999</v>
      </c>
      <c r="P292">
        <v>499150</v>
      </c>
      <c r="Q292">
        <v>276767.69704</v>
      </c>
      <c r="R292">
        <v>166978.72339999999</v>
      </c>
    </row>
    <row r="293" spans="9:18" x14ac:dyDescent="0.25">
      <c r="I293" s="1">
        <v>44347</v>
      </c>
      <c r="O293">
        <v>547113.90436000004</v>
      </c>
      <c r="P293">
        <v>515170</v>
      </c>
      <c r="Q293">
        <v>279241.39289999998</v>
      </c>
      <c r="R293">
        <v>168054.44305</v>
      </c>
    </row>
    <row r="294" spans="9:18" x14ac:dyDescent="0.25">
      <c r="I294" s="1">
        <v>44377</v>
      </c>
      <c r="O294">
        <v>555269.62693000003</v>
      </c>
      <c r="P294">
        <v>500070</v>
      </c>
      <c r="Q294">
        <v>276291.86442</v>
      </c>
      <c r="R294">
        <v>169575.09387000001</v>
      </c>
    </row>
    <row r="295" spans="9:18" x14ac:dyDescent="0.25">
      <c r="I295" s="1">
        <v>44408</v>
      </c>
      <c r="O295">
        <v>565214.99130999995</v>
      </c>
      <c r="P295">
        <v>495910</v>
      </c>
      <c r="Q295">
        <v>280787.45280999999</v>
      </c>
      <c r="R295">
        <v>170378.59825000001</v>
      </c>
    </row>
    <row r="296" spans="9:18" x14ac:dyDescent="0.25">
      <c r="I296" s="1">
        <v>44439</v>
      </c>
      <c r="O296">
        <v>579282.25422</v>
      </c>
      <c r="P296">
        <v>492120</v>
      </c>
      <c r="Q296">
        <v>279175.90649999998</v>
      </c>
      <c r="R296">
        <v>170846.05757</v>
      </c>
    </row>
    <row r="297" spans="9:18" x14ac:dyDescent="0.25">
      <c r="I297" s="1">
        <v>44469</v>
      </c>
      <c r="O297">
        <v>555230.12835000001</v>
      </c>
      <c r="P297">
        <v>474810</v>
      </c>
      <c r="Q297">
        <v>272870.99232000002</v>
      </c>
      <c r="R297">
        <v>171550.68836</v>
      </c>
    </row>
    <row r="298" spans="9:18" x14ac:dyDescent="0.25">
      <c r="I298" s="1">
        <v>44500</v>
      </c>
      <c r="O298">
        <v>586678.67162000004</v>
      </c>
      <c r="P298">
        <v>483970</v>
      </c>
      <c r="Q298">
        <v>271740.29573000001</v>
      </c>
      <c r="R298">
        <v>173168.96119999999</v>
      </c>
    </row>
    <row r="299" spans="9:18" x14ac:dyDescent="0.25">
      <c r="I299" s="1">
        <v>44530</v>
      </c>
      <c r="O299">
        <v>573822.80099000002</v>
      </c>
      <c r="P299">
        <v>471480</v>
      </c>
      <c r="Q299">
        <v>271547.26929999999</v>
      </c>
      <c r="R299">
        <v>174518.14767999999</v>
      </c>
    </row>
    <row r="300" spans="9:18" x14ac:dyDescent="0.25">
      <c r="I300" s="1">
        <v>44561</v>
      </c>
      <c r="O300">
        <v>598348.05125999998</v>
      </c>
      <c r="P300">
        <v>486690</v>
      </c>
      <c r="Q300">
        <v>269858.35398000001</v>
      </c>
      <c r="R300">
        <v>175339.17397</v>
      </c>
    </row>
    <row r="301" spans="9:18" x14ac:dyDescent="0.25">
      <c r="I301" s="1">
        <v>44592</v>
      </c>
      <c r="O301">
        <v>566688.95106999995</v>
      </c>
      <c r="P301">
        <v>490160</v>
      </c>
      <c r="Q301">
        <v>264171.86377</v>
      </c>
      <c r="R301">
        <v>176428.66083000001</v>
      </c>
    </row>
    <row r="302" spans="9:18" x14ac:dyDescent="0.25">
      <c r="I302" s="1">
        <v>44620</v>
      </c>
      <c r="O302">
        <v>552356.66735</v>
      </c>
      <c r="P302">
        <v>502530</v>
      </c>
      <c r="Q302">
        <v>261369.12517000001</v>
      </c>
      <c r="R302">
        <v>177836.04506</v>
      </c>
    </row>
    <row r="303" spans="9:18" x14ac:dyDescent="0.25">
      <c r="I303" s="1">
        <v>44651</v>
      </c>
      <c r="O303">
        <v>567515.23210000002</v>
      </c>
      <c r="P303">
        <v>513340</v>
      </c>
      <c r="Q303">
        <v>252431.73702999999</v>
      </c>
      <c r="R303">
        <v>180042.55319000001</v>
      </c>
    </row>
    <row r="304" spans="9:18" x14ac:dyDescent="0.25">
      <c r="I304" s="1">
        <v>44681</v>
      </c>
      <c r="O304">
        <v>520369.80247</v>
      </c>
      <c r="P304">
        <v>502840</v>
      </c>
      <c r="Q304">
        <v>237591.99122</v>
      </c>
      <c r="R304">
        <v>180640.17522</v>
      </c>
    </row>
    <row r="305" spans="9:18" x14ac:dyDescent="0.25">
      <c r="I305" s="1">
        <v>44712</v>
      </c>
      <c r="O305">
        <v>520763.92969000002</v>
      </c>
      <c r="P305">
        <v>502020</v>
      </c>
      <c r="Q305">
        <v>237430.81018999999</v>
      </c>
      <c r="R305">
        <v>180640.17522</v>
      </c>
    </row>
    <row r="306" spans="9:18" x14ac:dyDescent="0.25">
      <c r="I306" s="1">
        <v>44742</v>
      </c>
      <c r="O306">
        <v>475654.33338000003</v>
      </c>
      <c r="P306">
        <v>485260</v>
      </c>
      <c r="Q306">
        <v>229952.07874</v>
      </c>
      <c r="R306">
        <v>184811.01376999999</v>
      </c>
    </row>
    <row r="307" spans="9:18" x14ac:dyDescent="0.25">
      <c r="I307" s="1">
        <v>44773</v>
      </c>
      <c r="O307">
        <v>513419.52285000001</v>
      </c>
      <c r="P307">
        <v>481250</v>
      </c>
      <c r="Q307">
        <v>234041.57224000001</v>
      </c>
      <c r="R307">
        <v>184775.34417999999</v>
      </c>
    </row>
    <row r="308" spans="9:18" x14ac:dyDescent="0.25">
      <c r="I308" s="1">
        <v>44804</v>
      </c>
      <c r="O308">
        <v>491954.55453999998</v>
      </c>
      <c r="P308">
        <v>475230</v>
      </c>
      <c r="Q308">
        <v>223856.16652</v>
      </c>
      <c r="R308">
        <v>184993.74218</v>
      </c>
    </row>
    <row r="309" spans="9:18" x14ac:dyDescent="0.25">
      <c r="I309" s="1">
        <v>44834</v>
      </c>
      <c r="O309">
        <v>446222.54878999997</v>
      </c>
      <c r="P309">
        <v>458390</v>
      </c>
      <c r="Q309">
        <v>225117.83590999999</v>
      </c>
      <c r="R309">
        <v>185707.7597</v>
      </c>
    </row>
    <row r="310" spans="9:18" x14ac:dyDescent="0.25">
      <c r="I310" s="1">
        <v>44865</v>
      </c>
      <c r="O310">
        <v>478267.06689000002</v>
      </c>
      <c r="P310">
        <v>453350</v>
      </c>
      <c r="Q310">
        <v>211343.08905000001</v>
      </c>
      <c r="R310">
        <v>186521.90238000001</v>
      </c>
    </row>
    <row r="311" spans="9:18" x14ac:dyDescent="0.25">
      <c r="I311" s="1">
        <v>44895</v>
      </c>
      <c r="O311">
        <v>511521.1986</v>
      </c>
      <c r="P311">
        <v>489720</v>
      </c>
      <c r="Q311">
        <v>220947.88391999999</v>
      </c>
      <c r="R311">
        <v>186701.50188</v>
      </c>
    </row>
    <row r="312" spans="9:18" x14ac:dyDescent="0.25">
      <c r="I312" s="1">
        <v>44926</v>
      </c>
      <c r="O312">
        <v>489798.26280000003</v>
      </c>
      <c r="P312">
        <v>496210</v>
      </c>
      <c r="Q312">
        <v>220573.476</v>
      </c>
      <c r="R312">
        <v>186553.19149</v>
      </c>
    </row>
    <row r="313" spans="9:18" x14ac:dyDescent="0.25">
      <c r="I313" s="1">
        <v>44957</v>
      </c>
      <c r="O313">
        <v>524454.47173999995</v>
      </c>
      <c r="P313">
        <v>521090</v>
      </c>
      <c r="Q313">
        <v>227605.23637999999</v>
      </c>
      <c r="R313">
        <v>188070.08760999999</v>
      </c>
    </row>
    <row r="314" spans="9:18" x14ac:dyDescent="0.25">
      <c r="I314" s="1">
        <v>44985</v>
      </c>
      <c r="O314">
        <v>511847.36862000002</v>
      </c>
      <c r="P314">
        <v>501550</v>
      </c>
      <c r="Q314">
        <v>220015.31009000001</v>
      </c>
      <c r="R314">
        <v>188765.95744999999</v>
      </c>
    </row>
    <row r="315" spans="9:18" x14ac:dyDescent="0.25">
      <c r="I315" s="1">
        <v>45016</v>
      </c>
      <c r="O315">
        <v>527663.30273999996</v>
      </c>
      <c r="P315">
        <v>513260</v>
      </c>
      <c r="Q315">
        <v>228323.39507</v>
      </c>
      <c r="R315">
        <v>188866.08259999999</v>
      </c>
    </row>
    <row r="316" spans="9:18" x14ac:dyDescent="0.25">
      <c r="I316" s="1">
        <v>45046</v>
      </c>
      <c r="O316">
        <v>536912.96449000004</v>
      </c>
      <c r="P316">
        <v>512070</v>
      </c>
      <c r="Q316">
        <v>229248.68090000001</v>
      </c>
      <c r="R316">
        <v>189560.70087999999</v>
      </c>
    </row>
    <row r="317" spans="9:18" x14ac:dyDescent="0.25">
      <c r="I317" s="1">
        <v>45077</v>
      </c>
      <c r="O317">
        <v>531552.74840000004</v>
      </c>
      <c r="P317">
        <v>485670</v>
      </c>
      <c r="Q317">
        <v>224264.66433</v>
      </c>
      <c r="R317">
        <v>189795.99499000001</v>
      </c>
    </row>
    <row r="318" spans="9:18" x14ac:dyDescent="0.25">
      <c r="I318" s="1">
        <v>45107</v>
      </c>
      <c r="O318">
        <v>563699.87696999998</v>
      </c>
      <c r="P318">
        <v>491280</v>
      </c>
      <c r="Q318">
        <v>224234.42968</v>
      </c>
      <c r="R318">
        <v>190138.29787000001</v>
      </c>
    </row>
    <row r="319" spans="9:18" x14ac:dyDescent="0.25">
      <c r="I319" s="1">
        <v>45138</v>
      </c>
      <c r="O319">
        <v>582636.13826000004</v>
      </c>
      <c r="P319">
        <v>504620</v>
      </c>
      <c r="Q319">
        <v>224975.24455999999</v>
      </c>
      <c r="R319">
        <v>190455.56946</v>
      </c>
    </row>
    <row r="320" spans="9:18" x14ac:dyDescent="0.25">
      <c r="I320" s="1">
        <v>45169</v>
      </c>
      <c r="O320">
        <v>568719.44839000003</v>
      </c>
      <c r="P320">
        <v>479840</v>
      </c>
      <c r="Q320">
        <v>221857.59031999999</v>
      </c>
      <c r="R320">
        <v>191657.69712</v>
      </c>
    </row>
    <row r="321" spans="9:18" x14ac:dyDescent="0.25">
      <c r="I321" s="1">
        <v>45199</v>
      </c>
      <c r="O321">
        <v>544185.79547000001</v>
      </c>
      <c r="P321">
        <v>465410</v>
      </c>
      <c r="Q321">
        <v>214659.34134000001</v>
      </c>
      <c r="R321">
        <v>192416.14517999999</v>
      </c>
    </row>
    <row r="322" spans="9:18" x14ac:dyDescent="0.25">
      <c r="I322" s="1">
        <v>45230</v>
      </c>
      <c r="O322">
        <v>528395.80530000001</v>
      </c>
      <c r="P322">
        <v>454060</v>
      </c>
      <c r="Q322">
        <v>212302.91367000001</v>
      </c>
      <c r="R322">
        <v>192416.14517999999</v>
      </c>
    </row>
    <row r="323" spans="9:18" x14ac:dyDescent="0.25">
      <c r="I323" s="1">
        <v>45260</v>
      </c>
      <c r="O323">
        <v>577934.02754000004</v>
      </c>
      <c r="P323">
        <v>458650</v>
      </c>
      <c r="Q323">
        <v>222665.58155999999</v>
      </c>
      <c r="R323">
        <v>192688.98623000001</v>
      </c>
    </row>
    <row r="324" spans="9:18" x14ac:dyDescent="0.25">
      <c r="I324" s="1">
        <v>45291</v>
      </c>
      <c r="O324">
        <v>606307.26222000003</v>
      </c>
      <c r="P324">
        <v>477020</v>
      </c>
      <c r="Q324">
        <v>232010.30566000001</v>
      </c>
      <c r="R324">
        <v>193272.84104999999</v>
      </c>
    </row>
    <row r="325" spans="9:18" x14ac:dyDescent="0.25">
      <c r="I325" s="1">
        <v>45322</v>
      </c>
      <c r="O325">
        <v>613583.22120000003</v>
      </c>
      <c r="P325">
        <v>456010</v>
      </c>
      <c r="Q325">
        <v>228407.39194</v>
      </c>
      <c r="R325">
        <v>193795.36921</v>
      </c>
    </row>
    <row r="326" spans="9:18" x14ac:dyDescent="0.25">
      <c r="I326" s="1">
        <v>45351</v>
      </c>
      <c r="O326">
        <v>639597.70319000003</v>
      </c>
      <c r="P326">
        <v>455930</v>
      </c>
      <c r="Q326">
        <v>225434.49432999999</v>
      </c>
      <c r="R326">
        <v>194652.06508</v>
      </c>
    </row>
    <row r="327" spans="9:18" x14ac:dyDescent="0.25">
      <c r="I327" s="1">
        <v>45382</v>
      </c>
      <c r="O327">
        <v>660151.07597000001</v>
      </c>
      <c r="P327">
        <v>472760</v>
      </c>
      <c r="Q327">
        <v>226400.81477999999</v>
      </c>
      <c r="R327">
        <v>195387.98498000001</v>
      </c>
    </row>
    <row r="328" spans="9:18" x14ac:dyDescent="0.25">
      <c r="I328" s="1">
        <v>45412</v>
      </c>
      <c r="O328">
        <v>635629.93501999998</v>
      </c>
      <c r="P328">
        <v>479190</v>
      </c>
      <c r="Q328">
        <v>220523.96512000001</v>
      </c>
      <c r="R328">
        <v>195999.37422</v>
      </c>
    </row>
    <row r="329" spans="9:18" x14ac:dyDescent="0.25">
      <c r="I329" s="1">
        <v>45443</v>
      </c>
      <c r="O329">
        <v>664012.12435000006</v>
      </c>
      <c r="P329">
        <v>488350</v>
      </c>
      <c r="Q329">
        <v>222895.81378</v>
      </c>
      <c r="R329">
        <v>196010.63829999999</v>
      </c>
    </row>
    <row r="330" spans="9:18" x14ac:dyDescent="0.25">
      <c r="I330" s="1">
        <v>45473</v>
      </c>
      <c r="O330">
        <v>677523.34034999995</v>
      </c>
      <c r="P330">
        <v>477830</v>
      </c>
      <c r="Q330">
        <v>222819.36898</v>
      </c>
      <c r="R330">
        <v>195900.50062999999</v>
      </c>
    </row>
    <row r="331" spans="9:18" x14ac:dyDescent="0.25">
      <c r="I331" s="1">
        <v>45504</v>
      </c>
      <c r="O331">
        <v>689462.95412999997</v>
      </c>
      <c r="P331">
        <v>481090</v>
      </c>
      <c r="Q331">
        <v>229190.82578000001</v>
      </c>
      <c r="R331">
        <v>196204.00500999999</v>
      </c>
    </row>
    <row r="332" spans="9:18" x14ac:dyDescent="0.25">
      <c r="I332" s="1">
        <v>45535</v>
      </c>
      <c r="O332">
        <v>707685.78749999998</v>
      </c>
      <c r="P332">
        <v>492670</v>
      </c>
      <c r="Q332">
        <v>234466.62649</v>
      </c>
      <c r="R332">
        <v>196571.33916999999</v>
      </c>
    </row>
    <row r="333" spans="9:18" x14ac:dyDescent="0.25">
      <c r="I333" s="1">
        <v>45565</v>
      </c>
      <c r="O333">
        <v>720646.29258999997</v>
      </c>
      <c r="P333">
        <v>520310</v>
      </c>
      <c r="Q333">
        <v>238316.11762999999</v>
      </c>
      <c r="R333">
        <v>196924.90612999999</v>
      </c>
    </row>
    <row r="334" spans="9:18" x14ac:dyDescent="0.25">
      <c r="I334" s="1">
        <v>45596</v>
      </c>
      <c r="O334">
        <v>706350.93146999995</v>
      </c>
      <c r="P334">
        <v>502240</v>
      </c>
      <c r="Q334">
        <v>230070.00706999999</v>
      </c>
      <c r="R334">
        <v>197405.50688</v>
      </c>
    </row>
    <row r="335" spans="9:18" x14ac:dyDescent="0.25">
      <c r="I335" s="1">
        <v>45626</v>
      </c>
      <c r="O335">
        <v>738762.95817</v>
      </c>
      <c r="P335">
        <v>487750</v>
      </c>
      <c r="Q335">
        <v>230641.69276000001</v>
      </c>
      <c r="R335">
        <v>198023.15393999999</v>
      </c>
    </row>
    <row r="336" spans="9:18" x14ac:dyDescent="0.25">
      <c r="I336" s="1">
        <v>45657</v>
      </c>
      <c r="O336">
        <v>719510.34016999998</v>
      </c>
      <c r="P336">
        <v>468690</v>
      </c>
      <c r="Q336">
        <v>225355.01285</v>
      </c>
      <c r="R336">
        <v>198801.62703</v>
      </c>
    </row>
    <row r="337" spans="9:19" x14ac:dyDescent="0.25">
      <c r="I337" s="1">
        <v>45688</v>
      </c>
      <c r="O337">
        <v>744900.87939999998</v>
      </c>
      <c r="P337">
        <v>480360</v>
      </c>
      <c r="Q337">
        <v>226721.96218</v>
      </c>
      <c r="R337">
        <v>199678.34792999999</v>
      </c>
    </row>
    <row r="338" spans="9:19" x14ac:dyDescent="0.25">
      <c r="I338" s="1">
        <v>45716</v>
      </c>
      <c r="O338">
        <v>739539.68197999999</v>
      </c>
      <c r="P338">
        <v>490350</v>
      </c>
      <c r="Q338">
        <v>229580.04735000001</v>
      </c>
      <c r="R338">
        <v>200109.51188999999</v>
      </c>
    </row>
    <row r="339" spans="9:19" x14ac:dyDescent="0.25">
      <c r="I339" s="1">
        <v>45747</v>
      </c>
      <c r="O339">
        <v>706614.97094999999</v>
      </c>
      <c r="P339">
        <v>506230</v>
      </c>
      <c r="Q339">
        <v>231149.79326999999</v>
      </c>
      <c r="R339">
        <v>200009.38673</v>
      </c>
    </row>
    <row r="340" spans="9:19" x14ac:dyDescent="0.25">
      <c r="I340" s="1">
        <v>45777</v>
      </c>
      <c r="O340">
        <v>712894.69455000001</v>
      </c>
      <c r="P340">
        <v>511570</v>
      </c>
      <c r="Q340">
        <v>238863.48357000001</v>
      </c>
      <c r="R340">
        <v>200451.18899</v>
      </c>
    </row>
    <row r="341" spans="9:19" x14ac:dyDescent="0.25">
      <c r="I341" s="1">
        <v>45808</v>
      </c>
      <c r="O341">
        <v>755092.25127999997</v>
      </c>
      <c r="P341">
        <v>532130</v>
      </c>
      <c r="Q341">
        <v>237309.44910999999</v>
      </c>
      <c r="R341">
        <v>200613.26658</v>
      </c>
    </row>
    <row r="342" spans="9:19" x14ac:dyDescent="0.25">
      <c r="I342" s="1">
        <v>45838</v>
      </c>
      <c r="O342">
        <v>787676.74698000005</v>
      </c>
      <c r="P342">
        <v>548790</v>
      </c>
      <c r="Q342">
        <v>241732.02544</v>
      </c>
      <c r="R342">
        <v>201188.98623000001</v>
      </c>
    </row>
    <row r="343" spans="9:19" x14ac:dyDescent="0.25">
      <c r="I343" s="1">
        <v>45869</v>
      </c>
      <c r="O343">
        <v>797816.23097999999</v>
      </c>
      <c r="P343">
        <v>559630</v>
      </c>
      <c r="Q343">
        <v>237408.07479000001</v>
      </c>
      <c r="R343">
        <v>201584.48060000001</v>
      </c>
    </row>
    <row r="344" spans="9:19" x14ac:dyDescent="0.25">
      <c r="I344" s="1">
        <v>45900</v>
      </c>
      <c r="O344">
        <v>818627.63257000002</v>
      </c>
      <c r="P344">
        <v>580870</v>
      </c>
      <c r="Q344">
        <v>240642.25784000001</v>
      </c>
      <c r="R344">
        <v>202355.44430999999</v>
      </c>
    </row>
    <row r="345" spans="9:19" x14ac:dyDescent="0.25">
      <c r="I345" s="1">
        <v>45930</v>
      </c>
      <c r="O345">
        <v>844943.13798</v>
      </c>
      <c r="P345">
        <v>603440</v>
      </c>
      <c r="Q345">
        <v>242108.86269000001</v>
      </c>
      <c r="R345">
        <v>202983.72966000001</v>
      </c>
      <c r="S345">
        <v>590993.96678999998</v>
      </c>
    </row>
    <row r="346" spans="9:19" x14ac:dyDescent="0.25">
      <c r="I346" s="1">
        <v>45961</v>
      </c>
      <c r="O346">
        <v>861863.37659</v>
      </c>
      <c r="P346">
        <v>592770</v>
      </c>
      <c r="Q346">
        <v>241456.50726000001</v>
      </c>
      <c r="R346">
        <v>202983.72966000001</v>
      </c>
      <c r="S346">
        <v>580485.05472000001</v>
      </c>
    </row>
    <row r="347" spans="9:19" x14ac:dyDescent="0.25">
      <c r="I347" s="1">
        <v>45991</v>
      </c>
      <c r="O347">
        <v>864297.93712000002</v>
      </c>
      <c r="P347">
        <v>610680</v>
      </c>
      <c r="Q347">
        <v>242060.7249</v>
      </c>
      <c r="R347">
        <v>203398.62328</v>
      </c>
      <c r="S347">
        <v>597941.79518000002</v>
      </c>
    </row>
    <row r="348" spans="9:19" x14ac:dyDescent="0.25">
      <c r="I348" s="1">
        <v>46022</v>
      </c>
      <c r="O348">
        <v>871284.40333</v>
      </c>
      <c r="P348">
        <v>613920</v>
      </c>
      <c r="Q348">
        <v>242363.49387000001</v>
      </c>
      <c r="R348">
        <v>204023.77971999999</v>
      </c>
      <c r="S348">
        <v>601094.27647000004</v>
      </c>
    </row>
    <row r="349" spans="9:19" x14ac:dyDescent="0.25">
      <c r="I349" s="1">
        <v>46053</v>
      </c>
      <c r="O349">
        <v>890782.90619000001</v>
      </c>
      <c r="P349">
        <v>660910</v>
      </c>
      <c r="Q349">
        <v>244570.59671000001</v>
      </c>
      <c r="R349">
        <v>204372.96621000001</v>
      </c>
      <c r="S349">
        <v>504398.70632</v>
      </c>
    </row>
    <row r="350" spans="9:19" x14ac:dyDescent="0.25">
      <c r="I350" s="1">
        <v>46081</v>
      </c>
      <c r="O350">
        <v>897307.96265</v>
      </c>
      <c r="P350">
        <v>685200</v>
      </c>
      <c r="Q350">
        <v>247699.34138999999</v>
      </c>
      <c r="R350">
        <v>204918.64830999999</v>
      </c>
      <c r="S350">
        <v>670611.15208000003</v>
      </c>
    </row>
    <row r="351" spans="9:19" x14ac:dyDescent="0.25">
      <c r="I351" s="1">
        <v>46112</v>
      </c>
      <c r="O351">
        <v>840153.93409999995</v>
      </c>
      <c r="P351">
        <v>653590</v>
      </c>
      <c r="Q351">
        <v>239817.23486</v>
      </c>
      <c r="R351">
        <v>206691.48936000001</v>
      </c>
      <c r="S351">
        <v>639576.27260000003</v>
      </c>
    </row>
    <row r="352" spans="9:19" x14ac:dyDescent="0.25">
      <c r="I352" s="1">
        <v>46142</v>
      </c>
      <c r="O352">
        <v>920740.19374000002</v>
      </c>
      <c r="P352">
        <v>680220</v>
      </c>
      <c r="Q352">
        <v>242533.25679000001</v>
      </c>
      <c r="R352">
        <v>208014.39298999999</v>
      </c>
      <c r="S352">
        <v>665557.88632000005</v>
      </c>
    </row>
    <row r="353" spans="9:19" x14ac:dyDescent="0.25">
      <c r="I353" s="1">
        <v>46173</v>
      </c>
      <c r="J353">
        <v>662960</v>
      </c>
      <c r="K353">
        <v>208014.39298999999</v>
      </c>
      <c r="L353">
        <v>962653.28703000001</v>
      </c>
      <c r="M353">
        <v>243272.4081</v>
      </c>
      <c r="N353">
        <v>648232.00133999996</v>
      </c>
      <c r="O353">
        <v>962653.28703000001</v>
      </c>
      <c r="P353">
        <v>662960</v>
      </c>
      <c r="Q353">
        <v>243272.4081</v>
      </c>
      <c r="R353">
        <v>208014.39298999999</v>
      </c>
      <c r="S353">
        <v>648232.00133999996</v>
      </c>
    </row>
  </sheetData>
  <pageMargins left="0.7" right="0.7" top="0.75" bottom="0.75" header="0.3" footer="0.3"/>
  <drawing r:id="rId1"/>
  <tableParts count="1">
    <tablePart r:id="rId2"/>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226E-F978-4708-AFFF-D87E80CC53A5}">
  <dimension ref="B1:S353"/>
  <sheetViews>
    <sheetView zoomScale="190" zoomScaleNormal="190" workbookViewId="0">
      <selection activeCell="G9" sqref="G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4" width="19.7109375" bestFit="1" customWidth="1"/>
    <col min="15" max="15" width="14.28515625" bestFit="1" customWidth="1"/>
    <col min="16" max="16" width="13" bestFit="1" customWidth="1"/>
    <col min="17" max="19" width="14.28515625" bestFit="1" customWidth="1"/>
  </cols>
  <sheetData>
    <row r="1" spans="2:19" x14ac:dyDescent="0.25">
      <c r="F1" t="s">
        <v>123</v>
      </c>
      <c r="G1" t="s">
        <v>20</v>
      </c>
      <c r="I1" t="s">
        <v>3</v>
      </c>
      <c r="J1" t="s">
        <v>118</v>
      </c>
      <c r="K1" t="s">
        <v>119</v>
      </c>
      <c r="L1" t="s">
        <v>120</v>
      </c>
      <c r="M1" t="s">
        <v>121</v>
      </c>
      <c r="N1" t="s">
        <v>122</v>
      </c>
      <c r="O1" t="s">
        <v>115</v>
      </c>
      <c r="P1" t="s">
        <v>113</v>
      </c>
      <c r="Q1" t="s">
        <v>116</v>
      </c>
      <c r="R1" t="s">
        <v>114</v>
      </c>
      <c r="S1" t="s">
        <v>117</v>
      </c>
    </row>
    <row r="2" spans="2:19" x14ac:dyDescent="0.25">
      <c r="B2">
        <v>875</v>
      </c>
      <c r="C2" t="s">
        <v>112</v>
      </c>
      <c r="D2" t="s">
        <v>113</v>
      </c>
      <c r="E2" t="str">
        <f>_xlfn.CONCAT(B2,"_",C2,"_",D2)</f>
        <v>875_B_PH_FOORD</v>
      </c>
      <c r="F2" t="str">
        <f>INDEX(
Table_MAPPINGS_PH_GRAPHS_2[SERIES_ID],
MATCH(E2,Table_MAPPINGS_PH_GRAPHS_2[LOOKUP],0
))</f>
        <v>3387</v>
      </c>
      <c r="G2" t="str">
        <f>INDEX(
Table_MAPPINGS_PH_GRAPHS_2[LEGEND_DESCRIPTION],
MATCH(E2,Table_MAPPINGS_PH_GRAPHS_2[LOOKUP],0
))</f>
        <v>Foord</v>
      </c>
      <c r="I2" s="1">
        <v>35499</v>
      </c>
      <c r="O2">
        <v>100000</v>
      </c>
      <c r="P2">
        <v>100000</v>
      </c>
      <c r="Q2">
        <v>100000</v>
      </c>
      <c r="R2">
        <v>100000</v>
      </c>
      <c r="S2">
        <v>100000</v>
      </c>
    </row>
    <row r="3" spans="2:19" x14ac:dyDescent="0.25">
      <c r="B3">
        <v>875</v>
      </c>
      <c r="C3" t="s">
        <v>112</v>
      </c>
      <c r="D3" t="s">
        <v>114</v>
      </c>
      <c r="E3" t="str">
        <f>_xlfn.CONCAT(B3,"_",C3,"_",D3)</f>
        <v>875_B_PH_COMP_1</v>
      </c>
      <c r="F3" t="str">
        <f>INDEX(
Table_MAPPINGS_PH_GRAPHS_2[SERIES_ID],
MATCH(E3,Table_MAPPINGS_PH_GRAPHS_2[LOOKUP],0
))</f>
        <v>4747</v>
      </c>
      <c r="G3" t="str">
        <f>INDEX(
Table_MAPPINGS_PH_GRAPHS_2[LEGEND_DESCRIPTION],
MATCH(E3,Table_MAPPINGS_PH_GRAPHS_2[LOOKUP],0
))</f>
        <v>US inflation</v>
      </c>
      <c r="I3" s="1">
        <v>35520</v>
      </c>
      <c r="O3">
        <v>98003.297269999995</v>
      </c>
      <c r="P3">
        <v>99400</v>
      </c>
      <c r="Q3">
        <v>100000</v>
      </c>
      <c r="R3">
        <v>100000</v>
      </c>
    </row>
    <row r="4" spans="2:19" x14ac:dyDescent="0.25">
      <c r="B4">
        <v>875</v>
      </c>
      <c r="C4" t="s">
        <v>112</v>
      </c>
      <c r="D4" t="s">
        <v>115</v>
      </c>
      <c r="E4" t="str">
        <f>_xlfn.CONCAT(B4,"_",C4,"_",D4)</f>
        <v>875_B_PH_COMP_2</v>
      </c>
      <c r="F4" t="str">
        <f>INDEX(
Table_MAPPINGS_PH_GRAPHS_2[SERIES_ID],
MATCH(E4,Table_MAPPINGS_PH_GRAPHS_2[LOOKUP],0
))</f>
        <v>2620</v>
      </c>
      <c r="G4" t="str">
        <f>INDEX(
Table_MAPPINGS_PH_GRAPHS_2[LEGEND_DESCRIPTION],
MATCH(E4,Table_MAPPINGS_PH_GRAPHS_2[LOOKUP],0
))</f>
        <v>World equities</v>
      </c>
      <c r="I4" s="1">
        <v>35550</v>
      </c>
      <c r="O4">
        <v>101188.08566</v>
      </c>
      <c r="P4">
        <v>100000</v>
      </c>
      <c r="Q4">
        <v>99121.267609999995</v>
      </c>
      <c r="R4">
        <v>100062.57822</v>
      </c>
    </row>
    <row r="5" spans="2:19" x14ac:dyDescent="0.25">
      <c r="B5">
        <v>875</v>
      </c>
      <c r="C5" t="s">
        <v>112</v>
      </c>
      <c r="D5" t="s">
        <v>116</v>
      </c>
      <c r="E5" t="str">
        <f>_xlfn.CONCAT(B5,"_",C5,"_",D5)</f>
        <v>875_B_PH_COMP_3</v>
      </c>
      <c r="F5" t="str">
        <f>INDEX(
Table_MAPPINGS_PH_GRAPHS_2[SERIES_ID],
MATCH(E5,Table_MAPPINGS_PH_GRAPHS_2[LOOKUP],0
))</f>
        <v>4746</v>
      </c>
      <c r="G5" t="str">
        <f>INDEX(
Table_MAPPINGS_PH_GRAPHS_2[LEGEND_DESCRIPTION],
MATCH(E5,Table_MAPPINGS_PH_GRAPHS_2[LOOKUP],0
))</f>
        <v>World bonds</v>
      </c>
      <c r="I5" s="1">
        <v>35581</v>
      </c>
      <c r="O5">
        <v>107415.30803</v>
      </c>
      <c r="P5">
        <v>102000</v>
      </c>
      <c r="Q5">
        <v>101814.65976</v>
      </c>
      <c r="R5">
        <v>100062.57822</v>
      </c>
    </row>
    <row r="6" spans="2:19" x14ac:dyDescent="0.25">
      <c r="B6">
        <v>875</v>
      </c>
      <c r="C6" t="s">
        <v>112</v>
      </c>
      <c r="D6" t="s">
        <v>117</v>
      </c>
      <c r="E6" t="str">
        <f>_xlfn.CONCAT(B6,"_",C6,"_",D6)</f>
        <v>875_B_PH_COMP_4</v>
      </c>
      <c r="F6" t="str">
        <f>INDEX(
Table_MAPPINGS_PH_GRAPHS_2[SERIES_ID],
MATCH(E6,Table_MAPPINGS_PH_GRAPHS_2[LOOKUP],0
))</f>
        <v>6086</v>
      </c>
      <c r="G6" t="str">
        <f>INDEX(
Table_MAPPINGS_PH_GRAPHS_2[LEGEND_DESCRIPTION],
MATCH(E6,Table_MAPPINGS_PH_GRAPHS_2[LOOKUP],0
))</f>
        <v>Peer group</v>
      </c>
      <c r="I6" s="1">
        <v>35611</v>
      </c>
      <c r="O6">
        <v>112754.2415</v>
      </c>
      <c r="P6">
        <v>104200</v>
      </c>
      <c r="Q6">
        <v>103030.33024</v>
      </c>
      <c r="R6">
        <v>100250.31289</v>
      </c>
    </row>
    <row r="7" spans="2:19" x14ac:dyDescent="0.25">
      <c r="I7" s="1">
        <v>35642</v>
      </c>
      <c r="O7">
        <v>117928.92462000001</v>
      </c>
      <c r="P7">
        <v>107800</v>
      </c>
      <c r="Q7">
        <v>102226.82798</v>
      </c>
      <c r="R7">
        <v>100375.46934</v>
      </c>
    </row>
    <row r="8" spans="2:19" x14ac:dyDescent="0.25">
      <c r="I8" s="1">
        <v>35673</v>
      </c>
      <c r="O8">
        <v>110021.47889</v>
      </c>
      <c r="P8">
        <v>105500</v>
      </c>
      <c r="Q8">
        <v>102166.04182</v>
      </c>
      <c r="R8">
        <v>100625.78223</v>
      </c>
    </row>
    <row r="9" spans="2:19" x14ac:dyDescent="0.25">
      <c r="I9" s="1">
        <v>35703</v>
      </c>
      <c r="O9">
        <v>115980.0618</v>
      </c>
      <c r="P9">
        <v>109400</v>
      </c>
      <c r="Q9">
        <v>104341.69534999999</v>
      </c>
      <c r="R9">
        <v>100876.09512</v>
      </c>
    </row>
    <row r="10" spans="2:19" x14ac:dyDescent="0.25">
      <c r="I10" s="1">
        <v>35734</v>
      </c>
      <c r="O10">
        <v>109857.16722</v>
      </c>
      <c r="P10">
        <v>106175</v>
      </c>
      <c r="Q10">
        <v>106507.63154</v>
      </c>
      <c r="R10">
        <v>101063.82979</v>
      </c>
    </row>
    <row r="11" spans="2:19" x14ac:dyDescent="0.25">
      <c r="I11" s="1">
        <v>35764</v>
      </c>
      <c r="O11">
        <v>111782.47808</v>
      </c>
      <c r="P11">
        <v>107084</v>
      </c>
      <c r="Q11">
        <v>104874.40607</v>
      </c>
      <c r="R11">
        <v>101188.98622999999</v>
      </c>
    </row>
    <row r="12" spans="2:19" x14ac:dyDescent="0.25">
      <c r="I12" s="1">
        <v>35795</v>
      </c>
      <c r="O12">
        <v>113126.10476</v>
      </c>
      <c r="P12">
        <v>109131</v>
      </c>
      <c r="Q12">
        <v>104557.56281</v>
      </c>
      <c r="R12">
        <v>101251.56445999999</v>
      </c>
    </row>
    <row r="13" spans="2:19" x14ac:dyDescent="0.25">
      <c r="I13" s="1">
        <v>35826</v>
      </c>
      <c r="O13">
        <v>116259.92525</v>
      </c>
      <c r="P13">
        <v>109451</v>
      </c>
      <c r="Q13">
        <v>105574.31835</v>
      </c>
      <c r="R13">
        <v>101376.7209</v>
      </c>
    </row>
    <row r="14" spans="2:19" x14ac:dyDescent="0.25">
      <c r="I14" s="1">
        <v>35854</v>
      </c>
      <c r="O14">
        <v>124105.42443</v>
      </c>
      <c r="P14">
        <v>113076</v>
      </c>
      <c r="Q14">
        <v>106431.02830000001</v>
      </c>
      <c r="R14">
        <v>101376.7209</v>
      </c>
    </row>
    <row r="15" spans="2:19" x14ac:dyDescent="0.25">
      <c r="I15" s="1">
        <v>35885</v>
      </c>
      <c r="O15">
        <v>129326.90479</v>
      </c>
      <c r="P15">
        <v>117740</v>
      </c>
      <c r="Q15">
        <v>105376.6973</v>
      </c>
      <c r="R15">
        <v>101376.7209</v>
      </c>
    </row>
    <row r="16" spans="2:19" x14ac:dyDescent="0.25">
      <c r="I16" s="1">
        <v>35915</v>
      </c>
      <c r="O16">
        <v>130571.29433999999</v>
      </c>
      <c r="P16">
        <v>116195</v>
      </c>
      <c r="Q16">
        <v>107062.39111</v>
      </c>
      <c r="R16">
        <v>101501.87735</v>
      </c>
    </row>
    <row r="17" spans="9:18" x14ac:dyDescent="0.25">
      <c r="I17" s="1">
        <v>35946</v>
      </c>
      <c r="O17">
        <v>128915.42027</v>
      </c>
      <c r="P17">
        <v>120713</v>
      </c>
      <c r="Q17">
        <v>107313.93281</v>
      </c>
      <c r="R17">
        <v>101752.19024</v>
      </c>
    </row>
    <row r="18" spans="9:18" x14ac:dyDescent="0.25">
      <c r="I18" s="1">
        <v>35976</v>
      </c>
      <c r="O18">
        <v>131955.33961</v>
      </c>
      <c r="P18">
        <v>121681</v>
      </c>
      <c r="Q18">
        <v>107472.68451000001</v>
      </c>
      <c r="R18">
        <v>101877.34668</v>
      </c>
    </row>
    <row r="19" spans="9:18" x14ac:dyDescent="0.25">
      <c r="I19" s="1">
        <v>36007</v>
      </c>
      <c r="O19">
        <v>131724.05205999999</v>
      </c>
      <c r="P19">
        <v>120198</v>
      </c>
      <c r="Q19">
        <v>107613.32183</v>
      </c>
      <c r="R19">
        <v>102127.65957</v>
      </c>
    </row>
    <row r="20" spans="9:18" x14ac:dyDescent="0.25">
      <c r="I20" s="1">
        <v>36038</v>
      </c>
      <c r="O20">
        <v>114138.5321</v>
      </c>
      <c r="P20">
        <v>114945</v>
      </c>
      <c r="Q20">
        <v>110544.84155</v>
      </c>
      <c r="R20">
        <v>102252.81602</v>
      </c>
    </row>
    <row r="21" spans="9:18" x14ac:dyDescent="0.25">
      <c r="I21" s="1">
        <v>36068</v>
      </c>
      <c r="O21">
        <v>116137.56548999999</v>
      </c>
      <c r="P21">
        <v>117293</v>
      </c>
      <c r="Q21">
        <v>116424.33179</v>
      </c>
      <c r="R21">
        <v>102315.39423999999</v>
      </c>
    </row>
    <row r="22" spans="9:18" x14ac:dyDescent="0.25">
      <c r="I22" s="1">
        <v>36099</v>
      </c>
      <c r="O22">
        <v>126616.46748000001</v>
      </c>
      <c r="P22">
        <v>120503</v>
      </c>
      <c r="Q22">
        <v>119872.26983999999</v>
      </c>
      <c r="R22">
        <v>102565.70713</v>
      </c>
    </row>
    <row r="23" spans="9:18" x14ac:dyDescent="0.25">
      <c r="I23" s="1">
        <v>36129</v>
      </c>
      <c r="O23">
        <v>134126.41266</v>
      </c>
      <c r="P23">
        <v>123372</v>
      </c>
      <c r="Q23">
        <v>118179.76333</v>
      </c>
      <c r="R23">
        <v>102690.86358</v>
      </c>
    </row>
    <row r="24" spans="9:18" x14ac:dyDescent="0.25">
      <c r="I24" s="1">
        <v>36160</v>
      </c>
      <c r="O24">
        <v>140658.76777000001</v>
      </c>
      <c r="P24">
        <v>124298</v>
      </c>
      <c r="Q24">
        <v>120559.26968</v>
      </c>
      <c r="R24">
        <v>102878.59825</v>
      </c>
    </row>
    <row r="25" spans="9:18" x14ac:dyDescent="0.25">
      <c r="I25" s="1">
        <v>36191</v>
      </c>
      <c r="O25">
        <v>143718.31372999999</v>
      </c>
      <c r="P25">
        <v>126434</v>
      </c>
      <c r="Q25">
        <v>119452.36472</v>
      </c>
      <c r="R25">
        <v>103066.33292</v>
      </c>
    </row>
    <row r="26" spans="9:18" x14ac:dyDescent="0.25">
      <c r="I26" s="1">
        <v>36219</v>
      </c>
      <c r="O26">
        <v>139874.80665000001</v>
      </c>
      <c r="P26">
        <v>122987</v>
      </c>
      <c r="Q26">
        <v>115613.22466000001</v>
      </c>
      <c r="R26">
        <v>103066.33292</v>
      </c>
    </row>
    <row r="27" spans="9:18" x14ac:dyDescent="0.25">
      <c r="I27" s="1">
        <v>36250</v>
      </c>
      <c r="O27">
        <v>145678.21653000001</v>
      </c>
      <c r="P27">
        <v>119565</v>
      </c>
      <c r="Q27">
        <v>115904.90319</v>
      </c>
      <c r="R27">
        <v>103128.91114</v>
      </c>
    </row>
    <row r="28" spans="9:18" x14ac:dyDescent="0.25">
      <c r="I28" s="1">
        <v>36280</v>
      </c>
      <c r="O28">
        <v>151400.60524</v>
      </c>
      <c r="P28">
        <v>121644</v>
      </c>
      <c r="Q28">
        <v>115858.66662</v>
      </c>
      <c r="R28">
        <v>103817.27159</v>
      </c>
    </row>
    <row r="29" spans="9:18" x14ac:dyDescent="0.25">
      <c r="I29" s="1">
        <v>36311</v>
      </c>
      <c r="O29">
        <v>145847.86418999999</v>
      </c>
      <c r="P29">
        <v>115684</v>
      </c>
      <c r="Q29">
        <v>113906.59105</v>
      </c>
      <c r="R29">
        <v>103879.84981</v>
      </c>
    </row>
    <row r="30" spans="9:18" x14ac:dyDescent="0.25">
      <c r="I30" s="1">
        <v>36341</v>
      </c>
      <c r="O30">
        <v>152629.96814000001</v>
      </c>
      <c r="P30">
        <v>114819</v>
      </c>
      <c r="Q30">
        <v>111910.94589</v>
      </c>
      <c r="R30">
        <v>103879.84981</v>
      </c>
    </row>
    <row r="31" spans="9:18" x14ac:dyDescent="0.25">
      <c r="I31" s="1">
        <v>36372</v>
      </c>
      <c r="O31">
        <v>152151.50774999999</v>
      </c>
      <c r="P31">
        <v>113627</v>
      </c>
      <c r="Q31">
        <v>114652.95114</v>
      </c>
      <c r="R31">
        <v>104317.89737000001</v>
      </c>
    </row>
    <row r="32" spans="9:18" x14ac:dyDescent="0.25">
      <c r="I32" s="1">
        <v>36403</v>
      </c>
      <c r="O32">
        <v>151860.359</v>
      </c>
      <c r="P32">
        <v>112443</v>
      </c>
      <c r="Q32">
        <v>115185.26577</v>
      </c>
      <c r="R32">
        <v>104568.21026000001</v>
      </c>
    </row>
    <row r="33" spans="9:18" x14ac:dyDescent="0.25">
      <c r="I33" s="1">
        <v>36433</v>
      </c>
      <c r="O33">
        <v>150367.20194</v>
      </c>
      <c r="P33">
        <v>109862</v>
      </c>
      <c r="Q33">
        <v>116981.33585</v>
      </c>
      <c r="R33">
        <v>105006.25782</v>
      </c>
    </row>
    <row r="34" spans="9:18" x14ac:dyDescent="0.25">
      <c r="I34" s="1">
        <v>36464</v>
      </c>
      <c r="O34">
        <v>158162.65323</v>
      </c>
      <c r="P34">
        <v>106693</v>
      </c>
      <c r="Q34">
        <v>116923.92963</v>
      </c>
      <c r="R34">
        <v>105193.99249</v>
      </c>
    </row>
    <row r="35" spans="9:18" x14ac:dyDescent="0.25">
      <c r="I35" s="1">
        <v>36494</v>
      </c>
      <c r="O35">
        <v>162591.64715</v>
      </c>
      <c r="P35">
        <v>110712</v>
      </c>
      <c r="Q35">
        <v>115698.85868999999</v>
      </c>
      <c r="R35">
        <v>105381.72715999999</v>
      </c>
    </row>
    <row r="36" spans="9:18" x14ac:dyDescent="0.25">
      <c r="I36" s="1">
        <v>36525</v>
      </c>
      <c r="O36">
        <v>175731.85855999999</v>
      </c>
      <c r="P36">
        <v>109745</v>
      </c>
      <c r="Q36">
        <v>115415.94689000001</v>
      </c>
      <c r="R36">
        <v>105632.04005</v>
      </c>
    </row>
    <row r="37" spans="9:18" x14ac:dyDescent="0.25">
      <c r="I37" s="1">
        <v>36556</v>
      </c>
      <c r="O37">
        <v>165648.12645000001</v>
      </c>
      <c r="P37">
        <v>111313</v>
      </c>
      <c r="Q37">
        <v>112955.61237</v>
      </c>
      <c r="R37">
        <v>105944.93115999999</v>
      </c>
    </row>
    <row r="38" spans="9:18" x14ac:dyDescent="0.25">
      <c r="I38" s="1">
        <v>36585</v>
      </c>
      <c r="O38">
        <v>166075.00560999999</v>
      </c>
      <c r="P38">
        <v>113922</v>
      </c>
      <c r="Q38">
        <v>112145.05976</v>
      </c>
      <c r="R38">
        <v>106382.97872</v>
      </c>
    </row>
    <row r="39" spans="9:18" x14ac:dyDescent="0.25">
      <c r="I39" s="1">
        <v>36616</v>
      </c>
      <c r="O39">
        <v>177533.27632999999</v>
      </c>
      <c r="P39">
        <v>119527</v>
      </c>
      <c r="Q39">
        <v>115617.37037</v>
      </c>
      <c r="R39">
        <v>107008.76095</v>
      </c>
    </row>
    <row r="40" spans="9:18" x14ac:dyDescent="0.25">
      <c r="I40" s="1">
        <v>36646</v>
      </c>
      <c r="O40">
        <v>170006.40319000001</v>
      </c>
      <c r="P40">
        <v>119293</v>
      </c>
      <c r="Q40">
        <v>111842.13236</v>
      </c>
      <c r="R40">
        <v>106946.18273</v>
      </c>
    </row>
    <row r="41" spans="9:18" x14ac:dyDescent="0.25">
      <c r="I41" s="1">
        <v>36677</v>
      </c>
      <c r="O41">
        <v>165682.10505000001</v>
      </c>
      <c r="P41">
        <v>117580</v>
      </c>
      <c r="Q41">
        <v>112713.39191999999</v>
      </c>
      <c r="R41">
        <v>107133.91740000001</v>
      </c>
    </row>
    <row r="42" spans="9:18" x14ac:dyDescent="0.25">
      <c r="I42" s="1">
        <v>36707</v>
      </c>
      <c r="O42">
        <v>171240.42741999999</v>
      </c>
      <c r="P42">
        <v>119744</v>
      </c>
      <c r="Q42">
        <v>115447.26416999999</v>
      </c>
      <c r="R42">
        <v>107759.69962</v>
      </c>
    </row>
    <row r="43" spans="9:18" x14ac:dyDescent="0.25">
      <c r="I43" s="1">
        <v>36738</v>
      </c>
      <c r="O43">
        <v>166399.33564</v>
      </c>
      <c r="P43">
        <v>121474</v>
      </c>
      <c r="Q43">
        <v>113493.41941</v>
      </c>
      <c r="R43">
        <v>108072.59074</v>
      </c>
    </row>
    <row r="44" spans="9:18" x14ac:dyDescent="0.25">
      <c r="I44" s="1">
        <v>36769</v>
      </c>
      <c r="O44">
        <v>171791.44500000001</v>
      </c>
      <c r="P44">
        <v>123716</v>
      </c>
      <c r="Q44">
        <v>112639.42925</v>
      </c>
      <c r="R44">
        <v>108072.59074</v>
      </c>
    </row>
    <row r="45" spans="9:18" x14ac:dyDescent="0.25">
      <c r="I45" s="1">
        <v>36799</v>
      </c>
      <c r="O45">
        <v>162636.66573000001</v>
      </c>
      <c r="P45">
        <v>121808</v>
      </c>
      <c r="Q45">
        <v>112417.35643</v>
      </c>
      <c r="R45">
        <v>108635.79474</v>
      </c>
    </row>
    <row r="46" spans="9:18" x14ac:dyDescent="0.25">
      <c r="I46" s="1">
        <v>36830</v>
      </c>
      <c r="O46">
        <v>159891.75915</v>
      </c>
      <c r="P46">
        <v>126897</v>
      </c>
      <c r="Q46">
        <v>110989.70015</v>
      </c>
      <c r="R46">
        <v>108823.52941</v>
      </c>
    </row>
    <row r="47" spans="9:18" x14ac:dyDescent="0.25">
      <c r="I47" s="1">
        <v>36860</v>
      </c>
      <c r="O47">
        <v>150164.18901</v>
      </c>
      <c r="P47">
        <v>129955</v>
      </c>
      <c r="Q47">
        <v>113193.47586000001</v>
      </c>
      <c r="R47">
        <v>109011.26407999999</v>
      </c>
    </row>
    <row r="48" spans="9:18" x14ac:dyDescent="0.25">
      <c r="I48" s="1">
        <v>36891</v>
      </c>
      <c r="O48">
        <v>152573.29626</v>
      </c>
      <c r="P48">
        <v>135703</v>
      </c>
      <c r="Q48">
        <v>117250.04132999999</v>
      </c>
      <c r="R48">
        <v>109261.57696999999</v>
      </c>
    </row>
    <row r="49" spans="9:18" x14ac:dyDescent="0.25">
      <c r="I49" s="1">
        <v>36922</v>
      </c>
      <c r="O49">
        <v>155511.34112</v>
      </c>
      <c r="P49">
        <v>135528</v>
      </c>
      <c r="Q49">
        <v>117100.58447</v>
      </c>
      <c r="R49">
        <v>109887.35920000001</v>
      </c>
    </row>
    <row r="50" spans="9:18" x14ac:dyDescent="0.25">
      <c r="I50" s="1">
        <v>36950</v>
      </c>
      <c r="O50">
        <v>142351.56443</v>
      </c>
      <c r="P50">
        <v>131923</v>
      </c>
      <c r="Q50">
        <v>117056.40755</v>
      </c>
      <c r="R50">
        <v>110137.67208999999</v>
      </c>
    </row>
    <row r="51" spans="9:18" x14ac:dyDescent="0.25">
      <c r="I51" s="1">
        <v>36981</v>
      </c>
      <c r="O51">
        <v>132977.58025999999</v>
      </c>
      <c r="P51">
        <v>130298</v>
      </c>
      <c r="Q51">
        <v>113679.8444</v>
      </c>
      <c r="R51">
        <v>110200.25031</v>
      </c>
    </row>
    <row r="52" spans="9:18" x14ac:dyDescent="0.25">
      <c r="I52" s="1">
        <v>37011</v>
      </c>
      <c r="O52">
        <v>142779.91558</v>
      </c>
      <c r="P52">
        <v>132444</v>
      </c>
      <c r="Q52">
        <v>113276.09963</v>
      </c>
      <c r="R52">
        <v>110387.98497999999</v>
      </c>
    </row>
    <row r="53" spans="9:18" x14ac:dyDescent="0.25">
      <c r="I53" s="1">
        <v>37042</v>
      </c>
      <c r="O53">
        <v>140919.37259000001</v>
      </c>
      <c r="P53">
        <v>133505</v>
      </c>
      <c r="Q53">
        <v>112933.53711999999</v>
      </c>
      <c r="R53">
        <v>110951.18899</v>
      </c>
    </row>
    <row r="54" spans="9:18" x14ac:dyDescent="0.25">
      <c r="I54" s="1">
        <v>37072</v>
      </c>
      <c r="O54">
        <v>136484.36799999999</v>
      </c>
      <c r="P54">
        <v>132941</v>
      </c>
      <c r="Q54">
        <v>111900.04029999999</v>
      </c>
      <c r="R54">
        <v>111201.50188</v>
      </c>
    </row>
    <row r="55" spans="9:18" x14ac:dyDescent="0.25">
      <c r="I55" s="1">
        <v>37103</v>
      </c>
      <c r="O55">
        <v>134660.07294000001</v>
      </c>
      <c r="P55">
        <v>133508</v>
      </c>
      <c r="Q55">
        <v>114722.68887</v>
      </c>
      <c r="R55">
        <v>111013.76721000001</v>
      </c>
    </row>
    <row r="56" spans="9:18" x14ac:dyDescent="0.25">
      <c r="I56" s="1">
        <v>37134</v>
      </c>
      <c r="O56">
        <v>128176.66173000001</v>
      </c>
      <c r="P56">
        <v>134831</v>
      </c>
      <c r="Q56">
        <v>119036.49969</v>
      </c>
      <c r="R56">
        <v>111013.76721000001</v>
      </c>
    </row>
    <row r="57" spans="9:18" x14ac:dyDescent="0.25">
      <c r="I57" s="1">
        <v>37164</v>
      </c>
      <c r="O57">
        <v>116865.16138999999</v>
      </c>
      <c r="P57">
        <v>124835</v>
      </c>
      <c r="Q57">
        <v>119907.31034</v>
      </c>
      <c r="R57">
        <v>111451.81477</v>
      </c>
    </row>
    <row r="58" spans="9:18" x14ac:dyDescent="0.25">
      <c r="I58" s="1">
        <v>37195</v>
      </c>
      <c r="O58">
        <v>119096.70898</v>
      </c>
      <c r="P58">
        <v>131111</v>
      </c>
      <c r="Q58">
        <v>120855.33156999999</v>
      </c>
      <c r="R58">
        <v>111138.92365</v>
      </c>
    </row>
    <row r="59" spans="9:18" x14ac:dyDescent="0.25">
      <c r="I59" s="1">
        <v>37225</v>
      </c>
      <c r="O59">
        <v>126124.39111</v>
      </c>
      <c r="P59">
        <v>130473</v>
      </c>
      <c r="Q59">
        <v>119157.33265</v>
      </c>
      <c r="R59">
        <v>111076.34543</v>
      </c>
    </row>
    <row r="60" spans="9:18" x14ac:dyDescent="0.25">
      <c r="I60" s="1">
        <v>37256</v>
      </c>
      <c r="O60">
        <v>126904.48824000001</v>
      </c>
      <c r="P60">
        <v>130316</v>
      </c>
      <c r="Q60">
        <v>116089.29493</v>
      </c>
      <c r="R60">
        <v>111013.76721000001</v>
      </c>
    </row>
    <row r="61" spans="9:18" x14ac:dyDescent="0.25">
      <c r="I61" s="1">
        <v>37287</v>
      </c>
      <c r="O61">
        <v>123046.93584999999</v>
      </c>
      <c r="P61">
        <v>132594</v>
      </c>
      <c r="Q61">
        <v>113942.42372999999</v>
      </c>
      <c r="R61">
        <v>111201.50188</v>
      </c>
    </row>
    <row r="62" spans="9:18" x14ac:dyDescent="0.25">
      <c r="I62" s="1">
        <v>37315</v>
      </c>
      <c r="O62">
        <v>121964.71132</v>
      </c>
      <c r="P62">
        <v>133901</v>
      </c>
      <c r="Q62">
        <v>114532.75191000001</v>
      </c>
      <c r="R62">
        <v>111389.23655</v>
      </c>
    </row>
    <row r="63" spans="9:18" x14ac:dyDescent="0.25">
      <c r="I63" s="1">
        <v>37346</v>
      </c>
      <c r="O63">
        <v>127337.25539000001</v>
      </c>
      <c r="P63">
        <v>131954</v>
      </c>
      <c r="Q63">
        <v>114217.54581</v>
      </c>
      <c r="R63">
        <v>111702.12766</v>
      </c>
    </row>
    <row r="64" spans="9:18" x14ac:dyDescent="0.25">
      <c r="I64" s="1">
        <v>37376</v>
      </c>
      <c r="O64">
        <v>123009.09325999999</v>
      </c>
      <c r="P64">
        <v>132282</v>
      </c>
      <c r="Q64">
        <v>118305.34934</v>
      </c>
      <c r="R64">
        <v>112202.75344</v>
      </c>
    </row>
    <row r="65" spans="9:18" x14ac:dyDescent="0.25">
      <c r="I65" s="1">
        <v>37407</v>
      </c>
      <c r="O65">
        <v>123214.19151999999</v>
      </c>
      <c r="P65">
        <v>135411</v>
      </c>
      <c r="Q65">
        <v>121651.30817</v>
      </c>
      <c r="R65">
        <v>112327.90989</v>
      </c>
    </row>
    <row r="66" spans="9:18" x14ac:dyDescent="0.25">
      <c r="I66" s="1">
        <v>37437</v>
      </c>
      <c r="O66">
        <v>115717.00365</v>
      </c>
      <c r="P66">
        <v>132357</v>
      </c>
      <c r="Q66">
        <v>127524.72508</v>
      </c>
      <c r="R66">
        <v>112390.48811000001</v>
      </c>
    </row>
    <row r="67" spans="9:18" x14ac:dyDescent="0.25">
      <c r="I67" s="1">
        <v>37468</v>
      </c>
      <c r="O67">
        <v>105953.06292</v>
      </c>
      <c r="P67">
        <v>129372</v>
      </c>
      <c r="Q67">
        <v>128778.41991</v>
      </c>
      <c r="R67">
        <v>112640.80100000001</v>
      </c>
    </row>
    <row r="68" spans="9:18" x14ac:dyDescent="0.25">
      <c r="I68" s="1">
        <v>37499</v>
      </c>
      <c r="O68">
        <v>106133.99589999999</v>
      </c>
      <c r="P68">
        <v>136271</v>
      </c>
      <c r="Q68">
        <v>131025.81801</v>
      </c>
      <c r="R68">
        <v>112953.69212000001</v>
      </c>
    </row>
    <row r="69" spans="9:18" x14ac:dyDescent="0.25">
      <c r="I69" s="1">
        <v>37529</v>
      </c>
      <c r="O69">
        <v>94448.608290000004</v>
      </c>
      <c r="P69">
        <v>131279</v>
      </c>
      <c r="Q69">
        <v>132456.80142</v>
      </c>
      <c r="R69">
        <v>113141.42677999999</v>
      </c>
    </row>
    <row r="70" spans="9:18" x14ac:dyDescent="0.25">
      <c r="I70" s="1">
        <v>37560</v>
      </c>
      <c r="O70">
        <v>101407.96522</v>
      </c>
      <c r="P70">
        <v>132098</v>
      </c>
      <c r="Q70">
        <v>131913.71322000001</v>
      </c>
      <c r="R70">
        <v>113391.73967</v>
      </c>
    </row>
    <row r="71" spans="9:18" x14ac:dyDescent="0.25">
      <c r="I71" s="1">
        <v>37590</v>
      </c>
      <c r="O71">
        <v>106860.05846</v>
      </c>
      <c r="P71">
        <v>133594</v>
      </c>
      <c r="Q71">
        <v>132079.22481000001</v>
      </c>
      <c r="R71">
        <v>113579.47434</v>
      </c>
    </row>
    <row r="72" spans="9:18" x14ac:dyDescent="0.25">
      <c r="I72" s="1">
        <v>37621</v>
      </c>
      <c r="O72">
        <v>101668.14071000001</v>
      </c>
      <c r="P72">
        <v>134446</v>
      </c>
      <c r="Q72">
        <v>138720.60175999999</v>
      </c>
      <c r="R72">
        <v>113767.20901000001</v>
      </c>
    </row>
    <row r="73" spans="9:18" x14ac:dyDescent="0.25">
      <c r="I73" s="1">
        <v>37652</v>
      </c>
      <c r="O73">
        <v>98569.893490000002</v>
      </c>
      <c r="P73">
        <v>128934</v>
      </c>
      <c r="Q73">
        <v>140620.12977999999</v>
      </c>
      <c r="R73">
        <v>114267.83478999999</v>
      </c>
    </row>
    <row r="74" spans="9:18" x14ac:dyDescent="0.25">
      <c r="I74" s="1">
        <v>37680</v>
      </c>
      <c r="O74">
        <v>96844.774229999995</v>
      </c>
      <c r="P74">
        <v>129710</v>
      </c>
      <c r="Q74">
        <v>142592.06252000001</v>
      </c>
      <c r="R74">
        <v>114893.61702000001</v>
      </c>
    </row>
    <row r="75" spans="9:18" x14ac:dyDescent="0.25">
      <c r="I75" s="1">
        <v>37711</v>
      </c>
      <c r="O75">
        <v>96525.105519999997</v>
      </c>
      <c r="P75">
        <v>129032</v>
      </c>
      <c r="Q75">
        <v>143028.68251000001</v>
      </c>
      <c r="R75">
        <v>115081.35169</v>
      </c>
    </row>
    <row r="76" spans="9:18" x14ac:dyDescent="0.25">
      <c r="I76" s="1">
        <v>37741</v>
      </c>
      <c r="O76">
        <v>105079.00331</v>
      </c>
      <c r="P76">
        <v>136583</v>
      </c>
      <c r="Q76">
        <v>144743.87161</v>
      </c>
      <c r="R76">
        <v>114643.30413</v>
      </c>
    </row>
    <row r="77" spans="9:18" x14ac:dyDescent="0.25">
      <c r="I77" s="1">
        <v>37772</v>
      </c>
      <c r="O77">
        <v>111061.56750999999</v>
      </c>
      <c r="P77">
        <v>147332</v>
      </c>
      <c r="Q77">
        <v>151020.76921999999</v>
      </c>
      <c r="R77">
        <v>114455.56946</v>
      </c>
    </row>
    <row r="78" spans="9:18" x14ac:dyDescent="0.25">
      <c r="I78" s="1">
        <v>37802</v>
      </c>
      <c r="O78">
        <v>112969.70507</v>
      </c>
      <c r="P78">
        <v>149306</v>
      </c>
      <c r="Q78">
        <v>148580.71436000001</v>
      </c>
      <c r="R78">
        <v>114580.72590999999</v>
      </c>
    </row>
    <row r="79" spans="9:18" x14ac:dyDescent="0.25">
      <c r="I79" s="1">
        <v>37833</v>
      </c>
      <c r="O79">
        <v>115250.56457</v>
      </c>
      <c r="P79">
        <v>145189</v>
      </c>
      <c r="Q79">
        <v>144164.31698999999</v>
      </c>
      <c r="R79">
        <v>114956.19524</v>
      </c>
    </row>
    <row r="80" spans="9:18" x14ac:dyDescent="0.25">
      <c r="I80" s="1">
        <v>37864</v>
      </c>
      <c r="O80">
        <v>117726.40235</v>
      </c>
      <c r="P80">
        <v>142854</v>
      </c>
      <c r="Q80">
        <v>143383.47091999999</v>
      </c>
      <c r="R80">
        <v>115456.82103000001</v>
      </c>
    </row>
    <row r="81" spans="9:18" x14ac:dyDescent="0.25">
      <c r="I81" s="1">
        <v>37894</v>
      </c>
      <c r="O81">
        <v>118434.92362</v>
      </c>
      <c r="P81">
        <v>149201</v>
      </c>
      <c r="Q81">
        <v>151512.70937999999</v>
      </c>
      <c r="R81">
        <v>115832.29036</v>
      </c>
    </row>
    <row r="82" spans="9:18" x14ac:dyDescent="0.25">
      <c r="I82" s="1">
        <v>37925</v>
      </c>
      <c r="O82">
        <v>125451.25911</v>
      </c>
      <c r="P82">
        <v>151016</v>
      </c>
      <c r="Q82">
        <v>150752.19576999999</v>
      </c>
      <c r="R82">
        <v>115707.13391999999</v>
      </c>
    </row>
    <row r="83" spans="9:18" x14ac:dyDescent="0.25">
      <c r="I83" s="1">
        <v>37955</v>
      </c>
      <c r="O83">
        <v>127347.37536999999</v>
      </c>
      <c r="P83">
        <v>154888</v>
      </c>
      <c r="Q83">
        <v>153294.46750999999</v>
      </c>
      <c r="R83">
        <v>115769.71214</v>
      </c>
    </row>
    <row r="84" spans="9:18" x14ac:dyDescent="0.25">
      <c r="I84" s="1">
        <v>37986</v>
      </c>
      <c r="O84">
        <v>135327.01029000001</v>
      </c>
      <c r="P84">
        <v>162813</v>
      </c>
      <c r="Q84">
        <v>159404.87651999999</v>
      </c>
      <c r="R84">
        <v>116082.60325</v>
      </c>
    </row>
    <row r="85" spans="9:18" x14ac:dyDescent="0.25">
      <c r="I85" s="1">
        <v>38017</v>
      </c>
      <c r="O85">
        <v>137498.45134</v>
      </c>
      <c r="P85">
        <v>169471</v>
      </c>
      <c r="Q85">
        <v>159829.71952000001</v>
      </c>
      <c r="R85">
        <v>116583.22904000001</v>
      </c>
    </row>
    <row r="86" spans="9:18" x14ac:dyDescent="0.25">
      <c r="I86" s="1">
        <v>38046</v>
      </c>
      <c r="O86">
        <v>139800.90012999999</v>
      </c>
      <c r="P86">
        <v>172330</v>
      </c>
      <c r="Q86">
        <v>160075.24069999999</v>
      </c>
      <c r="R86">
        <v>116833.54193000001</v>
      </c>
    </row>
    <row r="87" spans="9:18" x14ac:dyDescent="0.25">
      <c r="I87" s="1">
        <v>38077</v>
      </c>
      <c r="O87">
        <v>138873.23529000001</v>
      </c>
      <c r="P87">
        <v>168765</v>
      </c>
      <c r="Q87">
        <v>162375.15995</v>
      </c>
      <c r="R87">
        <v>117083.85481999999</v>
      </c>
    </row>
    <row r="88" spans="9:18" x14ac:dyDescent="0.25">
      <c r="I88" s="1">
        <v>38107</v>
      </c>
      <c r="O88">
        <v>136028.90757000001</v>
      </c>
      <c r="P88">
        <v>169513</v>
      </c>
      <c r="Q88">
        <v>155418.78815000001</v>
      </c>
      <c r="R88">
        <v>117271.58949</v>
      </c>
    </row>
    <row r="89" spans="9:18" x14ac:dyDescent="0.25">
      <c r="I89" s="1">
        <v>38138</v>
      </c>
      <c r="O89">
        <v>137268.26779000001</v>
      </c>
      <c r="P89">
        <v>166316</v>
      </c>
      <c r="Q89">
        <v>156634.11535000001</v>
      </c>
      <c r="R89">
        <v>117772.21527</v>
      </c>
    </row>
    <row r="90" spans="9:18" x14ac:dyDescent="0.25">
      <c r="I90" s="1">
        <v>38168</v>
      </c>
      <c r="O90">
        <v>140086.22223000001</v>
      </c>
      <c r="P90">
        <v>168422</v>
      </c>
      <c r="Q90">
        <v>156973.61478999999</v>
      </c>
      <c r="R90">
        <v>118210.26283000001</v>
      </c>
    </row>
    <row r="91" spans="9:18" x14ac:dyDescent="0.25">
      <c r="I91" s="1">
        <v>38199</v>
      </c>
      <c r="O91">
        <v>135512.42058999999</v>
      </c>
      <c r="P91">
        <v>163943</v>
      </c>
      <c r="Q91">
        <v>156172.83233</v>
      </c>
      <c r="R91">
        <v>118335.41927</v>
      </c>
    </row>
    <row r="92" spans="9:18" x14ac:dyDescent="0.25">
      <c r="I92" s="1">
        <v>38230</v>
      </c>
      <c r="O92">
        <v>136108.02741000001</v>
      </c>
      <c r="P92">
        <v>166448</v>
      </c>
      <c r="Q92">
        <v>159868.16638000001</v>
      </c>
      <c r="R92">
        <v>118397.9975</v>
      </c>
    </row>
    <row r="93" spans="9:18" x14ac:dyDescent="0.25">
      <c r="I93" s="1">
        <v>38260</v>
      </c>
      <c r="O93">
        <v>138682.85699999999</v>
      </c>
      <c r="P93">
        <v>167880</v>
      </c>
      <c r="Q93">
        <v>162121.1361</v>
      </c>
      <c r="R93">
        <v>118773.46683</v>
      </c>
    </row>
    <row r="94" spans="9:18" x14ac:dyDescent="0.25">
      <c r="I94" s="1">
        <v>38291</v>
      </c>
      <c r="O94">
        <v>142076.48496999999</v>
      </c>
      <c r="P94">
        <v>169855</v>
      </c>
      <c r="Q94">
        <v>166911.04358999999</v>
      </c>
      <c r="R94">
        <v>119399.24906</v>
      </c>
    </row>
    <row r="95" spans="9:18" x14ac:dyDescent="0.25">
      <c r="I95" s="1">
        <v>38321</v>
      </c>
      <c r="O95">
        <v>149539.93956999999</v>
      </c>
      <c r="P95">
        <v>179368</v>
      </c>
      <c r="Q95">
        <v>172932.86113</v>
      </c>
      <c r="R95">
        <v>119962.45307</v>
      </c>
    </row>
    <row r="96" spans="9:18" x14ac:dyDescent="0.25">
      <c r="I96" s="1">
        <v>38352</v>
      </c>
      <c r="O96">
        <v>155248.34430999999</v>
      </c>
      <c r="P96">
        <v>183921</v>
      </c>
      <c r="Q96">
        <v>175901.79787000001</v>
      </c>
      <c r="R96">
        <v>119962.45307</v>
      </c>
    </row>
    <row r="97" spans="9:18" x14ac:dyDescent="0.25">
      <c r="I97" s="1">
        <v>38383</v>
      </c>
      <c r="O97">
        <v>151753.02587000001</v>
      </c>
      <c r="P97">
        <v>180744</v>
      </c>
      <c r="Q97">
        <v>173432.19490999999</v>
      </c>
      <c r="R97">
        <v>119899.87484</v>
      </c>
    </row>
    <row r="98" spans="9:18" x14ac:dyDescent="0.25">
      <c r="I98" s="1">
        <v>38411</v>
      </c>
      <c r="O98">
        <v>156560.26172000001</v>
      </c>
      <c r="P98">
        <v>187982</v>
      </c>
      <c r="Q98">
        <v>173686.95812</v>
      </c>
      <c r="R98">
        <v>120400.50062999999</v>
      </c>
    </row>
    <row r="99" spans="9:18" x14ac:dyDescent="0.25">
      <c r="I99" s="1">
        <v>38442</v>
      </c>
      <c r="O99">
        <v>153521.20105</v>
      </c>
      <c r="P99">
        <v>182264</v>
      </c>
      <c r="Q99">
        <v>171364.85798999999</v>
      </c>
      <c r="R99">
        <v>120838.54819</v>
      </c>
    </row>
    <row r="100" spans="9:18" x14ac:dyDescent="0.25">
      <c r="I100" s="1">
        <v>38472</v>
      </c>
      <c r="O100">
        <v>150176.08765</v>
      </c>
      <c r="P100">
        <v>186252</v>
      </c>
      <c r="Q100">
        <v>173913.3879</v>
      </c>
      <c r="R100">
        <v>121214.01751999999</v>
      </c>
    </row>
    <row r="101" spans="9:18" x14ac:dyDescent="0.25">
      <c r="I101" s="1">
        <v>38503</v>
      </c>
      <c r="O101">
        <v>152844.32772</v>
      </c>
      <c r="P101">
        <v>182602</v>
      </c>
      <c r="Q101">
        <v>170398.85441</v>
      </c>
      <c r="R101">
        <v>121151.4393</v>
      </c>
    </row>
    <row r="102" spans="9:18" x14ac:dyDescent="0.25">
      <c r="I102" s="1">
        <v>38533</v>
      </c>
      <c r="O102">
        <v>154166.85578000001</v>
      </c>
      <c r="P102">
        <v>184414</v>
      </c>
      <c r="Q102">
        <v>168917.11903999999</v>
      </c>
      <c r="R102">
        <v>121214.01751999999</v>
      </c>
    </row>
    <row r="103" spans="9:18" x14ac:dyDescent="0.25">
      <c r="I103" s="1">
        <v>38564</v>
      </c>
      <c r="O103">
        <v>159552.15715000001</v>
      </c>
      <c r="P103">
        <v>182623</v>
      </c>
      <c r="Q103">
        <v>167266.94104000001</v>
      </c>
      <c r="R103">
        <v>121964.9562</v>
      </c>
    </row>
    <row r="104" spans="9:18" x14ac:dyDescent="0.25">
      <c r="I104" s="1">
        <v>38595</v>
      </c>
      <c r="O104">
        <v>160754.41078000001</v>
      </c>
      <c r="P104">
        <v>186610</v>
      </c>
      <c r="Q104">
        <v>170276.78036999999</v>
      </c>
      <c r="R104">
        <v>122715.89487</v>
      </c>
    </row>
    <row r="105" spans="9:18" x14ac:dyDescent="0.25">
      <c r="I105" s="1">
        <v>38625</v>
      </c>
      <c r="O105">
        <v>164929.79186999999</v>
      </c>
      <c r="P105">
        <v>191896</v>
      </c>
      <c r="Q105">
        <v>167019.49223999999</v>
      </c>
      <c r="R105">
        <v>124405.50688</v>
      </c>
    </row>
    <row r="106" spans="9:18" x14ac:dyDescent="0.25">
      <c r="I106" s="1">
        <v>38656</v>
      </c>
      <c r="O106">
        <v>160928.41310000001</v>
      </c>
      <c r="P106">
        <v>187706</v>
      </c>
      <c r="Q106">
        <v>163980.28964999999</v>
      </c>
      <c r="R106">
        <v>124593.24155000001</v>
      </c>
    </row>
    <row r="107" spans="9:18" x14ac:dyDescent="0.25">
      <c r="I107" s="1">
        <v>38686</v>
      </c>
      <c r="O107">
        <v>166290.46919</v>
      </c>
      <c r="P107">
        <v>190988</v>
      </c>
      <c r="Q107">
        <v>161979.44255000001</v>
      </c>
      <c r="R107">
        <v>123967.45931999999</v>
      </c>
    </row>
    <row r="108" spans="9:18" x14ac:dyDescent="0.25">
      <c r="I108" s="1">
        <v>38717</v>
      </c>
      <c r="O108">
        <v>169974.57125000001</v>
      </c>
      <c r="P108">
        <v>194538</v>
      </c>
      <c r="Q108">
        <v>163808.41425999999</v>
      </c>
      <c r="R108">
        <v>123967.45931999999</v>
      </c>
    </row>
    <row r="109" spans="9:18" x14ac:dyDescent="0.25">
      <c r="I109" s="1">
        <v>38748</v>
      </c>
      <c r="O109">
        <v>177564.49494</v>
      </c>
      <c r="P109">
        <v>203206</v>
      </c>
      <c r="Q109">
        <v>165924.54910999999</v>
      </c>
      <c r="R109">
        <v>124718.398</v>
      </c>
    </row>
    <row r="110" spans="9:18" x14ac:dyDescent="0.25">
      <c r="I110" s="1">
        <v>38776</v>
      </c>
      <c r="O110">
        <v>177300.14879000001</v>
      </c>
      <c r="P110">
        <v>201954</v>
      </c>
      <c r="Q110">
        <v>165069.08022999999</v>
      </c>
      <c r="R110">
        <v>124780.97622</v>
      </c>
    </row>
    <row r="111" spans="9:18" x14ac:dyDescent="0.25">
      <c r="I111" s="1">
        <v>38807</v>
      </c>
      <c r="O111">
        <v>181198.79443000001</v>
      </c>
      <c r="P111">
        <v>204820</v>
      </c>
      <c r="Q111">
        <v>163143.78013999999</v>
      </c>
      <c r="R111">
        <v>124968.71089</v>
      </c>
    </row>
    <row r="112" spans="9:18" x14ac:dyDescent="0.25">
      <c r="I112" s="1">
        <v>38837</v>
      </c>
      <c r="O112">
        <v>186700.13824999999</v>
      </c>
      <c r="P112">
        <v>211146</v>
      </c>
      <c r="Q112">
        <v>167039.40221</v>
      </c>
      <c r="R112">
        <v>125594.49312</v>
      </c>
    </row>
    <row r="113" spans="9:18" x14ac:dyDescent="0.25">
      <c r="I113" s="1">
        <v>38868</v>
      </c>
      <c r="O113">
        <v>180322.6495</v>
      </c>
      <c r="P113">
        <v>179531</v>
      </c>
      <c r="Q113">
        <v>170099.86147999999</v>
      </c>
      <c r="R113">
        <v>125969.96245000001</v>
      </c>
    </row>
    <row r="114" spans="9:18" x14ac:dyDescent="0.25">
      <c r="I114" s="1">
        <v>38898</v>
      </c>
      <c r="O114">
        <v>180269.78026999999</v>
      </c>
      <c r="P114">
        <v>205868</v>
      </c>
      <c r="Q114">
        <v>168315.25151999999</v>
      </c>
      <c r="R114">
        <v>126282.85357000001</v>
      </c>
    </row>
    <row r="115" spans="9:18" x14ac:dyDescent="0.25">
      <c r="I115" s="1">
        <v>38929</v>
      </c>
      <c r="O115">
        <v>181394.81537999999</v>
      </c>
      <c r="P115">
        <v>213503</v>
      </c>
      <c r="Q115">
        <v>169664.53537</v>
      </c>
      <c r="R115">
        <v>126971.21402</v>
      </c>
    </row>
    <row r="116" spans="9:18" x14ac:dyDescent="0.25">
      <c r="I116" s="1">
        <v>38960</v>
      </c>
      <c r="O116">
        <v>186103.30476</v>
      </c>
      <c r="P116">
        <v>217351</v>
      </c>
      <c r="Q116">
        <v>171235.09985999999</v>
      </c>
      <c r="R116">
        <v>127534.41802</v>
      </c>
    </row>
    <row r="117" spans="9:18" x14ac:dyDescent="0.25">
      <c r="I117" s="1">
        <v>38990</v>
      </c>
      <c r="O117">
        <v>188322.34038000001</v>
      </c>
      <c r="P117">
        <v>214992</v>
      </c>
      <c r="Q117">
        <v>170746.83012</v>
      </c>
      <c r="R117">
        <v>126908.63579</v>
      </c>
    </row>
    <row r="118" spans="9:18" x14ac:dyDescent="0.25">
      <c r="I118" s="1">
        <v>39021</v>
      </c>
      <c r="O118">
        <v>195234.28674000001</v>
      </c>
      <c r="P118">
        <v>222629</v>
      </c>
      <c r="Q118">
        <v>172377.41501</v>
      </c>
      <c r="R118">
        <v>126345.43179</v>
      </c>
    </row>
    <row r="119" spans="9:18" x14ac:dyDescent="0.25">
      <c r="I119" s="1">
        <v>39051</v>
      </c>
      <c r="O119">
        <v>200015.21064</v>
      </c>
      <c r="P119">
        <v>226020</v>
      </c>
      <c r="Q119">
        <v>177120.84828000001</v>
      </c>
      <c r="R119">
        <v>126408.01001</v>
      </c>
    </row>
    <row r="120" spans="9:18" x14ac:dyDescent="0.25">
      <c r="I120" s="1">
        <v>39082</v>
      </c>
      <c r="O120">
        <v>204081.72528000001</v>
      </c>
      <c r="P120">
        <v>230414</v>
      </c>
      <c r="Q120">
        <v>173828.41402</v>
      </c>
      <c r="R120">
        <v>127096.37046000001</v>
      </c>
    </row>
    <row r="121" spans="9:18" x14ac:dyDescent="0.25">
      <c r="I121" s="1">
        <v>39113</v>
      </c>
      <c r="O121">
        <v>206490.95519000001</v>
      </c>
      <c r="P121">
        <v>229301</v>
      </c>
      <c r="Q121">
        <v>171471.40542</v>
      </c>
      <c r="R121">
        <v>127307.25907</v>
      </c>
    </row>
    <row r="122" spans="9:18" x14ac:dyDescent="0.25">
      <c r="I122" s="1">
        <v>39141</v>
      </c>
      <c r="O122">
        <v>205416.45864</v>
      </c>
      <c r="P122">
        <v>236350</v>
      </c>
      <c r="Q122">
        <v>175443.78917</v>
      </c>
      <c r="R122">
        <v>127801.00125</v>
      </c>
    </row>
    <row r="123" spans="9:18" x14ac:dyDescent="0.25">
      <c r="I123" s="1">
        <v>39172</v>
      </c>
      <c r="O123">
        <v>209176.67522</v>
      </c>
      <c r="P123">
        <v>234403</v>
      </c>
      <c r="Q123">
        <v>175830.58141000001</v>
      </c>
      <c r="R123">
        <v>128465.58198</v>
      </c>
    </row>
    <row r="124" spans="9:18" x14ac:dyDescent="0.25">
      <c r="I124" s="1">
        <v>39202</v>
      </c>
      <c r="O124">
        <v>218404.01168</v>
      </c>
      <c r="P124">
        <v>239019</v>
      </c>
      <c r="Q124">
        <v>177763.90886</v>
      </c>
      <c r="R124">
        <v>128851.06383</v>
      </c>
    </row>
    <row r="125" spans="9:18" x14ac:dyDescent="0.25">
      <c r="I125" s="1">
        <v>39233</v>
      </c>
      <c r="O125">
        <v>224521.26360999999</v>
      </c>
      <c r="P125">
        <v>241011</v>
      </c>
      <c r="Q125">
        <v>174154.71056000001</v>
      </c>
      <c r="R125">
        <v>129383.60451</v>
      </c>
    </row>
    <row r="126" spans="9:18" x14ac:dyDescent="0.25">
      <c r="I126" s="1">
        <v>39263</v>
      </c>
      <c r="O126">
        <v>222789.45903</v>
      </c>
      <c r="P126">
        <v>242416</v>
      </c>
      <c r="Q126">
        <v>173120.23671999999</v>
      </c>
      <c r="R126">
        <v>129683.35419</v>
      </c>
    </row>
    <row r="127" spans="9:18" x14ac:dyDescent="0.25">
      <c r="I127" s="1">
        <v>39294</v>
      </c>
      <c r="O127">
        <v>217855.50876999999</v>
      </c>
      <c r="P127">
        <v>241286</v>
      </c>
      <c r="Q127">
        <v>178253.02359999999</v>
      </c>
      <c r="R127">
        <v>129914.26783</v>
      </c>
    </row>
    <row r="128" spans="9:18" x14ac:dyDescent="0.25">
      <c r="I128" s="1">
        <v>39325</v>
      </c>
      <c r="O128">
        <v>217690.21575999999</v>
      </c>
      <c r="P128">
        <v>242933</v>
      </c>
      <c r="Q128">
        <v>181144.77617</v>
      </c>
      <c r="R128">
        <v>129954.31789999999</v>
      </c>
    </row>
    <row r="129" spans="9:18" x14ac:dyDescent="0.25">
      <c r="I129" s="1">
        <v>39355</v>
      </c>
      <c r="O129">
        <v>228042.58733000001</v>
      </c>
      <c r="P129">
        <v>254687</v>
      </c>
      <c r="Q129">
        <v>185592.80768999999</v>
      </c>
      <c r="R129">
        <v>130505.00625999999</v>
      </c>
    </row>
    <row r="130" spans="9:18" x14ac:dyDescent="0.25">
      <c r="I130" s="1">
        <v>39386</v>
      </c>
      <c r="O130">
        <v>235037.02686000001</v>
      </c>
      <c r="P130">
        <v>263718</v>
      </c>
      <c r="Q130">
        <v>188613.57902999999</v>
      </c>
      <c r="R130">
        <v>130907.38423</v>
      </c>
    </row>
    <row r="131" spans="9:18" x14ac:dyDescent="0.25">
      <c r="I131" s="1">
        <v>39416</v>
      </c>
      <c r="O131">
        <v>225429.66982000001</v>
      </c>
      <c r="P131">
        <v>259112</v>
      </c>
      <c r="Q131">
        <v>193842.90552999999</v>
      </c>
      <c r="R131">
        <v>131936.17021000001</v>
      </c>
    </row>
    <row r="132" spans="9:18" x14ac:dyDescent="0.25">
      <c r="I132" s="1">
        <v>39447</v>
      </c>
      <c r="O132">
        <v>222521.37156</v>
      </c>
      <c r="P132">
        <v>259618</v>
      </c>
      <c r="Q132">
        <v>192862.59</v>
      </c>
      <c r="R132">
        <v>132318.52314999999</v>
      </c>
    </row>
    <row r="133" spans="9:18" x14ac:dyDescent="0.25">
      <c r="I133" s="1">
        <v>39478</v>
      </c>
      <c r="O133">
        <v>205516.37044999999</v>
      </c>
      <c r="P133">
        <v>249979</v>
      </c>
      <c r="Q133">
        <v>200012.22589</v>
      </c>
      <c r="R133">
        <v>132774.71840000001</v>
      </c>
    </row>
    <row r="134" spans="9:18" x14ac:dyDescent="0.25">
      <c r="I134" s="1">
        <v>39507</v>
      </c>
      <c r="O134">
        <v>204326.87413000001</v>
      </c>
      <c r="P134">
        <v>259316</v>
      </c>
      <c r="Q134">
        <v>204900.23095</v>
      </c>
      <c r="R134">
        <v>133095.74468</v>
      </c>
    </row>
    <row r="135" spans="9:18" x14ac:dyDescent="0.25">
      <c r="I135" s="1">
        <v>39538</v>
      </c>
      <c r="O135">
        <v>202368.38198999999</v>
      </c>
      <c r="P135">
        <v>263621</v>
      </c>
      <c r="Q135">
        <v>211498.98892</v>
      </c>
      <c r="R135">
        <v>133571.96496000001</v>
      </c>
    </row>
    <row r="136" spans="9:18" x14ac:dyDescent="0.25">
      <c r="I136" s="1">
        <v>39568</v>
      </c>
      <c r="O136">
        <v>213004.481</v>
      </c>
      <c r="P136">
        <v>269509</v>
      </c>
      <c r="Q136">
        <v>204651.69949999999</v>
      </c>
      <c r="R136">
        <v>133881.10138000001</v>
      </c>
    </row>
    <row r="137" spans="9:18" x14ac:dyDescent="0.25">
      <c r="I137" s="1">
        <v>39599</v>
      </c>
      <c r="O137">
        <v>216252.50393000001</v>
      </c>
      <c r="P137">
        <v>268561</v>
      </c>
      <c r="Q137">
        <v>201651.52470000001</v>
      </c>
      <c r="R137">
        <v>134673.34168000001</v>
      </c>
    </row>
    <row r="138" spans="9:18" x14ac:dyDescent="0.25">
      <c r="I138" s="1">
        <v>39629</v>
      </c>
      <c r="O138">
        <v>199004.74596</v>
      </c>
      <c r="P138">
        <v>263840</v>
      </c>
      <c r="Q138">
        <v>202552.83405999999</v>
      </c>
      <c r="R138">
        <v>136084.48060000001</v>
      </c>
    </row>
    <row r="139" spans="9:18" x14ac:dyDescent="0.25">
      <c r="I139" s="1">
        <v>39660</v>
      </c>
      <c r="O139">
        <v>194142.18755999999</v>
      </c>
      <c r="P139">
        <v>256190</v>
      </c>
      <c r="Q139">
        <v>202980.81935000001</v>
      </c>
      <c r="R139">
        <v>137056.3204</v>
      </c>
    </row>
    <row r="140" spans="9:18" x14ac:dyDescent="0.25">
      <c r="I140" s="1">
        <v>39691</v>
      </c>
      <c r="O140">
        <v>191414.69961000001</v>
      </c>
      <c r="P140">
        <v>250020</v>
      </c>
      <c r="Q140">
        <v>198908.41041000001</v>
      </c>
      <c r="R140">
        <v>136852.31539</v>
      </c>
    </row>
    <row r="141" spans="9:18" x14ac:dyDescent="0.25">
      <c r="I141" s="1">
        <v>39721</v>
      </c>
      <c r="O141">
        <v>168648.60853</v>
      </c>
      <c r="P141">
        <v>232156</v>
      </c>
      <c r="Q141">
        <v>196545.56612</v>
      </c>
      <c r="R141">
        <v>136969.33666999999</v>
      </c>
    </row>
    <row r="142" spans="9:18" x14ac:dyDescent="0.25">
      <c r="I142" s="1">
        <v>39752</v>
      </c>
      <c r="O142">
        <v>136672.66097</v>
      </c>
      <c r="P142">
        <v>194743</v>
      </c>
      <c r="Q142">
        <v>192539.69980999999</v>
      </c>
      <c r="R142">
        <v>135791.61452</v>
      </c>
    </row>
    <row r="143" spans="9:18" x14ac:dyDescent="0.25">
      <c r="I143" s="1">
        <v>39782</v>
      </c>
      <c r="O143">
        <v>127826.01976</v>
      </c>
      <c r="P143">
        <v>197108</v>
      </c>
      <c r="Q143">
        <v>199664.17097000001</v>
      </c>
      <c r="R143">
        <v>133387.35920000001</v>
      </c>
    </row>
    <row r="144" spans="9:18" x14ac:dyDescent="0.25">
      <c r="I144" s="1">
        <v>39813</v>
      </c>
      <c r="O144">
        <v>131927.12633</v>
      </c>
      <c r="P144">
        <v>211727.66</v>
      </c>
      <c r="Q144">
        <v>213865.47721000001</v>
      </c>
      <c r="R144">
        <v>132289.11139000001</v>
      </c>
    </row>
    <row r="145" spans="9:18" x14ac:dyDescent="0.25">
      <c r="I145" s="1">
        <v>39844</v>
      </c>
      <c r="O145">
        <v>120369.55714</v>
      </c>
      <c r="P145">
        <v>201374</v>
      </c>
      <c r="Q145">
        <v>204579.00432000001</v>
      </c>
      <c r="R145">
        <v>132623.90487999999</v>
      </c>
    </row>
    <row r="146" spans="9:18" x14ac:dyDescent="0.25">
      <c r="I146" s="1">
        <v>39872</v>
      </c>
      <c r="O146">
        <v>108048.63477999999</v>
      </c>
      <c r="P146">
        <v>189217</v>
      </c>
      <c r="Q146">
        <v>198522.30471999999</v>
      </c>
      <c r="R146">
        <v>133107.00876</v>
      </c>
    </row>
    <row r="147" spans="9:18" x14ac:dyDescent="0.25">
      <c r="I147" s="1">
        <v>39903</v>
      </c>
      <c r="O147">
        <v>116196.44537</v>
      </c>
      <c r="P147">
        <v>194914</v>
      </c>
      <c r="Q147">
        <v>203571.20035</v>
      </c>
      <c r="R147">
        <v>132975.59448999999</v>
      </c>
    </row>
    <row r="148" spans="9:18" x14ac:dyDescent="0.25">
      <c r="I148" s="1">
        <v>39933</v>
      </c>
      <c r="O148">
        <v>129231.28632</v>
      </c>
      <c r="P148">
        <v>207420</v>
      </c>
      <c r="Q148">
        <v>203644.39723999999</v>
      </c>
      <c r="R148">
        <v>133109.51188999999</v>
      </c>
    </row>
    <row r="149" spans="9:18" x14ac:dyDescent="0.25">
      <c r="I149" s="1">
        <v>39964</v>
      </c>
      <c r="O149">
        <v>140940.40987999999</v>
      </c>
      <c r="P149">
        <v>223134</v>
      </c>
      <c r="Q149">
        <v>210419.12351</v>
      </c>
      <c r="R149">
        <v>133305.38172999999</v>
      </c>
    </row>
    <row r="150" spans="9:18" x14ac:dyDescent="0.25">
      <c r="I150" s="1">
        <v>39994</v>
      </c>
      <c r="O150">
        <v>140304.56847</v>
      </c>
      <c r="P150">
        <v>218406</v>
      </c>
      <c r="Q150">
        <v>210654.29360999999</v>
      </c>
      <c r="R150">
        <v>134411.76470999999</v>
      </c>
    </row>
    <row r="151" spans="9:18" x14ac:dyDescent="0.25">
      <c r="I151" s="1">
        <v>40025</v>
      </c>
      <c r="O151">
        <v>152187.93968000001</v>
      </c>
      <c r="P151">
        <v>228963</v>
      </c>
      <c r="Q151">
        <v>214395.01923000001</v>
      </c>
      <c r="R151">
        <v>134371.71463999999</v>
      </c>
    </row>
    <row r="152" spans="9:18" x14ac:dyDescent="0.25">
      <c r="I152" s="1">
        <v>40056</v>
      </c>
      <c r="O152">
        <v>158466.43663000001</v>
      </c>
      <c r="P152">
        <v>232677</v>
      </c>
      <c r="Q152">
        <v>218640.06933</v>
      </c>
      <c r="R152">
        <v>134821.65207000001</v>
      </c>
    </row>
    <row r="153" spans="9:18" x14ac:dyDescent="0.25">
      <c r="I153" s="1">
        <v>40086</v>
      </c>
      <c r="O153">
        <v>164782.65349999999</v>
      </c>
      <c r="P153">
        <v>240015</v>
      </c>
      <c r="Q153">
        <v>223636.89270999999</v>
      </c>
      <c r="R153">
        <v>135081.97747000001</v>
      </c>
    </row>
    <row r="154" spans="9:18" x14ac:dyDescent="0.25">
      <c r="I154" s="1">
        <v>40117</v>
      </c>
      <c r="O154">
        <v>161850.98728</v>
      </c>
      <c r="P154">
        <v>241690</v>
      </c>
      <c r="Q154">
        <v>223853.60516000001</v>
      </c>
      <c r="R154">
        <v>135487.48436</v>
      </c>
    </row>
    <row r="155" spans="9:18" x14ac:dyDescent="0.25">
      <c r="I155" s="1">
        <v>40147</v>
      </c>
      <c r="O155">
        <v>168464.67022999999</v>
      </c>
      <c r="P155">
        <v>250711</v>
      </c>
      <c r="Q155">
        <v>230933.76736999999</v>
      </c>
      <c r="R155">
        <v>135941.17647000001</v>
      </c>
    </row>
    <row r="156" spans="9:18" x14ac:dyDescent="0.25">
      <c r="I156" s="1">
        <v>40178</v>
      </c>
      <c r="O156">
        <v>171489.80825999999</v>
      </c>
      <c r="P156">
        <v>251522</v>
      </c>
      <c r="Q156">
        <v>219323.95329</v>
      </c>
      <c r="R156">
        <v>136011.88986</v>
      </c>
    </row>
    <row r="157" spans="9:18" x14ac:dyDescent="0.25">
      <c r="I157" s="1">
        <v>40209</v>
      </c>
      <c r="O157">
        <v>164401.95825</v>
      </c>
      <c r="P157">
        <v>245937.87</v>
      </c>
      <c r="Q157">
        <v>219603.24749000001</v>
      </c>
      <c r="R157">
        <v>136100.12516</v>
      </c>
    </row>
    <row r="158" spans="9:18" x14ac:dyDescent="0.25">
      <c r="I158" s="1">
        <v>40237</v>
      </c>
      <c r="O158">
        <v>166719.49501000001</v>
      </c>
      <c r="P158">
        <v>247926</v>
      </c>
      <c r="Q158">
        <v>220158.11267999999</v>
      </c>
      <c r="R158">
        <v>135970.58824000001</v>
      </c>
    </row>
    <row r="159" spans="9:18" x14ac:dyDescent="0.25">
      <c r="I159" s="1">
        <v>40268</v>
      </c>
      <c r="O159">
        <v>177044.51196999999</v>
      </c>
      <c r="P159">
        <v>254760</v>
      </c>
      <c r="Q159">
        <v>216412.89807</v>
      </c>
      <c r="R159">
        <v>136015.64455999999</v>
      </c>
    </row>
    <row r="160" spans="9:18" x14ac:dyDescent="0.25">
      <c r="I160" s="1">
        <v>40298</v>
      </c>
      <c r="O160">
        <v>177069.35191999999</v>
      </c>
      <c r="P160">
        <v>253763</v>
      </c>
      <c r="Q160">
        <v>215628.48722000001</v>
      </c>
      <c r="R160">
        <v>136046.93367</v>
      </c>
    </row>
    <row r="161" spans="9:18" x14ac:dyDescent="0.25">
      <c r="I161" s="1">
        <v>40329</v>
      </c>
      <c r="O161">
        <v>160108.20405</v>
      </c>
      <c r="P161">
        <v>235528</v>
      </c>
      <c r="Q161">
        <v>213373.98595</v>
      </c>
      <c r="R161">
        <v>135976.22028000001</v>
      </c>
    </row>
    <row r="162" spans="9:18" x14ac:dyDescent="0.25">
      <c r="I162" s="1">
        <v>40359</v>
      </c>
      <c r="O162">
        <v>154618.69755000001</v>
      </c>
      <c r="P162">
        <v>234911</v>
      </c>
      <c r="Q162">
        <v>217034.27948999999</v>
      </c>
      <c r="R162">
        <v>135919.27408999999</v>
      </c>
    </row>
    <row r="163" spans="9:18" x14ac:dyDescent="0.25">
      <c r="I163" s="1">
        <v>40390</v>
      </c>
      <c r="O163">
        <v>167154.10214999999</v>
      </c>
      <c r="P163">
        <v>247273</v>
      </c>
      <c r="Q163">
        <v>224942.39574000001</v>
      </c>
      <c r="R163">
        <v>136173.34168000001</v>
      </c>
    </row>
    <row r="164" spans="9:18" x14ac:dyDescent="0.25">
      <c r="I164" s="1">
        <v>40421</v>
      </c>
      <c r="O164">
        <v>160913.38646000001</v>
      </c>
      <c r="P164">
        <v>245481</v>
      </c>
      <c r="Q164">
        <v>229333.94524</v>
      </c>
      <c r="R164">
        <v>136372.34043000001</v>
      </c>
    </row>
    <row r="165" spans="9:18" x14ac:dyDescent="0.25">
      <c r="I165" s="1">
        <v>40451</v>
      </c>
      <c r="O165">
        <v>175917.88219</v>
      </c>
      <c r="P165">
        <v>261532</v>
      </c>
      <c r="Q165">
        <v>234788.53967</v>
      </c>
      <c r="R165">
        <v>136592.61577</v>
      </c>
    </row>
    <row r="166" spans="9:18" x14ac:dyDescent="0.25">
      <c r="I166" s="1">
        <v>40482</v>
      </c>
      <c r="O166">
        <v>182475.32258000001</v>
      </c>
      <c r="P166">
        <v>270518</v>
      </c>
      <c r="Q166">
        <v>238057.97446999999</v>
      </c>
      <c r="R166">
        <v>137068.21025999999</v>
      </c>
    </row>
    <row r="167" spans="9:18" x14ac:dyDescent="0.25">
      <c r="I167" s="1">
        <v>40512</v>
      </c>
      <c r="O167">
        <v>178535.76769000001</v>
      </c>
      <c r="P167">
        <v>263449.57</v>
      </c>
      <c r="Q167">
        <v>226677.81168000001</v>
      </c>
      <c r="R167">
        <v>137415.51939999999</v>
      </c>
    </row>
    <row r="168" spans="9:18" x14ac:dyDescent="0.25">
      <c r="I168" s="1">
        <v>40543</v>
      </c>
      <c r="O168">
        <v>191662.66979000001</v>
      </c>
      <c r="P168">
        <v>277053</v>
      </c>
      <c r="Q168">
        <v>230663.76801</v>
      </c>
      <c r="R168">
        <v>137967.45931999999</v>
      </c>
    </row>
    <row r="169" spans="9:18" x14ac:dyDescent="0.25">
      <c r="I169" s="1">
        <v>40574</v>
      </c>
      <c r="O169">
        <v>195992.67191</v>
      </c>
      <c r="P169">
        <v>281341.86</v>
      </c>
      <c r="Q169">
        <v>230625.32115999999</v>
      </c>
      <c r="R169">
        <v>138390.48811000001</v>
      </c>
    </row>
    <row r="170" spans="9:18" x14ac:dyDescent="0.25">
      <c r="I170" s="1">
        <v>40602</v>
      </c>
      <c r="O170">
        <v>202854.93836999999</v>
      </c>
      <c r="P170">
        <v>284265</v>
      </c>
      <c r="Q170">
        <v>231508.22567000001</v>
      </c>
      <c r="R170">
        <v>138863.57947</v>
      </c>
    </row>
    <row r="171" spans="9:18" x14ac:dyDescent="0.25">
      <c r="I171" s="1">
        <v>40633</v>
      </c>
      <c r="O171">
        <v>200854.43298000001</v>
      </c>
      <c r="P171">
        <v>283441</v>
      </c>
      <c r="Q171">
        <v>232182.18105000001</v>
      </c>
      <c r="R171">
        <v>139576.97120999999</v>
      </c>
    </row>
    <row r="172" spans="9:18" x14ac:dyDescent="0.25">
      <c r="I172" s="1">
        <v>40663</v>
      </c>
      <c r="O172">
        <v>209387.23214000001</v>
      </c>
      <c r="P172">
        <v>296333</v>
      </c>
      <c r="Q172">
        <v>239698.51436</v>
      </c>
      <c r="R172">
        <v>140212.76595999999</v>
      </c>
    </row>
    <row r="173" spans="9:18" x14ac:dyDescent="0.25">
      <c r="I173" s="1">
        <v>40694</v>
      </c>
      <c r="O173">
        <v>205043.43005</v>
      </c>
      <c r="P173">
        <v>294108</v>
      </c>
      <c r="Q173">
        <v>239401.60748000001</v>
      </c>
      <c r="R173">
        <v>140719.02377999999</v>
      </c>
    </row>
    <row r="174" spans="9:18" x14ac:dyDescent="0.25">
      <c r="I174" s="1">
        <v>40724</v>
      </c>
      <c r="O174">
        <v>201799.70045</v>
      </c>
      <c r="P174">
        <v>288219.26</v>
      </c>
      <c r="Q174">
        <v>239899.753</v>
      </c>
      <c r="R174">
        <v>140701.50188</v>
      </c>
    </row>
    <row r="175" spans="9:18" x14ac:dyDescent="0.25">
      <c r="I175" s="1">
        <v>40755</v>
      </c>
      <c r="O175">
        <v>198140.62234</v>
      </c>
      <c r="P175">
        <v>288315.21999999997</v>
      </c>
      <c r="Q175">
        <v>245412.78346999999</v>
      </c>
      <c r="R175">
        <v>141063.20400999999</v>
      </c>
    </row>
    <row r="176" spans="9:18" x14ac:dyDescent="0.25">
      <c r="I176" s="1">
        <v>40786</v>
      </c>
      <c r="O176">
        <v>184180.20188000001</v>
      </c>
      <c r="P176">
        <v>281616.88</v>
      </c>
      <c r="Q176">
        <v>250483.62233000001</v>
      </c>
      <c r="R176">
        <v>141478.09761999999</v>
      </c>
    </row>
    <row r="177" spans="9:18" x14ac:dyDescent="0.25">
      <c r="I177" s="1">
        <v>40816</v>
      </c>
      <c r="O177">
        <v>168272.45194</v>
      </c>
      <c r="P177">
        <v>258798</v>
      </c>
      <c r="Q177">
        <v>245607.52629000001</v>
      </c>
      <c r="R177">
        <v>141849.81226999999</v>
      </c>
    </row>
    <row r="178" spans="9:18" x14ac:dyDescent="0.25">
      <c r="I178" s="1">
        <v>40847</v>
      </c>
      <c r="O178">
        <v>185678.02025999999</v>
      </c>
      <c r="P178">
        <v>281452</v>
      </c>
      <c r="Q178">
        <v>246945.21799</v>
      </c>
      <c r="R178">
        <v>141934.29287</v>
      </c>
    </row>
    <row r="179" spans="9:18" x14ac:dyDescent="0.25">
      <c r="I179" s="1">
        <v>40877</v>
      </c>
      <c r="O179">
        <v>181144.57587</v>
      </c>
      <c r="P179">
        <v>275024</v>
      </c>
      <c r="Q179">
        <v>243222.47472</v>
      </c>
      <c r="R179">
        <v>142150.81352</v>
      </c>
    </row>
    <row r="180" spans="9:18" x14ac:dyDescent="0.25">
      <c r="I180" s="1">
        <v>40908</v>
      </c>
      <c r="O180">
        <v>181043.92806999999</v>
      </c>
      <c r="P180">
        <v>273942</v>
      </c>
      <c r="Q180">
        <v>245316.50790999999</v>
      </c>
      <c r="R180">
        <v>142143.30413</v>
      </c>
    </row>
    <row r="181" spans="9:18" x14ac:dyDescent="0.25">
      <c r="I181" s="1">
        <v>40939</v>
      </c>
      <c r="O181">
        <v>190129.27814000001</v>
      </c>
      <c r="P181">
        <v>280255</v>
      </c>
      <c r="Q181">
        <v>248926.73603999999</v>
      </c>
      <c r="R181">
        <v>142527.53442000001</v>
      </c>
    </row>
    <row r="182" spans="9:18" x14ac:dyDescent="0.25">
      <c r="I182" s="1">
        <v>40968</v>
      </c>
      <c r="O182">
        <v>199416.84382000001</v>
      </c>
      <c r="P182">
        <v>286635</v>
      </c>
      <c r="Q182">
        <v>246571.33819000001</v>
      </c>
      <c r="R182">
        <v>142856.69587</v>
      </c>
    </row>
    <row r="183" spans="9:18" x14ac:dyDescent="0.25">
      <c r="I183" s="1">
        <v>40999</v>
      </c>
      <c r="O183">
        <v>201980.63342</v>
      </c>
      <c r="P183">
        <v>291577</v>
      </c>
      <c r="Q183">
        <v>244072.00229</v>
      </c>
      <c r="R183">
        <v>143220.27533999999</v>
      </c>
    </row>
    <row r="184" spans="9:18" x14ac:dyDescent="0.25">
      <c r="I184" s="1">
        <v>41029</v>
      </c>
      <c r="O184">
        <v>199686.95527999999</v>
      </c>
      <c r="P184">
        <v>291015</v>
      </c>
      <c r="Q184">
        <v>247689.06953000001</v>
      </c>
      <c r="R184">
        <v>143411.76470999999</v>
      </c>
    </row>
    <row r="185" spans="9:18" x14ac:dyDescent="0.25">
      <c r="I185" s="1">
        <v>41060</v>
      </c>
      <c r="O185">
        <v>182449.19463000001</v>
      </c>
      <c r="P185">
        <v>272726</v>
      </c>
      <c r="Q185">
        <v>246170.92055000001</v>
      </c>
      <c r="R185">
        <v>143169.58697999999</v>
      </c>
    </row>
    <row r="186" spans="9:18" x14ac:dyDescent="0.25">
      <c r="I186" s="1">
        <v>41090</v>
      </c>
      <c r="O186">
        <v>191745.96028999999</v>
      </c>
      <c r="P186">
        <v>287103</v>
      </c>
      <c r="Q186">
        <v>246327.00526999999</v>
      </c>
      <c r="R186">
        <v>143070.08760999999</v>
      </c>
    </row>
    <row r="187" spans="9:18" x14ac:dyDescent="0.25">
      <c r="I187" s="1">
        <v>41121</v>
      </c>
      <c r="O187">
        <v>194210.94209</v>
      </c>
      <c r="P187">
        <v>290440</v>
      </c>
      <c r="Q187">
        <v>248686.78648000001</v>
      </c>
      <c r="R187">
        <v>143043.80476</v>
      </c>
    </row>
    <row r="188" spans="9:18" x14ac:dyDescent="0.25">
      <c r="I188" s="1">
        <v>41152</v>
      </c>
      <c r="O188">
        <v>199134.52703999999</v>
      </c>
      <c r="P188">
        <v>293100</v>
      </c>
      <c r="Q188">
        <v>250546.54736</v>
      </c>
      <c r="R188">
        <v>143874.21776999999</v>
      </c>
    </row>
    <row r="189" spans="9:18" x14ac:dyDescent="0.25">
      <c r="I189" s="1">
        <v>41182</v>
      </c>
      <c r="O189">
        <v>204605.44957999999</v>
      </c>
      <c r="P189">
        <v>299748</v>
      </c>
      <c r="Q189">
        <v>253689.49836</v>
      </c>
      <c r="R189">
        <v>144620.77596999999</v>
      </c>
    </row>
    <row r="190" spans="9:18" x14ac:dyDescent="0.25">
      <c r="I190" s="1">
        <v>41213</v>
      </c>
      <c r="O190">
        <v>203222.81497000001</v>
      </c>
      <c r="P190">
        <v>300226</v>
      </c>
      <c r="Q190">
        <v>252082.62588000001</v>
      </c>
      <c r="R190">
        <v>145019.39924999999</v>
      </c>
    </row>
    <row r="191" spans="9:18" x14ac:dyDescent="0.25">
      <c r="I191" s="1">
        <v>41243</v>
      </c>
      <c r="O191">
        <v>205825.06051000001</v>
      </c>
      <c r="P191">
        <v>302783</v>
      </c>
      <c r="Q191">
        <v>251700.74512000001</v>
      </c>
      <c r="R191">
        <v>144682.10263000001</v>
      </c>
    </row>
    <row r="192" spans="9:18" x14ac:dyDescent="0.25">
      <c r="I192" s="1">
        <v>41274</v>
      </c>
      <c r="O192">
        <v>209695.86087</v>
      </c>
      <c r="P192">
        <v>304572.28999999998</v>
      </c>
      <c r="Q192">
        <v>249356.41130000001</v>
      </c>
      <c r="R192">
        <v>144658.94868999999</v>
      </c>
    </row>
    <row r="193" spans="9:18" x14ac:dyDescent="0.25">
      <c r="I193" s="1">
        <v>41305</v>
      </c>
      <c r="O193">
        <v>220377.65312</v>
      </c>
      <c r="P193">
        <v>318084</v>
      </c>
      <c r="Q193">
        <v>246205.11606999999</v>
      </c>
      <c r="R193">
        <v>144833.54193000001</v>
      </c>
    </row>
    <row r="194" spans="9:18" x14ac:dyDescent="0.25">
      <c r="I194" s="1">
        <v>41333</v>
      </c>
      <c r="O194">
        <v>220741.54307000001</v>
      </c>
      <c r="P194">
        <v>315864</v>
      </c>
      <c r="Q194">
        <v>243207.00091999999</v>
      </c>
      <c r="R194">
        <v>145683.97996999999</v>
      </c>
    </row>
    <row r="195" spans="9:18" x14ac:dyDescent="0.25">
      <c r="I195" s="1">
        <v>41364</v>
      </c>
      <c r="O195">
        <v>225912.05553000001</v>
      </c>
      <c r="P195">
        <v>319325.46999999997</v>
      </c>
      <c r="Q195">
        <v>242445.16701999999</v>
      </c>
      <c r="R195">
        <v>145334.79349000001</v>
      </c>
    </row>
    <row r="196" spans="9:18" x14ac:dyDescent="0.25">
      <c r="I196" s="1">
        <v>41394</v>
      </c>
      <c r="O196">
        <v>233026.21749000001</v>
      </c>
      <c r="P196">
        <v>325100</v>
      </c>
      <c r="Q196">
        <v>245029.31836999999</v>
      </c>
      <c r="R196">
        <v>144976.22028000001</v>
      </c>
    </row>
    <row r="197" spans="9:18" x14ac:dyDescent="0.25">
      <c r="I197" s="1">
        <v>41425</v>
      </c>
      <c r="O197">
        <v>233114.23065000001</v>
      </c>
      <c r="P197">
        <v>325200</v>
      </c>
      <c r="Q197">
        <v>236607.00187000001</v>
      </c>
      <c r="R197">
        <v>145175.21901999999</v>
      </c>
    </row>
    <row r="198" spans="9:18" x14ac:dyDescent="0.25">
      <c r="I198" s="1">
        <v>41455</v>
      </c>
      <c r="O198">
        <v>227370.19132000001</v>
      </c>
      <c r="P198">
        <v>316800</v>
      </c>
      <c r="Q198">
        <v>235236.11807</v>
      </c>
      <c r="R198">
        <v>145546.30788000001</v>
      </c>
    </row>
    <row r="199" spans="9:18" x14ac:dyDescent="0.25">
      <c r="I199" s="1">
        <v>41486</v>
      </c>
      <c r="O199">
        <v>239340.28769999999</v>
      </c>
      <c r="P199">
        <v>330100</v>
      </c>
      <c r="Q199">
        <v>238400.35214999999</v>
      </c>
      <c r="R199">
        <v>145794.74343</v>
      </c>
    </row>
    <row r="200" spans="9:18" x14ac:dyDescent="0.25">
      <c r="I200" s="1">
        <v>41517</v>
      </c>
      <c r="O200">
        <v>234245.95108999999</v>
      </c>
      <c r="P200">
        <v>327700</v>
      </c>
      <c r="Q200">
        <v>237337.51848</v>
      </c>
      <c r="R200">
        <v>146065.70713</v>
      </c>
    </row>
    <row r="201" spans="9:18" x14ac:dyDescent="0.25">
      <c r="I201" s="1">
        <v>41547</v>
      </c>
      <c r="O201">
        <v>245961.20796999999</v>
      </c>
      <c r="P201">
        <v>338800</v>
      </c>
      <c r="Q201">
        <v>242021.51228</v>
      </c>
      <c r="R201">
        <v>146290.98874</v>
      </c>
    </row>
    <row r="202" spans="9:18" x14ac:dyDescent="0.25">
      <c r="I202" s="1">
        <v>41578</v>
      </c>
      <c r="O202">
        <v>255588.98897000001</v>
      </c>
      <c r="P202">
        <v>345300</v>
      </c>
      <c r="Q202">
        <v>244364.65784</v>
      </c>
      <c r="R202">
        <v>146372.34043000001</v>
      </c>
    </row>
    <row r="203" spans="9:18" x14ac:dyDescent="0.25">
      <c r="I203" s="1">
        <v>41608</v>
      </c>
      <c r="O203">
        <v>260131.20400999999</v>
      </c>
      <c r="P203">
        <v>350900</v>
      </c>
      <c r="Q203">
        <v>241623.92006999999</v>
      </c>
      <c r="R203">
        <v>146456.82102999999</v>
      </c>
    </row>
    <row r="204" spans="9:18" x14ac:dyDescent="0.25">
      <c r="I204" s="1">
        <v>41639</v>
      </c>
      <c r="O204">
        <v>265635.49180999998</v>
      </c>
      <c r="P204">
        <v>351600</v>
      </c>
      <c r="Q204">
        <v>239388.43098</v>
      </c>
      <c r="R204">
        <v>146869.21150999999</v>
      </c>
    </row>
    <row r="205" spans="9:18" x14ac:dyDescent="0.25">
      <c r="I205" s="1">
        <v>41670</v>
      </c>
      <c r="O205">
        <v>255796.78589</v>
      </c>
      <c r="P205">
        <v>329400</v>
      </c>
      <c r="Q205">
        <v>242531.0387</v>
      </c>
      <c r="R205">
        <v>147138.92365000001</v>
      </c>
    </row>
    <row r="206" spans="9:18" x14ac:dyDescent="0.25">
      <c r="I206" s="1">
        <v>41698</v>
      </c>
      <c r="O206">
        <v>268602.24062</v>
      </c>
      <c r="P206">
        <v>344500</v>
      </c>
      <c r="Q206">
        <v>245997.35519</v>
      </c>
      <c r="R206">
        <v>147281.60200000001</v>
      </c>
    </row>
    <row r="207" spans="9:18" x14ac:dyDescent="0.25">
      <c r="I207" s="1">
        <v>41729</v>
      </c>
      <c r="O207">
        <v>268990.97051999997</v>
      </c>
      <c r="P207">
        <v>345700</v>
      </c>
      <c r="Q207">
        <v>245768.09998999999</v>
      </c>
      <c r="R207">
        <v>147553.19149</v>
      </c>
    </row>
    <row r="208" spans="9:18" x14ac:dyDescent="0.25">
      <c r="I208" s="1">
        <v>41759</v>
      </c>
      <c r="O208">
        <v>271747.28509000002</v>
      </c>
      <c r="P208">
        <v>349500</v>
      </c>
      <c r="Q208">
        <v>248462.68041</v>
      </c>
      <c r="R208">
        <v>147834.79349000001</v>
      </c>
    </row>
    <row r="209" spans="9:18" x14ac:dyDescent="0.25">
      <c r="I209" s="1">
        <v>41790</v>
      </c>
      <c r="O209">
        <v>277093.88520000002</v>
      </c>
      <c r="P209">
        <v>352500</v>
      </c>
      <c r="Q209">
        <v>249350.39077999999</v>
      </c>
      <c r="R209">
        <v>148279.09886999999</v>
      </c>
    </row>
    <row r="210" spans="9:18" x14ac:dyDescent="0.25">
      <c r="I210" s="1">
        <v>41820</v>
      </c>
      <c r="O210">
        <v>282050.83542000002</v>
      </c>
      <c r="P210">
        <v>354500</v>
      </c>
      <c r="Q210">
        <v>251348.30682999999</v>
      </c>
      <c r="R210">
        <v>148528.16020000001</v>
      </c>
    </row>
    <row r="211" spans="9:18" x14ac:dyDescent="0.25">
      <c r="I211" s="1">
        <v>41851</v>
      </c>
      <c r="O211">
        <v>277549.52964000002</v>
      </c>
      <c r="P211">
        <v>350700</v>
      </c>
      <c r="Q211">
        <v>248981.15839999999</v>
      </c>
      <c r="R211">
        <v>148683.35419000001</v>
      </c>
    </row>
    <row r="212" spans="9:18" x14ac:dyDescent="0.25">
      <c r="I212" s="1">
        <v>41882</v>
      </c>
      <c r="O212">
        <v>283665.37089999998</v>
      </c>
      <c r="P212">
        <v>353300</v>
      </c>
      <c r="Q212">
        <v>250114.31073</v>
      </c>
      <c r="R212">
        <v>148566.33291999999</v>
      </c>
    </row>
    <row r="213" spans="9:18" x14ac:dyDescent="0.25">
      <c r="I213" s="1">
        <v>41912</v>
      </c>
      <c r="O213">
        <v>275966.39675999997</v>
      </c>
      <c r="P213">
        <v>343900</v>
      </c>
      <c r="Q213">
        <v>241849.90095000001</v>
      </c>
      <c r="R213">
        <v>148702.12766</v>
      </c>
    </row>
    <row r="214" spans="9:18" x14ac:dyDescent="0.25">
      <c r="I214" s="1">
        <v>41943</v>
      </c>
      <c r="O214">
        <v>277751.62257000001</v>
      </c>
      <c r="P214">
        <v>347200</v>
      </c>
      <c r="Q214">
        <v>241247.10922000001</v>
      </c>
      <c r="R214">
        <v>148781.60200000001</v>
      </c>
    </row>
    <row r="215" spans="9:18" x14ac:dyDescent="0.25">
      <c r="I215" s="1">
        <v>41973</v>
      </c>
      <c r="O215">
        <v>283317.97959</v>
      </c>
      <c r="P215">
        <v>349200</v>
      </c>
      <c r="Q215">
        <v>239827.87640000001</v>
      </c>
      <c r="R215">
        <v>148352.31539</v>
      </c>
    </row>
    <row r="216" spans="9:18" x14ac:dyDescent="0.25">
      <c r="I216" s="1">
        <v>42004</v>
      </c>
      <c r="O216">
        <v>278749.45260000002</v>
      </c>
      <c r="P216">
        <v>346000</v>
      </c>
      <c r="Q216">
        <v>238249.36374999999</v>
      </c>
      <c r="R216">
        <v>147862.32790999999</v>
      </c>
    </row>
    <row r="217" spans="9:18" x14ac:dyDescent="0.25">
      <c r="I217" s="1">
        <v>42035</v>
      </c>
      <c r="O217">
        <v>273698.60122999997</v>
      </c>
      <c r="P217">
        <v>345900</v>
      </c>
      <c r="Q217">
        <v>237567.03774</v>
      </c>
      <c r="R217">
        <v>146856.69587</v>
      </c>
    </row>
    <row r="218" spans="9:18" x14ac:dyDescent="0.25">
      <c r="I218" s="1">
        <v>42063</v>
      </c>
      <c r="O218">
        <v>289734.23092</v>
      </c>
      <c r="P218">
        <v>358900</v>
      </c>
      <c r="Q218">
        <v>234863.84903000001</v>
      </c>
      <c r="R218">
        <v>147175.21901999999</v>
      </c>
    </row>
    <row r="219" spans="9:18" x14ac:dyDescent="0.25">
      <c r="I219" s="1">
        <v>42094</v>
      </c>
      <c r="O219">
        <v>285198.88520999998</v>
      </c>
      <c r="P219">
        <v>351900</v>
      </c>
      <c r="Q219">
        <v>232260.26301</v>
      </c>
      <c r="R219">
        <v>147521.90238000001</v>
      </c>
    </row>
    <row r="220" spans="9:18" x14ac:dyDescent="0.25">
      <c r="I220" s="1">
        <v>42124</v>
      </c>
      <c r="O220">
        <v>291887.51734000002</v>
      </c>
      <c r="P220">
        <v>367800</v>
      </c>
      <c r="Q220">
        <v>234806.41639999999</v>
      </c>
      <c r="R220">
        <v>147673.34168000001</v>
      </c>
    </row>
    <row r="221" spans="9:18" x14ac:dyDescent="0.25">
      <c r="I221" s="1">
        <v>42155</v>
      </c>
      <c r="O221">
        <v>292893.01402</v>
      </c>
      <c r="P221">
        <v>370900</v>
      </c>
      <c r="Q221">
        <v>229301.78297</v>
      </c>
      <c r="R221">
        <v>148329.78722999999</v>
      </c>
    </row>
    <row r="222" spans="9:18" x14ac:dyDescent="0.25">
      <c r="I222" s="1">
        <v>42185</v>
      </c>
      <c r="O222">
        <v>286082.57413000002</v>
      </c>
      <c r="P222">
        <v>364100</v>
      </c>
      <c r="Q222">
        <v>228668.36051</v>
      </c>
      <c r="R222">
        <v>148802.25281999999</v>
      </c>
    </row>
    <row r="223" spans="9:18" x14ac:dyDescent="0.25">
      <c r="I223" s="1">
        <v>42216</v>
      </c>
      <c r="O223">
        <v>291217.75865999999</v>
      </c>
      <c r="P223">
        <v>363200</v>
      </c>
      <c r="Q223">
        <v>229757.28312000001</v>
      </c>
      <c r="R223">
        <v>148998.12265</v>
      </c>
    </row>
    <row r="224" spans="9:18" x14ac:dyDescent="0.25">
      <c r="I224" s="1">
        <v>42247</v>
      </c>
      <c r="O224">
        <v>271946.55669</v>
      </c>
      <c r="P224">
        <v>345800</v>
      </c>
      <c r="Q224">
        <v>230840.05317</v>
      </c>
      <c r="R224">
        <v>148892.99124</v>
      </c>
    </row>
    <row r="225" spans="9:18" x14ac:dyDescent="0.25">
      <c r="I225" s="1">
        <v>42277</v>
      </c>
      <c r="O225">
        <v>261915.93914999999</v>
      </c>
      <c r="P225">
        <v>337200</v>
      </c>
      <c r="Q225">
        <v>232584.31505999999</v>
      </c>
      <c r="R225">
        <v>148664.58072999999</v>
      </c>
    </row>
    <row r="226" spans="9:18" x14ac:dyDescent="0.25">
      <c r="I226" s="1">
        <v>42308</v>
      </c>
      <c r="O226">
        <v>282671.28220000002</v>
      </c>
      <c r="P226">
        <v>356600</v>
      </c>
      <c r="Q226">
        <v>232491.44584</v>
      </c>
      <c r="R226">
        <v>148962.45306999999</v>
      </c>
    </row>
    <row r="227" spans="9:18" x14ac:dyDescent="0.25">
      <c r="I227" s="1">
        <v>42338</v>
      </c>
      <c r="O227">
        <v>281264.78896999999</v>
      </c>
      <c r="P227">
        <v>355000</v>
      </c>
      <c r="Q227">
        <v>227654.77367</v>
      </c>
      <c r="R227">
        <v>149005.63204</v>
      </c>
    </row>
    <row r="228" spans="9:18" x14ac:dyDescent="0.25">
      <c r="I228" s="1">
        <v>42369</v>
      </c>
      <c r="O228">
        <v>276320.90272999997</v>
      </c>
      <c r="P228">
        <v>353600</v>
      </c>
      <c r="Q228">
        <v>229732.09198</v>
      </c>
      <c r="R228">
        <v>148840.42553000001</v>
      </c>
    </row>
    <row r="229" spans="9:18" x14ac:dyDescent="0.25">
      <c r="I229" s="1">
        <v>42400</v>
      </c>
      <c r="O229">
        <v>259790.19135000001</v>
      </c>
      <c r="P229">
        <v>335500</v>
      </c>
      <c r="Q229">
        <v>232864.69190000001</v>
      </c>
      <c r="R229">
        <v>149003.12891</v>
      </c>
    </row>
    <row r="230" spans="9:18" x14ac:dyDescent="0.25">
      <c r="I230" s="1">
        <v>42429</v>
      </c>
      <c r="O230">
        <v>257856.72315999999</v>
      </c>
      <c r="P230">
        <v>333800</v>
      </c>
      <c r="Q230">
        <v>239651.80249</v>
      </c>
      <c r="R230">
        <v>148752.81602</v>
      </c>
    </row>
    <row r="231" spans="9:18" x14ac:dyDescent="0.25">
      <c r="I231" s="1">
        <v>42460</v>
      </c>
      <c r="O231">
        <v>275354.59797</v>
      </c>
      <c r="P231">
        <v>352600</v>
      </c>
      <c r="Q231">
        <v>246018.58546</v>
      </c>
      <c r="R231">
        <v>148886.10763000001</v>
      </c>
    </row>
    <row r="232" spans="9:18" x14ac:dyDescent="0.25">
      <c r="I232" s="1">
        <v>42490</v>
      </c>
      <c r="O232">
        <v>279711.70937</v>
      </c>
      <c r="P232">
        <v>354000</v>
      </c>
      <c r="Q232">
        <v>249110.25638000001</v>
      </c>
      <c r="R232">
        <v>149493.1164</v>
      </c>
    </row>
    <row r="233" spans="9:18" x14ac:dyDescent="0.25">
      <c r="I233" s="1">
        <v>42521</v>
      </c>
      <c r="O233">
        <v>281282.69826999999</v>
      </c>
      <c r="P233">
        <v>355200</v>
      </c>
      <c r="Q233">
        <v>245349.14548000001</v>
      </c>
      <c r="R233">
        <v>149818.52314999999</v>
      </c>
    </row>
    <row r="234" spans="9:18" x14ac:dyDescent="0.25">
      <c r="I234" s="1">
        <v>42551</v>
      </c>
      <c r="O234">
        <v>278130.84581999999</v>
      </c>
      <c r="P234">
        <v>351300</v>
      </c>
      <c r="Q234">
        <v>254414.07365999999</v>
      </c>
      <c r="R234">
        <v>150142.05257</v>
      </c>
    </row>
    <row r="235" spans="9:18" x14ac:dyDescent="0.25">
      <c r="I235" s="1">
        <v>42582</v>
      </c>
      <c r="O235">
        <v>289881.43063000002</v>
      </c>
      <c r="P235">
        <v>361000</v>
      </c>
      <c r="Q235">
        <v>255757.20496</v>
      </c>
      <c r="R235">
        <v>150080.10013000001</v>
      </c>
    </row>
    <row r="236" spans="9:18" x14ac:dyDescent="0.25">
      <c r="I236" s="1">
        <v>42613</v>
      </c>
      <c r="O236">
        <v>290122.34749000001</v>
      </c>
      <c r="P236">
        <v>362500</v>
      </c>
      <c r="Q236">
        <v>253523.03615999999</v>
      </c>
      <c r="R236">
        <v>150378.59825000001</v>
      </c>
    </row>
    <row r="237" spans="9:18" x14ac:dyDescent="0.25">
      <c r="I237" s="1">
        <v>42643</v>
      </c>
      <c r="O237">
        <v>291663.46711999999</v>
      </c>
      <c r="P237">
        <v>363600</v>
      </c>
      <c r="Q237">
        <v>255171.15450999999</v>
      </c>
      <c r="R237">
        <v>150814.76845999999</v>
      </c>
    </row>
    <row r="238" spans="9:18" x14ac:dyDescent="0.25">
      <c r="I238" s="1">
        <v>42674</v>
      </c>
      <c r="O238">
        <v>286018.91025999998</v>
      </c>
      <c r="P238">
        <v>354400</v>
      </c>
      <c r="Q238">
        <v>246424.23144999999</v>
      </c>
      <c r="R238">
        <v>151353.56696</v>
      </c>
    </row>
    <row r="239" spans="9:18" x14ac:dyDescent="0.25">
      <c r="I239" s="1">
        <v>42704</v>
      </c>
      <c r="O239">
        <v>290131.60881000001</v>
      </c>
      <c r="P239">
        <v>358400</v>
      </c>
      <c r="Q239">
        <v>234991.96999000001</v>
      </c>
      <c r="R239">
        <v>151657.07133999999</v>
      </c>
    </row>
    <row r="240" spans="9:18" x14ac:dyDescent="0.25">
      <c r="I240" s="1">
        <v>42735</v>
      </c>
      <c r="O240">
        <v>297073.97644</v>
      </c>
      <c r="P240">
        <v>359000</v>
      </c>
      <c r="Q240">
        <v>233408.83632999999</v>
      </c>
      <c r="R240">
        <v>152085.10638000001</v>
      </c>
    </row>
    <row r="241" spans="9:18" x14ac:dyDescent="0.25">
      <c r="I241" s="1">
        <v>42766</v>
      </c>
      <c r="O241">
        <v>304243.89029000001</v>
      </c>
      <c r="P241">
        <v>364500</v>
      </c>
      <c r="Q241">
        <v>235770.43955000001</v>
      </c>
      <c r="R241">
        <v>152789.73717000001</v>
      </c>
    </row>
    <row r="242" spans="9:18" x14ac:dyDescent="0.25">
      <c r="I242" s="1">
        <v>42794</v>
      </c>
      <c r="O242">
        <v>312684.68964</v>
      </c>
      <c r="P242">
        <v>370800</v>
      </c>
      <c r="Q242">
        <v>236681.49265</v>
      </c>
      <c r="R242">
        <v>152976.22028000001</v>
      </c>
    </row>
    <row r="243" spans="9:18" x14ac:dyDescent="0.25">
      <c r="I243" s="1">
        <v>42825</v>
      </c>
      <c r="O243">
        <v>316015.38973</v>
      </c>
      <c r="P243">
        <v>378300</v>
      </c>
      <c r="Q243">
        <v>237033.11235000001</v>
      </c>
      <c r="R243">
        <v>152535.66959</v>
      </c>
    </row>
    <row r="244" spans="9:18" x14ac:dyDescent="0.25">
      <c r="I244" s="1">
        <v>42855</v>
      </c>
      <c r="O244">
        <v>320694.56183000002</v>
      </c>
      <c r="P244">
        <v>384300</v>
      </c>
      <c r="Q244">
        <v>240105.3222</v>
      </c>
      <c r="R244">
        <v>152789.73717000001</v>
      </c>
    </row>
    <row r="245" spans="9:18" x14ac:dyDescent="0.25">
      <c r="I245" s="1">
        <v>42886</v>
      </c>
      <c r="O245">
        <v>327478.68978000002</v>
      </c>
      <c r="P245">
        <v>392000</v>
      </c>
      <c r="Q245">
        <v>244217.31344</v>
      </c>
      <c r="R245">
        <v>152594.49312</v>
      </c>
    </row>
    <row r="246" spans="9:18" x14ac:dyDescent="0.25">
      <c r="I246" s="1">
        <v>42916</v>
      </c>
      <c r="O246">
        <v>328738.65795999998</v>
      </c>
      <c r="P246">
        <v>389900</v>
      </c>
      <c r="Q246">
        <v>243882.91032</v>
      </c>
      <c r="R246">
        <v>152559.44931</v>
      </c>
    </row>
    <row r="247" spans="9:18" x14ac:dyDescent="0.25">
      <c r="I247" s="1">
        <v>42947</v>
      </c>
      <c r="O247">
        <v>336606.17576000001</v>
      </c>
      <c r="P247">
        <v>400270</v>
      </c>
      <c r="Q247">
        <v>248407.46587000001</v>
      </c>
      <c r="R247">
        <v>152720.90113000001</v>
      </c>
    </row>
    <row r="248" spans="9:18" x14ac:dyDescent="0.25">
      <c r="I248" s="1">
        <v>42978</v>
      </c>
      <c r="O248">
        <v>337080.15882999997</v>
      </c>
      <c r="P248">
        <v>406760</v>
      </c>
      <c r="Q248">
        <v>251328.63451</v>
      </c>
      <c r="R248">
        <v>153335.41927000001</v>
      </c>
    </row>
    <row r="249" spans="9:18" x14ac:dyDescent="0.25">
      <c r="I249" s="1">
        <v>43008</v>
      </c>
      <c r="O249">
        <v>344645.67190000002</v>
      </c>
      <c r="P249">
        <v>408300</v>
      </c>
      <c r="Q249">
        <v>248308.31207000001</v>
      </c>
      <c r="R249">
        <v>154175.84481000001</v>
      </c>
    </row>
    <row r="250" spans="9:18" x14ac:dyDescent="0.25">
      <c r="I250" s="1">
        <v>43039</v>
      </c>
      <c r="O250">
        <v>351158.95237999997</v>
      </c>
      <c r="P250">
        <v>407430</v>
      </c>
      <c r="Q250">
        <v>246978.9382</v>
      </c>
      <c r="R250">
        <v>154342.30288</v>
      </c>
    </row>
    <row r="251" spans="9:18" x14ac:dyDescent="0.25">
      <c r="I251" s="1">
        <v>43069</v>
      </c>
      <c r="O251">
        <v>358767.70536999998</v>
      </c>
      <c r="P251">
        <v>412750</v>
      </c>
      <c r="Q251">
        <v>250485.25949</v>
      </c>
      <c r="R251">
        <v>154938.67334000001</v>
      </c>
    </row>
    <row r="252" spans="9:18" x14ac:dyDescent="0.25">
      <c r="I252" s="1">
        <v>43100</v>
      </c>
      <c r="O252">
        <v>363619.53045999998</v>
      </c>
      <c r="P252">
        <v>416160</v>
      </c>
      <c r="Q252">
        <v>250889.13628000001</v>
      </c>
      <c r="R252">
        <v>155170.83854999999</v>
      </c>
    </row>
    <row r="253" spans="9:18" x14ac:dyDescent="0.25">
      <c r="I253" s="1">
        <v>43131</v>
      </c>
      <c r="O253">
        <v>382818.66590000002</v>
      </c>
      <c r="P253">
        <v>435530</v>
      </c>
      <c r="Q253">
        <v>255005.29965</v>
      </c>
      <c r="R253">
        <v>155973.09135999999</v>
      </c>
    </row>
    <row r="254" spans="9:18" x14ac:dyDescent="0.25">
      <c r="I254" s="1">
        <v>43159</v>
      </c>
      <c r="O254">
        <v>366959.49187000003</v>
      </c>
      <c r="P254">
        <v>411730</v>
      </c>
      <c r="Q254">
        <v>253259.71747</v>
      </c>
      <c r="R254">
        <v>156207.13391999999</v>
      </c>
    </row>
    <row r="255" spans="9:18" x14ac:dyDescent="0.25">
      <c r="I255" s="1">
        <v>43190</v>
      </c>
      <c r="O255">
        <v>358961.08898</v>
      </c>
      <c r="P255">
        <v>401460</v>
      </c>
      <c r="Q255">
        <v>257150.85055999999</v>
      </c>
      <c r="R255">
        <v>156108.88610999999</v>
      </c>
    </row>
    <row r="256" spans="9:18" x14ac:dyDescent="0.25">
      <c r="I256" s="1">
        <v>43220</v>
      </c>
      <c r="O256">
        <v>363085.93151000002</v>
      </c>
      <c r="P256">
        <v>412730</v>
      </c>
      <c r="Q256">
        <v>252300.05128000001</v>
      </c>
      <c r="R256">
        <v>156453.69211999999</v>
      </c>
    </row>
    <row r="257" spans="9:18" x14ac:dyDescent="0.25">
      <c r="I257" s="1">
        <v>43251</v>
      </c>
      <c r="O257">
        <v>365361.20968999999</v>
      </c>
      <c r="P257">
        <v>406970</v>
      </c>
      <c r="Q257">
        <v>249236.55535000001</v>
      </c>
      <c r="R257">
        <v>156780.35044000001</v>
      </c>
    </row>
    <row r="258" spans="9:18" x14ac:dyDescent="0.25">
      <c r="I258" s="1">
        <v>43281</v>
      </c>
      <c r="O258">
        <v>365186.9007</v>
      </c>
      <c r="P258">
        <v>402140</v>
      </c>
      <c r="Q258">
        <v>248526.21278</v>
      </c>
      <c r="R258">
        <v>156981.85232000001</v>
      </c>
    </row>
    <row r="259" spans="9:18" x14ac:dyDescent="0.25">
      <c r="I259" s="1">
        <v>43312</v>
      </c>
      <c r="O259">
        <v>376592.97686</v>
      </c>
      <c r="P259">
        <v>410610</v>
      </c>
      <c r="Q259">
        <v>247502.43328999999</v>
      </c>
      <c r="R259">
        <v>157250.31289</v>
      </c>
    </row>
    <row r="260" spans="9:18" x14ac:dyDescent="0.25">
      <c r="I260" s="1">
        <v>43343</v>
      </c>
      <c r="O260">
        <v>381252.52233000001</v>
      </c>
      <c r="P260">
        <v>406580</v>
      </c>
      <c r="Q260">
        <v>247011.17968999999</v>
      </c>
      <c r="R260">
        <v>157600.75094</v>
      </c>
    </row>
    <row r="261" spans="9:18" x14ac:dyDescent="0.25">
      <c r="I261" s="1">
        <v>43373</v>
      </c>
      <c r="O261">
        <v>383375.38747000002</v>
      </c>
      <c r="P261">
        <v>405000</v>
      </c>
      <c r="Q261">
        <v>244495.81547</v>
      </c>
      <c r="R261">
        <v>157693.36671</v>
      </c>
    </row>
    <row r="262" spans="9:18" x14ac:dyDescent="0.25">
      <c r="I262" s="1">
        <v>43404</v>
      </c>
      <c r="O262">
        <v>355224.97635999997</v>
      </c>
      <c r="P262">
        <v>383690</v>
      </c>
      <c r="Q262">
        <v>241811.21645000001</v>
      </c>
      <c r="R262">
        <v>158214.6433</v>
      </c>
    </row>
    <row r="263" spans="9:18" x14ac:dyDescent="0.25">
      <c r="I263" s="1">
        <v>43434</v>
      </c>
      <c r="O263">
        <v>359260.27239</v>
      </c>
      <c r="P263">
        <v>394310</v>
      </c>
      <c r="Q263">
        <v>242975.71247</v>
      </c>
      <c r="R263">
        <v>158245.30663000001</v>
      </c>
    </row>
    <row r="264" spans="9:18" x14ac:dyDescent="0.25">
      <c r="I264" s="1">
        <v>43465</v>
      </c>
      <c r="O264">
        <v>331942.82763000001</v>
      </c>
      <c r="P264">
        <v>377690</v>
      </c>
      <c r="Q264">
        <v>248779.76131999999</v>
      </c>
      <c r="R264">
        <v>158155.81977</v>
      </c>
    </row>
    <row r="265" spans="9:18" x14ac:dyDescent="0.25">
      <c r="I265" s="1">
        <v>43496</v>
      </c>
      <c r="O265">
        <v>357769.93667000002</v>
      </c>
      <c r="P265">
        <v>397310</v>
      </c>
      <c r="Q265">
        <v>252277.63274999999</v>
      </c>
      <c r="R265">
        <v>158118.27283999999</v>
      </c>
    </row>
    <row r="266" spans="9:18" x14ac:dyDescent="0.25">
      <c r="I266" s="1">
        <v>43524</v>
      </c>
      <c r="O266">
        <v>368528.02743999998</v>
      </c>
      <c r="P266">
        <v>405510</v>
      </c>
      <c r="Q266">
        <v>249953.47297</v>
      </c>
      <c r="R266">
        <v>158393.61702000001</v>
      </c>
    </row>
    <row r="267" spans="9:18" x14ac:dyDescent="0.25">
      <c r="I267" s="1">
        <v>43555</v>
      </c>
      <c r="O267">
        <v>373368.44455000001</v>
      </c>
      <c r="P267">
        <v>404750</v>
      </c>
      <c r="Q267">
        <v>253117.81267000001</v>
      </c>
      <c r="R267">
        <v>159041.30163</v>
      </c>
    </row>
    <row r="268" spans="9:18" x14ac:dyDescent="0.25">
      <c r="I268" s="1">
        <v>43585</v>
      </c>
      <c r="O268">
        <v>386607.83175999997</v>
      </c>
      <c r="P268">
        <v>407760</v>
      </c>
      <c r="Q268">
        <v>251855.80001000001</v>
      </c>
      <c r="R268">
        <v>159548.18523</v>
      </c>
    </row>
    <row r="269" spans="9:18" x14ac:dyDescent="0.25">
      <c r="I269" s="1">
        <v>43616</v>
      </c>
      <c r="O269">
        <v>364300.20645</v>
      </c>
      <c r="P269">
        <v>383710</v>
      </c>
      <c r="Q269">
        <v>256182.52325999999</v>
      </c>
      <c r="R269">
        <v>159671.46432999999</v>
      </c>
    </row>
    <row r="270" spans="9:18" x14ac:dyDescent="0.25">
      <c r="I270" s="1">
        <v>43646</v>
      </c>
      <c r="O270">
        <v>388305.71908000001</v>
      </c>
      <c r="P270">
        <v>403630</v>
      </c>
      <c r="Q270">
        <v>262154.11696000001</v>
      </c>
      <c r="R270">
        <v>159765.33166</v>
      </c>
    </row>
    <row r="271" spans="9:18" x14ac:dyDescent="0.25">
      <c r="I271" s="1">
        <v>43677</v>
      </c>
      <c r="O271">
        <v>390229.12861000001</v>
      </c>
      <c r="P271">
        <v>404630</v>
      </c>
      <c r="Q271">
        <v>260919.75117</v>
      </c>
      <c r="R271">
        <v>160301.00125</v>
      </c>
    </row>
    <row r="272" spans="9:18" x14ac:dyDescent="0.25">
      <c r="I272" s="1">
        <v>43708</v>
      </c>
      <c r="O272">
        <v>382247.16303</v>
      </c>
      <c r="P272">
        <v>405840</v>
      </c>
      <c r="Q272">
        <v>267868.09561000002</v>
      </c>
      <c r="R272">
        <v>160387.98498000001</v>
      </c>
    </row>
    <row r="273" spans="9:18" x14ac:dyDescent="0.25">
      <c r="I273" s="1">
        <v>43738</v>
      </c>
      <c r="O273">
        <v>390381.78697999998</v>
      </c>
      <c r="P273">
        <v>408130</v>
      </c>
      <c r="Q273">
        <v>264381.26181</v>
      </c>
      <c r="R273">
        <v>160424.28034999999</v>
      </c>
    </row>
    <row r="274" spans="9:18" x14ac:dyDescent="0.25">
      <c r="I274" s="1">
        <v>43769</v>
      </c>
      <c r="O274">
        <v>400315.98871000001</v>
      </c>
      <c r="P274">
        <v>421180</v>
      </c>
      <c r="Q274">
        <v>265797.40515000001</v>
      </c>
      <c r="R274">
        <v>160995.61952000001</v>
      </c>
    </row>
    <row r="275" spans="9:18" x14ac:dyDescent="0.25">
      <c r="I275" s="1">
        <v>43799</v>
      </c>
      <c r="O275">
        <v>411464.89471000002</v>
      </c>
      <c r="P275">
        <v>427260</v>
      </c>
      <c r="Q275">
        <v>262721.92099000001</v>
      </c>
      <c r="R275">
        <v>161411.76470999999</v>
      </c>
    </row>
    <row r="276" spans="9:18" x14ac:dyDescent="0.25">
      <c r="I276" s="1">
        <v>43830</v>
      </c>
      <c r="O276">
        <v>423791.64371999999</v>
      </c>
      <c r="P276">
        <v>443640</v>
      </c>
      <c r="Q276">
        <v>263452.25276</v>
      </c>
      <c r="R276">
        <v>161765.33166</v>
      </c>
    </row>
    <row r="277" spans="9:18" x14ac:dyDescent="0.25">
      <c r="I277" s="1">
        <v>43861</v>
      </c>
      <c r="O277">
        <v>421212.15281</v>
      </c>
      <c r="P277">
        <v>434290</v>
      </c>
      <c r="Q277">
        <v>267714.99475000001</v>
      </c>
      <c r="R277">
        <v>161964.95619999999</v>
      </c>
    </row>
    <row r="278" spans="9:18" x14ac:dyDescent="0.25">
      <c r="I278" s="1">
        <v>43890</v>
      </c>
      <c r="O278">
        <v>385609.08172999998</v>
      </c>
      <c r="P278">
        <v>421700</v>
      </c>
      <c r="Q278">
        <v>270376.01338999998</v>
      </c>
      <c r="R278">
        <v>162108.88610999999</v>
      </c>
    </row>
    <row r="279" spans="9:18" x14ac:dyDescent="0.25">
      <c r="I279" s="1">
        <v>43921</v>
      </c>
      <c r="O279">
        <v>334576.53710000002</v>
      </c>
      <c r="P279">
        <v>401380</v>
      </c>
      <c r="Q279">
        <v>268725.80897999997</v>
      </c>
      <c r="R279">
        <v>161422.40299999999</v>
      </c>
    </row>
    <row r="280" spans="9:18" x14ac:dyDescent="0.25">
      <c r="I280" s="1">
        <v>43951</v>
      </c>
      <c r="O280">
        <v>371127.08364000003</v>
      </c>
      <c r="P280">
        <v>424920</v>
      </c>
      <c r="Q280">
        <v>271923.02390999999</v>
      </c>
      <c r="R280">
        <v>160138.92365000001</v>
      </c>
    </row>
    <row r="281" spans="9:18" x14ac:dyDescent="0.25">
      <c r="I281" s="1">
        <v>43982</v>
      </c>
      <c r="O281">
        <v>389055.57893000002</v>
      </c>
      <c r="P281">
        <v>429210</v>
      </c>
      <c r="Q281">
        <v>272464.07886000001</v>
      </c>
      <c r="R281">
        <v>160055.06883999999</v>
      </c>
    </row>
    <row r="282" spans="9:18" x14ac:dyDescent="0.25">
      <c r="I282" s="1">
        <v>44012</v>
      </c>
      <c r="O282">
        <v>399346.49462000001</v>
      </c>
      <c r="P282">
        <v>441170</v>
      </c>
      <c r="Q282">
        <v>274209.76666000002</v>
      </c>
      <c r="R282">
        <v>160959.94993999999</v>
      </c>
    </row>
    <row r="283" spans="9:18" x14ac:dyDescent="0.25">
      <c r="I283" s="1">
        <v>44043</v>
      </c>
      <c r="O283">
        <v>418451.79025999998</v>
      </c>
      <c r="P283">
        <v>446560</v>
      </c>
      <c r="Q283">
        <v>284167.65996999998</v>
      </c>
      <c r="R283">
        <v>161904.25532</v>
      </c>
    </row>
    <row r="284" spans="9:18" x14ac:dyDescent="0.25">
      <c r="I284" s="1">
        <v>44074</v>
      </c>
      <c r="O284">
        <v>446410.35107999999</v>
      </c>
      <c r="P284">
        <v>455580</v>
      </c>
      <c r="Q284">
        <v>282885.47327000002</v>
      </c>
      <c r="R284">
        <v>162503.75469</v>
      </c>
    </row>
    <row r="285" spans="9:18" x14ac:dyDescent="0.25">
      <c r="I285" s="1">
        <v>44104</v>
      </c>
      <c r="O285">
        <v>431009.58146999998</v>
      </c>
      <c r="P285">
        <v>436300</v>
      </c>
      <c r="Q285">
        <v>282267.81507000001</v>
      </c>
      <c r="R285">
        <v>162834.16771000001</v>
      </c>
    </row>
    <row r="286" spans="9:18" x14ac:dyDescent="0.25">
      <c r="I286" s="1">
        <v>44135</v>
      </c>
      <c r="O286">
        <v>417788.34889999998</v>
      </c>
      <c r="P286">
        <v>428380</v>
      </c>
      <c r="Q286">
        <v>281753.37716999999</v>
      </c>
      <c r="R286">
        <v>162906.75844999999</v>
      </c>
    </row>
    <row r="287" spans="9:18" x14ac:dyDescent="0.25">
      <c r="I287" s="1">
        <v>44165</v>
      </c>
      <c r="O287">
        <v>471207.43014999997</v>
      </c>
      <c r="P287">
        <v>457190</v>
      </c>
      <c r="Q287">
        <v>286188.49625999999</v>
      </c>
      <c r="R287">
        <v>163214.6433</v>
      </c>
    </row>
    <row r="288" spans="9:18" x14ac:dyDescent="0.25">
      <c r="I288" s="1">
        <v>44196</v>
      </c>
      <c r="O288">
        <v>491185.06806000002</v>
      </c>
      <c r="P288">
        <v>475540</v>
      </c>
      <c r="Q288">
        <v>290082.29632999998</v>
      </c>
      <c r="R288">
        <v>163814.14267999999</v>
      </c>
    </row>
    <row r="289" spans="9:18" x14ac:dyDescent="0.25">
      <c r="I289" s="1">
        <v>44227</v>
      </c>
      <c r="O289">
        <v>486303.37368999998</v>
      </c>
      <c r="P289">
        <v>474670</v>
      </c>
      <c r="Q289">
        <v>286368.58385</v>
      </c>
      <c r="R289">
        <v>164099.49937000001</v>
      </c>
    </row>
    <row r="290" spans="9:18" x14ac:dyDescent="0.25">
      <c r="I290" s="1">
        <v>44255</v>
      </c>
      <c r="O290">
        <v>498764.56510000001</v>
      </c>
      <c r="P290">
        <v>471100</v>
      </c>
      <c r="Q290">
        <v>279449.73469999997</v>
      </c>
      <c r="R290">
        <v>164681.47685000001</v>
      </c>
    </row>
    <row r="291" spans="9:18" x14ac:dyDescent="0.25">
      <c r="I291" s="1">
        <v>44286</v>
      </c>
      <c r="O291">
        <v>515359.49235999997</v>
      </c>
      <c r="P291">
        <v>484900</v>
      </c>
      <c r="Q291">
        <v>273612.73139999999</v>
      </c>
      <c r="R291">
        <v>165702.75344</v>
      </c>
    </row>
    <row r="292" spans="9:18" x14ac:dyDescent="0.25">
      <c r="I292" s="1">
        <v>44316</v>
      </c>
      <c r="O292">
        <v>539344.39702999999</v>
      </c>
      <c r="P292">
        <v>503220</v>
      </c>
      <c r="Q292">
        <v>276767.69704</v>
      </c>
      <c r="R292">
        <v>166978.72339999999</v>
      </c>
    </row>
    <row r="293" spans="9:18" x14ac:dyDescent="0.25">
      <c r="I293" s="1">
        <v>44347</v>
      </c>
      <c r="O293">
        <v>547113.90436000004</v>
      </c>
      <c r="P293">
        <v>519400</v>
      </c>
      <c r="Q293">
        <v>279241.39289999998</v>
      </c>
      <c r="R293">
        <v>168054.44305</v>
      </c>
    </row>
    <row r="294" spans="9:18" x14ac:dyDescent="0.25">
      <c r="I294" s="1">
        <v>44377</v>
      </c>
      <c r="O294">
        <v>555269.62693000003</v>
      </c>
      <c r="P294">
        <v>504180</v>
      </c>
      <c r="Q294">
        <v>276291.86442</v>
      </c>
      <c r="R294">
        <v>169575.09387000001</v>
      </c>
    </row>
    <row r="295" spans="9:18" x14ac:dyDescent="0.25">
      <c r="I295" s="1">
        <v>44408</v>
      </c>
      <c r="O295">
        <v>565214.99130999995</v>
      </c>
      <c r="P295">
        <v>500000</v>
      </c>
      <c r="Q295">
        <v>280787.45280999999</v>
      </c>
      <c r="R295">
        <v>170378.59825000001</v>
      </c>
    </row>
    <row r="296" spans="9:18" x14ac:dyDescent="0.25">
      <c r="I296" s="1">
        <v>44439</v>
      </c>
      <c r="O296">
        <v>579282.25422</v>
      </c>
      <c r="P296">
        <v>496200</v>
      </c>
      <c r="Q296">
        <v>279175.90649999998</v>
      </c>
      <c r="R296">
        <v>170846.05757</v>
      </c>
    </row>
    <row r="297" spans="9:18" x14ac:dyDescent="0.25">
      <c r="I297" s="1">
        <v>44469</v>
      </c>
      <c r="O297">
        <v>555230.12835000001</v>
      </c>
      <c r="P297">
        <v>478760</v>
      </c>
      <c r="Q297">
        <v>272870.99232000002</v>
      </c>
      <c r="R297">
        <v>171550.68836</v>
      </c>
    </row>
    <row r="298" spans="9:18" x14ac:dyDescent="0.25">
      <c r="I298" s="1">
        <v>44500</v>
      </c>
      <c r="O298">
        <v>586678.67162000004</v>
      </c>
      <c r="P298">
        <v>488010</v>
      </c>
      <c r="Q298">
        <v>271740.29573000001</v>
      </c>
      <c r="R298">
        <v>173168.96119999999</v>
      </c>
    </row>
    <row r="299" spans="9:18" x14ac:dyDescent="0.25">
      <c r="I299" s="1">
        <v>44530</v>
      </c>
      <c r="O299">
        <v>573822.80099000002</v>
      </c>
      <c r="P299">
        <v>475440</v>
      </c>
      <c r="Q299">
        <v>271547.26929999999</v>
      </c>
      <c r="R299">
        <v>174518.14767999999</v>
      </c>
    </row>
    <row r="300" spans="9:18" x14ac:dyDescent="0.25">
      <c r="I300" s="1">
        <v>44561</v>
      </c>
      <c r="O300">
        <v>598348.05125999998</v>
      </c>
      <c r="P300">
        <v>490790</v>
      </c>
      <c r="Q300">
        <v>269858.35398000001</v>
      </c>
      <c r="R300">
        <v>175339.17397</v>
      </c>
    </row>
    <row r="301" spans="9:18" x14ac:dyDescent="0.25">
      <c r="I301" s="1">
        <v>44592</v>
      </c>
      <c r="O301">
        <v>566688.95106999995</v>
      </c>
      <c r="P301">
        <v>494300</v>
      </c>
      <c r="Q301">
        <v>264171.86377</v>
      </c>
      <c r="R301">
        <v>176428.66083000001</v>
      </c>
    </row>
    <row r="302" spans="9:18" x14ac:dyDescent="0.25">
      <c r="I302" s="1">
        <v>44620</v>
      </c>
      <c r="O302">
        <v>552356.66735</v>
      </c>
      <c r="P302">
        <v>506800</v>
      </c>
      <c r="Q302">
        <v>261369.12517000001</v>
      </c>
      <c r="R302">
        <v>177836.04506</v>
      </c>
    </row>
    <row r="303" spans="9:18" x14ac:dyDescent="0.25">
      <c r="I303" s="1">
        <v>44651</v>
      </c>
      <c r="O303">
        <v>567515.23210000002</v>
      </c>
      <c r="P303">
        <v>517720</v>
      </c>
      <c r="Q303">
        <v>252431.73702999999</v>
      </c>
      <c r="R303">
        <v>180042.55319000001</v>
      </c>
    </row>
    <row r="304" spans="9:18" x14ac:dyDescent="0.25">
      <c r="I304" s="1">
        <v>44681</v>
      </c>
      <c r="O304">
        <v>520369.80247</v>
      </c>
      <c r="P304">
        <v>507140</v>
      </c>
      <c r="Q304">
        <v>237591.99122</v>
      </c>
      <c r="R304">
        <v>180640.17522</v>
      </c>
    </row>
    <row r="305" spans="9:18" x14ac:dyDescent="0.25">
      <c r="I305" s="1">
        <v>44712</v>
      </c>
      <c r="O305">
        <v>520763.92969000002</v>
      </c>
      <c r="P305">
        <v>506340</v>
      </c>
      <c r="Q305">
        <v>237430.81018999999</v>
      </c>
      <c r="R305">
        <v>180640.17522</v>
      </c>
    </row>
    <row r="306" spans="9:18" x14ac:dyDescent="0.25">
      <c r="I306" s="1">
        <v>44742</v>
      </c>
      <c r="O306">
        <v>475654.33338000003</v>
      </c>
      <c r="P306">
        <v>489450</v>
      </c>
      <c r="Q306">
        <v>229952.07874</v>
      </c>
      <c r="R306">
        <v>184811.01376999999</v>
      </c>
    </row>
    <row r="307" spans="9:18" x14ac:dyDescent="0.25">
      <c r="I307" s="1">
        <v>44773</v>
      </c>
      <c r="O307">
        <v>513419.52285000001</v>
      </c>
      <c r="P307">
        <v>485420</v>
      </c>
      <c r="Q307">
        <v>234041.57224000001</v>
      </c>
      <c r="R307">
        <v>184775.34417999999</v>
      </c>
    </row>
    <row r="308" spans="9:18" x14ac:dyDescent="0.25">
      <c r="I308" s="1">
        <v>44804</v>
      </c>
      <c r="O308">
        <v>491954.55453999998</v>
      </c>
      <c r="P308">
        <v>479370</v>
      </c>
      <c r="Q308">
        <v>223856.16652</v>
      </c>
      <c r="R308">
        <v>184993.74218</v>
      </c>
    </row>
    <row r="309" spans="9:18" x14ac:dyDescent="0.25">
      <c r="I309" s="1">
        <v>44834</v>
      </c>
      <c r="O309">
        <v>446222.54878999997</v>
      </c>
      <c r="P309">
        <v>462390</v>
      </c>
      <c r="Q309">
        <v>225117.83590999999</v>
      </c>
      <c r="R309">
        <v>185707.7597</v>
      </c>
    </row>
    <row r="310" spans="9:18" x14ac:dyDescent="0.25">
      <c r="I310" s="1">
        <v>44865</v>
      </c>
      <c r="O310">
        <v>478267.06689000002</v>
      </c>
      <c r="P310">
        <v>457320</v>
      </c>
      <c r="Q310">
        <v>211343.08905000001</v>
      </c>
      <c r="R310">
        <v>186521.90238000001</v>
      </c>
    </row>
    <row r="311" spans="9:18" x14ac:dyDescent="0.25">
      <c r="I311" s="1">
        <v>44895</v>
      </c>
      <c r="O311">
        <v>511521.1986</v>
      </c>
      <c r="P311">
        <v>494030</v>
      </c>
      <c r="Q311">
        <v>220947.88391999999</v>
      </c>
      <c r="R311">
        <v>186701.50188</v>
      </c>
    </row>
    <row r="312" spans="9:18" x14ac:dyDescent="0.25">
      <c r="I312" s="1">
        <v>44926</v>
      </c>
      <c r="O312">
        <v>489798.26280000003</v>
      </c>
      <c r="P312">
        <v>500590</v>
      </c>
      <c r="Q312">
        <v>220573.476</v>
      </c>
      <c r="R312">
        <v>186553.19149</v>
      </c>
    </row>
    <row r="313" spans="9:18" x14ac:dyDescent="0.25">
      <c r="I313" s="1">
        <v>44957</v>
      </c>
      <c r="O313">
        <v>524454.47173999995</v>
      </c>
      <c r="P313">
        <v>525710</v>
      </c>
      <c r="Q313">
        <v>227605.23637999999</v>
      </c>
      <c r="R313">
        <v>188070.08760999999</v>
      </c>
    </row>
    <row r="314" spans="9:18" x14ac:dyDescent="0.25">
      <c r="I314" s="1">
        <v>44985</v>
      </c>
      <c r="O314">
        <v>511847.36862000002</v>
      </c>
      <c r="P314">
        <v>506010</v>
      </c>
      <c r="Q314">
        <v>220015.31009000001</v>
      </c>
      <c r="R314">
        <v>188765.95744999999</v>
      </c>
    </row>
    <row r="315" spans="9:18" x14ac:dyDescent="0.25">
      <c r="I315" s="1">
        <v>45016</v>
      </c>
      <c r="O315">
        <v>527663.30273999996</v>
      </c>
      <c r="P315">
        <v>517850</v>
      </c>
      <c r="Q315">
        <v>228323.39507</v>
      </c>
      <c r="R315">
        <v>188866.08259999999</v>
      </c>
    </row>
    <row r="316" spans="9:18" x14ac:dyDescent="0.25">
      <c r="I316" s="1">
        <v>45046</v>
      </c>
      <c r="O316">
        <v>536912.96449000004</v>
      </c>
      <c r="P316">
        <v>516660</v>
      </c>
      <c r="Q316">
        <v>229248.68090000001</v>
      </c>
      <c r="R316">
        <v>189560.70087999999</v>
      </c>
    </row>
    <row r="317" spans="9:18" x14ac:dyDescent="0.25">
      <c r="I317" s="1">
        <v>45077</v>
      </c>
      <c r="O317">
        <v>531552.74840000004</v>
      </c>
      <c r="P317">
        <v>490040</v>
      </c>
      <c r="Q317">
        <v>224264.66433</v>
      </c>
      <c r="R317">
        <v>189795.99499000001</v>
      </c>
    </row>
    <row r="318" spans="9:18" x14ac:dyDescent="0.25">
      <c r="I318" s="1">
        <v>45107</v>
      </c>
      <c r="O318">
        <v>563699.87696999998</v>
      </c>
      <c r="P318">
        <v>495720</v>
      </c>
      <c r="Q318">
        <v>224234.42968</v>
      </c>
      <c r="R318">
        <v>190138.29787000001</v>
      </c>
    </row>
    <row r="319" spans="9:18" x14ac:dyDescent="0.25">
      <c r="I319" s="1">
        <v>45138</v>
      </c>
      <c r="O319">
        <v>582636.13826000004</v>
      </c>
      <c r="P319">
        <v>509200</v>
      </c>
      <c r="Q319">
        <v>224975.24455999999</v>
      </c>
      <c r="R319">
        <v>190455.56946</v>
      </c>
    </row>
    <row r="320" spans="9:18" x14ac:dyDescent="0.25">
      <c r="I320" s="1">
        <v>45169</v>
      </c>
      <c r="O320">
        <v>568719.44839000003</v>
      </c>
      <c r="P320">
        <v>484210</v>
      </c>
      <c r="Q320">
        <v>221857.59031999999</v>
      </c>
      <c r="R320">
        <v>191657.69712</v>
      </c>
    </row>
    <row r="321" spans="9:18" x14ac:dyDescent="0.25">
      <c r="I321" s="1">
        <v>45199</v>
      </c>
      <c r="O321">
        <v>544185.79547000001</v>
      </c>
      <c r="P321">
        <v>469660</v>
      </c>
      <c r="Q321">
        <v>214659.34134000001</v>
      </c>
      <c r="R321">
        <v>192416.14517999999</v>
      </c>
    </row>
    <row r="322" spans="9:18" x14ac:dyDescent="0.25">
      <c r="I322" s="1">
        <v>45230</v>
      </c>
      <c r="O322">
        <v>528395.80530000001</v>
      </c>
      <c r="P322">
        <v>458220</v>
      </c>
      <c r="Q322">
        <v>212302.91367000001</v>
      </c>
      <c r="R322">
        <v>192416.14517999999</v>
      </c>
    </row>
    <row r="323" spans="9:18" x14ac:dyDescent="0.25">
      <c r="I323" s="1">
        <v>45260</v>
      </c>
      <c r="O323">
        <v>577934.02754000004</v>
      </c>
      <c r="P323">
        <v>462870</v>
      </c>
      <c r="Q323">
        <v>222665.58155999999</v>
      </c>
      <c r="R323">
        <v>192688.98623000001</v>
      </c>
    </row>
    <row r="324" spans="9:18" x14ac:dyDescent="0.25">
      <c r="I324" s="1">
        <v>45291</v>
      </c>
      <c r="O324">
        <v>606307.26222000003</v>
      </c>
      <c r="P324">
        <v>481420</v>
      </c>
      <c r="Q324">
        <v>232010.30566000001</v>
      </c>
      <c r="R324">
        <v>193272.84104999999</v>
      </c>
    </row>
    <row r="325" spans="9:18" x14ac:dyDescent="0.25">
      <c r="I325" s="1">
        <v>45322</v>
      </c>
      <c r="O325">
        <v>613583.22120000003</v>
      </c>
      <c r="P325">
        <v>460240</v>
      </c>
      <c r="Q325">
        <v>228407.39194</v>
      </c>
      <c r="R325">
        <v>193795.36921</v>
      </c>
    </row>
    <row r="326" spans="9:18" x14ac:dyDescent="0.25">
      <c r="I326" s="1">
        <v>45351</v>
      </c>
      <c r="O326">
        <v>639597.70319000003</v>
      </c>
      <c r="P326">
        <v>460170</v>
      </c>
      <c r="Q326">
        <v>225434.49432999999</v>
      </c>
      <c r="R326">
        <v>194652.06508</v>
      </c>
    </row>
    <row r="327" spans="9:18" x14ac:dyDescent="0.25">
      <c r="I327" s="1">
        <v>45382</v>
      </c>
      <c r="O327">
        <v>660151.07597000001</v>
      </c>
      <c r="P327">
        <v>477170</v>
      </c>
      <c r="Q327">
        <v>226400.81477999999</v>
      </c>
      <c r="R327">
        <v>195387.98498000001</v>
      </c>
    </row>
    <row r="328" spans="9:18" x14ac:dyDescent="0.25">
      <c r="I328" s="1">
        <v>45412</v>
      </c>
      <c r="O328">
        <v>635629.93501999998</v>
      </c>
      <c r="P328">
        <v>483670</v>
      </c>
      <c r="Q328">
        <v>220523.96512000001</v>
      </c>
      <c r="R328">
        <v>195999.37422</v>
      </c>
    </row>
    <row r="329" spans="9:18" x14ac:dyDescent="0.25">
      <c r="I329" s="1">
        <v>45443</v>
      </c>
      <c r="O329">
        <v>664012.12435000006</v>
      </c>
      <c r="P329">
        <v>492930</v>
      </c>
      <c r="Q329">
        <v>222895.81378</v>
      </c>
      <c r="R329">
        <v>196010.63829999999</v>
      </c>
    </row>
    <row r="330" spans="9:18" x14ac:dyDescent="0.25">
      <c r="I330" s="1">
        <v>45473</v>
      </c>
      <c r="O330">
        <v>677523.34034999995</v>
      </c>
      <c r="P330">
        <v>482330</v>
      </c>
      <c r="Q330">
        <v>222819.36898</v>
      </c>
      <c r="R330">
        <v>195900.50062999999</v>
      </c>
    </row>
    <row r="331" spans="9:18" x14ac:dyDescent="0.25">
      <c r="I331" s="1">
        <v>45504</v>
      </c>
      <c r="O331">
        <v>689462.95412999997</v>
      </c>
      <c r="P331">
        <v>485630</v>
      </c>
      <c r="Q331">
        <v>229190.82578000001</v>
      </c>
      <c r="R331">
        <v>196204.00500999999</v>
      </c>
    </row>
    <row r="332" spans="9:18" x14ac:dyDescent="0.25">
      <c r="I332" s="1">
        <v>45535</v>
      </c>
      <c r="O332">
        <v>707685.78749999998</v>
      </c>
      <c r="P332">
        <v>497340</v>
      </c>
      <c r="Q332">
        <v>234466.62649</v>
      </c>
      <c r="R332">
        <v>196571.33916999999</v>
      </c>
    </row>
    <row r="333" spans="9:18" x14ac:dyDescent="0.25">
      <c r="I333" s="1">
        <v>45565</v>
      </c>
      <c r="O333">
        <v>720646.29258999997</v>
      </c>
      <c r="P333">
        <v>525260</v>
      </c>
      <c r="Q333">
        <v>238316.11762999999</v>
      </c>
      <c r="R333">
        <v>196924.90612999999</v>
      </c>
    </row>
    <row r="334" spans="9:18" x14ac:dyDescent="0.25">
      <c r="I334" s="1">
        <v>45596</v>
      </c>
      <c r="O334">
        <v>706350.93146999995</v>
      </c>
      <c r="P334">
        <v>507030</v>
      </c>
      <c r="Q334">
        <v>230070.00706999999</v>
      </c>
      <c r="R334">
        <v>197405.50688</v>
      </c>
    </row>
    <row r="335" spans="9:18" x14ac:dyDescent="0.25">
      <c r="I335" s="1">
        <v>45626</v>
      </c>
      <c r="O335">
        <v>738762.95817</v>
      </c>
      <c r="P335">
        <v>492420</v>
      </c>
      <c r="Q335">
        <v>230641.69276000001</v>
      </c>
      <c r="R335">
        <v>198023.15393999999</v>
      </c>
    </row>
    <row r="336" spans="9:18" x14ac:dyDescent="0.25">
      <c r="I336" s="1">
        <v>45657</v>
      </c>
      <c r="O336">
        <v>719510.34016999998</v>
      </c>
      <c r="P336">
        <v>473190</v>
      </c>
      <c r="Q336">
        <v>225355.01285</v>
      </c>
      <c r="R336">
        <v>198801.62703</v>
      </c>
    </row>
    <row r="337" spans="9:19" x14ac:dyDescent="0.25">
      <c r="I337" s="1">
        <v>45688</v>
      </c>
      <c r="O337">
        <v>744900.87939999998</v>
      </c>
      <c r="P337">
        <v>484990</v>
      </c>
      <c r="Q337">
        <v>226721.96218</v>
      </c>
      <c r="R337">
        <v>199678.34792999999</v>
      </c>
    </row>
    <row r="338" spans="9:19" x14ac:dyDescent="0.25">
      <c r="I338" s="1">
        <v>45716</v>
      </c>
      <c r="O338">
        <v>739539.68197999999</v>
      </c>
      <c r="P338">
        <v>495090</v>
      </c>
      <c r="Q338">
        <v>229580.04735000001</v>
      </c>
      <c r="R338">
        <v>200109.51188999999</v>
      </c>
    </row>
    <row r="339" spans="9:19" x14ac:dyDescent="0.25">
      <c r="I339" s="1">
        <v>45747</v>
      </c>
      <c r="O339">
        <v>706614.97094999999</v>
      </c>
      <c r="P339">
        <v>511140</v>
      </c>
      <c r="Q339">
        <v>231149.79326999999</v>
      </c>
      <c r="R339">
        <v>200009.38673</v>
      </c>
    </row>
    <row r="340" spans="9:19" x14ac:dyDescent="0.25">
      <c r="I340" s="1">
        <v>45777</v>
      </c>
      <c r="O340">
        <v>712894.69455000001</v>
      </c>
      <c r="P340">
        <v>516540</v>
      </c>
      <c r="Q340">
        <v>238863.48357000001</v>
      </c>
      <c r="R340">
        <v>200451.18899</v>
      </c>
    </row>
    <row r="341" spans="9:19" x14ac:dyDescent="0.25">
      <c r="I341" s="1">
        <v>45808</v>
      </c>
      <c r="O341">
        <v>755092.25127999997</v>
      </c>
      <c r="P341">
        <v>537320</v>
      </c>
      <c r="Q341">
        <v>237309.44910999999</v>
      </c>
      <c r="R341">
        <v>200613.26658</v>
      </c>
    </row>
    <row r="342" spans="9:19" x14ac:dyDescent="0.25">
      <c r="I342" s="1">
        <v>45838</v>
      </c>
      <c r="O342">
        <v>787676.74698000005</v>
      </c>
      <c r="P342">
        <v>554170</v>
      </c>
      <c r="Q342">
        <v>241732.02544</v>
      </c>
      <c r="R342">
        <v>201188.98623000001</v>
      </c>
    </row>
    <row r="343" spans="9:19" x14ac:dyDescent="0.25">
      <c r="I343" s="1">
        <v>45869</v>
      </c>
      <c r="O343">
        <v>797816.23097999999</v>
      </c>
      <c r="P343">
        <v>565130</v>
      </c>
      <c r="Q343">
        <v>237408.07479000001</v>
      </c>
      <c r="R343">
        <v>201584.48060000001</v>
      </c>
    </row>
    <row r="344" spans="9:19" x14ac:dyDescent="0.25">
      <c r="I344" s="1">
        <v>45900</v>
      </c>
      <c r="O344">
        <v>818627.63257000002</v>
      </c>
      <c r="P344">
        <v>586600</v>
      </c>
      <c r="Q344">
        <v>240642.25784000001</v>
      </c>
      <c r="R344">
        <v>202355.44430999999</v>
      </c>
    </row>
    <row r="345" spans="9:19" x14ac:dyDescent="0.25">
      <c r="I345" s="1">
        <v>45930</v>
      </c>
      <c r="O345">
        <v>844943.13798</v>
      </c>
      <c r="P345">
        <v>609420</v>
      </c>
      <c r="Q345">
        <v>242108.86269000001</v>
      </c>
      <c r="R345">
        <v>202983.72966000001</v>
      </c>
      <c r="S345">
        <v>590993.96678999998</v>
      </c>
    </row>
    <row r="346" spans="9:19" x14ac:dyDescent="0.25">
      <c r="I346" s="1">
        <v>45961</v>
      </c>
      <c r="O346">
        <v>861863.37659</v>
      </c>
      <c r="P346">
        <v>598660</v>
      </c>
      <c r="Q346">
        <v>241456.50726000001</v>
      </c>
      <c r="R346">
        <v>202983.72966000001</v>
      </c>
      <c r="S346">
        <v>580485.05472000001</v>
      </c>
    </row>
    <row r="347" spans="9:19" x14ac:dyDescent="0.25">
      <c r="I347" s="1">
        <v>45991</v>
      </c>
      <c r="O347">
        <v>864297.93712000002</v>
      </c>
      <c r="P347">
        <v>616760</v>
      </c>
      <c r="Q347">
        <v>242060.7249</v>
      </c>
      <c r="R347">
        <v>203398.62328</v>
      </c>
      <c r="S347">
        <v>597941.79518000002</v>
      </c>
    </row>
    <row r="348" spans="9:19" x14ac:dyDescent="0.25">
      <c r="I348" s="1">
        <v>46022</v>
      </c>
      <c r="O348">
        <v>871284.40333</v>
      </c>
      <c r="P348">
        <v>620060</v>
      </c>
      <c r="Q348">
        <v>242363.49387000001</v>
      </c>
      <c r="R348">
        <v>204023.77971999999</v>
      </c>
      <c r="S348">
        <v>601094.27647000004</v>
      </c>
    </row>
    <row r="349" spans="9:19" x14ac:dyDescent="0.25">
      <c r="I349" s="1">
        <v>46053</v>
      </c>
      <c r="O349">
        <v>890782.90619000001</v>
      </c>
      <c r="P349">
        <v>667530</v>
      </c>
      <c r="Q349">
        <v>244570.59671000001</v>
      </c>
      <c r="R349">
        <v>204372.96621000001</v>
      </c>
      <c r="S349">
        <v>504398.70632</v>
      </c>
    </row>
    <row r="350" spans="9:19" x14ac:dyDescent="0.25">
      <c r="I350" s="1">
        <v>46081</v>
      </c>
      <c r="O350">
        <v>897307.96265</v>
      </c>
      <c r="P350">
        <v>692090</v>
      </c>
      <c r="Q350">
        <v>247699.34138999999</v>
      </c>
      <c r="R350">
        <v>204918.64830999999</v>
      </c>
      <c r="S350">
        <v>670611.15208000003</v>
      </c>
    </row>
    <row r="351" spans="9:19" x14ac:dyDescent="0.25">
      <c r="I351" s="1">
        <v>46112</v>
      </c>
      <c r="O351">
        <v>840153.93409999995</v>
      </c>
      <c r="P351">
        <v>660180</v>
      </c>
      <c r="Q351">
        <v>239817.23486</v>
      </c>
      <c r="R351">
        <v>206691.48936000001</v>
      </c>
      <c r="S351">
        <v>639576.27260000003</v>
      </c>
    </row>
    <row r="352" spans="9:19" x14ac:dyDescent="0.25">
      <c r="I352" s="1">
        <v>46142</v>
      </c>
      <c r="O352">
        <v>920740.19374000002</v>
      </c>
      <c r="P352">
        <v>687110</v>
      </c>
      <c r="Q352">
        <v>242533.25679000001</v>
      </c>
      <c r="R352">
        <v>208014.39298999999</v>
      </c>
      <c r="S352">
        <v>665557.88632000005</v>
      </c>
    </row>
    <row r="353" spans="9:19" x14ac:dyDescent="0.25">
      <c r="I353" s="1">
        <v>46173</v>
      </c>
      <c r="J353">
        <v>669680</v>
      </c>
      <c r="K353">
        <v>208014.39298999999</v>
      </c>
      <c r="L353">
        <v>962653.28703000001</v>
      </c>
      <c r="M353">
        <v>243272.4081</v>
      </c>
      <c r="N353">
        <v>648232.00133999996</v>
      </c>
      <c r="O353">
        <v>962653.28703000001</v>
      </c>
      <c r="P353">
        <v>669680</v>
      </c>
      <c r="Q353">
        <v>243272.4081</v>
      </c>
      <c r="R353">
        <v>208014.39298999999</v>
      </c>
      <c r="S353">
        <v>648232.00133999996</v>
      </c>
    </row>
  </sheetData>
  <pageMargins left="0.7" right="0.7" top="0.75" bottom="0.75" header="0.3" footer="0.3"/>
  <drawing r:id="rId1"/>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C89E-4E03-4853-89D1-990D26EE8A73}">
  <dimension ref="A1:U30"/>
  <sheetViews>
    <sheetView workbookViewId="0"/>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 min="18" max="18" width="18.5703125" customWidth="1"/>
    <col min="21" max="21" width="14.7109375" customWidth="1"/>
  </cols>
  <sheetData>
    <row r="1" spans="1:7" x14ac:dyDescent="0.25">
      <c r="B1" t="s">
        <v>62</v>
      </c>
      <c r="C1" t="s">
        <v>61</v>
      </c>
      <c r="D1" t="s">
        <v>60</v>
      </c>
      <c r="E1" t="s">
        <v>58</v>
      </c>
      <c r="F1" s="52" t="s">
        <v>26</v>
      </c>
    </row>
    <row r="2" spans="1:7" x14ac:dyDescent="0.25">
      <c r="A2">
        <v>876</v>
      </c>
      <c r="B2" s="55">
        <f>INDEX(Table_876_GEOGRAPHIC_EXP[[EXPOSURE_VALUE_PERCENTAGE]:[EXPOSURE_VALUE_PERCENTAGE]],MATCH(B1,Table_876_GEOGRAPHIC_EXP[[ITEM_DESCRIPTION]:[ITEM_DESCRIPTION]],0))</f>
        <v>0.31100872000000002</v>
      </c>
      <c r="C2" s="55">
        <f>INDEX(Table_876_GEOGRAPHIC_EXP[[EXPOSURE_VALUE_PERCENTAGE]:[EXPOSURE_VALUE_PERCENTAGE]],MATCH(C1,Table_876_GEOGRAPHIC_EXP[[ITEM_DESCRIPTION]:[ITEM_DESCRIPTION]],0))</f>
        <v>0.31153332</v>
      </c>
      <c r="D2" s="55">
        <f>INDEX(Table_876_GEOGRAPHIC_EXP[[EXPOSURE_VALUE_PERCENTAGE]:[EXPOSURE_VALUE_PERCENTAGE]],MATCH(D1,Table_876_GEOGRAPHIC_EXP[[ITEM_DESCRIPTION]:[ITEM_DESCRIPTION]],0))</f>
        <v>0.30938907999999998</v>
      </c>
      <c r="E2" s="55">
        <f>INDEX(Table_876_GEOGRAPHIC_EXP[[EXPOSURE_VALUE_PERCENTAGE]:[EXPOSURE_VALUE_PERCENTAGE]],MATCH(E1,Table_876_GEOGRAPHIC_EXP[[ITEM_DESCRIPTION]:[ITEM_DESCRIPTION]],0))</f>
        <v>6.8068870000000004E-2</v>
      </c>
      <c r="F2" s="52"/>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c r="F3" s="52"/>
    </row>
    <row r="14" spans="1:7" x14ac:dyDescent="0.25">
      <c r="A14" t="s">
        <v>8</v>
      </c>
      <c r="B14" t="s">
        <v>28</v>
      </c>
      <c r="C14" t="s">
        <v>29</v>
      </c>
      <c r="D14" t="s">
        <v>0</v>
      </c>
      <c r="E14" t="s">
        <v>49</v>
      </c>
      <c r="F14" t="s">
        <v>9</v>
      </c>
      <c r="G14" t="s">
        <v>10</v>
      </c>
    </row>
    <row r="15" spans="1:7" x14ac:dyDescent="0.25">
      <c r="A15" t="s">
        <v>66</v>
      </c>
      <c r="B15" t="s">
        <v>16351</v>
      </c>
      <c r="C15" s="2">
        <v>46175.450914351852</v>
      </c>
      <c r="D15" s="2">
        <v>46173</v>
      </c>
      <c r="E15" t="s">
        <v>14614</v>
      </c>
      <c r="F15" t="s">
        <v>61</v>
      </c>
      <c r="G15">
        <v>0.31153332</v>
      </c>
    </row>
    <row r="16" spans="1:7" x14ac:dyDescent="0.25">
      <c r="A16" t="s">
        <v>66</v>
      </c>
      <c r="B16" t="s">
        <v>16351</v>
      </c>
      <c r="C16" s="2">
        <v>46175.450914351852</v>
      </c>
      <c r="D16" s="2">
        <v>46173</v>
      </c>
      <c r="E16" t="s">
        <v>14613</v>
      </c>
      <c r="F16" t="s">
        <v>62</v>
      </c>
      <c r="G16">
        <v>0.31100872000000002</v>
      </c>
    </row>
    <row r="17" spans="1:21" x14ac:dyDescent="0.25">
      <c r="A17" t="s">
        <v>66</v>
      </c>
      <c r="B17" t="s">
        <v>16351</v>
      </c>
      <c r="C17" s="2">
        <v>46175.450914351852</v>
      </c>
      <c r="D17" s="2">
        <v>46173</v>
      </c>
      <c r="E17" t="s">
        <v>59</v>
      </c>
      <c r="F17" t="s">
        <v>60</v>
      </c>
      <c r="G17">
        <v>0.30938907999999998</v>
      </c>
    </row>
    <row r="18" spans="1:21" x14ac:dyDescent="0.25">
      <c r="A18" t="s">
        <v>66</v>
      </c>
      <c r="B18" t="s">
        <v>16351</v>
      </c>
      <c r="C18" s="2">
        <v>46175.450914351852</v>
      </c>
      <c r="D18" s="2">
        <v>46173</v>
      </c>
      <c r="E18" t="s">
        <v>14615</v>
      </c>
      <c r="F18" t="s">
        <v>58</v>
      </c>
      <c r="G18">
        <v>6.8068870000000004E-2</v>
      </c>
    </row>
    <row r="23" spans="1:21" x14ac:dyDescent="0.25">
      <c r="B23" s="120" t="s">
        <v>15771</v>
      </c>
    </row>
    <row r="25" spans="1:21" x14ac:dyDescent="0.25">
      <c r="B25" t="s">
        <v>15773</v>
      </c>
      <c r="C25" t="s">
        <v>62</v>
      </c>
      <c r="D25" t="s">
        <v>61</v>
      </c>
      <c r="E25" t="s">
        <v>60</v>
      </c>
      <c r="F25" t="s">
        <v>58</v>
      </c>
      <c r="G25" t="s">
        <v>26</v>
      </c>
      <c r="R25" s="132"/>
      <c r="S25" s="132"/>
      <c r="T25" s="132"/>
      <c r="U25" s="133"/>
    </row>
    <row r="26" spans="1:21" x14ac:dyDescent="0.25">
      <c r="A26" s="119">
        <v>46112</v>
      </c>
      <c r="B26" t="s">
        <v>6</v>
      </c>
      <c r="C26" s="142">
        <v>0.29449999999999998</v>
      </c>
      <c r="D26" s="142">
        <v>0.31630000000000003</v>
      </c>
      <c r="E26" s="142">
        <v>0.31669999999999998</v>
      </c>
      <c r="F26" s="142">
        <v>7.2499999999999995E-2</v>
      </c>
      <c r="G26" s="142">
        <v>0</v>
      </c>
    </row>
    <row r="27" spans="1:21" x14ac:dyDescent="0.25">
      <c r="B27" t="s">
        <v>150</v>
      </c>
      <c r="C27" s="89">
        <v>0.64659999999999995</v>
      </c>
      <c r="D27" s="89">
        <v>8.7999999999999995E-2</v>
      </c>
      <c r="E27" s="89">
        <v>0.15820000000000001</v>
      </c>
      <c r="F27" s="89">
        <v>8.14E-2</v>
      </c>
      <c r="G27" s="90">
        <v>0.03</v>
      </c>
    </row>
    <row r="29" spans="1:21" x14ac:dyDescent="0.25">
      <c r="B29" t="s">
        <v>15931</v>
      </c>
      <c r="C29" s="90">
        <f>C26-C30</f>
        <v>-1.6199999999999992E-2</v>
      </c>
      <c r="D29" s="90">
        <f>D26-D30</f>
        <v>-2.1899999999999975E-2</v>
      </c>
      <c r="E29" s="90">
        <f>E26-E30</f>
        <v>3.4899999999999987E-2</v>
      </c>
      <c r="F29" s="90">
        <f>F26-F30</f>
        <v>3.1999999999999945E-3</v>
      </c>
    </row>
    <row r="30" spans="1:21" x14ac:dyDescent="0.25">
      <c r="A30" s="119">
        <v>46022</v>
      </c>
      <c r="B30" t="s">
        <v>6</v>
      </c>
      <c r="C30" s="142">
        <v>0.31069999999999998</v>
      </c>
      <c r="D30" s="142">
        <v>0.3382</v>
      </c>
      <c r="E30" s="142">
        <v>0.28179999999999999</v>
      </c>
      <c r="F30" s="142">
        <v>6.93E-2</v>
      </c>
      <c r="R30" s="134"/>
      <c r="S30" s="134"/>
      <c r="T30" s="134"/>
      <c r="U30" s="134"/>
    </row>
  </sheetData>
  <pageMargins left="0.7" right="0.7" top="0.75" bottom="0.75" header="0.3" footer="0.3"/>
  <drawing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32C-B109-45EA-9BBF-489982CFF00E}">
  <dimension ref="A1:W16"/>
  <sheetViews>
    <sheetView showGridLines="0" topLeftCell="C1" zoomScale="130" zoomScaleNormal="130" workbookViewId="0">
      <selection activeCell="T6" sqref="T6"/>
    </sheetView>
  </sheetViews>
  <sheetFormatPr defaultColWidth="42.28515625" defaultRowHeight="11.25" customHeight="1" x14ac:dyDescent="0.25"/>
  <cols>
    <col min="1" max="1" width="5.28515625" style="15" bestFit="1" customWidth="1"/>
    <col min="2" max="2" width="3.7109375" style="15" customWidth="1"/>
    <col min="3" max="3" width="22.140625" style="15" customWidth="1"/>
    <col min="4" max="4" width="10" style="15" customWidth="1"/>
    <col min="5" max="5" width="5.42578125" style="21" customWidth="1"/>
    <col min="6" max="6" width="3" style="5" customWidth="1"/>
    <col min="7" max="7" width="3.85546875" style="21" customWidth="1"/>
    <col min="8" max="8" width="1.7109375" style="15" bestFit="1" customWidth="1"/>
    <col min="9" max="9" width="2.85546875" bestFit="1" customWidth="1"/>
    <col min="10" max="10" width="4.85546875" style="15" bestFit="1" customWidth="1"/>
    <col min="11" max="11" width="5.5703125" style="15" bestFit="1" customWidth="1"/>
    <col min="12" max="12" width="20" style="15" customWidth="1"/>
    <col min="13" max="13" width="6.85546875" style="15" customWidth="1"/>
    <col min="14" max="14" width="5" style="15" customWidth="1"/>
    <col min="15" max="15" width="4.140625" style="15" customWidth="1"/>
    <col min="16" max="16" width="9.140625" style="15" customWidth="1"/>
    <col min="17" max="17" width="3.7109375" style="15" customWidth="1"/>
    <col min="18" max="18" width="15" style="15" customWidth="1"/>
    <col min="19" max="19" width="18.7109375" style="15" customWidth="1"/>
    <col min="20" max="23" width="12.7109375" style="15" customWidth="1"/>
    <col min="24" max="16384" width="42.28515625" style="15"/>
  </cols>
  <sheetData>
    <row r="1" spans="1:23" ht="11.25" customHeight="1" x14ac:dyDescent="0.25">
      <c r="C1" s="17"/>
      <c r="D1" s="17"/>
      <c r="E1" s="20"/>
      <c r="F1" s="4"/>
      <c r="G1" s="20"/>
    </row>
    <row r="2" spans="1:23" ht="11.25" customHeight="1" x14ac:dyDescent="0.25">
      <c r="C2" s="17"/>
      <c r="D2" s="17"/>
      <c r="E2" s="20"/>
      <c r="F2" s="4"/>
      <c r="G2" s="20"/>
      <c r="M2" s="21"/>
      <c r="N2" s="21"/>
      <c r="O2"/>
    </row>
    <row r="3" spans="1:23" ht="12" customHeight="1" x14ac:dyDescent="0.3">
      <c r="D3" s="136">
        <v>46022</v>
      </c>
      <c r="E3" s="136">
        <v>46112</v>
      </c>
      <c r="L3" s="161"/>
      <c r="M3" s="162"/>
      <c r="N3" s="137"/>
      <c r="O3" s="163" t="s">
        <v>15929</v>
      </c>
      <c r="P3" s="132"/>
      <c r="Q3" s="115"/>
      <c r="R3"/>
      <c r="S3" s="120" t="s">
        <v>15771</v>
      </c>
      <c r="T3"/>
      <c r="U3"/>
      <c r="V3"/>
      <c r="W3"/>
    </row>
    <row r="4" spans="1:23" ht="12" customHeight="1" x14ac:dyDescent="0.3">
      <c r="A4" s="7"/>
      <c r="C4" s="33" t="s">
        <v>62</v>
      </c>
      <c r="D4" s="34">
        <v>31</v>
      </c>
      <c r="E4" s="34">
        <v>29</v>
      </c>
      <c r="G4" s="35">
        <f>E4-D4</f>
        <v>-2</v>
      </c>
      <c r="I4" s="10" t="s">
        <v>125</v>
      </c>
      <c r="L4" s="132" t="s">
        <v>16179</v>
      </c>
      <c r="M4" s="132" t="s">
        <v>16180</v>
      </c>
      <c r="N4" s="137"/>
      <c r="O4" s="163" t="s">
        <v>15930</v>
      </c>
      <c r="P4" s="132"/>
      <c r="Q4" s="115"/>
      <c r="R4"/>
      <c r="S4"/>
      <c r="T4"/>
      <c r="U4"/>
      <c r="V4"/>
      <c r="W4"/>
    </row>
    <row r="5" spans="1:23" ht="12" customHeight="1" x14ac:dyDescent="0.3">
      <c r="A5" s="7"/>
      <c r="C5" s="33" t="s">
        <v>60</v>
      </c>
      <c r="D5" s="34">
        <v>28</v>
      </c>
      <c r="E5" s="34">
        <v>32</v>
      </c>
      <c r="G5" s="35">
        <f>E5-D5</f>
        <v>4</v>
      </c>
      <c r="I5" s="10" t="s">
        <v>126</v>
      </c>
      <c r="L5"/>
      <c r="M5" s="135"/>
      <c r="N5" s="154"/>
      <c r="O5"/>
      <c r="P5"/>
      <c r="R5"/>
      <c r="S5" t="s">
        <v>15773</v>
      </c>
      <c r="T5" s="135" t="s">
        <v>62</v>
      </c>
      <c r="U5" s="135" t="s">
        <v>61</v>
      </c>
      <c r="V5" s="135" t="s">
        <v>60</v>
      </c>
      <c r="W5" s="135" t="s">
        <v>58</v>
      </c>
    </row>
    <row r="6" spans="1:23" ht="12" customHeight="1" x14ac:dyDescent="0.3">
      <c r="A6" s="7"/>
      <c r="C6" s="33" t="s">
        <v>16182</v>
      </c>
      <c r="D6" s="34">
        <v>33</v>
      </c>
      <c r="E6" s="34">
        <v>32</v>
      </c>
      <c r="G6" s="35">
        <f>E6-D6</f>
        <v>-1</v>
      </c>
      <c r="I6" s="11"/>
      <c r="L6" s="164" t="s">
        <v>62</v>
      </c>
      <c r="M6" s="165">
        <v>31</v>
      </c>
      <c r="N6" s="154"/>
      <c r="O6" s="168" t="str">
        <f>IF(G4=0,"",IF(G4&gt;0,$I$4,$I$5))</f>
        <v>q</v>
      </c>
      <c r="P6" s="165">
        <v>-2</v>
      </c>
      <c r="R6" s="119">
        <v>46112</v>
      </c>
      <c r="S6" t="s">
        <v>6</v>
      </c>
      <c r="T6" s="89">
        <v>0.29449999999999998</v>
      </c>
      <c r="U6" s="89">
        <v>0.31630000000000003</v>
      </c>
      <c r="V6" s="89">
        <v>0.31669999999999998</v>
      </c>
      <c r="W6" s="89">
        <v>7.2499999999999995E-2</v>
      </c>
    </row>
    <row r="7" spans="1:23" ht="12" customHeight="1" x14ac:dyDescent="0.3">
      <c r="A7" s="7"/>
      <c r="C7" s="33" t="s">
        <v>58</v>
      </c>
      <c r="D7" s="34">
        <v>7</v>
      </c>
      <c r="E7" s="34">
        <v>7</v>
      </c>
      <c r="G7" s="35">
        <f>E7-D7</f>
        <v>0</v>
      </c>
      <c r="I7" s="11"/>
      <c r="L7" s="164" t="s">
        <v>60</v>
      </c>
      <c r="M7" s="165">
        <v>28</v>
      </c>
      <c r="N7" s="154"/>
      <c r="O7" s="168" t="str">
        <f>IF(G5=0,"",IF(G5&gt;0,$I$4,$I$5))</f>
        <v>p</v>
      </c>
      <c r="P7" s="165">
        <v>4</v>
      </c>
      <c r="R7"/>
      <c r="S7" t="s">
        <v>150</v>
      </c>
      <c r="T7" s="89">
        <v>0.66169999999999995</v>
      </c>
      <c r="U7" s="89">
        <v>7.9500000000000001E-2</v>
      </c>
      <c r="V7" s="89">
        <v>0.15479999999999999</v>
      </c>
      <c r="W7" s="89">
        <v>7.7499999999999999E-2</v>
      </c>
    </row>
    <row r="8" spans="1:23" ht="12" customHeight="1" x14ac:dyDescent="0.3">
      <c r="A8" s="7"/>
      <c r="C8" s="33"/>
      <c r="D8" s="17"/>
      <c r="E8" s="34"/>
      <c r="F8" s="29"/>
      <c r="G8" s="35"/>
      <c r="I8" s="11"/>
      <c r="L8" s="164" t="s">
        <v>16182</v>
      </c>
      <c r="M8" s="165">
        <v>34</v>
      </c>
      <c r="N8" s="154"/>
      <c r="O8" s="168" t="str">
        <f>IF(G6=0,"",IF(G6&gt;0,$I$4,$I$5))</f>
        <v>q</v>
      </c>
      <c r="P8" s="165">
        <v>-1</v>
      </c>
      <c r="R8"/>
      <c r="S8"/>
      <c r="T8"/>
      <c r="U8"/>
      <c r="V8"/>
      <c r="W8"/>
    </row>
    <row r="9" spans="1:23" ht="12" customHeight="1" x14ac:dyDescent="0.3">
      <c r="A9" s="7"/>
      <c r="C9" s="33"/>
      <c r="D9" s="17"/>
      <c r="E9" s="34"/>
      <c r="F9" s="29"/>
      <c r="G9" s="35"/>
      <c r="I9" s="13"/>
      <c r="L9" s="164" t="s">
        <v>58</v>
      </c>
      <c r="M9" s="165">
        <v>7</v>
      </c>
      <c r="N9" s="154"/>
      <c r="O9" s="166" t="str">
        <f>IF(G7=0,"",IF(G7&gt;0,$I$4,$I$5))</f>
        <v/>
      </c>
      <c r="P9" s="165">
        <v>0</v>
      </c>
      <c r="R9"/>
      <c r="S9" t="s">
        <v>15931</v>
      </c>
      <c r="T9" s="90">
        <f>T6-T10</f>
        <v>-1.6199999999999992E-2</v>
      </c>
      <c r="U9" s="90">
        <f>U6-U10</f>
        <v>-2.1899999999999975E-2</v>
      </c>
      <c r="V9" s="90">
        <f>V6-V10</f>
        <v>3.4899999999999987E-2</v>
      </c>
      <c r="W9" s="90">
        <f>W6-W10</f>
        <v>3.1999999999999945E-3</v>
      </c>
    </row>
    <row r="10" spans="1:23" ht="12" customHeight="1" x14ac:dyDescent="0.25">
      <c r="A10" s="7"/>
      <c r="C10" s="33"/>
      <c r="D10" s="17"/>
      <c r="E10" s="34"/>
      <c r="F10" s="29"/>
      <c r="G10" s="35"/>
      <c r="I10" s="11"/>
      <c r="L10" s="138" t="s">
        <v>16181</v>
      </c>
      <c r="M10" s="167">
        <v>100</v>
      </c>
      <c r="N10" s="139"/>
      <c r="O10" s="138"/>
      <c r="P10" s="140"/>
      <c r="R10" s="119">
        <v>46022</v>
      </c>
      <c r="S10" t="s">
        <v>6</v>
      </c>
      <c r="T10" s="89">
        <v>0.31069999999999998</v>
      </c>
      <c r="U10" s="89">
        <v>0.3382</v>
      </c>
      <c r="V10" s="89">
        <v>0.28179999999999999</v>
      </c>
      <c r="W10" s="89">
        <v>6.93E-2</v>
      </c>
    </row>
    <row r="11" spans="1:23" ht="11.25" customHeight="1" x14ac:dyDescent="0.25">
      <c r="A11" s="7"/>
      <c r="C11" s="33"/>
      <c r="D11" s="17"/>
      <c r="E11" s="34"/>
      <c r="F11" s="29"/>
      <c r="G11" s="35"/>
      <c r="I11" s="11"/>
      <c r="L11" s="111"/>
      <c r="M11" s="112"/>
      <c r="N11" s="21"/>
      <c r="O11"/>
      <c r="P11" s="113"/>
    </row>
    <row r="12" spans="1:23" ht="11.25" customHeight="1" x14ac:dyDescent="0.25">
      <c r="A12" s="7"/>
      <c r="C12" s="33"/>
      <c r="D12" s="17"/>
      <c r="E12" s="34"/>
      <c r="F12" s="29"/>
      <c r="G12" s="35"/>
      <c r="I12" s="11"/>
      <c r="L12" s="111"/>
      <c r="M12" s="112"/>
      <c r="N12" s="21"/>
      <c r="O12"/>
      <c r="P12" s="113"/>
    </row>
    <row r="13" spans="1:23" ht="11.25" customHeight="1" x14ac:dyDescent="0.25">
      <c r="A13" s="7"/>
      <c r="C13" s="33"/>
      <c r="D13" s="17"/>
      <c r="E13" s="34"/>
      <c r="F13" s="29"/>
      <c r="G13" s="35"/>
      <c r="I13" s="11"/>
      <c r="L13" s="111"/>
      <c r="M13" s="112"/>
      <c r="N13" s="21"/>
      <c r="O13"/>
      <c r="P13" s="113"/>
    </row>
    <row r="14" spans="1:23" ht="11.25" customHeight="1" x14ac:dyDescent="0.25">
      <c r="A14" s="7"/>
      <c r="C14" s="18"/>
      <c r="D14" s="17"/>
      <c r="E14" s="7"/>
      <c r="F14" s="6"/>
      <c r="G14" s="8"/>
      <c r="I14" s="11"/>
      <c r="K14" s="16"/>
      <c r="L14" s="111"/>
      <c r="M14" s="112"/>
      <c r="N14" s="21"/>
      <c r="O14"/>
      <c r="P14" s="113"/>
    </row>
    <row r="15" spans="1:23" ht="11.25" customHeight="1" x14ac:dyDescent="0.25">
      <c r="A15" s="7"/>
      <c r="C15" s="18"/>
      <c r="D15" s="17"/>
      <c r="E15" s="7"/>
      <c r="F15" s="6"/>
      <c r="G15" s="8"/>
      <c r="I15" s="11"/>
      <c r="K15" s="16"/>
      <c r="L15" s="111"/>
      <c r="M15" s="112"/>
      <c r="N15" s="21"/>
      <c r="O15"/>
      <c r="P15" s="113"/>
    </row>
    <row r="16" spans="1:23" ht="11.25" customHeight="1" x14ac:dyDescent="0.25">
      <c r="D16" s="19">
        <f>SUM(D4,D5,D6,D7,D8,D9,D10,D11,D12,D13)</f>
        <v>99</v>
      </c>
    </row>
  </sheetData>
  <conditionalFormatting sqref="D8:D15">
    <cfRule type="dataBar" priority="4">
      <dataBar showValue="0">
        <cfvo type="min"/>
        <cfvo type="max"/>
        <color rgb="FFD25347"/>
      </dataBar>
      <extLst>
        <ext xmlns:x14="http://schemas.microsoft.com/office/spreadsheetml/2009/9/main" uri="{B025F937-C7B1-47D3-B67F-A62EFF666E3E}">
          <x14:id>{E836BAAA-B6F7-4308-B610-C0928F29FF4B}</x14:id>
        </ext>
      </extLst>
    </cfRule>
  </conditionalFormatting>
  <conditionalFormatting sqref="O6:O9 F8:F15">
    <cfRule type="containsText" dxfId="7" priority="3" operator="containsText" text="q">
      <formula>NOT(ISERROR(SEARCH("q",F6)))</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836BAAA-B6F7-4308-B610-C0928F29FF4B}">
            <x14:dataBar minLength="0" maxLength="100" gradient="0">
              <x14:cfvo type="autoMin"/>
              <x14:cfvo type="autoMax"/>
              <x14:negativeFillColor rgb="FFFF0000"/>
              <x14:axisColor rgb="FF000000"/>
            </x14:dataBar>
          </x14:cfRule>
          <xm:sqref>D8:D15</xm:sqref>
        </x14:conditionalFormatting>
      </x14:conditionalFormatting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58C3-DC66-4DC8-A042-8004A050B6B5}">
  <dimension ref="A1:P76"/>
  <sheetViews>
    <sheetView showGridLines="0" topLeftCell="A21" zoomScale="115" zoomScaleNormal="115" workbookViewId="0">
      <selection activeCell="P35" sqref="P35"/>
    </sheetView>
  </sheetViews>
  <sheetFormatPr defaultColWidth="42.28515625" defaultRowHeight="11.25" customHeight="1"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49" customWidth="1"/>
    <col min="10" max="10" width="3.85546875" style="21" customWidth="1"/>
    <col min="11" max="11" width="1.7109375" style="15" bestFit="1" customWidth="1"/>
    <col min="12" max="12" width="2.85546875" bestFit="1" customWidth="1"/>
    <col min="13" max="13" width="4.85546875" style="15" bestFit="1" customWidth="1"/>
    <col min="14" max="14" width="5.5703125" style="15" customWidth="1"/>
    <col min="15" max="15" width="6.85546875" style="15" customWidth="1"/>
    <col min="16" max="16384" width="42.28515625" style="15"/>
  </cols>
  <sheetData>
    <row r="1" spans="1:16" ht="11.25" customHeight="1" x14ac:dyDescent="0.25">
      <c r="A1" s="15" t="s">
        <v>142</v>
      </c>
      <c r="B1" s="15" t="s">
        <v>143</v>
      </c>
      <c r="C1" s="15" t="s">
        <v>42</v>
      </c>
      <c r="D1" s="15" t="s">
        <v>124</v>
      </c>
      <c r="F1" s="17"/>
      <c r="G1" s="17"/>
      <c r="H1" s="20"/>
      <c r="I1" s="48"/>
      <c r="J1" s="20"/>
      <c r="P1" s="97" t="s">
        <v>16178</v>
      </c>
    </row>
    <row r="2" spans="1:16" ht="11.25" customHeight="1" x14ac:dyDescent="0.25">
      <c r="F2" s="17"/>
      <c r="G2" s="17"/>
      <c r="H2" s="20"/>
      <c r="I2" s="48"/>
      <c r="J2" s="20"/>
    </row>
    <row r="3" spans="1:16" ht="11.25" customHeight="1" x14ac:dyDescent="0.25">
      <c r="G3" s="17"/>
    </row>
    <row r="4" spans="1:16" ht="12.75" customHeight="1" x14ac:dyDescent="0.15">
      <c r="A4" s="7">
        <v>1</v>
      </c>
      <c r="B4" s="7">
        <v>876</v>
      </c>
      <c r="C4" s="7" t="s">
        <v>128</v>
      </c>
      <c r="D4" s="7" t="str">
        <f>_xlfn.TEXTJOIN("_",TRUE,B4,C4,A4)</f>
        <v>876_ESAOT_1</v>
      </c>
      <c r="F4" s="33" t="str">
        <f>INDEX(
Table_V_FFS_ESAOT_ALL_SPECIFIED_CATEGORIES[[ITEM_DESCRIPTION]:[ITEM_DESCRIPTION]],
MATCH(D4,Table_V_FFS_ESAOT_ALL_SPECIFIED_CATEGORIES[[LOOKUP]:[LOOKUP]],0)
)</f>
        <v>Cash</v>
      </c>
      <c r="G4" s="17">
        <f>INDEX(
Table_V_FFS_ESAOT_ALL_SPECIFIED_CATEGORIES[[CURRENT_VALUE]:[CURRENT_VALUE]],
MATCH(D4,Table_V_FFS_ESAOT_ALL_SPECIFIED_CATEGORIES[[LOOKUP]:[LOOKUP]],0)
)</f>
        <v>100</v>
      </c>
      <c r="H4" s="34">
        <f>INDEX(
Table_V_FFS_ESAOT_ALL_SPECIFIED_CATEGORIES[[CURRENT_VALUE]:[CURRENT_VALUE]],
MATCH(D4,Table_V_FFS_ESAOT_ALL_SPECIFIED_CATEGORIES[[LOOKUP]:[LOOKUP]],0)
)</f>
        <v>100</v>
      </c>
      <c r="I4" s="38" t="str">
        <f t="shared" ref="I4:I15" si="0">IF(J4=0,"",IF(J4&gt;0,$L$4,$L$5))</f>
        <v>p</v>
      </c>
      <c r="J4" s="35">
        <f>ROUND(INDEX(
Table_V_FFS_ESAOT_ALL_SPECIFIED_CATEGORIES[[CHANGE]:[CHANGE]],
MATCH(D4,Table_V_FFS_ESAOT_ALL_SPECIFIED_CATEGORIES[[LOOKUP]:[LOOKUP]],0)
),1)</f>
        <v>94.8</v>
      </c>
      <c r="L4" s="10" t="s">
        <v>125</v>
      </c>
      <c r="N4" s="15">
        <f>IFERROR(INDEX(
Table43[[MSCI ACWI]:[MSCI ACWI]],
MATCH(F4,Table43[[SECTOR_LOOKUP]:[SECTOR_LOOKUP]],0)
),0)</f>
        <v>0</v>
      </c>
      <c r="P4" s="16">
        <f>H4-N4</f>
        <v>100</v>
      </c>
    </row>
    <row r="5" spans="1:16" ht="12.75" customHeight="1" x14ac:dyDescent="0.15">
      <c r="A5" s="7">
        <v>2</v>
      </c>
      <c r="B5" s="7">
        <f>B4</f>
        <v>876</v>
      </c>
      <c r="C5" s="7" t="s">
        <v>128</v>
      </c>
      <c r="D5" s="7" t="str">
        <f t="shared" ref="D5:D13" si="1">_xlfn.TEXTJOIN("_",TRUE,B5,C5,A5)</f>
        <v>876_ESAOT_2</v>
      </c>
      <c r="F5" s="33" t="str">
        <f>INDEX(
Table_V_FFS_ESAOT_ALL_SPECIFIED_CATEGORIES[[ITEM_DESCRIPTION]:[ITEM_DESCRIPTION]],
MATCH(D5,Table_V_FFS_ESAOT_ALL_SPECIFIED_CATEGORIES[[LOOKUP]:[LOOKUP]],0)
)</f>
        <v>Communication services</v>
      </c>
      <c r="G5" s="17">
        <f>INDEX(
Table_V_FFS_ESAOT_ALL_SPECIFIED_CATEGORIES[[CURRENT_VALUE]:[CURRENT_VALUE]],
MATCH(D5,Table_V_FFS_ESAOT_ALL_SPECIFIED_CATEGORIES[[LOOKUP]:[LOOKUP]],0)
)</f>
        <v>0</v>
      </c>
      <c r="H5" s="34">
        <f>INDEX(
Table_V_FFS_ESAOT_ALL_SPECIFIED_CATEGORIES[[CURRENT_VALUE]:[CURRENT_VALUE]],
MATCH(D5,Table_V_FFS_ESAOT_ALL_SPECIFIED_CATEGORIES[[LOOKUP]:[LOOKUP]],0)
)</f>
        <v>0</v>
      </c>
      <c r="I5" s="38" t="str">
        <f t="shared" si="0"/>
        <v>q</v>
      </c>
      <c r="J5" s="35">
        <f>ROUND(INDEX(
Table_V_FFS_ESAOT_ALL_SPECIFIED_CATEGORIES[[CHANGE]:[CHANGE]],
MATCH(D5,Table_V_FFS_ESAOT_ALL_SPECIFIED_CATEGORIES[[LOOKUP]:[LOOKUP]],0)
),1)</f>
        <v>-19.899999999999999</v>
      </c>
      <c r="L5" s="10" t="s">
        <v>126</v>
      </c>
      <c r="N5" s="15">
        <f>IFERROR(INDEX(
Table43[[MSCI ACWI]:[MSCI ACWI]],
MATCH(F5,Table43[[SECTOR_LOOKUP]:[SECTOR_LOOKUP]],0)
),0)</f>
        <v>8.34</v>
      </c>
      <c r="P5" s="16">
        <f t="shared" ref="P5:P15" si="2">H5-N5</f>
        <v>-8.34</v>
      </c>
    </row>
    <row r="6" spans="1:16" ht="12.75" customHeight="1" x14ac:dyDescent="0.15">
      <c r="A6" s="7">
        <v>3</v>
      </c>
      <c r="B6" s="7">
        <f>B4</f>
        <v>876</v>
      </c>
      <c r="C6" s="7" t="s">
        <v>128</v>
      </c>
      <c r="D6" s="7" t="str">
        <f t="shared" si="1"/>
        <v>876_ESAOT_3</v>
      </c>
      <c r="F6" s="33" t="str">
        <f>INDEX(
Table_V_FFS_ESAOT_ALL_SPECIFIED_CATEGORIES[[ITEM_DESCRIPTION]:[ITEM_DESCRIPTION]],
MATCH(D6,Table_V_FFS_ESAOT_ALL_SPECIFIED_CATEGORIES[[LOOKUP]:[LOOKUP]],0)
)</f>
        <v>Consumer discretionary</v>
      </c>
      <c r="G6" s="17">
        <f>INDEX(
Table_V_FFS_ESAOT_ALL_SPECIFIED_CATEGORIES[[CURRENT_VALUE]:[CURRENT_VALUE]],
MATCH(D6,Table_V_FFS_ESAOT_ALL_SPECIFIED_CATEGORIES[[LOOKUP]:[LOOKUP]],0)
)</f>
        <v>0</v>
      </c>
      <c r="H6" s="34">
        <f>INDEX(
Table_V_FFS_ESAOT_ALL_SPECIFIED_CATEGORIES[[CURRENT_VALUE]:[CURRENT_VALUE]],
MATCH(D6,Table_V_FFS_ESAOT_ALL_SPECIFIED_CATEGORIES[[LOOKUP]:[LOOKUP]],0)
)</f>
        <v>0</v>
      </c>
      <c r="I6" s="38" t="str">
        <f t="shared" si="0"/>
        <v>q</v>
      </c>
      <c r="J6" s="35">
        <f>ROUND(INDEX(
Table_V_FFS_ESAOT_ALL_SPECIFIED_CATEGORIES[[CHANGE]:[CHANGE]],
MATCH(D6,Table_V_FFS_ESAOT_ALL_SPECIFIED_CATEGORIES[[LOOKUP]:[LOOKUP]],0)
),1)</f>
        <v>-16.8</v>
      </c>
      <c r="L6" s="11"/>
      <c r="N6" s="15">
        <f>IFERROR(INDEX(
Table43[[MSCI ACWI]:[MSCI ACWI]],
MATCH(F6,Table43[[SECTOR_LOOKUP]:[SECTOR_LOOKUP]],0)
),0)</f>
        <v>9.1199999999999992</v>
      </c>
      <c r="P6" s="16">
        <f t="shared" si="2"/>
        <v>-9.1199999999999992</v>
      </c>
    </row>
    <row r="7" spans="1:16" ht="12.75" customHeight="1" x14ac:dyDescent="0.15">
      <c r="A7" s="7">
        <v>4</v>
      </c>
      <c r="B7" s="7">
        <f>B4</f>
        <v>876</v>
      </c>
      <c r="C7" s="7" t="s">
        <v>128</v>
      </c>
      <c r="D7" s="7" t="str">
        <f t="shared" si="1"/>
        <v>876_ESAOT_4</v>
      </c>
      <c r="F7" s="33" t="str">
        <f>INDEX(
Table_V_FFS_ESAOT_ALL_SPECIFIED_CATEGORIES[[ITEM_DESCRIPTION]:[ITEM_DESCRIPTION]],
MATCH(D7,Table_V_FFS_ESAOT_ALL_SPECIFIED_CATEGORIES[[LOOKUP]:[LOOKUP]],0)
)</f>
        <v>Energy</v>
      </c>
      <c r="G7" s="17">
        <f>INDEX(
Table_V_FFS_ESAOT_ALL_SPECIFIED_CATEGORIES[[CURRENT_VALUE]:[CURRENT_VALUE]],
MATCH(D7,Table_V_FFS_ESAOT_ALL_SPECIFIED_CATEGORIES[[LOOKUP]:[LOOKUP]],0)
)</f>
        <v>0</v>
      </c>
      <c r="H7" s="34">
        <f>INDEX(
Table_V_FFS_ESAOT_ALL_SPECIFIED_CATEGORIES[[CURRENT_VALUE]:[CURRENT_VALUE]],
MATCH(D7,Table_V_FFS_ESAOT_ALL_SPECIFIED_CATEGORIES[[LOOKUP]:[LOOKUP]],0)
)</f>
        <v>0</v>
      </c>
      <c r="I7" s="38" t="str">
        <f t="shared" si="0"/>
        <v>q</v>
      </c>
      <c r="J7" s="35">
        <f>ROUND(INDEX(
Table_V_FFS_ESAOT_ALL_SPECIFIED_CATEGORIES[[CHANGE]:[CHANGE]],
MATCH(D7,Table_V_FFS_ESAOT_ALL_SPECIFIED_CATEGORIES[[LOOKUP]:[LOOKUP]],0)
),1)</f>
        <v>-12.6</v>
      </c>
      <c r="L7" s="11"/>
      <c r="N7" s="15">
        <f>IFERROR(INDEX(
Table43[[MSCI ACWI]:[MSCI ACWI]],
MATCH(F7,Table43[[SECTOR_LOOKUP]:[SECTOR_LOOKUP]],0)
),0)</f>
        <v>3.73</v>
      </c>
      <c r="P7" s="16">
        <f t="shared" si="2"/>
        <v>-3.73</v>
      </c>
    </row>
    <row r="8" spans="1:16" ht="12.75" customHeight="1" x14ac:dyDescent="0.15">
      <c r="A8" s="7">
        <v>5</v>
      </c>
      <c r="B8" s="7">
        <f>B4</f>
        <v>876</v>
      </c>
      <c r="C8" s="7" t="s">
        <v>128</v>
      </c>
      <c r="D8" s="7" t="str">
        <f t="shared" si="1"/>
        <v>876_ESAOT_5</v>
      </c>
      <c r="F8" s="33" t="str">
        <f>INDEX(
Table_V_FFS_ESAOT_ALL_SPECIFIED_CATEGORIES[[ITEM_DESCRIPTION]:[ITEM_DESCRIPTION]],
MATCH(D8,Table_V_FFS_ESAOT_ALL_SPECIFIED_CATEGORIES[[LOOKUP]:[LOOKUP]],0)
)</f>
        <v>Information technology</v>
      </c>
      <c r="G8" s="17">
        <f>INDEX(
Table_V_FFS_ESAOT_ALL_SPECIFIED_CATEGORIES[[CURRENT_VALUE]:[CURRENT_VALUE]],
MATCH(D8,Table_V_FFS_ESAOT_ALL_SPECIFIED_CATEGORIES[[LOOKUP]:[LOOKUP]],0)
)</f>
        <v>0</v>
      </c>
      <c r="H8" s="34">
        <f>INDEX(
Table_V_FFS_ESAOT_ALL_SPECIFIED_CATEGORIES[[CURRENT_VALUE]:[CURRENT_VALUE]],
MATCH(D8,Table_V_FFS_ESAOT_ALL_SPECIFIED_CATEGORIES[[LOOKUP]:[LOOKUP]],0)
)</f>
        <v>0</v>
      </c>
      <c r="I8" s="38" t="str">
        <f t="shared" si="0"/>
        <v>q</v>
      </c>
      <c r="J8" s="35">
        <f>ROUND(INDEX(
Table_V_FFS_ESAOT_ALL_SPECIFIED_CATEGORIES[[CHANGE]:[CHANGE]],
MATCH(D8,Table_V_FFS_ESAOT_ALL_SPECIFIED_CATEGORIES[[LOOKUP]:[LOOKUP]],0)
),1)</f>
        <v>-11.4</v>
      </c>
      <c r="L8" s="11"/>
      <c r="N8" s="15">
        <f>IFERROR(INDEX(
Table43[[MSCI ACWI]:[MSCI ACWI]],
MATCH(F8,Table43[[SECTOR_LOOKUP]:[SECTOR_LOOKUP]],0)
),0)</f>
        <v>32.21</v>
      </c>
      <c r="P8" s="16">
        <f t="shared" si="2"/>
        <v>-32.21</v>
      </c>
    </row>
    <row r="9" spans="1:16" ht="12.75" customHeight="1" x14ac:dyDescent="0.2">
      <c r="A9" s="7">
        <v>6</v>
      </c>
      <c r="B9" s="7">
        <f>B4</f>
        <v>876</v>
      </c>
      <c r="C9" s="7" t="s">
        <v>128</v>
      </c>
      <c r="D9" s="7" t="str">
        <f t="shared" si="1"/>
        <v>876_ESAOT_6</v>
      </c>
      <c r="F9" s="33" t="str">
        <f>INDEX(
Table_V_FFS_ESAOT_ALL_SPECIFIED_CATEGORIES[[ITEM_DESCRIPTION]:[ITEM_DESCRIPTION]],
MATCH(D9,Table_V_FFS_ESAOT_ALL_SPECIFIED_CATEGORIES[[LOOKUP]:[LOOKUP]],0)
)</f>
        <v>Financials</v>
      </c>
      <c r="G9" s="17">
        <f>INDEX(
Table_V_FFS_ESAOT_ALL_SPECIFIED_CATEGORIES[[CURRENT_VALUE]:[CURRENT_VALUE]],
MATCH(D9,Table_V_FFS_ESAOT_ALL_SPECIFIED_CATEGORIES[[LOOKUP]:[LOOKUP]],0)
)</f>
        <v>0</v>
      </c>
      <c r="H9" s="34">
        <f>INDEX(
Table_V_FFS_ESAOT_ALL_SPECIFIED_CATEGORIES[[CURRENT_VALUE]:[CURRENT_VALUE]],
MATCH(D9,Table_V_FFS_ESAOT_ALL_SPECIFIED_CATEGORIES[[LOOKUP]:[LOOKUP]],0)
)</f>
        <v>0</v>
      </c>
      <c r="I9" s="38" t="str">
        <f t="shared" si="0"/>
        <v>q</v>
      </c>
      <c r="J9" s="35">
        <f>ROUND(INDEX(
Table_V_FFS_ESAOT_ALL_SPECIFIED_CATEGORIES[[CHANGE]:[CHANGE]],
MATCH(D9,Table_V_FFS_ESAOT_ALL_SPECIFIED_CATEGORIES[[LOOKUP]:[LOOKUP]],0)
),1)</f>
        <v>-8.3000000000000007</v>
      </c>
      <c r="L9" s="13"/>
      <c r="N9" s="15">
        <f>IFERROR(INDEX(
Table43[[MSCI ACWI]:[MSCI ACWI]],
MATCH(F9,Table43[[SECTOR_LOOKUP]:[SECTOR_LOOKUP]],0)
),0)</f>
        <v>15.63</v>
      </c>
      <c r="P9" s="16">
        <f t="shared" si="2"/>
        <v>-15.63</v>
      </c>
    </row>
    <row r="10" spans="1:16" ht="12.75" customHeight="1" x14ac:dyDescent="0.15">
      <c r="A10" s="7">
        <v>7</v>
      </c>
      <c r="B10" s="7">
        <f>B4</f>
        <v>876</v>
      </c>
      <c r="C10" s="7" t="s">
        <v>128</v>
      </c>
      <c r="D10" s="7" t="str">
        <f t="shared" si="1"/>
        <v>876_ESAOT_7</v>
      </c>
      <c r="F10" s="33" t="str">
        <f>INDEX(
Table_V_FFS_ESAOT_ALL_SPECIFIED_CATEGORIES[[ITEM_DESCRIPTION]:[ITEM_DESCRIPTION]],
MATCH(D10,Table_V_FFS_ESAOT_ALL_SPECIFIED_CATEGORIES[[LOOKUP]:[LOOKUP]],0)
)</f>
        <v>Healthcare</v>
      </c>
      <c r="G10" s="17">
        <f>INDEX(
Table_V_FFS_ESAOT_ALL_SPECIFIED_CATEGORIES[[CURRENT_VALUE]:[CURRENT_VALUE]],
MATCH(D10,Table_V_FFS_ESAOT_ALL_SPECIFIED_CATEGORIES[[LOOKUP]:[LOOKUP]],0)
)</f>
        <v>0</v>
      </c>
      <c r="H10" s="34">
        <f>INDEX(
Table_V_FFS_ESAOT_ALL_SPECIFIED_CATEGORIES[[CURRENT_VALUE]:[CURRENT_VALUE]],
MATCH(D10,Table_V_FFS_ESAOT_ALL_SPECIFIED_CATEGORIES[[LOOKUP]:[LOOKUP]],0)
)</f>
        <v>0</v>
      </c>
      <c r="I10" s="38" t="str">
        <f t="shared" si="0"/>
        <v>q</v>
      </c>
      <c r="J10" s="35">
        <f>ROUND(INDEX(
Table_V_FFS_ESAOT_ALL_SPECIFIED_CATEGORIES[[CHANGE]:[CHANGE]],
MATCH(D10,Table_V_FFS_ESAOT_ALL_SPECIFIED_CATEGORIES[[LOOKUP]:[LOOKUP]],0)
),1)</f>
        <v>-7</v>
      </c>
      <c r="L10" s="11"/>
      <c r="N10" s="15">
        <f>IFERROR(INDEX(
Table43[[MSCI ACWI]:[MSCI ACWI]],
MATCH(F10,Table43[[SECTOR_LOOKUP]:[SECTOR_LOOKUP]],0)
),0)</f>
        <v>7.79</v>
      </c>
      <c r="P10" s="16">
        <f t="shared" si="2"/>
        <v>-7.79</v>
      </c>
    </row>
    <row r="11" spans="1:16" ht="12.75" customHeight="1" x14ac:dyDescent="0.15">
      <c r="A11" s="7">
        <v>8</v>
      </c>
      <c r="B11" s="7">
        <f>B4</f>
        <v>876</v>
      </c>
      <c r="C11" s="7" t="s">
        <v>128</v>
      </c>
      <c r="D11" s="7" t="str">
        <f t="shared" si="1"/>
        <v>876_ESAOT_8</v>
      </c>
      <c r="F11" s="33" t="str">
        <f>INDEX(
Table_V_FFS_ESAOT_ALL_SPECIFIED_CATEGORIES[[ITEM_DESCRIPTION]:[ITEM_DESCRIPTION]],
MATCH(D11,Table_V_FFS_ESAOT_ALL_SPECIFIED_CATEGORIES[[LOOKUP]:[LOOKUP]],0)
)</f>
        <v>Consumer staples</v>
      </c>
      <c r="G11" s="17">
        <f>INDEX(
Table_V_FFS_ESAOT_ALL_SPECIFIED_CATEGORIES[[CURRENT_VALUE]:[CURRENT_VALUE]],
MATCH(D11,Table_V_FFS_ESAOT_ALL_SPECIFIED_CATEGORIES[[LOOKUP]:[LOOKUP]],0)
)</f>
        <v>0</v>
      </c>
      <c r="H11" s="34">
        <f>INDEX(
Table_V_FFS_ESAOT_ALL_SPECIFIED_CATEGORIES[[CURRENT_VALUE]:[CURRENT_VALUE]],
MATCH(D11,Table_V_FFS_ESAOT_ALL_SPECIFIED_CATEGORIES[[LOOKUP]:[LOOKUP]],0)
)</f>
        <v>0</v>
      </c>
      <c r="I11" s="38" t="str">
        <f t="shared" si="0"/>
        <v>q</v>
      </c>
      <c r="J11" s="35">
        <f>ROUND(INDEX(
Table_V_FFS_ESAOT_ALL_SPECIFIED_CATEGORIES[[CHANGE]:[CHANGE]],
MATCH(D11,Table_V_FFS_ESAOT_ALL_SPECIFIED_CATEGORIES[[LOOKUP]:[LOOKUP]],0)
),1)</f>
        <v>-6.4</v>
      </c>
      <c r="L11" s="11"/>
      <c r="N11" s="15">
        <f>IFERROR(INDEX(
Table43[[MSCI ACWI]:[MSCI ACWI]],
MATCH(F11,Table43[[SECTOR_LOOKUP]:[SECTOR_LOOKUP]],0)
),0)</f>
        <v>4.7</v>
      </c>
      <c r="P11" s="16">
        <f t="shared" si="2"/>
        <v>-4.7</v>
      </c>
    </row>
    <row r="12" spans="1:16" ht="12.75" customHeight="1" x14ac:dyDescent="0.15">
      <c r="A12" s="7">
        <v>9</v>
      </c>
      <c r="B12" s="7">
        <f>B4</f>
        <v>876</v>
      </c>
      <c r="C12" s="7" t="s">
        <v>128</v>
      </c>
      <c r="D12" s="7" t="str">
        <f t="shared" si="1"/>
        <v>876_ESAOT_9</v>
      </c>
      <c r="F12" s="33" t="str">
        <f>INDEX(
Table_V_FFS_ESAOT_ALL_SPECIFIED_CATEGORIES[[ITEM_DESCRIPTION]:[ITEM_DESCRIPTION]],
MATCH(D12,Table_V_FFS_ESAOT_ALL_SPECIFIED_CATEGORIES[[LOOKUP]:[LOOKUP]],0)
)</f>
        <v>Industrials</v>
      </c>
      <c r="G12" s="17">
        <f>INDEX(
Table_V_FFS_ESAOT_ALL_SPECIFIED_CATEGORIES[[CURRENT_VALUE]:[CURRENT_VALUE]],
MATCH(D12,Table_V_FFS_ESAOT_ALL_SPECIFIED_CATEGORIES[[LOOKUP]:[LOOKUP]],0)
)</f>
        <v>0</v>
      </c>
      <c r="H12" s="34">
        <f>INDEX(
Table_V_FFS_ESAOT_ALL_SPECIFIED_CATEGORIES[[CURRENT_VALUE]:[CURRENT_VALUE]],
MATCH(D12,Table_V_FFS_ESAOT_ALL_SPECIFIED_CATEGORIES[[LOOKUP]:[LOOKUP]],0)
)</f>
        <v>0</v>
      </c>
      <c r="I12" s="38" t="str">
        <f t="shared" si="0"/>
        <v>q</v>
      </c>
      <c r="J12" s="35">
        <f>ROUND(INDEX(
Table_V_FFS_ESAOT_ALL_SPECIFIED_CATEGORIES[[CHANGE]:[CHANGE]],
MATCH(D12,Table_V_FFS_ESAOT_ALL_SPECIFIED_CATEGORIES[[LOOKUP]:[LOOKUP]],0)
),1)</f>
        <v>-6.1</v>
      </c>
      <c r="L12" s="11"/>
      <c r="N12" s="15">
        <f>IFERROR(INDEX(
Table43[[MSCI ACWI]:[MSCI ACWI]],
MATCH(F12,Table43[[SECTOR_LOOKUP]:[SECTOR_LOOKUP]],0)
),0)</f>
        <v>10.72</v>
      </c>
      <c r="P12" s="16">
        <f t="shared" si="2"/>
        <v>-10.72</v>
      </c>
    </row>
    <row r="13" spans="1:16" ht="12.75" customHeight="1" x14ac:dyDescent="0.15">
      <c r="A13" s="7">
        <v>10</v>
      </c>
      <c r="B13" s="7">
        <f>B4</f>
        <v>876</v>
      </c>
      <c r="C13" s="7" t="s">
        <v>128</v>
      </c>
      <c r="D13" s="7" t="str">
        <f t="shared" si="1"/>
        <v>876_ESAOT_10</v>
      </c>
      <c r="F13" s="33" t="str">
        <f>INDEX(
Table_V_FFS_ESAOT_ALL_SPECIFIED_CATEGORIES[[ITEM_DESCRIPTION]:[ITEM_DESCRIPTION]],
MATCH(D13,Table_V_FFS_ESAOT_ALL_SPECIFIED_CATEGORIES[[LOOKUP]:[LOOKUP]],0)
)</f>
        <v>Materials</v>
      </c>
      <c r="G13" s="17">
        <f>INDEX(
Table_V_FFS_ESAOT_ALL_SPECIFIED_CATEGORIES[[CURRENT_VALUE]:[CURRENT_VALUE]],
MATCH(D13,Table_V_FFS_ESAOT_ALL_SPECIFIED_CATEGORIES[[LOOKUP]:[LOOKUP]],0)
)</f>
        <v>0</v>
      </c>
      <c r="H13" s="34">
        <f>INDEX(
Table_V_FFS_ESAOT_ALL_SPECIFIED_CATEGORIES[[CURRENT_VALUE]:[CURRENT_VALUE]],
MATCH(D13,Table_V_FFS_ESAOT_ALL_SPECIFIED_CATEGORIES[[LOOKUP]:[LOOKUP]],0)
)</f>
        <v>0</v>
      </c>
      <c r="I13" s="38" t="str">
        <f t="shared" si="0"/>
        <v>q</v>
      </c>
      <c r="J13" s="35">
        <f>ROUND(INDEX(
Table_V_FFS_ESAOT_ALL_SPECIFIED_CATEGORIES[[CHANGE]:[CHANGE]],
MATCH(D13,Table_V_FFS_ESAOT_ALL_SPECIFIED_CATEGORIES[[LOOKUP]:[LOOKUP]],0)
),1)</f>
        <v>-3.7</v>
      </c>
      <c r="L13" s="11"/>
      <c r="N13" s="15">
        <f>IFERROR(INDEX(
Table43[[MSCI ACWI]:[MSCI ACWI]],
MATCH(F13,Table43[[SECTOR_LOOKUP]:[SECTOR_LOOKUP]],0)
),0)</f>
        <v>3.71</v>
      </c>
      <c r="P13" s="16">
        <f t="shared" si="2"/>
        <v>-3.71</v>
      </c>
    </row>
    <row r="14" spans="1:16" ht="12.75" customHeight="1" x14ac:dyDescent="0.15">
      <c r="A14" s="7">
        <v>11</v>
      </c>
      <c r="B14" s="7">
        <f>B4</f>
        <v>876</v>
      </c>
      <c r="C14" s="7" t="s">
        <v>128</v>
      </c>
      <c r="D14" s="7" t="str">
        <f>_xlfn.TEXTJOIN("_",TRUE,B14,C14,A14)</f>
        <v>876_ESAOT_11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0</v>
      </c>
      <c r="H14" s="34">
        <f>INDEX(
Table_V_FFS_ESAOT_ALL_SPECIFIED_CATEGORIES[[CURRENT_VALUE]:[CURRENT_VALUE]],
MATCH(D14,Table_V_FFS_ESAOT_ALL_SPECIFIED_CATEGORIES[[LOOKUP]:[LOOKUP]],0)
)</f>
        <v>0</v>
      </c>
      <c r="I14" s="38" t="str">
        <f t="shared" si="0"/>
        <v>q</v>
      </c>
      <c r="J14" s="35">
        <f>ROUND(INDEX(
Table_V_FFS_ESAOT_ALL_SPECIFIED_CATEGORIES[[CHANGE]:[CHANGE]],
MATCH(D14,Table_V_FFS_ESAOT_ALL_SPECIFIED_CATEGORIES[[LOOKUP]:[LOOKUP]],0)
),1)</f>
        <v>-2.1</v>
      </c>
      <c r="L14" s="11"/>
      <c r="N14" s="15">
        <f>IFERROR(INDEX(
Table43[[MSCI ACWI]:[MSCI ACWI]],
MATCH(F14,Table43[[SECTOR_LOOKUP]:[SECTOR_LOOKUP]],0)
),0)</f>
        <v>2.42</v>
      </c>
      <c r="P14" s="16">
        <f t="shared" si="2"/>
        <v>-2.42</v>
      </c>
    </row>
    <row r="15" spans="1:16" ht="12.75" customHeight="1" x14ac:dyDescent="0.15">
      <c r="A15" s="7">
        <v>12</v>
      </c>
      <c r="B15" s="7">
        <f>B4</f>
        <v>876</v>
      </c>
      <c r="C15" s="7" t="s">
        <v>128</v>
      </c>
      <c r="D15" s="7" t="str">
        <f>_xlfn.TEXTJOIN("_",TRUE,B15,C15,A15)</f>
        <v>876_ESAOT_12</v>
      </c>
      <c r="F15" s="33" t="str">
        <f>INDEX(
Table_V_FFS_ESAOT_ALL_SPECIFIED_CATEGORIES[[ITEM_DESCRIPTION]:[ITEM_DESCRIPTION]],
MATCH(D15,Table_V_FFS_ESAOT_ALL_SPECIFIED_CATEGORIES[[LOOKUP]:[LOOKUP]],0)
)</f>
        <v>Real estate</v>
      </c>
      <c r="G15" s="17">
        <f>INDEX(
Table_V_FFS_ESAOT_ALL_SPECIFIED_CATEGORIES[[CURRENT_VALUE]:[CURRENT_VALUE]],
MATCH(D15,Table_V_FFS_ESAOT_ALL_SPECIFIED_CATEGORIES[[LOOKUP]:[LOOKUP]],0)
)</f>
        <v>0</v>
      </c>
      <c r="H15" s="34">
        <f>INDEX(
Table_V_FFS_ESAOT_ALL_SPECIFIED_CATEGORIES[[CURRENT_VALUE]:[CURRENT_VALUE]],
MATCH(D15,Table_V_FFS_ESAOT_ALL_SPECIFIED_CATEGORIES[[LOOKUP]:[LOOKUP]],0)
)</f>
        <v>0</v>
      </c>
      <c r="I15" s="38" t="str">
        <f t="shared" si="0"/>
        <v>q</v>
      </c>
      <c r="J15" s="35">
        <f>ROUND(INDEX(
Table_V_FFS_ESAOT_ALL_SPECIFIED_CATEGORIES[[CHANGE]:[CHANGE]],
MATCH(D15,Table_V_FFS_ESAOT_ALL_SPECIFIED_CATEGORIES[[LOOKUP]:[LOOKUP]],0)
),1)</f>
        <v>-0.5</v>
      </c>
      <c r="L15" s="11"/>
      <c r="N15" s="15">
        <f>IFERROR(INDEX(
Table43[[MSCI ACWI]:[MSCI ACWI]],
MATCH(F15,Table43[[SECTOR_LOOKUP]:[SECTOR_LOOKUP]],0)
),0)</f>
        <v>1.63</v>
      </c>
      <c r="P15" s="16">
        <f t="shared" si="2"/>
        <v>-1.63</v>
      </c>
    </row>
    <row r="16" spans="1:16" ht="11.25" customHeight="1" x14ac:dyDescent="0.15">
      <c r="A16" s="7"/>
      <c r="B16" s="7"/>
      <c r="C16" s="7"/>
      <c r="D16" s="7"/>
      <c r="F16" s="18"/>
      <c r="G16" s="17"/>
      <c r="H16" s="7"/>
      <c r="I16" s="50"/>
      <c r="J16" s="8"/>
      <c r="L16" s="11"/>
      <c r="N16" s="16"/>
    </row>
    <row r="17" spans="1:14" ht="11.25" customHeight="1" x14ac:dyDescent="0.15">
      <c r="A17" s="7"/>
      <c r="B17" s="7"/>
      <c r="C17" s="7"/>
      <c r="D17" s="7"/>
      <c r="F17" s="18"/>
      <c r="G17" s="17"/>
      <c r="H17" s="7"/>
      <c r="I17" s="50"/>
      <c r="J17" s="8"/>
      <c r="L17" s="11"/>
      <c r="N17" s="16"/>
    </row>
    <row r="18" spans="1:14" ht="11.25" customHeight="1" x14ac:dyDescent="0.25">
      <c r="F18" s="15" t="s">
        <v>141</v>
      </c>
      <c r="G18" s="19">
        <f>SUM(G4,G5,G6,G7,G8,G9,G10,G11,G12,G13,G14,G15)</f>
        <v>100</v>
      </c>
    </row>
    <row r="45" spans="6:8" ht="11.25" customHeight="1" x14ac:dyDescent="0.25">
      <c r="G45" s="15" t="s">
        <v>143</v>
      </c>
      <c r="H45" s="21" t="s">
        <v>7</v>
      </c>
    </row>
    <row r="46" spans="6:8" ht="11.25" customHeight="1" x14ac:dyDescent="0.25">
      <c r="F46" s="15" t="s">
        <v>14668</v>
      </c>
      <c r="G46" s="15">
        <v>19.93</v>
      </c>
      <c r="H46" s="21">
        <v>8.4</v>
      </c>
    </row>
    <row r="47" spans="6:8" ht="11.25" customHeight="1" x14ac:dyDescent="0.25">
      <c r="F47" s="15" t="s">
        <v>14663</v>
      </c>
      <c r="G47" s="15">
        <v>16.8</v>
      </c>
      <c r="H47" s="21">
        <v>9.3800000000000008</v>
      </c>
    </row>
    <row r="48" spans="6:8" ht="11.25" customHeight="1" x14ac:dyDescent="0.25">
      <c r="F48" s="15" t="s">
        <v>55</v>
      </c>
      <c r="G48" s="15">
        <v>11.39</v>
      </c>
      <c r="H48" s="21">
        <v>26.49</v>
      </c>
    </row>
    <row r="49" spans="6:12" ht="11.25" customHeight="1" x14ac:dyDescent="0.25">
      <c r="F49" s="15" t="s">
        <v>56</v>
      </c>
      <c r="G49" s="15">
        <v>12.57</v>
      </c>
      <c r="H49" s="21">
        <v>4.63</v>
      </c>
    </row>
    <row r="50" spans="6:12" ht="11.25" customHeight="1" x14ac:dyDescent="0.25">
      <c r="F50" s="15" t="s">
        <v>16</v>
      </c>
      <c r="G50" s="15">
        <v>8.32</v>
      </c>
      <c r="H50" s="21">
        <v>16.89</v>
      </c>
    </row>
    <row r="51" spans="6:12" ht="11.25" customHeight="1" x14ac:dyDescent="0.25">
      <c r="F51" s="15" t="s">
        <v>52</v>
      </c>
      <c r="G51" s="15">
        <v>6.98</v>
      </c>
      <c r="H51" s="21">
        <v>8.86</v>
      </c>
    </row>
    <row r="52" spans="6:12" ht="11.25" customHeight="1" x14ac:dyDescent="0.25">
      <c r="F52" s="15" t="s">
        <v>14667</v>
      </c>
      <c r="G52" s="15">
        <v>6.38</v>
      </c>
      <c r="H52" s="21">
        <v>5.39</v>
      </c>
    </row>
    <row r="53" spans="6:12" ht="11.25" customHeight="1" x14ac:dyDescent="0.25">
      <c r="F53" s="15" t="s">
        <v>54</v>
      </c>
      <c r="G53" s="15">
        <v>6.07</v>
      </c>
      <c r="H53" s="21">
        <v>11.31</v>
      </c>
    </row>
    <row r="54" spans="6:12" ht="15" x14ac:dyDescent="0.25">
      <c r="F54" s="15" t="s">
        <v>14621</v>
      </c>
      <c r="G54" s="15">
        <v>5.17</v>
      </c>
      <c r="H54" s="21">
        <v>0</v>
      </c>
    </row>
    <row r="55" spans="6:12" s="61" customFormat="1" ht="15" x14ac:dyDescent="0.25">
      <c r="F55" s="61" t="s">
        <v>57</v>
      </c>
      <c r="G55" s="61">
        <v>3.69</v>
      </c>
      <c r="H55" s="62">
        <v>4.04</v>
      </c>
      <c r="I55" s="63"/>
      <c r="J55" s="62"/>
      <c r="L55" s="56"/>
    </row>
    <row r="56" spans="6:12" s="61" customFormat="1" ht="15" x14ac:dyDescent="0.25">
      <c r="F56" s="61" t="s">
        <v>51</v>
      </c>
      <c r="G56" s="61">
        <v>2.14</v>
      </c>
      <c r="H56" s="62">
        <v>2.83</v>
      </c>
      <c r="I56" s="63"/>
      <c r="J56" s="62"/>
      <c r="L56" s="56"/>
    </row>
    <row r="57" spans="6:12" s="61" customFormat="1" ht="15" x14ac:dyDescent="0.25">
      <c r="F57" s="61" t="s">
        <v>14670</v>
      </c>
      <c r="G57" s="61">
        <v>0.55000000000000004</v>
      </c>
      <c r="H57" s="62">
        <v>1.77</v>
      </c>
      <c r="I57" s="63"/>
      <c r="J57" s="62"/>
      <c r="L57" s="56"/>
    </row>
    <row r="58" spans="6:12" s="61" customFormat="1" ht="15" x14ac:dyDescent="0.25">
      <c r="H58" s="62"/>
      <c r="I58" s="63"/>
      <c r="J58" s="62"/>
      <c r="L58" s="56"/>
    </row>
    <row r="59" spans="6:12" s="61" customFormat="1" ht="15" x14ac:dyDescent="0.25">
      <c r="H59" s="62"/>
      <c r="I59" s="63"/>
      <c r="J59" s="62"/>
      <c r="L59" s="56"/>
    </row>
    <row r="60" spans="6:12" s="61" customFormat="1" ht="15.75" x14ac:dyDescent="0.3">
      <c r="F60" s="96" t="s">
        <v>15771</v>
      </c>
      <c r="H60" s="62"/>
      <c r="I60" s="63"/>
      <c r="J60" s="62"/>
      <c r="L60" s="56"/>
    </row>
    <row r="61" spans="6:12" s="61" customFormat="1" ht="15" x14ac:dyDescent="0.25">
      <c r="H61" s="62"/>
      <c r="I61" s="63"/>
      <c r="J61" s="62"/>
      <c r="L61" s="56"/>
    </row>
    <row r="62" spans="6:12" s="61" customFormat="1" ht="12" customHeight="1" x14ac:dyDescent="0.25">
      <c r="F62" s="15"/>
      <c r="G62" s="15" t="s">
        <v>6</v>
      </c>
      <c r="H62" s="21" t="s">
        <v>15772</v>
      </c>
      <c r="I62" s="49"/>
      <c r="J62" s="62"/>
      <c r="L62" s="56"/>
    </row>
    <row r="63" spans="6:12" s="61" customFormat="1" ht="12" customHeight="1" x14ac:dyDescent="0.25">
      <c r="F63" s="15" t="s">
        <v>16</v>
      </c>
      <c r="G63" s="15">
        <f>G50</f>
        <v>8.32</v>
      </c>
      <c r="H63" s="21">
        <f>H50</f>
        <v>16.89</v>
      </c>
      <c r="I63" s="49"/>
      <c r="J63" s="62"/>
      <c r="L63" s="56"/>
    </row>
    <row r="64" spans="6:12" s="61" customFormat="1" ht="12" customHeight="1" x14ac:dyDescent="0.25">
      <c r="F64" s="15" t="s">
        <v>52</v>
      </c>
      <c r="G64" s="15">
        <f>G51</f>
        <v>6.98</v>
      </c>
      <c r="H64" s="21">
        <f>H51</f>
        <v>8.86</v>
      </c>
      <c r="I64" s="49"/>
      <c r="J64" s="62"/>
      <c r="L64" s="56"/>
    </row>
    <row r="65" spans="6:12" s="61" customFormat="1" ht="12" customHeight="1" x14ac:dyDescent="0.25">
      <c r="F65" s="15" t="s">
        <v>14663</v>
      </c>
      <c r="G65" s="15">
        <f>G47</f>
        <v>16.8</v>
      </c>
      <c r="H65" s="21">
        <f>H47</f>
        <v>9.3800000000000008</v>
      </c>
      <c r="I65" s="49"/>
      <c r="J65" s="62"/>
      <c r="L65" s="56"/>
    </row>
    <row r="66" spans="6:12" s="61" customFormat="1" ht="12" customHeight="1" x14ac:dyDescent="0.25">
      <c r="F66" s="15" t="s">
        <v>55</v>
      </c>
      <c r="G66" s="15">
        <f>G48</f>
        <v>11.39</v>
      </c>
      <c r="H66" s="21">
        <f>H48</f>
        <v>26.49</v>
      </c>
      <c r="I66" s="49"/>
      <c r="J66" s="62"/>
      <c r="L66" s="56"/>
    </row>
    <row r="67" spans="6:12" ht="12" customHeight="1" x14ac:dyDescent="0.25">
      <c r="F67" s="15" t="s">
        <v>14621</v>
      </c>
      <c r="G67" s="15">
        <f>G56</f>
        <v>2.14</v>
      </c>
      <c r="H67" s="21">
        <f>H56</f>
        <v>2.83</v>
      </c>
    </row>
    <row r="68" spans="6:12" ht="12" customHeight="1" x14ac:dyDescent="0.25">
      <c r="F68" s="15" t="s">
        <v>14667</v>
      </c>
      <c r="G68" s="15">
        <f t="shared" ref="G68:H70" si="3">G52</f>
        <v>6.38</v>
      </c>
      <c r="H68" s="21">
        <f t="shared" si="3"/>
        <v>5.39</v>
      </c>
    </row>
    <row r="69" spans="6:12" ht="12" customHeight="1" x14ac:dyDescent="0.25">
      <c r="F69" s="15" t="s">
        <v>54</v>
      </c>
      <c r="G69" s="15">
        <f t="shared" si="3"/>
        <v>6.07</v>
      </c>
      <c r="H69" s="21">
        <f t="shared" si="3"/>
        <v>11.31</v>
      </c>
    </row>
    <row r="70" spans="6:12" ht="12" customHeight="1" x14ac:dyDescent="0.25">
      <c r="F70" s="15" t="s">
        <v>57</v>
      </c>
      <c r="G70" s="15">
        <f t="shared" si="3"/>
        <v>5.17</v>
      </c>
      <c r="H70" s="21">
        <f t="shared" si="3"/>
        <v>0</v>
      </c>
    </row>
    <row r="71" spans="6:12" ht="12" customHeight="1" x14ac:dyDescent="0.25">
      <c r="F71" s="15" t="s">
        <v>56</v>
      </c>
      <c r="G71" s="15">
        <f>G49</f>
        <v>12.57</v>
      </c>
      <c r="H71" s="21">
        <f>H49</f>
        <v>4.63</v>
      </c>
    </row>
    <row r="72" spans="6:12" ht="12" customHeight="1" x14ac:dyDescent="0.25">
      <c r="F72" s="61" t="s">
        <v>51</v>
      </c>
      <c r="G72" s="61">
        <f>G55</f>
        <v>3.69</v>
      </c>
      <c r="H72" s="62">
        <f>H55</f>
        <v>4.04</v>
      </c>
      <c r="I72" s="63"/>
    </row>
    <row r="73" spans="6:12" ht="12" customHeight="1" x14ac:dyDescent="0.25">
      <c r="F73" s="61" t="s">
        <v>14668</v>
      </c>
      <c r="G73" s="61">
        <f>G46</f>
        <v>19.93</v>
      </c>
      <c r="H73" s="62">
        <f>H46</f>
        <v>8.4</v>
      </c>
      <c r="I73" s="63"/>
    </row>
    <row r="74" spans="6:12" ht="12" customHeight="1" x14ac:dyDescent="0.25">
      <c r="F74" s="61" t="s">
        <v>14670</v>
      </c>
      <c r="G74" s="61">
        <f>G57</f>
        <v>0.55000000000000004</v>
      </c>
      <c r="H74" s="62">
        <f>H57</f>
        <v>1.77</v>
      </c>
      <c r="I74" s="63"/>
    </row>
    <row r="76" spans="6:12" ht="11.25" customHeight="1" x14ac:dyDescent="0.25">
      <c r="G76" s="15">
        <f>SUM(G63:G74)</f>
        <v>99.99</v>
      </c>
      <c r="H76" s="21">
        <f>SUM(H63:H74)</f>
        <v>99.990000000000009</v>
      </c>
    </row>
  </sheetData>
  <conditionalFormatting sqref="G4:G17">
    <cfRule type="dataBar" priority="105">
      <dataBar showValue="0">
        <cfvo type="min"/>
        <cfvo type="max"/>
        <color rgb="FFD25347"/>
      </dataBar>
      <extLst>
        <ext xmlns:x14="http://schemas.microsoft.com/office/spreadsheetml/2009/9/main" uri="{B025F937-C7B1-47D3-B67F-A62EFF666E3E}">
          <x14:id>{90984496-36F1-49BA-BC03-90315E657877}</x14:id>
        </ext>
      </extLst>
    </cfRule>
  </conditionalFormatting>
  <conditionalFormatting sqref="I4:I17">
    <cfRule type="containsText" dxfId="6"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90984496-36F1-49BA-BC03-90315E657877}">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BCD7-79C8-4064-B15C-9BB3DB8B035F}">
  <dimension ref="B1:O170"/>
  <sheetViews>
    <sheetView workbookViewId="0">
      <selection activeCell="G20" sqref="G2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3" width="13" bestFit="1" customWidth="1"/>
    <col min="14" max="15" width="14.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113</v>
      </c>
      <c r="N1" t="s">
        <v>114</v>
      </c>
      <c r="O1" t="s">
        <v>115</v>
      </c>
    </row>
    <row r="2" spans="2:15" x14ac:dyDescent="0.25">
      <c r="B2">
        <v>876</v>
      </c>
      <c r="C2" t="s">
        <v>127</v>
      </c>
      <c r="D2" t="s">
        <v>113</v>
      </c>
      <c r="E2" t="str">
        <f>_xlfn.CONCAT(B2,"_",C2,"_",D2)</f>
        <v>876_A_PH_FOORD</v>
      </c>
      <c r="F2" t="str">
        <f>INDEX(
Table_MAPPINGS_PH_GRAPHS_2[SERIES_ID],
MATCH(E2,Table_MAPPINGS_PH_GRAPHS_2[LOOKUP],0
))</f>
        <v>2626</v>
      </c>
      <c r="G2" t="str">
        <f>INDEX(
Table_MAPPINGS_PH_GRAPHS_2[LEGEND_DESCRIPTION],
MATCH(E2,Table_MAPPINGS_PH_GRAPHS_2[LOOKUP],0
))</f>
        <v>Foord</v>
      </c>
      <c r="I2" s="1">
        <v>41061</v>
      </c>
      <c r="M2">
        <v>100000</v>
      </c>
      <c r="N2">
        <v>100000</v>
      </c>
      <c r="O2">
        <v>100000</v>
      </c>
    </row>
    <row r="3" spans="2:15" x14ac:dyDescent="0.25">
      <c r="B3">
        <v>876</v>
      </c>
      <c r="C3" t="s">
        <v>127</v>
      </c>
      <c r="D3" t="s">
        <v>114</v>
      </c>
      <c r="E3" t="str">
        <f>_xlfn.CONCAT(B3,"_",C3,"_",D3)</f>
        <v>876_A_PH_COMP_1</v>
      </c>
      <c r="F3" t="str">
        <f>INDEX(
Table_MAPPINGS_PH_GRAPHS_2[SERIES_ID],
MATCH(E3,Table_MAPPINGS_PH_GRAPHS_2[LOOKUP],0
))</f>
        <v>2627</v>
      </c>
      <c r="G3" t="str">
        <f>INDEX(
Table_MAPPINGS_PH_GRAPHS_2[LEGEND_DESCRIPTION],
MATCH(E3,Table_MAPPINGS_PH_GRAPHS_2[LOOKUP],0
))</f>
        <v>MSCI AC world index</v>
      </c>
      <c r="I3" s="1">
        <v>41090</v>
      </c>
      <c r="M3">
        <v>104200</v>
      </c>
      <c r="N3">
        <v>104938.88985000001</v>
      </c>
      <c r="O3">
        <v>103984.67</v>
      </c>
    </row>
    <row r="4" spans="2:15" x14ac:dyDescent="0.25">
      <c r="B4">
        <v>876</v>
      </c>
      <c r="C4" t="s">
        <v>127</v>
      </c>
      <c r="D4" t="s">
        <v>115</v>
      </c>
      <c r="E4" t="str">
        <f>_xlfn.CONCAT(B4,"_",C4,"_",D4)</f>
        <v>876_A_PH_COMP_2</v>
      </c>
      <c r="F4" t="str">
        <f>INDEX(
Table_MAPPINGS_PH_GRAPHS_2[SERIES_ID],
MATCH(E4,Table_MAPPINGS_PH_GRAPHS_2[LOOKUP],0
))</f>
        <v>5584</v>
      </c>
      <c r="G4" t="str">
        <f>INDEX(
Table_MAPPINGS_PH_GRAPHS_2[LEGEND_DESCRIPTION],
MATCH(E4,Table_MAPPINGS_PH_GRAPHS_2[LOOKUP],0
))</f>
        <v>Peer group</v>
      </c>
      <c r="I4" s="1">
        <v>41121</v>
      </c>
      <c r="M4">
        <v>104622</v>
      </c>
      <c r="N4">
        <v>106375.48708000001</v>
      </c>
      <c r="O4">
        <v>105581.13624000001</v>
      </c>
    </row>
    <row r="5" spans="2:15" x14ac:dyDescent="0.25">
      <c r="I5" s="1">
        <v>41152</v>
      </c>
      <c r="M5">
        <v>107203</v>
      </c>
      <c r="N5">
        <v>108688.43992999999</v>
      </c>
      <c r="O5">
        <v>108106.85874</v>
      </c>
    </row>
    <row r="6" spans="2:15" x14ac:dyDescent="0.25">
      <c r="I6" s="1">
        <v>41182</v>
      </c>
      <c r="M6">
        <v>111185</v>
      </c>
      <c r="N6">
        <v>112111.70404</v>
      </c>
      <c r="O6">
        <v>111336.90790000001</v>
      </c>
    </row>
    <row r="7" spans="2:15" x14ac:dyDescent="0.25">
      <c r="I7" s="1">
        <v>41213</v>
      </c>
      <c r="M7">
        <v>109836</v>
      </c>
      <c r="N7">
        <v>111364.45439</v>
      </c>
      <c r="O7">
        <v>110796.52308</v>
      </c>
    </row>
    <row r="8" spans="2:15" x14ac:dyDescent="0.25">
      <c r="I8" s="1">
        <v>41243</v>
      </c>
      <c r="M8">
        <v>110910</v>
      </c>
      <c r="N8">
        <v>112788.53226000001</v>
      </c>
      <c r="O8">
        <v>112170.77667000001</v>
      </c>
    </row>
    <row r="9" spans="2:15" x14ac:dyDescent="0.25">
      <c r="I9" s="1">
        <v>41274</v>
      </c>
      <c r="M9">
        <v>112411</v>
      </c>
      <c r="N9">
        <v>115343.26536</v>
      </c>
      <c r="O9">
        <v>114431.08512</v>
      </c>
    </row>
    <row r="10" spans="2:15" x14ac:dyDescent="0.25">
      <c r="I10" s="1">
        <v>41305</v>
      </c>
      <c r="M10">
        <v>117693</v>
      </c>
      <c r="N10">
        <v>120656.95372999999</v>
      </c>
      <c r="O10">
        <v>120353.19130000001</v>
      </c>
    </row>
    <row r="11" spans="2:15" x14ac:dyDescent="0.25">
      <c r="I11" s="1">
        <v>41333</v>
      </c>
      <c r="M11">
        <v>116981</v>
      </c>
      <c r="N11">
        <v>120638.17468</v>
      </c>
      <c r="O11">
        <v>119096.47530999999</v>
      </c>
    </row>
    <row r="12" spans="2:15" x14ac:dyDescent="0.25">
      <c r="I12" s="1">
        <v>41364</v>
      </c>
      <c r="M12">
        <v>118013</v>
      </c>
      <c r="N12">
        <v>122843.93045</v>
      </c>
      <c r="O12">
        <v>121040.55852999999</v>
      </c>
    </row>
    <row r="13" spans="2:15" x14ac:dyDescent="0.25">
      <c r="I13" s="1">
        <v>41394</v>
      </c>
      <c r="M13">
        <v>119654</v>
      </c>
      <c r="N13">
        <v>126353.26521</v>
      </c>
      <c r="O13">
        <v>124355.00004</v>
      </c>
    </row>
    <row r="14" spans="2:15" x14ac:dyDescent="0.25">
      <c r="I14" s="1">
        <v>41425</v>
      </c>
      <c r="M14">
        <v>120812</v>
      </c>
      <c r="N14">
        <v>126006.63526</v>
      </c>
      <c r="O14">
        <v>125010.33845</v>
      </c>
    </row>
    <row r="15" spans="2:15" x14ac:dyDescent="0.25">
      <c r="I15" s="1">
        <v>41455</v>
      </c>
      <c r="M15">
        <v>116341</v>
      </c>
      <c r="N15">
        <v>122323.59431</v>
      </c>
      <c r="O15">
        <v>120870.60859</v>
      </c>
    </row>
    <row r="16" spans="2:15" x14ac:dyDescent="0.25">
      <c r="I16" s="1">
        <v>41486</v>
      </c>
      <c r="M16">
        <v>122033</v>
      </c>
      <c r="N16">
        <v>128179.52770999999</v>
      </c>
      <c r="O16">
        <v>126767.6801</v>
      </c>
    </row>
    <row r="17" spans="9:15" x14ac:dyDescent="0.25">
      <c r="I17" s="1">
        <v>41517</v>
      </c>
      <c r="M17">
        <v>120499</v>
      </c>
      <c r="N17">
        <v>125508.99047</v>
      </c>
      <c r="O17">
        <v>124451.78671</v>
      </c>
    </row>
    <row r="18" spans="9:15" x14ac:dyDescent="0.25">
      <c r="I18" s="1">
        <v>41547</v>
      </c>
      <c r="M18">
        <v>125610</v>
      </c>
      <c r="N18">
        <v>131991.67462000001</v>
      </c>
      <c r="O18">
        <v>131108.79990000001</v>
      </c>
    </row>
    <row r="19" spans="9:15" x14ac:dyDescent="0.25">
      <c r="I19" s="1">
        <v>41578</v>
      </c>
      <c r="M19">
        <v>129843</v>
      </c>
      <c r="N19">
        <v>137296.75592</v>
      </c>
      <c r="O19">
        <v>135404.05528999999</v>
      </c>
    </row>
    <row r="20" spans="9:15" x14ac:dyDescent="0.25">
      <c r="I20" s="1">
        <v>41608</v>
      </c>
      <c r="M20">
        <v>132266</v>
      </c>
      <c r="N20">
        <v>139241.16993</v>
      </c>
      <c r="O20">
        <v>137695.17314999999</v>
      </c>
    </row>
    <row r="21" spans="9:15" x14ac:dyDescent="0.25">
      <c r="I21" s="1">
        <v>41639</v>
      </c>
      <c r="M21">
        <v>133397</v>
      </c>
      <c r="N21">
        <v>141643.32326999999</v>
      </c>
      <c r="O21">
        <v>140055.48873000001</v>
      </c>
    </row>
    <row r="22" spans="9:15" x14ac:dyDescent="0.25">
      <c r="I22" s="1">
        <v>41670</v>
      </c>
      <c r="M22">
        <v>124506</v>
      </c>
      <c r="N22">
        <v>135977.52773999999</v>
      </c>
      <c r="O22">
        <v>134718.43624000001</v>
      </c>
    </row>
    <row r="23" spans="9:15" x14ac:dyDescent="0.25">
      <c r="I23" s="1">
        <v>41698</v>
      </c>
      <c r="M23">
        <v>130969</v>
      </c>
      <c r="N23">
        <v>142546.28253</v>
      </c>
      <c r="O23">
        <v>141657.36525999999</v>
      </c>
    </row>
    <row r="24" spans="9:15" x14ac:dyDescent="0.25">
      <c r="I24" s="1">
        <v>41729</v>
      </c>
      <c r="M24">
        <v>130520</v>
      </c>
      <c r="N24">
        <v>143180.07543</v>
      </c>
      <c r="O24">
        <v>141304.05763</v>
      </c>
    </row>
    <row r="25" spans="9:15" x14ac:dyDescent="0.25">
      <c r="I25" s="1">
        <v>41759</v>
      </c>
      <c r="M25">
        <v>128800</v>
      </c>
      <c r="N25">
        <v>144543.12138999999</v>
      </c>
      <c r="O25">
        <v>142064.41476000001</v>
      </c>
    </row>
    <row r="26" spans="9:15" x14ac:dyDescent="0.25">
      <c r="I26" s="1">
        <v>41790</v>
      </c>
      <c r="M26">
        <v>130825</v>
      </c>
      <c r="N26">
        <v>147617.40818</v>
      </c>
      <c r="O26">
        <v>144622.28455000001</v>
      </c>
    </row>
    <row r="27" spans="9:15" x14ac:dyDescent="0.25">
      <c r="I27" s="1">
        <v>41820</v>
      </c>
      <c r="M27">
        <v>133166</v>
      </c>
      <c r="N27">
        <v>150396.70741</v>
      </c>
      <c r="O27">
        <v>146881.18340000001</v>
      </c>
    </row>
    <row r="28" spans="9:15" x14ac:dyDescent="0.25">
      <c r="I28" s="1">
        <v>41851</v>
      </c>
      <c r="M28">
        <v>131896</v>
      </c>
      <c r="N28">
        <v>148572.79229000001</v>
      </c>
      <c r="O28">
        <v>144610.35623999999</v>
      </c>
    </row>
    <row r="29" spans="9:15" x14ac:dyDescent="0.25">
      <c r="I29" s="1">
        <v>41882</v>
      </c>
      <c r="M29">
        <v>133601</v>
      </c>
      <c r="N29">
        <v>151854.43106999999</v>
      </c>
      <c r="O29">
        <v>146251.82839000001</v>
      </c>
    </row>
    <row r="30" spans="9:15" x14ac:dyDescent="0.25">
      <c r="I30" s="1">
        <v>41912</v>
      </c>
      <c r="M30">
        <v>128230</v>
      </c>
      <c r="N30">
        <v>146930.40797</v>
      </c>
      <c r="O30">
        <v>141531.27275</v>
      </c>
    </row>
    <row r="31" spans="9:15" x14ac:dyDescent="0.25">
      <c r="I31" s="1">
        <v>41943</v>
      </c>
      <c r="M31">
        <v>128358</v>
      </c>
      <c r="N31">
        <v>147964.82058</v>
      </c>
      <c r="O31">
        <v>141016.05645999999</v>
      </c>
    </row>
    <row r="32" spans="9:15" x14ac:dyDescent="0.25">
      <c r="I32" s="1">
        <v>41973</v>
      </c>
      <c r="M32">
        <v>128873</v>
      </c>
      <c r="N32">
        <v>150439.74273</v>
      </c>
      <c r="O32">
        <v>144156.27251000001</v>
      </c>
    </row>
    <row r="33" spans="9:15" x14ac:dyDescent="0.25">
      <c r="I33" s="1">
        <v>42004</v>
      </c>
      <c r="M33">
        <v>124903</v>
      </c>
      <c r="N33">
        <v>147536.81476000001</v>
      </c>
      <c r="O33">
        <v>141480.32845</v>
      </c>
    </row>
    <row r="34" spans="9:15" x14ac:dyDescent="0.25">
      <c r="I34" s="1">
        <v>42035</v>
      </c>
      <c r="M34">
        <v>123537</v>
      </c>
      <c r="N34">
        <v>145230.12159</v>
      </c>
      <c r="O34">
        <v>139187.96513</v>
      </c>
    </row>
    <row r="35" spans="9:15" x14ac:dyDescent="0.25">
      <c r="I35" s="1">
        <v>42063</v>
      </c>
      <c r="M35">
        <v>128518</v>
      </c>
      <c r="N35">
        <v>153315.28458000001</v>
      </c>
      <c r="O35">
        <v>146499.94042</v>
      </c>
    </row>
    <row r="36" spans="9:15" x14ac:dyDescent="0.25">
      <c r="I36" s="1">
        <v>42094</v>
      </c>
      <c r="M36">
        <v>128229</v>
      </c>
      <c r="N36">
        <v>150939.73490000001</v>
      </c>
      <c r="O36">
        <v>144160.89306999999</v>
      </c>
    </row>
    <row r="37" spans="9:15" x14ac:dyDescent="0.25">
      <c r="I37" s="1">
        <v>42124</v>
      </c>
      <c r="M37">
        <v>133670</v>
      </c>
      <c r="N37">
        <v>155319.16558</v>
      </c>
      <c r="O37">
        <v>148618.30463999999</v>
      </c>
    </row>
    <row r="38" spans="9:15" x14ac:dyDescent="0.25">
      <c r="I38" s="1">
        <v>42155</v>
      </c>
      <c r="M38">
        <v>133503</v>
      </c>
      <c r="N38">
        <v>155116.50834999999</v>
      </c>
      <c r="O38">
        <v>148876.17225999999</v>
      </c>
    </row>
    <row r="39" spans="9:15" x14ac:dyDescent="0.25">
      <c r="I39" s="1">
        <v>42185</v>
      </c>
      <c r="M39">
        <v>130694</v>
      </c>
      <c r="N39">
        <v>151464.76581000001</v>
      </c>
      <c r="O39">
        <v>145473.59246000001</v>
      </c>
    </row>
    <row r="40" spans="9:15" x14ac:dyDescent="0.25">
      <c r="I40" s="1">
        <v>42216</v>
      </c>
      <c r="M40">
        <v>129683</v>
      </c>
      <c r="N40">
        <v>152780.08168999999</v>
      </c>
      <c r="O40">
        <v>146854.99515</v>
      </c>
    </row>
    <row r="41" spans="9:15" x14ac:dyDescent="0.25">
      <c r="I41" s="1">
        <v>42247</v>
      </c>
      <c r="M41">
        <v>119036</v>
      </c>
      <c r="N41">
        <v>142306.84966000001</v>
      </c>
      <c r="O41">
        <v>137440.20952</v>
      </c>
    </row>
    <row r="42" spans="9:15" x14ac:dyDescent="0.25">
      <c r="I42" s="1">
        <v>42277</v>
      </c>
      <c r="M42">
        <v>112317</v>
      </c>
      <c r="N42">
        <v>137151.21828999999</v>
      </c>
      <c r="O42">
        <v>131626.55738000001</v>
      </c>
    </row>
    <row r="43" spans="9:15" x14ac:dyDescent="0.25">
      <c r="I43" s="1">
        <v>42308</v>
      </c>
      <c r="M43">
        <v>124415</v>
      </c>
      <c r="N43">
        <v>147915.52557999999</v>
      </c>
      <c r="O43">
        <v>141897.70671999999</v>
      </c>
    </row>
    <row r="44" spans="9:15" x14ac:dyDescent="0.25">
      <c r="I44" s="1">
        <v>42338</v>
      </c>
      <c r="M44">
        <v>124195</v>
      </c>
      <c r="N44">
        <v>146694.10493999999</v>
      </c>
      <c r="O44">
        <v>140451.78328</v>
      </c>
    </row>
    <row r="45" spans="9:15" x14ac:dyDescent="0.25">
      <c r="I45" s="1">
        <v>42369</v>
      </c>
      <c r="M45">
        <v>122163</v>
      </c>
      <c r="N45">
        <v>144048.60644</v>
      </c>
      <c r="O45">
        <v>138200.52377999999</v>
      </c>
    </row>
    <row r="46" spans="9:15" x14ac:dyDescent="0.25">
      <c r="I46" s="1">
        <v>42400</v>
      </c>
      <c r="M46">
        <v>112412</v>
      </c>
      <c r="N46">
        <v>135360.94897</v>
      </c>
      <c r="O46">
        <v>128305.72560000001</v>
      </c>
    </row>
    <row r="47" spans="9:15" x14ac:dyDescent="0.25">
      <c r="I47" s="1">
        <v>42429</v>
      </c>
      <c r="M47">
        <v>110465</v>
      </c>
      <c r="N47">
        <v>134429.82113</v>
      </c>
      <c r="O47">
        <v>128508.49997</v>
      </c>
    </row>
    <row r="48" spans="9:15" x14ac:dyDescent="0.25">
      <c r="I48" s="1">
        <v>42460</v>
      </c>
      <c r="M48">
        <v>120598</v>
      </c>
      <c r="N48">
        <v>144392.10654000001</v>
      </c>
      <c r="O48">
        <v>137187.95121</v>
      </c>
    </row>
    <row r="49" spans="9:15" x14ac:dyDescent="0.25">
      <c r="I49" s="1">
        <v>42490</v>
      </c>
      <c r="M49">
        <v>121627</v>
      </c>
      <c r="N49">
        <v>146523.52858000001</v>
      </c>
      <c r="O49">
        <v>139014.26581000001</v>
      </c>
    </row>
    <row r="50" spans="9:15" x14ac:dyDescent="0.25">
      <c r="I50" s="1">
        <v>42521</v>
      </c>
      <c r="M50">
        <v>122108</v>
      </c>
      <c r="N50">
        <v>146708.18922999999</v>
      </c>
      <c r="O50">
        <v>138985.44815000001</v>
      </c>
    </row>
    <row r="51" spans="9:15" x14ac:dyDescent="0.25">
      <c r="I51" s="1">
        <v>42551</v>
      </c>
      <c r="M51">
        <v>118644</v>
      </c>
      <c r="N51">
        <v>145820.09671000001</v>
      </c>
      <c r="O51">
        <v>135612.35471000001</v>
      </c>
    </row>
    <row r="52" spans="9:15" x14ac:dyDescent="0.25">
      <c r="I52" s="1">
        <v>42582</v>
      </c>
      <c r="M52">
        <v>123548</v>
      </c>
      <c r="N52">
        <v>152104.03593000001</v>
      </c>
      <c r="O52">
        <v>142072.10005000001</v>
      </c>
    </row>
    <row r="53" spans="9:15" x14ac:dyDescent="0.25">
      <c r="I53" s="1">
        <v>42613</v>
      </c>
      <c r="M53">
        <v>125435</v>
      </c>
      <c r="N53">
        <v>152615.76501</v>
      </c>
      <c r="O53">
        <v>142284.6115</v>
      </c>
    </row>
    <row r="54" spans="9:15" x14ac:dyDescent="0.25">
      <c r="I54" s="1">
        <v>42643</v>
      </c>
      <c r="M54">
        <v>127456</v>
      </c>
      <c r="N54">
        <v>153550.80515</v>
      </c>
      <c r="O54">
        <v>142808.51767</v>
      </c>
    </row>
    <row r="55" spans="9:15" x14ac:dyDescent="0.25">
      <c r="I55" s="1">
        <v>42674</v>
      </c>
      <c r="M55">
        <v>123530</v>
      </c>
      <c r="N55">
        <v>150944.42965999999</v>
      </c>
      <c r="O55">
        <v>139632.72756999999</v>
      </c>
    </row>
    <row r="56" spans="9:15" x14ac:dyDescent="0.25">
      <c r="I56" s="1">
        <v>42704</v>
      </c>
      <c r="M56">
        <v>124913</v>
      </c>
      <c r="N56">
        <v>152091.51655999999</v>
      </c>
      <c r="O56">
        <v>140129.44307000001</v>
      </c>
    </row>
    <row r="57" spans="9:15" x14ac:dyDescent="0.25">
      <c r="I57" s="1">
        <v>42735</v>
      </c>
      <c r="M57">
        <v>124458</v>
      </c>
      <c r="N57">
        <v>155377.06765000001</v>
      </c>
      <c r="O57">
        <v>142862.33155</v>
      </c>
    </row>
    <row r="58" spans="9:15" x14ac:dyDescent="0.25">
      <c r="I58" s="1">
        <v>42766</v>
      </c>
      <c r="M58">
        <v>128470</v>
      </c>
      <c r="N58">
        <v>159625.82745000001</v>
      </c>
      <c r="O58">
        <v>146838.90455000001</v>
      </c>
    </row>
    <row r="59" spans="9:15" x14ac:dyDescent="0.25">
      <c r="I59" s="1">
        <v>42794</v>
      </c>
      <c r="M59">
        <v>130961</v>
      </c>
      <c r="N59">
        <v>164103.84813999999</v>
      </c>
      <c r="O59">
        <v>150152.23633000001</v>
      </c>
    </row>
    <row r="60" spans="9:15" x14ac:dyDescent="0.25">
      <c r="I60" s="1">
        <v>42825</v>
      </c>
      <c r="M60">
        <v>133782</v>
      </c>
      <c r="N60">
        <v>166110.85897999999</v>
      </c>
      <c r="O60">
        <v>152161.13811999999</v>
      </c>
    </row>
    <row r="61" spans="9:15" x14ac:dyDescent="0.25">
      <c r="I61" s="1">
        <v>42855</v>
      </c>
      <c r="M61">
        <v>139609</v>
      </c>
      <c r="N61">
        <v>168700.02033999999</v>
      </c>
      <c r="O61">
        <v>155431.67441000001</v>
      </c>
    </row>
    <row r="62" spans="9:15" x14ac:dyDescent="0.25">
      <c r="I62" s="1">
        <v>42886</v>
      </c>
      <c r="M62">
        <v>142180</v>
      </c>
      <c r="N62">
        <v>172425.31416000001</v>
      </c>
      <c r="O62">
        <v>159569.03244000001</v>
      </c>
    </row>
    <row r="63" spans="9:15" x14ac:dyDescent="0.25">
      <c r="I63" s="1">
        <v>42916</v>
      </c>
      <c r="M63">
        <v>142230</v>
      </c>
      <c r="N63">
        <v>173209.33945</v>
      </c>
      <c r="O63">
        <v>160012.63435000001</v>
      </c>
    </row>
    <row r="64" spans="9:15" x14ac:dyDescent="0.25">
      <c r="I64" s="1">
        <v>42947</v>
      </c>
      <c r="M64">
        <v>148850</v>
      </c>
      <c r="N64">
        <v>178049.63928999999</v>
      </c>
      <c r="O64">
        <v>164111.38998000001</v>
      </c>
    </row>
    <row r="65" spans="9:15" x14ac:dyDescent="0.25">
      <c r="I65" s="1">
        <v>42978</v>
      </c>
      <c r="M65">
        <v>147400</v>
      </c>
      <c r="N65">
        <v>178731.94472999999</v>
      </c>
      <c r="O65">
        <v>163983.38310000001</v>
      </c>
    </row>
    <row r="66" spans="9:15" x14ac:dyDescent="0.25">
      <c r="I66" s="1">
        <v>43008</v>
      </c>
      <c r="M66">
        <v>150730</v>
      </c>
      <c r="N66">
        <v>182184.94232999999</v>
      </c>
      <c r="O66">
        <v>167516.37229</v>
      </c>
    </row>
    <row r="67" spans="9:15" x14ac:dyDescent="0.25">
      <c r="I67" s="1">
        <v>43039</v>
      </c>
      <c r="M67">
        <v>149050</v>
      </c>
      <c r="N67">
        <v>185968.13821</v>
      </c>
      <c r="O67">
        <v>170297.68012</v>
      </c>
    </row>
    <row r="68" spans="9:15" x14ac:dyDescent="0.25">
      <c r="I68" s="1">
        <v>43069</v>
      </c>
      <c r="M68">
        <v>153250</v>
      </c>
      <c r="N68">
        <v>189568.23837000001</v>
      </c>
      <c r="O68">
        <v>173378.46733000001</v>
      </c>
    </row>
    <row r="69" spans="9:15" x14ac:dyDescent="0.25">
      <c r="I69" s="1">
        <v>43100</v>
      </c>
      <c r="M69">
        <v>156610</v>
      </c>
      <c r="N69">
        <v>192624.52856999999</v>
      </c>
      <c r="O69">
        <v>175905.64921</v>
      </c>
    </row>
    <row r="70" spans="9:15" x14ac:dyDescent="0.25">
      <c r="I70" s="1">
        <v>43131</v>
      </c>
      <c r="M70">
        <v>166420</v>
      </c>
      <c r="N70">
        <v>203491.33816000001</v>
      </c>
      <c r="O70">
        <v>185410.90445999999</v>
      </c>
    </row>
    <row r="71" spans="9:15" x14ac:dyDescent="0.25">
      <c r="I71" s="1">
        <v>43159</v>
      </c>
      <c r="M71">
        <v>157730</v>
      </c>
      <c r="N71">
        <v>194945.38427000001</v>
      </c>
      <c r="O71">
        <v>177603.91875000001</v>
      </c>
    </row>
    <row r="72" spans="9:15" x14ac:dyDescent="0.25">
      <c r="I72" s="1">
        <v>43190</v>
      </c>
      <c r="M72">
        <v>152490</v>
      </c>
      <c r="N72">
        <v>190772.44488</v>
      </c>
      <c r="O72">
        <v>173282.31812000001</v>
      </c>
    </row>
    <row r="73" spans="9:15" x14ac:dyDescent="0.25">
      <c r="I73" s="1">
        <v>43220</v>
      </c>
      <c r="M73">
        <v>155380</v>
      </c>
      <c r="N73">
        <v>192594.01261000001</v>
      </c>
      <c r="O73">
        <v>175418.83712000001</v>
      </c>
    </row>
    <row r="74" spans="9:15" x14ac:dyDescent="0.25">
      <c r="I74" s="1">
        <v>43251</v>
      </c>
      <c r="M74">
        <v>153960</v>
      </c>
      <c r="N74">
        <v>192834.54092999999</v>
      </c>
      <c r="O74">
        <v>174851.91852000001</v>
      </c>
    </row>
    <row r="75" spans="9:15" x14ac:dyDescent="0.25">
      <c r="I75" s="1">
        <v>43281</v>
      </c>
      <c r="M75">
        <v>152650</v>
      </c>
      <c r="N75">
        <v>191790.26931999999</v>
      </c>
      <c r="O75">
        <v>173393.18142000001</v>
      </c>
    </row>
    <row r="76" spans="9:15" x14ac:dyDescent="0.25">
      <c r="I76" s="1">
        <v>43312</v>
      </c>
      <c r="M76">
        <v>154330</v>
      </c>
      <c r="N76">
        <v>197573.98162999999</v>
      </c>
      <c r="O76">
        <v>177767.96074000001</v>
      </c>
    </row>
    <row r="77" spans="9:15" x14ac:dyDescent="0.25">
      <c r="I77" s="1">
        <v>43343</v>
      </c>
      <c r="M77">
        <v>153750</v>
      </c>
      <c r="N77">
        <v>199126.22651000001</v>
      </c>
      <c r="O77">
        <v>178546.79772999999</v>
      </c>
    </row>
    <row r="78" spans="9:15" x14ac:dyDescent="0.25">
      <c r="I78" s="1">
        <v>43373</v>
      </c>
      <c r="M78">
        <v>152650</v>
      </c>
      <c r="N78">
        <v>199992.87961</v>
      </c>
      <c r="O78">
        <v>178644.51639</v>
      </c>
    </row>
    <row r="79" spans="9:15" x14ac:dyDescent="0.25">
      <c r="I79" s="1">
        <v>43404</v>
      </c>
      <c r="M79">
        <v>138840</v>
      </c>
      <c r="N79">
        <v>185005.63370999999</v>
      </c>
      <c r="O79">
        <v>163986.21575</v>
      </c>
    </row>
    <row r="80" spans="9:15" x14ac:dyDescent="0.25">
      <c r="I80" s="1">
        <v>43434</v>
      </c>
      <c r="M80">
        <v>140170</v>
      </c>
      <c r="N80">
        <v>187711.38167</v>
      </c>
      <c r="O80">
        <v>165687.65473000001</v>
      </c>
    </row>
    <row r="81" spans="9:15" x14ac:dyDescent="0.25">
      <c r="I81" s="1">
        <v>43465</v>
      </c>
      <c r="M81">
        <v>131600</v>
      </c>
      <c r="N81">
        <v>174490.07058</v>
      </c>
      <c r="O81">
        <v>154221.75422</v>
      </c>
    </row>
    <row r="82" spans="9:15" x14ac:dyDescent="0.25">
      <c r="I82" s="1">
        <v>43496</v>
      </c>
      <c r="M82">
        <v>145450</v>
      </c>
      <c r="N82">
        <v>188267.71098999999</v>
      </c>
      <c r="O82">
        <v>165811.95087</v>
      </c>
    </row>
    <row r="83" spans="9:15" x14ac:dyDescent="0.25">
      <c r="I83" s="1">
        <v>43524</v>
      </c>
      <c r="M83">
        <v>148680</v>
      </c>
      <c r="N83">
        <v>193303.31294</v>
      </c>
      <c r="O83">
        <v>170596.33864</v>
      </c>
    </row>
    <row r="84" spans="9:15" x14ac:dyDescent="0.25">
      <c r="I84" s="1">
        <v>43555</v>
      </c>
      <c r="M84">
        <v>149590</v>
      </c>
      <c r="N84">
        <v>195734.33906</v>
      </c>
      <c r="O84">
        <v>171544.01835999999</v>
      </c>
    </row>
    <row r="85" spans="9:15" x14ac:dyDescent="0.25">
      <c r="I85" s="1">
        <v>43585</v>
      </c>
      <c r="M85">
        <v>152920</v>
      </c>
      <c r="N85">
        <v>202343.39056</v>
      </c>
      <c r="O85">
        <v>177205.26259</v>
      </c>
    </row>
    <row r="86" spans="9:15" x14ac:dyDescent="0.25">
      <c r="I86" s="1">
        <v>43616</v>
      </c>
      <c r="M86">
        <v>139220</v>
      </c>
      <c r="N86">
        <v>190340.60500000001</v>
      </c>
      <c r="O86">
        <v>167669.74109</v>
      </c>
    </row>
    <row r="87" spans="9:15" x14ac:dyDescent="0.25">
      <c r="I87" s="1">
        <v>43646</v>
      </c>
      <c r="M87">
        <v>150570</v>
      </c>
      <c r="N87">
        <v>202804.02497999999</v>
      </c>
      <c r="O87">
        <v>177428.12002</v>
      </c>
    </row>
    <row r="88" spans="9:15" x14ac:dyDescent="0.25">
      <c r="I88" s="1">
        <v>43677</v>
      </c>
      <c r="M88">
        <v>149860</v>
      </c>
      <c r="N88">
        <v>203398.30363000001</v>
      </c>
      <c r="O88">
        <v>177907.17593999999</v>
      </c>
    </row>
    <row r="89" spans="9:15" x14ac:dyDescent="0.25">
      <c r="I89" s="1">
        <v>43708</v>
      </c>
      <c r="M89">
        <v>148560</v>
      </c>
      <c r="N89">
        <v>198573.18351999999</v>
      </c>
      <c r="O89">
        <v>173050.31004000001</v>
      </c>
    </row>
    <row r="90" spans="9:15" x14ac:dyDescent="0.25">
      <c r="I90" s="1">
        <v>43738</v>
      </c>
      <c r="M90">
        <v>149490</v>
      </c>
      <c r="N90">
        <v>202751.52189</v>
      </c>
      <c r="O90">
        <v>175742.76519999999</v>
      </c>
    </row>
    <row r="91" spans="9:15" x14ac:dyDescent="0.25">
      <c r="I91" s="1">
        <v>43769</v>
      </c>
      <c r="M91">
        <v>154910</v>
      </c>
      <c r="N91">
        <v>208300.57433</v>
      </c>
      <c r="O91">
        <v>180653.86162000001</v>
      </c>
    </row>
    <row r="92" spans="9:15" x14ac:dyDescent="0.25">
      <c r="I92" s="1">
        <v>43799</v>
      </c>
      <c r="M92">
        <v>159820</v>
      </c>
      <c r="N92">
        <v>213385.47128</v>
      </c>
      <c r="O92">
        <v>184972.37411999999</v>
      </c>
    </row>
    <row r="93" spans="9:15" x14ac:dyDescent="0.25">
      <c r="I93" s="1">
        <v>43830</v>
      </c>
      <c r="M93">
        <v>166470</v>
      </c>
      <c r="N93">
        <v>220899.90766999999</v>
      </c>
      <c r="O93">
        <v>191108.33321000001</v>
      </c>
    </row>
    <row r="94" spans="9:15" x14ac:dyDescent="0.25">
      <c r="I94" s="1">
        <v>43861</v>
      </c>
      <c r="M94">
        <v>160780</v>
      </c>
      <c r="N94">
        <v>218459.80501000001</v>
      </c>
      <c r="O94">
        <v>189414.67383000001</v>
      </c>
    </row>
    <row r="95" spans="9:15" x14ac:dyDescent="0.25">
      <c r="I95" s="1">
        <v>43890</v>
      </c>
      <c r="M95">
        <v>151810</v>
      </c>
      <c r="N95">
        <v>200814.54123999999</v>
      </c>
      <c r="O95">
        <v>174109.43781999999</v>
      </c>
    </row>
    <row r="96" spans="9:15" x14ac:dyDescent="0.25">
      <c r="I96" s="1">
        <v>43921</v>
      </c>
      <c r="M96">
        <v>134450</v>
      </c>
      <c r="N96">
        <v>173704.19868</v>
      </c>
      <c r="O96">
        <v>151200.44880000001</v>
      </c>
    </row>
    <row r="97" spans="9:15" x14ac:dyDescent="0.25">
      <c r="I97" s="1">
        <v>43951</v>
      </c>
      <c r="M97">
        <v>152390</v>
      </c>
      <c r="N97">
        <v>192312.27210999999</v>
      </c>
      <c r="O97">
        <v>166513.90929000001</v>
      </c>
    </row>
    <row r="98" spans="9:15" x14ac:dyDescent="0.25">
      <c r="I98" s="1">
        <v>43982</v>
      </c>
      <c r="M98">
        <v>161040</v>
      </c>
      <c r="N98">
        <v>200676.13183</v>
      </c>
      <c r="O98">
        <v>173486.16305</v>
      </c>
    </row>
    <row r="99" spans="9:15" x14ac:dyDescent="0.25">
      <c r="I99" s="1">
        <v>44012</v>
      </c>
      <c r="M99">
        <v>168790</v>
      </c>
      <c r="N99">
        <v>207088.30848000001</v>
      </c>
      <c r="O99">
        <v>177771.46210999999</v>
      </c>
    </row>
    <row r="100" spans="9:15" x14ac:dyDescent="0.25">
      <c r="I100" s="1">
        <v>44043</v>
      </c>
      <c r="M100">
        <v>176770</v>
      </c>
      <c r="N100">
        <v>218040.51579999999</v>
      </c>
      <c r="O100">
        <v>187352.93504000001</v>
      </c>
    </row>
    <row r="101" spans="9:15" x14ac:dyDescent="0.25">
      <c r="I101" s="1">
        <v>44074</v>
      </c>
      <c r="M101">
        <v>185540</v>
      </c>
      <c r="N101">
        <v>231385.70600999999</v>
      </c>
      <c r="O101">
        <v>197898.33854999999</v>
      </c>
    </row>
    <row r="102" spans="9:15" x14ac:dyDescent="0.25">
      <c r="I102" s="1">
        <v>44104</v>
      </c>
      <c r="M102">
        <v>179200</v>
      </c>
      <c r="N102">
        <v>223925.08723999999</v>
      </c>
      <c r="O102">
        <v>191623.49677</v>
      </c>
    </row>
    <row r="103" spans="9:15" x14ac:dyDescent="0.25">
      <c r="I103" s="1">
        <v>44135</v>
      </c>
      <c r="M103">
        <v>178940</v>
      </c>
      <c r="N103">
        <v>218481.7139</v>
      </c>
      <c r="O103">
        <v>186280.86121999999</v>
      </c>
    </row>
    <row r="104" spans="9:15" x14ac:dyDescent="0.25">
      <c r="I104" s="1">
        <v>44165</v>
      </c>
      <c r="M104">
        <v>196560</v>
      </c>
      <c r="N104">
        <v>245412.48963</v>
      </c>
      <c r="O104">
        <v>208675.95616999999</v>
      </c>
    </row>
    <row r="105" spans="9:15" x14ac:dyDescent="0.25">
      <c r="I105" s="1">
        <v>44196</v>
      </c>
      <c r="M105">
        <v>207900</v>
      </c>
      <c r="N105">
        <v>256806.85748000001</v>
      </c>
      <c r="O105">
        <v>217685.18583</v>
      </c>
    </row>
    <row r="106" spans="9:15" x14ac:dyDescent="0.25">
      <c r="I106" s="1">
        <v>44227</v>
      </c>
      <c r="M106">
        <v>211100</v>
      </c>
      <c r="N106">
        <v>255638.89454000001</v>
      </c>
      <c r="O106">
        <v>217916.08450999999</v>
      </c>
    </row>
    <row r="107" spans="9:15" x14ac:dyDescent="0.25">
      <c r="I107" s="1">
        <v>44255</v>
      </c>
      <c r="M107">
        <v>220460</v>
      </c>
      <c r="N107">
        <v>261560.06948000001</v>
      </c>
      <c r="O107">
        <v>222244.29019999999</v>
      </c>
    </row>
    <row r="108" spans="9:15" x14ac:dyDescent="0.25">
      <c r="I108" s="1">
        <v>44286</v>
      </c>
      <c r="M108">
        <v>218560</v>
      </c>
      <c r="N108">
        <v>268546.47814999998</v>
      </c>
      <c r="O108">
        <v>227333.68445</v>
      </c>
    </row>
    <row r="109" spans="9:15" x14ac:dyDescent="0.25">
      <c r="I109" s="1">
        <v>44316</v>
      </c>
      <c r="M109">
        <v>225190</v>
      </c>
      <c r="N109">
        <v>280288.00800999999</v>
      </c>
      <c r="O109">
        <v>237174.57318000001</v>
      </c>
    </row>
    <row r="110" spans="9:15" x14ac:dyDescent="0.25">
      <c r="I110" s="1">
        <v>44347</v>
      </c>
      <c r="M110">
        <v>229860</v>
      </c>
      <c r="N110">
        <v>284649.96635</v>
      </c>
      <c r="O110">
        <v>241416.06094</v>
      </c>
    </row>
    <row r="111" spans="9:15" x14ac:dyDescent="0.25">
      <c r="I111" s="1">
        <v>44377</v>
      </c>
      <c r="M111">
        <v>227840</v>
      </c>
      <c r="N111">
        <v>288401.38652</v>
      </c>
      <c r="O111">
        <v>242593.83332999999</v>
      </c>
    </row>
    <row r="112" spans="9:15" x14ac:dyDescent="0.25">
      <c r="I112" s="1">
        <v>44408</v>
      </c>
      <c r="M112">
        <v>220400</v>
      </c>
      <c r="N112">
        <v>290388.19423999998</v>
      </c>
      <c r="O112">
        <v>245568.03373</v>
      </c>
    </row>
    <row r="113" spans="9:15" x14ac:dyDescent="0.25">
      <c r="I113" s="1">
        <v>44439</v>
      </c>
      <c r="M113">
        <v>218750</v>
      </c>
      <c r="N113">
        <v>297656.41382999998</v>
      </c>
      <c r="O113">
        <v>250666.68914</v>
      </c>
    </row>
    <row r="114" spans="9:15" x14ac:dyDescent="0.25">
      <c r="I114" s="1">
        <v>44469</v>
      </c>
      <c r="M114">
        <v>206150</v>
      </c>
      <c r="N114">
        <v>285360.29953000002</v>
      </c>
      <c r="O114">
        <v>240222.98740000001</v>
      </c>
    </row>
    <row r="115" spans="9:15" x14ac:dyDescent="0.25">
      <c r="I115" s="1">
        <v>44500</v>
      </c>
      <c r="M115">
        <v>218080</v>
      </c>
      <c r="N115">
        <v>299926.09662000003</v>
      </c>
      <c r="O115">
        <v>250721.09228000001</v>
      </c>
    </row>
    <row r="116" spans="9:15" x14ac:dyDescent="0.25">
      <c r="I116" s="1">
        <v>44530</v>
      </c>
      <c r="M116">
        <v>208670</v>
      </c>
      <c r="N116">
        <v>292703.89351999998</v>
      </c>
      <c r="O116">
        <v>244277.56021</v>
      </c>
    </row>
    <row r="117" spans="9:15" x14ac:dyDescent="0.25">
      <c r="I117" s="1">
        <v>44561</v>
      </c>
      <c r="M117">
        <v>212540</v>
      </c>
      <c r="N117">
        <v>304412.03580999997</v>
      </c>
      <c r="O117">
        <v>254268.51242000001</v>
      </c>
    </row>
    <row r="118" spans="9:15" x14ac:dyDescent="0.25">
      <c r="I118" s="1">
        <v>44592</v>
      </c>
      <c r="M118">
        <v>205640</v>
      </c>
      <c r="N118">
        <v>289461.62813999999</v>
      </c>
      <c r="O118">
        <v>237842.76652</v>
      </c>
    </row>
    <row r="119" spans="9:15" x14ac:dyDescent="0.25">
      <c r="I119" s="1">
        <v>44620</v>
      </c>
      <c r="M119">
        <v>203920</v>
      </c>
      <c r="N119">
        <v>281985.63403000002</v>
      </c>
      <c r="O119">
        <v>231944.26590999999</v>
      </c>
    </row>
    <row r="120" spans="9:15" x14ac:dyDescent="0.25">
      <c r="I120" s="1">
        <v>44651</v>
      </c>
      <c r="M120">
        <v>204210</v>
      </c>
      <c r="N120">
        <v>288093.16755999997</v>
      </c>
      <c r="O120">
        <v>236815.09549000001</v>
      </c>
    </row>
    <row r="121" spans="9:15" x14ac:dyDescent="0.25">
      <c r="I121" s="1">
        <v>44681</v>
      </c>
      <c r="M121">
        <v>190460</v>
      </c>
      <c r="N121">
        <v>265033.41106000001</v>
      </c>
      <c r="O121">
        <v>218438.24408</v>
      </c>
    </row>
    <row r="122" spans="9:15" x14ac:dyDescent="0.25">
      <c r="I122" s="1">
        <v>44712</v>
      </c>
      <c r="M122">
        <v>191210</v>
      </c>
      <c r="N122">
        <v>265344.04781999998</v>
      </c>
      <c r="O122">
        <v>217367.89668000001</v>
      </c>
    </row>
    <row r="123" spans="9:15" x14ac:dyDescent="0.25">
      <c r="I123" s="1">
        <v>44742</v>
      </c>
      <c r="M123">
        <v>180210</v>
      </c>
      <c r="N123">
        <v>242976.63573000001</v>
      </c>
      <c r="O123">
        <v>199413.30841</v>
      </c>
    </row>
    <row r="124" spans="9:15" x14ac:dyDescent="0.25">
      <c r="I124" s="1">
        <v>44773</v>
      </c>
      <c r="M124">
        <v>184330</v>
      </c>
      <c r="N124">
        <v>259943.95236</v>
      </c>
      <c r="O124">
        <v>211378.10691</v>
      </c>
    </row>
    <row r="125" spans="9:15" x14ac:dyDescent="0.25">
      <c r="I125" s="1">
        <v>44804</v>
      </c>
      <c r="M125">
        <v>180310</v>
      </c>
      <c r="N125">
        <v>250374.14124999999</v>
      </c>
      <c r="O125">
        <v>203345.73884999999</v>
      </c>
    </row>
    <row r="126" spans="9:15" x14ac:dyDescent="0.25">
      <c r="I126" s="1">
        <v>44834</v>
      </c>
      <c r="M126">
        <v>162450</v>
      </c>
      <c r="N126">
        <v>226405.99520999999</v>
      </c>
      <c r="O126">
        <v>184800.60746</v>
      </c>
    </row>
    <row r="127" spans="9:15" x14ac:dyDescent="0.25">
      <c r="I127" s="1">
        <v>44865</v>
      </c>
      <c r="M127">
        <v>160250</v>
      </c>
      <c r="N127">
        <v>240068.92692999999</v>
      </c>
      <c r="O127">
        <v>195149.44148000001</v>
      </c>
    </row>
    <row r="128" spans="9:15" x14ac:dyDescent="0.25">
      <c r="I128" s="1">
        <v>44895</v>
      </c>
      <c r="M128">
        <v>182370</v>
      </c>
      <c r="N128">
        <v>258689.48843</v>
      </c>
      <c r="O128">
        <v>209375.83575999999</v>
      </c>
    </row>
    <row r="129" spans="9:15" x14ac:dyDescent="0.25">
      <c r="I129" s="1">
        <v>44926</v>
      </c>
      <c r="M129">
        <v>181560</v>
      </c>
      <c r="N129">
        <v>248510.19545999999</v>
      </c>
      <c r="O129">
        <v>204455.50362</v>
      </c>
    </row>
    <row r="130" spans="9:15" x14ac:dyDescent="0.25">
      <c r="I130" s="1">
        <v>44957</v>
      </c>
      <c r="M130">
        <v>200440</v>
      </c>
      <c r="N130">
        <v>266322.12328</v>
      </c>
      <c r="O130">
        <v>216681.94274</v>
      </c>
    </row>
    <row r="131" spans="9:15" x14ac:dyDescent="0.25">
      <c r="I131" s="1">
        <v>44985</v>
      </c>
      <c r="M131">
        <v>191000</v>
      </c>
      <c r="N131">
        <v>258689.41800999999</v>
      </c>
      <c r="O131">
        <v>211654.92167000001</v>
      </c>
    </row>
    <row r="132" spans="9:15" x14ac:dyDescent="0.25">
      <c r="I132" s="1">
        <v>45016</v>
      </c>
      <c r="M132">
        <v>198280</v>
      </c>
      <c r="N132">
        <v>266665.48254</v>
      </c>
      <c r="O132">
        <v>216882.79824</v>
      </c>
    </row>
    <row r="133" spans="9:15" x14ac:dyDescent="0.25">
      <c r="I133" s="1">
        <v>45046</v>
      </c>
      <c r="M133">
        <v>192790</v>
      </c>
      <c r="N133">
        <v>270498.14556999999</v>
      </c>
      <c r="O133">
        <v>220396.29957</v>
      </c>
    </row>
    <row r="134" spans="9:15" x14ac:dyDescent="0.25">
      <c r="I134" s="1">
        <v>45077</v>
      </c>
      <c r="M134">
        <v>185490</v>
      </c>
      <c r="N134">
        <v>267600.66353000002</v>
      </c>
      <c r="O134">
        <v>217112.39470999999</v>
      </c>
    </row>
    <row r="135" spans="9:15" x14ac:dyDescent="0.25">
      <c r="I135" s="1">
        <v>45107</v>
      </c>
      <c r="M135">
        <v>193250</v>
      </c>
      <c r="N135">
        <v>283137.97905999998</v>
      </c>
      <c r="O135">
        <v>227946.30321000001</v>
      </c>
    </row>
    <row r="136" spans="9:15" x14ac:dyDescent="0.25">
      <c r="I136" s="1">
        <v>45138</v>
      </c>
      <c r="M136">
        <v>203090</v>
      </c>
      <c r="N136">
        <v>293503.23155999999</v>
      </c>
      <c r="O136">
        <v>235240.58491000001</v>
      </c>
    </row>
    <row r="137" spans="9:15" x14ac:dyDescent="0.25">
      <c r="I137" s="1">
        <v>45169</v>
      </c>
      <c r="M137">
        <v>192400</v>
      </c>
      <c r="N137">
        <v>285301.48197999998</v>
      </c>
      <c r="O137">
        <v>228559.75229999999</v>
      </c>
    </row>
    <row r="138" spans="9:15" x14ac:dyDescent="0.25">
      <c r="I138" s="1">
        <v>45199</v>
      </c>
      <c r="M138">
        <v>184190</v>
      </c>
      <c r="N138">
        <v>273504.32701000001</v>
      </c>
      <c r="O138">
        <v>218503.1232</v>
      </c>
    </row>
    <row r="139" spans="9:15" x14ac:dyDescent="0.25">
      <c r="I139" s="1">
        <v>45230</v>
      </c>
      <c r="M139">
        <v>175810</v>
      </c>
      <c r="N139">
        <v>265280.74677999999</v>
      </c>
      <c r="O139">
        <v>210352.95670000001</v>
      </c>
    </row>
    <row r="140" spans="9:15" x14ac:dyDescent="0.25">
      <c r="I140" s="1">
        <v>45260</v>
      </c>
      <c r="M140">
        <v>185620</v>
      </c>
      <c r="N140">
        <v>289765.05063000001</v>
      </c>
      <c r="O140">
        <v>229431.96987</v>
      </c>
    </row>
    <row r="141" spans="9:15" x14ac:dyDescent="0.25">
      <c r="I141" s="1">
        <v>45291</v>
      </c>
      <c r="M141">
        <v>194320</v>
      </c>
      <c r="N141">
        <v>303683.82341000001</v>
      </c>
      <c r="O141">
        <v>241018.28435</v>
      </c>
    </row>
    <row r="142" spans="9:15" x14ac:dyDescent="0.25">
      <c r="I142" s="1">
        <v>45322</v>
      </c>
      <c r="M142">
        <v>184530</v>
      </c>
      <c r="N142">
        <v>305463.89727999998</v>
      </c>
      <c r="O142">
        <v>243042.83794</v>
      </c>
    </row>
    <row r="143" spans="9:15" x14ac:dyDescent="0.25">
      <c r="I143" s="1">
        <v>45351</v>
      </c>
      <c r="M143">
        <v>190900</v>
      </c>
      <c r="N143">
        <v>318572.47930000001</v>
      </c>
      <c r="O143">
        <v>250698.68734</v>
      </c>
    </row>
    <row r="144" spans="9:15" x14ac:dyDescent="0.25">
      <c r="I144" s="1">
        <v>45382</v>
      </c>
      <c r="M144">
        <v>200160</v>
      </c>
      <c r="N144">
        <v>328574.67018999998</v>
      </c>
      <c r="O144">
        <v>257868.6698</v>
      </c>
    </row>
    <row r="145" spans="9:15" x14ac:dyDescent="0.25">
      <c r="I145" s="1">
        <v>45412</v>
      </c>
      <c r="M145">
        <v>199220</v>
      </c>
      <c r="N145">
        <v>317733.68179</v>
      </c>
      <c r="O145">
        <v>249900.52789999999</v>
      </c>
    </row>
    <row r="146" spans="9:15" x14ac:dyDescent="0.25">
      <c r="I146" s="1">
        <v>45443</v>
      </c>
      <c r="M146">
        <v>209330</v>
      </c>
      <c r="N146">
        <v>330638.20597000001</v>
      </c>
      <c r="O146">
        <v>258647.04638000001</v>
      </c>
    </row>
    <row r="147" spans="9:15" x14ac:dyDescent="0.25">
      <c r="I147" s="1">
        <v>45473</v>
      </c>
      <c r="M147">
        <v>205550</v>
      </c>
      <c r="N147">
        <v>338002.23001</v>
      </c>
      <c r="O147">
        <v>262475.02266999998</v>
      </c>
    </row>
    <row r="148" spans="9:15" x14ac:dyDescent="0.25">
      <c r="I148" s="1">
        <v>45504</v>
      </c>
      <c r="M148">
        <v>207980</v>
      </c>
      <c r="N148">
        <v>343453.35754</v>
      </c>
      <c r="O148">
        <v>265624.72294000001</v>
      </c>
    </row>
    <row r="149" spans="9:15" x14ac:dyDescent="0.25">
      <c r="I149" s="1">
        <v>45535</v>
      </c>
      <c r="M149">
        <v>210260</v>
      </c>
      <c r="N149">
        <v>352175.86579000001</v>
      </c>
      <c r="O149">
        <v>272584.09068000002</v>
      </c>
    </row>
    <row r="150" spans="9:15" x14ac:dyDescent="0.25">
      <c r="I150" s="1">
        <v>45565</v>
      </c>
      <c r="M150">
        <v>223570</v>
      </c>
      <c r="N150">
        <v>360357.42790000001</v>
      </c>
      <c r="O150">
        <v>277790.44680999999</v>
      </c>
    </row>
    <row r="151" spans="9:15" x14ac:dyDescent="0.25">
      <c r="I151" s="1">
        <v>45596</v>
      </c>
      <c r="M151">
        <v>216680</v>
      </c>
      <c r="N151">
        <v>352268.35261</v>
      </c>
      <c r="O151">
        <v>271623.49888999999</v>
      </c>
    </row>
    <row r="152" spans="9:15" x14ac:dyDescent="0.25">
      <c r="I152" s="1">
        <v>45626</v>
      </c>
      <c r="M152">
        <v>220770</v>
      </c>
      <c r="N152">
        <v>365444.20275</v>
      </c>
      <c r="O152">
        <v>278495.57341000001</v>
      </c>
    </row>
    <row r="153" spans="9:15" x14ac:dyDescent="0.25">
      <c r="I153" s="1">
        <v>45657</v>
      </c>
      <c r="M153">
        <v>214240</v>
      </c>
      <c r="N153">
        <v>356793.89211000002</v>
      </c>
      <c r="O153">
        <v>270614.14867999998</v>
      </c>
    </row>
    <row r="154" spans="9:15" x14ac:dyDescent="0.25">
      <c r="I154" s="1">
        <v>45688</v>
      </c>
      <c r="M154">
        <v>228060</v>
      </c>
      <c r="N154">
        <v>368769.65931999998</v>
      </c>
      <c r="O154">
        <v>281005.73199</v>
      </c>
    </row>
    <row r="155" spans="9:15" x14ac:dyDescent="0.25">
      <c r="I155" s="1">
        <v>45716</v>
      </c>
      <c r="M155">
        <v>229860</v>
      </c>
      <c r="N155">
        <v>366548.41865000001</v>
      </c>
      <c r="O155">
        <v>277998.97065999999</v>
      </c>
    </row>
    <row r="156" spans="9:15" x14ac:dyDescent="0.25">
      <c r="I156" s="1">
        <v>45747</v>
      </c>
      <c r="M156">
        <v>225970</v>
      </c>
      <c r="N156">
        <v>352068.04275000002</v>
      </c>
      <c r="O156">
        <v>268797.20473</v>
      </c>
    </row>
    <row r="157" spans="9:15" x14ac:dyDescent="0.25">
      <c r="I157" s="1">
        <v>45777</v>
      </c>
      <c r="M157">
        <v>222760</v>
      </c>
      <c r="N157">
        <v>355351.63769</v>
      </c>
      <c r="O157">
        <v>271995.89146999997</v>
      </c>
    </row>
    <row r="158" spans="9:15" x14ac:dyDescent="0.25">
      <c r="I158" s="1">
        <v>45808</v>
      </c>
      <c r="M158">
        <v>235500</v>
      </c>
      <c r="N158">
        <v>375776.84230000002</v>
      </c>
      <c r="O158">
        <v>287472.45769000001</v>
      </c>
    </row>
    <row r="159" spans="9:15" x14ac:dyDescent="0.25">
      <c r="I159" s="1">
        <v>45838</v>
      </c>
      <c r="M159">
        <v>244490</v>
      </c>
      <c r="N159">
        <v>392649.6299</v>
      </c>
      <c r="O159">
        <v>298425.15833000001</v>
      </c>
    </row>
    <row r="160" spans="9:15" x14ac:dyDescent="0.25">
      <c r="I160" s="1">
        <v>45869</v>
      </c>
      <c r="M160">
        <v>245750</v>
      </c>
      <c r="N160">
        <v>397974.69523000001</v>
      </c>
      <c r="O160">
        <v>300514.13443999999</v>
      </c>
    </row>
    <row r="161" spans="9:15" x14ac:dyDescent="0.25">
      <c r="I161" s="1">
        <v>45900</v>
      </c>
      <c r="M161">
        <v>251110</v>
      </c>
      <c r="N161">
        <v>407801.02815000003</v>
      </c>
      <c r="O161">
        <v>307395.90811999998</v>
      </c>
    </row>
    <row r="162" spans="9:15" x14ac:dyDescent="0.25">
      <c r="I162" s="1">
        <v>45930</v>
      </c>
      <c r="M162">
        <v>267510</v>
      </c>
      <c r="N162">
        <v>422580.24131000001</v>
      </c>
      <c r="O162">
        <v>314988.58704999997</v>
      </c>
    </row>
    <row r="163" spans="9:15" x14ac:dyDescent="0.25">
      <c r="I163" s="1">
        <v>45961</v>
      </c>
      <c r="M163">
        <v>262540</v>
      </c>
      <c r="N163">
        <v>432031.58010000002</v>
      </c>
      <c r="O163">
        <v>319713.41586000001</v>
      </c>
    </row>
    <row r="164" spans="9:15" x14ac:dyDescent="0.25">
      <c r="I164" s="1">
        <v>45991</v>
      </c>
      <c r="M164">
        <v>261140</v>
      </c>
      <c r="N164">
        <v>431983.99086000002</v>
      </c>
      <c r="O164">
        <v>320033.12927999999</v>
      </c>
    </row>
    <row r="165" spans="9:15" x14ac:dyDescent="0.25">
      <c r="I165" s="1">
        <v>46022</v>
      </c>
      <c r="M165">
        <v>260860</v>
      </c>
      <c r="N165">
        <v>436492.38666000002</v>
      </c>
      <c r="O165">
        <v>324417.58315000002</v>
      </c>
    </row>
    <row r="166" spans="9:15" x14ac:dyDescent="0.25">
      <c r="I166" s="1">
        <v>46053</v>
      </c>
      <c r="M166">
        <v>268640</v>
      </c>
      <c r="N166">
        <v>449431.93377</v>
      </c>
      <c r="O166">
        <v>332560.46448999998</v>
      </c>
    </row>
    <row r="167" spans="9:15" x14ac:dyDescent="0.25">
      <c r="I167" s="1">
        <v>46081</v>
      </c>
      <c r="M167">
        <v>260780</v>
      </c>
      <c r="N167">
        <v>455209.65243000002</v>
      </c>
      <c r="O167">
        <v>335187.69215999998</v>
      </c>
    </row>
    <row r="168" spans="9:15" x14ac:dyDescent="0.25">
      <c r="I168" s="1">
        <v>46112</v>
      </c>
      <c r="M168">
        <v>244940</v>
      </c>
      <c r="N168">
        <v>422517.64448000002</v>
      </c>
      <c r="O168">
        <v>308003.97032999998</v>
      </c>
    </row>
    <row r="169" spans="9:15" x14ac:dyDescent="0.25">
      <c r="I169" s="1">
        <v>46142</v>
      </c>
      <c r="M169">
        <v>259430</v>
      </c>
      <c r="N169">
        <v>465502.88728000002</v>
      </c>
      <c r="O169">
        <v>337110.34552999999</v>
      </c>
    </row>
    <row r="170" spans="9:15" x14ac:dyDescent="0.25">
      <c r="I170" s="1">
        <v>46173</v>
      </c>
      <c r="J170">
        <v>257190</v>
      </c>
      <c r="K170">
        <v>489521.22814999998</v>
      </c>
      <c r="L170">
        <v>351066.71383000002</v>
      </c>
      <c r="M170">
        <v>257190</v>
      </c>
      <c r="N170">
        <v>489521.22814999998</v>
      </c>
      <c r="O170">
        <v>351066.71383000002</v>
      </c>
    </row>
  </sheetData>
  <pageMargins left="0.7" right="0.7" top="0.75" bottom="0.75" header="0.3" footer="0.3"/>
  <drawing r:id="rId1"/>
  <tableParts count="1">
    <tablePart r:id="rId2"/>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1038-10A6-44A1-AFAE-83F83409B26A}">
  <dimension ref="B1:O170"/>
  <sheetViews>
    <sheetView workbookViewId="0">
      <selection activeCell="H18" sqref="H18"/>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3" width="14.28515625" bestFit="1" customWidth="1"/>
    <col min="14" max="14" width="13" bestFit="1" customWidth="1"/>
    <col min="15" max="15" width="14.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114</v>
      </c>
      <c r="N1" t="s">
        <v>113</v>
      </c>
      <c r="O1" t="s">
        <v>115</v>
      </c>
    </row>
    <row r="2" spans="2:15" x14ac:dyDescent="0.25">
      <c r="B2">
        <v>876</v>
      </c>
      <c r="C2" t="s">
        <v>112</v>
      </c>
      <c r="D2" t="s">
        <v>113</v>
      </c>
      <c r="E2" t="str">
        <f>_xlfn.CONCAT(B2,"_",C2,"_",D2)</f>
        <v>876_B_PH_FOORD</v>
      </c>
      <c r="F2" t="str">
        <f>INDEX(
Table_MAPPINGS_PH_GRAPHS_2[SERIES_ID],
MATCH(E2,Table_MAPPINGS_PH_GRAPHS_2[LOOKUP],0
))</f>
        <v>3500</v>
      </c>
      <c r="G2" t="str">
        <f>INDEX(
Table_MAPPINGS_PH_GRAPHS_2[LEGEND_DESCRIPTION],
MATCH(E2,Table_MAPPINGS_PH_GRAPHS_2[LOOKUP],0
))</f>
        <v>Foord</v>
      </c>
      <c r="I2" s="1">
        <v>41061</v>
      </c>
      <c r="M2">
        <v>100000</v>
      </c>
      <c r="N2">
        <v>100000</v>
      </c>
      <c r="O2">
        <v>100000</v>
      </c>
    </row>
    <row r="3" spans="2:15" x14ac:dyDescent="0.25">
      <c r="B3">
        <v>876</v>
      </c>
      <c r="C3" t="s">
        <v>112</v>
      </c>
      <c r="D3" t="s">
        <v>114</v>
      </c>
      <c r="E3" t="str">
        <f>_xlfn.CONCAT(B3,"_",C3,"_",D3)</f>
        <v>876_B_PH_COMP_1</v>
      </c>
      <c r="F3" t="str">
        <f>INDEX(
Table_MAPPINGS_PH_GRAPHS_2[SERIES_ID],
MATCH(E3,Table_MAPPINGS_PH_GRAPHS_2[LOOKUP],0
))</f>
        <v>2627</v>
      </c>
      <c r="G3" t="str">
        <f>INDEX(
Table_MAPPINGS_PH_GRAPHS_2[LEGEND_DESCRIPTION],
MATCH(E3,Table_MAPPINGS_PH_GRAPHS_2[LOOKUP],0
))</f>
        <v>MSCI AC world index</v>
      </c>
      <c r="I3" s="1">
        <v>41090</v>
      </c>
      <c r="M3">
        <v>104938.88985000001</v>
      </c>
      <c r="N3">
        <v>104253</v>
      </c>
      <c r="O3">
        <v>103984.67</v>
      </c>
    </row>
    <row r="4" spans="2:15" x14ac:dyDescent="0.25">
      <c r="B4">
        <v>876</v>
      </c>
      <c r="C4" t="s">
        <v>112</v>
      </c>
      <c r="D4" t="s">
        <v>115</v>
      </c>
      <c r="E4" t="str">
        <f>_xlfn.CONCAT(B4,"_",C4,"_",D4)</f>
        <v>876_B_PH_COMP_2</v>
      </c>
      <c r="F4" t="str">
        <f>INDEX(
Table_MAPPINGS_PH_GRAPHS_2[SERIES_ID],
MATCH(E4,Table_MAPPINGS_PH_GRAPHS_2[LOOKUP],0
))</f>
        <v>5584</v>
      </c>
      <c r="G4" t="str">
        <f>INDEX(
Table_MAPPINGS_PH_GRAPHS_2[LEGEND_DESCRIPTION],
MATCH(E4,Table_MAPPINGS_PH_GRAPHS_2[LOOKUP],0
))</f>
        <v>Peer group</v>
      </c>
      <c r="I4" s="1">
        <v>41121</v>
      </c>
      <c r="M4">
        <v>106375.48708000001</v>
      </c>
      <c r="N4">
        <v>104733</v>
      </c>
      <c r="O4">
        <v>105581.13624000001</v>
      </c>
    </row>
    <row r="5" spans="2:15" x14ac:dyDescent="0.25">
      <c r="I5" s="1">
        <v>41152</v>
      </c>
      <c r="M5">
        <v>108688.43992999999</v>
      </c>
      <c r="N5">
        <v>107376</v>
      </c>
      <c r="O5">
        <v>108106.85874</v>
      </c>
    </row>
    <row r="6" spans="2:15" x14ac:dyDescent="0.25">
      <c r="I6" s="1">
        <v>41182</v>
      </c>
      <c r="M6">
        <v>112111.70404</v>
      </c>
      <c r="N6">
        <v>111424</v>
      </c>
      <c r="O6">
        <v>111336.90790000001</v>
      </c>
    </row>
    <row r="7" spans="2:15" x14ac:dyDescent="0.25">
      <c r="I7" s="1">
        <v>41213</v>
      </c>
      <c r="M7">
        <v>111364.45439</v>
      </c>
      <c r="N7">
        <v>110135</v>
      </c>
      <c r="O7">
        <v>110796.52308</v>
      </c>
    </row>
    <row r="8" spans="2:15" x14ac:dyDescent="0.25">
      <c r="I8" s="1">
        <v>41243</v>
      </c>
      <c r="M8">
        <v>112788.53226000001</v>
      </c>
      <c r="N8">
        <v>111279</v>
      </c>
      <c r="O8">
        <v>112170.77667000001</v>
      </c>
    </row>
    <row r="9" spans="2:15" x14ac:dyDescent="0.25">
      <c r="I9" s="1">
        <v>41274</v>
      </c>
      <c r="M9">
        <v>115343.26536</v>
      </c>
      <c r="N9">
        <v>112849</v>
      </c>
      <c r="O9">
        <v>114431.08512</v>
      </c>
    </row>
    <row r="10" spans="2:15" x14ac:dyDescent="0.25">
      <c r="I10" s="1">
        <v>41305</v>
      </c>
      <c r="M10">
        <v>120656.95372999999</v>
      </c>
      <c r="N10">
        <v>118183</v>
      </c>
      <c r="O10">
        <v>120353.19130000001</v>
      </c>
    </row>
    <row r="11" spans="2:15" x14ac:dyDescent="0.25">
      <c r="I11" s="1">
        <v>41333</v>
      </c>
      <c r="M11">
        <v>120638.17468</v>
      </c>
      <c r="N11">
        <v>117564</v>
      </c>
      <c r="O11">
        <v>119096.47530999999</v>
      </c>
    </row>
    <row r="12" spans="2:15" x14ac:dyDescent="0.25">
      <c r="I12" s="1">
        <v>41364</v>
      </c>
      <c r="M12">
        <v>122843.93045</v>
      </c>
      <c r="N12">
        <v>118673</v>
      </c>
      <c r="O12">
        <v>121040.55852999999</v>
      </c>
    </row>
    <row r="13" spans="2:15" x14ac:dyDescent="0.25">
      <c r="I13" s="1">
        <v>41394</v>
      </c>
      <c r="M13">
        <v>126353.26521</v>
      </c>
      <c r="N13">
        <v>120402</v>
      </c>
      <c r="O13">
        <v>124355.00004</v>
      </c>
    </row>
    <row r="14" spans="2:15" x14ac:dyDescent="0.25">
      <c r="I14" s="1">
        <v>41425</v>
      </c>
      <c r="M14">
        <v>126006.63526</v>
      </c>
      <c r="N14">
        <v>121639</v>
      </c>
      <c r="O14">
        <v>125010.33845</v>
      </c>
    </row>
    <row r="15" spans="2:15" x14ac:dyDescent="0.25">
      <c r="I15" s="1">
        <v>41455</v>
      </c>
      <c r="M15">
        <v>122323.59431</v>
      </c>
      <c r="N15">
        <v>117193</v>
      </c>
      <c r="O15">
        <v>120870.60859</v>
      </c>
    </row>
    <row r="16" spans="2:15" x14ac:dyDescent="0.25">
      <c r="I16" s="1">
        <v>41486</v>
      </c>
      <c r="M16">
        <v>128179.52770999999</v>
      </c>
      <c r="N16">
        <v>123001</v>
      </c>
      <c r="O16">
        <v>126767.6801</v>
      </c>
    </row>
    <row r="17" spans="9:15" x14ac:dyDescent="0.25">
      <c r="I17" s="1">
        <v>41517</v>
      </c>
      <c r="M17">
        <v>125508.99047</v>
      </c>
      <c r="N17">
        <v>121521</v>
      </c>
      <c r="O17">
        <v>124451.78671</v>
      </c>
    </row>
    <row r="18" spans="9:15" x14ac:dyDescent="0.25">
      <c r="I18" s="1">
        <v>41547</v>
      </c>
      <c r="M18">
        <v>131991.67462000001</v>
      </c>
      <c r="N18">
        <v>126750</v>
      </c>
      <c r="O18">
        <v>131108.79990000001</v>
      </c>
    </row>
    <row r="19" spans="9:15" x14ac:dyDescent="0.25">
      <c r="I19" s="1">
        <v>41578</v>
      </c>
      <c r="M19">
        <v>137296.75592</v>
      </c>
      <c r="N19">
        <v>131100</v>
      </c>
      <c r="O19">
        <v>135404.05528999999</v>
      </c>
    </row>
    <row r="20" spans="9:15" x14ac:dyDescent="0.25">
      <c r="I20" s="1">
        <v>41608</v>
      </c>
      <c r="M20">
        <v>139241.16993</v>
      </c>
      <c r="N20">
        <v>133619</v>
      </c>
      <c r="O20">
        <v>137695.17314999999</v>
      </c>
    </row>
    <row r="21" spans="9:15" x14ac:dyDescent="0.25">
      <c r="I21" s="1">
        <v>41639</v>
      </c>
      <c r="M21">
        <v>141643.32326999999</v>
      </c>
      <c r="N21">
        <v>134843</v>
      </c>
      <c r="O21">
        <v>140055.48873000001</v>
      </c>
    </row>
    <row r="22" spans="9:15" x14ac:dyDescent="0.25">
      <c r="I22" s="1">
        <v>41670</v>
      </c>
      <c r="M22">
        <v>135977.52773999999</v>
      </c>
      <c r="N22">
        <v>125930</v>
      </c>
      <c r="O22">
        <v>134718.43624000001</v>
      </c>
    </row>
    <row r="23" spans="9:15" x14ac:dyDescent="0.25">
      <c r="I23" s="1">
        <v>41698</v>
      </c>
      <c r="M23">
        <v>142546.28253</v>
      </c>
      <c r="N23">
        <v>132540</v>
      </c>
      <c r="O23">
        <v>141657.36525999999</v>
      </c>
    </row>
    <row r="24" spans="9:15" x14ac:dyDescent="0.25">
      <c r="I24" s="1">
        <v>41729</v>
      </c>
      <c r="M24">
        <v>143180.07543</v>
      </c>
      <c r="N24">
        <v>132163</v>
      </c>
      <c r="O24">
        <v>141304.05763</v>
      </c>
    </row>
    <row r="25" spans="9:15" x14ac:dyDescent="0.25">
      <c r="I25" s="1">
        <v>41759</v>
      </c>
      <c r="M25">
        <v>144543.12138999999</v>
      </c>
      <c r="N25">
        <v>130494</v>
      </c>
      <c r="O25">
        <v>142064.41476000001</v>
      </c>
    </row>
    <row r="26" spans="9:15" x14ac:dyDescent="0.25">
      <c r="I26" s="1">
        <v>41790</v>
      </c>
      <c r="M26">
        <v>147617.40818</v>
      </c>
      <c r="N26">
        <v>132612</v>
      </c>
      <c r="O26">
        <v>144622.28455000001</v>
      </c>
    </row>
    <row r="27" spans="9:15" x14ac:dyDescent="0.25">
      <c r="I27" s="1">
        <v>41820</v>
      </c>
      <c r="M27">
        <v>150396.70741</v>
      </c>
      <c r="N27">
        <v>135048</v>
      </c>
      <c r="O27">
        <v>146881.18340000001</v>
      </c>
    </row>
    <row r="28" spans="9:15" x14ac:dyDescent="0.25">
      <c r="I28" s="1">
        <v>41851</v>
      </c>
      <c r="M28">
        <v>148572.79229000001</v>
      </c>
      <c r="N28">
        <v>133811</v>
      </c>
      <c r="O28">
        <v>144610.35623999999</v>
      </c>
    </row>
    <row r="29" spans="9:15" x14ac:dyDescent="0.25">
      <c r="I29" s="1">
        <v>41882</v>
      </c>
      <c r="M29">
        <v>151854.43106999999</v>
      </c>
      <c r="N29">
        <v>135598</v>
      </c>
      <c r="O29">
        <v>146251.82839000001</v>
      </c>
    </row>
    <row r="30" spans="9:15" x14ac:dyDescent="0.25">
      <c r="I30" s="1">
        <v>41912</v>
      </c>
      <c r="M30">
        <v>146930.40797</v>
      </c>
      <c r="N30">
        <v>130207</v>
      </c>
      <c r="O30">
        <v>141531.27275</v>
      </c>
    </row>
    <row r="31" spans="9:15" x14ac:dyDescent="0.25">
      <c r="I31" s="1">
        <v>41943</v>
      </c>
      <c r="M31">
        <v>147964.82058</v>
      </c>
      <c r="N31">
        <v>130422</v>
      </c>
      <c r="O31">
        <v>141016.05645999999</v>
      </c>
    </row>
    <row r="32" spans="9:15" x14ac:dyDescent="0.25">
      <c r="I32" s="1">
        <v>41973</v>
      </c>
      <c r="M32">
        <v>150439.74273</v>
      </c>
      <c r="N32">
        <v>130999</v>
      </c>
      <c r="O32">
        <v>144156.27251000001</v>
      </c>
    </row>
    <row r="33" spans="9:15" x14ac:dyDescent="0.25">
      <c r="I33" s="1">
        <v>42004</v>
      </c>
      <c r="M33">
        <v>147536.81476000001</v>
      </c>
      <c r="N33">
        <v>127020</v>
      </c>
      <c r="O33">
        <v>141480.32845</v>
      </c>
    </row>
    <row r="34" spans="9:15" x14ac:dyDescent="0.25">
      <c r="I34" s="1">
        <v>42035</v>
      </c>
      <c r="M34">
        <v>145230.12159</v>
      </c>
      <c r="N34">
        <v>125687</v>
      </c>
      <c r="O34">
        <v>139187.96513</v>
      </c>
    </row>
    <row r="35" spans="9:15" x14ac:dyDescent="0.25">
      <c r="I35" s="1">
        <v>42063</v>
      </c>
      <c r="M35">
        <v>153315.28458000001</v>
      </c>
      <c r="N35">
        <v>130798</v>
      </c>
      <c r="O35">
        <v>146499.94042</v>
      </c>
    </row>
    <row r="36" spans="9:15" x14ac:dyDescent="0.25">
      <c r="I36" s="1">
        <v>42094</v>
      </c>
      <c r="M36">
        <v>150939.73490000001</v>
      </c>
      <c r="N36">
        <v>130564</v>
      </c>
      <c r="O36">
        <v>144160.89306999999</v>
      </c>
    </row>
    <row r="37" spans="9:15" x14ac:dyDescent="0.25">
      <c r="I37" s="1">
        <v>42124</v>
      </c>
      <c r="M37">
        <v>155319.16558</v>
      </c>
      <c r="N37">
        <v>136164</v>
      </c>
      <c r="O37">
        <v>148618.30463999999</v>
      </c>
    </row>
    <row r="38" spans="9:15" x14ac:dyDescent="0.25">
      <c r="I38" s="1">
        <v>42155</v>
      </c>
      <c r="M38">
        <v>155116.50834999999</v>
      </c>
      <c r="N38">
        <v>136052</v>
      </c>
      <c r="O38">
        <v>148876.17225999999</v>
      </c>
    </row>
    <row r="39" spans="9:15" x14ac:dyDescent="0.25">
      <c r="I39" s="1">
        <v>42185</v>
      </c>
      <c r="M39">
        <v>151464.76581000001</v>
      </c>
      <c r="N39">
        <v>133189</v>
      </c>
      <c r="O39">
        <v>145473.59246000001</v>
      </c>
    </row>
    <row r="40" spans="9:15" x14ac:dyDescent="0.25">
      <c r="I40" s="1">
        <v>42216</v>
      </c>
      <c r="M40">
        <v>152780.08168999999</v>
      </c>
      <c r="N40">
        <v>132219</v>
      </c>
      <c r="O40">
        <v>146854.99515</v>
      </c>
    </row>
    <row r="41" spans="9:15" x14ac:dyDescent="0.25">
      <c r="I41" s="1">
        <v>42247</v>
      </c>
      <c r="M41">
        <v>142306.84966000001</v>
      </c>
      <c r="N41">
        <v>121412</v>
      </c>
      <c r="O41">
        <v>137440.20952</v>
      </c>
    </row>
    <row r="42" spans="9:15" x14ac:dyDescent="0.25">
      <c r="I42" s="1">
        <v>42277</v>
      </c>
      <c r="M42">
        <v>137151.21828999999</v>
      </c>
      <c r="N42">
        <v>114612</v>
      </c>
      <c r="O42">
        <v>131626.55738000001</v>
      </c>
    </row>
    <row r="43" spans="9:15" x14ac:dyDescent="0.25">
      <c r="I43" s="1">
        <v>42308</v>
      </c>
      <c r="M43">
        <v>147915.52557999999</v>
      </c>
      <c r="N43">
        <v>127014</v>
      </c>
      <c r="O43">
        <v>141897.70671999999</v>
      </c>
    </row>
    <row r="44" spans="9:15" x14ac:dyDescent="0.25">
      <c r="I44" s="1">
        <v>42338</v>
      </c>
      <c r="M44">
        <v>146694.10493999999</v>
      </c>
      <c r="N44">
        <v>126846</v>
      </c>
      <c r="O44">
        <v>140451.78328</v>
      </c>
    </row>
    <row r="45" spans="9:15" x14ac:dyDescent="0.25">
      <c r="I45" s="1">
        <v>42369</v>
      </c>
      <c r="M45">
        <v>144048.60644</v>
      </c>
      <c r="N45">
        <v>124828</v>
      </c>
      <c r="O45">
        <v>138200.52377999999</v>
      </c>
    </row>
    <row r="46" spans="9:15" x14ac:dyDescent="0.25">
      <c r="I46" s="1">
        <v>42400</v>
      </c>
      <c r="M46">
        <v>135360.94897</v>
      </c>
      <c r="N46">
        <v>114912</v>
      </c>
      <c r="O46">
        <v>128305.72560000001</v>
      </c>
    </row>
    <row r="47" spans="9:15" x14ac:dyDescent="0.25">
      <c r="I47" s="1">
        <v>42429</v>
      </c>
      <c r="M47">
        <v>134429.82113</v>
      </c>
      <c r="N47">
        <v>113003</v>
      </c>
      <c r="O47">
        <v>128508.49997</v>
      </c>
    </row>
    <row r="48" spans="9:15" x14ac:dyDescent="0.25">
      <c r="I48" s="1">
        <v>42460</v>
      </c>
      <c r="M48">
        <v>144392.10654000001</v>
      </c>
      <c r="N48">
        <v>123420</v>
      </c>
      <c r="O48">
        <v>137187.95121</v>
      </c>
    </row>
    <row r="49" spans="9:15" x14ac:dyDescent="0.25">
      <c r="I49" s="1">
        <v>42490</v>
      </c>
      <c r="M49">
        <v>146523.52858000001</v>
      </c>
      <c r="N49">
        <v>124525</v>
      </c>
      <c r="O49">
        <v>139014.26581000001</v>
      </c>
    </row>
    <row r="50" spans="9:15" x14ac:dyDescent="0.25">
      <c r="I50" s="1">
        <v>42521</v>
      </c>
      <c r="M50">
        <v>146708.18922999999</v>
      </c>
      <c r="N50">
        <v>125076</v>
      </c>
      <c r="O50">
        <v>138985.44815000001</v>
      </c>
    </row>
    <row r="51" spans="9:15" x14ac:dyDescent="0.25">
      <c r="I51" s="1">
        <v>42551</v>
      </c>
      <c r="M51">
        <v>145820.09671000001</v>
      </c>
      <c r="N51">
        <v>121582</v>
      </c>
      <c r="O51">
        <v>135612.35471000001</v>
      </c>
    </row>
    <row r="52" spans="9:15" x14ac:dyDescent="0.25">
      <c r="I52" s="1">
        <v>42582</v>
      </c>
      <c r="M52">
        <v>152104.03593000001</v>
      </c>
      <c r="N52">
        <v>126652</v>
      </c>
      <c r="O52">
        <v>142072.10005000001</v>
      </c>
    </row>
    <row r="53" spans="9:15" x14ac:dyDescent="0.25">
      <c r="I53" s="1">
        <v>42613</v>
      </c>
      <c r="M53">
        <v>152615.76501</v>
      </c>
      <c r="N53">
        <v>128648</v>
      </c>
      <c r="O53">
        <v>142284.6115</v>
      </c>
    </row>
    <row r="54" spans="9:15" x14ac:dyDescent="0.25">
      <c r="I54" s="1">
        <v>42643</v>
      </c>
      <c r="M54">
        <v>153550.80515</v>
      </c>
      <c r="N54">
        <v>130778</v>
      </c>
      <c r="O54">
        <v>142808.51767</v>
      </c>
    </row>
    <row r="55" spans="9:15" x14ac:dyDescent="0.25">
      <c r="I55" s="1">
        <v>42674</v>
      </c>
      <c r="M55">
        <v>150944.42965999999</v>
      </c>
      <c r="N55">
        <v>126807</v>
      </c>
      <c r="O55">
        <v>139632.72756999999</v>
      </c>
    </row>
    <row r="56" spans="9:15" x14ac:dyDescent="0.25">
      <c r="I56" s="1">
        <v>42704</v>
      </c>
      <c r="M56">
        <v>152091.51655999999</v>
      </c>
      <c r="N56">
        <v>128283</v>
      </c>
      <c r="O56">
        <v>140129.44307000001</v>
      </c>
    </row>
    <row r="57" spans="9:15" x14ac:dyDescent="0.25">
      <c r="I57" s="1">
        <v>42735</v>
      </c>
      <c r="M57">
        <v>155377.06765000001</v>
      </c>
      <c r="N57">
        <v>127872</v>
      </c>
      <c r="O57">
        <v>142862.33155</v>
      </c>
    </row>
    <row r="58" spans="9:15" x14ac:dyDescent="0.25">
      <c r="I58" s="1">
        <v>42766</v>
      </c>
      <c r="M58">
        <v>159625.82745000001</v>
      </c>
      <c r="N58">
        <v>132055</v>
      </c>
      <c r="O58">
        <v>146838.90455000001</v>
      </c>
    </row>
    <row r="59" spans="9:15" x14ac:dyDescent="0.25">
      <c r="I59" s="1">
        <v>42794</v>
      </c>
      <c r="M59">
        <v>164103.84813999999</v>
      </c>
      <c r="N59">
        <v>134672</v>
      </c>
      <c r="O59">
        <v>150152.23633000001</v>
      </c>
    </row>
    <row r="60" spans="9:15" x14ac:dyDescent="0.25">
      <c r="I60" s="1">
        <v>42825</v>
      </c>
      <c r="M60">
        <v>166110.85897999999</v>
      </c>
      <c r="N60">
        <v>137634</v>
      </c>
      <c r="O60">
        <v>152161.13811999999</v>
      </c>
    </row>
    <row r="61" spans="9:15" x14ac:dyDescent="0.25">
      <c r="I61" s="1">
        <v>42855</v>
      </c>
      <c r="M61">
        <v>168700.02033999999</v>
      </c>
      <c r="N61">
        <v>143677</v>
      </c>
      <c r="O61">
        <v>155431.67441000001</v>
      </c>
    </row>
    <row r="62" spans="9:15" x14ac:dyDescent="0.25">
      <c r="I62" s="1">
        <v>42886</v>
      </c>
      <c r="M62">
        <v>172425.31416000001</v>
      </c>
      <c r="N62">
        <v>146360</v>
      </c>
      <c r="O62">
        <v>159569.03244000001</v>
      </c>
    </row>
    <row r="63" spans="9:15" x14ac:dyDescent="0.25">
      <c r="I63" s="1">
        <v>42916</v>
      </c>
      <c r="M63">
        <v>173209.33945</v>
      </c>
      <c r="N63">
        <v>146480</v>
      </c>
      <c r="O63">
        <v>160012.63435000001</v>
      </c>
    </row>
    <row r="64" spans="9:15" x14ac:dyDescent="0.25">
      <c r="I64" s="1">
        <v>42947</v>
      </c>
      <c r="M64">
        <v>178049.63928999999</v>
      </c>
      <c r="N64">
        <v>153360</v>
      </c>
      <c r="O64">
        <v>164111.38998000001</v>
      </c>
    </row>
    <row r="65" spans="9:15" x14ac:dyDescent="0.25">
      <c r="I65" s="1">
        <v>42978</v>
      </c>
      <c r="M65">
        <v>178731.94472999999</v>
      </c>
      <c r="N65">
        <v>151930</v>
      </c>
      <c r="O65">
        <v>163983.38310000001</v>
      </c>
    </row>
    <row r="66" spans="9:15" x14ac:dyDescent="0.25">
      <c r="I66" s="1">
        <v>43008</v>
      </c>
      <c r="M66">
        <v>182184.94232999999</v>
      </c>
      <c r="N66">
        <v>155420</v>
      </c>
      <c r="O66">
        <v>167516.37229</v>
      </c>
    </row>
    <row r="67" spans="9:15" x14ac:dyDescent="0.25">
      <c r="I67" s="1">
        <v>43039</v>
      </c>
      <c r="M67">
        <v>185968.13821</v>
      </c>
      <c r="N67">
        <v>153760</v>
      </c>
      <c r="O67">
        <v>170297.68012</v>
      </c>
    </row>
    <row r="68" spans="9:15" x14ac:dyDescent="0.25">
      <c r="I68" s="1">
        <v>43069</v>
      </c>
      <c r="M68">
        <v>189568.23837000001</v>
      </c>
      <c r="N68">
        <v>158160</v>
      </c>
      <c r="O68">
        <v>173378.46733000001</v>
      </c>
    </row>
    <row r="69" spans="9:15" x14ac:dyDescent="0.25">
      <c r="I69" s="1">
        <v>43100</v>
      </c>
      <c r="M69">
        <v>192624.52856999999</v>
      </c>
      <c r="N69">
        <v>161690</v>
      </c>
      <c r="O69">
        <v>175905.64921</v>
      </c>
    </row>
    <row r="70" spans="9:15" x14ac:dyDescent="0.25">
      <c r="I70" s="1">
        <v>43131</v>
      </c>
      <c r="M70">
        <v>203491.33816000001</v>
      </c>
      <c r="N70">
        <v>171720</v>
      </c>
      <c r="O70">
        <v>185410.90445999999</v>
      </c>
    </row>
    <row r="71" spans="9:15" x14ac:dyDescent="0.25">
      <c r="I71" s="1">
        <v>43159</v>
      </c>
      <c r="M71">
        <v>194945.38427000001</v>
      </c>
      <c r="N71">
        <v>162980</v>
      </c>
      <c r="O71">
        <v>177603.91875000001</v>
      </c>
    </row>
    <row r="72" spans="9:15" x14ac:dyDescent="0.25">
      <c r="I72" s="1">
        <v>43190</v>
      </c>
      <c r="M72">
        <v>190772.44488</v>
      </c>
      <c r="N72">
        <v>157630</v>
      </c>
      <c r="O72">
        <v>173282.31812000001</v>
      </c>
    </row>
    <row r="73" spans="9:15" x14ac:dyDescent="0.25">
      <c r="I73" s="1">
        <v>43220</v>
      </c>
      <c r="M73">
        <v>192594.01261000001</v>
      </c>
      <c r="N73">
        <v>160690</v>
      </c>
      <c r="O73">
        <v>175418.83712000001</v>
      </c>
    </row>
    <row r="74" spans="9:15" x14ac:dyDescent="0.25">
      <c r="I74" s="1">
        <v>43251</v>
      </c>
      <c r="M74">
        <v>192834.54092999999</v>
      </c>
      <c r="N74">
        <v>159280</v>
      </c>
      <c r="O74">
        <v>174851.91852000001</v>
      </c>
    </row>
    <row r="75" spans="9:15" x14ac:dyDescent="0.25">
      <c r="I75" s="1">
        <v>43281</v>
      </c>
      <c r="M75">
        <v>191790.26931999999</v>
      </c>
      <c r="N75">
        <v>157990</v>
      </c>
      <c r="O75">
        <v>173393.18142000001</v>
      </c>
    </row>
    <row r="76" spans="9:15" x14ac:dyDescent="0.25">
      <c r="I76" s="1">
        <v>43312</v>
      </c>
      <c r="M76">
        <v>197573.98162999999</v>
      </c>
      <c r="N76">
        <v>159810</v>
      </c>
      <c r="O76">
        <v>177767.96074000001</v>
      </c>
    </row>
    <row r="77" spans="9:15" x14ac:dyDescent="0.25">
      <c r="I77" s="1">
        <v>43343</v>
      </c>
      <c r="M77">
        <v>199126.22651000001</v>
      </c>
      <c r="N77">
        <v>159270</v>
      </c>
      <c r="O77">
        <v>178546.79772999999</v>
      </c>
    </row>
    <row r="78" spans="9:15" x14ac:dyDescent="0.25">
      <c r="I78" s="1">
        <v>43373</v>
      </c>
      <c r="M78">
        <v>199992.87961</v>
      </c>
      <c r="N78">
        <v>158190</v>
      </c>
      <c r="O78">
        <v>178644.51639</v>
      </c>
    </row>
    <row r="79" spans="9:15" x14ac:dyDescent="0.25">
      <c r="I79" s="1">
        <v>43404</v>
      </c>
      <c r="M79">
        <v>185005.63370999999</v>
      </c>
      <c r="N79">
        <v>143940</v>
      </c>
      <c r="O79">
        <v>163986.21575</v>
      </c>
    </row>
    <row r="80" spans="9:15" x14ac:dyDescent="0.25">
      <c r="I80" s="1">
        <v>43434</v>
      </c>
      <c r="M80">
        <v>187711.38167</v>
      </c>
      <c r="N80">
        <v>145380</v>
      </c>
      <c r="O80">
        <v>165687.65473000001</v>
      </c>
    </row>
    <row r="81" spans="9:15" x14ac:dyDescent="0.25">
      <c r="I81" s="1">
        <v>43465</v>
      </c>
      <c r="M81">
        <v>174490.07058</v>
      </c>
      <c r="N81">
        <v>136560</v>
      </c>
      <c r="O81">
        <v>154221.75422</v>
      </c>
    </row>
    <row r="82" spans="9:15" x14ac:dyDescent="0.25">
      <c r="I82" s="1">
        <v>43496</v>
      </c>
      <c r="M82">
        <v>188267.71098999999</v>
      </c>
      <c r="N82">
        <v>151000</v>
      </c>
      <c r="O82">
        <v>165811.95087</v>
      </c>
    </row>
    <row r="83" spans="9:15" x14ac:dyDescent="0.25">
      <c r="I83" s="1">
        <v>43524</v>
      </c>
      <c r="M83">
        <v>193303.31294</v>
      </c>
      <c r="N83">
        <v>154410</v>
      </c>
      <c r="O83">
        <v>170596.33864</v>
      </c>
    </row>
    <row r="84" spans="9:15" x14ac:dyDescent="0.25">
      <c r="I84" s="1">
        <v>43555</v>
      </c>
      <c r="M84">
        <v>195734.33906</v>
      </c>
      <c r="N84">
        <v>155420</v>
      </c>
      <c r="O84">
        <v>171544.01835999999</v>
      </c>
    </row>
    <row r="85" spans="9:15" x14ac:dyDescent="0.25">
      <c r="I85" s="1">
        <v>43585</v>
      </c>
      <c r="M85">
        <v>202343.39056</v>
      </c>
      <c r="N85">
        <v>158940</v>
      </c>
      <c r="O85">
        <v>177205.26259</v>
      </c>
    </row>
    <row r="86" spans="9:15" x14ac:dyDescent="0.25">
      <c r="I86" s="1">
        <v>43616</v>
      </c>
      <c r="M86">
        <v>190340.60500000001</v>
      </c>
      <c r="N86">
        <v>144770</v>
      </c>
      <c r="O86">
        <v>167669.74109</v>
      </c>
    </row>
    <row r="87" spans="9:15" x14ac:dyDescent="0.25">
      <c r="I87" s="1">
        <v>43646</v>
      </c>
      <c r="M87">
        <v>202804.02497999999</v>
      </c>
      <c r="N87">
        <v>156630</v>
      </c>
      <c r="O87">
        <v>177428.12002</v>
      </c>
    </row>
    <row r="88" spans="9:15" x14ac:dyDescent="0.25">
      <c r="I88" s="1">
        <v>43677</v>
      </c>
      <c r="M88">
        <v>203398.30363000001</v>
      </c>
      <c r="N88">
        <v>155960</v>
      </c>
      <c r="O88">
        <v>177907.17593999999</v>
      </c>
    </row>
    <row r="89" spans="9:15" x14ac:dyDescent="0.25">
      <c r="I89" s="1">
        <v>43708</v>
      </c>
      <c r="M89">
        <v>198573.18351999999</v>
      </c>
      <c r="N89">
        <v>154670</v>
      </c>
      <c r="O89">
        <v>173050.31004000001</v>
      </c>
    </row>
    <row r="90" spans="9:15" x14ac:dyDescent="0.25">
      <c r="I90" s="1">
        <v>43738</v>
      </c>
      <c r="M90">
        <v>202751.52189</v>
      </c>
      <c r="N90">
        <v>155700</v>
      </c>
      <c r="O90">
        <v>175742.76519999999</v>
      </c>
    </row>
    <row r="91" spans="9:15" x14ac:dyDescent="0.25">
      <c r="I91" s="1">
        <v>43769</v>
      </c>
      <c r="M91">
        <v>208300.57433</v>
      </c>
      <c r="N91">
        <v>161430</v>
      </c>
      <c r="O91">
        <v>180653.86162000001</v>
      </c>
    </row>
    <row r="92" spans="9:15" x14ac:dyDescent="0.25">
      <c r="I92" s="1">
        <v>43799</v>
      </c>
      <c r="M92">
        <v>213385.47128</v>
      </c>
      <c r="N92">
        <v>166600</v>
      </c>
      <c r="O92">
        <v>184972.37411999999</v>
      </c>
    </row>
    <row r="93" spans="9:15" x14ac:dyDescent="0.25">
      <c r="I93" s="1">
        <v>43830</v>
      </c>
      <c r="M93">
        <v>220899.90766999999</v>
      </c>
      <c r="N93">
        <v>173610</v>
      </c>
      <c r="O93">
        <v>191108.33321000001</v>
      </c>
    </row>
    <row r="94" spans="9:15" x14ac:dyDescent="0.25">
      <c r="I94" s="1">
        <v>43861</v>
      </c>
      <c r="M94">
        <v>218459.80501000001</v>
      </c>
      <c r="N94">
        <v>167760</v>
      </c>
      <c r="O94">
        <v>189414.67383000001</v>
      </c>
    </row>
    <row r="95" spans="9:15" x14ac:dyDescent="0.25">
      <c r="I95" s="1">
        <v>43890</v>
      </c>
      <c r="M95">
        <v>200814.54123999999</v>
      </c>
      <c r="N95">
        <v>158460</v>
      </c>
      <c r="O95">
        <v>174109.43781999999</v>
      </c>
    </row>
    <row r="96" spans="9:15" x14ac:dyDescent="0.25">
      <c r="I96" s="1">
        <v>43921</v>
      </c>
      <c r="M96">
        <v>173704.19868</v>
      </c>
      <c r="N96">
        <v>140400</v>
      </c>
      <c r="O96">
        <v>151200.44880000001</v>
      </c>
    </row>
    <row r="97" spans="9:15" x14ac:dyDescent="0.25">
      <c r="I97" s="1">
        <v>43951</v>
      </c>
      <c r="M97">
        <v>192312.27210999999</v>
      </c>
      <c r="N97">
        <v>159190</v>
      </c>
      <c r="O97">
        <v>166513.90929000001</v>
      </c>
    </row>
    <row r="98" spans="9:15" x14ac:dyDescent="0.25">
      <c r="I98" s="1">
        <v>43982</v>
      </c>
      <c r="M98">
        <v>200676.13183</v>
      </c>
      <c r="N98">
        <v>168290</v>
      </c>
      <c r="O98">
        <v>173486.16305</v>
      </c>
    </row>
    <row r="99" spans="9:15" x14ac:dyDescent="0.25">
      <c r="I99" s="1">
        <v>44012</v>
      </c>
      <c r="M99">
        <v>207088.30848000001</v>
      </c>
      <c r="N99">
        <v>176080</v>
      </c>
      <c r="O99">
        <v>177771.46210999999</v>
      </c>
    </row>
    <row r="100" spans="9:15" x14ac:dyDescent="0.25">
      <c r="I100" s="1">
        <v>44043</v>
      </c>
      <c r="M100">
        <v>218040.51579999999</v>
      </c>
      <c r="N100">
        <v>182630</v>
      </c>
      <c r="O100">
        <v>187352.93504000001</v>
      </c>
    </row>
    <row r="101" spans="9:15" x14ac:dyDescent="0.25">
      <c r="I101" s="1">
        <v>44074</v>
      </c>
      <c r="M101">
        <v>231385.70600999999</v>
      </c>
      <c r="N101">
        <v>191960</v>
      </c>
      <c r="O101">
        <v>197898.33854999999</v>
      </c>
    </row>
    <row r="102" spans="9:15" x14ac:dyDescent="0.25">
      <c r="I102" s="1">
        <v>44104</v>
      </c>
      <c r="M102">
        <v>223925.08723999999</v>
      </c>
      <c r="N102">
        <v>185660</v>
      </c>
      <c r="O102">
        <v>191623.49677</v>
      </c>
    </row>
    <row r="103" spans="9:15" x14ac:dyDescent="0.25">
      <c r="I103" s="1">
        <v>44135</v>
      </c>
      <c r="M103">
        <v>218481.7139</v>
      </c>
      <c r="N103">
        <v>184820</v>
      </c>
      <c r="O103">
        <v>186280.86121999999</v>
      </c>
    </row>
    <row r="104" spans="9:15" x14ac:dyDescent="0.25">
      <c r="I104" s="1">
        <v>44165</v>
      </c>
      <c r="M104">
        <v>245412.48963</v>
      </c>
      <c r="N104">
        <v>203370</v>
      </c>
      <c r="O104">
        <v>208675.95616999999</v>
      </c>
    </row>
    <row r="105" spans="9:15" x14ac:dyDescent="0.25">
      <c r="I105" s="1">
        <v>44196</v>
      </c>
      <c r="M105">
        <v>256806.85748000001</v>
      </c>
      <c r="N105">
        <v>214510</v>
      </c>
      <c r="O105">
        <v>217685.18583</v>
      </c>
    </row>
    <row r="106" spans="9:15" x14ac:dyDescent="0.25">
      <c r="I106" s="1">
        <v>44227</v>
      </c>
      <c r="M106">
        <v>255638.89454000001</v>
      </c>
      <c r="N106">
        <v>217230</v>
      </c>
      <c r="O106">
        <v>217916.08450999999</v>
      </c>
    </row>
    <row r="107" spans="9:15" x14ac:dyDescent="0.25">
      <c r="I107" s="1">
        <v>44255</v>
      </c>
      <c r="M107">
        <v>261560.06948000001</v>
      </c>
      <c r="N107">
        <v>226170</v>
      </c>
      <c r="O107">
        <v>222244.29019999999</v>
      </c>
    </row>
    <row r="108" spans="9:15" x14ac:dyDescent="0.25">
      <c r="I108" s="1">
        <v>44286</v>
      </c>
      <c r="M108">
        <v>268546.47814999998</v>
      </c>
      <c r="N108">
        <v>225550</v>
      </c>
      <c r="O108">
        <v>227333.68445</v>
      </c>
    </row>
    <row r="109" spans="9:15" x14ac:dyDescent="0.25">
      <c r="I109" s="1">
        <v>44316</v>
      </c>
      <c r="M109">
        <v>280288.00800999999</v>
      </c>
      <c r="N109">
        <v>232720</v>
      </c>
      <c r="O109">
        <v>237174.57318000001</v>
      </c>
    </row>
    <row r="110" spans="9:15" x14ac:dyDescent="0.25">
      <c r="I110" s="1">
        <v>44347</v>
      </c>
      <c r="M110">
        <v>284649.96635</v>
      </c>
      <c r="N110">
        <v>237650</v>
      </c>
      <c r="O110">
        <v>241416.06094</v>
      </c>
    </row>
    <row r="111" spans="9:15" x14ac:dyDescent="0.25">
      <c r="I111" s="1">
        <v>44377</v>
      </c>
      <c r="M111">
        <v>288401.38652</v>
      </c>
      <c r="N111">
        <v>235650</v>
      </c>
      <c r="O111">
        <v>242593.83332999999</v>
      </c>
    </row>
    <row r="112" spans="9:15" x14ac:dyDescent="0.25">
      <c r="I112" s="1">
        <v>44408</v>
      </c>
      <c r="M112">
        <v>290388.19423999998</v>
      </c>
      <c r="N112">
        <v>228050</v>
      </c>
      <c r="O112">
        <v>245568.03373</v>
      </c>
    </row>
    <row r="113" spans="9:15" x14ac:dyDescent="0.25">
      <c r="I113" s="1">
        <v>44439</v>
      </c>
      <c r="M113">
        <v>297656.41382999998</v>
      </c>
      <c r="N113">
        <v>226450</v>
      </c>
      <c r="O113">
        <v>250666.68914</v>
      </c>
    </row>
    <row r="114" spans="9:15" x14ac:dyDescent="0.25">
      <c r="I114" s="1">
        <v>44469</v>
      </c>
      <c r="M114">
        <v>285360.29953000002</v>
      </c>
      <c r="N114">
        <v>213490</v>
      </c>
      <c r="O114">
        <v>240222.98740000001</v>
      </c>
    </row>
    <row r="115" spans="9:15" x14ac:dyDescent="0.25">
      <c r="I115" s="1">
        <v>44500</v>
      </c>
      <c r="M115">
        <v>299926.09662000003</v>
      </c>
      <c r="N115">
        <v>225940</v>
      </c>
      <c r="O115">
        <v>250721.09228000001</v>
      </c>
    </row>
    <row r="116" spans="9:15" x14ac:dyDescent="0.25">
      <c r="I116" s="1">
        <v>44530</v>
      </c>
      <c r="M116">
        <v>292703.89351999998</v>
      </c>
      <c r="N116">
        <v>216280</v>
      </c>
      <c r="O116">
        <v>244277.56021</v>
      </c>
    </row>
    <row r="117" spans="9:15" x14ac:dyDescent="0.25">
      <c r="I117" s="1">
        <v>44561</v>
      </c>
      <c r="M117">
        <v>304412.03580999997</v>
      </c>
      <c r="N117">
        <v>220390</v>
      </c>
      <c r="O117">
        <v>254268.51242000001</v>
      </c>
    </row>
    <row r="118" spans="9:15" x14ac:dyDescent="0.25">
      <c r="I118" s="1">
        <v>44592</v>
      </c>
      <c r="M118">
        <v>289461.62813999999</v>
      </c>
      <c r="N118">
        <v>213330</v>
      </c>
      <c r="O118">
        <v>237842.76652</v>
      </c>
    </row>
    <row r="119" spans="9:15" x14ac:dyDescent="0.25">
      <c r="I119" s="1">
        <v>44620</v>
      </c>
      <c r="M119">
        <v>281985.63403000002</v>
      </c>
      <c r="N119">
        <v>211630</v>
      </c>
      <c r="O119">
        <v>231944.26590999999</v>
      </c>
    </row>
    <row r="120" spans="9:15" x14ac:dyDescent="0.25">
      <c r="I120" s="1">
        <v>44651</v>
      </c>
      <c r="M120">
        <v>288093.16755999997</v>
      </c>
      <c r="N120">
        <v>212020</v>
      </c>
      <c r="O120">
        <v>236815.09549000001</v>
      </c>
    </row>
    <row r="121" spans="9:15" x14ac:dyDescent="0.25">
      <c r="I121" s="1">
        <v>44681</v>
      </c>
      <c r="M121">
        <v>265033.41106000001</v>
      </c>
      <c r="N121">
        <v>197820</v>
      </c>
      <c r="O121">
        <v>218438.24408</v>
      </c>
    </row>
    <row r="122" spans="9:15" x14ac:dyDescent="0.25">
      <c r="I122" s="1">
        <v>44712</v>
      </c>
      <c r="M122">
        <v>265344.04781999998</v>
      </c>
      <c r="N122">
        <v>198690</v>
      </c>
      <c r="O122">
        <v>217367.89668000001</v>
      </c>
    </row>
    <row r="123" spans="9:15" x14ac:dyDescent="0.25">
      <c r="I123" s="1">
        <v>44742</v>
      </c>
      <c r="M123">
        <v>242976.63573000001</v>
      </c>
      <c r="N123">
        <v>187340</v>
      </c>
      <c r="O123">
        <v>199413.30841</v>
      </c>
    </row>
    <row r="124" spans="9:15" x14ac:dyDescent="0.25">
      <c r="I124" s="1">
        <v>44773</v>
      </c>
      <c r="M124">
        <v>259943.95236</v>
      </c>
      <c r="N124">
        <v>191700</v>
      </c>
      <c r="O124">
        <v>211378.10691</v>
      </c>
    </row>
    <row r="125" spans="9:15" x14ac:dyDescent="0.25">
      <c r="I125" s="1">
        <v>44804</v>
      </c>
      <c r="M125">
        <v>250374.14124999999</v>
      </c>
      <c r="N125">
        <v>187590</v>
      </c>
      <c r="O125">
        <v>203345.73884999999</v>
      </c>
    </row>
    <row r="126" spans="9:15" x14ac:dyDescent="0.25">
      <c r="I126" s="1">
        <v>44834</v>
      </c>
      <c r="M126">
        <v>226405.99520999999</v>
      </c>
      <c r="N126">
        <v>169090</v>
      </c>
      <c r="O126">
        <v>184800.60746</v>
      </c>
    </row>
    <row r="127" spans="9:15" x14ac:dyDescent="0.25">
      <c r="I127" s="1">
        <v>44865</v>
      </c>
      <c r="M127">
        <v>240068.92692999999</v>
      </c>
      <c r="N127">
        <v>166870</v>
      </c>
      <c r="O127">
        <v>195149.44148000001</v>
      </c>
    </row>
    <row r="128" spans="9:15" x14ac:dyDescent="0.25">
      <c r="I128" s="1">
        <v>44895</v>
      </c>
      <c r="M128">
        <v>258689.48843</v>
      </c>
      <c r="N128">
        <v>189980</v>
      </c>
      <c r="O128">
        <v>209375.83575999999</v>
      </c>
    </row>
    <row r="129" spans="9:15" x14ac:dyDescent="0.25">
      <c r="I129" s="1">
        <v>44926</v>
      </c>
      <c r="M129">
        <v>248510.19545999999</v>
      </c>
      <c r="N129">
        <v>189210</v>
      </c>
      <c r="O129">
        <v>204455.50362</v>
      </c>
    </row>
    <row r="130" spans="9:15" x14ac:dyDescent="0.25">
      <c r="I130" s="1">
        <v>44957</v>
      </c>
      <c r="M130">
        <v>266322.12328</v>
      </c>
      <c r="N130">
        <v>208980</v>
      </c>
      <c r="O130">
        <v>216681.94274</v>
      </c>
    </row>
    <row r="131" spans="9:15" x14ac:dyDescent="0.25">
      <c r="I131" s="1">
        <v>44985</v>
      </c>
      <c r="M131">
        <v>258689.41800999999</v>
      </c>
      <c r="N131">
        <v>199220</v>
      </c>
      <c r="O131">
        <v>211654.92167000001</v>
      </c>
    </row>
    <row r="132" spans="9:15" x14ac:dyDescent="0.25">
      <c r="I132" s="1">
        <v>45016</v>
      </c>
      <c r="M132">
        <v>266665.48254</v>
      </c>
      <c r="N132">
        <v>206890</v>
      </c>
      <c r="O132">
        <v>216882.79824</v>
      </c>
    </row>
    <row r="133" spans="9:15" x14ac:dyDescent="0.25">
      <c r="I133" s="1">
        <v>45046</v>
      </c>
      <c r="M133">
        <v>270498.14556999999</v>
      </c>
      <c r="N133">
        <v>201250</v>
      </c>
      <c r="O133">
        <v>220396.29957</v>
      </c>
    </row>
    <row r="134" spans="9:15" x14ac:dyDescent="0.25">
      <c r="I134" s="1">
        <v>45077</v>
      </c>
      <c r="M134">
        <v>267600.66353000002</v>
      </c>
      <c r="N134">
        <v>193720</v>
      </c>
      <c r="O134">
        <v>217112.39470999999</v>
      </c>
    </row>
    <row r="135" spans="9:15" x14ac:dyDescent="0.25">
      <c r="I135" s="1">
        <v>45107</v>
      </c>
      <c r="M135">
        <v>283137.97905999998</v>
      </c>
      <c r="N135">
        <v>201910</v>
      </c>
      <c r="O135">
        <v>227946.30321000001</v>
      </c>
    </row>
    <row r="136" spans="9:15" x14ac:dyDescent="0.25">
      <c r="I136" s="1">
        <v>45138</v>
      </c>
      <c r="M136">
        <v>293503.23155999999</v>
      </c>
      <c r="N136">
        <v>212280</v>
      </c>
      <c r="O136">
        <v>235240.58491000001</v>
      </c>
    </row>
    <row r="137" spans="9:15" x14ac:dyDescent="0.25">
      <c r="I137" s="1">
        <v>45169</v>
      </c>
      <c r="M137">
        <v>285301.48197999998</v>
      </c>
      <c r="N137">
        <v>201190</v>
      </c>
      <c r="O137">
        <v>228559.75229999999</v>
      </c>
    </row>
    <row r="138" spans="9:15" x14ac:dyDescent="0.25">
      <c r="I138" s="1">
        <v>45199</v>
      </c>
      <c r="M138">
        <v>273504.32701000001</v>
      </c>
      <c r="N138">
        <v>192690</v>
      </c>
      <c r="O138">
        <v>218503.1232</v>
      </c>
    </row>
    <row r="139" spans="9:15" x14ac:dyDescent="0.25">
      <c r="I139" s="1">
        <v>45230</v>
      </c>
      <c r="M139">
        <v>265280.74677999999</v>
      </c>
      <c r="N139">
        <v>184000</v>
      </c>
      <c r="O139">
        <v>210352.95670000001</v>
      </c>
    </row>
    <row r="140" spans="9:15" x14ac:dyDescent="0.25">
      <c r="I140" s="1">
        <v>45260</v>
      </c>
      <c r="M140">
        <v>289765.05063000001</v>
      </c>
      <c r="N140">
        <v>194340</v>
      </c>
      <c r="O140">
        <v>229431.96987</v>
      </c>
    </row>
    <row r="141" spans="9:15" x14ac:dyDescent="0.25">
      <c r="I141" s="1">
        <v>45291</v>
      </c>
      <c r="M141">
        <v>303683.82341000001</v>
      </c>
      <c r="N141">
        <v>203540</v>
      </c>
      <c r="O141">
        <v>241018.28435</v>
      </c>
    </row>
    <row r="142" spans="9:15" x14ac:dyDescent="0.25">
      <c r="I142" s="1">
        <v>45322</v>
      </c>
      <c r="M142">
        <v>305463.89727999998</v>
      </c>
      <c r="N142">
        <v>193370</v>
      </c>
      <c r="O142">
        <v>243042.83794</v>
      </c>
    </row>
    <row r="143" spans="9:15" x14ac:dyDescent="0.25">
      <c r="I143" s="1">
        <v>45351</v>
      </c>
      <c r="M143">
        <v>318572.47930000001</v>
      </c>
      <c r="N143">
        <v>200130</v>
      </c>
      <c r="O143">
        <v>250698.68734</v>
      </c>
    </row>
    <row r="144" spans="9:15" x14ac:dyDescent="0.25">
      <c r="I144" s="1">
        <v>45382</v>
      </c>
      <c r="M144">
        <v>328574.67018999998</v>
      </c>
      <c r="N144">
        <v>209910</v>
      </c>
      <c r="O144">
        <v>257868.6698</v>
      </c>
    </row>
    <row r="145" spans="9:15" x14ac:dyDescent="0.25">
      <c r="I145" s="1">
        <v>45412</v>
      </c>
      <c r="M145">
        <v>317733.68179</v>
      </c>
      <c r="N145">
        <v>209020</v>
      </c>
      <c r="O145">
        <v>249900.52789999999</v>
      </c>
    </row>
    <row r="146" spans="9:15" x14ac:dyDescent="0.25">
      <c r="I146" s="1">
        <v>45443</v>
      </c>
      <c r="M146">
        <v>330638.20597000001</v>
      </c>
      <c r="N146">
        <v>219730</v>
      </c>
      <c r="O146">
        <v>258647.04638000001</v>
      </c>
    </row>
    <row r="147" spans="9:15" x14ac:dyDescent="0.25">
      <c r="I147" s="1">
        <v>45473</v>
      </c>
      <c r="M147">
        <v>338002.23001</v>
      </c>
      <c r="N147">
        <v>215840</v>
      </c>
      <c r="O147">
        <v>262475.02266999998</v>
      </c>
    </row>
    <row r="148" spans="9:15" x14ac:dyDescent="0.25">
      <c r="I148" s="1">
        <v>45504</v>
      </c>
      <c r="M148">
        <v>343453.35754</v>
      </c>
      <c r="N148">
        <v>218490</v>
      </c>
      <c r="O148">
        <v>265624.72294000001</v>
      </c>
    </row>
    <row r="149" spans="9:15" x14ac:dyDescent="0.25">
      <c r="I149" s="1">
        <v>45535</v>
      </c>
      <c r="M149">
        <v>352175.86579000001</v>
      </c>
      <c r="N149">
        <v>220980</v>
      </c>
      <c r="O149">
        <v>272584.09068000002</v>
      </c>
    </row>
    <row r="150" spans="9:15" x14ac:dyDescent="0.25">
      <c r="I150" s="1">
        <v>45565</v>
      </c>
      <c r="M150">
        <v>360357.42790000001</v>
      </c>
      <c r="N150">
        <v>235070</v>
      </c>
      <c r="O150">
        <v>277790.44680999999</v>
      </c>
    </row>
    <row r="151" spans="9:15" x14ac:dyDescent="0.25">
      <c r="I151" s="1">
        <v>45596</v>
      </c>
      <c r="M151">
        <v>352268.35261</v>
      </c>
      <c r="N151">
        <v>227920</v>
      </c>
      <c r="O151">
        <v>271623.49888999999</v>
      </c>
    </row>
    <row r="152" spans="9:15" x14ac:dyDescent="0.25">
      <c r="I152" s="1">
        <v>45626</v>
      </c>
      <c r="M152">
        <v>365444.20275</v>
      </c>
      <c r="N152">
        <v>232310</v>
      </c>
      <c r="O152">
        <v>278495.57341000001</v>
      </c>
    </row>
    <row r="153" spans="9:15" x14ac:dyDescent="0.25">
      <c r="I153" s="1">
        <v>45657</v>
      </c>
      <c r="M153">
        <v>356793.89211000002</v>
      </c>
      <c r="N153">
        <v>225530</v>
      </c>
      <c r="O153">
        <v>270614.14867999998</v>
      </c>
    </row>
    <row r="154" spans="9:15" x14ac:dyDescent="0.25">
      <c r="I154" s="1">
        <v>45688</v>
      </c>
      <c r="M154">
        <v>368769.65931999998</v>
      </c>
      <c r="N154">
        <v>239120</v>
      </c>
      <c r="O154">
        <v>281005.73199</v>
      </c>
    </row>
    <row r="155" spans="9:15" x14ac:dyDescent="0.25">
      <c r="I155" s="1">
        <v>45716</v>
      </c>
      <c r="M155">
        <v>366548.41865000001</v>
      </c>
      <c r="N155">
        <v>240610</v>
      </c>
      <c r="O155">
        <v>277998.97065999999</v>
      </c>
    </row>
    <row r="156" spans="9:15" x14ac:dyDescent="0.25">
      <c r="I156" s="1">
        <v>45747</v>
      </c>
      <c r="M156">
        <v>352068.04275000002</v>
      </c>
      <c r="N156">
        <v>235900</v>
      </c>
      <c r="O156">
        <v>268797.20473</v>
      </c>
    </row>
    <row r="157" spans="9:15" x14ac:dyDescent="0.25">
      <c r="I157" s="1">
        <v>45777</v>
      </c>
      <c r="M157">
        <v>355351.63769</v>
      </c>
      <c r="N157">
        <v>233530</v>
      </c>
      <c r="O157">
        <v>271995.89146999997</v>
      </c>
    </row>
    <row r="158" spans="9:15" x14ac:dyDescent="0.25">
      <c r="I158" s="1">
        <v>45808</v>
      </c>
      <c r="M158">
        <v>375776.84230000002</v>
      </c>
      <c r="N158">
        <v>246910</v>
      </c>
      <c r="O158">
        <v>287472.45769000001</v>
      </c>
    </row>
    <row r="159" spans="9:15" x14ac:dyDescent="0.25">
      <c r="I159" s="1">
        <v>45838</v>
      </c>
      <c r="M159">
        <v>392649.6299</v>
      </c>
      <c r="N159">
        <v>256610</v>
      </c>
      <c r="O159">
        <v>298425.15833000001</v>
      </c>
    </row>
    <row r="160" spans="9:15" x14ac:dyDescent="0.25">
      <c r="I160" s="1">
        <v>45869</v>
      </c>
      <c r="M160">
        <v>397974.69523000001</v>
      </c>
      <c r="N160">
        <v>258330</v>
      </c>
      <c r="O160">
        <v>300514.13443999999</v>
      </c>
    </row>
    <row r="161" spans="9:15" x14ac:dyDescent="0.25">
      <c r="I161" s="1">
        <v>45900</v>
      </c>
      <c r="M161">
        <v>407801.02815000003</v>
      </c>
      <c r="N161">
        <v>264150</v>
      </c>
      <c r="O161">
        <v>307395.90811999998</v>
      </c>
    </row>
    <row r="162" spans="9:15" x14ac:dyDescent="0.25">
      <c r="I162" s="1">
        <v>45930</v>
      </c>
      <c r="M162">
        <v>422580.24131000001</v>
      </c>
      <c r="N162">
        <v>280290</v>
      </c>
      <c r="O162">
        <v>314988.58704999997</v>
      </c>
    </row>
    <row r="163" spans="9:15" x14ac:dyDescent="0.25">
      <c r="I163" s="1">
        <v>45961</v>
      </c>
      <c r="M163">
        <v>432031.58010000002</v>
      </c>
      <c r="N163">
        <v>276780</v>
      </c>
      <c r="O163">
        <v>319713.41586000001</v>
      </c>
    </row>
    <row r="164" spans="9:15" x14ac:dyDescent="0.25">
      <c r="I164" s="1">
        <v>45991</v>
      </c>
      <c r="M164">
        <v>431983.99086000002</v>
      </c>
      <c r="N164">
        <v>275610</v>
      </c>
      <c r="O164">
        <v>320033.12927999999</v>
      </c>
    </row>
    <row r="165" spans="9:15" x14ac:dyDescent="0.25">
      <c r="I165" s="1">
        <v>46022</v>
      </c>
      <c r="M165">
        <v>436492.38666000002</v>
      </c>
      <c r="N165">
        <v>275890</v>
      </c>
      <c r="O165">
        <v>324417.58315000002</v>
      </c>
    </row>
    <row r="166" spans="9:15" x14ac:dyDescent="0.25">
      <c r="I166" s="1">
        <v>46053</v>
      </c>
      <c r="M166">
        <v>449431.93377</v>
      </c>
      <c r="N166">
        <v>284200</v>
      </c>
      <c r="O166">
        <v>332560.46448999998</v>
      </c>
    </row>
    <row r="167" spans="9:15" x14ac:dyDescent="0.25">
      <c r="I167" s="1">
        <v>46081</v>
      </c>
      <c r="M167">
        <v>455209.65243000002</v>
      </c>
      <c r="N167">
        <v>276020</v>
      </c>
      <c r="O167">
        <v>335187.69215999998</v>
      </c>
    </row>
    <row r="168" spans="9:15" x14ac:dyDescent="0.25">
      <c r="I168" s="1">
        <v>46112</v>
      </c>
      <c r="M168">
        <v>422517.64448000002</v>
      </c>
      <c r="N168">
        <v>259370</v>
      </c>
      <c r="O168">
        <v>308003.97032999998</v>
      </c>
    </row>
    <row r="169" spans="9:15" x14ac:dyDescent="0.25">
      <c r="I169" s="1">
        <v>46142</v>
      </c>
      <c r="M169">
        <v>465502.88728000002</v>
      </c>
      <c r="N169">
        <v>274820</v>
      </c>
      <c r="O169">
        <v>337110.34552999999</v>
      </c>
    </row>
    <row r="170" spans="9:15" x14ac:dyDescent="0.25">
      <c r="I170" s="1">
        <v>46173</v>
      </c>
      <c r="J170">
        <v>272520</v>
      </c>
      <c r="K170">
        <v>489521.22814999998</v>
      </c>
      <c r="L170">
        <v>351066.71383000002</v>
      </c>
      <c r="M170">
        <v>489521.22814999998</v>
      </c>
      <c r="N170">
        <v>272520</v>
      </c>
      <c r="O170">
        <v>351066.71383000002</v>
      </c>
    </row>
  </sheetData>
  <pageMargins left="0.7" right="0.7" top="0.75" bottom="0.75" header="0.3" footer="0.3"/>
  <drawing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5BFE-885F-4651-BF64-FC2C4383DFEC}">
  <dimension ref="B1:O170"/>
  <sheetViews>
    <sheetView workbookViewId="0">
      <selection activeCell="D20" sqref="D2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3" width="14.28515625" bestFit="1" customWidth="1"/>
    <col min="14" max="14" width="13" bestFit="1" customWidth="1"/>
    <col min="15" max="15" width="14.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114</v>
      </c>
      <c r="N1" t="s">
        <v>113</v>
      </c>
      <c r="O1" t="s">
        <v>115</v>
      </c>
    </row>
    <row r="2" spans="2:15" x14ac:dyDescent="0.25">
      <c r="B2">
        <v>876</v>
      </c>
      <c r="C2" t="s">
        <v>187</v>
      </c>
      <c r="D2" t="s">
        <v>113</v>
      </c>
      <c r="E2" t="str">
        <f>_xlfn.CONCAT(B2,"_",C2,"_",D2)</f>
        <v>876_B1_PH_FOORD</v>
      </c>
      <c r="F2" t="str">
        <f>INDEX(
Table_MAPPINGS_PH_GRAPHS_2[SERIES_ID],
MATCH(E2,Table_MAPPINGS_PH_GRAPHS_2[LOOKUP],0
))</f>
        <v>4480</v>
      </c>
      <c r="G2" t="str">
        <f>INDEX(
Table_MAPPINGS_PH_GRAPHS_2[LEGEND_DESCRIPTION],
MATCH(E2,Table_MAPPINGS_PH_GRAPHS_2[LOOKUP],0
))</f>
        <v>Foord</v>
      </c>
      <c r="I2" s="1">
        <v>41061</v>
      </c>
      <c r="M2">
        <v>100000</v>
      </c>
      <c r="N2">
        <v>100000</v>
      </c>
      <c r="O2">
        <v>100000</v>
      </c>
    </row>
    <row r="3" spans="2:15" x14ac:dyDescent="0.25">
      <c r="B3">
        <v>876</v>
      </c>
      <c r="C3" t="s">
        <v>187</v>
      </c>
      <c r="D3" t="s">
        <v>114</v>
      </c>
      <c r="E3" t="str">
        <f>_xlfn.CONCAT(B3,"_",C3,"_",D3)</f>
        <v>876_B1_PH_COMP_1</v>
      </c>
      <c r="F3" t="str">
        <f>INDEX(
Table_MAPPINGS_PH_GRAPHS_2[SERIES_ID],
MATCH(E3,Table_MAPPINGS_PH_GRAPHS_2[LOOKUP],0
))</f>
        <v>2627</v>
      </c>
      <c r="G3" t="str">
        <f>INDEX(
Table_MAPPINGS_PH_GRAPHS_2[LEGEND_DESCRIPTION],
MATCH(E3,Table_MAPPINGS_PH_GRAPHS_2[LOOKUP],0
))</f>
        <v>MSCI AC world index</v>
      </c>
      <c r="I3" s="1">
        <v>41090</v>
      </c>
      <c r="M3">
        <v>104938.88985000001</v>
      </c>
      <c r="N3">
        <v>104253.00012</v>
      </c>
      <c r="O3">
        <v>103984.67</v>
      </c>
    </row>
    <row r="4" spans="2:15" x14ac:dyDescent="0.25">
      <c r="B4">
        <v>876</v>
      </c>
      <c r="C4" t="s">
        <v>187</v>
      </c>
      <c r="D4" t="s">
        <v>115</v>
      </c>
      <c r="E4" t="str">
        <f>_xlfn.CONCAT(B4,"_",C4,"_",D4)</f>
        <v>876_B1_PH_COMP_2</v>
      </c>
      <c r="F4" t="str">
        <f>INDEX(
Table_MAPPINGS_PH_GRAPHS_2[SERIES_ID],
MATCH(E4,Table_MAPPINGS_PH_GRAPHS_2[LOOKUP],0
))</f>
        <v>5584</v>
      </c>
      <c r="G4" t="str">
        <f>INDEX(
Table_MAPPINGS_PH_GRAPHS_2[LEGEND_DESCRIPTION],
MATCH(E4,Table_MAPPINGS_PH_GRAPHS_2[LOOKUP],0
))</f>
        <v>Peer group</v>
      </c>
      <c r="I4" s="1">
        <v>41121</v>
      </c>
      <c r="M4">
        <v>106375.48708000001</v>
      </c>
      <c r="N4">
        <v>104733.00013</v>
      </c>
      <c r="O4">
        <v>105581.13624000001</v>
      </c>
    </row>
    <row r="5" spans="2:15" x14ac:dyDescent="0.25">
      <c r="I5" s="1">
        <v>41152</v>
      </c>
      <c r="M5">
        <v>108688.43992999999</v>
      </c>
      <c r="N5">
        <v>107376.00012</v>
      </c>
      <c r="O5">
        <v>108106.85874</v>
      </c>
    </row>
    <row r="6" spans="2:15" x14ac:dyDescent="0.25">
      <c r="I6" s="1">
        <v>41182</v>
      </c>
      <c r="M6">
        <v>112111.70404</v>
      </c>
      <c r="N6">
        <v>111424.00012</v>
      </c>
      <c r="O6">
        <v>111336.90790000001</v>
      </c>
    </row>
    <row r="7" spans="2:15" x14ac:dyDescent="0.25">
      <c r="I7" s="1">
        <v>41213</v>
      </c>
      <c r="M7">
        <v>111364.45439</v>
      </c>
      <c r="N7">
        <v>110135.00008</v>
      </c>
      <c r="O7">
        <v>110796.52308</v>
      </c>
    </row>
    <row r="8" spans="2:15" x14ac:dyDescent="0.25">
      <c r="I8" s="1">
        <v>41243</v>
      </c>
      <c r="M8">
        <v>112788.53226000001</v>
      </c>
      <c r="N8">
        <v>111279.00004</v>
      </c>
      <c r="O8">
        <v>112170.77667000001</v>
      </c>
    </row>
    <row r="9" spans="2:15" x14ac:dyDescent="0.25">
      <c r="I9" s="1">
        <v>41274</v>
      </c>
      <c r="M9">
        <v>115343.26536</v>
      </c>
      <c r="N9">
        <v>112849.00001</v>
      </c>
      <c r="O9">
        <v>114431.08512</v>
      </c>
    </row>
    <row r="10" spans="2:15" x14ac:dyDescent="0.25">
      <c r="I10" s="1">
        <v>41305</v>
      </c>
      <c r="M10">
        <v>120656.95372999999</v>
      </c>
      <c r="N10">
        <v>118183.0001</v>
      </c>
      <c r="O10">
        <v>120353.19130000001</v>
      </c>
    </row>
    <row r="11" spans="2:15" x14ac:dyDescent="0.25">
      <c r="I11" s="1">
        <v>41333</v>
      </c>
      <c r="M11">
        <v>120638.17468</v>
      </c>
      <c r="N11">
        <v>117564.00004</v>
      </c>
      <c r="O11">
        <v>119096.47530999999</v>
      </c>
    </row>
    <row r="12" spans="2:15" x14ac:dyDescent="0.25">
      <c r="I12" s="1">
        <v>41364</v>
      </c>
      <c r="M12">
        <v>122843.93045</v>
      </c>
      <c r="N12">
        <v>118673.00012</v>
      </c>
      <c r="O12">
        <v>121040.55852999999</v>
      </c>
    </row>
    <row r="13" spans="2:15" x14ac:dyDescent="0.25">
      <c r="I13" s="1">
        <v>41394</v>
      </c>
      <c r="M13">
        <v>126353.26521</v>
      </c>
      <c r="N13">
        <v>120402.00002000001</v>
      </c>
      <c r="O13">
        <v>124355.00004</v>
      </c>
    </row>
    <row r="14" spans="2:15" x14ac:dyDescent="0.25">
      <c r="I14" s="1">
        <v>41425</v>
      </c>
      <c r="M14">
        <v>126006.63526</v>
      </c>
      <c r="N14">
        <v>121639.00010999999</v>
      </c>
      <c r="O14">
        <v>125010.33845</v>
      </c>
    </row>
    <row r="15" spans="2:15" x14ac:dyDescent="0.25">
      <c r="I15" s="1">
        <v>41455</v>
      </c>
      <c r="M15">
        <v>122323.59431</v>
      </c>
      <c r="N15">
        <v>117193.00006999999</v>
      </c>
      <c r="O15">
        <v>120870.60859</v>
      </c>
    </row>
    <row r="16" spans="2:15" x14ac:dyDescent="0.25">
      <c r="I16" s="1">
        <v>41486</v>
      </c>
      <c r="M16">
        <v>128179.52770999999</v>
      </c>
      <c r="N16">
        <v>123001.00001</v>
      </c>
      <c r="O16">
        <v>126767.6801</v>
      </c>
    </row>
    <row r="17" spans="9:15" x14ac:dyDescent="0.25">
      <c r="I17" s="1">
        <v>41517</v>
      </c>
      <c r="M17">
        <v>125508.99047</v>
      </c>
      <c r="N17">
        <v>121521.0001</v>
      </c>
      <c r="O17">
        <v>124451.78671</v>
      </c>
    </row>
    <row r="18" spans="9:15" x14ac:dyDescent="0.25">
      <c r="I18" s="1">
        <v>41547</v>
      </c>
      <c r="M18">
        <v>131991.67462000001</v>
      </c>
      <c r="N18">
        <v>126750.00014</v>
      </c>
      <c r="O18">
        <v>131108.79990000001</v>
      </c>
    </row>
    <row r="19" spans="9:15" x14ac:dyDescent="0.25">
      <c r="I19" s="1">
        <v>41578</v>
      </c>
      <c r="M19">
        <v>137296.75592</v>
      </c>
      <c r="N19">
        <v>131100.0001</v>
      </c>
      <c r="O19">
        <v>135404.05528999999</v>
      </c>
    </row>
    <row r="20" spans="9:15" x14ac:dyDescent="0.25">
      <c r="I20" s="1">
        <v>41608</v>
      </c>
      <c r="M20">
        <v>139241.16993</v>
      </c>
      <c r="N20">
        <v>133619.00005</v>
      </c>
      <c r="O20">
        <v>137695.17314999999</v>
      </c>
    </row>
    <row r="21" spans="9:15" x14ac:dyDescent="0.25">
      <c r="I21" s="1">
        <v>41639</v>
      </c>
      <c r="M21">
        <v>141643.32326999999</v>
      </c>
      <c r="N21">
        <v>134843.00005999999</v>
      </c>
      <c r="O21">
        <v>140055.48873000001</v>
      </c>
    </row>
    <row r="22" spans="9:15" x14ac:dyDescent="0.25">
      <c r="I22" s="1">
        <v>41670</v>
      </c>
      <c r="M22">
        <v>135977.52773999999</v>
      </c>
      <c r="N22">
        <v>125930.00006999999</v>
      </c>
      <c r="O22">
        <v>134718.43624000001</v>
      </c>
    </row>
    <row r="23" spans="9:15" x14ac:dyDescent="0.25">
      <c r="I23" s="1">
        <v>41698</v>
      </c>
      <c r="M23">
        <v>142546.28253</v>
      </c>
      <c r="N23">
        <v>132540.00012000001</v>
      </c>
      <c r="O23">
        <v>141657.36525999999</v>
      </c>
    </row>
    <row r="24" spans="9:15" x14ac:dyDescent="0.25">
      <c r="I24" s="1">
        <v>41729</v>
      </c>
      <c r="M24">
        <v>143180.07543</v>
      </c>
      <c r="N24">
        <v>132163.00012000001</v>
      </c>
      <c r="O24">
        <v>141304.05763</v>
      </c>
    </row>
    <row r="25" spans="9:15" x14ac:dyDescent="0.25">
      <c r="I25" s="1">
        <v>41759</v>
      </c>
      <c r="M25">
        <v>144543.12138999999</v>
      </c>
      <c r="N25">
        <v>130494.00012</v>
      </c>
      <c r="O25">
        <v>142064.41476000001</v>
      </c>
    </row>
    <row r="26" spans="9:15" x14ac:dyDescent="0.25">
      <c r="I26" s="1">
        <v>41790</v>
      </c>
      <c r="M26">
        <v>147617.40818</v>
      </c>
      <c r="N26">
        <v>132612.00008</v>
      </c>
      <c r="O26">
        <v>144622.28455000001</v>
      </c>
    </row>
    <row r="27" spans="9:15" x14ac:dyDescent="0.25">
      <c r="I27" s="1">
        <v>41820</v>
      </c>
      <c r="M27">
        <v>150396.70741</v>
      </c>
      <c r="N27">
        <v>134955.25412999999</v>
      </c>
      <c r="O27">
        <v>146881.18340000001</v>
      </c>
    </row>
    <row r="28" spans="9:15" x14ac:dyDescent="0.25">
      <c r="I28" s="1">
        <v>41851</v>
      </c>
      <c r="M28">
        <v>148572.79229000001</v>
      </c>
      <c r="N28">
        <v>133725.94088000001</v>
      </c>
      <c r="O28">
        <v>144610.35623999999</v>
      </c>
    </row>
    <row r="29" spans="9:15" x14ac:dyDescent="0.25">
      <c r="I29" s="1">
        <v>41882</v>
      </c>
      <c r="M29">
        <v>151854.43106999999</v>
      </c>
      <c r="N29">
        <v>135595.77009000001</v>
      </c>
      <c r="O29">
        <v>146251.82839000001</v>
      </c>
    </row>
    <row r="30" spans="9:15" x14ac:dyDescent="0.25">
      <c r="I30" s="1">
        <v>41912</v>
      </c>
      <c r="M30">
        <v>146930.40797</v>
      </c>
      <c r="N30">
        <v>130244.87588000001</v>
      </c>
      <c r="O30">
        <v>141531.27275</v>
      </c>
    </row>
    <row r="31" spans="9:15" x14ac:dyDescent="0.25">
      <c r="I31" s="1">
        <v>41943</v>
      </c>
      <c r="M31">
        <v>147964.82058</v>
      </c>
      <c r="N31">
        <v>130498.1648</v>
      </c>
      <c r="O31">
        <v>141016.05645999999</v>
      </c>
    </row>
    <row r="32" spans="9:15" x14ac:dyDescent="0.25">
      <c r="I32" s="1">
        <v>41973</v>
      </c>
      <c r="M32">
        <v>150439.74273</v>
      </c>
      <c r="N32">
        <v>131113.48448000001</v>
      </c>
      <c r="O32">
        <v>144156.27251000001</v>
      </c>
    </row>
    <row r="33" spans="9:15" x14ac:dyDescent="0.25">
      <c r="I33" s="1">
        <v>42004</v>
      </c>
      <c r="M33">
        <v>147536.81476000001</v>
      </c>
      <c r="N33">
        <v>127176.23420000001</v>
      </c>
      <c r="O33">
        <v>141480.32845</v>
      </c>
    </row>
    <row r="34" spans="9:15" x14ac:dyDescent="0.25">
      <c r="I34" s="1">
        <v>42035</v>
      </c>
      <c r="M34">
        <v>145230.12159</v>
      </c>
      <c r="N34">
        <v>125883.2672</v>
      </c>
      <c r="O34">
        <v>139187.96513</v>
      </c>
    </row>
    <row r="35" spans="9:15" x14ac:dyDescent="0.25">
      <c r="I35" s="1">
        <v>42063</v>
      </c>
      <c r="M35">
        <v>153315.28458000001</v>
      </c>
      <c r="N35">
        <v>131033.91727999999</v>
      </c>
      <c r="O35">
        <v>146499.94042</v>
      </c>
    </row>
    <row r="36" spans="9:15" x14ac:dyDescent="0.25">
      <c r="I36" s="1">
        <v>42094</v>
      </c>
      <c r="M36">
        <v>150939.73490000001</v>
      </c>
      <c r="N36">
        <v>130841.62987999999</v>
      </c>
      <c r="O36">
        <v>144160.89306999999</v>
      </c>
    </row>
    <row r="37" spans="9:15" x14ac:dyDescent="0.25">
      <c r="I37" s="1">
        <v>42124</v>
      </c>
      <c r="M37">
        <v>155319.16558</v>
      </c>
      <c r="N37">
        <v>136496.20556999999</v>
      </c>
      <c r="O37">
        <v>148618.30463999999</v>
      </c>
    </row>
    <row r="38" spans="9:15" x14ac:dyDescent="0.25">
      <c r="I38" s="1">
        <v>42155</v>
      </c>
      <c r="M38">
        <v>155116.50834999999</v>
      </c>
      <c r="N38">
        <v>136424.59508999999</v>
      </c>
      <c r="O38">
        <v>148876.17225999999</v>
      </c>
    </row>
    <row r="39" spans="9:15" x14ac:dyDescent="0.25">
      <c r="I39" s="1">
        <v>42185</v>
      </c>
      <c r="M39">
        <v>151464.76581000001</v>
      </c>
      <c r="N39">
        <v>133660.96100000001</v>
      </c>
      <c r="O39">
        <v>145473.59246000001</v>
      </c>
    </row>
    <row r="40" spans="9:15" x14ac:dyDescent="0.25">
      <c r="I40" s="1">
        <v>42216</v>
      </c>
      <c r="M40">
        <v>152780.08168999999</v>
      </c>
      <c r="N40">
        <v>132137.24911999999</v>
      </c>
      <c r="O40">
        <v>146854.99515</v>
      </c>
    </row>
    <row r="41" spans="9:15" x14ac:dyDescent="0.25">
      <c r="I41" s="1">
        <v>42247</v>
      </c>
      <c r="M41">
        <v>142306.84966000001</v>
      </c>
      <c r="N41">
        <v>121381.0898</v>
      </c>
      <c r="O41">
        <v>137440.20952</v>
      </c>
    </row>
    <row r="42" spans="9:15" x14ac:dyDescent="0.25">
      <c r="I42" s="1">
        <v>42277</v>
      </c>
      <c r="M42">
        <v>137151.21828999999</v>
      </c>
      <c r="N42">
        <v>114613.89943</v>
      </c>
      <c r="O42">
        <v>131626.55738000001</v>
      </c>
    </row>
    <row r="43" spans="9:15" x14ac:dyDescent="0.25">
      <c r="I43" s="1">
        <v>42308</v>
      </c>
      <c r="M43">
        <v>147915.52557999999</v>
      </c>
      <c r="N43">
        <v>127059.53564</v>
      </c>
      <c r="O43">
        <v>141897.70671999999</v>
      </c>
    </row>
    <row r="44" spans="9:15" x14ac:dyDescent="0.25">
      <c r="I44" s="1">
        <v>42338</v>
      </c>
      <c r="M44">
        <v>146694.10493999999</v>
      </c>
      <c r="N44">
        <v>126933.55424</v>
      </c>
      <c r="O44">
        <v>140451.78328</v>
      </c>
    </row>
    <row r="45" spans="9:15" x14ac:dyDescent="0.25">
      <c r="I45" s="1">
        <v>42369</v>
      </c>
      <c r="M45">
        <v>144048.60644</v>
      </c>
      <c r="N45">
        <v>124952.33096000001</v>
      </c>
      <c r="O45">
        <v>138200.52377999999</v>
      </c>
    </row>
    <row r="46" spans="9:15" x14ac:dyDescent="0.25">
      <c r="I46" s="1">
        <v>42400</v>
      </c>
      <c r="M46">
        <v>135360.94897</v>
      </c>
      <c r="N46">
        <v>115060.80187</v>
      </c>
      <c r="O46">
        <v>128305.72560000001</v>
      </c>
    </row>
    <row r="47" spans="9:15" x14ac:dyDescent="0.25">
      <c r="I47" s="1">
        <v>42429</v>
      </c>
      <c r="M47">
        <v>134429.82113</v>
      </c>
      <c r="N47">
        <v>113167.10251</v>
      </c>
      <c r="O47">
        <v>128508.49997</v>
      </c>
    </row>
    <row r="48" spans="9:15" x14ac:dyDescent="0.25">
      <c r="I48" s="1">
        <v>42460</v>
      </c>
      <c r="M48">
        <v>144392.10654000001</v>
      </c>
      <c r="N48">
        <v>123624.88484</v>
      </c>
      <c r="O48">
        <v>137187.95121</v>
      </c>
    </row>
    <row r="49" spans="9:15" x14ac:dyDescent="0.25">
      <c r="I49" s="1">
        <v>42490</v>
      </c>
      <c r="M49">
        <v>146523.52858000001</v>
      </c>
      <c r="N49">
        <v>124770.65252</v>
      </c>
      <c r="O49">
        <v>139014.26581000001</v>
      </c>
    </row>
    <row r="50" spans="9:15" x14ac:dyDescent="0.25">
      <c r="I50" s="1">
        <v>42521</v>
      </c>
      <c r="M50">
        <v>146708.18922999999</v>
      </c>
      <c r="N50">
        <v>125362.10204</v>
      </c>
      <c r="O50">
        <v>138985.44815000001</v>
      </c>
    </row>
    <row r="51" spans="9:15" x14ac:dyDescent="0.25">
      <c r="I51" s="1">
        <v>42551</v>
      </c>
      <c r="M51">
        <v>145820.09671000001</v>
      </c>
      <c r="N51">
        <v>121898.2766</v>
      </c>
      <c r="O51">
        <v>135612.35471000001</v>
      </c>
    </row>
    <row r="52" spans="9:15" x14ac:dyDescent="0.25">
      <c r="I52" s="1">
        <v>42582</v>
      </c>
      <c r="M52">
        <v>152104.03593000001</v>
      </c>
      <c r="N52">
        <v>127018.42591999999</v>
      </c>
      <c r="O52">
        <v>142072.10005000001</v>
      </c>
    </row>
    <row r="53" spans="9:15" x14ac:dyDescent="0.25">
      <c r="I53" s="1">
        <v>42613</v>
      </c>
      <c r="M53">
        <v>152615.76501</v>
      </c>
      <c r="N53">
        <v>129063.30296</v>
      </c>
      <c r="O53">
        <v>142284.6115</v>
      </c>
    </row>
    <row r="54" spans="9:15" x14ac:dyDescent="0.25">
      <c r="I54" s="1">
        <v>42643</v>
      </c>
      <c r="M54">
        <v>153550.80515</v>
      </c>
      <c r="N54">
        <v>131240.79199999999</v>
      </c>
      <c r="O54">
        <v>142808.51767</v>
      </c>
    </row>
    <row r="55" spans="9:15" x14ac:dyDescent="0.25">
      <c r="I55" s="1">
        <v>42674</v>
      </c>
      <c r="M55">
        <v>150944.42965999999</v>
      </c>
      <c r="N55">
        <v>127295.58500000001</v>
      </c>
      <c r="O55">
        <v>139632.72756999999</v>
      </c>
    </row>
    <row r="56" spans="9:15" x14ac:dyDescent="0.25">
      <c r="I56" s="1">
        <v>42704</v>
      </c>
      <c r="M56">
        <v>152091.51655999999</v>
      </c>
      <c r="N56">
        <v>128758.29536</v>
      </c>
      <c r="O56">
        <v>140129.44307000001</v>
      </c>
    </row>
    <row r="57" spans="9:15" x14ac:dyDescent="0.25">
      <c r="I57" s="1">
        <v>42735</v>
      </c>
      <c r="M57">
        <v>155377.06765000001</v>
      </c>
      <c r="N57">
        <v>128385.65564</v>
      </c>
      <c r="O57">
        <v>142862.33155</v>
      </c>
    </row>
    <row r="58" spans="9:15" x14ac:dyDescent="0.25">
      <c r="I58" s="1">
        <v>42766</v>
      </c>
      <c r="M58">
        <v>159625.82745000001</v>
      </c>
      <c r="N58">
        <v>132630.56576</v>
      </c>
      <c r="O58">
        <v>146838.90455000001</v>
      </c>
    </row>
    <row r="59" spans="9:15" x14ac:dyDescent="0.25">
      <c r="I59" s="1">
        <v>42794</v>
      </c>
      <c r="M59">
        <v>164103.84813999999</v>
      </c>
      <c r="N59">
        <v>135298.71921000001</v>
      </c>
      <c r="O59">
        <v>150152.23633000001</v>
      </c>
    </row>
    <row r="60" spans="9:15" x14ac:dyDescent="0.25">
      <c r="I60" s="1">
        <v>42825</v>
      </c>
      <c r="M60">
        <v>166110.85897999999</v>
      </c>
      <c r="N60">
        <v>138318.29444999999</v>
      </c>
      <c r="O60">
        <v>152161.13811999999</v>
      </c>
    </row>
    <row r="61" spans="9:15" x14ac:dyDescent="0.25">
      <c r="I61" s="1">
        <v>42855</v>
      </c>
      <c r="M61">
        <v>168700.02033999999</v>
      </c>
      <c r="N61">
        <v>144360.09716999999</v>
      </c>
      <c r="O61">
        <v>155431.67441000001</v>
      </c>
    </row>
    <row r="62" spans="9:15" x14ac:dyDescent="0.25">
      <c r="I62" s="1">
        <v>42886</v>
      </c>
      <c r="M62">
        <v>172425.31416000001</v>
      </c>
      <c r="N62">
        <v>147106.49169</v>
      </c>
      <c r="O62">
        <v>159569.03244000001</v>
      </c>
    </row>
    <row r="63" spans="9:15" x14ac:dyDescent="0.25">
      <c r="I63" s="1">
        <v>42916</v>
      </c>
      <c r="M63">
        <v>173209.33945</v>
      </c>
      <c r="N63">
        <v>147278.88729000001</v>
      </c>
      <c r="O63">
        <v>160012.63435000001</v>
      </c>
    </row>
    <row r="64" spans="9:15" x14ac:dyDescent="0.25">
      <c r="I64" s="1">
        <v>42947</v>
      </c>
      <c r="M64">
        <v>178049.63928999999</v>
      </c>
      <c r="N64">
        <v>153829.92009999999</v>
      </c>
      <c r="O64">
        <v>164111.38998000001</v>
      </c>
    </row>
    <row r="65" spans="9:15" x14ac:dyDescent="0.25">
      <c r="I65" s="1">
        <v>42978</v>
      </c>
      <c r="M65">
        <v>178731.94472999999</v>
      </c>
      <c r="N65">
        <v>152795.5465</v>
      </c>
      <c r="O65">
        <v>163983.38310000001</v>
      </c>
    </row>
    <row r="66" spans="9:15" x14ac:dyDescent="0.25">
      <c r="I66" s="1">
        <v>43008</v>
      </c>
      <c r="M66">
        <v>182184.94232999999</v>
      </c>
      <c r="N66">
        <v>156216.93609999999</v>
      </c>
      <c r="O66">
        <v>167516.37229</v>
      </c>
    </row>
    <row r="67" spans="9:15" x14ac:dyDescent="0.25">
      <c r="I67" s="1">
        <v>43039</v>
      </c>
      <c r="M67">
        <v>185968.13821</v>
      </c>
      <c r="N67">
        <v>154771.46530000001</v>
      </c>
      <c r="O67">
        <v>170297.68012</v>
      </c>
    </row>
    <row r="68" spans="9:15" x14ac:dyDescent="0.25">
      <c r="I68" s="1">
        <v>43069</v>
      </c>
      <c r="M68">
        <v>189568.23837000001</v>
      </c>
      <c r="N68">
        <v>159227.2285</v>
      </c>
      <c r="O68">
        <v>173378.46733000001</v>
      </c>
    </row>
    <row r="69" spans="9:15" x14ac:dyDescent="0.25">
      <c r="I69" s="1">
        <v>43100</v>
      </c>
      <c r="M69">
        <v>192624.52856999999</v>
      </c>
      <c r="N69">
        <v>162834.27489999999</v>
      </c>
      <c r="O69">
        <v>175905.64921</v>
      </c>
    </row>
    <row r="70" spans="9:15" x14ac:dyDescent="0.25">
      <c r="I70" s="1">
        <v>43131</v>
      </c>
      <c r="M70">
        <v>203491.33816000001</v>
      </c>
      <c r="N70">
        <v>172979.09291000001</v>
      </c>
      <c r="O70">
        <v>185410.90445999999</v>
      </c>
    </row>
    <row r="71" spans="9:15" x14ac:dyDescent="0.25">
      <c r="I71" s="1">
        <v>43159</v>
      </c>
      <c r="M71">
        <v>194945.38427000001</v>
      </c>
      <c r="N71">
        <v>164239.9621</v>
      </c>
      <c r="O71">
        <v>177603.91875000001</v>
      </c>
    </row>
    <row r="72" spans="9:15" x14ac:dyDescent="0.25">
      <c r="I72" s="1">
        <v>43190</v>
      </c>
      <c r="M72">
        <v>190772.44488</v>
      </c>
      <c r="N72">
        <v>158882.43729999999</v>
      </c>
      <c r="O72">
        <v>173282.31812000001</v>
      </c>
    </row>
    <row r="73" spans="9:15" x14ac:dyDescent="0.25">
      <c r="I73" s="1">
        <v>43220</v>
      </c>
      <c r="M73">
        <v>192594.01261000001</v>
      </c>
      <c r="N73">
        <v>162012.08050000001</v>
      </c>
      <c r="O73">
        <v>175418.83712000001</v>
      </c>
    </row>
    <row r="74" spans="9:15" x14ac:dyDescent="0.25">
      <c r="I74" s="1">
        <v>43251</v>
      </c>
      <c r="M74">
        <v>192834.54092999999</v>
      </c>
      <c r="N74">
        <v>160646.17689999999</v>
      </c>
      <c r="O74">
        <v>174851.91852000001</v>
      </c>
    </row>
    <row r="75" spans="9:15" x14ac:dyDescent="0.25">
      <c r="I75" s="1">
        <v>43281</v>
      </c>
      <c r="M75">
        <v>191790.26931999999</v>
      </c>
      <c r="N75">
        <v>159386.36290000001</v>
      </c>
      <c r="O75">
        <v>173393.18142000001</v>
      </c>
    </row>
    <row r="76" spans="9:15" x14ac:dyDescent="0.25">
      <c r="I76" s="1">
        <v>43312</v>
      </c>
      <c r="M76">
        <v>197573.98162999999</v>
      </c>
      <c r="N76">
        <v>161269.45329999999</v>
      </c>
      <c r="O76">
        <v>177767.96074000001</v>
      </c>
    </row>
    <row r="77" spans="9:15" x14ac:dyDescent="0.25">
      <c r="I77" s="1">
        <v>43343</v>
      </c>
      <c r="M77">
        <v>199126.22651000001</v>
      </c>
      <c r="N77">
        <v>160778.78890000001</v>
      </c>
      <c r="O77">
        <v>178546.79772999999</v>
      </c>
    </row>
    <row r="78" spans="9:15" x14ac:dyDescent="0.25">
      <c r="I78" s="1">
        <v>43373</v>
      </c>
      <c r="M78">
        <v>199992.87961</v>
      </c>
      <c r="N78">
        <v>159731.15410000001</v>
      </c>
      <c r="O78">
        <v>178644.51639</v>
      </c>
    </row>
    <row r="79" spans="9:15" x14ac:dyDescent="0.25">
      <c r="I79" s="1">
        <v>43404</v>
      </c>
      <c r="M79">
        <v>185005.63370999999</v>
      </c>
      <c r="N79">
        <v>145395.79689</v>
      </c>
      <c r="O79">
        <v>163986.21575</v>
      </c>
    </row>
    <row r="80" spans="9:15" x14ac:dyDescent="0.25">
      <c r="I80" s="1">
        <v>43434</v>
      </c>
      <c r="M80">
        <v>187711.38167</v>
      </c>
      <c r="N80">
        <v>146894.31249000001</v>
      </c>
      <c r="O80">
        <v>165687.65473000001</v>
      </c>
    </row>
    <row r="81" spans="9:15" x14ac:dyDescent="0.25">
      <c r="I81" s="1">
        <v>43465</v>
      </c>
      <c r="M81">
        <v>174490.07058</v>
      </c>
      <c r="N81">
        <v>138022.56969</v>
      </c>
      <c r="O81">
        <v>154221.75422</v>
      </c>
    </row>
    <row r="82" spans="9:15" x14ac:dyDescent="0.25">
      <c r="I82" s="1">
        <v>43496</v>
      </c>
      <c r="M82">
        <v>188267.71098999999</v>
      </c>
      <c r="N82">
        <v>152662.9345</v>
      </c>
      <c r="O82">
        <v>165811.95087</v>
      </c>
    </row>
    <row r="83" spans="9:15" x14ac:dyDescent="0.25">
      <c r="I83" s="1">
        <v>43524</v>
      </c>
      <c r="M83">
        <v>193303.31294</v>
      </c>
      <c r="N83">
        <v>156150.63010000001</v>
      </c>
      <c r="O83">
        <v>170596.33864</v>
      </c>
    </row>
    <row r="84" spans="9:15" x14ac:dyDescent="0.25">
      <c r="I84" s="1">
        <v>43555</v>
      </c>
      <c r="M84">
        <v>195734.33906</v>
      </c>
      <c r="N84">
        <v>157211.52609999999</v>
      </c>
      <c r="O84">
        <v>171544.01835999999</v>
      </c>
    </row>
    <row r="85" spans="9:15" x14ac:dyDescent="0.25">
      <c r="I85" s="1">
        <v>43585</v>
      </c>
      <c r="M85">
        <v>202343.39056</v>
      </c>
      <c r="N85">
        <v>160831.83369999999</v>
      </c>
      <c r="O85">
        <v>177205.26259</v>
      </c>
    </row>
    <row r="86" spans="9:15" x14ac:dyDescent="0.25">
      <c r="I86" s="1">
        <v>43616</v>
      </c>
      <c r="M86">
        <v>190340.60500000001</v>
      </c>
      <c r="N86">
        <v>146522.99888999999</v>
      </c>
      <c r="O86">
        <v>167669.74109</v>
      </c>
    </row>
    <row r="87" spans="9:15" x14ac:dyDescent="0.25">
      <c r="I87" s="1">
        <v>43646</v>
      </c>
      <c r="M87">
        <v>202804.02497999999</v>
      </c>
      <c r="N87">
        <v>158577.42970000001</v>
      </c>
      <c r="O87">
        <v>177428.12002</v>
      </c>
    </row>
    <row r="88" spans="9:15" x14ac:dyDescent="0.25">
      <c r="I88" s="1">
        <v>43677</v>
      </c>
      <c r="M88">
        <v>203398.30363000001</v>
      </c>
      <c r="N88">
        <v>157954.15330000001</v>
      </c>
      <c r="O88">
        <v>177907.17593999999</v>
      </c>
    </row>
    <row r="89" spans="9:15" x14ac:dyDescent="0.25">
      <c r="I89" s="1">
        <v>43708</v>
      </c>
      <c r="M89">
        <v>198573.18351999999</v>
      </c>
      <c r="N89">
        <v>156694.33929999999</v>
      </c>
      <c r="O89">
        <v>173050.31004000001</v>
      </c>
    </row>
    <row r="90" spans="9:15" x14ac:dyDescent="0.25">
      <c r="I90" s="1">
        <v>43738</v>
      </c>
      <c r="M90">
        <v>202751.52189</v>
      </c>
      <c r="N90">
        <v>157834.80249999999</v>
      </c>
      <c r="O90">
        <v>175742.76519999999</v>
      </c>
    </row>
    <row r="91" spans="9:15" x14ac:dyDescent="0.25">
      <c r="I91" s="1">
        <v>43769</v>
      </c>
      <c r="M91">
        <v>208300.57433</v>
      </c>
      <c r="N91">
        <v>163682.99170000001</v>
      </c>
      <c r="O91">
        <v>180653.86162000001</v>
      </c>
    </row>
    <row r="92" spans="9:15" x14ac:dyDescent="0.25">
      <c r="I92" s="1">
        <v>43799</v>
      </c>
      <c r="M92">
        <v>213385.47128</v>
      </c>
      <c r="N92">
        <v>168987.47171000001</v>
      </c>
      <c r="O92">
        <v>184972.37411999999</v>
      </c>
    </row>
    <row r="93" spans="9:15" x14ac:dyDescent="0.25">
      <c r="I93" s="1">
        <v>43830</v>
      </c>
      <c r="M93">
        <v>220899.90766999999</v>
      </c>
      <c r="N93">
        <v>176148.51970999999</v>
      </c>
      <c r="O93">
        <v>191108.33321000001</v>
      </c>
    </row>
    <row r="94" spans="9:15" x14ac:dyDescent="0.25">
      <c r="I94" s="1">
        <v>43861</v>
      </c>
      <c r="M94">
        <v>218459.80501000001</v>
      </c>
      <c r="N94">
        <v>170260.54691</v>
      </c>
      <c r="O94">
        <v>189414.67383000001</v>
      </c>
    </row>
    <row r="95" spans="9:15" x14ac:dyDescent="0.25">
      <c r="I95" s="1">
        <v>43890</v>
      </c>
      <c r="M95">
        <v>200814.54123999999</v>
      </c>
      <c r="N95">
        <v>160858.3561</v>
      </c>
      <c r="O95">
        <v>174109.43781999999</v>
      </c>
    </row>
    <row r="96" spans="9:15" x14ac:dyDescent="0.25">
      <c r="I96" s="1">
        <v>43921</v>
      </c>
      <c r="M96">
        <v>173704.19868</v>
      </c>
      <c r="N96">
        <v>142571.16128999999</v>
      </c>
      <c r="O96">
        <v>151200.44880000001</v>
      </c>
    </row>
    <row r="97" spans="9:15" x14ac:dyDescent="0.25">
      <c r="I97" s="1">
        <v>43951</v>
      </c>
      <c r="M97">
        <v>192312.27210999999</v>
      </c>
      <c r="N97">
        <v>161707.0729</v>
      </c>
      <c r="O97">
        <v>166513.90929000001</v>
      </c>
    </row>
    <row r="98" spans="9:15" x14ac:dyDescent="0.25">
      <c r="I98" s="1">
        <v>43982</v>
      </c>
      <c r="M98">
        <v>200676.13183</v>
      </c>
      <c r="N98">
        <v>171003.17410999999</v>
      </c>
      <c r="O98">
        <v>173486.16305</v>
      </c>
    </row>
    <row r="99" spans="9:15" x14ac:dyDescent="0.25">
      <c r="I99" s="1">
        <v>44012</v>
      </c>
      <c r="M99">
        <v>207088.30848000001</v>
      </c>
      <c r="N99">
        <v>178920.11051</v>
      </c>
      <c r="O99">
        <v>177771.46210999999</v>
      </c>
    </row>
    <row r="100" spans="9:15" x14ac:dyDescent="0.25">
      <c r="I100" s="1">
        <v>44043</v>
      </c>
      <c r="M100">
        <v>218040.51579999999</v>
      </c>
      <c r="N100">
        <v>185577.23292000001</v>
      </c>
      <c r="O100">
        <v>187352.93504000001</v>
      </c>
    </row>
    <row r="101" spans="9:15" x14ac:dyDescent="0.25">
      <c r="I101" s="1">
        <v>44074</v>
      </c>
      <c r="M101">
        <v>231385.70600999999</v>
      </c>
      <c r="N101">
        <v>195085.51332</v>
      </c>
      <c r="O101">
        <v>197898.33854999999</v>
      </c>
    </row>
    <row r="102" spans="9:15" x14ac:dyDescent="0.25">
      <c r="I102" s="1">
        <v>44104</v>
      </c>
      <c r="M102">
        <v>223925.08723999999</v>
      </c>
      <c r="N102">
        <v>188733.39851999999</v>
      </c>
      <c r="O102">
        <v>191623.49677</v>
      </c>
    </row>
    <row r="103" spans="9:15" x14ac:dyDescent="0.25">
      <c r="I103" s="1">
        <v>44135</v>
      </c>
      <c r="M103">
        <v>218481.7139</v>
      </c>
      <c r="N103">
        <v>187911.20412000001</v>
      </c>
      <c r="O103">
        <v>186280.86121999999</v>
      </c>
    </row>
    <row r="104" spans="9:15" x14ac:dyDescent="0.25">
      <c r="I104" s="1">
        <v>44165</v>
      </c>
      <c r="M104">
        <v>245412.48963</v>
      </c>
      <c r="N104">
        <v>206808.41412999999</v>
      </c>
      <c r="O104">
        <v>208675.95616999999</v>
      </c>
    </row>
    <row r="105" spans="9:15" x14ac:dyDescent="0.25">
      <c r="I105" s="1">
        <v>44196</v>
      </c>
      <c r="M105">
        <v>256806.85748000001</v>
      </c>
      <c r="N105">
        <v>218146.74014000001</v>
      </c>
      <c r="O105">
        <v>217685.18583</v>
      </c>
    </row>
    <row r="106" spans="9:15" x14ac:dyDescent="0.25">
      <c r="I106" s="1">
        <v>44227</v>
      </c>
      <c r="M106">
        <v>255638.89454000001</v>
      </c>
      <c r="N106">
        <v>220971.37573999999</v>
      </c>
      <c r="O106">
        <v>217916.08450999999</v>
      </c>
    </row>
    <row r="107" spans="9:15" x14ac:dyDescent="0.25">
      <c r="I107" s="1">
        <v>44255</v>
      </c>
      <c r="M107">
        <v>261560.06948000001</v>
      </c>
      <c r="N107">
        <v>230108.34255</v>
      </c>
      <c r="O107">
        <v>222244.29019999999</v>
      </c>
    </row>
    <row r="108" spans="9:15" x14ac:dyDescent="0.25">
      <c r="I108" s="1">
        <v>44286</v>
      </c>
      <c r="M108">
        <v>268546.47814999998</v>
      </c>
      <c r="N108">
        <v>229538.11094000001</v>
      </c>
      <c r="O108">
        <v>227333.68445</v>
      </c>
    </row>
    <row r="109" spans="9:15" x14ac:dyDescent="0.25">
      <c r="I109" s="1">
        <v>44316</v>
      </c>
      <c r="M109">
        <v>280288.00800999999</v>
      </c>
      <c r="N109">
        <v>236924.59935</v>
      </c>
      <c r="O109">
        <v>237174.57318000001</v>
      </c>
    </row>
    <row r="110" spans="9:15" x14ac:dyDescent="0.25">
      <c r="I110" s="1">
        <v>44347</v>
      </c>
      <c r="M110">
        <v>284649.96635</v>
      </c>
      <c r="N110">
        <v>241990.37775000001</v>
      </c>
      <c r="O110">
        <v>241416.06094</v>
      </c>
    </row>
    <row r="111" spans="9:15" x14ac:dyDescent="0.25">
      <c r="I111" s="1">
        <v>44377</v>
      </c>
      <c r="M111">
        <v>288401.38652</v>
      </c>
      <c r="N111">
        <v>240054.24255</v>
      </c>
      <c r="O111">
        <v>242593.83332999999</v>
      </c>
    </row>
    <row r="112" spans="9:15" x14ac:dyDescent="0.25">
      <c r="I112" s="1">
        <v>44408</v>
      </c>
      <c r="M112">
        <v>290388.19423999998</v>
      </c>
      <c r="N112">
        <v>232389.26895</v>
      </c>
      <c r="O112">
        <v>245568.03373</v>
      </c>
    </row>
    <row r="113" spans="9:15" x14ac:dyDescent="0.25">
      <c r="I113" s="1">
        <v>44439</v>
      </c>
      <c r="M113">
        <v>297656.41382999998</v>
      </c>
      <c r="N113">
        <v>230824.44735</v>
      </c>
      <c r="O113">
        <v>250666.68914</v>
      </c>
    </row>
    <row r="114" spans="9:15" x14ac:dyDescent="0.25">
      <c r="I114" s="1">
        <v>44469</v>
      </c>
      <c r="M114">
        <v>285360.29953000002</v>
      </c>
      <c r="N114">
        <v>217682.59813999999</v>
      </c>
      <c r="O114">
        <v>240222.98740000001</v>
      </c>
    </row>
    <row r="115" spans="9:15" x14ac:dyDescent="0.25">
      <c r="I115" s="1">
        <v>44500</v>
      </c>
      <c r="M115">
        <v>299926.09662000003</v>
      </c>
      <c r="N115">
        <v>230426.61134999999</v>
      </c>
      <c r="O115">
        <v>250721.09228000001</v>
      </c>
    </row>
    <row r="116" spans="9:15" x14ac:dyDescent="0.25">
      <c r="I116" s="1">
        <v>44530</v>
      </c>
      <c r="M116">
        <v>292703.89351999998</v>
      </c>
      <c r="N116">
        <v>220653.10694</v>
      </c>
      <c r="O116">
        <v>244277.56021</v>
      </c>
    </row>
    <row r="117" spans="9:15" x14ac:dyDescent="0.25">
      <c r="I117" s="1">
        <v>44561</v>
      </c>
      <c r="M117">
        <v>304412.03580999997</v>
      </c>
      <c r="N117">
        <v>224909.95214000001</v>
      </c>
      <c r="O117">
        <v>254268.51242000001</v>
      </c>
    </row>
    <row r="118" spans="9:15" x14ac:dyDescent="0.25">
      <c r="I118" s="1">
        <v>44592</v>
      </c>
      <c r="M118">
        <v>289461.62813999999</v>
      </c>
      <c r="N118">
        <v>217775.42653999999</v>
      </c>
      <c r="O118">
        <v>237842.76652</v>
      </c>
    </row>
    <row r="119" spans="9:15" x14ac:dyDescent="0.25">
      <c r="I119" s="1">
        <v>44620</v>
      </c>
      <c r="M119">
        <v>281985.63403000002</v>
      </c>
      <c r="N119">
        <v>216091.25414</v>
      </c>
      <c r="O119">
        <v>231944.26590999999</v>
      </c>
    </row>
    <row r="120" spans="9:15" x14ac:dyDescent="0.25">
      <c r="I120" s="1">
        <v>44651</v>
      </c>
      <c r="M120">
        <v>288093.16755999997</v>
      </c>
      <c r="N120">
        <v>216555.39614</v>
      </c>
      <c r="O120">
        <v>236815.09549000001</v>
      </c>
    </row>
    <row r="121" spans="9:15" x14ac:dyDescent="0.25">
      <c r="I121" s="1">
        <v>44681</v>
      </c>
      <c r="M121">
        <v>265033.41106000001</v>
      </c>
      <c r="N121">
        <v>202113.94933</v>
      </c>
      <c r="O121">
        <v>218438.24408</v>
      </c>
    </row>
    <row r="122" spans="9:15" x14ac:dyDescent="0.25">
      <c r="I122" s="1">
        <v>44712</v>
      </c>
      <c r="M122">
        <v>265344.04781999998</v>
      </c>
      <c r="N122">
        <v>203055.49453</v>
      </c>
      <c r="O122">
        <v>217367.89668000001</v>
      </c>
    </row>
    <row r="123" spans="9:15" x14ac:dyDescent="0.25">
      <c r="I123" s="1">
        <v>44742</v>
      </c>
      <c r="M123">
        <v>242976.63573000001</v>
      </c>
      <c r="N123">
        <v>191518.25052</v>
      </c>
      <c r="O123">
        <v>199413.30841</v>
      </c>
    </row>
    <row r="124" spans="9:15" x14ac:dyDescent="0.25">
      <c r="I124" s="1">
        <v>44773</v>
      </c>
      <c r="M124">
        <v>259943.95236</v>
      </c>
      <c r="N124">
        <v>196027.05851999999</v>
      </c>
      <c r="O124">
        <v>211378.10691</v>
      </c>
    </row>
    <row r="125" spans="9:15" x14ac:dyDescent="0.25">
      <c r="I125" s="1">
        <v>44804</v>
      </c>
      <c r="M125">
        <v>250374.14124999999</v>
      </c>
      <c r="N125">
        <v>191889.56412</v>
      </c>
      <c r="O125">
        <v>203345.73884999999</v>
      </c>
    </row>
    <row r="126" spans="9:15" x14ac:dyDescent="0.25">
      <c r="I126" s="1">
        <v>44834</v>
      </c>
      <c r="M126">
        <v>226405.99520999999</v>
      </c>
      <c r="N126">
        <v>173018.87651</v>
      </c>
      <c r="O126">
        <v>184800.60746</v>
      </c>
    </row>
    <row r="127" spans="9:15" x14ac:dyDescent="0.25">
      <c r="I127" s="1">
        <v>44865</v>
      </c>
      <c r="M127">
        <v>240068.92692999999</v>
      </c>
      <c r="N127">
        <v>170790.99491000001</v>
      </c>
      <c r="O127">
        <v>195149.44148000001</v>
      </c>
    </row>
    <row r="128" spans="9:15" x14ac:dyDescent="0.25">
      <c r="I128" s="1">
        <v>44895</v>
      </c>
      <c r="M128">
        <v>258689.48843</v>
      </c>
      <c r="N128">
        <v>194515.28172</v>
      </c>
      <c r="O128">
        <v>209375.83575999999</v>
      </c>
    </row>
    <row r="129" spans="9:15" x14ac:dyDescent="0.25">
      <c r="I129" s="1">
        <v>44926</v>
      </c>
      <c r="M129">
        <v>248510.19545999999</v>
      </c>
      <c r="N129">
        <v>193785.91571999999</v>
      </c>
      <c r="O129">
        <v>204455.50362</v>
      </c>
    </row>
    <row r="130" spans="9:15" x14ac:dyDescent="0.25">
      <c r="I130" s="1">
        <v>44957</v>
      </c>
      <c r="M130">
        <v>266322.12328</v>
      </c>
      <c r="N130">
        <v>214088.81294</v>
      </c>
      <c r="O130">
        <v>216681.94274</v>
      </c>
    </row>
    <row r="131" spans="9:15" x14ac:dyDescent="0.25">
      <c r="I131" s="1">
        <v>44985</v>
      </c>
      <c r="M131">
        <v>258689.41800999999</v>
      </c>
      <c r="N131">
        <v>204142.91292999999</v>
      </c>
      <c r="O131">
        <v>211654.92167000001</v>
      </c>
    </row>
    <row r="132" spans="9:15" x14ac:dyDescent="0.25">
      <c r="I132" s="1">
        <v>45016</v>
      </c>
      <c r="M132">
        <v>266665.48254</v>
      </c>
      <c r="N132">
        <v>212073.11053000001</v>
      </c>
      <c r="O132">
        <v>216882.79824</v>
      </c>
    </row>
    <row r="133" spans="9:15" x14ac:dyDescent="0.25">
      <c r="I133" s="1">
        <v>45046</v>
      </c>
      <c r="M133">
        <v>270498.14556999999</v>
      </c>
      <c r="N133">
        <v>206344.27213</v>
      </c>
      <c r="O133">
        <v>220396.29957</v>
      </c>
    </row>
    <row r="134" spans="9:15" x14ac:dyDescent="0.25">
      <c r="I134" s="1">
        <v>45077</v>
      </c>
      <c r="M134">
        <v>267600.66353000002</v>
      </c>
      <c r="N134">
        <v>198679.29853</v>
      </c>
      <c r="O134">
        <v>217112.39470999999</v>
      </c>
    </row>
    <row r="135" spans="9:15" x14ac:dyDescent="0.25">
      <c r="I135" s="1">
        <v>45107</v>
      </c>
      <c r="M135">
        <v>283137.97905999998</v>
      </c>
      <c r="N135">
        <v>207153.20533</v>
      </c>
      <c r="O135">
        <v>227946.30321000001</v>
      </c>
    </row>
    <row r="136" spans="9:15" x14ac:dyDescent="0.25">
      <c r="I136" s="1">
        <v>45138</v>
      </c>
      <c r="M136">
        <v>293503.23155999999</v>
      </c>
      <c r="N136">
        <v>217854.99374000001</v>
      </c>
      <c r="O136">
        <v>235240.58491000001</v>
      </c>
    </row>
    <row r="137" spans="9:15" x14ac:dyDescent="0.25">
      <c r="I137" s="1">
        <v>45169</v>
      </c>
      <c r="M137">
        <v>285301.48197999998</v>
      </c>
      <c r="N137">
        <v>206543.19013</v>
      </c>
      <c r="O137">
        <v>228559.75229999999</v>
      </c>
    </row>
    <row r="138" spans="9:15" x14ac:dyDescent="0.25">
      <c r="I138" s="1">
        <v>45199</v>
      </c>
      <c r="M138">
        <v>273504.32701000001</v>
      </c>
      <c r="N138">
        <v>197870.36532000001</v>
      </c>
      <c r="O138">
        <v>218503.1232</v>
      </c>
    </row>
    <row r="139" spans="9:15" x14ac:dyDescent="0.25">
      <c r="I139" s="1">
        <v>45230</v>
      </c>
      <c r="M139">
        <v>265280.74677999999</v>
      </c>
      <c r="N139">
        <v>188998.62252</v>
      </c>
      <c r="O139">
        <v>210352.95670000001</v>
      </c>
    </row>
    <row r="140" spans="9:15" x14ac:dyDescent="0.25">
      <c r="I140" s="1">
        <v>45260</v>
      </c>
      <c r="M140">
        <v>289765.05063000001</v>
      </c>
      <c r="N140">
        <v>199687.14973</v>
      </c>
      <c r="O140">
        <v>229431.96987</v>
      </c>
    </row>
    <row r="141" spans="9:15" x14ac:dyDescent="0.25">
      <c r="I141" s="1">
        <v>45291</v>
      </c>
      <c r="M141">
        <v>303683.82341000001</v>
      </c>
      <c r="N141">
        <v>209195.43012999999</v>
      </c>
      <c r="O141">
        <v>241018.28435</v>
      </c>
    </row>
    <row r="142" spans="9:15" x14ac:dyDescent="0.25">
      <c r="I142" s="1">
        <v>45322</v>
      </c>
      <c r="M142">
        <v>305463.89727999998</v>
      </c>
      <c r="N142">
        <v>198798.64932999999</v>
      </c>
      <c r="O142">
        <v>243042.83794</v>
      </c>
    </row>
    <row r="143" spans="9:15" x14ac:dyDescent="0.25">
      <c r="I143" s="1">
        <v>45351</v>
      </c>
      <c r="M143">
        <v>318572.47930000001</v>
      </c>
      <c r="N143">
        <v>205813.82412999999</v>
      </c>
      <c r="O143">
        <v>250698.68734</v>
      </c>
    </row>
    <row r="144" spans="9:15" x14ac:dyDescent="0.25">
      <c r="I144" s="1">
        <v>45382</v>
      </c>
      <c r="M144">
        <v>328574.67018999998</v>
      </c>
      <c r="N144">
        <v>215932.11973999999</v>
      </c>
      <c r="O144">
        <v>257868.6698</v>
      </c>
    </row>
    <row r="145" spans="9:15" x14ac:dyDescent="0.25">
      <c r="I145" s="1">
        <v>45412</v>
      </c>
      <c r="M145">
        <v>317733.68179</v>
      </c>
      <c r="N145">
        <v>215083.40294</v>
      </c>
      <c r="O145">
        <v>249900.52789999999</v>
      </c>
    </row>
    <row r="146" spans="9:15" x14ac:dyDescent="0.25">
      <c r="I146" s="1">
        <v>45443</v>
      </c>
      <c r="M146">
        <v>330638.20597000001</v>
      </c>
      <c r="N146">
        <v>226169.76613999999</v>
      </c>
      <c r="O146">
        <v>258647.04638000001</v>
      </c>
    </row>
    <row r="147" spans="9:15" x14ac:dyDescent="0.25">
      <c r="I147" s="1">
        <v>45473</v>
      </c>
      <c r="M147">
        <v>338002.23001</v>
      </c>
      <c r="N147">
        <v>222231.18974</v>
      </c>
      <c r="O147">
        <v>262475.02266999998</v>
      </c>
    </row>
    <row r="148" spans="9:15" x14ac:dyDescent="0.25">
      <c r="I148" s="1">
        <v>45504</v>
      </c>
      <c r="M148">
        <v>343453.35754</v>
      </c>
      <c r="N148">
        <v>225029.30293999999</v>
      </c>
      <c r="O148">
        <v>265624.72294000001</v>
      </c>
    </row>
    <row r="149" spans="9:15" x14ac:dyDescent="0.25">
      <c r="I149" s="1">
        <v>45535</v>
      </c>
      <c r="M149">
        <v>352175.86579000001</v>
      </c>
      <c r="N149">
        <v>227655.02054</v>
      </c>
      <c r="O149">
        <v>272584.09068000002</v>
      </c>
    </row>
    <row r="150" spans="9:15" x14ac:dyDescent="0.25">
      <c r="I150" s="1">
        <v>45565</v>
      </c>
      <c r="M150">
        <v>360357.42790000001</v>
      </c>
      <c r="N150">
        <v>242242.34054999999</v>
      </c>
      <c r="O150">
        <v>277790.44680999999</v>
      </c>
    </row>
    <row r="151" spans="9:15" x14ac:dyDescent="0.25">
      <c r="I151" s="1">
        <v>45596</v>
      </c>
      <c r="M151">
        <v>352268.35261</v>
      </c>
      <c r="N151">
        <v>234948.68054999999</v>
      </c>
      <c r="O151">
        <v>271623.49888999999</v>
      </c>
    </row>
    <row r="152" spans="9:15" x14ac:dyDescent="0.25">
      <c r="I152" s="1">
        <v>45626</v>
      </c>
      <c r="M152">
        <v>365444.20275</v>
      </c>
      <c r="N152">
        <v>239537.05575</v>
      </c>
      <c r="O152">
        <v>278495.57341000001</v>
      </c>
    </row>
    <row r="153" spans="9:15" x14ac:dyDescent="0.25">
      <c r="I153" s="1">
        <v>45657</v>
      </c>
      <c r="M153">
        <v>356793.89211000002</v>
      </c>
      <c r="N153">
        <v>232614.70934999999</v>
      </c>
      <c r="O153">
        <v>270614.14867999998</v>
      </c>
    </row>
    <row r="154" spans="9:15" x14ac:dyDescent="0.25">
      <c r="I154" s="1">
        <v>45688</v>
      </c>
      <c r="M154">
        <v>368769.65931999998</v>
      </c>
      <c r="N154">
        <v>246711.36496000001</v>
      </c>
      <c r="O154">
        <v>281005.73199</v>
      </c>
    </row>
    <row r="155" spans="9:15" x14ac:dyDescent="0.25">
      <c r="I155" s="1">
        <v>45716</v>
      </c>
      <c r="M155">
        <v>366548.41865000001</v>
      </c>
      <c r="N155">
        <v>248302.70895999999</v>
      </c>
      <c r="O155">
        <v>277998.97065999999</v>
      </c>
    </row>
    <row r="156" spans="9:15" x14ac:dyDescent="0.25">
      <c r="I156" s="1">
        <v>45747</v>
      </c>
      <c r="M156">
        <v>352068.04275000002</v>
      </c>
      <c r="N156">
        <v>243502.15455000001</v>
      </c>
      <c r="O156">
        <v>268797.20473</v>
      </c>
    </row>
    <row r="157" spans="9:15" x14ac:dyDescent="0.25">
      <c r="I157" s="1">
        <v>45777</v>
      </c>
      <c r="M157">
        <v>355351.63769</v>
      </c>
      <c r="N157">
        <v>241115.13855</v>
      </c>
      <c r="O157">
        <v>271995.89146999997</v>
      </c>
    </row>
    <row r="158" spans="9:15" x14ac:dyDescent="0.25">
      <c r="I158" s="1">
        <v>45808</v>
      </c>
      <c r="M158">
        <v>375776.84230000002</v>
      </c>
      <c r="N158">
        <v>254999.61496000001</v>
      </c>
      <c r="O158">
        <v>287472.45769000001</v>
      </c>
    </row>
    <row r="159" spans="9:15" x14ac:dyDescent="0.25">
      <c r="I159" s="1">
        <v>45838</v>
      </c>
      <c r="M159">
        <v>392649.6299</v>
      </c>
      <c r="N159">
        <v>265117.91057000001</v>
      </c>
      <c r="O159">
        <v>298425.15833000001</v>
      </c>
    </row>
    <row r="160" spans="9:15" x14ac:dyDescent="0.25">
      <c r="I160" s="1">
        <v>45869</v>
      </c>
      <c r="M160">
        <v>397974.69523000001</v>
      </c>
      <c r="N160">
        <v>266961.21737000003</v>
      </c>
      <c r="O160">
        <v>300514.13443999999</v>
      </c>
    </row>
    <row r="161" spans="9:15" x14ac:dyDescent="0.25">
      <c r="I161" s="1">
        <v>45900</v>
      </c>
      <c r="M161">
        <v>407801.02815000003</v>
      </c>
      <c r="N161">
        <v>273034.84697000001</v>
      </c>
      <c r="O161">
        <v>307395.90811999998</v>
      </c>
    </row>
    <row r="162" spans="9:15" x14ac:dyDescent="0.25">
      <c r="I162" s="1">
        <v>45930</v>
      </c>
      <c r="M162">
        <v>422580.24131000001</v>
      </c>
      <c r="N162">
        <v>289783.74258000002</v>
      </c>
      <c r="O162">
        <v>314988.58704999997</v>
      </c>
    </row>
    <row r="163" spans="9:15" x14ac:dyDescent="0.25">
      <c r="I163" s="1">
        <v>45961</v>
      </c>
      <c r="M163">
        <v>432031.58010000002</v>
      </c>
      <c r="N163">
        <v>286189.95737999998</v>
      </c>
      <c r="O163">
        <v>319713.41586000001</v>
      </c>
    </row>
    <row r="164" spans="9:15" x14ac:dyDescent="0.25">
      <c r="I164" s="1">
        <v>45991</v>
      </c>
      <c r="M164">
        <v>431983.99086000002</v>
      </c>
      <c r="N164">
        <v>285049.49417999998</v>
      </c>
      <c r="O164">
        <v>320033.12927999999</v>
      </c>
    </row>
    <row r="165" spans="9:15" x14ac:dyDescent="0.25">
      <c r="I165" s="1">
        <v>46022</v>
      </c>
      <c r="M165">
        <v>436492.38666000002</v>
      </c>
      <c r="N165">
        <v>285420.80777999997</v>
      </c>
      <c r="O165">
        <v>324417.58315000002</v>
      </c>
    </row>
    <row r="166" spans="9:15" x14ac:dyDescent="0.25">
      <c r="I166" s="1">
        <v>46053</v>
      </c>
      <c r="M166">
        <v>449431.93377</v>
      </c>
      <c r="N166">
        <v>294093.63258999999</v>
      </c>
      <c r="O166">
        <v>332560.46448999998</v>
      </c>
    </row>
    <row r="167" spans="9:15" x14ac:dyDescent="0.25">
      <c r="I167" s="1">
        <v>46081</v>
      </c>
      <c r="M167">
        <v>455209.65243000002</v>
      </c>
      <c r="N167">
        <v>285712.55417999998</v>
      </c>
      <c r="O167">
        <v>335187.69215999998</v>
      </c>
    </row>
    <row r="168" spans="9:15" x14ac:dyDescent="0.25">
      <c r="I168" s="1">
        <v>46112</v>
      </c>
      <c r="M168">
        <v>422517.64448000002</v>
      </c>
      <c r="N168">
        <v>268552.56137000001</v>
      </c>
      <c r="O168">
        <v>308003.97032999998</v>
      </c>
    </row>
    <row r="169" spans="9:15" x14ac:dyDescent="0.25">
      <c r="I169" s="1">
        <v>46142</v>
      </c>
      <c r="M169">
        <v>465502.88728000002</v>
      </c>
      <c r="N169">
        <v>284638.39698000002</v>
      </c>
      <c r="O169">
        <v>337110.34552999999</v>
      </c>
    </row>
    <row r="170" spans="9:15" x14ac:dyDescent="0.25">
      <c r="I170" s="1">
        <v>46173</v>
      </c>
      <c r="J170">
        <v>282317.68698</v>
      </c>
      <c r="K170">
        <v>489521.22814999998</v>
      </c>
      <c r="L170">
        <v>351066.71383000002</v>
      </c>
      <c r="M170">
        <v>489521.22814999998</v>
      </c>
      <c r="N170">
        <v>282317.68698</v>
      </c>
      <c r="O170">
        <v>351066.71383000002</v>
      </c>
    </row>
  </sheetData>
  <pageMargins left="0.7" right="0.7" top="0.75" bottom="0.75" header="0.3" footer="0.3"/>
  <drawing r:id="rId1"/>
  <tableParts count="1">
    <tablePart r:id="rId2"/>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AB2E-9DDF-443B-B42E-4F8AE72CB9D0}">
  <dimension ref="A1:N18"/>
  <sheetViews>
    <sheetView showGridLines="0" zoomScale="115" zoomScaleNormal="115" workbookViewId="0">
      <selection activeCell="O17" sqref="O17"/>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2.5703125" style="21" bestFit="1" customWidth="1"/>
    <col min="9" max="9" width="1.85546875" style="49" bestFit="1"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4" x14ac:dyDescent="0.25">
      <c r="A1" s="15" t="s">
        <v>142</v>
      </c>
      <c r="B1" s="15" t="s">
        <v>143</v>
      </c>
      <c r="C1" s="15" t="s">
        <v>42</v>
      </c>
      <c r="D1" s="15" t="s">
        <v>124</v>
      </c>
      <c r="F1" s="17"/>
      <c r="G1" s="17"/>
      <c r="H1" s="20"/>
      <c r="I1" s="48"/>
      <c r="J1" s="20"/>
    </row>
    <row r="2" spans="1:14" ht="11.25" customHeight="1" x14ac:dyDescent="0.25">
      <c r="F2" s="17"/>
      <c r="G2" s="17"/>
      <c r="H2" s="20"/>
      <c r="I2" s="48"/>
      <c r="J2" s="20"/>
    </row>
    <row r="3" spans="1:14" ht="11.25" customHeight="1" x14ac:dyDescent="0.25">
      <c r="G3" s="17"/>
    </row>
    <row r="4" spans="1:14" ht="12.2" customHeight="1" x14ac:dyDescent="0.15">
      <c r="A4" s="7">
        <v>1</v>
      </c>
      <c r="B4" s="7">
        <v>877</v>
      </c>
      <c r="C4" s="7" t="s">
        <v>128</v>
      </c>
      <c r="D4" s="7" t="str">
        <f>_xlfn.TEXTJOIN("_",TRUE,B4,C4,A4)</f>
        <v>877_ESAOT_1</v>
      </c>
      <c r="F4" s="33" t="str">
        <f>INDEX(
Table_V_FFS_ESAOT_ALL_SPECIFIED_CATEGORIES[[ITEM_DESCRIPTION]:[ITEM_DESCRIPTION]],
MATCH(D4,Table_V_FFS_ESAOT_ALL_SPECIFIED_CATEGORIES[[LOOKUP]:[LOOKUP]],0)
)</f>
        <v>Communication services</v>
      </c>
      <c r="G4" s="17">
        <f>INDEX(
Table_V_FFS_ESAOT_ALL_SPECIFIED_CATEGORIES[[CURRENT_VALUE]:[CURRENT_VALUE]],
MATCH(D4,Table_V_FFS_ESAOT_ALL_SPECIFIED_CATEGORIES[[LOOKUP]:[LOOKUP]],0)
)</f>
        <v>19.793413000000001</v>
      </c>
      <c r="H4" s="34">
        <f>INDEX(
Table_V_FFS_ESAOT_ALL_SPECIFIED_CATEGORIES[[CURRENT_VALUE]:[CURRENT_VALUE]],
MATCH(D4,Table_V_FFS_ESAOT_ALL_SPECIFIED_CATEGORIES[[LOOKUP]:[LOOKUP]],0)
)</f>
        <v>19.793413000000001</v>
      </c>
      <c r="I4" s="38" t="str">
        <f t="shared" ref="I4:I15" si="0">IF(J4=0,"",IF(J4&gt;0,$L$4,$L$5))</f>
        <v>p</v>
      </c>
      <c r="J4" s="35">
        <f>ROUND(INDEX(
Table_V_FFS_ESAOT_ALL_SPECIFIED_CATEGORIES[[CHANGE]:[CHANGE]],
MATCH(D4,Table_V_FFS_ESAOT_ALL_SPECIFIED_CATEGORIES[[LOOKUP]:[LOOKUP]],0)
),1)</f>
        <v>0.2</v>
      </c>
      <c r="L4" s="10" t="s">
        <v>125</v>
      </c>
      <c r="N4" s="15">
        <f>IFERROR(INDEX(
Table43[[MSCI ACWI]:[MSCI ACWI]],
MATCH(F4,Table43[[SECTOR_LOOKUP]:[SECTOR_LOOKUP]],0)
),0)</f>
        <v>8.34</v>
      </c>
    </row>
    <row r="5" spans="1:14" ht="12.2" customHeight="1" x14ac:dyDescent="0.15">
      <c r="A5" s="7">
        <v>2</v>
      </c>
      <c r="B5" s="7">
        <f>B4</f>
        <v>877</v>
      </c>
      <c r="C5" s="7" t="s">
        <v>128</v>
      </c>
      <c r="D5" s="7" t="str">
        <f t="shared" ref="D5:D13" si="1">_xlfn.TEXTJOIN("_",TRUE,B5,C5,A5)</f>
        <v>877_ESAOT_2</v>
      </c>
      <c r="F5" s="33" t="str">
        <f>INDEX(
Table_V_FFS_ESAOT_ALL_SPECIFIED_CATEGORIES[[ITEM_DESCRIPTION]:[ITEM_DESCRIPTION]],
MATCH(D5,Table_V_FFS_ESAOT_ALL_SPECIFIED_CATEGORIES[[LOOKUP]:[LOOKUP]],0)
)</f>
        <v>Consumer discretionary</v>
      </c>
      <c r="G5" s="17">
        <f>INDEX(
Table_V_FFS_ESAOT_ALL_SPECIFIED_CATEGORIES[[CURRENT_VALUE]:[CURRENT_VALUE]],
MATCH(D5,Table_V_FFS_ESAOT_ALL_SPECIFIED_CATEGORIES[[LOOKUP]:[LOOKUP]],0)
)</f>
        <v>16.15503</v>
      </c>
      <c r="H5" s="34">
        <f>INDEX(
Table_V_FFS_ESAOT_ALL_SPECIFIED_CATEGORIES[[CURRENT_VALUE]:[CURRENT_VALUE]],
MATCH(D5,Table_V_FFS_ESAOT_ALL_SPECIFIED_CATEGORIES[[LOOKUP]:[LOOKUP]],0)
)</f>
        <v>16.15503</v>
      </c>
      <c r="I5" s="38" t="str">
        <f t="shared" si="0"/>
        <v>q</v>
      </c>
      <c r="J5" s="35">
        <f>ROUND(INDEX(
Table_V_FFS_ESAOT_ALL_SPECIFIED_CATEGORIES[[CHANGE]:[CHANGE]],
MATCH(D5,Table_V_FFS_ESAOT_ALL_SPECIFIED_CATEGORIES[[LOOKUP]:[LOOKUP]],0)
),1)</f>
        <v>-0.3</v>
      </c>
      <c r="L5" s="10" t="s">
        <v>126</v>
      </c>
      <c r="N5" s="15">
        <f>IFERROR(INDEX(
Table43[[MSCI ACWI]:[MSCI ACWI]],
MATCH(F5,Table43[[SECTOR_LOOKUP]:[SECTOR_LOOKUP]],0)
),0)</f>
        <v>9.1199999999999992</v>
      </c>
    </row>
    <row r="6" spans="1:14" ht="12.2" customHeight="1" x14ac:dyDescent="0.15">
      <c r="A6" s="7">
        <v>3</v>
      </c>
      <c r="B6" s="7">
        <f>B4</f>
        <v>877</v>
      </c>
      <c r="C6" s="7" t="s">
        <v>128</v>
      </c>
      <c r="D6" s="7" t="str">
        <f t="shared" si="1"/>
        <v>877_ESAOT_3</v>
      </c>
      <c r="F6" s="33" t="str">
        <f>INDEX(
Table_V_FFS_ESAOT_ALL_SPECIFIED_CATEGORIES[[ITEM_DESCRIPTION]:[ITEM_DESCRIPTION]],
MATCH(D6,Table_V_FFS_ESAOT_ALL_SPECIFIED_CATEGORIES[[LOOKUP]:[LOOKUP]],0)
)</f>
        <v>Information technology</v>
      </c>
      <c r="G6" s="17">
        <f>INDEX(
Table_V_FFS_ESAOT_ALL_SPECIFIED_CATEGORIES[[CURRENT_VALUE]:[CURRENT_VALUE]],
MATCH(D6,Table_V_FFS_ESAOT_ALL_SPECIFIED_CATEGORIES[[LOOKUP]:[LOOKUP]],0)
)</f>
        <v>13.086771000000001</v>
      </c>
      <c r="H6" s="34">
        <f>INDEX(
Table_V_FFS_ESAOT_ALL_SPECIFIED_CATEGORIES[[CURRENT_VALUE]:[CURRENT_VALUE]],
MATCH(D6,Table_V_FFS_ESAOT_ALL_SPECIFIED_CATEGORIES[[LOOKUP]:[LOOKUP]],0)
)</f>
        <v>13.086771000000001</v>
      </c>
      <c r="I6" s="38" t="str">
        <f t="shared" si="0"/>
        <v>p</v>
      </c>
      <c r="J6" s="35">
        <f>ROUND(INDEX(
Table_V_FFS_ESAOT_ALL_SPECIFIED_CATEGORIES[[CHANGE]:[CHANGE]],
MATCH(D6,Table_V_FFS_ESAOT_ALL_SPECIFIED_CATEGORIES[[LOOKUP]:[LOOKUP]],0)
),1)</f>
        <v>2</v>
      </c>
      <c r="L6" s="11"/>
      <c r="N6" s="15">
        <f>IFERROR(INDEX(
Table43[[MSCI ACWI]:[MSCI ACWI]],
MATCH(F6,Table43[[SECTOR_LOOKUP]:[SECTOR_LOOKUP]],0)
),0)</f>
        <v>32.21</v>
      </c>
    </row>
    <row r="7" spans="1:14" ht="12.2" customHeight="1" x14ac:dyDescent="0.15">
      <c r="A7" s="7">
        <v>4</v>
      </c>
      <c r="B7" s="7">
        <f>B4</f>
        <v>877</v>
      </c>
      <c r="C7" s="7" t="s">
        <v>128</v>
      </c>
      <c r="D7" s="7" t="str">
        <f t="shared" si="1"/>
        <v>877_ESAOT_4</v>
      </c>
      <c r="F7" s="33" t="str">
        <f>INDEX(
Table_V_FFS_ESAOT_ALL_SPECIFIED_CATEGORIES[[ITEM_DESCRIPTION]:[ITEM_DESCRIPTION]],
MATCH(D7,Table_V_FFS_ESAOT_ALL_SPECIFIED_CATEGORIES[[LOOKUP]:[LOOKUP]],0)
)</f>
        <v>Energy</v>
      </c>
      <c r="G7" s="17">
        <f>INDEX(
Table_V_FFS_ESAOT_ALL_SPECIFIED_CATEGORIES[[CURRENT_VALUE]:[CURRENT_VALUE]],
MATCH(D7,Table_V_FFS_ESAOT_ALL_SPECIFIED_CATEGORIES[[LOOKUP]:[LOOKUP]],0)
)</f>
        <v>10.488182</v>
      </c>
      <c r="H7" s="34">
        <f>INDEX(
Table_V_FFS_ESAOT_ALL_SPECIFIED_CATEGORIES[[CURRENT_VALUE]:[CURRENT_VALUE]],
MATCH(D7,Table_V_FFS_ESAOT_ALL_SPECIFIED_CATEGORIES[[LOOKUP]:[LOOKUP]],0)
)</f>
        <v>10.488182</v>
      </c>
      <c r="I7" s="38" t="str">
        <f t="shared" si="0"/>
        <v>q</v>
      </c>
      <c r="J7" s="35">
        <f>ROUND(INDEX(
Table_V_FFS_ESAOT_ALL_SPECIFIED_CATEGORIES[[CHANGE]:[CHANGE]],
MATCH(D7,Table_V_FFS_ESAOT_ALL_SPECIFIED_CATEGORIES[[LOOKUP]:[LOOKUP]],0)
),1)</f>
        <v>-2</v>
      </c>
      <c r="L7" s="11"/>
      <c r="N7" s="15">
        <f>IFERROR(INDEX(
Table43[[MSCI ACWI]:[MSCI ACWI]],
MATCH(F7,Table43[[SECTOR_LOOKUP]:[SECTOR_LOOKUP]],0)
),0)</f>
        <v>3.73</v>
      </c>
    </row>
    <row r="8" spans="1:14" ht="12.2" customHeight="1" x14ac:dyDescent="0.15">
      <c r="A8" s="7">
        <v>5</v>
      </c>
      <c r="B8" s="7">
        <f>B4</f>
        <v>877</v>
      </c>
      <c r="C8" s="7" t="s">
        <v>128</v>
      </c>
      <c r="D8" s="7" t="str">
        <f t="shared" si="1"/>
        <v>877_ESAOT_5</v>
      </c>
      <c r="F8" s="33" t="str">
        <f>INDEX(
Table_V_FFS_ESAOT_ALL_SPECIFIED_CATEGORIES[[ITEM_DESCRIPTION]:[ITEM_DESCRIPTION]],
MATCH(D8,Table_V_FFS_ESAOT_ALL_SPECIFIED_CATEGORIES[[LOOKUP]:[LOOKUP]],0)
)</f>
        <v>Financials</v>
      </c>
      <c r="G8" s="17">
        <f>INDEX(
Table_V_FFS_ESAOT_ALL_SPECIFIED_CATEGORIES[[CURRENT_VALUE]:[CURRENT_VALUE]],
MATCH(D8,Table_V_FFS_ESAOT_ALL_SPECIFIED_CATEGORIES[[LOOKUP]:[LOOKUP]],0)
)</f>
        <v>8.4300390000000007</v>
      </c>
      <c r="H8" s="34">
        <f>INDEX(
Table_V_FFS_ESAOT_ALL_SPECIFIED_CATEGORIES[[CURRENT_VALUE]:[CURRENT_VALUE]],
MATCH(D8,Table_V_FFS_ESAOT_ALL_SPECIFIED_CATEGORIES[[LOOKUP]:[LOOKUP]],0)
)</f>
        <v>8.4300390000000007</v>
      </c>
      <c r="I8" s="38" t="str">
        <f t="shared" si="0"/>
        <v>p</v>
      </c>
      <c r="J8" s="35">
        <f>ROUND(INDEX(
Table_V_FFS_ESAOT_ALL_SPECIFIED_CATEGORIES[[CHANGE]:[CHANGE]],
MATCH(D8,Table_V_FFS_ESAOT_ALL_SPECIFIED_CATEGORIES[[LOOKUP]:[LOOKUP]],0)
),1)</f>
        <v>0.2</v>
      </c>
      <c r="L8" s="11"/>
      <c r="N8" s="15">
        <f>IFERROR(INDEX(
Table43[[MSCI ACWI]:[MSCI ACWI]],
MATCH(F8,Table43[[SECTOR_LOOKUP]:[SECTOR_LOOKUP]],0)
),0)</f>
        <v>15.63</v>
      </c>
    </row>
    <row r="9" spans="1:14" ht="12.2" customHeight="1" x14ac:dyDescent="0.2">
      <c r="A9" s="7">
        <v>6</v>
      </c>
      <c r="B9" s="7">
        <f>B4</f>
        <v>877</v>
      </c>
      <c r="C9" s="7" t="s">
        <v>128</v>
      </c>
      <c r="D9" s="7" t="str">
        <f t="shared" si="1"/>
        <v>877_ESAOT_6</v>
      </c>
      <c r="F9" s="33" t="str">
        <f>INDEX(
Table_V_FFS_ESAOT_ALL_SPECIFIED_CATEGORIES[[ITEM_DESCRIPTION]:[ITEM_DESCRIPTION]],
MATCH(D9,Table_V_FFS_ESAOT_ALL_SPECIFIED_CATEGORIES[[LOOKUP]:[LOOKUP]],0)
)</f>
        <v>Healthcare</v>
      </c>
      <c r="G9" s="17">
        <f>INDEX(
Table_V_FFS_ESAOT_ALL_SPECIFIED_CATEGORIES[[CURRENT_VALUE]:[CURRENT_VALUE]],
MATCH(D9,Table_V_FFS_ESAOT_ALL_SPECIFIED_CATEGORIES[[LOOKUP]:[LOOKUP]],0)
)</f>
        <v>7.0806620000000002</v>
      </c>
      <c r="H9" s="34">
        <f>INDEX(
Table_V_FFS_ESAOT_ALL_SPECIFIED_CATEGORIES[[CURRENT_VALUE]:[CURRENT_VALUE]],
MATCH(D9,Table_V_FFS_ESAOT_ALL_SPECIFIED_CATEGORIES[[LOOKUP]:[LOOKUP]],0)
)</f>
        <v>7.0806620000000002</v>
      </c>
      <c r="I9" s="38" t="str">
        <f t="shared" si="0"/>
        <v>p</v>
      </c>
      <c r="J9" s="35">
        <f>ROUND(INDEX(
Table_V_FFS_ESAOT_ALL_SPECIFIED_CATEGORIES[[CHANGE]:[CHANGE]],
MATCH(D9,Table_V_FFS_ESAOT_ALL_SPECIFIED_CATEGORIES[[LOOKUP]:[LOOKUP]],0)
),1)</f>
        <v>0.2</v>
      </c>
      <c r="L9" s="13"/>
      <c r="N9" s="15">
        <f>IFERROR(INDEX(
Table43[[MSCI ACWI]:[MSCI ACWI]],
MATCH(F9,Table43[[SECTOR_LOOKUP]:[SECTOR_LOOKUP]],0)
),0)</f>
        <v>7.79</v>
      </c>
    </row>
    <row r="10" spans="1:14" ht="12.2" customHeight="1" x14ac:dyDescent="0.15">
      <c r="A10" s="7">
        <v>7</v>
      </c>
      <c r="B10" s="7">
        <f>B4</f>
        <v>877</v>
      </c>
      <c r="C10" s="7" t="s">
        <v>128</v>
      </c>
      <c r="D10" s="7" t="str">
        <f t="shared" si="1"/>
        <v>877_ESAOT_7</v>
      </c>
      <c r="F10" s="33" t="str">
        <f>INDEX(
Table_V_FFS_ESAOT_ALL_SPECIFIED_CATEGORIES[[ITEM_DESCRIPTION]:[ITEM_DESCRIPTION]],
MATCH(D10,Table_V_FFS_ESAOT_ALL_SPECIFIED_CATEGORIES[[LOOKUP]:[LOOKUP]],0)
)</f>
        <v>Industrials</v>
      </c>
      <c r="G10" s="17">
        <f>INDEX(
Table_V_FFS_ESAOT_ALL_SPECIFIED_CATEGORIES[[CURRENT_VALUE]:[CURRENT_VALUE]],
MATCH(D10,Table_V_FFS_ESAOT_ALL_SPECIFIED_CATEGORIES[[LOOKUP]:[LOOKUP]],0)
)</f>
        <v>6.7466609999999996</v>
      </c>
      <c r="H10" s="34">
        <f>INDEX(
Table_V_FFS_ESAOT_ALL_SPECIFIED_CATEGORIES[[CURRENT_VALUE]:[CURRENT_VALUE]],
MATCH(D10,Table_V_FFS_ESAOT_ALL_SPECIFIED_CATEGORIES[[LOOKUP]:[LOOKUP]],0)
)</f>
        <v>6.7466609999999996</v>
      </c>
      <c r="I10" s="38" t="str">
        <f t="shared" si="0"/>
        <v>p</v>
      </c>
      <c r="J10" s="35">
        <f>ROUND(INDEX(
Table_V_FFS_ESAOT_ALL_SPECIFIED_CATEGORIES[[CHANGE]:[CHANGE]],
MATCH(D10,Table_V_FFS_ESAOT_ALL_SPECIFIED_CATEGORIES[[LOOKUP]:[LOOKUP]],0)
),1)</f>
        <v>0.8</v>
      </c>
      <c r="L10" s="11"/>
      <c r="N10" s="15">
        <f>IFERROR(INDEX(
Table43[[MSCI ACWI]:[MSCI ACWI]],
MATCH(F10,Table43[[SECTOR_LOOKUP]:[SECTOR_LOOKUP]],0)
),0)</f>
        <v>10.72</v>
      </c>
    </row>
    <row r="11" spans="1:14" ht="12.2" customHeight="1" x14ac:dyDescent="0.15">
      <c r="A11" s="7">
        <v>8</v>
      </c>
      <c r="B11" s="7">
        <f>B4</f>
        <v>877</v>
      </c>
      <c r="C11" s="7" t="s">
        <v>128</v>
      </c>
      <c r="D11" s="7" t="str">
        <f t="shared" si="1"/>
        <v>877_ESAOT_8</v>
      </c>
      <c r="F11" s="33" t="str">
        <f>INDEX(
Table_V_FFS_ESAOT_ALL_SPECIFIED_CATEGORIES[[ITEM_DESCRIPTION]:[ITEM_DESCRIPTION]],
MATCH(D11,Table_V_FFS_ESAOT_ALL_SPECIFIED_CATEGORIES[[LOOKUP]:[LOOKUP]],0)
)</f>
        <v>Cash</v>
      </c>
      <c r="G11" s="17">
        <f>INDEX(
Table_V_FFS_ESAOT_ALL_SPECIFIED_CATEGORIES[[CURRENT_VALUE]:[CURRENT_VALUE]],
MATCH(D11,Table_V_FFS_ESAOT_ALL_SPECIFIED_CATEGORIES[[LOOKUP]:[LOOKUP]],0)
)</f>
        <v>6.5142490000000004</v>
      </c>
      <c r="H11" s="34">
        <f>INDEX(
Table_V_FFS_ESAOT_ALL_SPECIFIED_CATEGORIES[[CURRENT_VALUE]:[CURRENT_VALUE]],
MATCH(D11,Table_V_FFS_ESAOT_ALL_SPECIFIED_CATEGORIES[[LOOKUP]:[LOOKUP]],0)
)</f>
        <v>6.5142490000000004</v>
      </c>
      <c r="I11" s="38" t="str">
        <f t="shared" si="0"/>
        <v>q</v>
      </c>
      <c r="J11" s="35">
        <f>ROUND(INDEX(
Table_V_FFS_ESAOT_ALL_SPECIFIED_CATEGORIES[[CHANGE]:[CHANGE]],
MATCH(D11,Table_V_FFS_ESAOT_ALL_SPECIFIED_CATEGORIES[[LOOKUP]:[LOOKUP]],0)
),1)</f>
        <v>-0.4</v>
      </c>
      <c r="L11" s="11"/>
      <c r="N11" s="15">
        <f>IFERROR(INDEX(
Table43[[MSCI ACWI]:[MSCI ACWI]],
MATCH(F11,Table43[[SECTOR_LOOKUP]:[SECTOR_LOOKUP]],0)
),0)</f>
        <v>0</v>
      </c>
    </row>
    <row r="12" spans="1:14" ht="12.2" customHeight="1" x14ac:dyDescent="0.15">
      <c r="A12" s="7">
        <v>9</v>
      </c>
      <c r="B12" s="7">
        <f>B4</f>
        <v>877</v>
      </c>
      <c r="C12" s="7" t="s">
        <v>128</v>
      </c>
      <c r="D12" s="7" t="str">
        <f t="shared" si="1"/>
        <v>877_ESAOT_9</v>
      </c>
      <c r="F12" s="33" t="str">
        <f>INDEX(
Table_V_FFS_ESAOT_ALL_SPECIFIED_CATEGORIES[[ITEM_DESCRIPTION]:[ITEM_DESCRIPTION]],
MATCH(D12,Table_V_FFS_ESAOT_ALL_SPECIFIED_CATEGORIES[[LOOKUP]:[LOOKUP]],0)
)</f>
        <v>Consumer staples</v>
      </c>
      <c r="G12" s="17">
        <f>INDEX(
Table_V_FFS_ESAOT_ALL_SPECIFIED_CATEGORIES[[CURRENT_VALUE]:[CURRENT_VALUE]],
MATCH(D12,Table_V_FFS_ESAOT_ALL_SPECIFIED_CATEGORIES[[LOOKUP]:[LOOKUP]],0)
)</f>
        <v>6.1004849999999999</v>
      </c>
      <c r="H12" s="34">
        <f>INDEX(
Table_V_FFS_ESAOT_ALL_SPECIFIED_CATEGORIES[[CURRENT_VALUE]:[CURRENT_VALUE]],
MATCH(D12,Table_V_FFS_ESAOT_ALL_SPECIFIED_CATEGORIES[[LOOKUP]:[LOOKUP]],0)
)</f>
        <v>6.1004849999999999</v>
      </c>
      <c r="I12" s="38" t="str">
        <f t="shared" si="0"/>
        <v>q</v>
      </c>
      <c r="J12" s="35">
        <f>ROUND(INDEX(
Table_V_FFS_ESAOT_ALL_SPECIFIED_CATEGORIES[[CHANGE]:[CHANGE]],
MATCH(D12,Table_V_FFS_ESAOT_ALL_SPECIFIED_CATEGORIES[[LOOKUP]:[LOOKUP]],0)
),1)</f>
        <v>-0.1</v>
      </c>
      <c r="L12" s="11"/>
      <c r="N12" s="15">
        <f>IFERROR(INDEX(
Table43[[MSCI ACWI]:[MSCI ACWI]],
MATCH(F12,Table43[[SECTOR_LOOKUP]:[SECTOR_LOOKUP]],0)
),0)</f>
        <v>4.7</v>
      </c>
    </row>
    <row r="13" spans="1:14" ht="12.2" customHeight="1" x14ac:dyDescent="0.15">
      <c r="A13" s="7">
        <v>10</v>
      </c>
      <c r="B13" s="7">
        <f>B4</f>
        <v>877</v>
      </c>
      <c r="C13" s="7" t="s">
        <v>128</v>
      </c>
      <c r="D13" s="7" t="str">
        <f t="shared" si="1"/>
        <v>877_ESAOT_10</v>
      </c>
      <c r="F13" s="33" t="str">
        <f>INDEX(
Table_V_FFS_ESAOT_ALL_SPECIFIED_CATEGORIES[[ITEM_DESCRIPTION]:[ITEM_DESCRIPTION]],
MATCH(D13,Table_V_FFS_ESAOT_ALL_SPECIFIED_CATEGORIES[[LOOKUP]:[LOOKUP]],0)
)</f>
        <v>Materials</v>
      </c>
      <c r="G13" s="17">
        <f>INDEX(
Table_V_FFS_ESAOT_ALL_SPECIFIED_CATEGORIES[[CURRENT_VALUE]:[CURRENT_VALUE]],
MATCH(D13,Table_V_FFS_ESAOT_ALL_SPECIFIED_CATEGORIES[[LOOKUP]:[LOOKUP]],0)
)</f>
        <v>3.3260809999999998</v>
      </c>
      <c r="H13" s="34">
        <f>INDEX(
Table_V_FFS_ESAOT_ALL_SPECIFIED_CATEGORIES[[CURRENT_VALUE]:[CURRENT_VALUE]],
MATCH(D13,Table_V_FFS_ESAOT_ALL_SPECIFIED_CATEGORIES[[LOOKUP]:[LOOKUP]],0)
)</f>
        <v>3.3260809999999998</v>
      </c>
      <c r="I13" s="38" t="str">
        <f t="shared" si="0"/>
        <v>q</v>
      </c>
      <c r="J13" s="35">
        <f>ROUND(INDEX(
Table_V_FFS_ESAOT_ALL_SPECIFIED_CATEGORIES[[CHANGE]:[CHANGE]],
MATCH(D13,Table_V_FFS_ESAOT_ALL_SPECIFIED_CATEGORIES[[LOOKUP]:[LOOKUP]],0)
),1)</f>
        <v>-0.3</v>
      </c>
      <c r="L13" s="11"/>
      <c r="N13" s="15">
        <f>IFERROR(INDEX(
Table43[[MSCI ACWI]:[MSCI ACWI]],
MATCH(F13,Table43[[SECTOR_LOOKUP]:[SECTOR_LOOKUP]],0)
),0)</f>
        <v>3.71</v>
      </c>
    </row>
    <row r="14" spans="1:14" ht="12.2" customHeight="1" x14ac:dyDescent="0.15">
      <c r="A14" s="7">
        <v>11</v>
      </c>
      <c r="B14" s="7">
        <f>B4</f>
        <v>877</v>
      </c>
      <c r="C14" s="7" t="s">
        <v>128</v>
      </c>
      <c r="D14" s="7" t="str">
        <f>_xlfn.TEXTJOIN("_",TRUE,B14,C14,A14)</f>
        <v>877_ESAOT_11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1.7373970000000001</v>
      </c>
      <c r="H14" s="34">
        <f>INDEX(
Table_V_FFS_ESAOT_ALL_SPECIFIED_CATEGORIES[[CURRENT_VALUE]:[CURRENT_VALUE]],
MATCH(D14,Table_V_FFS_ESAOT_ALL_SPECIFIED_CATEGORIES[[LOOKUP]:[LOOKUP]],0)
)</f>
        <v>1.7373970000000001</v>
      </c>
      <c r="I14" s="38" t="str">
        <f t="shared" si="0"/>
        <v>q</v>
      </c>
      <c r="J14" s="35">
        <f>ROUND(INDEX(
Table_V_FFS_ESAOT_ALL_SPECIFIED_CATEGORIES[[CHANGE]:[CHANGE]],
MATCH(D14,Table_V_FFS_ESAOT_ALL_SPECIFIED_CATEGORIES[[LOOKUP]:[LOOKUP]],0)
),1)</f>
        <v>-0.3</v>
      </c>
      <c r="L14" s="11"/>
      <c r="N14" s="15">
        <f>IFERROR(INDEX(
Table43[[MSCI ACWI]:[MSCI ACWI]],
MATCH(F14,Table43[[SECTOR_LOOKUP]:[SECTOR_LOOKUP]],0)
),0)</f>
        <v>2.42</v>
      </c>
    </row>
    <row r="15" spans="1:14" ht="12.2" customHeight="1" x14ac:dyDescent="0.15">
      <c r="A15" s="7">
        <v>12</v>
      </c>
      <c r="B15" s="7">
        <f>B4</f>
        <v>877</v>
      </c>
      <c r="C15" s="7" t="s">
        <v>128</v>
      </c>
      <c r="D15" s="7" t="str">
        <f>_xlfn.TEXTJOIN("_",TRUE,B15,C15,A15)</f>
        <v>877_ESAOT_12</v>
      </c>
      <c r="F15" s="33" t="str">
        <f>INDEX(
Table_V_FFS_ESAOT_ALL_SPECIFIED_CATEGORIES[[ITEM_DESCRIPTION]:[ITEM_DESCRIPTION]],
MATCH(D15,Table_V_FFS_ESAOT_ALL_SPECIFIED_CATEGORIES[[LOOKUP]:[LOOKUP]],0)
)</f>
        <v>Real estate</v>
      </c>
      <c r="G15" s="17">
        <f>INDEX(
Table_V_FFS_ESAOT_ALL_SPECIFIED_CATEGORIES[[CURRENT_VALUE]:[CURRENT_VALUE]],
MATCH(D15,Table_V_FFS_ESAOT_ALL_SPECIFIED_CATEGORIES[[LOOKUP]:[LOOKUP]],0)
)</f>
        <v>0.54102899999999998</v>
      </c>
      <c r="H15" s="34">
        <f>INDEX(
Table_V_FFS_ESAOT_ALL_SPECIFIED_CATEGORIES[[CURRENT_VALUE]:[CURRENT_VALUE]],
MATCH(D15,Table_V_FFS_ESAOT_ALL_SPECIFIED_CATEGORIES[[LOOKUP]:[LOOKUP]],0)
)</f>
        <v>0.54102899999999998</v>
      </c>
      <c r="I15" s="38" t="str">
        <f t="shared" si="0"/>
        <v/>
      </c>
      <c r="J15" s="35">
        <f>ROUND(INDEX(
Table_V_FFS_ESAOT_ALL_SPECIFIED_CATEGORIES[[CHANGE]:[CHANGE]],
MATCH(D15,Table_V_FFS_ESAOT_ALL_SPECIFIED_CATEGORIES[[LOOKUP]:[LOOKUP]],0)
),1)</f>
        <v>0</v>
      </c>
      <c r="L15" s="11"/>
      <c r="N15" s="15">
        <f>IFERROR(INDEX(
Table43[[MSCI ACWI]:[MSCI ACWI]],
MATCH(F15,Table43[[SECTOR_LOOKUP]:[SECTOR_LOOKUP]],0)
),0)</f>
        <v>1.63</v>
      </c>
    </row>
    <row r="16" spans="1:14" ht="11.25" customHeight="1" x14ac:dyDescent="0.15">
      <c r="A16" s="7"/>
      <c r="B16" s="7"/>
      <c r="C16" s="7"/>
      <c r="D16" s="7"/>
      <c r="F16" s="18"/>
      <c r="G16" s="17"/>
      <c r="H16" s="7"/>
      <c r="I16" s="50"/>
      <c r="J16" s="8"/>
      <c r="L16" s="11"/>
      <c r="N16" s="16"/>
    </row>
    <row r="17" spans="1:14" ht="12.75" customHeight="1" x14ac:dyDescent="0.15">
      <c r="A17" s="7"/>
      <c r="B17" s="7"/>
      <c r="C17" s="7"/>
      <c r="D17" s="7"/>
      <c r="F17" s="18"/>
      <c r="G17" s="17"/>
      <c r="H17" s="7"/>
      <c r="I17" s="50"/>
      <c r="J17" s="8"/>
      <c r="L17" s="11"/>
      <c r="N17" s="16"/>
    </row>
    <row r="18" spans="1:14" x14ac:dyDescent="0.25">
      <c r="F18" s="15" t="s">
        <v>141</v>
      </c>
      <c r="G18" s="19">
        <f>SUM(G4,G5,G6,G7,G8,G9,G10,G11,G12,G13,G14,G15)</f>
        <v>99.999999000000017</v>
      </c>
    </row>
  </sheetData>
  <conditionalFormatting sqref="G4:G17">
    <cfRule type="dataBar" priority="117">
      <dataBar showValue="0">
        <cfvo type="min"/>
        <cfvo type="max"/>
        <color rgb="FFD25347"/>
      </dataBar>
      <extLst>
        <ext xmlns:x14="http://schemas.microsoft.com/office/spreadsheetml/2009/9/main" uri="{B025F937-C7B1-47D3-B67F-A62EFF666E3E}">
          <x14:id>{92D7A48E-00BE-4EAC-B261-A37E4E6B1E0C}</x14:id>
        </ext>
      </extLst>
    </cfRule>
  </conditionalFormatting>
  <conditionalFormatting sqref="I4:I17">
    <cfRule type="containsText" dxfId="5"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92D7A48E-00BE-4EAC-B261-A37E4E6B1E0C}">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A330-1A60-4FED-9F87-66AB3E9BC285}">
  <dimension ref="A1:G18"/>
  <sheetViews>
    <sheetView workbookViewId="0">
      <selection activeCell="A15" sqref="A15:G18"/>
    </sheetView>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s>
  <sheetData>
    <row r="1" spans="1:7" x14ac:dyDescent="0.25">
      <c r="B1" t="s">
        <v>62</v>
      </c>
      <c r="C1" t="s">
        <v>61</v>
      </c>
      <c r="D1" t="s">
        <v>60</v>
      </c>
      <c r="E1" t="s">
        <v>58</v>
      </c>
    </row>
    <row r="2" spans="1:7" x14ac:dyDescent="0.25">
      <c r="A2">
        <v>877</v>
      </c>
      <c r="B2" s="55">
        <f>INDEX(Table_877_GEOGRAPHIC_EXP[[EXPOSURE_VALUE_PERCENTAGE]:[EXPOSURE_VALUE_PERCENTAGE]],MATCH(B1,Table_877_GEOGRAPHIC_EXP[[ITEM_DESCRIPTION]:[ITEM_DESCRIPTION]],0))</f>
        <v>0.31100872000000002</v>
      </c>
      <c r="C2" s="55">
        <f>INDEX(Table_877_GEOGRAPHIC_EXP[[EXPOSURE_VALUE_PERCENTAGE]:[EXPOSURE_VALUE_PERCENTAGE]],MATCH(C1,Table_877_GEOGRAPHIC_EXP[[ITEM_DESCRIPTION]:[ITEM_DESCRIPTION]],0))</f>
        <v>0.31153332</v>
      </c>
      <c r="D2" s="55">
        <f>INDEX(Table_877_GEOGRAPHIC_EXP[[EXPOSURE_VALUE_PERCENTAGE]:[EXPOSURE_VALUE_PERCENTAGE]],MATCH(D1,Table_877_GEOGRAPHIC_EXP[[ITEM_DESCRIPTION]:[ITEM_DESCRIPTION]],0))</f>
        <v>0.30938907999999998</v>
      </c>
      <c r="E2" s="55">
        <f>INDEX(Table_877_GEOGRAPHIC_EXP[[EXPOSURE_VALUE_PERCENTAGE]:[EXPOSURE_VALUE_PERCENTAGE]],MATCH(E1,Table_877_GEOGRAPHIC_EXP[[ITEM_DESCRIPTION]:[ITEM_DESCRIPTION]],0))</f>
        <v>6.8068870000000004E-2</v>
      </c>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row>
    <row r="14" spans="1:7" x14ac:dyDescent="0.25">
      <c r="A14" t="s">
        <v>8</v>
      </c>
      <c r="B14" t="s">
        <v>28</v>
      </c>
      <c r="C14" t="s">
        <v>29</v>
      </c>
      <c r="D14" t="s">
        <v>0</v>
      </c>
      <c r="E14" t="s">
        <v>49</v>
      </c>
      <c r="F14" t="s">
        <v>9</v>
      </c>
      <c r="G14" t="s">
        <v>10</v>
      </c>
    </row>
    <row r="15" spans="1:7" x14ac:dyDescent="0.25">
      <c r="A15" t="s">
        <v>66</v>
      </c>
      <c r="B15" t="s">
        <v>16351</v>
      </c>
      <c r="C15" s="2">
        <v>46175.450914351852</v>
      </c>
      <c r="D15" s="2">
        <v>46173</v>
      </c>
      <c r="E15" t="s">
        <v>14614</v>
      </c>
      <c r="F15" t="s">
        <v>61</v>
      </c>
      <c r="G15">
        <v>0.31153332</v>
      </c>
    </row>
    <row r="16" spans="1:7" x14ac:dyDescent="0.25">
      <c r="A16" t="s">
        <v>66</v>
      </c>
      <c r="B16" t="s">
        <v>16351</v>
      </c>
      <c r="C16" s="2">
        <v>46175.450914351852</v>
      </c>
      <c r="D16" s="2">
        <v>46173</v>
      </c>
      <c r="E16" t="s">
        <v>14613</v>
      </c>
      <c r="F16" t="s">
        <v>62</v>
      </c>
      <c r="G16">
        <v>0.31100872000000002</v>
      </c>
    </row>
    <row r="17" spans="1:7" x14ac:dyDescent="0.25">
      <c r="A17" t="s">
        <v>66</v>
      </c>
      <c r="B17" t="s">
        <v>16351</v>
      </c>
      <c r="C17" s="2">
        <v>46175.450914351852</v>
      </c>
      <c r="D17" s="2">
        <v>46173</v>
      </c>
      <c r="E17" t="s">
        <v>59</v>
      </c>
      <c r="F17" t="s">
        <v>60</v>
      </c>
      <c r="G17">
        <v>0.30938907999999998</v>
      </c>
    </row>
    <row r="18" spans="1:7" x14ac:dyDescent="0.25">
      <c r="A18" t="s">
        <v>66</v>
      </c>
      <c r="B18" t="s">
        <v>16351</v>
      </c>
      <c r="C18" s="2">
        <v>46175.450914351852</v>
      </c>
      <c r="D18" s="2">
        <v>46173</v>
      </c>
      <c r="E18" t="s">
        <v>14615</v>
      </c>
      <c r="F18" t="s">
        <v>58</v>
      </c>
      <c r="G18">
        <v>6.8068870000000004E-2</v>
      </c>
    </row>
  </sheetData>
  <pageMargins left="0.7" right="0.7" top="0.75" bottom="0.75" header="0.3" footer="0.3"/>
  <drawing r:id="rId1"/>
  <tableParts count="1">
    <tablePart r:id="rId2"/>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1B65-B880-43AE-88B9-219E695F4786}">
  <dimension ref="B1:O160"/>
  <sheetViews>
    <sheetView zoomScale="106" zoomScaleNormal="106" workbookViewId="0">
      <selection activeCell="F21" sqref="F21"/>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3" bestFit="1" customWidth="1"/>
    <col min="10" max="10" width="18.85546875" bestFit="1" customWidth="1"/>
    <col min="11" max="12" width="20.28515625" bestFit="1" customWidth="1"/>
    <col min="13" max="14" width="14.5703125" bestFit="1" customWidth="1"/>
    <col min="15" max="15" width="13.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114</v>
      </c>
      <c r="N1" t="s">
        <v>115</v>
      </c>
      <c r="O1" t="s">
        <v>113</v>
      </c>
    </row>
    <row r="2" spans="2:15" x14ac:dyDescent="0.25">
      <c r="B2">
        <v>877</v>
      </c>
      <c r="C2" t="s">
        <v>144</v>
      </c>
      <c r="D2" t="s">
        <v>113</v>
      </c>
      <c r="E2" t="str">
        <f>_xlfn.CONCAT(B2,"_",C2,"_",D2)</f>
        <v>877_R_PH_FOORD</v>
      </c>
      <c r="F2" t="str">
        <f>INDEX(
Table_MAPPINGS_PH_GRAPHS_2[SERIES_ID],
MATCH(E2,Table_MAPPINGS_PH_GRAPHS_2[LOOKUP],0
))</f>
        <v>6318</v>
      </c>
      <c r="G2" t="str">
        <f>INDEX(
Table_MAPPINGS_PH_GRAPHS_2[LEGEND_DESCRIPTION],
MATCH(E2,Table_MAPPINGS_PH_GRAPHS_2[LOOKUP],0
))</f>
        <v>Foord</v>
      </c>
      <c r="I2" s="1">
        <v>41366</v>
      </c>
      <c r="M2">
        <v>100000</v>
      </c>
      <c r="N2">
        <v>100000</v>
      </c>
      <c r="O2">
        <v>100000</v>
      </c>
    </row>
    <row r="3" spans="2:15" x14ac:dyDescent="0.25">
      <c r="B3">
        <f>B2</f>
        <v>877</v>
      </c>
      <c r="C3" t="s">
        <v>144</v>
      </c>
      <c r="D3" t="s">
        <v>114</v>
      </c>
      <c r="E3" t="str">
        <f>_xlfn.CONCAT(B3,"_",C3,"_",D3)</f>
        <v>877_R_PH_COMP_1</v>
      </c>
      <c r="F3" t="str">
        <f>INDEX(
Table_MAPPINGS_PH_GRAPHS_2[SERIES_ID],
MATCH(E3,Table_MAPPINGS_PH_GRAPHS_2[LOOKUP],0
))</f>
        <v>3397</v>
      </c>
      <c r="G3" t="str">
        <f>INDEX(
Table_MAPPINGS_PH_GRAPHS_2[LEGEND_DESCRIPTION],
MATCH(E3,Table_MAPPINGS_PH_GRAPHS_2[LOOKUP],0
))</f>
        <v>MSCI AC world index</v>
      </c>
      <c r="I3" s="1">
        <v>41394</v>
      </c>
      <c r="M3">
        <v>103306.82669</v>
      </c>
      <c r="N3">
        <v>102738.29</v>
      </c>
      <c r="O3">
        <v>101700</v>
      </c>
    </row>
    <row r="4" spans="2:15" x14ac:dyDescent="0.25">
      <c r="B4">
        <f>B3</f>
        <v>877</v>
      </c>
      <c r="C4" t="s">
        <v>144</v>
      </c>
      <c r="D4" t="s">
        <v>115</v>
      </c>
      <c r="E4" t="str">
        <f>_xlfn.CONCAT(B4,"_",C4,"_",D4)</f>
        <v>877_R_PH_COMP_2</v>
      </c>
      <c r="F4" t="str">
        <f>INDEX(
Table_MAPPINGS_PH_GRAPHS_2[SERIES_ID],
MATCH(E4,Table_MAPPINGS_PH_GRAPHS_2[LOOKUP],0
))</f>
        <v>5585</v>
      </c>
      <c r="G4" t="str">
        <f>INDEX(
Table_MAPPINGS_PH_GRAPHS_2[LEGEND_DESCRIPTION],
MATCH(E4,Table_MAPPINGS_PH_GRAPHS_2[LOOKUP],0
))</f>
        <v>Peer group</v>
      </c>
      <c r="I4" s="1">
        <v>41425</v>
      </c>
      <c r="M4">
        <v>103023.42096</v>
      </c>
      <c r="N4">
        <v>103279.71051</v>
      </c>
      <c r="O4">
        <v>102900</v>
      </c>
    </row>
    <row r="5" spans="2:15" x14ac:dyDescent="0.25">
      <c r="I5" s="1">
        <v>41455</v>
      </c>
      <c r="M5">
        <v>100012.1551</v>
      </c>
      <c r="N5">
        <v>99859.592569999993</v>
      </c>
      <c r="O5">
        <v>98800</v>
      </c>
    </row>
    <row r="6" spans="2:15" x14ac:dyDescent="0.25">
      <c r="I6" s="1">
        <v>41486</v>
      </c>
      <c r="M6">
        <v>104799.98465</v>
      </c>
      <c r="N6">
        <v>104731.57233</v>
      </c>
      <c r="O6">
        <v>103900</v>
      </c>
    </row>
    <row r="7" spans="2:15" x14ac:dyDescent="0.25">
      <c r="I7" s="1">
        <v>41517</v>
      </c>
      <c r="M7">
        <v>102616.54501</v>
      </c>
      <c r="N7">
        <v>102818.25218</v>
      </c>
      <c r="O7">
        <v>102600</v>
      </c>
    </row>
    <row r="8" spans="2:15" x14ac:dyDescent="0.25">
      <c r="I8" s="1">
        <v>41547</v>
      </c>
      <c r="M8">
        <v>107916.80794</v>
      </c>
      <c r="N8">
        <v>108318.07246</v>
      </c>
      <c r="O8">
        <v>106700</v>
      </c>
    </row>
    <row r="9" spans="2:15" x14ac:dyDescent="0.25">
      <c r="I9" s="1">
        <v>41578</v>
      </c>
      <c r="M9">
        <v>112254.25908</v>
      </c>
      <c r="N9">
        <v>111866.68083</v>
      </c>
      <c r="O9">
        <v>110500</v>
      </c>
    </row>
    <row r="10" spans="2:15" x14ac:dyDescent="0.25">
      <c r="I10" s="1">
        <v>41608</v>
      </c>
      <c r="M10">
        <v>113844.01809</v>
      </c>
      <c r="N10">
        <v>113759.5322</v>
      </c>
      <c r="O10">
        <v>112900</v>
      </c>
    </row>
    <row r="11" spans="2:15" x14ac:dyDescent="0.25">
      <c r="I11" s="1">
        <v>41639</v>
      </c>
      <c r="M11">
        <v>115808.02619999999</v>
      </c>
      <c r="N11">
        <v>115709.55259000001</v>
      </c>
      <c r="O11">
        <v>114100</v>
      </c>
    </row>
    <row r="12" spans="2:15" x14ac:dyDescent="0.25">
      <c r="I12" s="1">
        <v>41670</v>
      </c>
      <c r="M12">
        <v>111175.65398</v>
      </c>
      <c r="N12">
        <v>111300.24339</v>
      </c>
      <c r="O12">
        <v>106700</v>
      </c>
    </row>
    <row r="13" spans="2:15" x14ac:dyDescent="0.25">
      <c r="I13" s="1">
        <v>41698</v>
      </c>
      <c r="M13">
        <v>116546.28853999999</v>
      </c>
      <c r="N13">
        <v>117032.97388999999</v>
      </c>
      <c r="O13">
        <v>112100</v>
      </c>
    </row>
    <row r="14" spans="2:15" x14ac:dyDescent="0.25">
      <c r="I14" s="1">
        <v>41729</v>
      </c>
      <c r="M14">
        <v>117064.47960000001</v>
      </c>
      <c r="N14">
        <v>116741.08195000001</v>
      </c>
      <c r="O14">
        <v>111600</v>
      </c>
    </row>
    <row r="15" spans="2:15" x14ac:dyDescent="0.25">
      <c r="I15" s="1">
        <v>41759</v>
      </c>
      <c r="M15">
        <v>118178.91026</v>
      </c>
      <c r="N15">
        <v>117369.26571000001</v>
      </c>
      <c r="O15">
        <v>110400</v>
      </c>
    </row>
    <row r="16" spans="2:15" x14ac:dyDescent="0.25">
      <c r="I16" s="1">
        <v>41790</v>
      </c>
      <c r="M16">
        <v>120692.4568</v>
      </c>
      <c r="N16">
        <v>119482.49933999999</v>
      </c>
      <c r="O16">
        <v>112300</v>
      </c>
    </row>
    <row r="17" spans="9:15" x14ac:dyDescent="0.25">
      <c r="I17" s="1">
        <v>41820</v>
      </c>
      <c r="M17">
        <v>122964.82058</v>
      </c>
      <c r="N17">
        <v>121348.73235000001</v>
      </c>
      <c r="O17">
        <v>114100</v>
      </c>
    </row>
    <row r="18" spans="9:15" x14ac:dyDescent="0.25">
      <c r="I18" s="1">
        <v>41851</v>
      </c>
      <c r="M18">
        <v>121473.58185</v>
      </c>
      <c r="N18">
        <v>119472.64453999999</v>
      </c>
      <c r="O18">
        <v>113000</v>
      </c>
    </row>
    <row r="19" spans="9:15" x14ac:dyDescent="0.25">
      <c r="I19" s="1">
        <v>41882</v>
      </c>
      <c r="M19">
        <v>124156.66003</v>
      </c>
      <c r="N19">
        <v>120828.77852000001</v>
      </c>
      <c r="O19">
        <v>114600</v>
      </c>
    </row>
    <row r="20" spans="9:15" x14ac:dyDescent="0.25">
      <c r="I20" s="1">
        <v>41912</v>
      </c>
      <c r="M20">
        <v>120130.76328</v>
      </c>
      <c r="N20">
        <v>116928.80012</v>
      </c>
      <c r="O20">
        <v>110100</v>
      </c>
    </row>
    <row r="21" spans="9:15" x14ac:dyDescent="0.25">
      <c r="I21" s="1">
        <v>41943</v>
      </c>
      <c r="M21">
        <v>120976.50227</v>
      </c>
      <c r="N21">
        <v>116503.14421</v>
      </c>
      <c r="O21">
        <v>110400</v>
      </c>
    </row>
    <row r="22" spans="9:15" x14ac:dyDescent="0.25">
      <c r="I22" s="1">
        <v>41973</v>
      </c>
      <c r="M22">
        <v>123000.0064</v>
      </c>
      <c r="N22">
        <v>119097.49447999999</v>
      </c>
      <c r="O22">
        <v>111000</v>
      </c>
    </row>
    <row r="23" spans="9:15" x14ac:dyDescent="0.25">
      <c r="I23" s="1">
        <v>42004</v>
      </c>
      <c r="M23">
        <v>120626.56337</v>
      </c>
      <c r="N23">
        <v>116886.7115</v>
      </c>
      <c r="O23">
        <v>107500</v>
      </c>
    </row>
    <row r="24" spans="9:15" x14ac:dyDescent="0.25">
      <c r="I24" s="1">
        <v>42035</v>
      </c>
      <c r="M24">
        <v>118740.60378999999</v>
      </c>
      <c r="N24">
        <v>114992.83117999999</v>
      </c>
      <c r="O24">
        <v>106300</v>
      </c>
    </row>
    <row r="25" spans="9:15" x14ac:dyDescent="0.25">
      <c r="I25" s="1">
        <v>42063</v>
      </c>
      <c r="M25">
        <v>125351.05845</v>
      </c>
      <c r="N25">
        <v>121033.76108</v>
      </c>
      <c r="O25">
        <v>110600</v>
      </c>
    </row>
    <row r="26" spans="9:15" x14ac:dyDescent="0.25">
      <c r="I26" s="1">
        <v>42094</v>
      </c>
      <c r="M26">
        <v>123408.80157</v>
      </c>
      <c r="N26">
        <v>119101.31183999999</v>
      </c>
      <c r="O26">
        <v>110400</v>
      </c>
    </row>
    <row r="27" spans="9:15" x14ac:dyDescent="0.25">
      <c r="I27" s="1">
        <v>42124</v>
      </c>
      <c r="M27">
        <v>126989.43786000001</v>
      </c>
      <c r="N27">
        <v>122783.88868</v>
      </c>
      <c r="O27">
        <v>115200</v>
      </c>
    </row>
    <row r="28" spans="9:15" x14ac:dyDescent="0.25">
      <c r="I28" s="1">
        <v>42155</v>
      </c>
      <c r="M28">
        <v>126823.74467</v>
      </c>
      <c r="N28">
        <v>122996.931</v>
      </c>
      <c r="O28">
        <v>115200</v>
      </c>
    </row>
    <row r="29" spans="9:15" x14ac:dyDescent="0.25">
      <c r="I29" s="1">
        <v>42185</v>
      </c>
      <c r="M29">
        <v>123838.06849000001</v>
      </c>
      <c r="N29">
        <v>120185.82385</v>
      </c>
      <c r="O29">
        <v>112700</v>
      </c>
    </row>
    <row r="30" spans="9:15" x14ac:dyDescent="0.25">
      <c r="I30" s="1">
        <v>42216</v>
      </c>
      <c r="M30">
        <v>124913.47489</v>
      </c>
      <c r="N30">
        <v>121327.09642</v>
      </c>
      <c r="O30">
        <v>111800</v>
      </c>
    </row>
    <row r="31" spans="9:15" x14ac:dyDescent="0.25">
      <c r="I31" s="1">
        <v>42247</v>
      </c>
      <c r="M31">
        <v>116350.52747</v>
      </c>
      <c r="N31">
        <v>113548.88906</v>
      </c>
      <c r="O31">
        <v>102700</v>
      </c>
    </row>
    <row r="32" spans="9:15" x14ac:dyDescent="0.25">
      <c r="I32" s="1">
        <v>42277</v>
      </c>
      <c r="M32">
        <v>112135.26706</v>
      </c>
      <c r="N32">
        <v>108745.82782999999</v>
      </c>
      <c r="O32">
        <v>96900</v>
      </c>
    </row>
    <row r="33" spans="9:15" x14ac:dyDescent="0.25">
      <c r="I33" s="1">
        <v>42308</v>
      </c>
      <c r="M33">
        <v>120936.19852000001</v>
      </c>
      <c r="N33">
        <v>117231.53664000001</v>
      </c>
      <c r="O33">
        <v>107500</v>
      </c>
    </row>
    <row r="34" spans="9:15" x14ac:dyDescent="0.25">
      <c r="I34" s="1">
        <v>42338</v>
      </c>
      <c r="M34">
        <v>119937.56118</v>
      </c>
      <c r="N34">
        <v>116036.959</v>
      </c>
      <c r="O34">
        <v>107400</v>
      </c>
    </row>
    <row r="35" spans="9:15" x14ac:dyDescent="0.25">
      <c r="I35" s="1">
        <v>42369</v>
      </c>
      <c r="M35">
        <v>117774.59328</v>
      </c>
      <c r="N35">
        <v>114177.0374</v>
      </c>
      <c r="O35">
        <v>105600</v>
      </c>
    </row>
    <row r="36" spans="9:15" x14ac:dyDescent="0.25">
      <c r="I36" s="1">
        <v>42400</v>
      </c>
      <c r="M36">
        <v>110671.53724000001</v>
      </c>
      <c r="N36">
        <v>106002.25838</v>
      </c>
      <c r="O36">
        <v>96800</v>
      </c>
    </row>
    <row r="37" spans="9:15" x14ac:dyDescent="0.25">
      <c r="I37" s="1">
        <v>42429</v>
      </c>
      <c r="M37">
        <v>109910.24419</v>
      </c>
      <c r="N37">
        <v>106169.78435</v>
      </c>
      <c r="O37">
        <v>95200</v>
      </c>
    </row>
    <row r="38" spans="9:15" x14ac:dyDescent="0.25">
      <c r="I38" s="1">
        <v>42460</v>
      </c>
      <c r="M38">
        <v>118055.44005</v>
      </c>
      <c r="N38">
        <v>113340.48097</v>
      </c>
      <c r="O38">
        <v>104000</v>
      </c>
    </row>
    <row r="39" spans="9:15" x14ac:dyDescent="0.25">
      <c r="I39" s="1">
        <v>42490</v>
      </c>
      <c r="M39">
        <v>119798.09741</v>
      </c>
      <c r="N39">
        <v>114849.32613</v>
      </c>
      <c r="O39">
        <v>105000</v>
      </c>
    </row>
    <row r="40" spans="9:15" x14ac:dyDescent="0.25">
      <c r="I40" s="1">
        <v>42521</v>
      </c>
      <c r="M40">
        <v>119949.07653000001</v>
      </c>
      <c r="N40">
        <v>114825.51786000001</v>
      </c>
      <c r="O40">
        <v>105400</v>
      </c>
    </row>
    <row r="41" spans="9:15" x14ac:dyDescent="0.25">
      <c r="I41" s="1">
        <v>42551</v>
      </c>
      <c r="M41">
        <v>119222.9693</v>
      </c>
      <c r="N41">
        <v>112038.77142999999</v>
      </c>
      <c r="O41">
        <v>102600</v>
      </c>
    </row>
    <row r="42" spans="9:15" x14ac:dyDescent="0.25">
      <c r="I42" s="1">
        <v>42582</v>
      </c>
      <c r="M42">
        <v>124360.73775</v>
      </c>
      <c r="N42">
        <v>117375.61506</v>
      </c>
      <c r="O42">
        <v>106800</v>
      </c>
    </row>
    <row r="43" spans="9:15" x14ac:dyDescent="0.25">
      <c r="I43" s="1">
        <v>42613</v>
      </c>
      <c r="M43">
        <v>124779.12906000001</v>
      </c>
      <c r="N43">
        <v>117551.18551</v>
      </c>
      <c r="O43">
        <v>108400</v>
      </c>
    </row>
    <row r="44" spans="9:15" x14ac:dyDescent="0.25">
      <c r="I44" s="1">
        <v>42643</v>
      </c>
      <c r="M44">
        <v>125543.62080999999</v>
      </c>
      <c r="N44">
        <v>117984.02073</v>
      </c>
      <c r="O44">
        <v>110200</v>
      </c>
    </row>
    <row r="45" spans="9:15" x14ac:dyDescent="0.25">
      <c r="I45" s="1">
        <v>42674</v>
      </c>
      <c r="M45">
        <v>123412.64002000001</v>
      </c>
      <c r="N45">
        <v>115360.28028000001</v>
      </c>
      <c r="O45">
        <v>106700</v>
      </c>
    </row>
    <row r="46" spans="9:15" x14ac:dyDescent="0.25">
      <c r="I46" s="1">
        <v>42704</v>
      </c>
      <c r="M46">
        <v>124350.50188</v>
      </c>
      <c r="N46">
        <v>115770.6514</v>
      </c>
      <c r="O46">
        <v>107900</v>
      </c>
    </row>
    <row r="47" spans="9:15" x14ac:dyDescent="0.25">
      <c r="I47" s="1">
        <v>42735</v>
      </c>
      <c r="M47">
        <v>127036.77877</v>
      </c>
      <c r="N47">
        <v>118028.48011</v>
      </c>
      <c r="O47">
        <v>107600</v>
      </c>
    </row>
    <row r="48" spans="9:15" x14ac:dyDescent="0.25">
      <c r="I48" s="1">
        <v>42766</v>
      </c>
      <c r="M48">
        <v>130510.57812999999</v>
      </c>
      <c r="N48">
        <v>121313.80286</v>
      </c>
      <c r="O48">
        <v>111200</v>
      </c>
    </row>
    <row r="49" spans="9:15" x14ac:dyDescent="0.25">
      <c r="I49" s="1">
        <v>42794</v>
      </c>
      <c r="M49">
        <v>134171.82191999999</v>
      </c>
      <c r="N49">
        <v>124051.17603</v>
      </c>
      <c r="O49">
        <v>113400</v>
      </c>
    </row>
    <row r="50" spans="9:15" x14ac:dyDescent="0.25">
      <c r="I50" s="1">
        <v>42825</v>
      </c>
      <c r="M50">
        <v>135812.76029999999</v>
      </c>
      <c r="N50">
        <v>125710.86912</v>
      </c>
      <c r="O50">
        <v>116000</v>
      </c>
    </row>
    <row r="51" spans="9:15" x14ac:dyDescent="0.25">
      <c r="I51" s="1">
        <v>42855</v>
      </c>
      <c r="M51">
        <v>137929.66675999999</v>
      </c>
      <c r="N51">
        <v>128412.88598000001</v>
      </c>
      <c r="O51">
        <v>121200</v>
      </c>
    </row>
    <row r="52" spans="9:15" x14ac:dyDescent="0.25">
      <c r="I52" s="1">
        <v>42886</v>
      </c>
      <c r="M52">
        <v>140975.47868999999</v>
      </c>
      <c r="N52">
        <v>131831.04439</v>
      </c>
      <c r="O52">
        <v>123400</v>
      </c>
    </row>
    <row r="53" spans="9:15" x14ac:dyDescent="0.25">
      <c r="I53" s="1">
        <v>42916</v>
      </c>
      <c r="M53">
        <v>141616.50023000001</v>
      </c>
      <c r="N53">
        <v>132197.53469</v>
      </c>
      <c r="O53">
        <v>123500</v>
      </c>
    </row>
    <row r="54" spans="9:15" x14ac:dyDescent="0.25">
      <c r="I54" s="1">
        <v>42947</v>
      </c>
      <c r="M54">
        <v>145573.94459</v>
      </c>
      <c r="N54">
        <v>135583.80098</v>
      </c>
      <c r="O54">
        <v>129190</v>
      </c>
    </row>
    <row r="55" spans="9:15" x14ac:dyDescent="0.25">
      <c r="I55" s="1">
        <v>42978</v>
      </c>
      <c r="M55">
        <v>146131.79965999999</v>
      </c>
      <c r="N55">
        <v>135478.04561999999</v>
      </c>
      <c r="O55">
        <v>127990</v>
      </c>
    </row>
    <row r="56" spans="9:15" x14ac:dyDescent="0.25">
      <c r="I56" s="1">
        <v>43008</v>
      </c>
      <c r="M56">
        <v>148954.98134999999</v>
      </c>
      <c r="N56">
        <v>138396.89301</v>
      </c>
      <c r="O56">
        <v>130750</v>
      </c>
    </row>
    <row r="57" spans="9:15" x14ac:dyDescent="0.25">
      <c r="I57" s="1">
        <v>43039</v>
      </c>
      <c r="M57">
        <v>152048.13419000001</v>
      </c>
      <c r="N57">
        <v>140694.7243</v>
      </c>
      <c r="O57">
        <v>129180</v>
      </c>
    </row>
    <row r="58" spans="9:15" x14ac:dyDescent="0.25">
      <c r="I58" s="1">
        <v>43069</v>
      </c>
      <c r="M58">
        <v>154991.58739</v>
      </c>
      <c r="N58">
        <v>143239.97628</v>
      </c>
      <c r="O58">
        <v>132850</v>
      </c>
    </row>
    <row r="59" spans="9:15" x14ac:dyDescent="0.25">
      <c r="I59" s="1">
        <v>43100</v>
      </c>
      <c r="M59">
        <v>157490.41985999999</v>
      </c>
      <c r="N59">
        <v>145327.85649999999</v>
      </c>
      <c r="O59">
        <v>135800</v>
      </c>
    </row>
    <row r="60" spans="9:15" x14ac:dyDescent="0.25">
      <c r="I60" s="1">
        <v>43131</v>
      </c>
      <c r="M60">
        <v>166375.15753999999</v>
      </c>
      <c r="N60">
        <v>153180.80708999999</v>
      </c>
      <c r="O60">
        <v>144390</v>
      </c>
    </row>
    <row r="61" spans="9:15" x14ac:dyDescent="0.25">
      <c r="I61" s="1">
        <v>43159</v>
      </c>
      <c r="M61">
        <v>159387.95877999999</v>
      </c>
      <c r="N61">
        <v>146730.91475</v>
      </c>
      <c r="O61">
        <v>136740</v>
      </c>
    </row>
    <row r="62" spans="9:15" x14ac:dyDescent="0.25">
      <c r="I62" s="1">
        <v>43190</v>
      </c>
      <c r="M62">
        <v>155976.15041999999</v>
      </c>
      <c r="N62">
        <v>143160.54074999999</v>
      </c>
      <c r="O62">
        <v>132270</v>
      </c>
    </row>
    <row r="63" spans="9:15" x14ac:dyDescent="0.25">
      <c r="I63" s="1">
        <v>43220</v>
      </c>
      <c r="M63">
        <v>157465.46992</v>
      </c>
      <c r="N63">
        <v>144925.66727000001</v>
      </c>
      <c r="O63">
        <v>134940</v>
      </c>
    </row>
    <row r="64" spans="9:15" x14ac:dyDescent="0.25">
      <c r="I64" s="1">
        <v>43251</v>
      </c>
      <c r="M64">
        <v>157662.12663000001</v>
      </c>
      <c r="N64">
        <v>144457.2965</v>
      </c>
      <c r="O64">
        <v>133840</v>
      </c>
    </row>
    <row r="65" spans="9:15" x14ac:dyDescent="0.25">
      <c r="I65" s="1">
        <v>43281</v>
      </c>
      <c r="M65">
        <v>156808.32688000001</v>
      </c>
      <c r="N65">
        <v>143252.13261</v>
      </c>
      <c r="O65">
        <v>132650</v>
      </c>
    </row>
    <row r="66" spans="9:15" x14ac:dyDescent="0.25">
      <c r="I66" s="1">
        <v>43312</v>
      </c>
      <c r="M66">
        <v>161537.10824</v>
      </c>
      <c r="N66">
        <v>146866.44122000001</v>
      </c>
      <c r="O66">
        <v>133960</v>
      </c>
    </row>
    <row r="67" spans="9:15" x14ac:dyDescent="0.25">
      <c r="I67" s="1">
        <v>43343</v>
      </c>
      <c r="M67">
        <v>162806.22852999999</v>
      </c>
      <c r="N67">
        <v>147509.89246999999</v>
      </c>
      <c r="O67">
        <v>133500</v>
      </c>
    </row>
    <row r="68" spans="9:15" x14ac:dyDescent="0.25">
      <c r="I68" s="1">
        <v>43373</v>
      </c>
      <c r="M68">
        <v>163514.80682999999</v>
      </c>
      <c r="N68">
        <v>147590.62463000001</v>
      </c>
      <c r="O68">
        <v>132580</v>
      </c>
    </row>
    <row r="69" spans="9:15" x14ac:dyDescent="0.25">
      <c r="I69" s="1">
        <v>43404</v>
      </c>
      <c r="M69">
        <v>151261.18749000001</v>
      </c>
      <c r="N69">
        <v>135480.38587</v>
      </c>
      <c r="O69">
        <v>120700</v>
      </c>
    </row>
    <row r="70" spans="9:15" x14ac:dyDescent="0.25">
      <c r="I70" s="1">
        <v>43434</v>
      </c>
      <c r="M70">
        <v>153473.41552000001</v>
      </c>
      <c r="N70">
        <v>136886.06260999999</v>
      </c>
      <c r="O70">
        <v>121900</v>
      </c>
    </row>
    <row r="71" spans="9:15" x14ac:dyDescent="0.25">
      <c r="I71" s="1">
        <v>43465</v>
      </c>
      <c r="M71">
        <v>142663.63002000001</v>
      </c>
      <c r="N71">
        <v>127413.28698999999</v>
      </c>
      <c r="O71">
        <v>114670</v>
      </c>
    </row>
    <row r="72" spans="9:15" x14ac:dyDescent="0.25">
      <c r="I72" s="1">
        <v>43496</v>
      </c>
      <c r="M72">
        <v>153928.27212000001</v>
      </c>
      <c r="N72">
        <v>136988.75227</v>
      </c>
      <c r="O72">
        <v>126180</v>
      </c>
    </row>
    <row r="73" spans="9:15" x14ac:dyDescent="0.25">
      <c r="I73" s="1">
        <v>43524</v>
      </c>
      <c r="M73">
        <v>158045.39610000001</v>
      </c>
      <c r="N73">
        <v>140941.46682</v>
      </c>
      <c r="O73">
        <v>128970</v>
      </c>
    </row>
    <row r="74" spans="9:15" x14ac:dyDescent="0.25">
      <c r="I74" s="1">
        <v>43555</v>
      </c>
      <c r="M74">
        <v>160033.01069</v>
      </c>
      <c r="N74">
        <v>141724.41076</v>
      </c>
      <c r="O74">
        <v>129800</v>
      </c>
    </row>
    <row r="75" spans="9:15" x14ac:dyDescent="0.25">
      <c r="I75" s="1">
        <v>43585</v>
      </c>
      <c r="M75">
        <v>165436.59197000001</v>
      </c>
      <c r="N75">
        <v>146401.55725000001</v>
      </c>
      <c r="O75">
        <v>132730</v>
      </c>
    </row>
    <row r="76" spans="9:15" x14ac:dyDescent="0.25">
      <c r="I76" s="1">
        <v>43616</v>
      </c>
      <c r="M76">
        <v>155623.07678</v>
      </c>
      <c r="N76">
        <v>138523.60161000001</v>
      </c>
      <c r="O76">
        <v>120620</v>
      </c>
    </row>
    <row r="77" spans="9:15" x14ac:dyDescent="0.25">
      <c r="I77" s="1">
        <v>43646</v>
      </c>
      <c r="M77">
        <v>165813.20811000001</v>
      </c>
      <c r="N77">
        <v>146585.67522999999</v>
      </c>
      <c r="O77">
        <v>130680</v>
      </c>
    </row>
    <row r="78" spans="9:15" x14ac:dyDescent="0.25">
      <c r="I78" s="1">
        <v>43677</v>
      </c>
      <c r="M78">
        <v>166299.09221</v>
      </c>
      <c r="N78">
        <v>146981.45655</v>
      </c>
      <c r="O78">
        <v>130070</v>
      </c>
    </row>
    <row r="79" spans="9:15" x14ac:dyDescent="0.25">
      <c r="I79" s="1">
        <v>43708</v>
      </c>
      <c r="M79">
        <v>162354.05884000001</v>
      </c>
      <c r="N79">
        <v>142968.86279000001</v>
      </c>
      <c r="O79">
        <v>128930</v>
      </c>
    </row>
    <row r="80" spans="9:15" x14ac:dyDescent="0.25">
      <c r="I80" s="1">
        <v>43738</v>
      </c>
      <c r="M80">
        <v>165770.28142000001</v>
      </c>
      <c r="N80">
        <v>145193.28672</v>
      </c>
      <c r="O80">
        <v>129440</v>
      </c>
    </row>
    <row r="81" spans="9:15" x14ac:dyDescent="0.25">
      <c r="I81" s="1">
        <v>43769</v>
      </c>
      <c r="M81">
        <v>170307.20413999999</v>
      </c>
      <c r="N81">
        <v>149250.68408000001</v>
      </c>
      <c r="O81">
        <v>134200</v>
      </c>
    </row>
    <row r="82" spans="9:15" x14ac:dyDescent="0.25">
      <c r="I82" s="1">
        <v>43799</v>
      </c>
      <c r="M82">
        <v>174464.63185999999</v>
      </c>
      <c r="N82">
        <v>152818.50675999999</v>
      </c>
      <c r="O82">
        <v>138260</v>
      </c>
    </row>
    <row r="83" spans="9:15" x14ac:dyDescent="0.25">
      <c r="I83" s="1">
        <v>43830</v>
      </c>
      <c r="M83">
        <v>180608.45866999999</v>
      </c>
      <c r="N83">
        <v>157887.84812000001</v>
      </c>
      <c r="O83">
        <v>144180</v>
      </c>
    </row>
    <row r="84" spans="9:15" x14ac:dyDescent="0.25">
      <c r="I84" s="1">
        <v>43861</v>
      </c>
      <c r="M84">
        <v>178613.42306999999</v>
      </c>
      <c r="N84">
        <v>156488.59864000001</v>
      </c>
      <c r="O84">
        <v>139470</v>
      </c>
    </row>
    <row r="85" spans="9:15" x14ac:dyDescent="0.25">
      <c r="I85" s="1">
        <v>43890</v>
      </c>
      <c r="M85">
        <v>164186.59995999999</v>
      </c>
      <c r="N85">
        <v>143843.8817</v>
      </c>
      <c r="O85">
        <v>131540</v>
      </c>
    </row>
    <row r="86" spans="9:15" x14ac:dyDescent="0.25">
      <c r="I86" s="1">
        <v>43921</v>
      </c>
      <c r="M86">
        <v>142021.09869000001</v>
      </c>
      <c r="N86">
        <v>124917.17705</v>
      </c>
      <c r="O86">
        <v>116790</v>
      </c>
    </row>
    <row r="87" spans="9:15" x14ac:dyDescent="0.25">
      <c r="I87" s="1">
        <v>43951</v>
      </c>
      <c r="M87">
        <v>157235.11799999999</v>
      </c>
      <c r="N87">
        <v>137568.6888</v>
      </c>
      <c r="O87">
        <v>132250</v>
      </c>
    </row>
    <row r="88" spans="9:15" x14ac:dyDescent="0.25">
      <c r="I88" s="1">
        <v>43982</v>
      </c>
      <c r="M88">
        <v>164073.43599</v>
      </c>
      <c r="N88">
        <v>143328.95118999999</v>
      </c>
      <c r="O88">
        <v>139820</v>
      </c>
    </row>
    <row r="89" spans="9:15" x14ac:dyDescent="0.25">
      <c r="I89" s="1">
        <v>44012</v>
      </c>
      <c r="M89">
        <v>169316.05176999999</v>
      </c>
      <c r="N89">
        <v>146869.33394000001</v>
      </c>
      <c r="O89">
        <v>146360</v>
      </c>
    </row>
    <row r="90" spans="9:15" x14ac:dyDescent="0.25">
      <c r="I90" s="1">
        <v>44043</v>
      </c>
      <c r="M90">
        <v>178270.61089000001</v>
      </c>
      <c r="N90">
        <v>154785.25323999999</v>
      </c>
      <c r="O90">
        <v>153200</v>
      </c>
    </row>
    <row r="91" spans="9:15" x14ac:dyDescent="0.25">
      <c r="I91" s="1">
        <v>44074</v>
      </c>
      <c r="M91">
        <v>189181.68035000001</v>
      </c>
      <c r="N91">
        <v>163497.54243999999</v>
      </c>
      <c r="O91">
        <v>161100</v>
      </c>
    </row>
    <row r="92" spans="9:15" x14ac:dyDescent="0.25">
      <c r="I92" s="1">
        <v>44104</v>
      </c>
      <c r="M92">
        <v>183081.85500000001</v>
      </c>
      <c r="N92">
        <v>158313.46046</v>
      </c>
      <c r="O92">
        <v>155400</v>
      </c>
    </row>
    <row r="93" spans="9:15" x14ac:dyDescent="0.25">
      <c r="I93" s="1">
        <v>44135</v>
      </c>
      <c r="M93">
        <v>178631.33585</v>
      </c>
      <c r="N93">
        <v>153899.5387</v>
      </c>
      <c r="O93">
        <v>155700</v>
      </c>
    </row>
    <row r="94" spans="9:15" x14ac:dyDescent="0.25">
      <c r="I94" s="1">
        <v>44165</v>
      </c>
      <c r="M94">
        <v>200650.02270999999</v>
      </c>
      <c r="N94">
        <v>172401.67981999999</v>
      </c>
      <c r="O94">
        <v>170550</v>
      </c>
    </row>
    <row r="95" spans="9:15" x14ac:dyDescent="0.25">
      <c r="I95" s="1">
        <v>44196</v>
      </c>
      <c r="M95">
        <v>209966.09367</v>
      </c>
      <c r="N95">
        <v>179844.82926999999</v>
      </c>
      <c r="O95">
        <v>180220</v>
      </c>
    </row>
    <row r="96" spans="9:15" x14ac:dyDescent="0.25">
      <c r="I96" s="1">
        <v>44227</v>
      </c>
      <c r="M96">
        <v>209011.1635</v>
      </c>
      <c r="N96">
        <v>180035.59067999999</v>
      </c>
      <c r="O96">
        <v>183150</v>
      </c>
    </row>
    <row r="97" spans="9:15" x14ac:dyDescent="0.25">
      <c r="I97" s="1">
        <v>44255</v>
      </c>
      <c r="M97">
        <v>213852.33473999999</v>
      </c>
      <c r="N97">
        <v>183611.42157999999</v>
      </c>
      <c r="O97">
        <v>190150</v>
      </c>
    </row>
    <row r="98" spans="9:15" x14ac:dyDescent="0.25">
      <c r="I98" s="1">
        <v>44286</v>
      </c>
      <c r="M98">
        <v>219564.44442000001</v>
      </c>
      <c r="N98">
        <v>187816.12312999999</v>
      </c>
      <c r="O98">
        <v>189120</v>
      </c>
    </row>
    <row r="99" spans="9:15" x14ac:dyDescent="0.25">
      <c r="I99" s="1">
        <v>44316</v>
      </c>
      <c r="M99">
        <v>229164.35613</v>
      </c>
      <c r="N99">
        <v>195946.36381000001</v>
      </c>
      <c r="O99">
        <v>195000</v>
      </c>
    </row>
    <row r="100" spans="9:15" x14ac:dyDescent="0.25">
      <c r="I100" s="1">
        <v>44347</v>
      </c>
      <c r="M100">
        <v>232730.70697999999</v>
      </c>
      <c r="N100">
        <v>199450.55102000001</v>
      </c>
      <c r="O100">
        <v>199040</v>
      </c>
    </row>
    <row r="101" spans="9:15" x14ac:dyDescent="0.25">
      <c r="I101" s="1">
        <v>44377</v>
      </c>
      <c r="M101">
        <v>235797.87989000001</v>
      </c>
      <c r="N101">
        <v>200423.59047</v>
      </c>
      <c r="O101">
        <v>197410</v>
      </c>
    </row>
    <row r="102" spans="9:15" x14ac:dyDescent="0.25">
      <c r="I102" s="1">
        <v>44408</v>
      </c>
      <c r="M102">
        <v>237422.30012999999</v>
      </c>
      <c r="N102">
        <v>202880.78369000001</v>
      </c>
      <c r="O102">
        <v>191110</v>
      </c>
    </row>
    <row r="103" spans="9:15" x14ac:dyDescent="0.25">
      <c r="I103" s="1">
        <v>44439</v>
      </c>
      <c r="M103">
        <v>243364.8193</v>
      </c>
      <c r="N103">
        <v>207093.13654000001</v>
      </c>
      <c r="O103">
        <v>189780</v>
      </c>
    </row>
    <row r="104" spans="9:15" x14ac:dyDescent="0.25">
      <c r="I104" s="1">
        <v>44469</v>
      </c>
      <c r="M104">
        <v>233311.47761</v>
      </c>
      <c r="N104">
        <v>198464.87022000001</v>
      </c>
      <c r="O104">
        <v>179140</v>
      </c>
    </row>
    <row r="105" spans="9:15" x14ac:dyDescent="0.25">
      <c r="I105" s="1">
        <v>44500</v>
      </c>
      <c r="M105">
        <v>245220.51908999999</v>
      </c>
      <c r="N105">
        <v>207138.08274000001</v>
      </c>
      <c r="O105">
        <v>189290</v>
      </c>
    </row>
    <row r="106" spans="9:15" x14ac:dyDescent="0.25">
      <c r="I106" s="1">
        <v>44530</v>
      </c>
      <c r="M106">
        <v>239315.62314000001</v>
      </c>
      <c r="N106">
        <v>201814.63402</v>
      </c>
      <c r="O106">
        <v>181310</v>
      </c>
    </row>
    <row r="107" spans="9:15" x14ac:dyDescent="0.25">
      <c r="I107" s="1">
        <v>44561</v>
      </c>
      <c r="M107">
        <v>248888.23706000001</v>
      </c>
      <c r="N107">
        <v>210068.85255000001</v>
      </c>
      <c r="O107">
        <v>184760</v>
      </c>
    </row>
    <row r="108" spans="9:15" x14ac:dyDescent="0.25">
      <c r="I108" s="1">
        <v>44592</v>
      </c>
      <c r="M108">
        <v>236664.73678000001</v>
      </c>
      <c r="N108">
        <v>196498.40466999999</v>
      </c>
      <c r="O108">
        <v>178900</v>
      </c>
    </row>
    <row r="109" spans="9:15" x14ac:dyDescent="0.25">
      <c r="I109" s="1">
        <v>44620</v>
      </c>
      <c r="M109">
        <v>230552.34049999999</v>
      </c>
      <c r="N109">
        <v>191625.24424</v>
      </c>
      <c r="O109">
        <v>177630</v>
      </c>
    </row>
    <row r="110" spans="9:15" x14ac:dyDescent="0.25">
      <c r="I110" s="1">
        <v>44651</v>
      </c>
      <c r="M110">
        <v>235545.87909999999</v>
      </c>
      <c r="N110">
        <v>195649.37435999999</v>
      </c>
      <c r="O110">
        <v>177790</v>
      </c>
    </row>
    <row r="111" spans="9:15" x14ac:dyDescent="0.25">
      <c r="I111" s="1">
        <v>44681</v>
      </c>
      <c r="M111">
        <v>216692.14973</v>
      </c>
      <c r="N111">
        <v>180466.98290999999</v>
      </c>
      <c r="O111">
        <v>166020</v>
      </c>
    </row>
    <row r="112" spans="9:15" x14ac:dyDescent="0.25">
      <c r="I112" s="1">
        <v>44712</v>
      </c>
      <c r="M112">
        <v>216946.12732</v>
      </c>
      <c r="N112">
        <v>179582.69469</v>
      </c>
      <c r="O112">
        <v>166550</v>
      </c>
    </row>
    <row r="113" spans="9:15" x14ac:dyDescent="0.25">
      <c r="I113" s="1">
        <v>44742</v>
      </c>
      <c r="M113">
        <v>198658.46090999999</v>
      </c>
      <c r="N113">
        <v>164749.16411000001</v>
      </c>
      <c r="O113">
        <v>156710</v>
      </c>
    </row>
    <row r="114" spans="9:15" x14ac:dyDescent="0.25">
      <c r="I114" s="1">
        <v>44773</v>
      </c>
      <c r="M114">
        <v>212530.99230000001</v>
      </c>
      <c r="N114">
        <v>174634.11395</v>
      </c>
      <c r="O114">
        <v>160870</v>
      </c>
    </row>
    <row r="115" spans="9:15" x14ac:dyDescent="0.25">
      <c r="I115" s="1">
        <v>44804</v>
      </c>
      <c r="M115">
        <v>204706.68466</v>
      </c>
      <c r="N115">
        <v>167998.01762</v>
      </c>
      <c r="O115">
        <v>157490</v>
      </c>
    </row>
    <row r="116" spans="9:15" x14ac:dyDescent="0.25">
      <c r="I116" s="1">
        <v>44834</v>
      </c>
      <c r="M116">
        <v>185110.25315</v>
      </c>
      <c r="N116">
        <v>152676.59841000001</v>
      </c>
      <c r="O116">
        <v>142220</v>
      </c>
    </row>
    <row r="117" spans="9:15" x14ac:dyDescent="0.25">
      <c r="I117" s="1">
        <v>44865</v>
      </c>
      <c r="M117">
        <v>196281.10905999999</v>
      </c>
      <c r="N117">
        <v>161226.48792000001</v>
      </c>
      <c r="O117">
        <v>140310</v>
      </c>
    </row>
    <row r="118" spans="9:15" x14ac:dyDescent="0.25">
      <c r="I118" s="1">
        <v>44895</v>
      </c>
      <c r="M118">
        <v>211505.33864999999</v>
      </c>
      <c r="N118">
        <v>172979.89889000001</v>
      </c>
      <c r="O118">
        <v>159580</v>
      </c>
    </row>
    <row r="119" spans="9:15" x14ac:dyDescent="0.25">
      <c r="I119" s="1">
        <v>44926</v>
      </c>
      <c r="M119">
        <v>203182.71672999999</v>
      </c>
      <c r="N119">
        <v>168914.87127</v>
      </c>
      <c r="O119">
        <v>158450</v>
      </c>
    </row>
    <row r="120" spans="9:15" x14ac:dyDescent="0.25">
      <c r="I120" s="1">
        <v>44957</v>
      </c>
      <c r="M120">
        <v>217745.80489</v>
      </c>
      <c r="N120">
        <v>179015.98057000001</v>
      </c>
      <c r="O120">
        <v>174550</v>
      </c>
    </row>
    <row r="121" spans="9:15" x14ac:dyDescent="0.25">
      <c r="I121" s="1">
        <v>44985</v>
      </c>
      <c r="M121">
        <v>211505.28107</v>
      </c>
      <c r="N121">
        <v>174862.80981999999</v>
      </c>
      <c r="O121">
        <v>166580</v>
      </c>
    </row>
    <row r="122" spans="9:15" x14ac:dyDescent="0.25">
      <c r="I122" s="1">
        <v>45016</v>
      </c>
      <c r="M122">
        <v>218026.53649999999</v>
      </c>
      <c r="N122">
        <v>179181.92123000001</v>
      </c>
      <c r="O122">
        <v>172930</v>
      </c>
    </row>
    <row r="123" spans="9:15" x14ac:dyDescent="0.25">
      <c r="I123" s="1">
        <v>45046</v>
      </c>
      <c r="M123">
        <v>221160.13383000001</v>
      </c>
      <c r="N123">
        <v>182084.66834999999</v>
      </c>
      <c r="O123">
        <v>168420</v>
      </c>
    </row>
    <row r="124" spans="9:15" x14ac:dyDescent="0.25">
      <c r="I124" s="1">
        <v>45077</v>
      </c>
      <c r="M124">
        <v>218791.14340999999</v>
      </c>
      <c r="N124">
        <v>179371.60680000001</v>
      </c>
      <c r="O124">
        <v>162030</v>
      </c>
    </row>
    <row r="125" spans="9:15" x14ac:dyDescent="0.25">
      <c r="I125" s="1">
        <v>45107</v>
      </c>
      <c r="M125">
        <v>231494.50141999999</v>
      </c>
      <c r="N125">
        <v>188322.24997999999</v>
      </c>
      <c r="O125">
        <v>168980</v>
      </c>
    </row>
    <row r="126" spans="9:15" x14ac:dyDescent="0.25">
      <c r="I126" s="1">
        <v>45138</v>
      </c>
      <c r="M126">
        <v>239969.16443</v>
      </c>
      <c r="N126">
        <v>194348.56198</v>
      </c>
      <c r="O126">
        <v>177870</v>
      </c>
    </row>
    <row r="127" spans="9:15" x14ac:dyDescent="0.25">
      <c r="I127" s="1">
        <v>45169</v>
      </c>
      <c r="M127">
        <v>233263.38819999999</v>
      </c>
      <c r="N127">
        <v>188829.06281999999</v>
      </c>
      <c r="O127">
        <v>168330</v>
      </c>
    </row>
    <row r="128" spans="9:15" x14ac:dyDescent="0.25">
      <c r="I128" s="1">
        <v>45199</v>
      </c>
      <c r="M128">
        <v>223617.99721999999</v>
      </c>
      <c r="N128">
        <v>180520.58405</v>
      </c>
      <c r="O128">
        <v>161030</v>
      </c>
    </row>
    <row r="129" spans="9:15" x14ac:dyDescent="0.25">
      <c r="I129" s="1">
        <v>45230</v>
      </c>
      <c r="M129">
        <v>216894.37218999999</v>
      </c>
      <c r="N129">
        <v>173787.16626</v>
      </c>
      <c r="O129">
        <v>153410</v>
      </c>
    </row>
    <row r="130" spans="9:15" x14ac:dyDescent="0.25">
      <c r="I130" s="1">
        <v>45260</v>
      </c>
      <c r="M130">
        <v>236912.81594999999</v>
      </c>
      <c r="N130">
        <v>189549.66224000001</v>
      </c>
      <c r="O130">
        <v>162090</v>
      </c>
    </row>
    <row r="131" spans="9:15" x14ac:dyDescent="0.25">
      <c r="I131" s="1">
        <v>45291</v>
      </c>
      <c r="M131">
        <v>248292.84831999999</v>
      </c>
      <c r="N131">
        <v>199121.92019</v>
      </c>
      <c r="O131">
        <v>169890</v>
      </c>
    </row>
    <row r="132" spans="9:15" x14ac:dyDescent="0.25">
      <c r="I132" s="1">
        <v>45322</v>
      </c>
      <c r="M132">
        <v>249748.24231</v>
      </c>
      <c r="N132">
        <v>200794.54431999999</v>
      </c>
      <c r="O132">
        <v>161190</v>
      </c>
    </row>
    <row r="133" spans="9:15" x14ac:dyDescent="0.25">
      <c r="I133" s="1">
        <v>45351</v>
      </c>
      <c r="M133">
        <v>260465.86017</v>
      </c>
      <c r="N133">
        <v>207119.57247000001</v>
      </c>
      <c r="O133">
        <v>166900</v>
      </c>
    </row>
    <row r="134" spans="9:15" x14ac:dyDescent="0.25">
      <c r="I134" s="1">
        <v>45382</v>
      </c>
      <c r="M134">
        <v>268643.68287000002</v>
      </c>
      <c r="N134">
        <v>213043.19224</v>
      </c>
      <c r="O134">
        <v>175010</v>
      </c>
    </row>
    <row r="135" spans="9:15" x14ac:dyDescent="0.25">
      <c r="I135" s="1">
        <v>45412</v>
      </c>
      <c r="M135">
        <v>259780.05668000001</v>
      </c>
      <c r="N135">
        <v>206460.15760000001</v>
      </c>
      <c r="O135">
        <v>174480</v>
      </c>
    </row>
    <row r="136" spans="9:15" x14ac:dyDescent="0.25">
      <c r="I136" s="1">
        <v>45443</v>
      </c>
      <c r="M136">
        <v>270330.83620999998</v>
      </c>
      <c r="N136">
        <v>213686.26311999999</v>
      </c>
      <c r="O136">
        <v>183600</v>
      </c>
    </row>
    <row r="137" spans="9:15" x14ac:dyDescent="0.25">
      <c r="I137" s="1">
        <v>45473</v>
      </c>
      <c r="M137">
        <v>276351.68540000002</v>
      </c>
      <c r="N137">
        <v>216848.81982</v>
      </c>
      <c r="O137">
        <v>180390</v>
      </c>
    </row>
    <row r="138" spans="9:15" x14ac:dyDescent="0.25">
      <c r="I138" s="1">
        <v>45504</v>
      </c>
      <c r="M138">
        <v>280808.54439</v>
      </c>
      <c r="N138">
        <v>219451.00565000001</v>
      </c>
      <c r="O138">
        <v>182470</v>
      </c>
    </row>
    <row r="139" spans="9:15" x14ac:dyDescent="0.25">
      <c r="I139" s="1">
        <v>45535</v>
      </c>
      <c r="M139">
        <v>287940.09454999998</v>
      </c>
      <c r="N139">
        <v>225200.622</v>
      </c>
      <c r="O139">
        <v>184350</v>
      </c>
    </row>
    <row r="140" spans="9:15" x14ac:dyDescent="0.25">
      <c r="I140" s="1">
        <v>45565</v>
      </c>
      <c r="M140">
        <v>294629.36544000002</v>
      </c>
      <c r="N140">
        <v>229501.95387999999</v>
      </c>
      <c r="O140">
        <v>196100</v>
      </c>
    </row>
    <row r="141" spans="9:15" x14ac:dyDescent="0.25">
      <c r="I141" s="1">
        <v>45596</v>
      </c>
      <c r="M141">
        <v>288015.71205999999</v>
      </c>
      <c r="N141">
        <v>224407.0105</v>
      </c>
      <c r="O141">
        <v>189960</v>
      </c>
    </row>
    <row r="142" spans="9:15" x14ac:dyDescent="0.25">
      <c r="I142" s="1">
        <v>45626</v>
      </c>
      <c r="M142">
        <v>298788.32854999998</v>
      </c>
      <c r="N142">
        <v>230084.50786000001</v>
      </c>
      <c r="O142">
        <v>193420</v>
      </c>
    </row>
    <row r="143" spans="9:15" x14ac:dyDescent="0.25">
      <c r="I143" s="1">
        <v>45657</v>
      </c>
      <c r="M143">
        <v>291715.80738999997</v>
      </c>
      <c r="N143">
        <v>223573.11629000001</v>
      </c>
      <c r="O143">
        <v>187650</v>
      </c>
    </row>
    <row r="144" spans="9:15" x14ac:dyDescent="0.25">
      <c r="I144" s="1">
        <v>45688</v>
      </c>
      <c r="M144">
        <v>301507.23228</v>
      </c>
      <c r="N144">
        <v>232158.32396000001</v>
      </c>
      <c r="O144">
        <v>199440</v>
      </c>
    </row>
    <row r="145" spans="9:15" x14ac:dyDescent="0.25">
      <c r="I145" s="1">
        <v>45716</v>
      </c>
      <c r="M145">
        <v>299691.13893000002</v>
      </c>
      <c r="N145">
        <v>229674.22988999999</v>
      </c>
      <c r="O145">
        <v>201210</v>
      </c>
    </row>
    <row r="146" spans="9:15" x14ac:dyDescent="0.25">
      <c r="I146" s="1">
        <v>45747</v>
      </c>
      <c r="M146">
        <v>287851.93810000003</v>
      </c>
      <c r="N146">
        <v>222072.01287999999</v>
      </c>
      <c r="O146">
        <v>197930</v>
      </c>
    </row>
    <row r="147" spans="9:15" x14ac:dyDescent="0.25">
      <c r="I147" s="1">
        <v>45777</v>
      </c>
      <c r="M147">
        <v>290536.61563999997</v>
      </c>
      <c r="N147">
        <v>224714.66983999999</v>
      </c>
      <c r="O147">
        <v>195320</v>
      </c>
    </row>
    <row r="148" spans="9:15" x14ac:dyDescent="0.25">
      <c r="I148" s="1">
        <v>45808</v>
      </c>
      <c r="M148">
        <v>307236.32711000001</v>
      </c>
      <c r="N148">
        <v>237500.93455000001</v>
      </c>
      <c r="O148">
        <v>206680</v>
      </c>
    </row>
    <row r="149" spans="9:15" x14ac:dyDescent="0.25">
      <c r="I149" s="1">
        <v>45838</v>
      </c>
      <c r="M149">
        <v>321031.57127000001</v>
      </c>
      <c r="N149">
        <v>246549.72016</v>
      </c>
      <c r="O149">
        <v>214800</v>
      </c>
    </row>
    <row r="150" spans="9:15" x14ac:dyDescent="0.25">
      <c r="I150" s="1">
        <v>45869</v>
      </c>
      <c r="M150">
        <v>325385.36141999997</v>
      </c>
      <c r="N150">
        <v>248275.56820000001</v>
      </c>
      <c r="O150">
        <v>215710</v>
      </c>
    </row>
    <row r="151" spans="9:15" x14ac:dyDescent="0.25">
      <c r="I151" s="1">
        <v>45900</v>
      </c>
      <c r="M151">
        <v>333419.40210000001</v>
      </c>
      <c r="N151">
        <v>253961.07871</v>
      </c>
      <c r="O151">
        <v>220530</v>
      </c>
    </row>
    <row r="152" spans="9:15" x14ac:dyDescent="0.25">
      <c r="I152" s="1">
        <v>45930</v>
      </c>
      <c r="M152">
        <v>345502.93322000001</v>
      </c>
      <c r="N152">
        <v>260233.91735</v>
      </c>
      <c r="O152">
        <v>235290</v>
      </c>
    </row>
    <row r="153" spans="9:15" x14ac:dyDescent="0.25">
      <c r="I153" s="1">
        <v>45961</v>
      </c>
      <c r="M153">
        <v>353230.37751000002</v>
      </c>
      <c r="N153">
        <v>264137.42612000002</v>
      </c>
      <c r="O153">
        <v>230970</v>
      </c>
    </row>
    <row r="154" spans="9:15" x14ac:dyDescent="0.25">
      <c r="I154" s="1">
        <v>45991</v>
      </c>
      <c r="M154">
        <v>353191.46840000001</v>
      </c>
      <c r="N154">
        <v>264401.56355000002</v>
      </c>
      <c r="O154">
        <v>229880</v>
      </c>
    </row>
    <row r="155" spans="9:15" x14ac:dyDescent="0.25">
      <c r="I155" s="1">
        <v>46022</v>
      </c>
      <c r="M155">
        <v>356877.54697000002</v>
      </c>
      <c r="N155">
        <v>268023.86497</v>
      </c>
      <c r="O155">
        <v>229740</v>
      </c>
    </row>
    <row r="156" spans="9:15" x14ac:dyDescent="0.25">
      <c r="I156" s="1">
        <v>46053</v>
      </c>
      <c r="M156">
        <v>367456.96135</v>
      </c>
      <c r="N156">
        <v>274751.26397999999</v>
      </c>
      <c r="O156">
        <v>236830</v>
      </c>
    </row>
    <row r="157" spans="9:15" x14ac:dyDescent="0.25">
      <c r="I157" s="1">
        <v>46081</v>
      </c>
      <c r="M157">
        <v>372180.84227999998</v>
      </c>
      <c r="N157">
        <v>276921.79897</v>
      </c>
      <c r="O157">
        <v>230170</v>
      </c>
    </row>
    <row r="158" spans="9:15" x14ac:dyDescent="0.25">
      <c r="I158" s="1">
        <v>46112</v>
      </c>
      <c r="M158">
        <v>345451.75384999998</v>
      </c>
      <c r="N158">
        <v>254463.44107</v>
      </c>
      <c r="O158">
        <v>216440</v>
      </c>
    </row>
    <row r="159" spans="9:15" x14ac:dyDescent="0.25">
      <c r="I159" s="1">
        <v>46142</v>
      </c>
      <c r="M159">
        <v>380596.62344</v>
      </c>
      <c r="N159">
        <v>278510.23625999998</v>
      </c>
      <c r="O159">
        <v>229080</v>
      </c>
    </row>
    <row r="160" spans="9:15" x14ac:dyDescent="0.25">
      <c r="I160" s="1">
        <v>46173</v>
      </c>
      <c r="J160">
        <v>226660</v>
      </c>
      <c r="K160">
        <v>400234.09441000002</v>
      </c>
      <c r="L160">
        <v>290040.56004000001</v>
      </c>
      <c r="M160">
        <v>400234.09441000002</v>
      </c>
      <c r="N160">
        <v>290040.56004000001</v>
      </c>
      <c r="O160">
        <v>226660</v>
      </c>
    </row>
  </sheetData>
  <pageMargins left="0.7" right="0.7" top="0.75" bottom="0.75" header="0.3" footer="0.3"/>
  <drawing r:id="rId1"/>
  <tableParts count="1">
    <tablePart r:id="rId2"/>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0E85-FB80-47CD-8FEF-9A375DBB786E}">
  <dimension ref="B1:O160"/>
  <sheetViews>
    <sheetView workbookViewId="0">
      <selection activeCell="E22" sqref="E22"/>
    </sheetView>
  </sheetViews>
  <sheetFormatPr defaultRowHeight="15" x14ac:dyDescent="0.25"/>
  <cols>
    <col min="2" max="2" width="5" bestFit="1" customWidth="1"/>
    <col min="3" max="3" width="3.570312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4" width="14.28515625" bestFit="1" customWidth="1"/>
    <col min="15" max="15" width="13" bestFit="1" customWidth="1"/>
    <col min="16" max="19" width="14.28515625" bestFit="1" customWidth="1"/>
    <col min="20" max="20" width="13" bestFit="1" customWidth="1"/>
    <col min="21" max="21" width="14.28515625" bestFit="1" customWidth="1"/>
    <col min="22" max="22" width="13" bestFit="1" customWidth="1"/>
    <col min="23" max="25" width="14.28515625" bestFit="1" customWidth="1"/>
  </cols>
  <sheetData>
    <row r="1" spans="2:15" x14ac:dyDescent="0.25">
      <c r="F1" t="s">
        <v>123</v>
      </c>
      <c r="G1" t="s">
        <v>20</v>
      </c>
      <c r="I1" t="s">
        <v>3</v>
      </c>
      <c r="J1" t="s">
        <v>118</v>
      </c>
      <c r="K1" t="s">
        <v>119</v>
      </c>
      <c r="L1" t="s">
        <v>120</v>
      </c>
      <c r="M1" t="s">
        <v>114</v>
      </c>
      <c r="N1" t="s">
        <v>115</v>
      </c>
      <c r="O1" t="s">
        <v>113</v>
      </c>
    </row>
    <row r="2" spans="2:15" x14ac:dyDescent="0.25">
      <c r="B2">
        <v>877</v>
      </c>
      <c r="C2" s="78" t="s">
        <v>15186</v>
      </c>
      <c r="D2" t="s">
        <v>113</v>
      </c>
      <c r="E2" t="str">
        <f>_xlfn.CONCAT(B2,"_",C2,"_",D2)</f>
        <v>877_R1_PH_FOORD</v>
      </c>
      <c r="F2" t="str">
        <f>INDEX(
Table_MAPPINGS_PH_GRAPHS_2[SERIES_ID],
MATCH(E2,Table_MAPPINGS_PH_GRAPHS_2[LOOKUP],0
))</f>
        <v>8635</v>
      </c>
      <c r="G2" t="str">
        <f>INDEX(
Table_MAPPINGS_PH_GRAPHS_2[LEGEND_DESCRIPTION],
MATCH(E2,Table_MAPPINGS_PH_GRAPHS_2[LOOKUP],0
))</f>
        <v>Foord</v>
      </c>
      <c r="I2" s="1">
        <v>41366</v>
      </c>
      <c r="M2">
        <v>100000</v>
      </c>
      <c r="N2">
        <v>100000</v>
      </c>
      <c r="O2">
        <v>100000</v>
      </c>
    </row>
    <row r="3" spans="2:15" x14ac:dyDescent="0.25">
      <c r="B3">
        <f>B2</f>
        <v>877</v>
      </c>
      <c r="C3" s="78" t="s">
        <v>15186</v>
      </c>
      <c r="D3" t="s">
        <v>114</v>
      </c>
      <c r="E3" t="str">
        <f>_xlfn.CONCAT(B3,"_",C3,"_",D3)</f>
        <v>877_R1_PH_COMP_1</v>
      </c>
      <c r="F3" t="str">
        <f>INDEX(
Table_MAPPINGS_PH_GRAPHS_2[SERIES_ID],
MATCH(E3,Table_MAPPINGS_PH_GRAPHS_2[LOOKUP],0
))</f>
        <v>3397</v>
      </c>
      <c r="G3" t="str">
        <f>INDEX(
Table_MAPPINGS_PH_GRAPHS_2[LEGEND_DESCRIPTION],
MATCH(E3,Table_MAPPINGS_PH_GRAPHS_2[LOOKUP],0
))</f>
        <v>MSCI AC world index</v>
      </c>
      <c r="I3" s="1">
        <v>41394</v>
      </c>
      <c r="M3">
        <v>103306.82669</v>
      </c>
      <c r="N3">
        <v>102738.29</v>
      </c>
      <c r="O3">
        <v>101700</v>
      </c>
    </row>
    <row r="4" spans="2:15" x14ac:dyDescent="0.25">
      <c r="B4">
        <f>B3</f>
        <v>877</v>
      </c>
      <c r="C4" s="78" t="s">
        <v>15186</v>
      </c>
      <c r="D4" t="s">
        <v>115</v>
      </c>
      <c r="E4" t="str">
        <f>_xlfn.CONCAT(B4,"_",C4,"_",D4)</f>
        <v>877_R1_PH_COMP_2</v>
      </c>
      <c r="F4" t="str">
        <f>INDEX(
Table_MAPPINGS_PH_GRAPHS_2[SERIES_ID],
MATCH(E4,Table_MAPPINGS_PH_GRAPHS_2[LOOKUP],0
))</f>
        <v>5585</v>
      </c>
      <c r="G4" t="str">
        <f>INDEX(
Table_MAPPINGS_PH_GRAPHS_2[LEGEND_DESCRIPTION],
MATCH(E4,Table_MAPPINGS_PH_GRAPHS_2[LOOKUP],0
))</f>
        <v>Peer group</v>
      </c>
      <c r="I4" s="1">
        <v>41425</v>
      </c>
      <c r="M4">
        <v>103023.42096</v>
      </c>
      <c r="N4">
        <v>103279.71051</v>
      </c>
      <c r="O4">
        <v>102900</v>
      </c>
    </row>
    <row r="5" spans="2:15" x14ac:dyDescent="0.25">
      <c r="I5" s="1">
        <v>41455</v>
      </c>
      <c r="M5">
        <v>100012.1551</v>
      </c>
      <c r="N5">
        <v>99859.592569999993</v>
      </c>
      <c r="O5">
        <v>98800</v>
      </c>
    </row>
    <row r="6" spans="2:15" x14ac:dyDescent="0.25">
      <c r="I6" s="1">
        <v>41486</v>
      </c>
      <c r="M6">
        <v>104799.98465</v>
      </c>
      <c r="N6">
        <v>104731.57233</v>
      </c>
      <c r="O6">
        <v>103900</v>
      </c>
    </row>
    <row r="7" spans="2:15" x14ac:dyDescent="0.25">
      <c r="I7" s="1">
        <v>41517</v>
      </c>
      <c r="M7">
        <v>102616.54501</v>
      </c>
      <c r="N7">
        <v>102818.25218</v>
      </c>
      <c r="O7">
        <v>102600</v>
      </c>
    </row>
    <row r="8" spans="2:15" x14ac:dyDescent="0.25">
      <c r="I8" s="1">
        <v>41547</v>
      </c>
      <c r="M8">
        <v>107916.80794</v>
      </c>
      <c r="N8">
        <v>108318.07246</v>
      </c>
      <c r="O8">
        <v>106700</v>
      </c>
    </row>
    <row r="9" spans="2:15" x14ac:dyDescent="0.25">
      <c r="I9" s="1">
        <v>41578</v>
      </c>
      <c r="M9">
        <v>112254.25908</v>
      </c>
      <c r="N9">
        <v>111866.68083</v>
      </c>
      <c r="O9">
        <v>110500</v>
      </c>
    </row>
    <row r="10" spans="2:15" x14ac:dyDescent="0.25">
      <c r="I10" s="1">
        <v>41608</v>
      </c>
      <c r="M10">
        <v>113844.01809</v>
      </c>
      <c r="N10">
        <v>113759.5322</v>
      </c>
      <c r="O10">
        <v>112900</v>
      </c>
    </row>
    <row r="11" spans="2:15" x14ac:dyDescent="0.25">
      <c r="I11" s="1">
        <v>41639</v>
      </c>
      <c r="M11">
        <v>115808.02619999999</v>
      </c>
      <c r="N11">
        <v>115709.55259000001</v>
      </c>
      <c r="O11">
        <v>114100</v>
      </c>
    </row>
    <row r="12" spans="2:15" x14ac:dyDescent="0.25">
      <c r="I12" s="1">
        <v>41670</v>
      </c>
      <c r="M12">
        <v>111175.65398</v>
      </c>
      <c r="N12">
        <v>111300.24339</v>
      </c>
      <c r="O12">
        <v>106700</v>
      </c>
    </row>
    <row r="13" spans="2:15" x14ac:dyDescent="0.25">
      <c r="I13" s="1">
        <v>41698</v>
      </c>
      <c r="M13">
        <v>116546.28853999999</v>
      </c>
      <c r="N13">
        <v>117032.97388999999</v>
      </c>
      <c r="O13">
        <v>112100</v>
      </c>
    </row>
    <row r="14" spans="2:15" x14ac:dyDescent="0.25">
      <c r="I14" s="1">
        <v>41729</v>
      </c>
      <c r="M14">
        <v>117064.47960000001</v>
      </c>
      <c r="N14">
        <v>116741.08195000001</v>
      </c>
      <c r="O14">
        <v>111600</v>
      </c>
    </row>
    <row r="15" spans="2:15" x14ac:dyDescent="0.25">
      <c r="I15" s="1">
        <v>41759</v>
      </c>
      <c r="M15">
        <v>118178.91026</v>
      </c>
      <c r="N15">
        <v>117369.26571000001</v>
      </c>
      <c r="O15">
        <v>110400</v>
      </c>
    </row>
    <row r="16" spans="2:15" x14ac:dyDescent="0.25">
      <c r="I16" s="1">
        <v>41790</v>
      </c>
      <c r="M16">
        <v>120692.4568</v>
      </c>
      <c r="N16">
        <v>119482.49933999999</v>
      </c>
      <c r="O16">
        <v>112300</v>
      </c>
    </row>
    <row r="17" spans="9:15" x14ac:dyDescent="0.25">
      <c r="I17" s="1">
        <v>41820</v>
      </c>
      <c r="M17">
        <v>122964.82058</v>
      </c>
      <c r="N17">
        <v>121348.73235000001</v>
      </c>
      <c r="O17">
        <v>114100</v>
      </c>
    </row>
    <row r="18" spans="9:15" x14ac:dyDescent="0.25">
      <c r="I18" s="1">
        <v>41851</v>
      </c>
      <c r="M18">
        <v>121473.58185</v>
      </c>
      <c r="N18">
        <v>119472.64453999999</v>
      </c>
      <c r="O18">
        <v>113000</v>
      </c>
    </row>
    <row r="19" spans="9:15" x14ac:dyDescent="0.25">
      <c r="I19" s="1">
        <v>41882</v>
      </c>
      <c r="M19">
        <v>124156.66003</v>
      </c>
      <c r="N19">
        <v>120828.77852000001</v>
      </c>
      <c r="O19">
        <v>114600</v>
      </c>
    </row>
    <row r="20" spans="9:15" x14ac:dyDescent="0.25">
      <c r="I20" s="1">
        <v>41912</v>
      </c>
      <c r="M20">
        <v>120130.76328</v>
      </c>
      <c r="N20">
        <v>116928.80012</v>
      </c>
      <c r="O20">
        <v>110100</v>
      </c>
    </row>
    <row r="21" spans="9:15" x14ac:dyDescent="0.25">
      <c r="I21" s="1">
        <v>41943</v>
      </c>
      <c r="M21">
        <v>120976.50227</v>
      </c>
      <c r="N21">
        <v>116503.14421</v>
      </c>
      <c r="O21">
        <v>110400</v>
      </c>
    </row>
    <row r="22" spans="9:15" x14ac:dyDescent="0.25">
      <c r="I22" s="1">
        <v>41973</v>
      </c>
      <c r="M22">
        <v>123000.0064</v>
      </c>
      <c r="N22">
        <v>119097.49447999999</v>
      </c>
      <c r="O22">
        <v>111000</v>
      </c>
    </row>
    <row r="23" spans="9:15" x14ac:dyDescent="0.25">
      <c r="I23" s="1">
        <v>42004</v>
      </c>
      <c r="M23">
        <v>120626.56337</v>
      </c>
      <c r="N23">
        <v>116886.7115</v>
      </c>
      <c r="O23">
        <v>107500</v>
      </c>
    </row>
    <row r="24" spans="9:15" x14ac:dyDescent="0.25">
      <c r="I24" s="1">
        <v>42035</v>
      </c>
      <c r="M24">
        <v>118740.60378999999</v>
      </c>
      <c r="N24">
        <v>114992.83117999999</v>
      </c>
      <c r="O24">
        <v>106300</v>
      </c>
    </row>
    <row r="25" spans="9:15" x14ac:dyDescent="0.25">
      <c r="I25" s="1">
        <v>42063</v>
      </c>
      <c r="M25">
        <v>125351.05845</v>
      </c>
      <c r="N25">
        <v>121033.76108</v>
      </c>
      <c r="O25">
        <v>110600</v>
      </c>
    </row>
    <row r="26" spans="9:15" x14ac:dyDescent="0.25">
      <c r="I26" s="1">
        <v>42094</v>
      </c>
      <c r="M26">
        <v>123408.80157</v>
      </c>
      <c r="N26">
        <v>119101.31183999999</v>
      </c>
      <c r="O26">
        <v>110400</v>
      </c>
    </row>
    <row r="27" spans="9:15" x14ac:dyDescent="0.25">
      <c r="I27" s="1">
        <v>42124</v>
      </c>
      <c r="M27">
        <v>126989.43786000001</v>
      </c>
      <c r="N27">
        <v>122783.88868</v>
      </c>
      <c r="O27">
        <v>115200</v>
      </c>
    </row>
    <row r="28" spans="9:15" x14ac:dyDescent="0.25">
      <c r="I28" s="1">
        <v>42155</v>
      </c>
      <c r="M28">
        <v>126823.74467</v>
      </c>
      <c r="N28">
        <v>122996.931</v>
      </c>
      <c r="O28">
        <v>115200</v>
      </c>
    </row>
    <row r="29" spans="9:15" x14ac:dyDescent="0.25">
      <c r="I29" s="1">
        <v>42185</v>
      </c>
      <c r="M29">
        <v>123838.06849000001</v>
      </c>
      <c r="N29">
        <v>120185.82385</v>
      </c>
      <c r="O29">
        <v>112700</v>
      </c>
    </row>
    <row r="30" spans="9:15" x14ac:dyDescent="0.25">
      <c r="I30" s="1">
        <v>42216</v>
      </c>
      <c r="M30">
        <v>124913.47489</v>
      </c>
      <c r="N30">
        <v>121327.09642</v>
      </c>
      <c r="O30">
        <v>111800</v>
      </c>
    </row>
    <row r="31" spans="9:15" x14ac:dyDescent="0.25">
      <c r="I31" s="1">
        <v>42247</v>
      </c>
      <c r="M31">
        <v>116350.52747</v>
      </c>
      <c r="N31">
        <v>113548.88906</v>
      </c>
      <c r="O31">
        <v>102700</v>
      </c>
    </row>
    <row r="32" spans="9:15" x14ac:dyDescent="0.25">
      <c r="I32" s="1">
        <v>42277</v>
      </c>
      <c r="M32">
        <v>112135.26706</v>
      </c>
      <c r="N32">
        <v>108745.82782999999</v>
      </c>
      <c r="O32">
        <v>96900</v>
      </c>
    </row>
    <row r="33" spans="9:15" x14ac:dyDescent="0.25">
      <c r="I33" s="1">
        <v>42308</v>
      </c>
      <c r="M33">
        <v>120936.19852000001</v>
      </c>
      <c r="N33">
        <v>117231.53664000001</v>
      </c>
      <c r="O33">
        <v>107500</v>
      </c>
    </row>
    <row r="34" spans="9:15" x14ac:dyDescent="0.25">
      <c r="I34" s="1">
        <v>42338</v>
      </c>
      <c r="M34">
        <v>119937.56118</v>
      </c>
      <c r="N34">
        <v>116036.959</v>
      </c>
      <c r="O34">
        <v>107400</v>
      </c>
    </row>
    <row r="35" spans="9:15" x14ac:dyDescent="0.25">
      <c r="I35" s="1">
        <v>42369</v>
      </c>
      <c r="M35">
        <v>117774.59328</v>
      </c>
      <c r="N35">
        <v>114177.0374</v>
      </c>
      <c r="O35">
        <v>105600</v>
      </c>
    </row>
    <row r="36" spans="9:15" x14ac:dyDescent="0.25">
      <c r="I36" s="1">
        <v>42400</v>
      </c>
      <c r="M36">
        <v>110671.53724000001</v>
      </c>
      <c r="N36">
        <v>106002.25838</v>
      </c>
      <c r="O36">
        <v>96800</v>
      </c>
    </row>
    <row r="37" spans="9:15" x14ac:dyDescent="0.25">
      <c r="I37" s="1">
        <v>42429</v>
      </c>
      <c r="M37">
        <v>109910.24419</v>
      </c>
      <c r="N37">
        <v>106169.78435</v>
      </c>
      <c r="O37">
        <v>95200</v>
      </c>
    </row>
    <row r="38" spans="9:15" x14ac:dyDescent="0.25">
      <c r="I38" s="1">
        <v>42460</v>
      </c>
      <c r="M38">
        <v>118055.44005</v>
      </c>
      <c r="N38">
        <v>113340.48097</v>
      </c>
      <c r="O38">
        <v>104000</v>
      </c>
    </row>
    <row r="39" spans="9:15" x14ac:dyDescent="0.25">
      <c r="I39" s="1">
        <v>42490</v>
      </c>
      <c r="M39">
        <v>119798.09741</v>
      </c>
      <c r="N39">
        <v>114849.32613</v>
      </c>
      <c r="O39">
        <v>105000</v>
      </c>
    </row>
    <row r="40" spans="9:15" x14ac:dyDescent="0.25">
      <c r="I40" s="1">
        <v>42521</v>
      </c>
      <c r="M40">
        <v>119949.07653000001</v>
      </c>
      <c r="N40">
        <v>114825.51786000001</v>
      </c>
      <c r="O40">
        <v>105400</v>
      </c>
    </row>
    <row r="41" spans="9:15" x14ac:dyDescent="0.25">
      <c r="I41" s="1">
        <v>42551</v>
      </c>
      <c r="M41">
        <v>119222.9693</v>
      </c>
      <c r="N41">
        <v>112038.77142999999</v>
      </c>
      <c r="O41">
        <v>102600</v>
      </c>
    </row>
    <row r="42" spans="9:15" x14ac:dyDescent="0.25">
      <c r="I42" s="1">
        <v>42582</v>
      </c>
      <c r="M42">
        <v>124360.73775</v>
      </c>
      <c r="N42">
        <v>117375.61506</v>
      </c>
      <c r="O42">
        <v>106800</v>
      </c>
    </row>
    <row r="43" spans="9:15" x14ac:dyDescent="0.25">
      <c r="I43" s="1">
        <v>42613</v>
      </c>
      <c r="M43">
        <v>124779.12906000001</v>
      </c>
      <c r="N43">
        <v>117551.18551</v>
      </c>
      <c r="O43">
        <v>108400</v>
      </c>
    </row>
    <row r="44" spans="9:15" x14ac:dyDescent="0.25">
      <c r="I44" s="1">
        <v>42643</v>
      </c>
      <c r="M44">
        <v>125543.62080999999</v>
      </c>
      <c r="N44">
        <v>117984.02073</v>
      </c>
      <c r="O44">
        <v>110200</v>
      </c>
    </row>
    <row r="45" spans="9:15" x14ac:dyDescent="0.25">
      <c r="I45" s="1">
        <v>42674</v>
      </c>
      <c r="M45">
        <v>123412.64002000001</v>
      </c>
      <c r="N45">
        <v>115360.28028000001</v>
      </c>
      <c r="O45">
        <v>106700</v>
      </c>
    </row>
    <row r="46" spans="9:15" x14ac:dyDescent="0.25">
      <c r="I46" s="1">
        <v>42704</v>
      </c>
      <c r="M46">
        <v>124350.50188</v>
      </c>
      <c r="N46">
        <v>115770.6514</v>
      </c>
      <c r="O46">
        <v>107900</v>
      </c>
    </row>
    <row r="47" spans="9:15" x14ac:dyDescent="0.25">
      <c r="I47" s="1">
        <v>42735</v>
      </c>
      <c r="M47">
        <v>127036.77877</v>
      </c>
      <c r="N47">
        <v>118028.48011</v>
      </c>
      <c r="O47">
        <v>107600</v>
      </c>
    </row>
    <row r="48" spans="9:15" x14ac:dyDescent="0.25">
      <c r="I48" s="1">
        <v>42766</v>
      </c>
      <c r="M48">
        <v>130510.57812999999</v>
      </c>
      <c r="N48">
        <v>121313.80286</v>
      </c>
      <c r="O48">
        <v>111200</v>
      </c>
    </row>
    <row r="49" spans="9:15" x14ac:dyDescent="0.25">
      <c r="I49" s="1">
        <v>42794</v>
      </c>
      <c r="M49">
        <v>134171.82191999999</v>
      </c>
      <c r="N49">
        <v>124051.17603</v>
      </c>
      <c r="O49">
        <v>113400</v>
      </c>
    </row>
    <row r="50" spans="9:15" x14ac:dyDescent="0.25">
      <c r="I50" s="1">
        <v>42825</v>
      </c>
      <c r="M50">
        <v>135812.76029999999</v>
      </c>
      <c r="N50">
        <v>125710.86912</v>
      </c>
      <c r="O50">
        <v>116000</v>
      </c>
    </row>
    <row r="51" spans="9:15" x14ac:dyDescent="0.25">
      <c r="I51" s="1">
        <v>42855</v>
      </c>
      <c r="M51">
        <v>137929.66675999999</v>
      </c>
      <c r="N51">
        <v>128412.88598000001</v>
      </c>
      <c r="O51">
        <v>121200</v>
      </c>
    </row>
    <row r="52" spans="9:15" x14ac:dyDescent="0.25">
      <c r="I52" s="1">
        <v>42886</v>
      </c>
      <c r="M52">
        <v>140975.47868999999</v>
      </c>
      <c r="N52">
        <v>131831.04439</v>
      </c>
      <c r="O52">
        <v>123400</v>
      </c>
    </row>
    <row r="53" spans="9:15" x14ac:dyDescent="0.25">
      <c r="I53" s="1">
        <v>42916</v>
      </c>
      <c r="M53">
        <v>141616.50023000001</v>
      </c>
      <c r="N53">
        <v>132197.53469</v>
      </c>
      <c r="O53">
        <v>123500</v>
      </c>
    </row>
    <row r="54" spans="9:15" x14ac:dyDescent="0.25">
      <c r="I54" s="1">
        <v>42947</v>
      </c>
      <c r="M54">
        <v>145573.94459</v>
      </c>
      <c r="N54">
        <v>135583.80098</v>
      </c>
      <c r="O54">
        <v>129190</v>
      </c>
    </row>
    <row r="55" spans="9:15" x14ac:dyDescent="0.25">
      <c r="I55" s="1">
        <v>42978</v>
      </c>
      <c r="M55">
        <v>146131.79965999999</v>
      </c>
      <c r="N55">
        <v>135478.04561999999</v>
      </c>
      <c r="O55">
        <v>127990</v>
      </c>
    </row>
    <row r="56" spans="9:15" x14ac:dyDescent="0.25">
      <c r="I56" s="1">
        <v>43008</v>
      </c>
      <c r="M56">
        <v>148954.98134999999</v>
      </c>
      <c r="N56">
        <v>138396.89301</v>
      </c>
      <c r="O56">
        <v>130750</v>
      </c>
    </row>
    <row r="57" spans="9:15" x14ac:dyDescent="0.25">
      <c r="I57" s="1">
        <v>43039</v>
      </c>
      <c r="M57">
        <v>152048.13419000001</v>
      </c>
      <c r="N57">
        <v>140694.7243</v>
      </c>
      <c r="O57">
        <v>129180</v>
      </c>
    </row>
    <row r="58" spans="9:15" x14ac:dyDescent="0.25">
      <c r="I58" s="1">
        <v>43069</v>
      </c>
      <c r="M58">
        <v>154991.58739</v>
      </c>
      <c r="N58">
        <v>143239.97628</v>
      </c>
      <c r="O58">
        <v>132850</v>
      </c>
    </row>
    <row r="59" spans="9:15" x14ac:dyDescent="0.25">
      <c r="I59" s="1">
        <v>43100</v>
      </c>
      <c r="M59">
        <v>157490.41985999999</v>
      </c>
      <c r="N59">
        <v>145327.85649999999</v>
      </c>
      <c r="O59">
        <v>135800</v>
      </c>
    </row>
    <row r="60" spans="9:15" x14ac:dyDescent="0.25">
      <c r="I60" s="1">
        <v>43131</v>
      </c>
      <c r="M60">
        <v>166375.15753999999</v>
      </c>
      <c r="N60">
        <v>153180.80708999999</v>
      </c>
      <c r="O60">
        <v>144390</v>
      </c>
    </row>
    <row r="61" spans="9:15" x14ac:dyDescent="0.25">
      <c r="I61" s="1">
        <v>43159</v>
      </c>
      <c r="M61">
        <v>159387.95877999999</v>
      </c>
      <c r="N61">
        <v>146730.91475</v>
      </c>
      <c r="O61">
        <v>136740</v>
      </c>
    </row>
    <row r="62" spans="9:15" x14ac:dyDescent="0.25">
      <c r="I62" s="1">
        <v>43190</v>
      </c>
      <c r="M62">
        <v>155976.15041999999</v>
      </c>
      <c r="N62">
        <v>143160.54074999999</v>
      </c>
      <c r="O62">
        <v>132270</v>
      </c>
    </row>
    <row r="63" spans="9:15" x14ac:dyDescent="0.25">
      <c r="I63" s="1">
        <v>43220</v>
      </c>
      <c r="M63">
        <v>157465.46992</v>
      </c>
      <c r="N63">
        <v>144925.66727000001</v>
      </c>
      <c r="O63">
        <v>134940</v>
      </c>
    </row>
    <row r="64" spans="9:15" x14ac:dyDescent="0.25">
      <c r="I64" s="1">
        <v>43251</v>
      </c>
      <c r="M64">
        <v>157662.12663000001</v>
      </c>
      <c r="N64">
        <v>144457.2965</v>
      </c>
      <c r="O64">
        <v>133840</v>
      </c>
    </row>
    <row r="65" spans="9:15" x14ac:dyDescent="0.25">
      <c r="I65" s="1">
        <v>43281</v>
      </c>
      <c r="M65">
        <v>156808.32688000001</v>
      </c>
      <c r="N65">
        <v>143252.13261</v>
      </c>
      <c r="O65">
        <v>132650</v>
      </c>
    </row>
    <row r="66" spans="9:15" x14ac:dyDescent="0.25">
      <c r="I66" s="1">
        <v>43312</v>
      </c>
      <c r="M66">
        <v>161537.10824</v>
      </c>
      <c r="N66">
        <v>146866.44122000001</v>
      </c>
      <c r="O66">
        <v>133960</v>
      </c>
    </row>
    <row r="67" spans="9:15" x14ac:dyDescent="0.25">
      <c r="I67" s="1">
        <v>43343</v>
      </c>
      <c r="M67">
        <v>162806.22852999999</v>
      </c>
      <c r="N67">
        <v>147509.89246999999</v>
      </c>
      <c r="O67">
        <v>133500</v>
      </c>
    </row>
    <row r="68" spans="9:15" x14ac:dyDescent="0.25">
      <c r="I68" s="1">
        <v>43373</v>
      </c>
      <c r="M68">
        <v>163514.80682999999</v>
      </c>
      <c r="N68">
        <v>147590.62463000001</v>
      </c>
      <c r="O68">
        <v>132580</v>
      </c>
    </row>
    <row r="69" spans="9:15" x14ac:dyDescent="0.25">
      <c r="I69" s="1">
        <v>43404</v>
      </c>
      <c r="M69">
        <v>151261.18749000001</v>
      </c>
      <c r="N69">
        <v>135480.38587</v>
      </c>
      <c r="O69">
        <v>120700</v>
      </c>
    </row>
    <row r="70" spans="9:15" x14ac:dyDescent="0.25">
      <c r="I70" s="1">
        <v>43434</v>
      </c>
      <c r="M70">
        <v>153473.41552000001</v>
      </c>
      <c r="N70">
        <v>136886.06260999999</v>
      </c>
      <c r="O70">
        <v>121900</v>
      </c>
    </row>
    <row r="71" spans="9:15" x14ac:dyDescent="0.25">
      <c r="I71" s="1">
        <v>43465</v>
      </c>
      <c r="M71">
        <v>142663.63002000001</v>
      </c>
      <c r="N71">
        <v>127413.28698999999</v>
      </c>
      <c r="O71">
        <v>114670</v>
      </c>
    </row>
    <row r="72" spans="9:15" x14ac:dyDescent="0.25">
      <c r="I72" s="1">
        <v>43496</v>
      </c>
      <c r="M72">
        <v>153928.27212000001</v>
      </c>
      <c r="N72">
        <v>136988.75227</v>
      </c>
      <c r="O72">
        <v>126180</v>
      </c>
    </row>
    <row r="73" spans="9:15" x14ac:dyDescent="0.25">
      <c r="I73" s="1">
        <v>43524</v>
      </c>
      <c r="M73">
        <v>158045.39610000001</v>
      </c>
      <c r="N73">
        <v>140941.46682</v>
      </c>
      <c r="O73">
        <v>128970</v>
      </c>
    </row>
    <row r="74" spans="9:15" x14ac:dyDescent="0.25">
      <c r="I74" s="1">
        <v>43555</v>
      </c>
      <c r="M74">
        <v>160033.01069</v>
      </c>
      <c r="N74">
        <v>141724.41076</v>
      </c>
      <c r="O74">
        <v>129800</v>
      </c>
    </row>
    <row r="75" spans="9:15" x14ac:dyDescent="0.25">
      <c r="I75" s="1">
        <v>43585</v>
      </c>
      <c r="M75">
        <v>165436.59197000001</v>
      </c>
      <c r="N75">
        <v>146401.55725000001</v>
      </c>
      <c r="O75">
        <v>132730</v>
      </c>
    </row>
    <row r="76" spans="9:15" x14ac:dyDescent="0.25">
      <c r="I76" s="1">
        <v>43616</v>
      </c>
      <c r="M76">
        <v>155623.07678</v>
      </c>
      <c r="N76">
        <v>138523.60161000001</v>
      </c>
      <c r="O76">
        <v>120620</v>
      </c>
    </row>
    <row r="77" spans="9:15" x14ac:dyDescent="0.25">
      <c r="I77" s="1">
        <v>43646</v>
      </c>
      <c r="M77">
        <v>165813.20811000001</v>
      </c>
      <c r="N77">
        <v>146585.67522999999</v>
      </c>
      <c r="O77">
        <v>130680</v>
      </c>
    </row>
    <row r="78" spans="9:15" x14ac:dyDescent="0.25">
      <c r="I78" s="1">
        <v>43677</v>
      </c>
      <c r="M78">
        <v>166299.09221</v>
      </c>
      <c r="N78">
        <v>146981.45655</v>
      </c>
      <c r="O78">
        <v>130070</v>
      </c>
    </row>
    <row r="79" spans="9:15" x14ac:dyDescent="0.25">
      <c r="I79" s="1">
        <v>43708</v>
      </c>
      <c r="M79">
        <v>162354.05884000001</v>
      </c>
      <c r="N79">
        <v>142968.86279000001</v>
      </c>
      <c r="O79">
        <v>128930</v>
      </c>
    </row>
    <row r="80" spans="9:15" x14ac:dyDescent="0.25">
      <c r="I80" s="1">
        <v>43738</v>
      </c>
      <c r="M80">
        <v>165770.28142000001</v>
      </c>
      <c r="N80">
        <v>145193.28672</v>
      </c>
      <c r="O80">
        <v>129440</v>
      </c>
    </row>
    <row r="81" spans="9:15" x14ac:dyDescent="0.25">
      <c r="I81" s="1">
        <v>43769</v>
      </c>
      <c r="M81">
        <v>170307.20413999999</v>
      </c>
      <c r="N81">
        <v>149250.68408000001</v>
      </c>
      <c r="O81">
        <v>134200</v>
      </c>
    </row>
    <row r="82" spans="9:15" x14ac:dyDescent="0.25">
      <c r="I82" s="1">
        <v>43799</v>
      </c>
      <c r="M82">
        <v>174464.63185999999</v>
      </c>
      <c r="N82">
        <v>152818.50675999999</v>
      </c>
      <c r="O82">
        <v>138260</v>
      </c>
    </row>
    <row r="83" spans="9:15" x14ac:dyDescent="0.25">
      <c r="I83" s="1">
        <v>43830</v>
      </c>
      <c r="M83">
        <v>180608.45866999999</v>
      </c>
      <c r="N83">
        <v>157887.84812000001</v>
      </c>
      <c r="O83">
        <v>144180</v>
      </c>
    </row>
    <row r="84" spans="9:15" x14ac:dyDescent="0.25">
      <c r="I84" s="1">
        <v>43861</v>
      </c>
      <c r="M84">
        <v>178613.42306999999</v>
      </c>
      <c r="N84">
        <v>156488.59864000001</v>
      </c>
      <c r="O84">
        <v>139470</v>
      </c>
    </row>
    <row r="85" spans="9:15" x14ac:dyDescent="0.25">
      <c r="I85" s="1">
        <v>43890</v>
      </c>
      <c r="M85">
        <v>164186.59995999999</v>
      </c>
      <c r="N85">
        <v>143843.8817</v>
      </c>
      <c r="O85">
        <v>131540</v>
      </c>
    </row>
    <row r="86" spans="9:15" x14ac:dyDescent="0.25">
      <c r="I86" s="1">
        <v>43921</v>
      </c>
      <c r="M86">
        <v>142021.09869000001</v>
      </c>
      <c r="N86">
        <v>124917.17705</v>
      </c>
      <c r="O86">
        <v>116790</v>
      </c>
    </row>
    <row r="87" spans="9:15" x14ac:dyDescent="0.25">
      <c r="I87" s="1">
        <v>43951</v>
      </c>
      <c r="M87">
        <v>157235.11799999999</v>
      </c>
      <c r="N87">
        <v>137568.6888</v>
      </c>
      <c r="O87">
        <v>132250</v>
      </c>
    </row>
    <row r="88" spans="9:15" x14ac:dyDescent="0.25">
      <c r="I88" s="1">
        <v>43982</v>
      </c>
      <c r="M88">
        <v>164073.43599</v>
      </c>
      <c r="N88">
        <v>143328.95118999999</v>
      </c>
      <c r="O88">
        <v>139820</v>
      </c>
    </row>
    <row r="89" spans="9:15" x14ac:dyDescent="0.25">
      <c r="I89" s="1">
        <v>44012</v>
      </c>
      <c r="M89">
        <v>169316.05176999999</v>
      </c>
      <c r="N89">
        <v>146869.33394000001</v>
      </c>
      <c r="O89">
        <v>146360</v>
      </c>
    </row>
    <row r="90" spans="9:15" x14ac:dyDescent="0.25">
      <c r="I90" s="1">
        <v>44043</v>
      </c>
      <c r="M90">
        <v>178270.61089000001</v>
      </c>
      <c r="N90">
        <v>154785.25323999999</v>
      </c>
      <c r="O90">
        <v>153200</v>
      </c>
    </row>
    <row r="91" spans="9:15" x14ac:dyDescent="0.25">
      <c r="I91" s="1">
        <v>44074</v>
      </c>
      <c r="M91">
        <v>189181.68035000001</v>
      </c>
      <c r="N91">
        <v>163497.54243999999</v>
      </c>
      <c r="O91">
        <v>161100</v>
      </c>
    </row>
    <row r="92" spans="9:15" x14ac:dyDescent="0.25">
      <c r="I92" s="1">
        <v>44104</v>
      </c>
      <c r="M92">
        <v>183081.85500000001</v>
      </c>
      <c r="N92">
        <v>158313.46046</v>
      </c>
      <c r="O92">
        <v>155400</v>
      </c>
    </row>
    <row r="93" spans="9:15" x14ac:dyDescent="0.25">
      <c r="I93" s="1">
        <v>44135</v>
      </c>
      <c r="M93">
        <v>178631.33585</v>
      </c>
      <c r="N93">
        <v>153899.5387</v>
      </c>
      <c r="O93">
        <v>155670</v>
      </c>
    </row>
    <row r="94" spans="9:15" x14ac:dyDescent="0.25">
      <c r="I94" s="1">
        <v>44165</v>
      </c>
      <c r="M94">
        <v>200650.02270999999</v>
      </c>
      <c r="N94">
        <v>172401.67981999999</v>
      </c>
      <c r="O94">
        <v>170600</v>
      </c>
    </row>
    <row r="95" spans="9:15" x14ac:dyDescent="0.25">
      <c r="I95" s="1">
        <v>44196</v>
      </c>
      <c r="M95">
        <v>209966.09367</v>
      </c>
      <c r="N95">
        <v>179844.82926999999</v>
      </c>
      <c r="O95">
        <v>180320</v>
      </c>
    </row>
    <row r="96" spans="9:15" x14ac:dyDescent="0.25">
      <c r="I96" s="1">
        <v>44227</v>
      </c>
      <c r="M96">
        <v>209011.1635</v>
      </c>
      <c r="N96">
        <v>180035.59067999999</v>
      </c>
      <c r="O96">
        <v>183090</v>
      </c>
    </row>
    <row r="97" spans="9:15" x14ac:dyDescent="0.25">
      <c r="I97" s="1">
        <v>44255</v>
      </c>
      <c r="M97">
        <v>213852.33473999999</v>
      </c>
      <c r="N97">
        <v>183611.42157999999</v>
      </c>
      <c r="O97">
        <v>190120</v>
      </c>
    </row>
    <row r="98" spans="9:15" x14ac:dyDescent="0.25">
      <c r="I98" s="1">
        <v>44286</v>
      </c>
      <c r="M98">
        <v>219564.44442000001</v>
      </c>
      <c r="N98">
        <v>187816.12312999999</v>
      </c>
      <c r="O98">
        <v>189390</v>
      </c>
    </row>
    <row r="99" spans="9:15" x14ac:dyDescent="0.25">
      <c r="I99" s="1">
        <v>44316</v>
      </c>
      <c r="M99">
        <v>229164.35613</v>
      </c>
      <c r="N99">
        <v>195946.36381000001</v>
      </c>
      <c r="O99">
        <v>195330</v>
      </c>
    </row>
    <row r="100" spans="9:15" x14ac:dyDescent="0.25">
      <c r="I100" s="1">
        <v>44347</v>
      </c>
      <c r="M100">
        <v>232730.70697999999</v>
      </c>
      <c r="N100">
        <v>199450.55102000001</v>
      </c>
      <c r="O100">
        <v>199440</v>
      </c>
    </row>
    <row r="101" spans="9:15" x14ac:dyDescent="0.25">
      <c r="I101" s="1">
        <v>44377</v>
      </c>
      <c r="M101">
        <v>235797.87989000001</v>
      </c>
      <c r="N101">
        <v>200423.59047</v>
      </c>
      <c r="O101">
        <v>197860</v>
      </c>
    </row>
    <row r="102" spans="9:15" x14ac:dyDescent="0.25">
      <c r="I102" s="1">
        <v>44408</v>
      </c>
      <c r="M102">
        <v>237422.30012999999</v>
      </c>
      <c r="N102">
        <v>202880.78369000001</v>
      </c>
      <c r="O102">
        <v>191600</v>
      </c>
    </row>
    <row r="103" spans="9:15" x14ac:dyDescent="0.25">
      <c r="I103" s="1">
        <v>44439</v>
      </c>
      <c r="M103">
        <v>243364.8193</v>
      </c>
      <c r="N103">
        <v>207093.13654000001</v>
      </c>
      <c r="O103">
        <v>190330</v>
      </c>
    </row>
    <row r="104" spans="9:15" x14ac:dyDescent="0.25">
      <c r="I104" s="1">
        <v>44469</v>
      </c>
      <c r="M104">
        <v>233311.47761</v>
      </c>
      <c r="N104">
        <v>198464.87022000001</v>
      </c>
      <c r="O104">
        <v>179710</v>
      </c>
    </row>
    <row r="105" spans="9:15" x14ac:dyDescent="0.25">
      <c r="I105" s="1">
        <v>44500</v>
      </c>
      <c r="M105">
        <v>245220.51908999999</v>
      </c>
      <c r="N105">
        <v>207138.08274000001</v>
      </c>
      <c r="O105">
        <v>189940</v>
      </c>
    </row>
    <row r="106" spans="9:15" x14ac:dyDescent="0.25">
      <c r="I106" s="1">
        <v>44530</v>
      </c>
      <c r="M106">
        <v>239315.62314000001</v>
      </c>
      <c r="N106">
        <v>201814.63402</v>
      </c>
      <c r="O106">
        <v>181990</v>
      </c>
    </row>
    <row r="107" spans="9:15" x14ac:dyDescent="0.25">
      <c r="I107" s="1">
        <v>44561</v>
      </c>
      <c r="M107">
        <v>248888.23706000001</v>
      </c>
      <c r="N107">
        <v>210068.85255000001</v>
      </c>
      <c r="O107">
        <v>185510</v>
      </c>
    </row>
    <row r="108" spans="9:15" x14ac:dyDescent="0.25">
      <c r="I108" s="1">
        <v>44592</v>
      </c>
      <c r="M108">
        <v>236664.73678000001</v>
      </c>
      <c r="N108">
        <v>196498.40466999999</v>
      </c>
      <c r="O108">
        <v>179680</v>
      </c>
    </row>
    <row r="109" spans="9:15" x14ac:dyDescent="0.25">
      <c r="I109" s="1">
        <v>44620</v>
      </c>
      <c r="M109">
        <v>230552.34049999999</v>
      </c>
      <c r="N109">
        <v>191625.24424</v>
      </c>
      <c r="O109">
        <v>178450</v>
      </c>
    </row>
    <row r="110" spans="9:15" x14ac:dyDescent="0.25">
      <c r="I110" s="1">
        <v>44651</v>
      </c>
      <c r="M110">
        <v>235545.87909999999</v>
      </c>
      <c r="N110">
        <v>195649.37435999999</v>
      </c>
      <c r="O110">
        <v>178660</v>
      </c>
    </row>
    <row r="111" spans="9:15" x14ac:dyDescent="0.25">
      <c r="I111" s="1">
        <v>44681</v>
      </c>
      <c r="M111">
        <v>216692.14973</v>
      </c>
      <c r="N111">
        <v>180466.98290999999</v>
      </c>
      <c r="O111">
        <v>166880</v>
      </c>
    </row>
    <row r="112" spans="9:15" x14ac:dyDescent="0.25">
      <c r="I112" s="1">
        <v>44712</v>
      </c>
      <c r="M112">
        <v>216946.12732</v>
      </c>
      <c r="N112">
        <v>179582.69469</v>
      </c>
      <c r="O112">
        <v>167680</v>
      </c>
    </row>
    <row r="113" spans="9:15" x14ac:dyDescent="0.25">
      <c r="I113" s="1">
        <v>44742</v>
      </c>
      <c r="M113">
        <v>198658.46090999999</v>
      </c>
      <c r="N113">
        <v>164749.16411000001</v>
      </c>
      <c r="O113">
        <v>158480</v>
      </c>
    </row>
    <row r="114" spans="9:15" x14ac:dyDescent="0.25">
      <c r="I114" s="1">
        <v>44773</v>
      </c>
      <c r="M114">
        <v>212530.99230000001</v>
      </c>
      <c r="N114">
        <v>174634.11395</v>
      </c>
      <c r="O114">
        <v>161980</v>
      </c>
    </row>
    <row r="115" spans="9:15" x14ac:dyDescent="0.25">
      <c r="I115" s="1">
        <v>44804</v>
      </c>
      <c r="M115">
        <v>204706.68466</v>
      </c>
      <c r="N115">
        <v>167998.01762</v>
      </c>
      <c r="O115">
        <v>158670</v>
      </c>
    </row>
    <row r="116" spans="9:15" x14ac:dyDescent="0.25">
      <c r="I116" s="1">
        <v>44834</v>
      </c>
      <c r="M116">
        <v>185110.25315</v>
      </c>
      <c r="N116">
        <v>152676.59841000001</v>
      </c>
      <c r="O116">
        <v>143290</v>
      </c>
    </row>
    <row r="117" spans="9:15" x14ac:dyDescent="0.25">
      <c r="I117" s="1">
        <v>44865</v>
      </c>
      <c r="M117">
        <v>196281.10905999999</v>
      </c>
      <c r="N117">
        <v>161226.48792000001</v>
      </c>
      <c r="O117">
        <v>141380</v>
      </c>
    </row>
    <row r="118" spans="9:15" x14ac:dyDescent="0.25">
      <c r="I118" s="1">
        <v>44895</v>
      </c>
      <c r="M118">
        <v>211505.33864999999</v>
      </c>
      <c r="N118">
        <v>172979.89889000001</v>
      </c>
      <c r="O118">
        <v>160850</v>
      </c>
    </row>
    <row r="119" spans="9:15" x14ac:dyDescent="0.25">
      <c r="I119" s="1">
        <v>44926</v>
      </c>
      <c r="M119">
        <v>203182.71672999999</v>
      </c>
      <c r="N119">
        <v>168914.87127</v>
      </c>
      <c r="O119">
        <v>160180</v>
      </c>
    </row>
    <row r="120" spans="9:15" x14ac:dyDescent="0.25">
      <c r="I120" s="1">
        <v>44957</v>
      </c>
      <c r="M120">
        <v>217745.80489</v>
      </c>
      <c r="N120">
        <v>179015.98057000001</v>
      </c>
      <c r="O120">
        <v>177420</v>
      </c>
    </row>
    <row r="121" spans="9:15" x14ac:dyDescent="0.25">
      <c r="I121" s="1">
        <v>44985</v>
      </c>
      <c r="M121">
        <v>211505.28107</v>
      </c>
      <c r="N121">
        <v>174862.80981999999</v>
      </c>
      <c r="O121">
        <v>168820</v>
      </c>
    </row>
    <row r="122" spans="9:15" x14ac:dyDescent="0.25">
      <c r="I122" s="1">
        <v>45016</v>
      </c>
      <c r="M122">
        <v>218026.53649999999</v>
      </c>
      <c r="N122">
        <v>179181.92123000001</v>
      </c>
      <c r="O122">
        <v>175540</v>
      </c>
    </row>
    <row r="123" spans="9:15" x14ac:dyDescent="0.25">
      <c r="I123" s="1">
        <v>45046</v>
      </c>
      <c r="M123">
        <v>221160.13383000001</v>
      </c>
      <c r="N123">
        <v>182084.66834999999</v>
      </c>
      <c r="O123">
        <v>170500</v>
      </c>
    </row>
    <row r="124" spans="9:15" x14ac:dyDescent="0.25">
      <c r="I124" s="1">
        <v>45077</v>
      </c>
      <c r="M124">
        <v>218791.14340999999</v>
      </c>
      <c r="N124">
        <v>179371.60680000001</v>
      </c>
      <c r="O124">
        <v>164080</v>
      </c>
    </row>
    <row r="125" spans="9:15" x14ac:dyDescent="0.25">
      <c r="I125" s="1">
        <v>45107</v>
      </c>
      <c r="M125">
        <v>231494.50141999999</v>
      </c>
      <c r="N125">
        <v>188322.24997999999</v>
      </c>
      <c r="O125">
        <v>171170</v>
      </c>
    </row>
    <row r="126" spans="9:15" x14ac:dyDescent="0.25">
      <c r="I126" s="1">
        <v>45138</v>
      </c>
      <c r="M126">
        <v>239969.16443</v>
      </c>
      <c r="N126">
        <v>194348.56198</v>
      </c>
      <c r="O126">
        <v>180230</v>
      </c>
    </row>
    <row r="127" spans="9:15" x14ac:dyDescent="0.25">
      <c r="I127" s="1">
        <v>45169</v>
      </c>
      <c r="M127">
        <v>233263.38819999999</v>
      </c>
      <c r="N127">
        <v>188829.06281999999</v>
      </c>
      <c r="O127">
        <v>170610</v>
      </c>
    </row>
    <row r="128" spans="9:15" x14ac:dyDescent="0.25">
      <c r="I128" s="1">
        <v>45199</v>
      </c>
      <c r="M128">
        <v>223617.99721999999</v>
      </c>
      <c r="N128">
        <v>180520.58405</v>
      </c>
      <c r="O128">
        <v>163260</v>
      </c>
    </row>
    <row r="129" spans="9:15" x14ac:dyDescent="0.25">
      <c r="I129" s="1">
        <v>45230</v>
      </c>
      <c r="M129">
        <v>216894.37218999999</v>
      </c>
      <c r="N129">
        <v>173787.16626</v>
      </c>
      <c r="O129">
        <v>155580</v>
      </c>
    </row>
    <row r="130" spans="9:15" x14ac:dyDescent="0.25">
      <c r="I130" s="1">
        <v>45260</v>
      </c>
      <c r="M130">
        <v>236912.81594999999</v>
      </c>
      <c r="N130">
        <v>189549.66224000001</v>
      </c>
      <c r="O130">
        <v>164430</v>
      </c>
    </row>
    <row r="131" spans="9:15" x14ac:dyDescent="0.25">
      <c r="I131" s="1">
        <v>45291</v>
      </c>
      <c r="M131">
        <v>248292.84831999999</v>
      </c>
      <c r="N131">
        <v>199121.92019</v>
      </c>
      <c r="O131">
        <v>172400</v>
      </c>
    </row>
    <row r="132" spans="9:15" x14ac:dyDescent="0.25">
      <c r="I132" s="1">
        <v>45322</v>
      </c>
      <c r="M132">
        <v>249748.24231</v>
      </c>
      <c r="N132">
        <v>200794.54431999999</v>
      </c>
      <c r="O132">
        <v>163610</v>
      </c>
    </row>
    <row r="133" spans="9:15" x14ac:dyDescent="0.25">
      <c r="I133" s="1">
        <v>45351</v>
      </c>
      <c r="M133">
        <v>260465.86017</v>
      </c>
      <c r="N133">
        <v>207119.57247000001</v>
      </c>
      <c r="O133">
        <v>169460</v>
      </c>
    </row>
    <row r="134" spans="9:15" x14ac:dyDescent="0.25">
      <c r="I134" s="1">
        <v>45382</v>
      </c>
      <c r="M134">
        <v>268643.68287000002</v>
      </c>
      <c r="N134">
        <v>213043.19224</v>
      </c>
      <c r="O134">
        <v>177740</v>
      </c>
    </row>
    <row r="135" spans="9:15" x14ac:dyDescent="0.25">
      <c r="I135" s="1">
        <v>45412</v>
      </c>
      <c r="M135">
        <v>259780.05668000001</v>
      </c>
      <c r="N135">
        <v>206460.15760000001</v>
      </c>
      <c r="O135">
        <v>177260</v>
      </c>
    </row>
    <row r="136" spans="9:15" x14ac:dyDescent="0.25">
      <c r="I136" s="1">
        <v>45443</v>
      </c>
      <c r="M136">
        <v>270330.83620999998</v>
      </c>
      <c r="N136">
        <v>213686.26311999999</v>
      </c>
      <c r="O136">
        <v>186580</v>
      </c>
    </row>
    <row r="137" spans="9:15" x14ac:dyDescent="0.25">
      <c r="I137" s="1">
        <v>45473</v>
      </c>
      <c r="M137">
        <v>276351.68540000002</v>
      </c>
      <c r="N137">
        <v>216848.81982</v>
      </c>
      <c r="O137">
        <v>183370</v>
      </c>
    </row>
    <row r="138" spans="9:15" x14ac:dyDescent="0.25">
      <c r="I138" s="1">
        <v>45504</v>
      </c>
      <c r="M138">
        <v>280808.54439</v>
      </c>
      <c r="N138">
        <v>219451.00565000001</v>
      </c>
      <c r="O138">
        <v>185540</v>
      </c>
    </row>
    <row r="139" spans="9:15" x14ac:dyDescent="0.25">
      <c r="I139" s="1">
        <v>45535</v>
      </c>
      <c r="M139">
        <v>287940.09454999998</v>
      </c>
      <c r="N139">
        <v>225200.622</v>
      </c>
      <c r="O139">
        <v>187510</v>
      </c>
    </row>
    <row r="140" spans="9:15" x14ac:dyDescent="0.25">
      <c r="I140" s="1">
        <v>45565</v>
      </c>
      <c r="M140">
        <v>294629.36544000002</v>
      </c>
      <c r="N140">
        <v>229501.95387999999</v>
      </c>
      <c r="O140">
        <v>199510</v>
      </c>
    </row>
    <row r="141" spans="9:15" x14ac:dyDescent="0.25">
      <c r="I141" s="1">
        <v>45596</v>
      </c>
      <c r="M141">
        <v>288015.71205999999</v>
      </c>
      <c r="N141">
        <v>224407.0105</v>
      </c>
      <c r="O141">
        <v>193340</v>
      </c>
    </row>
    <row r="142" spans="9:15" x14ac:dyDescent="0.25">
      <c r="I142" s="1">
        <v>45626</v>
      </c>
      <c r="M142">
        <v>298788.32854999998</v>
      </c>
      <c r="N142">
        <v>230084.50786000001</v>
      </c>
      <c r="O142">
        <v>196910</v>
      </c>
    </row>
    <row r="143" spans="9:15" x14ac:dyDescent="0.25">
      <c r="I143" s="1">
        <v>45657</v>
      </c>
      <c r="M143">
        <v>291715.80738999997</v>
      </c>
      <c r="N143">
        <v>223573.11629000001</v>
      </c>
      <c r="O143">
        <v>191100</v>
      </c>
    </row>
    <row r="144" spans="9:15" x14ac:dyDescent="0.25">
      <c r="I144" s="1">
        <v>45688</v>
      </c>
      <c r="M144">
        <v>301507.23228</v>
      </c>
      <c r="N144">
        <v>232158.32396000001</v>
      </c>
      <c r="O144">
        <v>203170</v>
      </c>
    </row>
    <row r="145" spans="9:15" x14ac:dyDescent="0.25">
      <c r="I145" s="1">
        <v>45716</v>
      </c>
      <c r="M145">
        <v>299691.13893000002</v>
      </c>
      <c r="N145">
        <v>229674.22988999999</v>
      </c>
      <c r="O145">
        <v>205020</v>
      </c>
    </row>
    <row r="146" spans="9:15" x14ac:dyDescent="0.25">
      <c r="I146" s="1">
        <v>45747</v>
      </c>
      <c r="M146">
        <v>287851.93810000003</v>
      </c>
      <c r="N146">
        <v>222072.01287999999</v>
      </c>
      <c r="O146">
        <v>201740</v>
      </c>
    </row>
    <row r="147" spans="9:15" x14ac:dyDescent="0.25">
      <c r="I147" s="1">
        <v>45777</v>
      </c>
      <c r="M147">
        <v>290536.61563999997</v>
      </c>
      <c r="N147">
        <v>224714.66983999999</v>
      </c>
      <c r="O147">
        <v>199140</v>
      </c>
    </row>
    <row r="148" spans="9:15" x14ac:dyDescent="0.25">
      <c r="I148" s="1">
        <v>45808</v>
      </c>
      <c r="M148">
        <v>307236.32711000001</v>
      </c>
      <c r="N148">
        <v>237500.93455000001</v>
      </c>
      <c r="O148">
        <v>210780</v>
      </c>
    </row>
    <row r="149" spans="9:15" x14ac:dyDescent="0.25">
      <c r="I149" s="1">
        <v>45838</v>
      </c>
      <c r="M149">
        <v>321031.57127000001</v>
      </c>
      <c r="N149">
        <v>246549.72016</v>
      </c>
      <c r="O149">
        <v>219130</v>
      </c>
    </row>
    <row r="150" spans="9:15" x14ac:dyDescent="0.25">
      <c r="I150" s="1">
        <v>45869</v>
      </c>
      <c r="M150">
        <v>325385.36141999997</v>
      </c>
      <c r="N150">
        <v>248275.56820000001</v>
      </c>
      <c r="O150">
        <v>220120</v>
      </c>
    </row>
    <row r="151" spans="9:15" x14ac:dyDescent="0.25">
      <c r="I151" s="1">
        <v>45900</v>
      </c>
      <c r="M151">
        <v>333419.40210000001</v>
      </c>
      <c r="N151">
        <v>253961.07871</v>
      </c>
      <c r="O151">
        <v>225110</v>
      </c>
    </row>
    <row r="152" spans="9:15" x14ac:dyDescent="0.25">
      <c r="I152" s="1">
        <v>45930</v>
      </c>
      <c r="M152">
        <v>345502.93322000001</v>
      </c>
      <c r="N152">
        <v>260233.91735</v>
      </c>
      <c r="O152">
        <v>240250</v>
      </c>
    </row>
    <row r="153" spans="9:15" x14ac:dyDescent="0.25">
      <c r="I153" s="1">
        <v>45961</v>
      </c>
      <c r="M153">
        <v>353230.37751000002</v>
      </c>
      <c r="N153">
        <v>264137.42612000002</v>
      </c>
      <c r="O153">
        <v>235900</v>
      </c>
    </row>
    <row r="154" spans="9:15" x14ac:dyDescent="0.25">
      <c r="I154" s="1">
        <v>45991</v>
      </c>
      <c r="M154">
        <v>353191.46840000001</v>
      </c>
      <c r="N154">
        <v>264401.56355000002</v>
      </c>
      <c r="O154">
        <v>234850</v>
      </c>
    </row>
    <row r="155" spans="9:15" x14ac:dyDescent="0.25">
      <c r="I155" s="1">
        <v>46022</v>
      </c>
      <c r="M155">
        <v>356877.54697000002</v>
      </c>
      <c r="N155">
        <v>268023.86497</v>
      </c>
      <c r="O155">
        <v>234790</v>
      </c>
    </row>
    <row r="156" spans="9:15" x14ac:dyDescent="0.25">
      <c r="I156" s="1">
        <v>46053</v>
      </c>
      <c r="M156">
        <v>367456.96135</v>
      </c>
      <c r="N156">
        <v>274751.26397999999</v>
      </c>
      <c r="O156">
        <v>242100</v>
      </c>
    </row>
    <row r="157" spans="9:15" x14ac:dyDescent="0.25">
      <c r="I157" s="1">
        <v>46081</v>
      </c>
      <c r="M157">
        <v>372180.84227999998</v>
      </c>
      <c r="N157">
        <v>276921.79897</v>
      </c>
      <c r="O157">
        <v>235410</v>
      </c>
    </row>
    <row r="158" spans="9:15" x14ac:dyDescent="0.25">
      <c r="I158" s="1">
        <v>46112</v>
      </c>
      <c r="M158">
        <v>345451.75384999998</v>
      </c>
      <c r="N158">
        <v>254463.44107</v>
      </c>
      <c r="O158">
        <v>221440</v>
      </c>
    </row>
    <row r="159" spans="9:15" x14ac:dyDescent="0.25">
      <c r="I159" s="1">
        <v>46142</v>
      </c>
      <c r="M159">
        <v>380596.62344</v>
      </c>
      <c r="N159">
        <v>278510.23625999998</v>
      </c>
      <c r="O159">
        <v>234440</v>
      </c>
    </row>
    <row r="160" spans="9:15" x14ac:dyDescent="0.25">
      <c r="I160" s="1">
        <v>46173</v>
      </c>
      <c r="J160">
        <v>232010</v>
      </c>
      <c r="K160">
        <v>400234.09441000002</v>
      </c>
      <c r="L160">
        <v>290040.56004000001</v>
      </c>
      <c r="M160">
        <v>400234.09441000002</v>
      </c>
      <c r="N160">
        <v>290040.56004000001</v>
      </c>
      <c r="O160">
        <v>232010</v>
      </c>
    </row>
  </sheetData>
  <phoneticPr fontId="1" type="noConversion"/>
  <pageMargins left="0.7" right="0.7" top="0.75" bottom="0.75" header="0.3" footer="0.3"/>
  <drawing r:id="rId1"/>
  <tableParts count="1">
    <tablePart r:id="rId2"/>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1A35-3DC3-4329-977F-7BB2077FA641}">
  <dimension ref="B1:O160"/>
  <sheetViews>
    <sheetView workbookViewId="0">
      <selection activeCell="F23" sqref="F23"/>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3" width="14.28515625" bestFit="1" customWidth="1"/>
    <col min="14" max="14" width="13" bestFit="1" customWidth="1"/>
    <col min="15" max="15" width="14.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114</v>
      </c>
      <c r="N1" t="s">
        <v>113</v>
      </c>
      <c r="O1" t="s">
        <v>115</v>
      </c>
    </row>
    <row r="2" spans="2:15" x14ac:dyDescent="0.25">
      <c r="B2">
        <v>877</v>
      </c>
      <c r="C2" t="s">
        <v>112</v>
      </c>
      <c r="D2" t="s">
        <v>113</v>
      </c>
      <c r="E2" t="str">
        <f>_xlfn.CONCAT(B2,"_",C2,"_",D2)</f>
        <v>877_B_PH_FOORD</v>
      </c>
      <c r="F2" t="str">
        <f>INDEX(
Table_MAPPINGS_PH_GRAPHS_2[SERIES_ID],
MATCH(E2,Table_MAPPINGS_PH_GRAPHS_2[LOOKUP],0
))</f>
        <v>4471</v>
      </c>
      <c r="G2" t="str">
        <f>INDEX(
Table_MAPPINGS_PH_GRAPHS_2[LEGEND_DESCRIPTION],
MATCH(E2,Table_MAPPINGS_PH_GRAPHS_2[LOOKUP],0
))</f>
        <v>Foord</v>
      </c>
      <c r="I2" s="1">
        <v>41366</v>
      </c>
      <c r="M2">
        <v>100000</v>
      </c>
      <c r="N2">
        <v>100000</v>
      </c>
      <c r="O2">
        <v>100000</v>
      </c>
    </row>
    <row r="3" spans="2:15" x14ac:dyDescent="0.25">
      <c r="B3">
        <f>B2</f>
        <v>877</v>
      </c>
      <c r="C3" t="s">
        <v>112</v>
      </c>
      <c r="D3" t="s">
        <v>114</v>
      </c>
      <c r="E3" t="str">
        <f>_xlfn.CONCAT(B3,"_",C3,"_",D3)</f>
        <v>877_B_PH_COMP_1</v>
      </c>
      <c r="F3" t="str">
        <f>INDEX(
Table_MAPPINGS_PH_GRAPHS_2[SERIES_ID],
MATCH(E3,Table_MAPPINGS_PH_GRAPHS_2[LOOKUP],0
))</f>
        <v>3397</v>
      </c>
      <c r="G3" t="str">
        <f>INDEX(
Table_MAPPINGS_PH_GRAPHS_2[LEGEND_DESCRIPTION],
MATCH(E3,Table_MAPPINGS_PH_GRAPHS_2[LOOKUP],0
))</f>
        <v>MSCI AC world index</v>
      </c>
      <c r="I3" s="1">
        <v>41394</v>
      </c>
      <c r="M3">
        <v>103306.82669</v>
      </c>
      <c r="N3">
        <v>101700</v>
      </c>
      <c r="O3">
        <v>102738.29</v>
      </c>
    </row>
    <row r="4" spans="2:15" x14ac:dyDescent="0.25">
      <c r="B4">
        <f>B3</f>
        <v>877</v>
      </c>
      <c r="C4" t="s">
        <v>112</v>
      </c>
      <c r="D4" t="s">
        <v>115</v>
      </c>
      <c r="E4" t="str">
        <f>_xlfn.CONCAT(B4,"_",C4,"_",D4)</f>
        <v>877_B_PH_COMP_2</v>
      </c>
      <c r="F4" t="str">
        <f>INDEX(
Table_MAPPINGS_PH_GRAPHS_2[SERIES_ID],
MATCH(E4,Table_MAPPINGS_PH_GRAPHS_2[LOOKUP],0
))</f>
        <v>5585</v>
      </c>
      <c r="G4" t="str">
        <f>INDEX(
Table_MAPPINGS_PH_GRAPHS_2[LEGEND_DESCRIPTION],
MATCH(E4,Table_MAPPINGS_PH_GRAPHS_2[LOOKUP],0
))</f>
        <v>Peer group</v>
      </c>
      <c r="I4" s="1">
        <v>41425</v>
      </c>
      <c r="M4">
        <v>103023.42096</v>
      </c>
      <c r="N4">
        <v>102900</v>
      </c>
      <c r="O4">
        <v>103279.71051</v>
      </c>
    </row>
    <row r="5" spans="2:15" x14ac:dyDescent="0.25">
      <c r="I5" s="1">
        <v>41455</v>
      </c>
      <c r="M5">
        <v>100012.1551</v>
      </c>
      <c r="N5">
        <v>98800</v>
      </c>
      <c r="O5">
        <v>99859.592569999993</v>
      </c>
    </row>
    <row r="6" spans="2:15" x14ac:dyDescent="0.25">
      <c r="I6" s="1">
        <v>41486</v>
      </c>
      <c r="M6">
        <v>104799.98465</v>
      </c>
      <c r="N6">
        <v>103900</v>
      </c>
      <c r="O6">
        <v>104731.57233</v>
      </c>
    </row>
    <row r="7" spans="2:15" x14ac:dyDescent="0.25">
      <c r="I7" s="1">
        <v>41517</v>
      </c>
      <c r="M7">
        <v>102616.54501</v>
      </c>
      <c r="N7">
        <v>102600</v>
      </c>
      <c r="O7">
        <v>102818.25218</v>
      </c>
    </row>
    <row r="8" spans="2:15" x14ac:dyDescent="0.25">
      <c r="I8" s="1">
        <v>41547</v>
      </c>
      <c r="M8">
        <v>107916.80794</v>
      </c>
      <c r="N8">
        <v>106700</v>
      </c>
      <c r="O8">
        <v>108318.07246</v>
      </c>
    </row>
    <row r="9" spans="2:15" x14ac:dyDescent="0.25">
      <c r="I9" s="1">
        <v>41578</v>
      </c>
      <c r="M9">
        <v>112254.25908</v>
      </c>
      <c r="N9">
        <v>110500</v>
      </c>
      <c r="O9">
        <v>111866.68083</v>
      </c>
    </row>
    <row r="10" spans="2:15" x14ac:dyDescent="0.25">
      <c r="I10" s="1">
        <v>41608</v>
      </c>
      <c r="M10">
        <v>113844.01809</v>
      </c>
      <c r="N10">
        <v>112900</v>
      </c>
      <c r="O10">
        <v>113759.5322</v>
      </c>
    </row>
    <row r="11" spans="2:15" x14ac:dyDescent="0.25">
      <c r="I11" s="1">
        <v>41639</v>
      </c>
      <c r="M11">
        <v>115808.02619999999</v>
      </c>
      <c r="N11">
        <v>114100</v>
      </c>
      <c r="O11">
        <v>115709.55259000001</v>
      </c>
    </row>
    <row r="12" spans="2:15" x14ac:dyDescent="0.25">
      <c r="I12" s="1">
        <v>41670</v>
      </c>
      <c r="M12">
        <v>111175.65398</v>
      </c>
      <c r="N12">
        <v>106700</v>
      </c>
      <c r="O12">
        <v>111300.24339</v>
      </c>
    </row>
    <row r="13" spans="2:15" x14ac:dyDescent="0.25">
      <c r="I13" s="1">
        <v>41698</v>
      </c>
      <c r="M13">
        <v>116546.28853999999</v>
      </c>
      <c r="N13">
        <v>112100</v>
      </c>
      <c r="O13">
        <v>117032.97388999999</v>
      </c>
    </row>
    <row r="14" spans="2:15" x14ac:dyDescent="0.25">
      <c r="I14" s="1">
        <v>41729</v>
      </c>
      <c r="M14">
        <v>117064.47960000001</v>
      </c>
      <c r="N14">
        <v>111600</v>
      </c>
      <c r="O14">
        <v>116741.08195000001</v>
      </c>
    </row>
    <row r="15" spans="2:15" x14ac:dyDescent="0.25">
      <c r="I15" s="1">
        <v>41759</v>
      </c>
      <c r="M15">
        <v>118178.91026</v>
      </c>
      <c r="N15">
        <v>110400</v>
      </c>
      <c r="O15">
        <v>117369.26571000001</v>
      </c>
    </row>
    <row r="16" spans="2:15" x14ac:dyDescent="0.25">
      <c r="I16" s="1">
        <v>41790</v>
      </c>
      <c r="M16">
        <v>120692.4568</v>
      </c>
      <c r="N16">
        <v>112300</v>
      </c>
      <c r="O16">
        <v>119482.49933999999</v>
      </c>
    </row>
    <row r="17" spans="9:15" x14ac:dyDescent="0.25">
      <c r="I17" s="1">
        <v>41820</v>
      </c>
      <c r="M17">
        <v>122964.82058</v>
      </c>
      <c r="N17">
        <v>114100</v>
      </c>
      <c r="O17">
        <v>121348.73235000001</v>
      </c>
    </row>
    <row r="18" spans="9:15" x14ac:dyDescent="0.25">
      <c r="I18" s="1">
        <v>41851</v>
      </c>
      <c r="M18">
        <v>121473.58185</v>
      </c>
      <c r="N18">
        <v>113000</v>
      </c>
      <c r="O18">
        <v>119472.64453999999</v>
      </c>
    </row>
    <row r="19" spans="9:15" x14ac:dyDescent="0.25">
      <c r="I19" s="1">
        <v>41882</v>
      </c>
      <c r="M19">
        <v>124156.66003</v>
      </c>
      <c r="N19">
        <v>114600</v>
      </c>
      <c r="O19">
        <v>120828.77852000001</v>
      </c>
    </row>
    <row r="20" spans="9:15" x14ac:dyDescent="0.25">
      <c r="I20" s="1">
        <v>41912</v>
      </c>
      <c r="M20">
        <v>120130.76328</v>
      </c>
      <c r="N20">
        <v>110100</v>
      </c>
      <c r="O20">
        <v>116928.80012</v>
      </c>
    </row>
    <row r="21" spans="9:15" x14ac:dyDescent="0.25">
      <c r="I21" s="1">
        <v>41943</v>
      </c>
      <c r="M21">
        <v>120976.50227</v>
      </c>
      <c r="N21">
        <v>110400</v>
      </c>
      <c r="O21">
        <v>116503.14421</v>
      </c>
    </row>
    <row r="22" spans="9:15" x14ac:dyDescent="0.25">
      <c r="I22" s="1">
        <v>41973</v>
      </c>
      <c r="M22">
        <v>123000.0064</v>
      </c>
      <c r="N22">
        <v>111000</v>
      </c>
      <c r="O22">
        <v>119097.49447999999</v>
      </c>
    </row>
    <row r="23" spans="9:15" x14ac:dyDescent="0.25">
      <c r="I23" s="1">
        <v>42004</v>
      </c>
      <c r="M23">
        <v>120626.56337</v>
      </c>
      <c r="N23">
        <v>107500</v>
      </c>
      <c r="O23">
        <v>116886.7115</v>
      </c>
    </row>
    <row r="24" spans="9:15" x14ac:dyDescent="0.25">
      <c r="I24" s="1">
        <v>42035</v>
      </c>
      <c r="M24">
        <v>118740.60378999999</v>
      </c>
      <c r="N24">
        <v>106300</v>
      </c>
      <c r="O24">
        <v>114992.83117999999</v>
      </c>
    </row>
    <row r="25" spans="9:15" x14ac:dyDescent="0.25">
      <c r="I25" s="1">
        <v>42063</v>
      </c>
      <c r="M25">
        <v>125351.05845</v>
      </c>
      <c r="N25">
        <v>110600</v>
      </c>
      <c r="O25">
        <v>121033.76108</v>
      </c>
    </row>
    <row r="26" spans="9:15" x14ac:dyDescent="0.25">
      <c r="I26" s="1">
        <v>42094</v>
      </c>
      <c r="M26">
        <v>123408.80157</v>
      </c>
      <c r="N26">
        <v>110400</v>
      </c>
      <c r="O26">
        <v>119101.31183999999</v>
      </c>
    </row>
    <row r="27" spans="9:15" x14ac:dyDescent="0.25">
      <c r="I27" s="1">
        <v>42124</v>
      </c>
      <c r="M27">
        <v>126989.43786000001</v>
      </c>
      <c r="N27">
        <v>115200</v>
      </c>
      <c r="O27">
        <v>122783.88868</v>
      </c>
    </row>
    <row r="28" spans="9:15" x14ac:dyDescent="0.25">
      <c r="I28" s="1">
        <v>42155</v>
      </c>
      <c r="M28">
        <v>126823.74467</v>
      </c>
      <c r="N28">
        <v>115200</v>
      </c>
      <c r="O28">
        <v>122996.931</v>
      </c>
    </row>
    <row r="29" spans="9:15" x14ac:dyDescent="0.25">
      <c r="I29" s="1">
        <v>42185</v>
      </c>
      <c r="M29">
        <v>123838.06849000001</v>
      </c>
      <c r="N29">
        <v>112700</v>
      </c>
      <c r="O29">
        <v>120185.82385</v>
      </c>
    </row>
    <row r="30" spans="9:15" x14ac:dyDescent="0.25">
      <c r="I30" s="1">
        <v>42216</v>
      </c>
      <c r="M30">
        <v>124913.47489</v>
      </c>
      <c r="N30">
        <v>111800</v>
      </c>
      <c r="O30">
        <v>121327.09642</v>
      </c>
    </row>
    <row r="31" spans="9:15" x14ac:dyDescent="0.25">
      <c r="I31" s="1">
        <v>42247</v>
      </c>
      <c r="M31">
        <v>116350.52747</v>
      </c>
      <c r="N31">
        <v>102700</v>
      </c>
      <c r="O31">
        <v>113548.88906</v>
      </c>
    </row>
    <row r="32" spans="9:15" x14ac:dyDescent="0.25">
      <c r="I32" s="1">
        <v>42277</v>
      </c>
      <c r="M32">
        <v>112135.26706</v>
      </c>
      <c r="N32">
        <v>96900</v>
      </c>
      <c r="O32">
        <v>108745.82782999999</v>
      </c>
    </row>
    <row r="33" spans="9:15" x14ac:dyDescent="0.25">
      <c r="I33" s="1">
        <v>42308</v>
      </c>
      <c r="M33">
        <v>120936.19852000001</v>
      </c>
      <c r="N33">
        <v>107500</v>
      </c>
      <c r="O33">
        <v>117231.53664000001</v>
      </c>
    </row>
    <row r="34" spans="9:15" x14ac:dyDescent="0.25">
      <c r="I34" s="1">
        <v>42338</v>
      </c>
      <c r="M34">
        <v>119937.56118</v>
      </c>
      <c r="N34">
        <v>107400</v>
      </c>
      <c r="O34">
        <v>116036.959</v>
      </c>
    </row>
    <row r="35" spans="9:15" x14ac:dyDescent="0.25">
      <c r="I35" s="1">
        <v>42369</v>
      </c>
      <c r="M35">
        <v>117774.59328</v>
      </c>
      <c r="N35">
        <v>105600</v>
      </c>
      <c r="O35">
        <v>114177.0374</v>
      </c>
    </row>
    <row r="36" spans="9:15" x14ac:dyDescent="0.25">
      <c r="I36" s="1">
        <v>42400</v>
      </c>
      <c r="M36">
        <v>110671.53724000001</v>
      </c>
      <c r="N36">
        <v>96800</v>
      </c>
      <c r="O36">
        <v>106002.25838</v>
      </c>
    </row>
    <row r="37" spans="9:15" x14ac:dyDescent="0.25">
      <c r="I37" s="1">
        <v>42429</v>
      </c>
      <c r="M37">
        <v>109910.24419</v>
      </c>
      <c r="N37">
        <v>95200</v>
      </c>
      <c r="O37">
        <v>106169.78435</v>
      </c>
    </row>
    <row r="38" spans="9:15" x14ac:dyDescent="0.25">
      <c r="I38" s="1">
        <v>42460</v>
      </c>
      <c r="M38">
        <v>118055.44005</v>
      </c>
      <c r="N38">
        <v>104000</v>
      </c>
      <c r="O38">
        <v>113340.48097</v>
      </c>
    </row>
    <row r="39" spans="9:15" x14ac:dyDescent="0.25">
      <c r="I39" s="1">
        <v>42490</v>
      </c>
      <c r="M39">
        <v>119798.09741</v>
      </c>
      <c r="N39">
        <v>105000</v>
      </c>
      <c r="O39">
        <v>114849.32613</v>
      </c>
    </row>
    <row r="40" spans="9:15" x14ac:dyDescent="0.25">
      <c r="I40" s="1">
        <v>42521</v>
      </c>
      <c r="M40">
        <v>119949.07653000001</v>
      </c>
      <c r="N40">
        <v>105400</v>
      </c>
      <c r="O40">
        <v>114825.51786000001</v>
      </c>
    </row>
    <row r="41" spans="9:15" x14ac:dyDescent="0.25">
      <c r="I41" s="1">
        <v>42551</v>
      </c>
      <c r="M41">
        <v>119222.9693</v>
      </c>
      <c r="N41">
        <v>102600</v>
      </c>
      <c r="O41">
        <v>112038.77142999999</v>
      </c>
    </row>
    <row r="42" spans="9:15" x14ac:dyDescent="0.25">
      <c r="I42" s="1">
        <v>42582</v>
      </c>
      <c r="M42">
        <v>124360.73775</v>
      </c>
      <c r="N42">
        <v>106800</v>
      </c>
      <c r="O42">
        <v>117375.61506</v>
      </c>
    </row>
    <row r="43" spans="9:15" x14ac:dyDescent="0.25">
      <c r="I43" s="1">
        <v>42613</v>
      </c>
      <c r="M43">
        <v>124779.12906000001</v>
      </c>
      <c r="N43">
        <v>108400</v>
      </c>
      <c r="O43">
        <v>117551.18551</v>
      </c>
    </row>
    <row r="44" spans="9:15" x14ac:dyDescent="0.25">
      <c r="I44" s="1">
        <v>42643</v>
      </c>
      <c r="M44">
        <v>125543.62080999999</v>
      </c>
      <c r="N44">
        <v>110200</v>
      </c>
      <c r="O44">
        <v>117984.02073</v>
      </c>
    </row>
    <row r="45" spans="9:15" x14ac:dyDescent="0.25">
      <c r="I45" s="1">
        <v>42674</v>
      </c>
      <c r="M45">
        <v>123412.64002000001</v>
      </c>
      <c r="N45">
        <v>106700</v>
      </c>
      <c r="O45">
        <v>115360.28028000001</v>
      </c>
    </row>
    <row r="46" spans="9:15" x14ac:dyDescent="0.25">
      <c r="I46" s="1">
        <v>42704</v>
      </c>
      <c r="M46">
        <v>124350.50188</v>
      </c>
      <c r="N46">
        <v>107900</v>
      </c>
      <c r="O46">
        <v>115770.6514</v>
      </c>
    </row>
    <row r="47" spans="9:15" x14ac:dyDescent="0.25">
      <c r="I47" s="1">
        <v>42735</v>
      </c>
      <c r="M47">
        <v>127036.77877</v>
      </c>
      <c r="N47">
        <v>107600</v>
      </c>
      <c r="O47">
        <v>118028.48011</v>
      </c>
    </row>
    <row r="48" spans="9:15" x14ac:dyDescent="0.25">
      <c r="I48" s="1">
        <v>42766</v>
      </c>
      <c r="M48">
        <v>130510.57812999999</v>
      </c>
      <c r="N48">
        <v>111200</v>
      </c>
      <c r="O48">
        <v>121313.80286</v>
      </c>
    </row>
    <row r="49" spans="9:15" x14ac:dyDescent="0.25">
      <c r="I49" s="1">
        <v>42794</v>
      </c>
      <c r="M49">
        <v>134171.82191999999</v>
      </c>
      <c r="N49">
        <v>113400</v>
      </c>
      <c r="O49">
        <v>124051.17603</v>
      </c>
    </row>
    <row r="50" spans="9:15" x14ac:dyDescent="0.25">
      <c r="I50" s="1">
        <v>42825</v>
      </c>
      <c r="M50">
        <v>135812.76029999999</v>
      </c>
      <c r="N50">
        <v>116000</v>
      </c>
      <c r="O50">
        <v>125710.86912</v>
      </c>
    </row>
    <row r="51" spans="9:15" x14ac:dyDescent="0.25">
      <c r="I51" s="1">
        <v>42855</v>
      </c>
      <c r="M51">
        <v>137929.66675999999</v>
      </c>
      <c r="N51">
        <v>121200</v>
      </c>
      <c r="O51">
        <v>128412.88598000001</v>
      </c>
    </row>
    <row r="52" spans="9:15" x14ac:dyDescent="0.25">
      <c r="I52" s="1">
        <v>42886</v>
      </c>
      <c r="M52">
        <v>140975.47868999999</v>
      </c>
      <c r="N52">
        <v>123400</v>
      </c>
      <c r="O52">
        <v>131831.04439</v>
      </c>
    </row>
    <row r="53" spans="9:15" x14ac:dyDescent="0.25">
      <c r="I53" s="1">
        <v>42916</v>
      </c>
      <c r="M53">
        <v>141616.50023000001</v>
      </c>
      <c r="N53">
        <v>123500</v>
      </c>
      <c r="O53">
        <v>132197.53469</v>
      </c>
    </row>
    <row r="54" spans="9:15" x14ac:dyDescent="0.25">
      <c r="I54" s="1">
        <v>42947</v>
      </c>
      <c r="M54">
        <v>145573.94459</v>
      </c>
      <c r="N54">
        <v>129190</v>
      </c>
      <c r="O54">
        <v>135583.80098</v>
      </c>
    </row>
    <row r="55" spans="9:15" x14ac:dyDescent="0.25">
      <c r="I55" s="1">
        <v>42978</v>
      </c>
      <c r="M55">
        <v>146131.79965999999</v>
      </c>
      <c r="N55">
        <v>127990</v>
      </c>
      <c r="O55">
        <v>135478.04561999999</v>
      </c>
    </row>
    <row r="56" spans="9:15" x14ac:dyDescent="0.25">
      <c r="I56" s="1">
        <v>43008</v>
      </c>
      <c r="M56">
        <v>148954.98134999999</v>
      </c>
      <c r="N56">
        <v>130750</v>
      </c>
      <c r="O56">
        <v>138396.89301</v>
      </c>
    </row>
    <row r="57" spans="9:15" x14ac:dyDescent="0.25">
      <c r="I57" s="1">
        <v>43039</v>
      </c>
      <c r="M57">
        <v>152048.13419000001</v>
      </c>
      <c r="N57">
        <v>129180</v>
      </c>
      <c r="O57">
        <v>140694.7243</v>
      </c>
    </row>
    <row r="58" spans="9:15" x14ac:dyDescent="0.25">
      <c r="I58" s="1">
        <v>43069</v>
      </c>
      <c r="M58">
        <v>154991.58739</v>
      </c>
      <c r="N58">
        <v>132850</v>
      </c>
      <c r="O58">
        <v>143239.97628</v>
      </c>
    </row>
    <row r="59" spans="9:15" x14ac:dyDescent="0.25">
      <c r="I59" s="1">
        <v>43100</v>
      </c>
      <c r="M59">
        <v>157490.41985999999</v>
      </c>
      <c r="N59">
        <v>135800</v>
      </c>
      <c r="O59">
        <v>145327.85649999999</v>
      </c>
    </row>
    <row r="60" spans="9:15" x14ac:dyDescent="0.25">
      <c r="I60" s="1">
        <v>43131</v>
      </c>
      <c r="M60">
        <v>166375.15753999999</v>
      </c>
      <c r="N60">
        <v>144390</v>
      </c>
      <c r="O60">
        <v>153180.80708999999</v>
      </c>
    </row>
    <row r="61" spans="9:15" x14ac:dyDescent="0.25">
      <c r="I61" s="1">
        <v>43159</v>
      </c>
      <c r="M61">
        <v>159387.95877999999</v>
      </c>
      <c r="N61">
        <v>136740</v>
      </c>
      <c r="O61">
        <v>146730.91475</v>
      </c>
    </row>
    <row r="62" spans="9:15" x14ac:dyDescent="0.25">
      <c r="I62" s="1">
        <v>43190</v>
      </c>
      <c r="M62">
        <v>155976.15041999999</v>
      </c>
      <c r="N62">
        <v>132270</v>
      </c>
      <c r="O62">
        <v>143160.54074999999</v>
      </c>
    </row>
    <row r="63" spans="9:15" x14ac:dyDescent="0.25">
      <c r="I63" s="1">
        <v>43220</v>
      </c>
      <c r="M63">
        <v>157465.46992</v>
      </c>
      <c r="N63">
        <v>134940</v>
      </c>
      <c r="O63">
        <v>144925.66727000001</v>
      </c>
    </row>
    <row r="64" spans="9:15" x14ac:dyDescent="0.25">
      <c r="I64" s="1">
        <v>43251</v>
      </c>
      <c r="M64">
        <v>157662.12663000001</v>
      </c>
      <c r="N64">
        <v>133840</v>
      </c>
      <c r="O64">
        <v>144457.2965</v>
      </c>
    </row>
    <row r="65" spans="9:15" x14ac:dyDescent="0.25">
      <c r="I65" s="1">
        <v>43281</v>
      </c>
      <c r="M65">
        <v>156808.32688000001</v>
      </c>
      <c r="N65">
        <v>132650</v>
      </c>
      <c r="O65">
        <v>143252.13261</v>
      </c>
    </row>
    <row r="66" spans="9:15" x14ac:dyDescent="0.25">
      <c r="I66" s="1">
        <v>43312</v>
      </c>
      <c r="M66">
        <v>161537.10824</v>
      </c>
      <c r="N66">
        <v>133960</v>
      </c>
      <c r="O66">
        <v>146866.44122000001</v>
      </c>
    </row>
    <row r="67" spans="9:15" x14ac:dyDescent="0.25">
      <c r="I67" s="1">
        <v>43343</v>
      </c>
      <c r="M67">
        <v>162806.22852999999</v>
      </c>
      <c r="N67">
        <v>133500</v>
      </c>
      <c r="O67">
        <v>147509.89246999999</v>
      </c>
    </row>
    <row r="68" spans="9:15" x14ac:dyDescent="0.25">
      <c r="I68" s="1">
        <v>43373</v>
      </c>
      <c r="M68">
        <v>163514.80682999999</v>
      </c>
      <c r="N68">
        <v>132580</v>
      </c>
      <c r="O68">
        <v>147590.62463000001</v>
      </c>
    </row>
    <row r="69" spans="9:15" x14ac:dyDescent="0.25">
      <c r="I69" s="1">
        <v>43404</v>
      </c>
      <c r="M69">
        <v>151261.18749000001</v>
      </c>
      <c r="N69">
        <v>120700</v>
      </c>
      <c r="O69">
        <v>135480.38587</v>
      </c>
    </row>
    <row r="70" spans="9:15" x14ac:dyDescent="0.25">
      <c r="I70" s="1">
        <v>43434</v>
      </c>
      <c r="M70">
        <v>153473.41552000001</v>
      </c>
      <c r="N70">
        <v>121900</v>
      </c>
      <c r="O70">
        <v>136886.06260999999</v>
      </c>
    </row>
    <row r="71" spans="9:15" x14ac:dyDescent="0.25">
      <c r="I71" s="1">
        <v>43465</v>
      </c>
      <c r="M71">
        <v>142663.63002000001</v>
      </c>
      <c r="N71">
        <v>114670</v>
      </c>
      <c r="O71">
        <v>127413.28698999999</v>
      </c>
    </row>
    <row r="72" spans="9:15" x14ac:dyDescent="0.25">
      <c r="I72" s="1">
        <v>43496</v>
      </c>
      <c r="M72">
        <v>153928.27212000001</v>
      </c>
      <c r="N72">
        <v>126180</v>
      </c>
      <c r="O72">
        <v>136988.75227</v>
      </c>
    </row>
    <row r="73" spans="9:15" x14ac:dyDescent="0.25">
      <c r="I73" s="1">
        <v>43524</v>
      </c>
      <c r="M73">
        <v>158045.39610000001</v>
      </c>
      <c r="N73">
        <v>128970</v>
      </c>
      <c r="O73">
        <v>140941.46682</v>
      </c>
    </row>
    <row r="74" spans="9:15" x14ac:dyDescent="0.25">
      <c r="I74" s="1">
        <v>43555</v>
      </c>
      <c r="M74">
        <v>160033.01069</v>
      </c>
      <c r="N74">
        <v>129800</v>
      </c>
      <c r="O74">
        <v>141724.41076</v>
      </c>
    </row>
    <row r="75" spans="9:15" x14ac:dyDescent="0.25">
      <c r="I75" s="1">
        <v>43585</v>
      </c>
      <c r="M75">
        <v>165436.59197000001</v>
      </c>
      <c r="N75">
        <v>132730</v>
      </c>
      <c r="O75">
        <v>146401.55725000001</v>
      </c>
    </row>
    <row r="76" spans="9:15" x14ac:dyDescent="0.25">
      <c r="I76" s="1">
        <v>43616</v>
      </c>
      <c r="M76">
        <v>155623.07678</v>
      </c>
      <c r="N76">
        <v>120620</v>
      </c>
      <c r="O76">
        <v>138523.60161000001</v>
      </c>
    </row>
    <row r="77" spans="9:15" x14ac:dyDescent="0.25">
      <c r="I77" s="1">
        <v>43646</v>
      </c>
      <c r="M77">
        <v>165813.20811000001</v>
      </c>
      <c r="N77">
        <v>130680</v>
      </c>
      <c r="O77">
        <v>146585.67522999999</v>
      </c>
    </row>
    <row r="78" spans="9:15" x14ac:dyDescent="0.25">
      <c r="I78" s="1">
        <v>43677</v>
      </c>
      <c r="M78">
        <v>166299.09221</v>
      </c>
      <c r="N78">
        <v>130070</v>
      </c>
      <c r="O78">
        <v>146981.45655</v>
      </c>
    </row>
    <row r="79" spans="9:15" x14ac:dyDescent="0.25">
      <c r="I79" s="1">
        <v>43708</v>
      </c>
      <c r="M79">
        <v>162354.05884000001</v>
      </c>
      <c r="N79">
        <v>128930</v>
      </c>
      <c r="O79">
        <v>142968.86279000001</v>
      </c>
    </row>
    <row r="80" spans="9:15" x14ac:dyDescent="0.25">
      <c r="I80" s="1">
        <v>43738</v>
      </c>
      <c r="M80">
        <v>165770.28142000001</v>
      </c>
      <c r="N80">
        <v>129440</v>
      </c>
      <c r="O80">
        <v>145193.28672</v>
      </c>
    </row>
    <row r="81" spans="9:15" x14ac:dyDescent="0.25">
      <c r="I81" s="1">
        <v>43769</v>
      </c>
      <c r="M81">
        <v>170307.20413999999</v>
      </c>
      <c r="N81">
        <v>134200</v>
      </c>
      <c r="O81">
        <v>149250.68408000001</v>
      </c>
    </row>
    <row r="82" spans="9:15" x14ac:dyDescent="0.25">
      <c r="I82" s="1">
        <v>43799</v>
      </c>
      <c r="M82">
        <v>174464.63185999999</v>
      </c>
      <c r="N82">
        <v>138260</v>
      </c>
      <c r="O82">
        <v>152818.50675999999</v>
      </c>
    </row>
    <row r="83" spans="9:15" x14ac:dyDescent="0.25">
      <c r="I83" s="1">
        <v>43830</v>
      </c>
      <c r="M83">
        <v>180608.45866999999</v>
      </c>
      <c r="N83">
        <v>144180</v>
      </c>
      <c r="O83">
        <v>157887.84812000001</v>
      </c>
    </row>
    <row r="84" spans="9:15" x14ac:dyDescent="0.25">
      <c r="I84" s="1">
        <v>43861</v>
      </c>
      <c r="M84">
        <v>178613.42306999999</v>
      </c>
      <c r="N84">
        <v>139470</v>
      </c>
      <c r="O84">
        <v>156488.59864000001</v>
      </c>
    </row>
    <row r="85" spans="9:15" x14ac:dyDescent="0.25">
      <c r="I85" s="1">
        <v>43890</v>
      </c>
      <c r="M85">
        <v>164186.59995999999</v>
      </c>
      <c r="N85">
        <v>131540</v>
      </c>
      <c r="O85">
        <v>143843.8817</v>
      </c>
    </row>
    <row r="86" spans="9:15" x14ac:dyDescent="0.25">
      <c r="I86" s="1">
        <v>43921</v>
      </c>
      <c r="M86">
        <v>142021.09869000001</v>
      </c>
      <c r="N86">
        <v>116790</v>
      </c>
      <c r="O86">
        <v>124917.17705</v>
      </c>
    </row>
    <row r="87" spans="9:15" x14ac:dyDescent="0.25">
      <c r="I87" s="1">
        <v>43951</v>
      </c>
      <c r="M87">
        <v>157235.11799999999</v>
      </c>
      <c r="N87">
        <v>132250</v>
      </c>
      <c r="O87">
        <v>137568.6888</v>
      </c>
    </row>
    <row r="88" spans="9:15" x14ac:dyDescent="0.25">
      <c r="I88" s="1">
        <v>43982</v>
      </c>
      <c r="M88">
        <v>164073.43599</v>
      </c>
      <c r="N88">
        <v>139820</v>
      </c>
      <c r="O88">
        <v>143328.95118999999</v>
      </c>
    </row>
    <row r="89" spans="9:15" x14ac:dyDescent="0.25">
      <c r="I89" s="1">
        <v>44012</v>
      </c>
      <c r="M89">
        <v>169316.05176999999</v>
      </c>
      <c r="N89">
        <v>146360</v>
      </c>
      <c r="O89">
        <v>146869.33394000001</v>
      </c>
    </row>
    <row r="90" spans="9:15" x14ac:dyDescent="0.25">
      <c r="I90" s="1">
        <v>44043</v>
      </c>
      <c r="M90">
        <v>178270.61089000001</v>
      </c>
      <c r="N90">
        <v>153200</v>
      </c>
      <c r="O90">
        <v>154785.25323999999</v>
      </c>
    </row>
    <row r="91" spans="9:15" x14ac:dyDescent="0.25">
      <c r="I91" s="1">
        <v>44074</v>
      </c>
      <c r="M91">
        <v>189181.68035000001</v>
      </c>
      <c r="N91">
        <v>161100</v>
      </c>
      <c r="O91">
        <v>163497.54243999999</v>
      </c>
    </row>
    <row r="92" spans="9:15" x14ac:dyDescent="0.25">
      <c r="I92" s="1">
        <v>44104</v>
      </c>
      <c r="M92">
        <v>183081.85500000001</v>
      </c>
      <c r="N92">
        <v>155400</v>
      </c>
      <c r="O92">
        <v>158313.46046</v>
      </c>
    </row>
    <row r="93" spans="9:15" x14ac:dyDescent="0.25">
      <c r="I93" s="1">
        <v>44135</v>
      </c>
      <c r="M93">
        <v>178631.33585</v>
      </c>
      <c r="N93">
        <v>154790</v>
      </c>
      <c r="O93">
        <v>153899.5387</v>
      </c>
    </row>
    <row r="94" spans="9:15" x14ac:dyDescent="0.25">
      <c r="I94" s="1">
        <v>44165</v>
      </c>
      <c r="M94">
        <v>200650.02270999999</v>
      </c>
      <c r="N94">
        <v>169580</v>
      </c>
      <c r="O94">
        <v>172401.67981999999</v>
      </c>
    </row>
    <row r="95" spans="9:15" x14ac:dyDescent="0.25">
      <c r="I95" s="1">
        <v>44196</v>
      </c>
      <c r="M95">
        <v>209966.09367</v>
      </c>
      <c r="N95">
        <v>179170</v>
      </c>
      <c r="O95">
        <v>179844.82926999999</v>
      </c>
    </row>
    <row r="96" spans="9:15" x14ac:dyDescent="0.25">
      <c r="I96" s="1">
        <v>44227</v>
      </c>
      <c r="M96">
        <v>209011.1635</v>
      </c>
      <c r="N96">
        <v>182250</v>
      </c>
      <c r="O96">
        <v>180035.59067999999</v>
      </c>
    </row>
    <row r="97" spans="9:15" x14ac:dyDescent="0.25">
      <c r="I97" s="1">
        <v>44255</v>
      </c>
      <c r="M97">
        <v>213852.33473999999</v>
      </c>
      <c r="N97">
        <v>189670</v>
      </c>
      <c r="O97">
        <v>183611.42157999999</v>
      </c>
    </row>
    <row r="98" spans="9:15" x14ac:dyDescent="0.25">
      <c r="I98" s="1">
        <v>44286</v>
      </c>
      <c r="M98">
        <v>219564.44442000001</v>
      </c>
      <c r="N98">
        <v>187960</v>
      </c>
      <c r="O98">
        <v>187816.12312999999</v>
      </c>
    </row>
    <row r="99" spans="9:15" x14ac:dyDescent="0.25">
      <c r="I99" s="1">
        <v>44316</v>
      </c>
      <c r="M99">
        <v>229164.35613</v>
      </c>
      <c r="N99">
        <v>193790</v>
      </c>
      <c r="O99">
        <v>195946.36381000001</v>
      </c>
    </row>
    <row r="100" spans="9:15" x14ac:dyDescent="0.25">
      <c r="I100" s="1">
        <v>44347</v>
      </c>
      <c r="M100">
        <v>232730.70697999999</v>
      </c>
      <c r="N100">
        <v>197780</v>
      </c>
      <c r="O100">
        <v>199450.55102000001</v>
      </c>
    </row>
    <row r="101" spans="9:15" x14ac:dyDescent="0.25">
      <c r="I101" s="1">
        <v>44377</v>
      </c>
      <c r="M101">
        <v>235797.87989000001</v>
      </c>
      <c r="N101">
        <v>196140</v>
      </c>
      <c r="O101">
        <v>200423.59047</v>
      </c>
    </row>
    <row r="102" spans="9:15" x14ac:dyDescent="0.25">
      <c r="I102" s="1">
        <v>44408</v>
      </c>
      <c r="M102">
        <v>237422.30012999999</v>
      </c>
      <c r="N102">
        <v>189870</v>
      </c>
      <c r="O102">
        <v>202880.78369000001</v>
      </c>
    </row>
    <row r="103" spans="9:15" x14ac:dyDescent="0.25">
      <c r="I103" s="1">
        <v>44439</v>
      </c>
      <c r="M103">
        <v>243364.8193</v>
      </c>
      <c r="N103">
        <v>188530</v>
      </c>
      <c r="O103">
        <v>207093.13654000001</v>
      </c>
    </row>
    <row r="104" spans="9:15" x14ac:dyDescent="0.25">
      <c r="I104" s="1">
        <v>44469</v>
      </c>
      <c r="M104">
        <v>233311.47761</v>
      </c>
      <c r="N104">
        <v>177910</v>
      </c>
      <c r="O104">
        <v>198464.87022000001</v>
      </c>
    </row>
    <row r="105" spans="9:15" x14ac:dyDescent="0.25">
      <c r="I105" s="1">
        <v>44500</v>
      </c>
      <c r="M105">
        <v>245220.51908999999</v>
      </c>
      <c r="N105">
        <v>187980</v>
      </c>
      <c r="O105">
        <v>207138.08274000001</v>
      </c>
    </row>
    <row r="106" spans="9:15" x14ac:dyDescent="0.25">
      <c r="I106" s="1">
        <v>44530</v>
      </c>
      <c r="M106">
        <v>239315.62314000001</v>
      </c>
      <c r="N106">
        <v>180040</v>
      </c>
      <c r="O106">
        <v>201814.63402</v>
      </c>
    </row>
    <row r="107" spans="9:15" x14ac:dyDescent="0.25">
      <c r="I107" s="1">
        <v>44561</v>
      </c>
      <c r="M107">
        <v>248888.23706000001</v>
      </c>
      <c r="N107">
        <v>183450</v>
      </c>
      <c r="O107">
        <v>210068.85255000001</v>
      </c>
    </row>
    <row r="108" spans="9:15" x14ac:dyDescent="0.25">
      <c r="I108" s="1">
        <v>44592</v>
      </c>
      <c r="M108">
        <v>236664.73678000001</v>
      </c>
      <c r="N108">
        <v>177620</v>
      </c>
      <c r="O108">
        <v>196498.40466999999</v>
      </c>
    </row>
    <row r="109" spans="9:15" x14ac:dyDescent="0.25">
      <c r="I109" s="1">
        <v>44620</v>
      </c>
      <c r="M109">
        <v>230552.34049999999</v>
      </c>
      <c r="N109">
        <v>176330</v>
      </c>
      <c r="O109">
        <v>191625.24424</v>
      </c>
    </row>
    <row r="110" spans="9:15" x14ac:dyDescent="0.25">
      <c r="I110" s="1">
        <v>44651</v>
      </c>
      <c r="M110">
        <v>235545.87909999999</v>
      </c>
      <c r="N110">
        <v>176480</v>
      </c>
      <c r="O110">
        <v>195649.37435999999</v>
      </c>
    </row>
    <row r="111" spans="9:15" x14ac:dyDescent="0.25">
      <c r="I111" s="1">
        <v>44681</v>
      </c>
      <c r="M111">
        <v>216692.14973</v>
      </c>
      <c r="N111">
        <v>164780</v>
      </c>
      <c r="O111">
        <v>180466.98290999999</v>
      </c>
    </row>
    <row r="112" spans="9:15" x14ac:dyDescent="0.25">
      <c r="I112" s="1">
        <v>44712</v>
      </c>
      <c r="M112">
        <v>216946.12732</v>
      </c>
      <c r="N112">
        <v>165510</v>
      </c>
      <c r="O112">
        <v>179582.69469</v>
      </c>
    </row>
    <row r="113" spans="9:15" x14ac:dyDescent="0.25">
      <c r="I113" s="1">
        <v>44742</v>
      </c>
      <c r="M113">
        <v>198658.46090999999</v>
      </c>
      <c r="N113">
        <v>156380</v>
      </c>
      <c r="O113">
        <v>164749.16411000001</v>
      </c>
    </row>
    <row r="114" spans="9:15" x14ac:dyDescent="0.25">
      <c r="I114" s="1">
        <v>44773</v>
      </c>
      <c r="M114">
        <v>212530.99230000001</v>
      </c>
      <c r="N114">
        <v>159770</v>
      </c>
      <c r="O114">
        <v>174634.11395</v>
      </c>
    </row>
    <row r="115" spans="9:15" x14ac:dyDescent="0.25">
      <c r="I115" s="1">
        <v>44804</v>
      </c>
      <c r="M115">
        <v>204706.68466</v>
      </c>
      <c r="N115">
        <v>156450</v>
      </c>
      <c r="O115">
        <v>167998.01762</v>
      </c>
    </row>
    <row r="116" spans="9:15" x14ac:dyDescent="0.25">
      <c r="I116" s="1">
        <v>44834</v>
      </c>
      <c r="M116">
        <v>185110.25315</v>
      </c>
      <c r="N116">
        <v>141220</v>
      </c>
      <c r="O116">
        <v>152676.59841000001</v>
      </c>
    </row>
    <row r="117" spans="9:15" x14ac:dyDescent="0.25">
      <c r="I117" s="1">
        <v>44865</v>
      </c>
      <c r="M117">
        <v>196281.10905999999</v>
      </c>
      <c r="N117">
        <v>139290</v>
      </c>
      <c r="O117">
        <v>161226.48792000001</v>
      </c>
    </row>
    <row r="118" spans="9:15" x14ac:dyDescent="0.25">
      <c r="I118" s="1">
        <v>44895</v>
      </c>
      <c r="M118">
        <v>211505.33864999999</v>
      </c>
      <c r="N118">
        <v>158410</v>
      </c>
      <c r="O118">
        <v>172979.89889000001</v>
      </c>
    </row>
    <row r="119" spans="9:15" x14ac:dyDescent="0.25">
      <c r="I119" s="1">
        <v>44926</v>
      </c>
      <c r="M119">
        <v>203182.71672999999</v>
      </c>
      <c r="N119">
        <v>157680</v>
      </c>
      <c r="O119">
        <v>168914.87127</v>
      </c>
    </row>
    <row r="120" spans="9:15" x14ac:dyDescent="0.25">
      <c r="I120" s="1">
        <v>44957</v>
      </c>
      <c r="M120">
        <v>217745.80489</v>
      </c>
      <c r="N120">
        <v>174600</v>
      </c>
      <c r="O120">
        <v>179015.98057000001</v>
      </c>
    </row>
    <row r="121" spans="9:15" x14ac:dyDescent="0.25">
      <c r="I121" s="1">
        <v>44985</v>
      </c>
      <c r="M121">
        <v>211505.28107</v>
      </c>
      <c r="N121">
        <v>166070</v>
      </c>
      <c r="O121">
        <v>174862.80981999999</v>
      </c>
    </row>
    <row r="122" spans="9:15" x14ac:dyDescent="0.25">
      <c r="I122" s="1">
        <v>45016</v>
      </c>
      <c r="M122">
        <v>218026.53649999999</v>
      </c>
      <c r="N122">
        <v>172610</v>
      </c>
      <c r="O122">
        <v>179181.92123000001</v>
      </c>
    </row>
    <row r="123" spans="9:15" x14ac:dyDescent="0.25">
      <c r="I123" s="1">
        <v>45046</v>
      </c>
      <c r="M123">
        <v>221160.13383000001</v>
      </c>
      <c r="N123">
        <v>167600</v>
      </c>
      <c r="O123">
        <v>182084.66834999999</v>
      </c>
    </row>
    <row r="124" spans="9:15" x14ac:dyDescent="0.25">
      <c r="I124" s="1">
        <v>45077</v>
      </c>
      <c r="M124">
        <v>218791.14340999999</v>
      </c>
      <c r="N124">
        <v>161220</v>
      </c>
      <c r="O124">
        <v>179371.60680000001</v>
      </c>
    </row>
    <row r="125" spans="9:15" x14ac:dyDescent="0.25">
      <c r="I125" s="1">
        <v>45107</v>
      </c>
      <c r="M125">
        <v>231494.50141999999</v>
      </c>
      <c r="N125">
        <v>168120</v>
      </c>
      <c r="O125">
        <v>188322.24997999999</v>
      </c>
    </row>
    <row r="126" spans="9:15" x14ac:dyDescent="0.25">
      <c r="I126" s="1">
        <v>45138</v>
      </c>
      <c r="M126">
        <v>239969.16443</v>
      </c>
      <c r="N126">
        <v>176980</v>
      </c>
      <c r="O126">
        <v>194348.56198</v>
      </c>
    </row>
    <row r="127" spans="9:15" x14ac:dyDescent="0.25">
      <c r="I127" s="1">
        <v>45169</v>
      </c>
      <c r="M127">
        <v>233263.38819999999</v>
      </c>
      <c r="N127">
        <v>167470</v>
      </c>
      <c r="O127">
        <v>188829.06281999999</v>
      </c>
    </row>
    <row r="128" spans="9:15" x14ac:dyDescent="0.25">
      <c r="I128" s="1">
        <v>45199</v>
      </c>
      <c r="M128">
        <v>223617.99721999999</v>
      </c>
      <c r="N128">
        <v>160190</v>
      </c>
      <c r="O128">
        <v>180520.58405</v>
      </c>
    </row>
    <row r="129" spans="9:15" x14ac:dyDescent="0.25">
      <c r="I129" s="1">
        <v>45230</v>
      </c>
      <c r="M129">
        <v>216894.37218999999</v>
      </c>
      <c r="N129">
        <v>152600</v>
      </c>
      <c r="O129">
        <v>173787.16626</v>
      </c>
    </row>
    <row r="130" spans="9:15" x14ac:dyDescent="0.25">
      <c r="I130" s="1">
        <v>45260</v>
      </c>
      <c r="M130">
        <v>236912.81594999999</v>
      </c>
      <c r="N130">
        <v>161220</v>
      </c>
      <c r="O130">
        <v>189549.66224000001</v>
      </c>
    </row>
    <row r="131" spans="9:15" x14ac:dyDescent="0.25">
      <c r="I131" s="1">
        <v>45291</v>
      </c>
      <c r="M131">
        <v>248292.84831999999</v>
      </c>
      <c r="N131">
        <v>168960</v>
      </c>
      <c r="O131">
        <v>199121.92019</v>
      </c>
    </row>
    <row r="132" spans="9:15" x14ac:dyDescent="0.25">
      <c r="I132" s="1">
        <v>45322</v>
      </c>
      <c r="M132">
        <v>249748.24231</v>
      </c>
      <c r="N132">
        <v>160290</v>
      </c>
      <c r="O132">
        <v>200794.54431999999</v>
      </c>
    </row>
    <row r="133" spans="9:15" x14ac:dyDescent="0.25">
      <c r="I133" s="1">
        <v>45351</v>
      </c>
      <c r="M133">
        <v>260465.86017</v>
      </c>
      <c r="N133">
        <v>165950</v>
      </c>
      <c r="O133">
        <v>207119.57247000001</v>
      </c>
    </row>
    <row r="134" spans="9:15" x14ac:dyDescent="0.25">
      <c r="I134" s="1">
        <v>45382</v>
      </c>
      <c r="M134">
        <v>268643.68287000002</v>
      </c>
      <c r="N134">
        <v>174000</v>
      </c>
      <c r="O134">
        <v>213043.19224</v>
      </c>
    </row>
    <row r="135" spans="9:15" x14ac:dyDescent="0.25">
      <c r="I135" s="1">
        <v>45412</v>
      </c>
      <c r="M135">
        <v>259780.05668000001</v>
      </c>
      <c r="N135">
        <v>173460</v>
      </c>
      <c r="O135">
        <v>206460.15760000001</v>
      </c>
    </row>
    <row r="136" spans="9:15" x14ac:dyDescent="0.25">
      <c r="I136" s="1">
        <v>45443</v>
      </c>
      <c r="M136">
        <v>270330.83620999998</v>
      </c>
      <c r="N136">
        <v>182510</v>
      </c>
      <c r="O136">
        <v>213686.26311999999</v>
      </c>
    </row>
    <row r="137" spans="9:15" x14ac:dyDescent="0.25">
      <c r="I137" s="1">
        <v>45473</v>
      </c>
      <c r="M137">
        <v>276351.68540000002</v>
      </c>
      <c r="N137">
        <v>179310</v>
      </c>
      <c r="O137">
        <v>216848.81982</v>
      </c>
    </row>
    <row r="138" spans="9:15" x14ac:dyDescent="0.25">
      <c r="I138" s="1">
        <v>45504</v>
      </c>
      <c r="M138">
        <v>280808.54439</v>
      </c>
      <c r="N138">
        <v>181330</v>
      </c>
      <c r="O138">
        <v>219451.00565000001</v>
      </c>
    </row>
    <row r="139" spans="9:15" x14ac:dyDescent="0.25">
      <c r="I139" s="1">
        <v>45535</v>
      </c>
      <c r="M139">
        <v>287940.09454999998</v>
      </c>
      <c r="N139">
        <v>183190</v>
      </c>
      <c r="O139">
        <v>225200.622</v>
      </c>
    </row>
    <row r="140" spans="9:15" x14ac:dyDescent="0.25">
      <c r="I140" s="1">
        <v>45565</v>
      </c>
      <c r="M140">
        <v>294629.36544000002</v>
      </c>
      <c r="N140">
        <v>194840</v>
      </c>
      <c r="O140">
        <v>229501.95387999999</v>
      </c>
    </row>
    <row r="141" spans="9:15" x14ac:dyDescent="0.25">
      <c r="I141" s="1">
        <v>45596</v>
      </c>
      <c r="M141">
        <v>288015.71205999999</v>
      </c>
      <c r="N141">
        <v>188740</v>
      </c>
      <c r="O141">
        <v>224407.0105</v>
      </c>
    </row>
    <row r="142" spans="9:15" x14ac:dyDescent="0.25">
      <c r="I142" s="1">
        <v>45626</v>
      </c>
      <c r="M142">
        <v>298788.32854999998</v>
      </c>
      <c r="N142">
        <v>192160</v>
      </c>
      <c r="O142">
        <v>230084.50786000001</v>
      </c>
    </row>
    <row r="143" spans="9:15" x14ac:dyDescent="0.25">
      <c r="I143" s="1">
        <v>45657</v>
      </c>
      <c r="M143">
        <v>291715.80738999997</v>
      </c>
      <c r="N143">
        <v>186410</v>
      </c>
      <c r="O143">
        <v>223573.11629000001</v>
      </c>
    </row>
    <row r="144" spans="9:15" x14ac:dyDescent="0.25">
      <c r="I144" s="1">
        <v>45688</v>
      </c>
      <c r="M144">
        <v>301507.23228</v>
      </c>
      <c r="N144">
        <v>198110</v>
      </c>
      <c r="O144">
        <v>232158.32396000001</v>
      </c>
    </row>
    <row r="145" spans="9:15" x14ac:dyDescent="0.25">
      <c r="I145" s="1">
        <v>45716</v>
      </c>
      <c r="M145">
        <v>299691.13893000002</v>
      </c>
      <c r="N145">
        <v>199850</v>
      </c>
      <c r="O145">
        <v>229674.22988999999</v>
      </c>
    </row>
    <row r="146" spans="9:15" x14ac:dyDescent="0.25">
      <c r="I146" s="1">
        <v>45747</v>
      </c>
      <c r="M146">
        <v>287851.93810000003</v>
      </c>
      <c r="N146">
        <v>196570</v>
      </c>
      <c r="O146">
        <v>222072.01287999999</v>
      </c>
    </row>
    <row r="147" spans="9:15" x14ac:dyDescent="0.25">
      <c r="I147" s="1">
        <v>45777</v>
      </c>
      <c r="M147">
        <v>290536.61563999997</v>
      </c>
      <c r="N147">
        <v>193960</v>
      </c>
      <c r="O147">
        <v>224714.66983999999</v>
      </c>
    </row>
    <row r="148" spans="9:15" x14ac:dyDescent="0.25">
      <c r="I148" s="1">
        <v>45808</v>
      </c>
      <c r="M148">
        <v>307236.32711000001</v>
      </c>
      <c r="N148">
        <v>205220</v>
      </c>
      <c r="O148">
        <v>237500.93455000001</v>
      </c>
    </row>
    <row r="149" spans="9:15" x14ac:dyDescent="0.25">
      <c r="I149" s="1">
        <v>45838</v>
      </c>
      <c r="M149">
        <v>321031.57127000001</v>
      </c>
      <c r="N149">
        <v>213270</v>
      </c>
      <c r="O149">
        <v>246549.72016</v>
      </c>
    </row>
    <row r="150" spans="9:15" x14ac:dyDescent="0.25">
      <c r="I150" s="1">
        <v>45869</v>
      </c>
      <c r="M150">
        <v>325385.36141999997</v>
      </c>
      <c r="N150">
        <v>214150</v>
      </c>
      <c r="O150">
        <v>248275.56820000001</v>
      </c>
    </row>
    <row r="151" spans="9:15" x14ac:dyDescent="0.25">
      <c r="I151" s="1">
        <v>45900</v>
      </c>
      <c r="M151">
        <v>333419.40210000001</v>
      </c>
      <c r="N151">
        <v>218920</v>
      </c>
      <c r="O151">
        <v>253961.07871</v>
      </c>
    </row>
    <row r="152" spans="9:15" x14ac:dyDescent="0.25">
      <c r="I152" s="1">
        <v>45930</v>
      </c>
      <c r="M152">
        <v>345502.93322000001</v>
      </c>
      <c r="N152">
        <v>233550</v>
      </c>
      <c r="O152">
        <v>260233.91735</v>
      </c>
    </row>
    <row r="153" spans="9:15" x14ac:dyDescent="0.25">
      <c r="I153" s="1">
        <v>45961</v>
      </c>
      <c r="M153">
        <v>353230.37751000002</v>
      </c>
      <c r="N153">
        <v>229240</v>
      </c>
      <c r="O153">
        <v>264137.42612000002</v>
      </c>
    </row>
    <row r="154" spans="9:15" x14ac:dyDescent="0.25">
      <c r="I154" s="1">
        <v>45991</v>
      </c>
      <c r="M154">
        <v>353191.46840000001</v>
      </c>
      <c r="N154">
        <v>228140</v>
      </c>
      <c r="O154">
        <v>264401.56355000002</v>
      </c>
    </row>
    <row r="155" spans="9:15" x14ac:dyDescent="0.25">
      <c r="I155" s="1">
        <v>46022</v>
      </c>
      <c r="M155">
        <v>356877.54697000002</v>
      </c>
      <c r="N155">
        <v>227980</v>
      </c>
      <c r="O155">
        <v>268023.86497</v>
      </c>
    </row>
    <row r="156" spans="9:15" x14ac:dyDescent="0.25">
      <c r="I156" s="1">
        <v>46053</v>
      </c>
      <c r="M156">
        <v>367456.96135</v>
      </c>
      <c r="N156">
        <v>234990</v>
      </c>
      <c r="O156">
        <v>274751.26397999999</v>
      </c>
    </row>
    <row r="157" spans="9:15" x14ac:dyDescent="0.25">
      <c r="I157" s="1">
        <v>46081</v>
      </c>
      <c r="M157">
        <v>372180.84227999998</v>
      </c>
      <c r="N157">
        <v>228360</v>
      </c>
      <c r="O157">
        <v>276921.79897</v>
      </c>
    </row>
    <row r="158" spans="9:15" x14ac:dyDescent="0.25">
      <c r="I158" s="1">
        <v>46112</v>
      </c>
      <c r="M158">
        <v>345451.75384999998</v>
      </c>
      <c r="N158">
        <v>214720</v>
      </c>
      <c r="O158">
        <v>254463.44107</v>
      </c>
    </row>
    <row r="159" spans="9:15" x14ac:dyDescent="0.25">
      <c r="I159" s="1">
        <v>46142</v>
      </c>
      <c r="M159">
        <v>380596.62344</v>
      </c>
      <c r="N159">
        <v>227240</v>
      </c>
      <c r="O159">
        <v>278510.23625999998</v>
      </c>
    </row>
    <row r="160" spans="9:15" x14ac:dyDescent="0.25">
      <c r="I160" s="1">
        <v>46173</v>
      </c>
      <c r="J160">
        <v>224830</v>
      </c>
      <c r="K160">
        <v>400234.09441000002</v>
      </c>
      <c r="L160">
        <v>290040.56004000001</v>
      </c>
      <c r="M160">
        <v>400234.09441000002</v>
      </c>
      <c r="N160">
        <v>224830</v>
      </c>
      <c r="O160">
        <v>290040.56004000001</v>
      </c>
    </row>
  </sheetData>
  <pageMargins left="0.7" right="0.7" top="0.75" bottom="0.75" header="0.3" footer="0.3"/>
  <drawing r:id="rId1"/>
  <tableParts count="1">
    <tablePart r:id="rId2"/>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94117-0E29-4B52-9B59-64F5237F3C0F}">
  <dimension ref="A1:G32"/>
  <sheetViews>
    <sheetView topLeftCell="A2" workbookViewId="0">
      <selection activeCell="F10" sqref="F10"/>
    </sheetView>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s>
  <sheetData>
    <row r="1" spans="1:7" x14ac:dyDescent="0.25">
      <c r="B1" t="s">
        <v>62</v>
      </c>
      <c r="C1" t="s">
        <v>61</v>
      </c>
      <c r="D1" t="s">
        <v>60</v>
      </c>
      <c r="E1" t="s">
        <v>58</v>
      </c>
      <c r="F1" t="s">
        <v>26</v>
      </c>
    </row>
    <row r="2" spans="1:7" x14ac:dyDescent="0.25">
      <c r="A2" t="s">
        <v>6</v>
      </c>
      <c r="B2" s="55">
        <f>INDEX(_878_GEOGRAPHIC_EXP[[EXPOSURE_VALUE_PERCENTAGE]:[EXPOSURE_VALUE_PERCENTAGE]],MATCH(B1,_878_GEOGRAPHIC_EXP[[ITEM_DESCRIPTION]:[ITEM_DESCRIPTION]],0))</f>
        <v>0.36289444999999998</v>
      </c>
      <c r="C2" s="55">
        <f>INDEX(_878_GEOGRAPHIC_EXP[[EXPOSURE_VALUE_PERCENTAGE]:[EXPOSURE_VALUE_PERCENTAGE]],MATCH(C1,_878_GEOGRAPHIC_EXP[[ITEM_DESCRIPTION]:[ITEM_DESCRIPTION]],0))</f>
        <v>0.26731398000000001</v>
      </c>
      <c r="D2" s="55">
        <f>INDEX(_878_GEOGRAPHIC_EXP[[EXPOSURE_VALUE_PERCENTAGE]:[EXPOSURE_VALUE_PERCENTAGE]],MATCH(D1,_878_GEOGRAPHIC_EXP[[ITEM_DESCRIPTION]:[ITEM_DESCRIPTION]],0))</f>
        <v>0.28713599000000001</v>
      </c>
      <c r="E2" s="55">
        <f>INDEX(_878_GEOGRAPHIC_EXP[[EXPOSURE_VALUE_PERCENTAGE]:[EXPOSURE_VALUE_PERCENTAGE]],MATCH(E1,_878_GEOGRAPHIC_EXP[[ITEM_DESCRIPTION]:[ITEM_DESCRIPTION]],0))</f>
        <v>8.2655580000000006E-2</v>
      </c>
    </row>
    <row r="3" spans="1:7" x14ac:dyDescent="0.25">
      <c r="A3" s="79" t="s">
        <v>15188</v>
      </c>
      <c r="B3" s="79">
        <f>INDEX(
EQUITY_FUND_GEO_EXP[],
MATCH($A3,EQUITY_FUND_GEO_EXP[[SERIES]:[SERIES]],0),
MATCH(B$1,EQUITY_FUND_GEO_EXP[#Headers],0)
)</f>
        <v>0.56530000000000002</v>
      </c>
      <c r="C3" s="79">
        <f>INDEX(
EQUITY_FUND_GEO_EXP[],
MATCH($A3,EQUITY_FUND_GEO_EXP[[SERIES]:[SERIES]],0),
MATCH(C$1,EQUITY_FUND_GEO_EXP[#Headers],0)
)</f>
        <v>0.1411</v>
      </c>
      <c r="D3" s="79">
        <f>INDEX(
EQUITY_FUND_GEO_EXP[],
MATCH($A3,EQUITY_FUND_GEO_EXP[[SERIES]:[SERIES]],0),
MATCH(D$1,EQUITY_FUND_GEO_EXP[#Headers],0)
)</f>
        <v>0.18290000000000001</v>
      </c>
      <c r="E3" s="79">
        <f>INDEX(
EQUITY_FUND_GEO_EXP[],
MATCH($A3,EQUITY_FUND_GEO_EXP[[SERIES]:[SERIES]],0),
MATCH(E$1,EQUITY_FUND_GEO_EXP[#Headers],0)
)</f>
        <v>8.5300000000000001E-2</v>
      </c>
      <c r="F3" s="52">
        <v>2.8299999999999992E-2</v>
      </c>
      <c r="G3" s="79">
        <f>SUM(B3:E3)</f>
        <v>0.97460000000000002</v>
      </c>
    </row>
    <row r="4" spans="1:7" x14ac:dyDescent="0.25">
      <c r="G4" s="79">
        <v>1</v>
      </c>
    </row>
    <row r="6" spans="1:7" x14ac:dyDescent="0.25">
      <c r="G6">
        <f>G4-G3</f>
        <v>2.5399999999999978E-2</v>
      </c>
    </row>
    <row r="14" spans="1:7" x14ac:dyDescent="0.25">
      <c r="A14" t="s">
        <v>8</v>
      </c>
      <c r="B14" t="s">
        <v>28</v>
      </c>
      <c r="C14" t="s">
        <v>29</v>
      </c>
      <c r="D14" t="s">
        <v>0</v>
      </c>
      <c r="E14" t="s">
        <v>49</v>
      </c>
      <c r="F14" t="s">
        <v>9</v>
      </c>
      <c r="G14" t="s">
        <v>10</v>
      </c>
    </row>
    <row r="15" spans="1:7" x14ac:dyDescent="0.25">
      <c r="A15" t="s">
        <v>15185</v>
      </c>
      <c r="B15" t="s">
        <v>16351</v>
      </c>
      <c r="C15" s="2">
        <v>46175.445023148146</v>
      </c>
      <c r="D15" s="2">
        <v>46173</v>
      </c>
      <c r="E15" t="s">
        <v>14613</v>
      </c>
      <c r="F15" t="s">
        <v>62</v>
      </c>
      <c r="G15">
        <v>0.36289444999999998</v>
      </c>
    </row>
    <row r="16" spans="1:7" x14ac:dyDescent="0.25">
      <c r="A16" t="s">
        <v>15185</v>
      </c>
      <c r="B16" t="s">
        <v>16351</v>
      </c>
      <c r="C16" s="2">
        <v>46175.445023148146</v>
      </c>
      <c r="D16" s="2">
        <v>46173</v>
      </c>
      <c r="E16" t="s">
        <v>59</v>
      </c>
      <c r="F16" t="s">
        <v>60</v>
      </c>
      <c r="G16">
        <v>0.28713599000000001</v>
      </c>
    </row>
    <row r="17" spans="1:7" x14ac:dyDescent="0.25">
      <c r="A17" t="s">
        <v>15185</v>
      </c>
      <c r="B17" t="s">
        <v>16351</v>
      </c>
      <c r="C17" s="2">
        <v>46175.445023148146</v>
      </c>
      <c r="D17" s="2">
        <v>46173</v>
      </c>
      <c r="E17" t="s">
        <v>14614</v>
      </c>
      <c r="F17" t="s">
        <v>61</v>
      </c>
      <c r="G17">
        <v>0.26731398000000001</v>
      </c>
    </row>
    <row r="18" spans="1:7" x14ac:dyDescent="0.25">
      <c r="A18" t="s">
        <v>15185</v>
      </c>
      <c r="B18" t="s">
        <v>16351</v>
      </c>
      <c r="C18" s="2">
        <v>46175.445023148146</v>
      </c>
      <c r="D18" s="2">
        <v>46173</v>
      </c>
      <c r="E18" t="s">
        <v>14615</v>
      </c>
      <c r="F18" t="s">
        <v>58</v>
      </c>
      <c r="G18">
        <v>8.2655580000000006E-2</v>
      </c>
    </row>
    <row r="22" spans="1:7" x14ac:dyDescent="0.25">
      <c r="A22" s="120" t="s">
        <v>15775</v>
      </c>
    </row>
    <row r="23" spans="1:7" x14ac:dyDescent="0.25">
      <c r="B23" t="s">
        <v>62</v>
      </c>
      <c r="C23" t="s">
        <v>61</v>
      </c>
      <c r="D23" t="s">
        <v>60</v>
      </c>
      <c r="E23" t="s">
        <v>58</v>
      </c>
      <c r="F23" t="s">
        <v>15779</v>
      </c>
    </row>
    <row r="24" spans="1:7" x14ac:dyDescent="0.25">
      <c r="A24" t="s">
        <v>15778</v>
      </c>
      <c r="B24" s="89">
        <v>0.35099999999999998</v>
      </c>
      <c r="C24" s="89">
        <v>0.3125</v>
      </c>
      <c r="D24" s="89">
        <v>0.25519999999999998</v>
      </c>
      <c r="E24" s="89">
        <v>8.1299999999999997E-2</v>
      </c>
      <c r="F24" s="89"/>
      <c r="G24" s="90">
        <f>SUM(B24:F24)</f>
        <v>1</v>
      </c>
    </row>
    <row r="25" spans="1:7" x14ac:dyDescent="0.25">
      <c r="A25" t="s">
        <v>15188</v>
      </c>
      <c r="B25" s="89">
        <v>0.57799999999999996</v>
      </c>
      <c r="C25" s="89">
        <v>0.1002</v>
      </c>
      <c r="D25" s="89">
        <v>0.20799999999999999</v>
      </c>
      <c r="E25" s="89">
        <v>8.6300000000000002E-2</v>
      </c>
      <c r="F25" s="89">
        <v>2.75E-2</v>
      </c>
      <c r="G25" s="90">
        <f>SUM(B25:F25)</f>
        <v>0.99999999999999989</v>
      </c>
    </row>
    <row r="27" spans="1:7" x14ac:dyDescent="0.25">
      <c r="B27" s="90">
        <f>B25-B24</f>
        <v>0.22699999999999998</v>
      </c>
      <c r="C27" s="90">
        <f>C25-C24</f>
        <v>-0.21229999999999999</v>
      </c>
      <c r="D27" s="90">
        <f>D25-D24</f>
        <v>-4.7199999999999992E-2</v>
      </c>
      <c r="E27" s="90">
        <f>E25-E24</f>
        <v>5.0000000000000044E-3</v>
      </c>
    </row>
    <row r="29" spans="1:7" x14ac:dyDescent="0.25">
      <c r="A29" s="120" t="s">
        <v>15775</v>
      </c>
    </row>
    <row r="30" spans="1:7" x14ac:dyDescent="0.25">
      <c r="A30" t="s">
        <v>16277</v>
      </c>
      <c r="B30" s="89">
        <v>0.35099999999999998</v>
      </c>
      <c r="C30" s="89">
        <v>0.3125</v>
      </c>
      <c r="D30" s="89">
        <v>0.25519999999999998</v>
      </c>
      <c r="E30" s="89">
        <v>8.1299999999999997E-2</v>
      </c>
      <c r="F30" s="89"/>
      <c r="G30" s="90">
        <f>SUM(B30:F30)</f>
        <v>1</v>
      </c>
    </row>
    <row r="31" spans="1:7" x14ac:dyDescent="0.25">
      <c r="A31" t="s">
        <v>16240</v>
      </c>
      <c r="B31" s="89">
        <v>0.36</v>
      </c>
      <c r="C31" s="89">
        <v>0.34</v>
      </c>
      <c r="D31" s="89">
        <v>0.23</v>
      </c>
      <c r="E31" s="89">
        <v>7.0000000000000007E-2</v>
      </c>
      <c r="F31" s="89"/>
      <c r="G31" s="90">
        <f>SUM(B31:F31)</f>
        <v>1</v>
      </c>
    </row>
    <row r="32" spans="1:7" x14ac:dyDescent="0.25">
      <c r="A32" t="s">
        <v>15931</v>
      </c>
      <c r="B32" s="90">
        <f>B30-B31</f>
        <v>-9.000000000000008E-3</v>
      </c>
      <c r="C32" s="90">
        <f>C30-C31</f>
        <v>-2.7500000000000024E-2</v>
      </c>
      <c r="D32" s="90">
        <f>D30-D31</f>
        <v>2.5199999999999972E-2</v>
      </c>
      <c r="E32" s="90">
        <f>E30-E31</f>
        <v>1.1299999999999991E-2</v>
      </c>
    </row>
  </sheetData>
  <pageMargins left="0.7" right="0.7" top="0.75" bottom="0.75" header="0.3" footer="0.3"/>
  <drawing r:id="rId1"/>
  <tableParts count="1">
    <tablePart r:id="rId2"/>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BBDE-E7EC-4F96-8D53-301AA35139B8}">
  <dimension ref="A1:R18"/>
  <sheetViews>
    <sheetView showGridLines="0" zoomScale="130" zoomScaleNormal="130" workbookViewId="0">
      <selection activeCell="P4" sqref="P4"/>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4" style="21" bestFit="1" customWidth="1"/>
    <col min="9" max="9" width="1.85546875" style="49" bestFit="1"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5" width="16.140625" style="15" customWidth="1"/>
    <col min="16" max="16" width="13.85546875" style="15" customWidth="1"/>
    <col min="17" max="17" width="42.28515625" style="15"/>
    <col min="18" max="18" width="23.5703125" style="15" customWidth="1"/>
    <col min="19" max="16384" width="42.28515625" style="15"/>
  </cols>
  <sheetData>
    <row r="1" spans="1:18" x14ac:dyDescent="0.25">
      <c r="A1" s="15" t="s">
        <v>142</v>
      </c>
      <c r="B1" s="15" t="s">
        <v>143</v>
      </c>
      <c r="C1" s="15" t="s">
        <v>42</v>
      </c>
      <c r="D1" s="15" t="s">
        <v>124</v>
      </c>
      <c r="F1" s="17"/>
      <c r="G1" s="17"/>
      <c r="H1" s="20"/>
      <c r="I1" s="48"/>
      <c r="J1" s="20"/>
      <c r="O1" s="125" t="s">
        <v>15775</v>
      </c>
      <c r="P1" s="126"/>
    </row>
    <row r="2" spans="1:18" ht="11.25" customHeight="1" x14ac:dyDescent="0.25">
      <c r="F2" s="17"/>
      <c r="G2" s="17"/>
      <c r="H2" s="20"/>
      <c r="I2" s="48"/>
      <c r="J2" s="20"/>
      <c r="O2" s="125" t="s">
        <v>15188</v>
      </c>
      <c r="P2" s="126"/>
    </row>
    <row r="3" spans="1:18" ht="11.25" customHeight="1" x14ac:dyDescent="0.25">
      <c r="G3" s="17"/>
      <c r="O3" s="144">
        <v>46022</v>
      </c>
      <c r="P3" s="98" t="s">
        <v>15777</v>
      </c>
      <c r="Q3" s="98" t="s">
        <v>16269</v>
      </c>
      <c r="R3" s="98" t="s">
        <v>15777</v>
      </c>
    </row>
    <row r="4" spans="1:18" ht="12.2" customHeight="1" x14ac:dyDescent="0.15">
      <c r="A4" s="7">
        <v>1</v>
      </c>
      <c r="B4" s="7">
        <v>878</v>
      </c>
      <c r="C4" s="7" t="s">
        <v>128</v>
      </c>
      <c r="D4" s="7" t="str">
        <f>_xlfn.TEXTJOIN("_",TRUE,B4,C4,A4)</f>
        <v>878_ESAOT_1</v>
      </c>
      <c r="F4" s="33" t="str">
        <f>INDEX(
Table_V_FFS_ESAOT_ALL_SPECIFIED_CATEGORIES[[ITEM_DESCRIPTION]:[ITEM_DESCRIPTION]],
MATCH(D4,Table_V_FFS_ESAOT_ALL_SPECIFIED_CATEGORIES[[LOOKUP]:[LOOKUP]],0)
)</f>
        <v>Cash</v>
      </c>
      <c r="G4" s="17">
        <f>INDEX(
Table_V_FFS_ESAOT_ALL_SPECIFIED_CATEGORIES[[CURRENT_VALUE]:[CURRENT_VALUE]],
MATCH(D4,Table_V_FFS_ESAOT_ALL_SPECIFIED_CATEGORIES[[LOOKUP]:[LOOKUP]],0)
)</f>
        <v>18.147624</v>
      </c>
      <c r="H4" s="35">
        <f>INDEX(
Table_V_FFS_ESAOT_ALL_SPECIFIED_CATEGORIES[[CURRENT_VALUE]:[CURRENT_VALUE]],
MATCH(D4,Table_V_FFS_ESAOT_ALL_SPECIFIED_CATEGORIES[[LOOKUP]:[LOOKUP]],0)
)</f>
        <v>18.147624</v>
      </c>
      <c r="I4" s="38" t="str">
        <f t="shared" ref="I4:I15" si="0">IF(J4=0,"",IF(J4&gt;0,$L$4,$L$5))</f>
        <v>p</v>
      </c>
      <c r="J4" s="35">
        <f>ROUND(INDEX(
Table_V_FFS_ESAOT_ALL_SPECIFIED_CATEGORIES[[CHANGE]:[CHANGE]],
MATCH(D4,Table_V_FFS_ESAOT_ALL_SPECIFIED_CATEGORIES[[LOOKUP]:[LOOKUP]],0)
),1)</f>
        <v>0.9</v>
      </c>
      <c r="L4" s="10" t="s">
        <v>125</v>
      </c>
      <c r="O4" s="105">
        <v>8.33</v>
      </c>
      <c r="P4" s="16">
        <f>H4-O4</f>
        <v>9.8176240000000004</v>
      </c>
      <c r="Q4" s="37">
        <v>7.05</v>
      </c>
      <c r="R4" s="16">
        <f>H4-Q4</f>
        <v>11.097624</v>
      </c>
    </row>
    <row r="5" spans="1:18" ht="12.2" customHeight="1" x14ac:dyDescent="0.15">
      <c r="A5" s="7">
        <v>2</v>
      </c>
      <c r="B5" s="7">
        <f>B4</f>
        <v>878</v>
      </c>
      <c r="C5" s="7" t="s">
        <v>128</v>
      </c>
      <c r="D5" s="7" t="str">
        <f t="shared" ref="D5:D15" si="1">_xlfn.TEXTJOIN("_",TRUE,B5,C5,A5)</f>
        <v>878_ESAOT_2</v>
      </c>
      <c r="F5" s="33" t="str">
        <f>INDEX(
Table_V_FFS_ESAOT_ALL_SPECIFIED_CATEGORIES[[ITEM_DESCRIPTION]:[ITEM_DESCRIPTION]],
MATCH(D5,Table_V_FFS_ESAOT_ALL_SPECIFIED_CATEGORIES[[LOOKUP]:[LOOKUP]],0)
)</f>
        <v>Consumer discretionary</v>
      </c>
      <c r="G5" s="17">
        <f>INDEX(
Table_V_FFS_ESAOT_ALL_SPECIFIED_CATEGORIES[[CURRENT_VALUE]:[CURRENT_VALUE]],
MATCH(D5,Table_V_FFS_ESAOT_ALL_SPECIFIED_CATEGORIES[[LOOKUP]:[LOOKUP]],0)
)</f>
        <v>17.775687999999999</v>
      </c>
      <c r="H5" s="35">
        <f>INDEX(
Table_V_FFS_ESAOT_ALL_SPECIFIED_CATEGORIES[[CURRENT_VALUE]:[CURRENT_VALUE]],
MATCH(D5,Table_V_FFS_ESAOT_ALL_SPECIFIED_CATEGORIES[[LOOKUP]:[LOOKUP]],0)
)</f>
        <v>17.775687999999999</v>
      </c>
      <c r="I5" s="38" t="str">
        <f t="shared" si="0"/>
        <v>p</v>
      </c>
      <c r="J5" s="35">
        <f>ROUND(INDEX(
Table_V_FFS_ESAOT_ALL_SPECIFIED_CATEGORIES[[CHANGE]:[CHANGE]],
MATCH(D5,Table_V_FFS_ESAOT_ALL_SPECIFIED_CATEGORIES[[LOOKUP]:[LOOKUP]],0)
),1)</f>
        <v>0.1</v>
      </c>
      <c r="L5" s="10" t="s">
        <v>126</v>
      </c>
      <c r="O5" s="105">
        <v>0</v>
      </c>
      <c r="P5" s="16">
        <f t="shared" ref="P5:P15" si="2">H5-O5</f>
        <v>17.775687999999999</v>
      </c>
      <c r="Q5" s="37">
        <v>0</v>
      </c>
      <c r="R5" s="16">
        <f>H5-Q5</f>
        <v>17.775687999999999</v>
      </c>
    </row>
    <row r="6" spans="1:18" ht="12.2" customHeight="1" x14ac:dyDescent="0.15">
      <c r="A6" s="7">
        <v>3</v>
      </c>
      <c r="B6" s="7">
        <f>B4</f>
        <v>878</v>
      </c>
      <c r="C6" s="7" t="s">
        <v>128</v>
      </c>
      <c r="D6" s="7" t="str">
        <f t="shared" si="1"/>
        <v>878_ESAOT_3</v>
      </c>
      <c r="F6" s="33" t="str">
        <f>INDEX(
Table_V_FFS_ESAOT_ALL_SPECIFIED_CATEGORIES[[ITEM_DESCRIPTION]:[ITEM_DESCRIPTION]],
MATCH(D6,Table_V_FFS_ESAOT_ALL_SPECIFIED_CATEGORIES[[LOOKUP]:[LOOKUP]],0)
)</f>
        <v>Energy</v>
      </c>
      <c r="G6" s="17">
        <f>INDEX(
Table_V_FFS_ESAOT_ALL_SPECIFIED_CATEGORIES[[CURRENT_VALUE]:[CURRENT_VALUE]],
MATCH(D6,Table_V_FFS_ESAOT_ALL_SPECIFIED_CATEGORIES[[LOOKUP]:[LOOKUP]],0)
)</f>
        <v>13.523262000000001</v>
      </c>
      <c r="H6" s="35">
        <f>INDEX(
Table_V_FFS_ESAOT_ALL_SPECIFIED_CATEGORIES[[CURRENT_VALUE]:[CURRENT_VALUE]],
MATCH(D6,Table_V_FFS_ESAOT_ALL_SPECIFIED_CATEGORIES[[LOOKUP]:[LOOKUP]],0)
)</f>
        <v>13.523262000000001</v>
      </c>
      <c r="I6" s="38" t="str">
        <f t="shared" si="0"/>
        <v>q</v>
      </c>
      <c r="J6" s="35">
        <f>ROUND(INDEX(
Table_V_FFS_ESAOT_ALL_SPECIFIED_CATEGORIES[[CHANGE]:[CHANGE]],
MATCH(D6,Table_V_FFS_ESAOT_ALL_SPECIFIED_CATEGORIES[[LOOKUP]:[LOOKUP]],0)
),1)</f>
        <v>-0.2</v>
      </c>
      <c r="L6" s="11"/>
      <c r="O6" s="105">
        <v>10.130000000000001</v>
      </c>
      <c r="P6" s="16">
        <f t="shared" si="2"/>
        <v>3.393262</v>
      </c>
      <c r="Q6" s="37">
        <v>13.38</v>
      </c>
      <c r="R6" s="16">
        <f t="shared" ref="R6:R15" si="3">H6-Q6</f>
        <v>0.143262</v>
      </c>
    </row>
    <row r="7" spans="1:18" ht="12.2" customHeight="1" x14ac:dyDescent="0.15">
      <c r="A7" s="7">
        <v>4</v>
      </c>
      <c r="B7" s="7">
        <f>B4</f>
        <v>878</v>
      </c>
      <c r="C7" s="7" t="s">
        <v>128</v>
      </c>
      <c r="D7" s="7" t="str">
        <f t="shared" si="1"/>
        <v>878_ESAOT_4</v>
      </c>
      <c r="F7" s="33" t="str">
        <f>INDEX(
Table_V_FFS_ESAOT_ALL_SPECIFIED_CATEGORIES[[ITEM_DESCRIPTION]:[ITEM_DESCRIPTION]],
MATCH(D7,Table_V_FFS_ESAOT_ALL_SPECIFIED_CATEGORIES[[LOOKUP]:[LOOKUP]],0)
)</f>
        <v>Healthcare</v>
      </c>
      <c r="G7" s="17">
        <f>INDEX(
Table_V_FFS_ESAOT_ALL_SPECIFIED_CATEGORIES[[CURRENT_VALUE]:[CURRENT_VALUE]],
MATCH(D7,Table_V_FFS_ESAOT_ALL_SPECIFIED_CATEGORIES[[LOOKUP]:[LOOKUP]],0)
)</f>
        <v>12.894192</v>
      </c>
      <c r="H7" s="35">
        <f>INDEX(
Table_V_FFS_ESAOT_ALL_SPECIFIED_CATEGORIES[[CURRENT_VALUE]:[CURRENT_VALUE]],
MATCH(D7,Table_V_FFS_ESAOT_ALL_SPECIFIED_CATEGORIES[[LOOKUP]:[LOOKUP]],0)
)</f>
        <v>12.894192</v>
      </c>
      <c r="I7" s="38" t="str">
        <f t="shared" si="0"/>
        <v>q</v>
      </c>
      <c r="J7" s="35">
        <f>ROUND(INDEX(
Table_V_FFS_ESAOT_ALL_SPECIFIED_CATEGORIES[[CHANGE]:[CHANGE]],
MATCH(D7,Table_V_FFS_ESAOT_ALL_SPECIFIED_CATEGORIES[[LOOKUP]:[LOOKUP]],0)
),1)</f>
        <v>-0.5</v>
      </c>
      <c r="L7" s="11"/>
      <c r="O7" s="105">
        <v>12.18</v>
      </c>
      <c r="P7" s="16">
        <f t="shared" si="2"/>
        <v>0.7141920000000006</v>
      </c>
      <c r="Q7" s="37">
        <v>11.55</v>
      </c>
      <c r="R7" s="16">
        <f t="shared" si="3"/>
        <v>1.3441919999999996</v>
      </c>
    </row>
    <row r="8" spans="1:18" ht="12.2" customHeight="1" x14ac:dyDescent="0.15">
      <c r="A8" s="7">
        <v>5</v>
      </c>
      <c r="B8" s="7">
        <f>B4</f>
        <v>878</v>
      </c>
      <c r="C8" s="7" t="s">
        <v>128</v>
      </c>
      <c r="D8" s="7" t="str">
        <f t="shared" si="1"/>
        <v>878_ESAOT_5</v>
      </c>
      <c r="F8" s="33" t="str">
        <f>INDEX(
Table_V_FFS_ESAOT_ALL_SPECIFIED_CATEGORIES[[ITEM_DESCRIPTION]:[ITEM_DESCRIPTION]],
MATCH(D8,Table_V_FFS_ESAOT_ALL_SPECIFIED_CATEGORIES[[LOOKUP]:[LOOKUP]],0)
)</f>
        <v>Industrials</v>
      </c>
      <c r="G8" s="17">
        <f>INDEX(
Table_V_FFS_ESAOT_ALL_SPECIFIED_CATEGORIES[[CURRENT_VALUE]:[CURRENT_VALUE]],
MATCH(D8,Table_V_FFS_ESAOT_ALL_SPECIFIED_CATEGORIES[[LOOKUP]:[LOOKUP]],0)
)</f>
        <v>11.927061999999999</v>
      </c>
      <c r="H8" s="35">
        <f>INDEX(
Table_V_FFS_ESAOT_ALL_SPECIFIED_CATEGORIES[[CURRENT_VALUE]:[CURRENT_VALUE]],
MATCH(D8,Table_V_FFS_ESAOT_ALL_SPECIFIED_CATEGORIES[[LOOKUP]:[LOOKUP]],0)
)</f>
        <v>11.927061999999999</v>
      </c>
      <c r="I8" s="38" t="str">
        <f t="shared" si="0"/>
        <v>p</v>
      </c>
      <c r="J8" s="35">
        <f>ROUND(INDEX(
Table_V_FFS_ESAOT_ALL_SPECIFIED_CATEGORIES[[CHANGE]:[CHANGE]],
MATCH(D8,Table_V_FFS_ESAOT_ALL_SPECIFIED_CATEGORIES[[LOOKUP]:[LOOKUP]],0)
),1)</f>
        <v>0.5</v>
      </c>
      <c r="L8" s="11"/>
      <c r="O8" s="105">
        <v>12.93</v>
      </c>
      <c r="P8" s="16">
        <f t="shared" si="2"/>
        <v>-1.0029380000000003</v>
      </c>
      <c r="Q8" s="37">
        <v>13.47</v>
      </c>
      <c r="R8" s="16">
        <f t="shared" si="3"/>
        <v>-1.5429380000000013</v>
      </c>
    </row>
    <row r="9" spans="1:18" ht="12.2" customHeight="1" x14ac:dyDescent="0.2">
      <c r="A9" s="7">
        <v>6</v>
      </c>
      <c r="B9" s="7">
        <f>B4</f>
        <v>878</v>
      </c>
      <c r="C9" s="7" t="s">
        <v>128</v>
      </c>
      <c r="D9" s="7" t="str">
        <f t="shared" si="1"/>
        <v>878_ESAOT_6</v>
      </c>
      <c r="F9" s="33" t="str">
        <f>INDEX(
Table_V_FFS_ESAOT_ALL_SPECIFIED_CATEGORIES[[ITEM_DESCRIPTION]:[ITEM_DESCRIPTION]],
MATCH(D9,Table_V_FFS_ESAOT_ALL_SPECIFIED_CATEGORIES[[LOOKUP]:[LOOKUP]],0)
)</f>
        <v>Materials</v>
      </c>
      <c r="G9" s="17">
        <f>INDEX(
Table_V_FFS_ESAOT_ALL_SPECIFIED_CATEGORIES[[CURRENT_VALUE]:[CURRENT_VALUE]],
MATCH(D9,Table_V_FFS_ESAOT_ALL_SPECIFIED_CATEGORIES[[LOOKUP]:[LOOKUP]],0)
)</f>
        <v>9.1796260000000007</v>
      </c>
      <c r="H9" s="35">
        <f>INDEX(
Table_V_FFS_ESAOT_ALL_SPECIFIED_CATEGORIES[[CURRENT_VALUE]:[CURRENT_VALUE]],
MATCH(D9,Table_V_FFS_ESAOT_ALL_SPECIFIED_CATEGORIES[[LOOKUP]:[LOOKUP]],0)
)</f>
        <v>9.1796260000000007</v>
      </c>
      <c r="I9" s="38" t="str">
        <f t="shared" si="0"/>
        <v>p</v>
      </c>
      <c r="J9" s="35">
        <f>ROUND(INDEX(
Table_V_FFS_ESAOT_ALL_SPECIFIED_CATEGORIES[[CHANGE]:[CHANGE]],
MATCH(D9,Table_V_FFS_ESAOT_ALL_SPECIFIED_CATEGORIES[[LOOKUP]:[LOOKUP]],0)
),1)</f>
        <v>1.3</v>
      </c>
      <c r="L9" s="13"/>
      <c r="O9" s="105">
        <v>38.89</v>
      </c>
      <c r="P9" s="16">
        <f t="shared" si="2"/>
        <v>-29.710374000000002</v>
      </c>
      <c r="Q9" s="37">
        <v>36.590000000000003</v>
      </c>
      <c r="R9" s="16">
        <f t="shared" si="3"/>
        <v>-27.410374000000004</v>
      </c>
    </row>
    <row r="10" spans="1:18" ht="12.2" customHeight="1" x14ac:dyDescent="0.15">
      <c r="A10" s="7">
        <v>7</v>
      </c>
      <c r="B10" s="7">
        <f>B4</f>
        <v>878</v>
      </c>
      <c r="C10" s="7" t="s">
        <v>128</v>
      </c>
      <c r="D10" s="7" t="str">
        <f t="shared" si="1"/>
        <v>878_ESAOT_7</v>
      </c>
      <c r="F10" s="33" t="str">
        <f>INDEX(
Table_V_FFS_ESAOT_ALL_SPECIFIED_CATEGORIES[[ITEM_DESCRIPTION]:[ITEM_DESCRIPTION]],
MATCH(D10,Table_V_FFS_ESAOT_ALL_SPECIFIED_CATEGORIES[[LOOKUP]:[LOOKUP]],0)
)</f>
        <v>Information technology</v>
      </c>
      <c r="G10" s="17">
        <f>INDEX(
Table_V_FFS_ESAOT_ALL_SPECIFIED_CATEGORIES[[CURRENT_VALUE]:[CURRENT_VALUE]],
MATCH(D10,Table_V_FFS_ESAOT_ALL_SPECIFIED_CATEGORIES[[LOOKUP]:[LOOKUP]],0)
)</f>
        <v>6.063898</v>
      </c>
      <c r="H10" s="35">
        <f>INDEX(
Table_V_FFS_ESAOT_ALL_SPECIFIED_CATEGORIES[[CURRENT_VALUE]:[CURRENT_VALUE]],
MATCH(D10,Table_V_FFS_ESAOT_ALL_SPECIFIED_CATEGORIES[[LOOKUP]:[LOOKUP]],0)
)</f>
        <v>6.063898</v>
      </c>
      <c r="I10" s="38" t="str">
        <f t="shared" si="0"/>
        <v>q</v>
      </c>
      <c r="J10" s="35">
        <f>ROUND(INDEX(
Table_V_FFS_ESAOT_ALL_SPECIFIED_CATEGORIES[[CHANGE]:[CHANGE]],
MATCH(D10,Table_V_FFS_ESAOT_ALL_SPECIFIED_CATEGORIES[[LOOKUP]:[LOOKUP]],0)
),1)</f>
        <v>-2.2000000000000002</v>
      </c>
      <c r="L10" s="11"/>
      <c r="O10" s="105">
        <v>10.52</v>
      </c>
      <c r="P10" s="16">
        <f t="shared" si="2"/>
        <v>-4.4561019999999996</v>
      </c>
      <c r="Q10" s="37">
        <v>11.07</v>
      </c>
      <c r="R10" s="16">
        <f t="shared" si="3"/>
        <v>-5.0061020000000003</v>
      </c>
    </row>
    <row r="11" spans="1:18" ht="12.2" customHeight="1" x14ac:dyDescent="0.15">
      <c r="A11" s="7">
        <v>8</v>
      </c>
      <c r="B11" s="7">
        <f>B4</f>
        <v>878</v>
      </c>
      <c r="C11" s="7" t="s">
        <v>128</v>
      </c>
      <c r="D11" s="7" t="str">
        <f t="shared" si="1"/>
        <v>878_ESAOT_8</v>
      </c>
      <c r="F11" s="33" t="str">
        <f>INDEX(
Table_V_FFS_ESAOT_ALL_SPECIFIED_CATEGORIES[[ITEM_DESCRIPTION]:[ITEM_DESCRIPTION]],
MATCH(D11,Table_V_FFS_ESAOT_ALL_SPECIFIED_CATEGORIES[[LOOKUP]:[LOOKUP]],0)
)</f>
        <v>Financials</v>
      </c>
      <c r="G11" s="17">
        <f>INDEX(
Table_V_FFS_ESAOT_ALL_SPECIFIED_CATEGORIES[[CURRENT_VALUE]:[CURRENT_VALUE]],
MATCH(D11,Table_V_FFS_ESAOT_ALL_SPECIFIED_CATEGORIES[[LOOKUP]:[LOOKUP]],0)
)</f>
        <v>4.8035050000000004</v>
      </c>
      <c r="H11" s="35">
        <f>INDEX(
Table_V_FFS_ESAOT_ALL_SPECIFIED_CATEGORIES[[CURRENT_VALUE]:[CURRENT_VALUE]],
MATCH(D11,Table_V_FFS_ESAOT_ALL_SPECIFIED_CATEGORIES[[LOOKUP]:[LOOKUP]],0)
)</f>
        <v>4.8035050000000004</v>
      </c>
      <c r="I11" s="38" t="str">
        <f t="shared" si="0"/>
        <v>p</v>
      </c>
      <c r="J11" s="35">
        <f>ROUND(INDEX(
Table_V_FFS_ESAOT_ALL_SPECIFIED_CATEGORIES[[CHANGE]:[CHANGE]],
MATCH(D11,Table_V_FFS_ESAOT_ALL_SPECIFIED_CATEGORIES[[LOOKUP]:[LOOKUP]],0)
),1)</f>
        <v>0.5</v>
      </c>
      <c r="L11" s="11"/>
      <c r="O11" s="105">
        <v>0.59</v>
      </c>
      <c r="P11" s="16">
        <f t="shared" si="2"/>
        <v>4.2135050000000005</v>
      </c>
      <c r="Q11" s="37">
        <v>0.6</v>
      </c>
      <c r="R11" s="16">
        <f t="shared" si="3"/>
        <v>4.2035050000000007</v>
      </c>
    </row>
    <row r="12" spans="1:18" ht="12.2" customHeight="1" x14ac:dyDescent="0.15">
      <c r="A12" s="7">
        <v>9</v>
      </c>
      <c r="B12" s="7">
        <f>B4</f>
        <v>878</v>
      </c>
      <c r="C12" s="7" t="s">
        <v>128</v>
      </c>
      <c r="D12" s="7" t="str">
        <f t="shared" si="1"/>
        <v>878_ESAOT_9</v>
      </c>
      <c r="F12" s="33" t="str">
        <f>INDEX(
Table_V_FFS_ESAOT_ALL_SPECIFIED_CATEGORIES[[ITEM_DESCRIPTION]:[ITEM_DESCRIPTION]],
MATCH(D12,Table_V_FFS_ESAOT_ALL_SPECIFIED_CATEGORIES[[LOOKUP]:[LOOKUP]],0)
)</f>
        <v>Consumer staples</v>
      </c>
      <c r="G12" s="17">
        <f>INDEX(
Table_V_FFS_ESAOT_ALL_SPECIFIED_CATEGORIES[[CURRENT_VALUE]:[CURRENT_VALUE]],
MATCH(D12,Table_V_FFS_ESAOT_ALL_SPECIFIED_CATEGORIES[[LOOKUP]:[LOOKUP]],0)
)</f>
        <v>3.6304400000000001</v>
      </c>
      <c r="H12" s="35">
        <f>INDEX(
Table_V_FFS_ESAOT_ALL_SPECIFIED_CATEGORIES[[CURRENT_VALUE]:[CURRENT_VALUE]],
MATCH(D12,Table_V_FFS_ESAOT_ALL_SPECIFIED_CATEGORIES[[LOOKUP]:[LOOKUP]],0)
)</f>
        <v>3.6304400000000001</v>
      </c>
      <c r="I12" s="38" t="str">
        <f t="shared" si="0"/>
        <v/>
      </c>
      <c r="J12" s="35">
        <f>ROUND(INDEX(
Table_V_FFS_ESAOT_ALL_SPECIFIED_CATEGORIES[[CHANGE]:[CHANGE]],
MATCH(D12,Table_V_FFS_ESAOT_ALL_SPECIFIED_CATEGORIES[[LOOKUP]:[LOOKUP]],0)
),1)</f>
        <v>0</v>
      </c>
      <c r="L12" s="11"/>
      <c r="O12" s="105">
        <v>4.01</v>
      </c>
      <c r="P12" s="16">
        <f t="shared" si="2"/>
        <v>-0.37955999999999968</v>
      </c>
      <c r="Q12" s="37">
        <v>3.92</v>
      </c>
      <c r="R12" s="16">
        <f t="shared" si="3"/>
        <v>-0.28955999999999982</v>
      </c>
    </row>
    <row r="13" spans="1:18" ht="12.2" customHeight="1" x14ac:dyDescent="0.15">
      <c r="A13" s="7">
        <v>10</v>
      </c>
      <c r="B13" s="7">
        <f>B4</f>
        <v>878</v>
      </c>
      <c r="C13" s="7" t="s">
        <v>128</v>
      </c>
      <c r="D13" s="7" t="str">
        <f t="shared" si="1"/>
        <v>878_ESAOT_10</v>
      </c>
      <c r="F13" s="33" t="str">
        <f>INDEX(
Table_V_FFS_ESAOT_ALL_SPECIFIED_CATEGORIES[[ITEM_DESCRIPTION]:[ITEM_DESCRIPTION]],
MATCH(D13,Table_V_FFS_ESAOT_ALL_SPECIFIED_CATEGORIES[[LOOKUP]:[LOOKUP]],0)
)</f>
        <v>Real estate</v>
      </c>
      <c r="G13" s="17">
        <f>INDEX(
Table_V_FFS_ESAOT_ALL_SPECIFIED_CATEGORIES[[CURRENT_VALUE]:[CURRENT_VALUE]],
MATCH(D13,Table_V_FFS_ESAOT_ALL_SPECIFIED_CATEGORIES[[LOOKUP]:[LOOKUP]],0)
)</f>
        <v>2.0547029999999999</v>
      </c>
      <c r="H13" s="35">
        <f>INDEX(
Table_V_FFS_ESAOT_ALL_SPECIFIED_CATEGORIES[[CURRENT_VALUE]:[CURRENT_VALUE]],
MATCH(D13,Table_V_FFS_ESAOT_ALL_SPECIFIED_CATEGORIES[[LOOKUP]:[LOOKUP]],0)
)</f>
        <v>2.0547029999999999</v>
      </c>
      <c r="I13" s="38" t="str">
        <f t="shared" si="0"/>
        <v>q</v>
      </c>
      <c r="J13" s="35">
        <f>ROUND(INDEX(
Table_V_FFS_ESAOT_ALL_SPECIFIED_CATEGORIES[[CHANGE]:[CHANGE]],
MATCH(D13,Table_V_FFS_ESAOT_ALL_SPECIFIED_CATEGORIES[[LOOKUP]:[LOOKUP]],0)
),1)</f>
        <v>-0.4</v>
      </c>
      <c r="L13" s="11"/>
      <c r="O13" s="105">
        <v>0.37</v>
      </c>
      <c r="P13" s="16">
        <f t="shared" si="2"/>
        <v>1.6847029999999998</v>
      </c>
      <c r="Q13" s="37">
        <v>0.36</v>
      </c>
      <c r="R13" s="16">
        <f t="shared" si="3"/>
        <v>1.6947030000000001</v>
      </c>
    </row>
    <row r="14" spans="1:18" ht="12.2" customHeight="1" x14ac:dyDescent="0.15">
      <c r="A14" s="7">
        <v>11</v>
      </c>
      <c r="B14" s="7">
        <f>B4</f>
        <v>878</v>
      </c>
      <c r="C14" s="7" t="s">
        <v>128</v>
      </c>
      <c r="D14" s="7" t="str">
        <f t="shared" si="1"/>
        <v>878_ESAOT_11</v>
      </c>
      <c r="F14" s="33" t="str">
        <f>INDEX(
Table_V_FFS_ESAOT_ALL_SPECIFIED_CATEGORIES[[ITEM_DESCRIPTION]:[ITEM_DESCRIPTION]],
MATCH(D14,Table_V_FFS_ESAOT_ALL_SPECIFIED_CATEGORIES[[LOOKUP]:[LOOKUP]],0)
)</f>
        <v>Communication services</v>
      </c>
      <c r="G14" s="17">
        <f>INDEX(
Table_V_FFS_ESAOT_ALL_SPECIFIED_CATEGORIES[[CURRENT_VALUE]:[CURRENT_VALUE]],
MATCH(D14,Table_V_FFS_ESAOT_ALL_SPECIFIED_CATEGORIES[[LOOKUP]:[LOOKUP]],0)
)</f>
        <v>0</v>
      </c>
      <c r="H14" s="35">
        <f>INDEX(
Table_V_FFS_ESAOT_ALL_SPECIFIED_CATEGORIES[[CURRENT_VALUE]:[CURRENT_VALUE]],
MATCH(D14,Table_V_FFS_ESAOT_ALL_SPECIFIED_CATEGORIES[[LOOKUP]:[LOOKUP]],0)
)</f>
        <v>0</v>
      </c>
      <c r="I14" s="38" t="str">
        <f t="shared" si="0"/>
        <v/>
      </c>
      <c r="J14" s="35">
        <f>ROUND(INDEX(
Table_V_FFS_ESAOT_ALL_SPECIFIED_CATEGORIES[[CHANGE]:[CHANGE]],
MATCH(D14,Table_V_FFS_ESAOT_ALL_SPECIFIED_CATEGORIES[[LOOKUP]:[LOOKUP]],0)
),1)</f>
        <v>0</v>
      </c>
      <c r="L14" s="11"/>
      <c r="O14" s="105">
        <v>0.56999999999999995</v>
      </c>
      <c r="P14" s="16">
        <f t="shared" si="2"/>
        <v>-0.56999999999999995</v>
      </c>
      <c r="Q14" s="37">
        <v>0.54</v>
      </c>
      <c r="R14" s="16">
        <f t="shared" si="3"/>
        <v>-0.54</v>
      </c>
    </row>
    <row r="15" spans="1:18" ht="12.2" customHeight="1" x14ac:dyDescent="0.15">
      <c r="A15" s="7">
        <v>12</v>
      </c>
      <c r="B15" s="7">
        <f>B4</f>
        <v>878</v>
      </c>
      <c r="C15" s="7" t="s">
        <v>128</v>
      </c>
      <c r="D15" s="7" t="str">
        <f t="shared" si="1"/>
        <v>878_ESAOT_12</v>
      </c>
      <c r="F15" s="33" t="str">
        <f>INDEX(
Table_V_FFS_ESAOT_ALL_SPECIFIED_CATEGORIES[[ITEM_DESCRIPTION]:[ITEM_DESCRIPTION]],
MATCH(D15,Table_V_FFS_ESAOT_ALL_SPECIFIED_CATEGORIES[[LOOKUP]:[LOOKUP]],0)
)</f>
        <v>Utilities</v>
      </c>
      <c r="G15" s="17">
        <f>INDEX(
Table_V_FFS_ESAOT_ALL_SPECIFIED_CATEGORIES[[CURRENT_VALUE]:[CURRENT_VALUE]],
MATCH(D15,Table_V_FFS_ESAOT_ALL_SPECIFIED_CATEGORIES[[LOOKUP]:[LOOKUP]],0)
)</f>
        <v>0</v>
      </c>
      <c r="H15" s="35">
        <f>INDEX(
Table_V_FFS_ESAOT_ALL_SPECIFIED_CATEGORIES[[CURRENT_VALUE]:[CURRENT_VALUE]],
MATCH(D15,Table_V_FFS_ESAOT_ALL_SPECIFIED_CATEGORIES[[LOOKUP]:[LOOKUP]],0)
)</f>
        <v>0</v>
      </c>
      <c r="I15" s="38" t="str">
        <f t="shared" si="0"/>
        <v/>
      </c>
      <c r="J15" s="35">
        <f>ROUND(INDEX(
Table_V_FFS_ESAOT_ALL_SPECIFIED_CATEGORIES[[CHANGE]:[CHANGE]],
MATCH(D15,Table_V_FFS_ESAOT_ALL_SPECIFIED_CATEGORIES[[LOOKUP]:[LOOKUP]],0)
),1)</f>
        <v>0</v>
      </c>
      <c r="L15" s="11"/>
      <c r="O15" s="105">
        <v>1.47</v>
      </c>
      <c r="P15" s="16">
        <f t="shared" si="2"/>
        <v>-1.47</v>
      </c>
      <c r="Q15" s="37">
        <v>1.48</v>
      </c>
      <c r="R15" s="16">
        <f t="shared" si="3"/>
        <v>-1.48</v>
      </c>
    </row>
    <row r="16" spans="1:18" ht="11.25" customHeight="1" x14ac:dyDescent="0.15">
      <c r="A16" s="7"/>
      <c r="B16" s="7"/>
      <c r="C16" s="7"/>
      <c r="D16" s="7"/>
      <c r="F16" s="18"/>
      <c r="G16" s="17"/>
      <c r="H16" s="7"/>
      <c r="I16" s="50"/>
      <c r="J16" s="8"/>
      <c r="L16" s="11"/>
      <c r="N16" s="16"/>
      <c r="P16" s="94"/>
      <c r="R16" s="16"/>
    </row>
    <row r="17" spans="1:14" ht="12.75" customHeight="1" x14ac:dyDescent="0.15">
      <c r="A17" s="7"/>
      <c r="B17" s="7"/>
      <c r="C17" s="7"/>
      <c r="D17" s="7"/>
      <c r="F17" s="18"/>
      <c r="G17" s="17"/>
      <c r="H17" s="7"/>
      <c r="I17" s="50"/>
      <c r="J17" s="8"/>
      <c r="L17" s="11"/>
      <c r="N17" s="16"/>
    </row>
    <row r="18" spans="1:14" x14ac:dyDescent="0.25">
      <c r="F18" s="15" t="s">
        <v>141</v>
      </c>
      <c r="G18" s="19">
        <f>SUM(G4,G5,G6,G7,G8,G9,G10,G11,G12,G13)</f>
        <v>100.00000000000001</v>
      </c>
    </row>
  </sheetData>
  <conditionalFormatting sqref="G4:G17">
    <cfRule type="dataBar" priority="2">
      <dataBar showValue="0">
        <cfvo type="min"/>
        <cfvo type="max"/>
        <color rgb="FFD25347"/>
      </dataBar>
      <extLst>
        <ext xmlns:x14="http://schemas.microsoft.com/office/spreadsheetml/2009/9/main" uri="{B025F937-C7B1-47D3-B67F-A62EFF666E3E}">
          <x14:id>{0500C282-86C2-4BC4-BA94-7FC638F02EBE}</x14:id>
        </ext>
      </extLst>
    </cfRule>
  </conditionalFormatting>
  <conditionalFormatting sqref="I4:I17">
    <cfRule type="containsText" dxfId="4"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500C282-86C2-4BC4-BA94-7FC638F02EBE}">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71D0-D777-4C52-B356-A34BBD193871}">
  <dimension ref="A1:T48"/>
  <sheetViews>
    <sheetView showGridLines="0" topLeftCell="E1" zoomScale="124" zoomScaleNormal="124" workbookViewId="0">
      <selection activeCell="O27" sqref="O27"/>
    </sheetView>
  </sheetViews>
  <sheetFormatPr defaultColWidth="42.28515625" defaultRowHeight="15"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2.5703125" style="21" bestFit="1" customWidth="1"/>
    <col min="9" max="9" width="1.85546875" style="49" bestFit="1" customWidth="1"/>
    <col min="10" max="10" width="4.7109375" style="21" bestFit="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6" x14ac:dyDescent="0.25">
      <c r="A1" s="15" t="s">
        <v>142</v>
      </c>
      <c r="B1" s="15" t="s">
        <v>143</v>
      </c>
      <c r="C1" s="15" t="s">
        <v>42</v>
      </c>
      <c r="D1" s="15" t="s">
        <v>124</v>
      </c>
      <c r="F1" s="17"/>
      <c r="G1" s="17"/>
      <c r="H1" s="20"/>
      <c r="I1" s="48"/>
      <c r="J1" s="20"/>
    </row>
    <row r="2" spans="1:16" ht="11.25" customHeight="1" x14ac:dyDescent="0.25">
      <c r="F2" s="17"/>
      <c r="G2" s="17"/>
      <c r="H2" s="20"/>
      <c r="I2" s="48"/>
      <c r="J2" s="20"/>
    </row>
    <row r="3" spans="1:16" ht="11.25" customHeight="1" x14ac:dyDescent="0.25">
      <c r="G3" s="17"/>
    </row>
    <row r="4" spans="1:16" ht="12.2" customHeight="1" x14ac:dyDescent="0.15">
      <c r="A4" s="7">
        <v>1</v>
      </c>
      <c r="B4" s="7">
        <v>878</v>
      </c>
      <c r="C4" s="7" t="s">
        <v>128</v>
      </c>
      <c r="D4" s="7" t="str">
        <f>_xlfn.TEXTJOIN("_",TRUE,B4,C4,A4)</f>
        <v>878_ESAOT_1</v>
      </c>
      <c r="F4" s="33" t="s">
        <v>56</v>
      </c>
      <c r="G4" s="17">
        <f>INDEX(
Table_V_FFS_ESAOT_ALL_SPECIFIED_CATEGORIES[[CURRENT_VALUE]:[CURRENT_VALUE]],
MATCH(D4,Table_V_FFS_ESAOT_ALL_SPECIFIED_CATEGORIES[[LOOKUP]:[LOOKUP]],0)
)</f>
        <v>18.147624</v>
      </c>
      <c r="H4" s="34">
        <f>R33*100</f>
        <v>22.932652999999998</v>
      </c>
      <c r="I4" s="38" t="str">
        <f t="shared" ref="I4:I15" si="0">IF(J4=0,"",IF(J4&gt;0,$L$4,$L$5))</f>
        <v>p</v>
      </c>
      <c r="J4" s="35">
        <f>T33*100</f>
        <v>2.4614130000000012</v>
      </c>
      <c r="L4" s="10" t="s">
        <v>125</v>
      </c>
      <c r="O4" s="15" t="s">
        <v>56</v>
      </c>
      <c r="P4" s="15" t="str">
        <f>_xlfn.XLOOKUP(O4,$Q$33:$Q$39,$Q$33:$Q$39,,0)</f>
        <v>Energy</v>
      </c>
    </row>
    <row r="5" spans="1:16" ht="12.2" customHeight="1" x14ac:dyDescent="0.15">
      <c r="A5" s="7">
        <v>2</v>
      </c>
      <c r="B5" s="7">
        <f>B4</f>
        <v>878</v>
      </c>
      <c r="C5" s="7" t="s">
        <v>128</v>
      </c>
      <c r="D5" s="7" t="str">
        <f t="shared" ref="D5:D15" si="1">_xlfn.TEXTJOIN("_",TRUE,B5,C5,A5)</f>
        <v>878_ESAOT_2</v>
      </c>
      <c r="F5" s="33" t="s">
        <v>14663</v>
      </c>
      <c r="G5" s="17">
        <f>INDEX(
Table_V_FFS_ESAOT_ALL_SPECIFIED_CATEGORIES[[CURRENT_VALUE]:[CURRENT_VALUE]],
MATCH(D5,Table_V_FFS_ESAOT_ALL_SPECIFIED_CATEGORIES[[LOOKUP]:[LOOKUP]],0)
)</f>
        <v>17.775687999999999</v>
      </c>
      <c r="H5" s="34">
        <f t="shared" ref="H5:H11" si="2">R34*100</f>
        <v>18.389191999999998</v>
      </c>
      <c r="I5" s="38" t="str">
        <f t="shared" si="0"/>
        <v>q</v>
      </c>
      <c r="J5" s="35">
        <f t="shared" ref="J5:J11" si="3">T34*100</f>
        <v>-2.7538370000000008</v>
      </c>
      <c r="L5" s="10" t="s">
        <v>126</v>
      </c>
      <c r="O5" s="15" t="s">
        <v>14663</v>
      </c>
      <c r="P5" s="15" t="str">
        <f t="shared" ref="P5:P15" si="4">_xlfn.XLOOKUP(O5,$Q$33:$Q$39,$Q$33:$Q$39,,0)</f>
        <v>Consumer discretionary</v>
      </c>
    </row>
    <row r="6" spans="1:16" ht="12.2" customHeight="1" x14ac:dyDescent="0.15">
      <c r="A6" s="7">
        <v>3</v>
      </c>
      <c r="B6" s="7">
        <f>B4</f>
        <v>878</v>
      </c>
      <c r="C6" s="7" t="s">
        <v>128</v>
      </c>
      <c r="D6" s="7" t="str">
        <f t="shared" si="1"/>
        <v>878_ESAOT_3</v>
      </c>
      <c r="F6" s="33" t="s">
        <v>54</v>
      </c>
      <c r="G6" s="17">
        <f>INDEX(
Table_V_FFS_ESAOT_ALL_SPECIFIED_CATEGORIES[[CURRENT_VALUE]:[CURRENT_VALUE]],
MATCH(D6,Table_V_FFS_ESAOT_ALL_SPECIFIED_CATEGORIES[[LOOKUP]:[LOOKUP]],0)
)</f>
        <v>13.523262000000001</v>
      </c>
      <c r="H6" s="34">
        <f t="shared" si="2"/>
        <v>17.786719999999999</v>
      </c>
      <c r="I6" s="38" t="str">
        <f t="shared" si="0"/>
        <v>p</v>
      </c>
      <c r="J6" s="35">
        <f t="shared" si="3"/>
        <v>2.2522920000000002</v>
      </c>
      <c r="L6" s="11"/>
      <c r="O6" s="15" t="s">
        <v>54</v>
      </c>
      <c r="P6" s="15" t="str">
        <f t="shared" si="4"/>
        <v>Industrials</v>
      </c>
    </row>
    <row r="7" spans="1:16" ht="12.2" customHeight="1" x14ac:dyDescent="0.15">
      <c r="A7" s="7">
        <v>4</v>
      </c>
      <c r="B7" s="7">
        <f>B4</f>
        <v>878</v>
      </c>
      <c r="C7" s="7" t="s">
        <v>128</v>
      </c>
      <c r="D7" s="7" t="str">
        <f t="shared" si="1"/>
        <v>878_ESAOT_4</v>
      </c>
      <c r="F7" s="33" t="s">
        <v>55</v>
      </c>
      <c r="G7" s="17">
        <f>INDEX(
Table_V_FFS_ESAOT_ALL_SPECIFIED_CATEGORIES[[CURRENT_VALUE]:[CURRENT_VALUE]],
MATCH(D7,Table_V_FFS_ESAOT_ALL_SPECIFIED_CATEGORIES[[LOOKUP]:[LOOKUP]],0)
)</f>
        <v>12.894192</v>
      </c>
      <c r="H7" s="34">
        <f t="shared" si="2"/>
        <v>14.280123</v>
      </c>
      <c r="I7" s="38" t="str">
        <f t="shared" si="0"/>
        <v>p</v>
      </c>
      <c r="J7" s="35">
        <f t="shared" si="3"/>
        <v>0.1094120000000004</v>
      </c>
      <c r="L7" s="11"/>
      <c r="O7" s="15" t="s">
        <v>55</v>
      </c>
      <c r="P7" s="15" t="str">
        <f t="shared" si="4"/>
        <v>Information technology</v>
      </c>
    </row>
    <row r="8" spans="1:16" ht="12.2" customHeight="1" x14ac:dyDescent="0.15">
      <c r="A8" s="7">
        <v>5</v>
      </c>
      <c r="B8" s="7">
        <f>B4</f>
        <v>878</v>
      </c>
      <c r="C8" s="7" t="s">
        <v>128</v>
      </c>
      <c r="D8" s="7" t="str">
        <f t="shared" si="1"/>
        <v>878_ESAOT_5</v>
      </c>
      <c r="F8" s="33" t="s">
        <v>57</v>
      </c>
      <c r="G8" s="17">
        <f>INDEX(
Table_V_FFS_ESAOT_ALL_SPECIFIED_CATEGORIES[[CURRENT_VALUE]:[CURRENT_VALUE]],
MATCH(D8,Table_V_FFS_ESAOT_ALL_SPECIFIED_CATEGORIES[[LOOKUP]:[LOOKUP]],0)
)</f>
        <v>11.927061999999999</v>
      </c>
      <c r="H8" s="34">
        <f t="shared" si="2"/>
        <v>13.311451</v>
      </c>
      <c r="I8" s="38" t="str">
        <f t="shared" si="0"/>
        <v>p</v>
      </c>
      <c r="J8" s="35">
        <f t="shared" si="3"/>
        <v>0.13099299999999869</v>
      </c>
      <c r="L8" s="11"/>
      <c r="O8" s="15" t="s">
        <v>57</v>
      </c>
      <c r="P8" s="15" t="str">
        <f t="shared" si="4"/>
        <v>Materials</v>
      </c>
    </row>
    <row r="9" spans="1:16" ht="12.2" customHeight="1" x14ac:dyDescent="0.2">
      <c r="A9" s="7">
        <v>6</v>
      </c>
      <c r="B9" s="7">
        <f>B4</f>
        <v>878</v>
      </c>
      <c r="C9" s="7" t="s">
        <v>128</v>
      </c>
      <c r="D9" s="7" t="str">
        <f t="shared" si="1"/>
        <v>878_ESAOT_6</v>
      </c>
      <c r="F9" s="33" t="s">
        <v>52</v>
      </c>
      <c r="G9" s="17">
        <f>INDEX(
Table_V_FFS_ESAOT_ALL_SPECIFIED_CATEGORIES[[CURRENT_VALUE]:[CURRENT_VALUE]],
MATCH(D9,Table_V_FFS_ESAOT_ALL_SPECIFIED_CATEGORIES[[LOOKUP]:[LOOKUP]],0)
)</f>
        <v>9.1796260000000007</v>
      </c>
      <c r="H9" s="34">
        <f t="shared" si="2"/>
        <v>9.3235659999999996</v>
      </c>
      <c r="I9" s="38" t="str">
        <f t="shared" si="0"/>
        <v>q</v>
      </c>
      <c r="J9" s="35">
        <f t="shared" si="3"/>
        <v>-0.56808599999999965</v>
      </c>
      <c r="L9" s="13"/>
      <c r="O9" s="15" t="s">
        <v>52</v>
      </c>
      <c r="P9" s="15" t="str">
        <f t="shared" si="4"/>
        <v>Healthcare</v>
      </c>
    </row>
    <row r="10" spans="1:16" ht="12.2" customHeight="1" x14ac:dyDescent="0.15">
      <c r="A10" s="7">
        <v>7</v>
      </c>
      <c r="B10" s="7">
        <f>B4</f>
        <v>878</v>
      </c>
      <c r="C10" s="7" t="s">
        <v>128</v>
      </c>
      <c r="D10" s="7" t="str">
        <f t="shared" si="1"/>
        <v>878_ESAOT_7</v>
      </c>
      <c r="F10" s="33" t="s">
        <v>14621</v>
      </c>
      <c r="G10" s="17">
        <f>INDEX(
Table_V_FFS_ESAOT_ALL_SPECIFIED_CATEGORIES[[CURRENT_VALUE]:[CURRENT_VALUE]],
MATCH(D10,Table_V_FFS_ESAOT_ALL_SPECIFIED_CATEGORIES[[LOOKUP]:[LOOKUP]],0)
)</f>
        <v>6.063898</v>
      </c>
      <c r="H10" s="34">
        <f t="shared" si="2"/>
        <v>3.9762960000000001</v>
      </c>
      <c r="I10" s="38" t="str">
        <f t="shared" si="0"/>
        <v>q</v>
      </c>
      <c r="J10" s="35">
        <f t="shared" si="3"/>
        <v>-1.6321870000000003</v>
      </c>
      <c r="L10" s="11"/>
      <c r="O10" s="15" t="s">
        <v>14621</v>
      </c>
      <c r="P10" s="15" t="str">
        <f t="shared" si="4"/>
        <v>Cash</v>
      </c>
    </row>
    <row r="11" spans="1:16" ht="12.2" customHeight="1" x14ac:dyDescent="0.15">
      <c r="A11" s="7">
        <v>8</v>
      </c>
      <c r="B11" s="7">
        <f>B4</f>
        <v>878</v>
      </c>
      <c r="C11" s="7" t="s">
        <v>128</v>
      </c>
      <c r="D11" s="7" t="str">
        <f t="shared" si="1"/>
        <v>878_ESAOT_8</v>
      </c>
      <c r="F11" s="33" t="s">
        <v>14668</v>
      </c>
      <c r="G11" s="17">
        <f>INDEX(
Table_V_FFS_ESAOT_ALL_SPECIFIED_CATEGORIES[[CURRENT_VALUE]:[CURRENT_VALUE]],
MATCH(D11,Table_V_FFS_ESAOT_ALL_SPECIFIED_CATEGORIES[[LOOKUP]:[LOOKUP]],0)
)</f>
        <v>4.8035050000000004</v>
      </c>
      <c r="H11" s="34">
        <f t="shared" si="2"/>
        <v>0</v>
      </c>
      <c r="I11" s="38" t="str">
        <f t="shared" si="0"/>
        <v/>
      </c>
      <c r="J11" s="35">
        <f t="shared" si="3"/>
        <v>0</v>
      </c>
      <c r="L11" s="11"/>
      <c r="O11" s="15" t="s">
        <v>14668</v>
      </c>
      <c r="P11" s="15" t="e">
        <f t="shared" si="4"/>
        <v>#N/A</v>
      </c>
    </row>
    <row r="12" spans="1:16" ht="12.2" customHeight="1" x14ac:dyDescent="0.15">
      <c r="A12" s="7">
        <v>9</v>
      </c>
      <c r="B12" s="7">
        <f>B4</f>
        <v>878</v>
      </c>
      <c r="C12" s="7" t="s">
        <v>128</v>
      </c>
      <c r="D12" s="7" t="str">
        <f t="shared" si="1"/>
        <v>878_ESAOT_9</v>
      </c>
      <c r="F12" s="33" t="s">
        <v>14667</v>
      </c>
      <c r="G12" s="17">
        <f>INDEX(
Table_V_FFS_ESAOT_ALL_SPECIFIED_CATEGORIES[[CURRENT_VALUE]:[CURRENT_VALUE]],
MATCH(D12,Table_V_FFS_ESAOT_ALL_SPECIFIED_CATEGORIES[[LOOKUP]:[LOOKUP]],0)
)</f>
        <v>3.6304400000000001</v>
      </c>
      <c r="H12" s="34"/>
      <c r="I12" s="38" t="str">
        <f t="shared" si="0"/>
        <v/>
      </c>
      <c r="J12" s="35"/>
      <c r="L12" s="11"/>
      <c r="O12" s="15" t="s">
        <v>14667</v>
      </c>
      <c r="P12" s="15" t="e">
        <f t="shared" si="4"/>
        <v>#N/A</v>
      </c>
    </row>
    <row r="13" spans="1:16" ht="12.2" customHeight="1" x14ac:dyDescent="0.15">
      <c r="A13" s="7">
        <v>10</v>
      </c>
      <c r="B13" s="7">
        <f>B4</f>
        <v>878</v>
      </c>
      <c r="C13" s="7" t="s">
        <v>128</v>
      </c>
      <c r="D13" s="7" t="str">
        <f t="shared" si="1"/>
        <v>878_ESAOT_10</v>
      </c>
      <c r="F13" s="33" t="s">
        <v>16</v>
      </c>
      <c r="G13" s="17">
        <f>INDEX(
Table_V_FFS_ESAOT_ALL_SPECIFIED_CATEGORIES[[CURRENT_VALUE]:[CURRENT_VALUE]],
MATCH(D13,Table_V_FFS_ESAOT_ALL_SPECIFIED_CATEGORIES[[LOOKUP]:[LOOKUP]],0)
)</f>
        <v>2.0547029999999999</v>
      </c>
      <c r="H13" s="34"/>
      <c r="I13" s="38" t="str">
        <f t="shared" si="0"/>
        <v/>
      </c>
      <c r="J13" s="35"/>
      <c r="L13" s="11"/>
      <c r="O13" s="15" t="s">
        <v>16</v>
      </c>
      <c r="P13" s="15" t="e">
        <f t="shared" si="4"/>
        <v>#N/A</v>
      </c>
    </row>
    <row r="14" spans="1:16" ht="12.2" customHeight="1" x14ac:dyDescent="0.15">
      <c r="A14" s="7">
        <v>11</v>
      </c>
      <c r="B14" s="7">
        <f>B4</f>
        <v>878</v>
      </c>
      <c r="C14" s="7" t="s">
        <v>128</v>
      </c>
      <c r="D14" s="7" t="str">
        <f t="shared" si="1"/>
        <v>878_ESAOT_11</v>
      </c>
      <c r="F14" s="33" t="s">
        <v>14670</v>
      </c>
      <c r="G14" s="17">
        <f>INDEX(
Table_V_FFS_ESAOT_ALL_SPECIFIED_CATEGORIES[[CURRENT_VALUE]:[CURRENT_VALUE]],
MATCH(D14,Table_V_FFS_ESAOT_ALL_SPECIFIED_CATEGORIES[[LOOKUP]:[LOOKUP]],0)
)</f>
        <v>0</v>
      </c>
      <c r="H14" s="34"/>
      <c r="I14" s="38" t="str">
        <f t="shared" si="0"/>
        <v/>
      </c>
      <c r="J14" s="35"/>
      <c r="L14" s="11"/>
      <c r="O14" s="15" t="s">
        <v>14670</v>
      </c>
      <c r="P14" s="15" t="e">
        <f t="shared" si="4"/>
        <v>#N/A</v>
      </c>
    </row>
    <row r="15" spans="1:16" ht="12.2" customHeight="1" x14ac:dyDescent="0.15">
      <c r="A15" s="7">
        <v>12</v>
      </c>
      <c r="B15" s="7">
        <f>B4</f>
        <v>878</v>
      </c>
      <c r="C15" s="7" t="s">
        <v>128</v>
      </c>
      <c r="D15" s="7" t="str">
        <f t="shared" si="1"/>
        <v>878_ESAOT_12</v>
      </c>
      <c r="F15" s="33" t="s">
        <v>51</v>
      </c>
      <c r="G15" s="17">
        <f>INDEX(
Table_V_FFS_ESAOT_ALL_SPECIFIED_CATEGORIES[[CURRENT_VALUE]:[CURRENT_VALUE]],
MATCH(D15,Table_V_FFS_ESAOT_ALL_SPECIFIED_CATEGORIES[[LOOKUP]:[LOOKUP]],0)
)</f>
        <v>0</v>
      </c>
      <c r="H15" s="34"/>
      <c r="I15" s="38" t="str">
        <f t="shared" si="0"/>
        <v/>
      </c>
      <c r="J15" s="35"/>
      <c r="L15" s="11"/>
      <c r="O15" s="15" t="s">
        <v>51</v>
      </c>
      <c r="P15" s="15" t="e">
        <f t="shared" si="4"/>
        <v>#N/A</v>
      </c>
    </row>
    <row r="16" spans="1:16" ht="11.25" customHeight="1" x14ac:dyDescent="0.15">
      <c r="A16" s="7"/>
      <c r="B16" s="7"/>
      <c r="C16" s="7"/>
      <c r="D16" s="7"/>
      <c r="F16" s="18"/>
      <c r="G16" s="17"/>
      <c r="H16" s="7"/>
      <c r="I16" s="50"/>
      <c r="J16" s="8"/>
      <c r="L16" s="11"/>
      <c r="N16" s="16"/>
    </row>
    <row r="17" spans="1:20" ht="12.75" customHeight="1" x14ac:dyDescent="0.15">
      <c r="A17" s="7"/>
      <c r="B17" s="7"/>
      <c r="C17" s="7"/>
      <c r="D17" s="7"/>
      <c r="F17" s="18"/>
      <c r="G17" s="17"/>
      <c r="H17" s="7"/>
      <c r="I17" s="50"/>
      <c r="J17" s="8"/>
      <c r="L17" s="11"/>
      <c r="N17" s="16"/>
    </row>
    <row r="18" spans="1:20" x14ac:dyDescent="0.25">
      <c r="F18" s="15" t="s">
        <v>141</v>
      </c>
      <c r="G18" s="19">
        <f>SUM(G4,G5,G6,G7,G8,G9,G10,G11,G12,G13)</f>
        <v>100.00000000000001</v>
      </c>
    </row>
    <row r="32" spans="1:20" ht="15.75" x14ac:dyDescent="0.3">
      <c r="P32" s="83" t="s">
        <v>15189</v>
      </c>
      <c r="Q32" s="84" t="s">
        <v>15190</v>
      </c>
      <c r="R32" s="83" t="s">
        <v>15191</v>
      </c>
      <c r="S32" s="83" t="s">
        <v>15192</v>
      </c>
      <c r="T32" s="83" t="s">
        <v>15193</v>
      </c>
    </row>
    <row r="33" spans="16:20" x14ac:dyDescent="0.25">
      <c r="P33" s="80">
        <v>45473</v>
      </c>
      <c r="Q33" s="81" t="s">
        <v>56</v>
      </c>
      <c r="R33" s="82">
        <v>0.22932653</v>
      </c>
      <c r="S33" s="82">
        <f>_xlfn.XLOOKUP(Q33,$Q$42:$Q$48,$R$42:$R$48,,0)</f>
        <v>0.20471239999999999</v>
      </c>
      <c r="T33" s="82">
        <f>R33-S33</f>
        <v>2.4614130000000012E-2</v>
      </c>
    </row>
    <row r="34" spans="16:20" x14ac:dyDescent="0.25">
      <c r="P34" s="80">
        <v>45473</v>
      </c>
      <c r="Q34" s="81" t="s">
        <v>14663</v>
      </c>
      <c r="R34" s="82">
        <v>0.18389191999999999</v>
      </c>
      <c r="S34" s="82">
        <f t="shared" ref="S34:S39" si="5">_xlfn.XLOOKUP(Q34,$Q$42:$Q$48,$R$42:$R$48,,0)</f>
        <v>0.21143028999999999</v>
      </c>
      <c r="T34" s="82">
        <f t="shared" ref="T34:T39" si="6">R34-S34</f>
        <v>-2.7538370000000006E-2</v>
      </c>
    </row>
    <row r="35" spans="16:20" x14ac:dyDescent="0.25">
      <c r="P35" s="80">
        <v>45473</v>
      </c>
      <c r="Q35" s="81" t="s">
        <v>54</v>
      </c>
      <c r="R35" s="82">
        <v>0.1778672</v>
      </c>
      <c r="S35" s="82">
        <f t="shared" si="5"/>
        <v>0.15534428</v>
      </c>
      <c r="T35" s="82">
        <f t="shared" si="6"/>
        <v>2.2522920000000002E-2</v>
      </c>
    </row>
    <row r="36" spans="16:20" x14ac:dyDescent="0.25">
      <c r="P36" s="80">
        <v>45473</v>
      </c>
      <c r="Q36" s="81" t="s">
        <v>55</v>
      </c>
      <c r="R36" s="82">
        <v>0.14280123</v>
      </c>
      <c r="S36" s="82">
        <f t="shared" si="5"/>
        <v>0.14170711</v>
      </c>
      <c r="T36" s="82">
        <f t="shared" si="6"/>
        <v>1.094120000000004E-3</v>
      </c>
    </row>
    <row r="37" spans="16:20" x14ac:dyDescent="0.25">
      <c r="P37" s="80">
        <v>45473</v>
      </c>
      <c r="Q37" s="81" t="s">
        <v>57</v>
      </c>
      <c r="R37" s="82">
        <v>0.13311450999999999</v>
      </c>
      <c r="S37" s="82">
        <f t="shared" si="5"/>
        <v>0.13180458</v>
      </c>
      <c r="T37" s="82">
        <f t="shared" si="6"/>
        <v>1.3099299999999869E-3</v>
      </c>
    </row>
    <row r="38" spans="16:20" x14ac:dyDescent="0.25">
      <c r="P38" s="80">
        <v>45473</v>
      </c>
      <c r="Q38" s="81" t="s">
        <v>52</v>
      </c>
      <c r="R38" s="82">
        <v>9.3235659999999998E-2</v>
      </c>
      <c r="S38" s="82">
        <f t="shared" si="5"/>
        <v>9.8916519999999994E-2</v>
      </c>
      <c r="T38" s="82">
        <f t="shared" si="6"/>
        <v>-5.6808599999999959E-3</v>
      </c>
    </row>
    <row r="39" spans="16:20" x14ac:dyDescent="0.25">
      <c r="P39" s="80">
        <v>45473</v>
      </c>
      <c r="Q39" s="81" t="s">
        <v>14621</v>
      </c>
      <c r="R39" s="82">
        <v>3.976296E-2</v>
      </c>
      <c r="S39" s="82">
        <f t="shared" si="5"/>
        <v>5.6084830000000002E-2</v>
      </c>
      <c r="T39" s="82">
        <f t="shared" si="6"/>
        <v>-1.6321870000000002E-2</v>
      </c>
    </row>
    <row r="41" spans="16:20" ht="15.75" x14ac:dyDescent="0.3">
      <c r="P41" s="83" t="s">
        <v>15189</v>
      </c>
      <c r="Q41" s="84" t="s">
        <v>15190</v>
      </c>
      <c r="R41" s="83" t="s">
        <v>15191</v>
      </c>
    </row>
    <row r="42" spans="16:20" x14ac:dyDescent="0.25">
      <c r="P42" s="80">
        <v>45382</v>
      </c>
      <c r="Q42" s="81" t="s">
        <v>14663</v>
      </c>
      <c r="R42" s="82">
        <v>0.21143028999999999</v>
      </c>
    </row>
    <row r="43" spans="16:20" x14ac:dyDescent="0.25">
      <c r="P43" s="80">
        <v>45382</v>
      </c>
      <c r="Q43" s="81" t="s">
        <v>56</v>
      </c>
      <c r="R43" s="82">
        <v>0.20471239999999999</v>
      </c>
    </row>
    <row r="44" spans="16:20" x14ac:dyDescent="0.25">
      <c r="P44" s="80">
        <v>45382</v>
      </c>
      <c r="Q44" s="81" t="s">
        <v>54</v>
      </c>
      <c r="R44" s="82">
        <v>0.15534428</v>
      </c>
    </row>
    <row r="45" spans="16:20" x14ac:dyDescent="0.25">
      <c r="P45" s="80">
        <v>45382</v>
      </c>
      <c r="Q45" s="81" t="s">
        <v>55</v>
      </c>
      <c r="R45" s="82">
        <v>0.14170711</v>
      </c>
    </row>
    <row r="46" spans="16:20" x14ac:dyDescent="0.25">
      <c r="P46" s="80">
        <v>45382</v>
      </c>
      <c r="Q46" s="81" t="s">
        <v>57</v>
      </c>
      <c r="R46" s="82">
        <v>0.13180458</v>
      </c>
    </row>
    <row r="47" spans="16:20" x14ac:dyDescent="0.25">
      <c r="P47" s="80">
        <v>45382</v>
      </c>
      <c r="Q47" s="81" t="s">
        <v>52</v>
      </c>
      <c r="R47" s="82">
        <v>9.8916519999999994E-2</v>
      </c>
    </row>
    <row r="48" spans="16:20" x14ac:dyDescent="0.25">
      <c r="P48" s="80">
        <v>45382</v>
      </c>
      <c r="Q48" s="81" t="s">
        <v>14621</v>
      </c>
      <c r="R48" s="82">
        <v>5.6084830000000002E-2</v>
      </c>
    </row>
  </sheetData>
  <sortState xmlns:xlrd2="http://schemas.microsoft.com/office/spreadsheetml/2017/richdata2" ref="P42:R48">
    <sortCondition descending="1" ref="R42:R48"/>
  </sortState>
  <conditionalFormatting sqref="G4:G17">
    <cfRule type="dataBar" priority="2">
      <dataBar showValue="0">
        <cfvo type="min"/>
        <cfvo type="max"/>
        <color rgb="FFD25347"/>
      </dataBar>
      <extLst>
        <ext xmlns:x14="http://schemas.microsoft.com/office/spreadsheetml/2009/9/main" uri="{B025F937-C7B1-47D3-B67F-A62EFF666E3E}">
          <x14:id>{39699F5F-35DE-41AD-9AE5-E3464DB5EF50}</x14:id>
        </ext>
      </extLst>
    </cfRule>
  </conditionalFormatting>
  <conditionalFormatting sqref="I4:I17">
    <cfRule type="containsText" dxfId="3"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39699F5F-35DE-41AD-9AE5-E3464DB5EF50}">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729FF-CE97-497B-B1B4-B9C5B3C599B8}">
  <dimension ref="B1:O67"/>
  <sheetViews>
    <sheetView topLeftCell="A4" zoomScale="130" zoomScaleNormal="130" workbookViewId="0">
      <selection activeCell="G19" sqref="G19"/>
    </sheetView>
  </sheetViews>
  <sheetFormatPr defaultRowHeight="15" x14ac:dyDescent="0.25"/>
  <cols>
    <col min="2" max="2" width="5" bestFit="1" customWidth="1"/>
    <col min="3" max="3" width="3.570312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9.7109375" bestFit="1" customWidth="1"/>
    <col min="11" max="11" width="18.28515625" bestFit="1" customWidth="1"/>
    <col min="12" max="12" width="19.7109375" bestFit="1" customWidth="1"/>
    <col min="13" max="13" width="14.28515625" bestFit="1" customWidth="1"/>
    <col min="14" max="14" width="13" bestFit="1" customWidth="1"/>
    <col min="15" max="15" width="14.28515625" customWidth="1"/>
    <col min="16" max="16" width="13" bestFit="1" customWidth="1"/>
    <col min="17" max="17" width="14.28515625" customWidth="1"/>
    <col min="18" max="18" width="14.28515625" bestFit="1" customWidth="1"/>
    <col min="19" max="20" width="13" bestFit="1" customWidth="1"/>
    <col min="21" max="23" width="14.28515625" bestFit="1" customWidth="1"/>
  </cols>
  <sheetData>
    <row r="1" spans="2:15" x14ac:dyDescent="0.25">
      <c r="F1" t="s">
        <v>123</v>
      </c>
      <c r="G1" t="s">
        <v>20</v>
      </c>
      <c r="I1" t="s">
        <v>3</v>
      </c>
      <c r="J1" t="s">
        <v>119</v>
      </c>
      <c r="K1" t="s">
        <v>118</v>
      </c>
      <c r="L1" t="s">
        <v>120</v>
      </c>
      <c r="M1" t="s">
        <v>114</v>
      </c>
      <c r="N1" t="s">
        <v>113</v>
      </c>
      <c r="O1" t="s">
        <v>115</v>
      </c>
    </row>
    <row r="2" spans="2:15" x14ac:dyDescent="0.25">
      <c r="B2" s="69" t="s">
        <v>15185</v>
      </c>
      <c r="C2" s="78" t="s">
        <v>144</v>
      </c>
      <c r="D2" t="s">
        <v>113</v>
      </c>
      <c r="E2" t="str">
        <f>_xlfn.CONCAT(B2,"_",C2,"_",D2)</f>
        <v>878_R_PH_FOORD</v>
      </c>
      <c r="F2" t="str">
        <f>INDEX(
Table_MAPPINGS_PH_GRAPHS_2[SERIES_ID],
MATCH(E2,Table_MAPPINGS_PH_GRAPHS_2[LOOKUP],0
))</f>
        <v>7163</v>
      </c>
      <c r="G2" t="str">
        <f>INDEX(
Table_MAPPINGS_PH_GRAPHS_2[LEGEND_DESCRIPTION],
MATCH(E2,Table_MAPPINGS_PH_GRAPHS_2[LOOKUP],0
))</f>
        <v>Foord</v>
      </c>
      <c r="I2" s="1">
        <v>44197</v>
      </c>
      <c r="M2">
        <v>100000</v>
      </c>
      <c r="N2">
        <v>100000</v>
      </c>
      <c r="O2">
        <v>100000</v>
      </c>
    </row>
    <row r="3" spans="2:15" x14ac:dyDescent="0.25">
      <c r="B3" t="str">
        <f>B2</f>
        <v>878</v>
      </c>
      <c r="C3" s="78" t="s">
        <v>144</v>
      </c>
      <c r="D3" t="s">
        <v>114</v>
      </c>
      <c r="E3" t="str">
        <f>_xlfn.CONCAT(B3,"_",C3,"_",D3)</f>
        <v>878_R_PH_COMP_1</v>
      </c>
      <c r="F3" t="str">
        <f>INDEX(
Table_MAPPINGS_PH_GRAPHS_2[SERIES_ID],
MATCH(E3,Table_MAPPINGS_PH_GRAPHS_2[LOOKUP],0
))</f>
        <v>7162</v>
      </c>
      <c r="G3" t="str">
        <f>INDEX(
Table_MAPPINGS_PH_GRAPHS_2[LEGEND_DESCRIPTION],
MATCH(E3,Table_MAPPINGS_PH_GRAPHS_2[LOOKUP],0
))</f>
        <v>MSCI AC world index</v>
      </c>
      <c r="I3" s="1">
        <v>44227</v>
      </c>
      <c r="M3">
        <v>100546.35533000001</v>
      </c>
      <c r="N3">
        <v>99360</v>
      </c>
      <c r="O3">
        <v>100790</v>
      </c>
    </row>
    <row r="4" spans="2:15" x14ac:dyDescent="0.25">
      <c r="B4" t="str">
        <f>B3</f>
        <v>878</v>
      </c>
      <c r="C4" s="78" t="s">
        <v>144</v>
      </c>
      <c r="D4" t="s">
        <v>115</v>
      </c>
      <c r="E4" t="str">
        <f>_xlfn.CONCAT(B4,"_",C4,"_",D4)</f>
        <v>878_R_PH_COMP_2</v>
      </c>
      <c r="F4" t="str">
        <f>INDEX(
Table_MAPPINGS_PH_GRAPHS_2[SERIES_ID],
MATCH(E4,Table_MAPPINGS_PH_GRAPHS_2[LOOKUP],0
))</f>
        <v>8311</v>
      </c>
      <c r="G4" t="str">
        <f>INDEX(
Table_MAPPINGS_PH_GRAPHS_2[LEGEND_DESCRIPTION],
MATCH(E4,Table_MAPPINGS_PH_GRAPHS_2[LOOKUP],0
))</f>
        <v>Peer group</v>
      </c>
      <c r="I4" s="1">
        <v>44255</v>
      </c>
      <c r="M4">
        <v>102889.33026</v>
      </c>
      <c r="N4">
        <v>100800</v>
      </c>
      <c r="O4">
        <v>102473.193</v>
      </c>
    </row>
    <row r="5" spans="2:15" x14ac:dyDescent="0.25">
      <c r="I5" s="1">
        <v>44286</v>
      </c>
      <c r="M5">
        <v>105152.20697</v>
      </c>
      <c r="N5">
        <v>100680</v>
      </c>
      <c r="O5">
        <v>105239.96921</v>
      </c>
    </row>
    <row r="6" spans="2:15" x14ac:dyDescent="0.25">
      <c r="I6" s="1">
        <v>44316</v>
      </c>
      <c r="M6">
        <v>108242.49434999999</v>
      </c>
      <c r="N6">
        <v>102060</v>
      </c>
      <c r="O6">
        <v>108155.11636</v>
      </c>
    </row>
    <row r="7" spans="2:15" x14ac:dyDescent="0.25">
      <c r="I7" s="1">
        <v>44347</v>
      </c>
      <c r="M7">
        <v>110702.41473999999</v>
      </c>
      <c r="N7">
        <v>103180</v>
      </c>
      <c r="O7">
        <v>109755.81208</v>
      </c>
    </row>
    <row r="8" spans="2:15" x14ac:dyDescent="0.25">
      <c r="I8" s="1">
        <v>44377</v>
      </c>
      <c r="M8">
        <v>111323.48097999999</v>
      </c>
      <c r="N8">
        <v>103230</v>
      </c>
      <c r="O8">
        <v>110293.61556000001</v>
      </c>
    </row>
    <row r="9" spans="2:15" x14ac:dyDescent="0.25">
      <c r="I9" s="1">
        <v>44408</v>
      </c>
      <c r="M9">
        <v>112563.88546</v>
      </c>
      <c r="N9">
        <v>100070</v>
      </c>
      <c r="O9">
        <v>111242.14065</v>
      </c>
    </row>
    <row r="10" spans="2:15" x14ac:dyDescent="0.25">
      <c r="I10" s="1">
        <v>44439</v>
      </c>
      <c r="M10">
        <v>114522.22624</v>
      </c>
      <c r="N10">
        <v>100210</v>
      </c>
      <c r="O10">
        <v>112899.64855</v>
      </c>
    </row>
    <row r="11" spans="2:15" x14ac:dyDescent="0.25">
      <c r="I11" s="1">
        <v>44469</v>
      </c>
      <c r="M11">
        <v>110271.68345</v>
      </c>
      <c r="N11">
        <v>96810</v>
      </c>
      <c r="O11">
        <v>107774.00451</v>
      </c>
    </row>
    <row r="12" spans="2:15" x14ac:dyDescent="0.25">
      <c r="I12" s="1">
        <v>44500</v>
      </c>
      <c r="M12">
        <v>115183.95149000001</v>
      </c>
      <c r="N12">
        <v>100010</v>
      </c>
      <c r="O12">
        <v>112516.06071000001</v>
      </c>
    </row>
    <row r="13" spans="2:15" x14ac:dyDescent="0.25">
      <c r="I13" s="1">
        <v>44530</v>
      </c>
      <c r="M13">
        <v>112504.87908</v>
      </c>
      <c r="N13">
        <v>95220</v>
      </c>
      <c r="O13">
        <v>110580.78447</v>
      </c>
    </row>
    <row r="14" spans="2:15" x14ac:dyDescent="0.25">
      <c r="I14" s="1">
        <v>44561</v>
      </c>
      <c r="M14">
        <v>118409.1251</v>
      </c>
      <c r="N14">
        <v>98870</v>
      </c>
      <c r="O14">
        <v>115125.65471</v>
      </c>
    </row>
    <row r="15" spans="2:15" x14ac:dyDescent="0.25">
      <c r="I15" s="1">
        <v>44592</v>
      </c>
      <c r="M15">
        <v>113801.34215</v>
      </c>
      <c r="N15">
        <v>96530</v>
      </c>
      <c r="O15">
        <v>108079.96464000001</v>
      </c>
    </row>
    <row r="16" spans="2:15" x14ac:dyDescent="0.25">
      <c r="I16" s="1">
        <v>44620</v>
      </c>
      <c r="M16">
        <v>112144.23374</v>
      </c>
      <c r="N16">
        <v>96480</v>
      </c>
      <c r="O16">
        <v>105994.02132</v>
      </c>
    </row>
    <row r="17" spans="9:15" x14ac:dyDescent="0.25">
      <c r="I17" s="1">
        <v>44651</v>
      </c>
      <c r="M17">
        <v>114743.46203</v>
      </c>
      <c r="N17">
        <v>99550</v>
      </c>
      <c r="O17">
        <v>108315.29038999999</v>
      </c>
    </row>
    <row r="18" spans="9:15" x14ac:dyDescent="0.25">
      <c r="I18" s="1">
        <v>44681</v>
      </c>
      <c r="M18">
        <v>108419.71677</v>
      </c>
      <c r="N18">
        <v>95430</v>
      </c>
      <c r="O18">
        <v>101404.77486</v>
      </c>
    </row>
    <row r="19" spans="9:15" x14ac:dyDescent="0.25">
      <c r="I19" s="1">
        <v>44712</v>
      </c>
      <c r="M19">
        <v>109873.22523</v>
      </c>
      <c r="N19">
        <v>95100</v>
      </c>
      <c r="O19">
        <v>101364.21295</v>
      </c>
    </row>
    <row r="20" spans="9:15" x14ac:dyDescent="0.25">
      <c r="I20" s="1">
        <v>44742</v>
      </c>
      <c r="M20">
        <v>98381.415989999994</v>
      </c>
      <c r="N20">
        <v>90610</v>
      </c>
      <c r="O20">
        <v>92545.526419999995</v>
      </c>
    </row>
    <row r="21" spans="9:15" x14ac:dyDescent="0.25">
      <c r="I21" s="1">
        <v>44773</v>
      </c>
      <c r="M21">
        <v>103912.31073</v>
      </c>
      <c r="N21">
        <v>92270</v>
      </c>
      <c r="O21">
        <v>97441.184770000007</v>
      </c>
    </row>
    <row r="22" spans="9:15" x14ac:dyDescent="0.25">
      <c r="I22" s="1">
        <v>44804</v>
      </c>
      <c r="M22">
        <v>99954.665210000006</v>
      </c>
      <c r="N22">
        <v>89310</v>
      </c>
      <c r="O22">
        <v>92783.496140000003</v>
      </c>
    </row>
    <row r="23" spans="9:15" x14ac:dyDescent="0.25">
      <c r="I23" s="1">
        <v>44834</v>
      </c>
      <c r="M23">
        <v>91086.276370000007</v>
      </c>
      <c r="N23">
        <v>82640</v>
      </c>
      <c r="O23">
        <v>84850.50722</v>
      </c>
    </row>
    <row r="24" spans="9:15" x14ac:dyDescent="0.25">
      <c r="I24" s="1">
        <v>44865</v>
      </c>
      <c r="M24">
        <v>98846.351670000004</v>
      </c>
      <c r="N24">
        <v>83950</v>
      </c>
      <c r="O24">
        <v>90204.574229999998</v>
      </c>
    </row>
    <row r="25" spans="9:15" x14ac:dyDescent="0.25">
      <c r="I25" s="1">
        <v>44895</v>
      </c>
      <c r="M25">
        <v>107235.32007</v>
      </c>
      <c r="N25">
        <v>91870</v>
      </c>
      <c r="O25">
        <v>96545.955799999996</v>
      </c>
    </row>
    <row r="26" spans="9:15" x14ac:dyDescent="0.25">
      <c r="I26" s="1">
        <v>44926</v>
      </c>
      <c r="M26">
        <v>102634.29668</v>
      </c>
      <c r="N26">
        <v>92310</v>
      </c>
      <c r="O26">
        <v>93639.922529999996</v>
      </c>
    </row>
    <row r="27" spans="9:15" x14ac:dyDescent="0.25">
      <c r="I27" s="1">
        <v>44957</v>
      </c>
      <c r="M27">
        <v>108645.98411</v>
      </c>
      <c r="N27">
        <v>103110</v>
      </c>
      <c r="O27">
        <v>99351.957800000004</v>
      </c>
    </row>
    <row r="28" spans="9:15" x14ac:dyDescent="0.25">
      <c r="I28" s="1">
        <v>44985</v>
      </c>
      <c r="M28">
        <v>105504.82216</v>
      </c>
      <c r="N28">
        <v>98230</v>
      </c>
      <c r="O28">
        <v>96689.325330000007</v>
      </c>
    </row>
    <row r="29" spans="9:15" x14ac:dyDescent="0.25">
      <c r="I29" s="1">
        <v>45016</v>
      </c>
      <c r="M29">
        <v>110642.90012999999</v>
      </c>
      <c r="N29">
        <v>101990</v>
      </c>
      <c r="O29">
        <v>100856.63525000001</v>
      </c>
    </row>
    <row r="30" spans="9:15" x14ac:dyDescent="0.25">
      <c r="I30" s="1">
        <v>45046</v>
      </c>
      <c r="M30">
        <v>112161.25715999999</v>
      </c>
      <c r="N30">
        <v>100260</v>
      </c>
      <c r="O30">
        <v>102006.40089</v>
      </c>
    </row>
    <row r="31" spans="9:15" x14ac:dyDescent="0.25">
      <c r="I31" s="1">
        <v>45077</v>
      </c>
      <c r="M31">
        <v>110558.75073</v>
      </c>
      <c r="N31">
        <v>98270</v>
      </c>
      <c r="O31">
        <v>100996.53752</v>
      </c>
    </row>
    <row r="32" spans="9:15" x14ac:dyDescent="0.25">
      <c r="I32" s="1">
        <v>45107</v>
      </c>
      <c r="M32">
        <v>117333.63606999999</v>
      </c>
      <c r="N32">
        <v>103470</v>
      </c>
      <c r="O32">
        <v>105622.17894</v>
      </c>
    </row>
    <row r="33" spans="9:15" x14ac:dyDescent="0.25">
      <c r="I33" s="1">
        <v>45138</v>
      </c>
      <c r="M33">
        <v>120962.21051</v>
      </c>
      <c r="N33">
        <v>106440</v>
      </c>
      <c r="O33">
        <v>108706.34656999999</v>
      </c>
    </row>
    <row r="34" spans="9:15" x14ac:dyDescent="0.25">
      <c r="I34" s="1">
        <v>45169</v>
      </c>
      <c r="M34">
        <v>117807.33682</v>
      </c>
      <c r="N34">
        <v>101740</v>
      </c>
      <c r="O34">
        <v>106108.26489000001</v>
      </c>
    </row>
    <row r="35" spans="9:15" x14ac:dyDescent="0.25">
      <c r="I35" s="1">
        <v>45199</v>
      </c>
      <c r="M35">
        <v>114241.63797</v>
      </c>
      <c r="N35">
        <v>99540</v>
      </c>
      <c r="O35">
        <v>101832.10180999999</v>
      </c>
    </row>
    <row r="36" spans="9:15" x14ac:dyDescent="0.25">
      <c r="I36" s="1">
        <v>45230</v>
      </c>
      <c r="M36">
        <v>110413.93455000001</v>
      </c>
      <c r="N36">
        <v>95530</v>
      </c>
      <c r="O36">
        <v>98217.0622</v>
      </c>
    </row>
    <row r="37" spans="9:15" x14ac:dyDescent="0.25">
      <c r="I37" s="1">
        <v>45260</v>
      </c>
      <c r="M37">
        <v>120444.36222</v>
      </c>
      <c r="N37">
        <v>100000</v>
      </c>
      <c r="O37">
        <v>106398.54347999999</v>
      </c>
    </row>
    <row r="38" spans="9:15" x14ac:dyDescent="0.25">
      <c r="I38" s="1">
        <v>45291</v>
      </c>
      <c r="M38">
        <v>125121.31629</v>
      </c>
      <c r="N38">
        <v>105710</v>
      </c>
      <c r="O38">
        <v>111537.59312999999</v>
      </c>
    </row>
    <row r="39" spans="9:15" x14ac:dyDescent="0.25">
      <c r="I39" s="1">
        <v>45322</v>
      </c>
      <c r="M39">
        <v>124167.65942</v>
      </c>
      <c r="N39">
        <v>101630</v>
      </c>
      <c r="O39">
        <v>111403.74802</v>
      </c>
    </row>
    <row r="40" spans="9:15" x14ac:dyDescent="0.25">
      <c r="I40" s="1">
        <v>45351</v>
      </c>
      <c r="M40">
        <v>128230.10352</v>
      </c>
      <c r="N40">
        <v>103750</v>
      </c>
      <c r="O40">
        <v>114979.80833</v>
      </c>
    </row>
    <row r="41" spans="9:15" x14ac:dyDescent="0.25">
      <c r="I41" s="1">
        <v>45382</v>
      </c>
      <c r="M41">
        <v>131901.71296</v>
      </c>
      <c r="N41">
        <v>107740</v>
      </c>
      <c r="O41">
        <v>118095.76114</v>
      </c>
    </row>
    <row r="42" spans="9:15" x14ac:dyDescent="0.25">
      <c r="I42" s="1">
        <v>45412</v>
      </c>
      <c r="M42">
        <v>127282.59632</v>
      </c>
      <c r="N42">
        <v>109620</v>
      </c>
      <c r="O42">
        <v>114068.69568999999</v>
      </c>
    </row>
    <row r="43" spans="9:15" x14ac:dyDescent="0.25">
      <c r="I43" s="1">
        <v>45443</v>
      </c>
      <c r="M43">
        <v>130197.85026000001</v>
      </c>
      <c r="N43">
        <v>118450</v>
      </c>
      <c r="O43">
        <v>117901.40386999999</v>
      </c>
    </row>
    <row r="44" spans="9:15" x14ac:dyDescent="0.25">
      <c r="I44" s="1">
        <v>45473</v>
      </c>
      <c r="M44">
        <v>132690.61752999999</v>
      </c>
      <c r="N44">
        <v>118010</v>
      </c>
      <c r="O44">
        <v>119964.67844</v>
      </c>
    </row>
    <row r="45" spans="9:15" x14ac:dyDescent="0.25">
      <c r="I45" s="1">
        <v>45504</v>
      </c>
      <c r="M45">
        <v>133706.91162</v>
      </c>
      <c r="N45">
        <v>119940</v>
      </c>
      <c r="O45">
        <v>120780.43825000001</v>
      </c>
    </row>
    <row r="46" spans="9:15" x14ac:dyDescent="0.25">
      <c r="I46" s="1">
        <v>45535</v>
      </c>
      <c r="M46">
        <v>134941.43070999999</v>
      </c>
      <c r="N46">
        <v>119250</v>
      </c>
      <c r="O46">
        <v>123212.77873000001</v>
      </c>
    </row>
    <row r="47" spans="9:15" x14ac:dyDescent="0.25">
      <c r="I47" s="1">
        <v>45565</v>
      </c>
      <c r="M47">
        <v>137460.10336000001</v>
      </c>
      <c r="N47">
        <v>125350</v>
      </c>
      <c r="O47">
        <v>125427.63808999999</v>
      </c>
    </row>
    <row r="48" spans="9:15" x14ac:dyDescent="0.25">
      <c r="I48" s="1">
        <v>45596</v>
      </c>
      <c r="M48">
        <v>131348.59808</v>
      </c>
      <c r="N48">
        <v>120890</v>
      </c>
      <c r="O48">
        <v>121733.78161000001</v>
      </c>
    </row>
    <row r="49" spans="9:15" x14ac:dyDescent="0.25">
      <c r="I49" s="1">
        <v>45626</v>
      </c>
      <c r="M49">
        <v>135380.09051000001</v>
      </c>
      <c r="N49">
        <v>118090</v>
      </c>
      <c r="O49">
        <v>124208.52957</v>
      </c>
    </row>
    <row r="50" spans="9:15" x14ac:dyDescent="0.25">
      <c r="I50" s="1">
        <v>45657</v>
      </c>
      <c r="M50">
        <v>130885.89865</v>
      </c>
      <c r="N50">
        <v>116190</v>
      </c>
      <c r="O50">
        <v>120743.3302</v>
      </c>
    </row>
    <row r="51" spans="9:15" x14ac:dyDescent="0.25">
      <c r="I51" s="1">
        <v>45688</v>
      </c>
      <c r="M51">
        <v>134143.24369</v>
      </c>
      <c r="N51">
        <v>124220</v>
      </c>
      <c r="O51">
        <v>124131.65247</v>
      </c>
    </row>
    <row r="52" spans="9:15" x14ac:dyDescent="0.25">
      <c r="I52" s="1">
        <v>45716</v>
      </c>
      <c r="M52">
        <v>130430.16207000001</v>
      </c>
      <c r="N52">
        <v>128780</v>
      </c>
      <c r="O52">
        <v>122528.29977</v>
      </c>
    </row>
    <row r="53" spans="9:15" x14ac:dyDescent="0.25">
      <c r="I53" s="1">
        <v>45747</v>
      </c>
      <c r="M53">
        <v>126987.68388</v>
      </c>
      <c r="N53">
        <v>124880</v>
      </c>
      <c r="O53">
        <v>117807.04790000001</v>
      </c>
    </row>
    <row r="54" spans="9:15" x14ac:dyDescent="0.25">
      <c r="I54" s="1">
        <v>45777</v>
      </c>
      <c r="M54">
        <v>127682.78254</v>
      </c>
      <c r="N54">
        <v>119480</v>
      </c>
      <c r="O54">
        <v>117565.73901</v>
      </c>
    </row>
    <row r="55" spans="9:15" x14ac:dyDescent="0.25">
      <c r="I55" s="1">
        <v>45808</v>
      </c>
      <c r="M55">
        <v>136470.46327000001</v>
      </c>
      <c r="N55">
        <v>122210</v>
      </c>
      <c r="O55">
        <v>124227.39939999999</v>
      </c>
    </row>
    <row r="56" spans="9:15" x14ac:dyDescent="0.25">
      <c r="I56" s="1">
        <v>45838</v>
      </c>
      <c r="M56">
        <v>142624.35555000001</v>
      </c>
      <c r="N56">
        <v>122710</v>
      </c>
      <c r="O56">
        <v>129357.46924000001</v>
      </c>
    </row>
    <row r="57" spans="9:15" x14ac:dyDescent="0.25">
      <c r="I57" s="1">
        <v>45869</v>
      </c>
      <c r="M57">
        <v>143676.45803000001</v>
      </c>
      <c r="N57">
        <v>125750</v>
      </c>
      <c r="O57">
        <v>130854.93717999999</v>
      </c>
    </row>
    <row r="58" spans="9:15" x14ac:dyDescent="0.25">
      <c r="I58" s="1">
        <v>45900</v>
      </c>
      <c r="M58">
        <v>145805.97321</v>
      </c>
      <c r="N58">
        <v>126780</v>
      </c>
      <c r="O58">
        <v>133846.31114000001</v>
      </c>
    </row>
    <row r="59" spans="9:15" x14ac:dyDescent="0.25">
      <c r="I59" s="1">
        <v>45930</v>
      </c>
      <c r="M59">
        <v>152685.98444</v>
      </c>
      <c r="N59">
        <v>136790</v>
      </c>
      <c r="O59">
        <v>139034.55822000001</v>
      </c>
    </row>
    <row r="60" spans="9:15" x14ac:dyDescent="0.25">
      <c r="I60" s="1">
        <v>45961</v>
      </c>
      <c r="M60">
        <v>158496.56228000001</v>
      </c>
      <c r="N60">
        <v>135950</v>
      </c>
      <c r="O60">
        <v>143212.86230000001</v>
      </c>
    </row>
    <row r="61" spans="9:15" x14ac:dyDescent="0.25">
      <c r="I61" s="1">
        <v>45991</v>
      </c>
      <c r="M61">
        <v>157108.46398</v>
      </c>
      <c r="N61">
        <v>138260</v>
      </c>
      <c r="O61">
        <v>143058.58051999999</v>
      </c>
    </row>
    <row r="62" spans="9:15" x14ac:dyDescent="0.25">
      <c r="I62" s="1">
        <v>46022</v>
      </c>
      <c r="M62">
        <v>159469.93877000001</v>
      </c>
      <c r="N62">
        <v>140710</v>
      </c>
      <c r="O62">
        <v>144377.47190999999</v>
      </c>
    </row>
    <row r="63" spans="9:15" x14ac:dyDescent="0.25">
      <c r="I63" s="1">
        <v>46053</v>
      </c>
      <c r="M63">
        <v>167218.17212999999</v>
      </c>
      <c r="N63">
        <v>148490</v>
      </c>
      <c r="O63">
        <v>149188.08019000001</v>
      </c>
    </row>
    <row r="64" spans="9:15" x14ac:dyDescent="0.25">
      <c r="I64" s="1">
        <v>46081</v>
      </c>
      <c r="M64">
        <v>173893.21117</v>
      </c>
      <c r="N64">
        <v>146690</v>
      </c>
      <c r="O64">
        <v>152566.98879999999</v>
      </c>
    </row>
    <row r="65" spans="9:15" x14ac:dyDescent="0.25">
      <c r="I65" s="1">
        <v>46112</v>
      </c>
      <c r="M65">
        <v>160502.98233999999</v>
      </c>
      <c r="N65">
        <v>136950</v>
      </c>
      <c r="O65">
        <v>140772.41631</v>
      </c>
    </row>
    <row r="66" spans="9:15" x14ac:dyDescent="0.25">
      <c r="I66" s="1">
        <v>46142</v>
      </c>
      <c r="M66">
        <v>178606.80916</v>
      </c>
      <c r="N66">
        <v>139160</v>
      </c>
      <c r="O66">
        <v>153396.03633999999</v>
      </c>
    </row>
    <row r="67" spans="9:15" x14ac:dyDescent="0.25">
      <c r="I67" s="1">
        <v>46173</v>
      </c>
      <c r="J67">
        <v>197730.51621</v>
      </c>
      <c r="K67">
        <v>138550</v>
      </c>
      <c r="L67">
        <v>161175.39207</v>
      </c>
      <c r="M67">
        <v>197730.51621</v>
      </c>
      <c r="N67">
        <v>138550</v>
      </c>
      <c r="O67">
        <v>161175.39207</v>
      </c>
    </row>
  </sheetData>
  <phoneticPr fontId="1" type="noConversion"/>
  <pageMargins left="0.7" right="0.7" top="0.75" bottom="0.75" header="0.3" footer="0.3"/>
  <drawing r:id="rId1"/>
  <tableParts count="1">
    <tablePart r:id="rId2"/>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ABE-9212-44EA-A02E-CC665360094B}">
  <dimension ref="B1:I4"/>
  <sheetViews>
    <sheetView zoomScale="145" zoomScaleNormal="145" workbookViewId="0">
      <selection activeCell="F2" sqref="F2"/>
    </sheetView>
  </sheetViews>
  <sheetFormatPr defaultRowHeight="15" x14ac:dyDescent="0.25"/>
  <cols>
    <col min="2" max="2" width="5" bestFit="1" customWidth="1"/>
    <col min="3" max="3" width="3.570312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1" width="19.7109375" bestFit="1" customWidth="1"/>
    <col min="12" max="13" width="14.28515625" bestFit="1" customWidth="1"/>
    <col min="14" max="14" width="13" bestFit="1" customWidth="1"/>
    <col min="15" max="15" width="14.28515625" customWidth="1"/>
    <col min="16" max="16" width="14.28515625" bestFit="1" customWidth="1"/>
    <col min="17" max="18" width="13" bestFit="1" customWidth="1"/>
    <col min="19" max="21" width="14.28515625" bestFit="1" customWidth="1"/>
  </cols>
  <sheetData>
    <row r="1" spans="2:9" x14ac:dyDescent="0.25">
      <c r="F1" t="s">
        <v>123</v>
      </c>
      <c r="G1" t="s">
        <v>20</v>
      </c>
      <c r="I1" t="s">
        <v>3</v>
      </c>
    </row>
    <row r="2" spans="2:9" x14ac:dyDescent="0.25">
      <c r="B2" s="69" t="s">
        <v>15185</v>
      </c>
      <c r="C2" s="78" t="s">
        <v>15186</v>
      </c>
      <c r="D2" t="s">
        <v>113</v>
      </c>
      <c r="E2" t="str">
        <f>_xlfn.CONCAT(B2,"_",C2,"_",D2)</f>
        <v>878_R1_PH_FOORD</v>
      </c>
      <c r="F2" t="e">
        <f>INDEX(
Table_MAPPINGS_PH_GRAPHS_2[SERIES_ID],
MATCH(E2,Table_MAPPINGS_PH_GRAPHS_2[LOOKUP],0
))</f>
        <v>#N/A</v>
      </c>
      <c r="G2" t="e">
        <f>INDEX(
Table_MAPPINGS_PH_GRAPHS_2[LEGEND_DESCRIPTION],
MATCH(E2,Table_MAPPINGS_PH_GRAPHS_2[LOOKUP],0
))</f>
        <v>#N/A</v>
      </c>
      <c r="I2" s="1"/>
    </row>
    <row r="3" spans="2:9" x14ac:dyDescent="0.25">
      <c r="B3" t="str">
        <f>B2</f>
        <v>878</v>
      </c>
      <c r="C3" s="78" t="s">
        <v>15186</v>
      </c>
      <c r="D3" t="s">
        <v>114</v>
      </c>
      <c r="E3" t="str">
        <f>_xlfn.CONCAT(B3,"_",C3,"_",D3)</f>
        <v>878_R1_PH_COMP_1</v>
      </c>
      <c r="F3" t="e">
        <f>INDEX(
Table_MAPPINGS_PH_GRAPHS_2[SERIES_ID],
MATCH(E3,Table_MAPPINGS_PH_GRAPHS_2[LOOKUP],0
))</f>
        <v>#N/A</v>
      </c>
      <c r="G3" t="e">
        <f>INDEX(
Table_MAPPINGS_PH_GRAPHS_2[LEGEND_DESCRIPTION],
MATCH(E3,Table_MAPPINGS_PH_GRAPHS_2[LOOKUP],0
))</f>
        <v>#N/A</v>
      </c>
    </row>
    <row r="4" spans="2:9" x14ac:dyDescent="0.25">
      <c r="B4" t="str">
        <f>B3</f>
        <v>878</v>
      </c>
      <c r="C4" s="78" t="s">
        <v>15186</v>
      </c>
      <c r="D4" t="s">
        <v>115</v>
      </c>
      <c r="E4" t="str">
        <f>_xlfn.CONCAT(B4,"_",C4,"_",D4)</f>
        <v>878_R1_PH_COMP_2</v>
      </c>
      <c r="F4" t="e">
        <f>INDEX(
Table_MAPPINGS_PH_GRAPHS_2[SERIES_ID],
MATCH(E4,Table_MAPPINGS_PH_GRAPHS_2[LOOKUP],0
))</f>
        <v>#N/A</v>
      </c>
      <c r="G4" t="e">
        <f>INDEX(
Table_MAPPINGS_PH_GRAPHS_2[LEGEND_DESCRIPTION],
MATCH(E4,Table_MAPPINGS_PH_GRAPHS_2[LOOKUP],0
))</f>
        <v>#N/A</v>
      </c>
    </row>
  </sheetData>
  <pageMargins left="0.7" right="0.7" top="0.75" bottom="0.75" header="0.3" footer="0.3"/>
  <drawing r:id="rId1"/>
  <tableParts count="1">
    <tablePart r:id="rId2"/>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C2E5-55FA-403D-9950-BA4CAE794E85}">
  <dimension ref="A1:M11"/>
  <sheetViews>
    <sheetView zoomScale="145" zoomScaleNormal="145" workbookViewId="0">
      <selection activeCell="F12" sqref="F12"/>
    </sheetView>
  </sheetViews>
  <sheetFormatPr defaultRowHeight="15" x14ac:dyDescent="0.25"/>
  <cols>
    <col min="1" max="1" width="24.140625" bestFit="1" customWidth="1"/>
    <col min="2" max="2" width="15.5703125" bestFit="1" customWidth="1"/>
    <col min="3" max="3" width="30.42578125" bestFit="1" customWidth="1"/>
    <col min="4" max="4" width="9.42578125" bestFit="1" customWidth="1"/>
    <col min="5" max="5" width="12.42578125" bestFit="1" customWidth="1"/>
    <col min="6" max="6" width="13.5703125" bestFit="1" customWidth="1"/>
    <col min="7" max="7" width="20.7109375" bestFit="1" customWidth="1"/>
    <col min="8" max="8" width="32.7109375" bestFit="1" customWidth="1"/>
    <col min="12" max="12" width="11" bestFit="1" customWidth="1"/>
    <col min="13" max="13" width="19.140625" bestFit="1" customWidth="1"/>
  </cols>
  <sheetData>
    <row r="1" spans="1:13" x14ac:dyDescent="0.25">
      <c r="C1" s="2"/>
      <c r="D1" s="2"/>
      <c r="E1" s="2"/>
    </row>
    <row r="2" spans="1:13" x14ac:dyDescent="0.25">
      <c r="C2" s="52" t="s">
        <v>16186</v>
      </c>
      <c r="D2" s="52"/>
      <c r="E2" s="52"/>
    </row>
    <row r="3" spans="1:13" x14ac:dyDescent="0.25">
      <c r="M3" s="52" t="s">
        <v>16183</v>
      </c>
    </row>
    <row r="4" spans="1:13" x14ac:dyDescent="0.25">
      <c r="A4" t="s">
        <v>9</v>
      </c>
      <c r="B4" t="s">
        <v>0</v>
      </c>
      <c r="C4" t="s">
        <v>10</v>
      </c>
      <c r="D4" t="s">
        <v>14521</v>
      </c>
      <c r="E4" t="s">
        <v>14520</v>
      </c>
      <c r="L4" t="s">
        <v>21</v>
      </c>
      <c r="M4" s="64">
        <v>28.608070000000001</v>
      </c>
    </row>
    <row r="5" spans="1:13" x14ac:dyDescent="0.25">
      <c r="A5" t="s">
        <v>21</v>
      </c>
      <c r="B5" s="1">
        <v>46173</v>
      </c>
      <c r="C5" s="54">
        <v>0.47857864</v>
      </c>
      <c r="D5">
        <v>1</v>
      </c>
      <c r="E5" s="54">
        <v>0.1077</v>
      </c>
      <c r="L5" t="s">
        <v>14519</v>
      </c>
      <c r="M5" s="64">
        <v>22.166229999999999</v>
      </c>
    </row>
    <row r="6" spans="1:13" x14ac:dyDescent="0.25">
      <c r="A6" t="s">
        <v>26</v>
      </c>
      <c r="B6" s="1">
        <v>46173</v>
      </c>
      <c r="C6" s="54">
        <v>0.17551554999999996</v>
      </c>
      <c r="D6">
        <v>6</v>
      </c>
      <c r="E6" s="54">
        <v>0.28610000000000002</v>
      </c>
      <c r="L6" t="s">
        <v>22</v>
      </c>
      <c r="M6" s="64">
        <v>10.768420000000001</v>
      </c>
    </row>
    <row r="7" spans="1:13" x14ac:dyDescent="0.25">
      <c r="A7" t="s">
        <v>14618</v>
      </c>
      <c r="B7" s="1">
        <v>46173</v>
      </c>
      <c r="C7" s="54">
        <v>0.11542069000000001</v>
      </c>
      <c r="D7">
        <v>2</v>
      </c>
      <c r="E7" s="54">
        <v>0.17199999999999999</v>
      </c>
      <c r="L7" t="s">
        <v>24</v>
      </c>
      <c r="M7" s="64">
        <v>4.57064</v>
      </c>
    </row>
    <row r="8" spans="1:13" x14ac:dyDescent="0.25">
      <c r="A8" t="s">
        <v>23</v>
      </c>
      <c r="B8" s="1">
        <v>46173</v>
      </c>
      <c r="C8" s="54">
        <v>0.11322828</v>
      </c>
      <c r="D8">
        <v>3</v>
      </c>
      <c r="E8" s="54">
        <v>4.5699999999999998E-2</v>
      </c>
      <c r="L8" t="s">
        <v>25</v>
      </c>
      <c r="M8" s="64">
        <v>17.20205</v>
      </c>
    </row>
    <row r="9" spans="1:13" x14ac:dyDescent="0.25">
      <c r="A9" t="s">
        <v>16281</v>
      </c>
      <c r="B9" s="1">
        <v>46173</v>
      </c>
      <c r="C9" s="54">
        <v>6.4897910000000003E-2</v>
      </c>
      <c r="D9">
        <v>4</v>
      </c>
      <c r="E9" s="54">
        <v>0.125</v>
      </c>
      <c r="L9" t="s">
        <v>23</v>
      </c>
      <c r="M9" s="64">
        <v>12.499269999999999</v>
      </c>
    </row>
    <row r="10" spans="1:13" x14ac:dyDescent="0.25">
      <c r="A10" t="s">
        <v>24</v>
      </c>
      <c r="B10" s="1">
        <v>46173</v>
      </c>
      <c r="C10" s="54">
        <v>5.2358910000000002E-2</v>
      </c>
      <c r="D10">
        <v>5</v>
      </c>
      <c r="E10" s="54">
        <v>4.19E-2</v>
      </c>
      <c r="L10" t="s">
        <v>16184</v>
      </c>
      <c r="M10" s="54">
        <v>0.43758000000000002</v>
      </c>
    </row>
    <row r="11" spans="1:13" x14ac:dyDescent="0.25">
      <c r="E11" s="54"/>
      <c r="L11" t="s">
        <v>16185</v>
      </c>
      <c r="M11" s="54">
        <v>3.7477399999999998</v>
      </c>
    </row>
  </sheetData>
  <pageMargins left="0.7" right="0.7" top="0.75" bottom="0.75" header="0.3" footer="0.3"/>
  <drawing r:id="rId1"/>
  <tableParts count="1">
    <tablePart r:id="rId2"/>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4B05-8249-4312-A230-AB0B57264C09}">
  <dimension ref="A1:N14"/>
  <sheetViews>
    <sheetView showGridLines="0" zoomScale="130" zoomScaleNormal="130" workbookViewId="0">
      <selection activeCell="M11" sqref="M11"/>
    </sheetView>
  </sheetViews>
  <sheetFormatPr defaultColWidth="42.28515625" defaultRowHeight="15" x14ac:dyDescent="0.25"/>
  <cols>
    <col min="1" max="1" width="5.28515625" bestFit="1" customWidth="1"/>
    <col min="2" max="2" width="8.85546875" bestFit="1" customWidth="1"/>
    <col min="3" max="3" width="6" bestFit="1" customWidth="1"/>
    <col min="4" max="4" width="10.140625" bestFit="1" customWidth="1"/>
    <col min="5" max="5" width="3.7109375" customWidth="1"/>
    <col min="6" max="6" width="22.140625" customWidth="1"/>
    <col min="7" max="7" width="10.5703125" customWidth="1"/>
    <col min="8" max="8" width="4" bestFit="1" customWidth="1"/>
    <col min="9" max="9" width="2.7109375" style="49" customWidth="1"/>
    <col min="10" max="10" width="5" style="5" bestFit="1" customWidth="1"/>
    <col min="11" max="11" width="1.7109375" bestFit="1" customWidth="1"/>
    <col min="12" max="12" width="2.85546875" bestFit="1" customWidth="1"/>
  </cols>
  <sheetData>
    <row r="1" spans="1:14" x14ac:dyDescent="0.25">
      <c r="A1" t="s">
        <v>142</v>
      </c>
      <c r="B1" t="s">
        <v>143</v>
      </c>
      <c r="C1" t="s">
        <v>42</v>
      </c>
      <c r="D1" t="s">
        <v>124</v>
      </c>
      <c r="F1" s="4"/>
      <c r="G1" s="4"/>
      <c r="H1" s="4"/>
      <c r="I1" s="48"/>
      <c r="J1" s="4"/>
    </row>
    <row r="2" spans="1:14" ht="14.1" customHeight="1" x14ac:dyDescent="0.25">
      <c r="A2" s="7">
        <v>1</v>
      </c>
      <c r="B2" s="7">
        <v>879</v>
      </c>
      <c r="C2" s="7" t="s">
        <v>128</v>
      </c>
      <c r="D2" s="7" t="str">
        <f>_xlfn.TEXTJOIN("_",TRUE,B2,C2,A2)</f>
        <v>879_ESAOT_1</v>
      </c>
      <c r="F2" s="3" t="str">
        <f>INDEX(
Table_V_FFS_ESAOT_MAX_10_CATEGORIES[[ITEM_DESCRIPTION]:[ITEM_DESCRIPTION]],
MATCH(D2,Table_V_FFS_ESAOT_MAX_10_CATEGORIES[[LOOKUP]:[LOOKUP]],0)
)</f>
        <v>Consumer discretionary</v>
      </c>
      <c r="G2" s="4">
        <f>INDEX(
Table_V_FFS_ESAOT_MAX_10_CATEGORIES[[CURRENT_VALUE]:[CURRENT_VALUE]],
MATCH(
D2,Table_V_FFS_ESAOT_MAX_10_CATEGORIES[[LOOKUP]:[LOOKUP]],0)
)</f>
        <v>27.288737000000001</v>
      </c>
      <c r="H2" s="12">
        <f>IFERROR(INDEX(
Table_V_FFS_ESAOT_MAX_10_CATEGORIES[[CURRENT_VALUE]:[CURRENT_VALUE]],
MATCH(
D2,Table_V_FFS_ESAOT_MAX_10_CATEGORIES[[LOOKUP]:[LOOKUP]],0)
),0)</f>
        <v>27.288737000000001</v>
      </c>
      <c r="I2" s="53" t="str">
        <f t="shared" ref="I2:I10" si="0">IFERROR(IF(J2=0,"",IF(J2&gt;0,$L$2,$L$3)),"")</f>
        <v>q</v>
      </c>
      <c r="J2" s="12">
        <f>INDEX(
Table_V_FFS_ESAOT_MAX_10_CATEGORIES[[CHANGE]:[CHANGE]],
MATCH(D2,Table_V_FFS_ESAOT_MAX_10_CATEGORIES[[LOOKUP]:[LOOKUP]],0)
)</f>
        <v>-0.221829</v>
      </c>
      <c r="L2" s="10" t="s">
        <v>125</v>
      </c>
    </row>
    <row r="3" spans="1:14" ht="14.1" customHeight="1" x14ac:dyDescent="0.25">
      <c r="A3" s="7">
        <v>2</v>
      </c>
      <c r="B3" s="7">
        <f>B2</f>
        <v>879</v>
      </c>
      <c r="C3" s="7" t="s">
        <v>128</v>
      </c>
      <c r="D3" s="7" t="str">
        <f t="shared" ref="D3:D11" si="1">_xlfn.TEXTJOIN("_",TRUE,B3,C3,A3)</f>
        <v>879_ESAOT_2</v>
      </c>
      <c r="F3" s="3" t="str">
        <f>INDEX(
Table_V_FFS_ESAOT_MAX_10_CATEGORIES[[ITEM_DESCRIPTION]:[ITEM_DESCRIPTION]],
MATCH(D3,Table_V_FFS_ESAOT_MAX_10_CATEGORIES[[LOOKUP]:[LOOKUP]],0)
)</f>
        <v>Consumer staples</v>
      </c>
      <c r="G3" s="4">
        <f>INDEX(
Table_V_FFS_ESAOT_MAX_10_CATEGORIES[[CURRENT_VALUE]:[CURRENT_VALUE]],
MATCH(
D3,Table_V_FFS_ESAOT_MAX_10_CATEGORIES[[LOOKUP]:[LOOKUP]],0)
)</f>
        <v>14.266104</v>
      </c>
      <c r="H3" s="12">
        <f>INDEX(
Table_V_FFS_ESAOT_MAX_10_CATEGORIES[[CURRENT_VALUE]:[CURRENT_VALUE]],
MATCH(
D3,Table_V_FFS_ESAOT_MAX_10_CATEGORIES[[LOOKUP]:[LOOKUP]],0)
)</f>
        <v>14.266104</v>
      </c>
      <c r="I3" s="53" t="str">
        <f t="shared" si="0"/>
        <v>q</v>
      </c>
      <c r="J3" s="12">
        <f>INDEX(
Table_V_FFS_ESAOT_MAX_10_CATEGORIES[[CHANGE]:[CHANGE]],
MATCH(D3,Table_V_FFS_ESAOT_MAX_10_CATEGORIES[[LOOKUP]:[LOOKUP]],0)
)</f>
        <v>-0.81604299999999996</v>
      </c>
      <c r="L3" s="10" t="s">
        <v>126</v>
      </c>
      <c r="N3" s="74" t="s">
        <v>16202</v>
      </c>
    </row>
    <row r="4" spans="1:14" ht="14.1" customHeight="1" x14ac:dyDescent="0.25">
      <c r="A4" s="7">
        <v>3</v>
      </c>
      <c r="B4" s="7">
        <f t="shared" ref="B4:B11" si="2">B3</f>
        <v>879</v>
      </c>
      <c r="C4" s="7" t="s">
        <v>128</v>
      </c>
      <c r="D4" s="7" t="str">
        <f t="shared" si="1"/>
        <v>879_ESAOT_3</v>
      </c>
      <c r="F4" s="3" t="str">
        <f>INDEX(
Table_V_FFS_ESAOT_MAX_10_CATEGORIES[[ITEM_DESCRIPTION]:[ITEM_DESCRIPTION]],
MATCH(D4,Table_V_FFS_ESAOT_MAX_10_CATEGORIES[[LOOKUP]:[LOOKUP]],0)
)</f>
        <v>Communication services</v>
      </c>
      <c r="G4" s="4">
        <f>INDEX(
Table_V_FFS_ESAOT_MAX_10_CATEGORIES[[CURRENT_VALUE]:[CURRENT_VALUE]],
MATCH(
D4,Table_V_FFS_ESAOT_MAX_10_CATEGORIES[[LOOKUP]:[LOOKUP]],0)
)</f>
        <v>13.787518</v>
      </c>
      <c r="H4" s="12">
        <f>INDEX(
Table_V_FFS_ESAOT_MAX_10_CATEGORIES[[CURRENT_VALUE]:[CURRENT_VALUE]],
MATCH(
D4,Table_V_FFS_ESAOT_MAX_10_CATEGORIES[[LOOKUP]:[LOOKUP]],0)
)</f>
        <v>13.787518</v>
      </c>
      <c r="I4" s="53" t="str">
        <f t="shared" si="0"/>
        <v>p</v>
      </c>
      <c r="J4" s="12">
        <f>INDEX(
Table_V_FFS_ESAOT_MAX_10_CATEGORIES[[CHANGE]:[CHANGE]],
MATCH(D4,Table_V_FFS_ESAOT_MAX_10_CATEGORIES[[LOOKUP]:[LOOKUP]],0)
)</f>
        <v>0.79013500000000003</v>
      </c>
      <c r="L4" s="11"/>
    </row>
    <row r="5" spans="1:14" ht="14.1" customHeight="1" x14ac:dyDescent="0.25">
      <c r="A5" s="7">
        <v>4</v>
      </c>
      <c r="B5" s="7">
        <f t="shared" si="2"/>
        <v>879</v>
      </c>
      <c r="C5" s="7" t="s">
        <v>128</v>
      </c>
      <c r="D5" s="7" t="str">
        <f t="shared" si="1"/>
        <v>879_ESAOT_4</v>
      </c>
      <c r="F5" s="3" t="str">
        <f>INDEX(
Table_V_FFS_ESAOT_MAX_10_CATEGORIES[[ITEM_DESCRIPTION]:[ITEM_DESCRIPTION]],
MATCH(D5,Table_V_FFS_ESAOT_MAX_10_CATEGORIES[[LOOKUP]:[LOOKUP]],0)
)</f>
        <v>Information technology</v>
      </c>
      <c r="G5" s="4">
        <f>INDEX(
Table_V_FFS_ESAOT_MAX_10_CATEGORIES[[CURRENT_VALUE]:[CURRENT_VALUE]],
MATCH(
D5,Table_V_FFS_ESAOT_MAX_10_CATEGORIES[[LOOKUP]:[LOOKUP]],0)
)</f>
        <v>12.544064000000001</v>
      </c>
      <c r="H5" s="12">
        <f>INDEX(
Table_V_FFS_ESAOT_MAX_10_CATEGORIES[[CURRENT_VALUE]:[CURRENT_VALUE]],
MATCH(
D5,Table_V_FFS_ESAOT_MAX_10_CATEGORIES[[LOOKUP]:[LOOKUP]],0)
)</f>
        <v>12.544064000000001</v>
      </c>
      <c r="I5" s="53" t="str">
        <f t="shared" si="0"/>
        <v>q</v>
      </c>
      <c r="J5" s="12">
        <f>INDEX(
Table_V_FFS_ESAOT_MAX_10_CATEGORIES[[CHANGE]:[CHANGE]],
MATCH(D5,Table_V_FFS_ESAOT_MAX_10_CATEGORIES[[LOOKUP]:[LOOKUP]],0)
)</f>
        <v>-0.40460600000000002</v>
      </c>
      <c r="L5" s="11"/>
    </row>
    <row r="6" spans="1:14" ht="14.1" customHeight="1" x14ac:dyDescent="0.25">
      <c r="A6" s="7">
        <v>5</v>
      </c>
      <c r="B6" s="7">
        <f t="shared" si="2"/>
        <v>879</v>
      </c>
      <c r="C6" s="7" t="s">
        <v>128</v>
      </c>
      <c r="D6" s="7" t="str">
        <f t="shared" si="1"/>
        <v>879_ESAOT_5</v>
      </c>
      <c r="F6" s="3" t="str">
        <f>INDEX(
Table_V_FFS_ESAOT_MAX_10_CATEGORIES[[ITEM_DESCRIPTION]:[ITEM_DESCRIPTION]],
MATCH(D6,Table_V_FFS_ESAOT_MAX_10_CATEGORIES[[LOOKUP]:[LOOKUP]],0)
)</f>
        <v>Energy</v>
      </c>
      <c r="G6" s="4">
        <f>INDEX(
Table_V_FFS_ESAOT_MAX_10_CATEGORIES[[CURRENT_VALUE]:[CURRENT_VALUE]],
MATCH(
D6,Table_V_FFS_ESAOT_MAX_10_CATEGORIES[[LOOKUP]:[LOOKUP]],0)
)</f>
        <v>8.861027</v>
      </c>
      <c r="H6" s="12">
        <f>INDEX(
Table_V_FFS_ESAOT_MAX_10_CATEGORIES[[CURRENT_VALUE]:[CURRENT_VALUE]],
MATCH(
D6,Table_V_FFS_ESAOT_MAX_10_CATEGORIES[[LOOKUP]:[LOOKUP]],0)
)</f>
        <v>8.861027</v>
      </c>
      <c r="I6" s="53" t="str">
        <f t="shared" si="0"/>
        <v>q</v>
      </c>
      <c r="J6" s="12">
        <f>INDEX(
Table_V_FFS_ESAOT_MAX_10_CATEGORIES[[CHANGE]:[CHANGE]],
MATCH(D6,Table_V_FFS_ESAOT_MAX_10_CATEGORIES[[LOOKUP]:[LOOKUP]],0)
)</f>
        <v>-1.102131</v>
      </c>
      <c r="L6" s="11"/>
    </row>
    <row r="7" spans="1:14" ht="14.1" customHeight="1" x14ac:dyDescent="0.25">
      <c r="A7" s="7">
        <v>6</v>
      </c>
      <c r="B7" s="7">
        <f t="shared" si="2"/>
        <v>879</v>
      </c>
      <c r="C7" s="7" t="s">
        <v>128</v>
      </c>
      <c r="D7" s="7" t="str">
        <f t="shared" si="1"/>
        <v>879_ESAOT_6</v>
      </c>
      <c r="F7" s="3" t="str">
        <f>INDEX(
Table_V_FFS_ESAOT_MAX_10_CATEGORIES[[ITEM_DESCRIPTION]:[ITEM_DESCRIPTION]],
MATCH(D7,Table_V_FFS_ESAOT_MAX_10_CATEGORIES[[LOOKUP]:[LOOKUP]],0)
)</f>
        <v>Cash</v>
      </c>
      <c r="G7" s="4">
        <f>INDEX(
Table_V_FFS_ESAOT_MAX_10_CATEGORIES[[CURRENT_VALUE]:[CURRENT_VALUE]],
MATCH(
D7,Table_V_FFS_ESAOT_MAX_10_CATEGORIES[[LOOKUP]:[LOOKUP]],0)
)</f>
        <v>8.6871139999999993</v>
      </c>
      <c r="H7" s="12">
        <f>INDEX(
Table_V_FFS_ESAOT_MAX_10_CATEGORIES[[CURRENT_VALUE]:[CURRENT_VALUE]],
MATCH(
D7,Table_V_FFS_ESAOT_MAX_10_CATEGORIES[[LOOKUP]:[LOOKUP]],0)
)</f>
        <v>8.6871139999999993</v>
      </c>
      <c r="I7" s="53" t="str">
        <f t="shared" si="0"/>
        <v>q</v>
      </c>
      <c r="J7" s="12">
        <f>INDEX(
Table_V_FFS_ESAOT_MAX_10_CATEGORIES[[CHANGE]:[CHANGE]],
MATCH(D7,Table_V_FFS_ESAOT_MAX_10_CATEGORIES[[LOOKUP]:[LOOKUP]],0)
)</f>
        <v>-0.78654199999999996</v>
      </c>
      <c r="L7" s="13"/>
    </row>
    <row r="8" spans="1:14" ht="14.1" customHeight="1" x14ac:dyDescent="0.25">
      <c r="A8" s="7">
        <v>7</v>
      </c>
      <c r="B8" s="7">
        <f t="shared" si="2"/>
        <v>879</v>
      </c>
      <c r="C8" s="7" t="s">
        <v>128</v>
      </c>
      <c r="D8" s="7" t="str">
        <f t="shared" si="1"/>
        <v>879_ESAOT_7</v>
      </c>
      <c r="F8" s="3" t="str">
        <f>INDEX(
Table_V_FFS_ESAOT_MAX_10_CATEGORIES[[ITEM_DESCRIPTION]:[ITEM_DESCRIPTION]],
MATCH(D8,Table_V_FFS_ESAOT_MAX_10_CATEGORIES[[LOOKUP]:[LOOKUP]],0)
)</f>
        <v>Materials</v>
      </c>
      <c r="G8" s="4">
        <f>INDEX(
Table_V_FFS_ESAOT_MAX_10_CATEGORIES[[CURRENT_VALUE]:[CURRENT_VALUE]],
MATCH(
D8,Table_V_FFS_ESAOT_MAX_10_CATEGORIES[[LOOKUP]:[LOOKUP]],0)
)</f>
        <v>4.7376719999999999</v>
      </c>
      <c r="H8" s="12">
        <f>INDEX(
Table_V_FFS_ESAOT_MAX_10_CATEGORIES[[CURRENT_VALUE]:[CURRENT_VALUE]],
MATCH(
D8,Table_V_FFS_ESAOT_MAX_10_CATEGORIES[[LOOKUP]:[LOOKUP]],0)
)</f>
        <v>4.7376719999999999</v>
      </c>
      <c r="I8" s="53" t="str">
        <f t="shared" si="0"/>
        <v>p</v>
      </c>
      <c r="J8" s="12">
        <f>INDEX(
Table_V_FFS_ESAOT_MAX_10_CATEGORIES[[CHANGE]:[CHANGE]],
MATCH(D8,Table_V_FFS_ESAOT_MAX_10_CATEGORIES[[LOOKUP]:[LOOKUP]],0)
)</f>
        <v>0.26038</v>
      </c>
      <c r="L8" s="11"/>
    </row>
    <row r="9" spans="1:14" ht="14.1" customHeight="1" x14ac:dyDescent="0.25">
      <c r="A9" s="7">
        <v>8</v>
      </c>
      <c r="B9" s="7">
        <f t="shared" si="2"/>
        <v>879</v>
      </c>
      <c r="C9" s="7" t="s">
        <v>128</v>
      </c>
      <c r="D9" s="7" t="str">
        <f t="shared" si="1"/>
        <v>879_ESAOT_8</v>
      </c>
      <c r="F9" s="3" t="str">
        <f>INDEX(
Table_V_FFS_ESAOT_MAX_10_CATEGORIES[[ITEM_DESCRIPTION]:[ITEM_DESCRIPTION]],
MATCH(D9,Table_V_FFS_ESAOT_MAX_10_CATEGORIES[[LOOKUP]:[LOOKUP]],0)
)</f>
        <v>Industrials</v>
      </c>
      <c r="G9" s="4">
        <f>INDEX(
Table_V_FFS_ESAOT_MAX_10_CATEGORIES[[CURRENT_VALUE]:[CURRENT_VALUE]],
MATCH(
D9,Table_V_FFS_ESAOT_MAX_10_CATEGORIES[[LOOKUP]:[LOOKUP]],0)
)</f>
        <v>3.9988109999999999</v>
      </c>
      <c r="H9" s="12">
        <f>INDEX(
Table_V_FFS_ESAOT_MAX_10_CATEGORIES[[CURRENT_VALUE]:[CURRENT_VALUE]],
MATCH(
D9,Table_V_FFS_ESAOT_MAX_10_CATEGORIES[[LOOKUP]:[LOOKUP]],0)
)</f>
        <v>3.9988109999999999</v>
      </c>
      <c r="I9" s="53" t="str">
        <f t="shared" si="0"/>
        <v>p</v>
      </c>
      <c r="J9" s="12">
        <f>INDEX(
Table_V_FFS_ESAOT_MAX_10_CATEGORIES[[CHANGE]:[CHANGE]],
MATCH(D9,Table_V_FFS_ESAOT_MAX_10_CATEGORIES[[LOOKUP]:[LOOKUP]],0)
)</f>
        <v>1.2537130000000001</v>
      </c>
      <c r="L9" s="11"/>
    </row>
    <row r="10" spans="1:14" ht="14.1" customHeight="1" x14ac:dyDescent="0.25">
      <c r="A10" s="7">
        <v>9</v>
      </c>
      <c r="B10" s="7">
        <f t="shared" si="2"/>
        <v>879</v>
      </c>
      <c r="C10" s="7" t="s">
        <v>128</v>
      </c>
      <c r="D10" s="7" t="str">
        <f t="shared" si="1"/>
        <v>879_ESAOT_9</v>
      </c>
      <c r="F10" s="3" t="str">
        <f>INDEX(
Table_V_FFS_ESAOT_MAX_10_CATEGORIES[[ITEM_DESCRIPTION]:[ITEM_DESCRIPTION]],
MATCH(D10,Table_V_FFS_ESAOT_MAX_10_CATEGORIES[[LOOKUP]:[LOOKUP]],0)
)</f>
        <v>Financials</v>
      </c>
      <c r="G10" s="4">
        <f>INDEX(
Table_V_FFS_ESAOT_MAX_10_CATEGORIES[[CURRENT_VALUE]:[CURRENT_VALUE]],
MATCH(
D10,Table_V_FFS_ESAOT_MAX_10_CATEGORIES[[LOOKUP]:[LOOKUP]],0)
)</f>
        <v>3.0155180000000001</v>
      </c>
      <c r="H10" s="12">
        <f>INDEX(
Table_V_FFS_ESAOT_MAX_10_CATEGORIES[[CURRENT_VALUE]:[CURRENT_VALUE]],
MATCH(
D10,Table_V_FFS_ESAOT_MAX_10_CATEGORIES[[LOOKUP]:[LOOKUP]],0)
)</f>
        <v>3.0155180000000001</v>
      </c>
      <c r="I10" s="53" t="str">
        <f t="shared" si="0"/>
        <v>p</v>
      </c>
      <c r="J10" s="12">
        <f>INDEX(
Table_V_FFS_ESAOT_MAX_10_CATEGORIES[[CHANGE]:[CHANGE]],
MATCH(D10,Table_V_FFS_ESAOT_MAX_10_CATEGORIES[[LOOKUP]:[LOOKUP]],0)
)</f>
        <v>0.45625100000000002</v>
      </c>
      <c r="L10" s="11"/>
    </row>
    <row r="11" spans="1:14" ht="14.1" customHeight="1" x14ac:dyDescent="0.25">
      <c r="A11" s="7">
        <v>10</v>
      </c>
      <c r="B11" s="7">
        <f t="shared" si="2"/>
        <v>879</v>
      </c>
      <c r="C11" s="7" t="s">
        <v>128</v>
      </c>
      <c r="D11" s="7" t="str">
        <f t="shared" si="1"/>
        <v>879_ESAOT_10</v>
      </c>
      <c r="F11" s="3" t="str">
        <f>INDEX(
Table_V_FFS_ESAOT_MAX_10_CATEGORIES[[ITEM_DESCRIPTION]:[ITEM_DESCRIPTION]],
MATCH(D11,Table_V_FFS_ESAOT_MAX_10_CATEGORIES[[LOOKUP]:[LOOKUP]],0)
)</f>
        <v>Property</v>
      </c>
      <c r="G11" s="4">
        <f>INDEX(
Table_V_FFS_ESAOT_MAX_10_CATEGORIES[[CURRENT_VALUE]:[CURRENT_VALUE]],
MATCH(
D11,Table_V_FFS_ESAOT_MAX_10_CATEGORIES[[LOOKUP]:[LOOKUP]],0)
)</f>
        <v>2.8134359999999998</v>
      </c>
      <c r="H11" s="12">
        <f>INDEX(
Table_V_FFS_ESAOT_MAX_10_CATEGORIES[[CURRENT_VALUE]:[CURRENT_VALUE]],
MATCH(
D11,Table_V_FFS_ESAOT_MAX_10_CATEGORIES[[LOOKUP]:[LOOKUP]],0)
)</f>
        <v>2.8134359999999998</v>
      </c>
      <c r="I11" s="53" t="str">
        <f>IFERROR(IF(J11=0,"",IF(J11&gt;0,$L$2,$L$3)),"")</f>
        <v>p</v>
      </c>
      <c r="J11" s="12">
        <f>INDEX(
Table_V_FFS_ESAOT_MAX_10_CATEGORIES[[CHANGE]:[CHANGE]],
MATCH(D11,Table_V_FFS_ESAOT_MAX_10_CATEGORIES[[LOOKUP]:[LOOKUP]],0)
)</f>
        <v>0.57067100000000004</v>
      </c>
      <c r="L11" s="11"/>
    </row>
    <row r="14" spans="1:14" x14ac:dyDescent="0.25">
      <c r="G14" s="9"/>
      <c r="H14" s="9"/>
    </row>
  </sheetData>
  <conditionalFormatting sqref="G2:G11">
    <cfRule type="dataBar" priority="2">
      <dataBar showValue="0">
        <cfvo type="min"/>
        <cfvo type="max"/>
        <color rgb="FFD25347"/>
      </dataBar>
      <extLst>
        <ext xmlns:x14="http://schemas.microsoft.com/office/spreadsheetml/2009/9/main" uri="{B025F937-C7B1-47D3-B67F-A62EFF666E3E}">
          <x14:id>{DC8D0892-D7D7-48E7-A0B3-D8D13D0A46D4}</x14:id>
        </ext>
      </extLst>
    </cfRule>
  </conditionalFormatting>
  <conditionalFormatting sqref="I2:I11">
    <cfRule type="containsText" dxfId="2" priority="1" operator="containsText" text="q">
      <formula>NOT(ISERROR(SEARCH("q",I2)))</formula>
    </cfRule>
  </conditionalFormatting>
  <pageMargins left="0.7" right="0.7" top="0.75" bottom="0.75" header="0.3" footer="0.3"/>
  <pageSetup paperSize="9" orientation="portrait" r:id="rId1"/>
  <ignoredErrors>
    <ignoredError sqref="J11" evalError="1"/>
  </ignoredErrors>
  <drawing r:id="rId2"/>
  <extLst>
    <ext xmlns:x14="http://schemas.microsoft.com/office/spreadsheetml/2009/9/main" uri="{78C0D931-6437-407d-A8EE-F0AAD7539E65}">
      <x14:conditionalFormattings>
        <x14:conditionalFormatting xmlns:xm="http://schemas.microsoft.com/office/excel/2006/main">
          <x14:cfRule type="dataBar" id="{DC8D0892-D7D7-48E7-A0B3-D8D13D0A46D4}">
            <x14:dataBar minLength="0" maxLength="100" gradient="0">
              <x14:cfvo type="autoMin"/>
              <x14:cfvo type="autoMax"/>
              <x14:negativeFillColor rgb="FFFF0000"/>
              <x14:axisColor rgb="FF000000"/>
            </x14:dataBar>
          </x14:cfRule>
          <xm:sqref>G2:G11</xm:sqref>
        </x14:conditionalFormatting>
      </x14:conditionalFormatting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CA81-080E-4108-A985-0CB56AE938D2}">
  <dimension ref="A1:T18"/>
  <sheetViews>
    <sheetView showGridLines="0" zoomScale="115" zoomScaleNormal="115" workbookViewId="0">
      <selection activeCell="J1" sqref="J1"/>
    </sheetView>
  </sheetViews>
  <sheetFormatPr defaultColWidth="42.28515625" defaultRowHeight="11.25" customHeight="1"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58"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5" width="42.28515625" style="15"/>
    <col min="16" max="16" width="5.5703125" style="15" customWidth="1"/>
    <col min="17" max="17" width="18.5703125" style="15" customWidth="1"/>
    <col min="18" max="18" width="8.140625" style="15" customWidth="1"/>
    <col min="19" max="19" width="13.28515625" style="15" customWidth="1"/>
    <col min="20" max="20" width="18.140625" style="15" customWidth="1"/>
    <col min="21" max="16384" width="42.28515625" style="15"/>
  </cols>
  <sheetData>
    <row r="1" spans="1:20" ht="11.25" customHeight="1" x14ac:dyDescent="0.25">
      <c r="A1" s="15" t="s">
        <v>142</v>
      </c>
      <c r="B1" s="15" t="s">
        <v>143</v>
      </c>
      <c r="C1" s="15" t="s">
        <v>42</v>
      </c>
      <c r="D1" s="15" t="s">
        <v>124</v>
      </c>
      <c r="F1" s="17"/>
      <c r="G1" s="17"/>
      <c r="H1" s="20"/>
      <c r="I1" s="57"/>
      <c r="J1" s="20"/>
      <c r="Q1" s="97" t="s">
        <v>15775</v>
      </c>
    </row>
    <row r="2" spans="1:20" ht="11.25" customHeight="1" x14ac:dyDescent="0.25">
      <c r="F2" s="17"/>
      <c r="G2" s="17"/>
      <c r="H2" s="20"/>
      <c r="I2" s="57"/>
      <c r="J2" s="20"/>
    </row>
    <row r="3" spans="1:20" ht="11.25" customHeight="1" x14ac:dyDescent="0.25">
      <c r="G3" s="17"/>
      <c r="R3" s="98" t="s">
        <v>15774</v>
      </c>
      <c r="S3" s="98" t="s">
        <v>15776</v>
      </c>
      <c r="T3" s="98" t="s">
        <v>15777</v>
      </c>
    </row>
    <row r="4" spans="1:20" ht="11.25" customHeight="1" x14ac:dyDescent="0.15">
      <c r="A4" s="7">
        <v>1</v>
      </c>
      <c r="B4" s="7">
        <v>879</v>
      </c>
      <c r="C4" s="7" t="s">
        <v>128</v>
      </c>
      <c r="D4" s="7" t="str">
        <f>_xlfn.TEXTJOIN("_",TRUE,B4,C4,A4)</f>
        <v>879_ESAOT_1</v>
      </c>
      <c r="F4" s="33" t="str">
        <f>INDEX(
Table_V_FFS_ESAOT_ALL_SPECIFIED_CATEGORIES[[ITEM_DESCRIPTION]:[ITEM_DESCRIPTION]],
MATCH(D4,Table_V_FFS_ESAOT_ALL_SPECIFIED_CATEGORIES[[LOOKUP]:[LOOKUP]],0)
)</f>
        <v>Consumer discretionary</v>
      </c>
      <c r="G4" s="17">
        <f>INDEX(
Table_V_FFS_ESAOT_ALL_SPECIFIED_CATEGORIES[[CURRENT_VALUE]:[CURRENT_VALUE]],
MATCH(D4,Table_V_FFS_ESAOT_ALL_SPECIFIED_CATEGORIES[[LOOKUP]:[LOOKUP]],0)
)</f>
        <v>27.288737000000001</v>
      </c>
      <c r="H4" s="34">
        <f>INDEX(
Table_V_FFS_ESAOT_ALL_SPECIFIED_CATEGORIES[[CURRENT_VALUE]:[CURRENT_VALUE]],
MATCH(D4,Table_V_FFS_ESAOT_ALL_SPECIFIED_CATEGORIES[[LOOKUP]:[LOOKUP]],0)
)</f>
        <v>27.288737000000001</v>
      </c>
      <c r="I4" s="59" t="str">
        <f t="shared" ref="I4:I15" si="0">IF(J4=0,"",IF(J4&gt;0,$L$4,$L$5))</f>
        <v>q</v>
      </c>
      <c r="J4" s="35">
        <f>ROUND(INDEX(
Table_V_FFS_ESAOT_ALL_SPECIFIED_CATEGORIES[[CHANGE]:[CHANGE]],
MATCH(D4,Table_V_FFS_ESAOT_ALL_SPECIFIED_CATEGORIES[[LOOKUP]:[LOOKUP]],0)
),1)</f>
        <v>-0.2</v>
      </c>
      <c r="L4" s="10" t="s">
        <v>125</v>
      </c>
      <c r="Q4" s="15" t="s">
        <v>14663</v>
      </c>
      <c r="R4" s="36">
        <v>32</v>
      </c>
      <c r="S4" s="36">
        <v>12.82</v>
      </c>
      <c r="T4" s="36">
        <f>R4-S4</f>
        <v>19.18</v>
      </c>
    </row>
    <row r="5" spans="1:20" ht="11.25" customHeight="1" x14ac:dyDescent="0.15">
      <c r="A5" s="7">
        <v>2</v>
      </c>
      <c r="B5" s="7">
        <f>B4</f>
        <v>879</v>
      </c>
      <c r="C5" s="7" t="s">
        <v>128</v>
      </c>
      <c r="D5" s="7" t="str">
        <f t="shared" ref="D5:D15" si="1">_xlfn.TEXTJOIN("_",TRUE,B5,C5,A5)</f>
        <v>879_ESAOT_2</v>
      </c>
      <c r="F5" s="33" t="str">
        <f>INDEX(
Table_V_FFS_ESAOT_ALL_SPECIFIED_CATEGORIES[[ITEM_DESCRIPTION]:[ITEM_DESCRIPTION]],
MATCH(D5,Table_V_FFS_ESAOT_ALL_SPECIFIED_CATEGORIES[[LOOKUP]:[LOOKUP]],0)
)</f>
        <v>Consumer staples</v>
      </c>
      <c r="G5" s="17">
        <f>INDEX(
Table_V_FFS_ESAOT_ALL_SPECIFIED_CATEGORIES[[CURRENT_VALUE]:[CURRENT_VALUE]],
MATCH(D5,Table_V_FFS_ESAOT_ALL_SPECIFIED_CATEGORIES[[LOOKUP]:[LOOKUP]],0)
)</f>
        <v>14.266104</v>
      </c>
      <c r="H5" s="34">
        <f>INDEX(
Table_V_FFS_ESAOT_ALL_SPECIFIED_CATEGORIES[[CURRENT_VALUE]:[CURRENT_VALUE]],
MATCH(D5,Table_V_FFS_ESAOT_ALL_SPECIFIED_CATEGORIES[[LOOKUP]:[LOOKUP]],0)
)</f>
        <v>14.266104</v>
      </c>
      <c r="I5" s="59" t="str">
        <f t="shared" si="0"/>
        <v>q</v>
      </c>
      <c r="J5" s="35">
        <f>ROUND(INDEX(
Table_V_FFS_ESAOT_ALL_SPECIFIED_CATEGORIES[[CHANGE]:[CHANGE]],
MATCH(D5,Table_V_FFS_ESAOT_ALL_SPECIFIED_CATEGORIES[[LOOKUP]:[LOOKUP]],0)
),1)</f>
        <v>-0.8</v>
      </c>
      <c r="L5" s="10" t="s">
        <v>126</v>
      </c>
      <c r="Q5" s="15" t="s">
        <v>14668</v>
      </c>
      <c r="R5" s="36">
        <v>16</v>
      </c>
      <c r="S5" s="36">
        <v>9.68</v>
      </c>
      <c r="T5" s="36">
        <f t="shared" ref="T5:T15" si="2">R5-S5</f>
        <v>6.32</v>
      </c>
    </row>
    <row r="6" spans="1:20" ht="11.25" customHeight="1" x14ac:dyDescent="0.15">
      <c r="A6" s="7">
        <v>3</v>
      </c>
      <c r="B6" s="7">
        <f>B4</f>
        <v>879</v>
      </c>
      <c r="C6" s="7" t="s">
        <v>128</v>
      </c>
      <c r="D6" s="7" t="str">
        <f t="shared" si="1"/>
        <v>879_ESAOT_3</v>
      </c>
      <c r="F6" s="33" t="str">
        <f>INDEX(
Table_V_FFS_ESAOT_ALL_SPECIFIED_CATEGORIES[[ITEM_DESCRIPTION]:[ITEM_DESCRIPTION]],
MATCH(D6,Table_V_FFS_ESAOT_ALL_SPECIFIED_CATEGORIES[[LOOKUP]:[LOOKUP]],0)
)</f>
        <v>Communication services</v>
      </c>
      <c r="G6" s="17">
        <f>INDEX(
Table_V_FFS_ESAOT_ALL_SPECIFIED_CATEGORIES[[CURRENT_VALUE]:[CURRENT_VALUE]],
MATCH(D6,Table_V_FFS_ESAOT_ALL_SPECIFIED_CATEGORIES[[LOOKUP]:[LOOKUP]],0)
)</f>
        <v>13.787518</v>
      </c>
      <c r="H6" s="34">
        <f>INDEX(
Table_V_FFS_ESAOT_ALL_SPECIFIED_CATEGORIES[[CURRENT_VALUE]:[CURRENT_VALUE]],
MATCH(D6,Table_V_FFS_ESAOT_ALL_SPECIFIED_CATEGORIES[[LOOKUP]:[LOOKUP]],0)
)</f>
        <v>13.787518</v>
      </c>
      <c r="I6" s="59" t="str">
        <f t="shared" si="0"/>
        <v>p</v>
      </c>
      <c r="J6" s="35">
        <f>ROUND(INDEX(
Table_V_FFS_ESAOT_ALL_SPECIFIED_CATEGORIES[[CHANGE]:[CHANGE]],
MATCH(D6,Table_V_FFS_ESAOT_ALL_SPECIFIED_CATEGORIES[[LOOKUP]:[LOOKUP]],0)
),1)</f>
        <v>0.8</v>
      </c>
      <c r="L6" s="11"/>
      <c r="Q6" s="15" t="s">
        <v>55</v>
      </c>
      <c r="R6" s="36">
        <v>14</v>
      </c>
      <c r="S6" s="36">
        <v>32.020000000000003</v>
      </c>
      <c r="T6" s="36">
        <f t="shared" si="2"/>
        <v>-18.020000000000003</v>
      </c>
    </row>
    <row r="7" spans="1:20" ht="11.25" customHeight="1" x14ac:dyDescent="0.15">
      <c r="A7" s="7">
        <v>4</v>
      </c>
      <c r="B7" s="7">
        <f>B4</f>
        <v>879</v>
      </c>
      <c r="C7" s="7" t="s">
        <v>128</v>
      </c>
      <c r="D7" s="7" t="str">
        <f t="shared" si="1"/>
        <v>879_ESAOT_4</v>
      </c>
      <c r="F7" s="33" t="str">
        <f>INDEX(
Table_V_FFS_ESAOT_ALL_SPECIFIED_CATEGORIES[[ITEM_DESCRIPTION]:[ITEM_DESCRIPTION]],
MATCH(D7,Table_V_FFS_ESAOT_ALL_SPECIFIED_CATEGORIES[[LOOKUP]:[LOOKUP]],0)
)</f>
        <v>Information technology</v>
      </c>
      <c r="G7" s="17">
        <f>INDEX(
Table_V_FFS_ESAOT_ALL_SPECIFIED_CATEGORIES[[CURRENT_VALUE]:[CURRENT_VALUE]],
MATCH(D7,Table_V_FFS_ESAOT_ALL_SPECIFIED_CATEGORIES[[LOOKUP]:[LOOKUP]],0)
)</f>
        <v>12.544064000000001</v>
      </c>
      <c r="H7" s="34">
        <f>INDEX(
Table_V_FFS_ESAOT_ALL_SPECIFIED_CATEGORIES[[CURRENT_VALUE]:[CURRENT_VALUE]],
MATCH(D7,Table_V_FFS_ESAOT_ALL_SPECIFIED_CATEGORIES[[LOOKUP]:[LOOKUP]],0)
)</f>
        <v>12.544064000000001</v>
      </c>
      <c r="I7" s="59" t="str">
        <f t="shared" si="0"/>
        <v>q</v>
      </c>
      <c r="J7" s="35">
        <f>ROUND(INDEX(
Table_V_FFS_ESAOT_ALL_SPECIFIED_CATEGORIES[[CHANGE]:[CHANGE]],
MATCH(D7,Table_V_FFS_ESAOT_ALL_SPECIFIED_CATEGORIES[[LOOKUP]:[LOOKUP]],0)
),1)</f>
        <v>-0.4</v>
      </c>
      <c r="L7" s="11"/>
      <c r="Q7" s="15" t="s">
        <v>14667</v>
      </c>
      <c r="R7" s="36">
        <v>10</v>
      </c>
      <c r="S7" s="36">
        <v>2.91</v>
      </c>
      <c r="T7" s="36">
        <f t="shared" si="2"/>
        <v>7.09</v>
      </c>
    </row>
    <row r="8" spans="1:20" ht="11.25" customHeight="1" x14ac:dyDescent="0.15">
      <c r="A8" s="7">
        <v>5</v>
      </c>
      <c r="B8" s="7">
        <f>B4</f>
        <v>879</v>
      </c>
      <c r="C8" s="7" t="s">
        <v>128</v>
      </c>
      <c r="D8" s="7" t="str">
        <f t="shared" si="1"/>
        <v>879_ESAOT_5</v>
      </c>
      <c r="F8" s="33" t="str">
        <f>INDEX(
Table_V_FFS_ESAOT_ALL_SPECIFIED_CATEGORIES[[ITEM_DESCRIPTION]:[ITEM_DESCRIPTION]],
MATCH(D8,Table_V_FFS_ESAOT_ALL_SPECIFIED_CATEGORIES[[LOOKUP]:[LOOKUP]],0)
)</f>
        <v>Energy</v>
      </c>
      <c r="G8" s="17">
        <f>INDEX(
Table_V_FFS_ESAOT_ALL_SPECIFIED_CATEGORIES[[CURRENT_VALUE]:[CURRENT_VALUE]],
MATCH(D8,Table_V_FFS_ESAOT_ALL_SPECIFIED_CATEGORIES[[LOOKUP]:[LOOKUP]],0)
)</f>
        <v>8.861027</v>
      </c>
      <c r="H8" s="34">
        <f>INDEX(
Table_V_FFS_ESAOT_ALL_SPECIFIED_CATEGORIES[[CURRENT_VALUE]:[CURRENT_VALUE]],
MATCH(D8,Table_V_FFS_ESAOT_ALL_SPECIFIED_CATEGORIES[[LOOKUP]:[LOOKUP]],0)
)</f>
        <v>8.861027</v>
      </c>
      <c r="I8" s="59" t="str">
        <f t="shared" si="0"/>
        <v>q</v>
      </c>
      <c r="J8" s="35">
        <f>ROUND(INDEX(
Table_V_FFS_ESAOT_ALL_SPECIFIED_CATEGORIES[[CHANGE]:[CHANGE]],
MATCH(D8,Table_V_FFS_ESAOT_ALL_SPECIFIED_CATEGORIES[[LOOKUP]:[LOOKUP]],0)
),1)</f>
        <v>-1.1000000000000001</v>
      </c>
      <c r="L8" s="11"/>
      <c r="Q8" s="15" t="s">
        <v>56</v>
      </c>
      <c r="R8" s="36">
        <v>9</v>
      </c>
      <c r="S8" s="36">
        <v>2.88</v>
      </c>
      <c r="T8" s="36">
        <f t="shared" si="2"/>
        <v>6.12</v>
      </c>
    </row>
    <row r="9" spans="1:20" ht="11.25" customHeight="1" x14ac:dyDescent="0.2">
      <c r="A9" s="7">
        <v>6</v>
      </c>
      <c r="B9" s="7">
        <f>B4</f>
        <v>879</v>
      </c>
      <c r="C9" s="7" t="s">
        <v>128</v>
      </c>
      <c r="D9" s="7" t="str">
        <f t="shared" si="1"/>
        <v>879_ESAOT_6</v>
      </c>
      <c r="F9" s="33" t="str">
        <f>INDEX(
Table_V_FFS_ESAOT_ALL_SPECIFIED_CATEGORIES[[ITEM_DESCRIPTION]:[ITEM_DESCRIPTION]],
MATCH(D9,Table_V_FFS_ESAOT_ALL_SPECIFIED_CATEGORIES[[LOOKUP]:[LOOKUP]],0)
)</f>
        <v>Cash</v>
      </c>
      <c r="G9" s="17">
        <f>INDEX(
Table_V_FFS_ESAOT_ALL_SPECIFIED_CATEGORIES[[CURRENT_VALUE]:[CURRENT_VALUE]],
MATCH(D9,Table_V_FFS_ESAOT_ALL_SPECIFIED_CATEGORIES[[LOOKUP]:[LOOKUP]],0)
)</f>
        <v>8.6871139999999993</v>
      </c>
      <c r="H9" s="34">
        <f>INDEX(
Table_V_FFS_ESAOT_ALL_SPECIFIED_CATEGORIES[[CURRENT_VALUE]:[CURRENT_VALUE]],
MATCH(D9,Table_V_FFS_ESAOT_ALL_SPECIFIED_CATEGORIES[[LOOKUP]:[LOOKUP]],0)
)</f>
        <v>8.6871139999999993</v>
      </c>
      <c r="I9" s="59" t="str">
        <f t="shared" si="0"/>
        <v>q</v>
      </c>
      <c r="J9" s="35">
        <f>ROUND(INDEX(
Table_V_FFS_ESAOT_ALL_SPECIFIED_CATEGORIES[[CHANGE]:[CHANGE]],
MATCH(D9,Table_V_FFS_ESAOT_ALL_SPECIFIED_CATEGORIES[[LOOKUP]:[LOOKUP]],0)
),1)</f>
        <v>-0.8</v>
      </c>
      <c r="L9" s="13"/>
      <c r="Q9" s="15" t="s">
        <v>14621</v>
      </c>
      <c r="R9" s="36">
        <v>6</v>
      </c>
      <c r="S9" s="36">
        <v>0</v>
      </c>
      <c r="T9" s="36">
        <f t="shared" si="2"/>
        <v>6</v>
      </c>
    </row>
    <row r="10" spans="1:20" ht="11.25" customHeight="1" x14ac:dyDescent="0.15">
      <c r="A10" s="7">
        <v>7</v>
      </c>
      <c r="B10" s="7">
        <f>B4</f>
        <v>879</v>
      </c>
      <c r="C10" s="7" t="s">
        <v>128</v>
      </c>
      <c r="D10" s="7" t="str">
        <f t="shared" si="1"/>
        <v>879_ESAOT_7</v>
      </c>
      <c r="F10" s="33" t="str">
        <f>INDEX(
Table_V_FFS_ESAOT_ALL_SPECIFIED_CATEGORIES[[ITEM_DESCRIPTION]:[ITEM_DESCRIPTION]],
MATCH(D10,Table_V_FFS_ESAOT_ALL_SPECIFIED_CATEGORIES[[LOOKUP]:[LOOKUP]],0)
)</f>
        <v>Materials</v>
      </c>
      <c r="G10" s="17">
        <f>INDEX(
Table_V_FFS_ESAOT_ALL_SPECIFIED_CATEGORIES[[CURRENT_VALUE]:[CURRENT_VALUE]],
MATCH(D10,Table_V_FFS_ESAOT_ALL_SPECIFIED_CATEGORIES[[LOOKUP]:[LOOKUP]],0)
)</f>
        <v>4.7376719999999999</v>
      </c>
      <c r="H10" s="34">
        <f>INDEX(
Table_V_FFS_ESAOT_ALL_SPECIFIED_CATEGORIES[[CURRENT_VALUE]:[CURRENT_VALUE]],
MATCH(D10,Table_V_FFS_ESAOT_ALL_SPECIFIED_CATEGORIES[[LOOKUP]:[LOOKUP]],0)
)</f>
        <v>4.7376719999999999</v>
      </c>
      <c r="I10" s="59" t="str">
        <f t="shared" si="0"/>
        <v>p</v>
      </c>
      <c r="J10" s="35">
        <f>ROUND(INDEX(
Table_V_FFS_ESAOT_ALL_SPECIFIED_CATEGORIES[[CHANGE]:[CHANGE]],
MATCH(D10,Table_V_FFS_ESAOT_ALL_SPECIFIED_CATEGORIES[[LOOKUP]:[LOOKUP]],0)
),1)</f>
        <v>0.3</v>
      </c>
      <c r="L10" s="11"/>
      <c r="Q10" s="15" t="s">
        <v>57</v>
      </c>
      <c r="R10" s="36">
        <v>3</v>
      </c>
      <c r="S10" s="36">
        <v>4.05</v>
      </c>
      <c r="T10" s="36">
        <f t="shared" si="2"/>
        <v>-1.0499999999999998</v>
      </c>
    </row>
    <row r="11" spans="1:20" ht="11.25" customHeight="1" x14ac:dyDescent="0.15">
      <c r="A11" s="7">
        <v>8</v>
      </c>
      <c r="B11" s="7">
        <f>B4</f>
        <v>879</v>
      </c>
      <c r="C11" s="7" t="s">
        <v>128</v>
      </c>
      <c r="D11" s="7" t="str">
        <f t="shared" si="1"/>
        <v>879_ESAOT_8</v>
      </c>
      <c r="F11" s="33" t="str">
        <f>INDEX(
Table_V_FFS_ESAOT_ALL_SPECIFIED_CATEGORIES[[ITEM_DESCRIPTION]:[ITEM_DESCRIPTION]],
MATCH(D11,Table_V_FFS_ESAOT_ALL_SPECIFIED_CATEGORIES[[LOOKUP]:[LOOKUP]],0)
)</f>
        <v>Industrials</v>
      </c>
      <c r="G11" s="17">
        <f>INDEX(
Table_V_FFS_ESAOT_ALL_SPECIFIED_CATEGORIES[[CURRENT_VALUE]:[CURRENT_VALUE]],
MATCH(D11,Table_V_FFS_ESAOT_ALL_SPECIFIED_CATEGORIES[[LOOKUP]:[LOOKUP]],0)
)</f>
        <v>3.9988109999999999</v>
      </c>
      <c r="H11" s="34">
        <f>INDEX(
Table_V_FFS_ESAOT_ALL_SPECIFIED_CATEGORIES[[CURRENT_VALUE]:[CURRENT_VALUE]],
MATCH(D11,Table_V_FFS_ESAOT_ALL_SPECIFIED_CATEGORIES[[LOOKUP]:[LOOKUP]],0)
)</f>
        <v>3.9988109999999999</v>
      </c>
      <c r="I11" s="59" t="str">
        <f t="shared" si="0"/>
        <v>p</v>
      </c>
      <c r="J11" s="35">
        <f>ROUND(INDEX(
Table_V_FFS_ESAOT_ALL_SPECIFIED_CATEGORIES[[CHANGE]:[CHANGE]],
MATCH(D11,Table_V_FFS_ESAOT_ALL_SPECIFIED_CATEGORIES[[LOOKUP]:[LOOKUP]],0)
),1)</f>
        <v>1.3</v>
      </c>
      <c r="L11" s="11"/>
      <c r="Q11" s="15" t="s">
        <v>54</v>
      </c>
      <c r="R11" s="36">
        <v>3</v>
      </c>
      <c r="S11" s="36">
        <v>7.98</v>
      </c>
      <c r="T11" s="36">
        <f t="shared" si="2"/>
        <v>-4.9800000000000004</v>
      </c>
    </row>
    <row r="12" spans="1:20" ht="11.25" customHeight="1" x14ac:dyDescent="0.15">
      <c r="A12" s="7">
        <v>9</v>
      </c>
      <c r="B12" s="7">
        <f>B4</f>
        <v>879</v>
      </c>
      <c r="C12" s="7" t="s">
        <v>128</v>
      </c>
      <c r="D12" s="7" t="str">
        <f t="shared" si="1"/>
        <v>879_ESAOT_9</v>
      </c>
      <c r="F12" s="33" t="str">
        <f>INDEX(
Table_V_FFS_ESAOT_ALL_SPECIFIED_CATEGORIES[[ITEM_DESCRIPTION]:[ITEM_DESCRIPTION]],
MATCH(D12,Table_V_FFS_ESAOT_ALL_SPECIFIED_CATEGORIES[[LOOKUP]:[LOOKUP]],0)
)</f>
        <v>Financials</v>
      </c>
      <c r="G12" s="17">
        <f>INDEX(
Table_V_FFS_ESAOT_ALL_SPECIFIED_CATEGORIES[[CURRENT_VALUE]:[CURRENT_VALUE]],
MATCH(D12,Table_V_FFS_ESAOT_ALL_SPECIFIED_CATEGORIES[[LOOKUP]:[LOOKUP]],0)
)</f>
        <v>3.0155180000000001</v>
      </c>
      <c r="H12" s="34">
        <f>INDEX(
Table_V_FFS_ESAOT_ALL_SPECIFIED_CATEGORIES[[CURRENT_VALUE]:[CURRENT_VALUE]],
MATCH(D12,Table_V_FFS_ESAOT_ALL_SPECIFIED_CATEGORIES[[LOOKUP]:[LOOKUP]],0)
)</f>
        <v>3.0155180000000001</v>
      </c>
      <c r="I12" s="59" t="str">
        <f t="shared" si="0"/>
        <v>p</v>
      </c>
      <c r="J12" s="35">
        <f>ROUND(INDEX(
Table_V_FFS_ESAOT_ALL_SPECIFIED_CATEGORIES[[CHANGE]:[CHANGE]],
MATCH(D12,Table_V_FFS_ESAOT_ALL_SPECIFIED_CATEGORIES[[LOOKUP]:[LOOKUP]],0)
),1)</f>
        <v>0.5</v>
      </c>
      <c r="L12" s="11"/>
      <c r="Q12" s="15" t="s">
        <v>52</v>
      </c>
      <c r="R12" s="36">
        <v>2</v>
      </c>
      <c r="S12" s="36">
        <v>3.31</v>
      </c>
      <c r="T12" s="36">
        <f t="shared" si="2"/>
        <v>-1.31</v>
      </c>
    </row>
    <row r="13" spans="1:20" ht="11.25" customHeight="1" x14ac:dyDescent="0.15">
      <c r="A13" s="7">
        <v>10</v>
      </c>
      <c r="B13" s="7">
        <f>B4</f>
        <v>879</v>
      </c>
      <c r="C13" s="7" t="s">
        <v>128</v>
      </c>
      <c r="D13" s="7" t="str">
        <f t="shared" si="1"/>
        <v>879_ESAOT_10</v>
      </c>
      <c r="F13" s="33" t="str">
        <f>INDEX(
Table_V_FFS_ESAOT_ALL_SPECIFIED_CATEGORIES[[ITEM_DESCRIPTION]:[ITEM_DESCRIPTION]],
MATCH(D13,Table_V_FFS_ESAOT_ALL_SPECIFIED_CATEGORIES[[LOOKUP]:[LOOKUP]],0)
)</f>
        <v>Real estate</v>
      </c>
      <c r="G13" s="17">
        <f>INDEX(
Table_V_FFS_ESAOT_ALL_SPECIFIED_CATEGORIES[[CURRENT_VALUE]:[CURRENT_VALUE]],
MATCH(D13,Table_V_FFS_ESAOT_ALL_SPECIFIED_CATEGORIES[[LOOKUP]:[LOOKUP]],0)
)</f>
        <v>2.8134359999999998</v>
      </c>
      <c r="H13" s="34">
        <f>INDEX(
Table_V_FFS_ESAOT_ALL_SPECIFIED_CATEGORIES[[CURRENT_VALUE]:[CURRENT_VALUE]],
MATCH(D13,Table_V_FFS_ESAOT_ALL_SPECIFIED_CATEGORIES[[LOOKUP]:[LOOKUP]],0)
)</f>
        <v>2.8134359999999998</v>
      </c>
      <c r="I13" s="59" t="str">
        <f t="shared" si="0"/>
        <v>p</v>
      </c>
      <c r="J13" s="35">
        <f>ROUND(INDEX(
Table_V_FFS_ESAOT_ALL_SPECIFIED_CATEGORIES[[CHANGE]:[CHANGE]],
MATCH(D13,Table_V_FFS_ESAOT_ALL_SPECIFIED_CATEGORIES[[LOOKUP]:[LOOKUP]],0)
),1)</f>
        <v>0.6</v>
      </c>
      <c r="L13" s="11"/>
      <c r="Q13" s="15" t="s">
        <v>16</v>
      </c>
      <c r="R13" s="36">
        <v>2</v>
      </c>
      <c r="S13" s="36">
        <v>20.48</v>
      </c>
      <c r="T13" s="36">
        <f t="shared" si="2"/>
        <v>-18.48</v>
      </c>
    </row>
    <row r="14" spans="1:20" ht="11.25" customHeight="1" x14ac:dyDescent="0.15">
      <c r="A14" s="7">
        <v>11</v>
      </c>
      <c r="B14" s="7">
        <f>B4</f>
        <v>879</v>
      </c>
      <c r="C14" s="7" t="s">
        <v>128</v>
      </c>
      <c r="D14" s="7" t="str">
        <f t="shared" si="1"/>
        <v>879_ESAOT_11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0</v>
      </c>
      <c r="H14" s="34">
        <f>INDEX(
Table_V_FFS_ESAOT_ALL_SPECIFIED_CATEGORIES[[CURRENT_VALUE]:[CURRENT_VALUE]],
MATCH(D14,Table_V_FFS_ESAOT_ALL_SPECIFIED_CATEGORIES[[LOOKUP]:[LOOKUP]],0)
)</f>
        <v>0</v>
      </c>
      <c r="I14" s="59" t="str">
        <f t="shared" si="0"/>
        <v/>
      </c>
      <c r="J14" s="35">
        <f>ROUND(INDEX(
Table_V_FFS_ESAOT_ALL_SPECIFIED_CATEGORIES[[CHANGE]:[CHANGE]],
MATCH(D14,Table_V_FFS_ESAOT_ALL_SPECIFIED_CATEGORIES[[LOOKUP]:[LOOKUP]],0)
),1)</f>
        <v>0</v>
      </c>
      <c r="L14" s="11"/>
      <c r="Q14" s="15" t="s">
        <v>14670</v>
      </c>
      <c r="R14" s="15">
        <v>2</v>
      </c>
      <c r="S14" s="36">
        <v>1.8</v>
      </c>
      <c r="T14" s="36">
        <f t="shared" si="2"/>
        <v>0.19999999999999996</v>
      </c>
    </row>
    <row r="15" spans="1:20" ht="11.25" customHeight="1" x14ac:dyDescent="0.15">
      <c r="A15" s="7">
        <v>12</v>
      </c>
      <c r="B15" s="7">
        <f>B4</f>
        <v>879</v>
      </c>
      <c r="C15" s="7" t="s">
        <v>128</v>
      </c>
      <c r="D15" s="7" t="str">
        <f t="shared" si="1"/>
        <v>879_ESAOT_12</v>
      </c>
      <c r="F15" s="33" t="e">
        <f>INDEX(
Table_V_FFS_ESAOT_ALL_SPECIFIED_CATEGORIES[[ITEM_DESCRIPTION]:[ITEM_DESCRIPTION]],
MATCH(D15,Table_V_FFS_ESAOT_ALL_SPECIFIED_CATEGORIES[[LOOKUP]:[LOOKUP]],0)
)</f>
        <v>#N/A</v>
      </c>
      <c r="G15" s="17" t="e">
        <f>INDEX(
Table_V_FFS_ESAOT_ALL_SPECIFIED_CATEGORIES[[CURRENT_VALUE]:[CURRENT_VALUE]],
MATCH(D15,Table_V_FFS_ESAOT_ALL_SPECIFIED_CATEGORIES[[LOOKUP]:[LOOKUP]],0)
)</f>
        <v>#N/A</v>
      </c>
      <c r="H15" s="34" t="e">
        <f>INDEX(
Table_V_FFS_ESAOT_ALL_SPECIFIED_CATEGORIES[[CURRENT_VALUE]:[CURRENT_VALUE]],
MATCH(D15,Table_V_FFS_ESAOT_ALL_SPECIFIED_CATEGORIES[[LOOKUP]:[LOOKUP]],0)
)</f>
        <v>#N/A</v>
      </c>
      <c r="I15" s="59" t="e">
        <f t="shared" si="0"/>
        <v>#N/A</v>
      </c>
      <c r="J15" s="35" t="e">
        <f>ROUND(INDEX(
Table_V_FFS_ESAOT_ALL_SPECIFIED_CATEGORIES[[CHANGE]:[CHANGE]],
MATCH(D15,Table_V_FFS_ESAOT_ALL_SPECIFIED_CATEGORIES[[LOOKUP]:[LOOKUP]],0)
),1)</f>
        <v>#N/A</v>
      </c>
      <c r="L15" s="11"/>
      <c r="Q15" s="15" t="s">
        <v>51</v>
      </c>
      <c r="R15" s="15">
        <v>0</v>
      </c>
      <c r="S15" s="94">
        <v>2.06</v>
      </c>
      <c r="T15" s="36">
        <f t="shared" si="2"/>
        <v>-2.06</v>
      </c>
    </row>
    <row r="16" spans="1:20" ht="11.25" customHeight="1" x14ac:dyDescent="0.15">
      <c r="A16" s="7"/>
      <c r="B16" s="7"/>
      <c r="C16" s="7"/>
      <c r="D16" s="7"/>
      <c r="F16" s="18"/>
      <c r="G16" s="17"/>
      <c r="H16" s="7"/>
      <c r="I16" s="60"/>
      <c r="J16" s="8"/>
      <c r="L16" s="11"/>
      <c r="N16" s="16"/>
      <c r="R16" s="36">
        <f>SUM(R4:R15)</f>
        <v>99</v>
      </c>
      <c r="S16" s="36">
        <f>SUM(S4:S15)</f>
        <v>99.990000000000023</v>
      </c>
    </row>
    <row r="17" spans="1:14" ht="11.25" customHeight="1" x14ac:dyDescent="0.15">
      <c r="A17" s="7"/>
      <c r="B17" s="7"/>
      <c r="C17" s="7"/>
      <c r="D17" s="7"/>
      <c r="F17" s="18"/>
      <c r="G17" s="17"/>
      <c r="H17" s="7"/>
      <c r="I17" s="60"/>
      <c r="J17" s="8"/>
      <c r="L17" s="11"/>
      <c r="N17" s="16"/>
    </row>
    <row r="18" spans="1:14" ht="11.25" customHeight="1" x14ac:dyDescent="0.25">
      <c r="F18" s="15" t="s">
        <v>141</v>
      </c>
      <c r="G18" s="19">
        <f>SUM(G4,G5,G6,G7,G8,G9,G10,G11,G12,G13)</f>
        <v>100.00000100000001</v>
      </c>
    </row>
  </sheetData>
  <conditionalFormatting sqref="G4:G17">
    <cfRule type="dataBar" priority="2">
      <dataBar showValue="0">
        <cfvo type="min"/>
        <cfvo type="max"/>
        <color rgb="FFD25347"/>
      </dataBar>
      <extLst>
        <ext xmlns:x14="http://schemas.microsoft.com/office/spreadsheetml/2009/9/main" uri="{B025F937-C7B1-47D3-B67F-A62EFF666E3E}">
          <x14:id>{C24D5619-B53F-4991-92A2-7DA6F63B7FA6}</x14:id>
        </ext>
      </extLst>
    </cfRule>
  </conditionalFormatting>
  <conditionalFormatting sqref="I4:I17">
    <cfRule type="containsText" dxfId="1"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C24D5619-B53F-4991-92A2-7DA6F63B7FA6}">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F858-9D79-42B3-815F-0EC0AF0AA6EB}">
  <dimension ref="B1:O61"/>
  <sheetViews>
    <sheetView topLeftCell="A4" zoomScale="205" zoomScaleNormal="205" workbookViewId="0">
      <selection activeCell="G9" sqref="G9"/>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9.7109375" bestFit="1" customWidth="1"/>
    <col min="11" max="11" width="18.28515625" bestFit="1" customWidth="1"/>
    <col min="12" max="12" width="19.7109375" bestFit="1" customWidth="1"/>
    <col min="13" max="13" width="14.28515625" bestFit="1" customWidth="1"/>
    <col min="14" max="14" width="13" bestFit="1" customWidth="1"/>
    <col min="15" max="15" width="14.28515625" bestFit="1" customWidth="1"/>
    <col min="16" max="16" width="13" bestFit="1" customWidth="1"/>
    <col min="17" max="19" width="14.28515625" bestFit="1" customWidth="1"/>
  </cols>
  <sheetData>
    <row r="1" spans="2:15" x14ac:dyDescent="0.25">
      <c r="F1" t="s">
        <v>123</v>
      </c>
      <c r="G1" t="s">
        <v>20</v>
      </c>
      <c r="I1" t="s">
        <v>3</v>
      </c>
      <c r="J1" t="s">
        <v>119</v>
      </c>
      <c r="K1" t="s">
        <v>118</v>
      </c>
      <c r="L1" t="s">
        <v>120</v>
      </c>
      <c r="M1" t="s">
        <v>114</v>
      </c>
      <c r="N1" t="s">
        <v>113</v>
      </c>
      <c r="O1" t="s">
        <v>115</v>
      </c>
    </row>
    <row r="2" spans="2:15" x14ac:dyDescent="0.25">
      <c r="B2">
        <v>877</v>
      </c>
      <c r="C2" t="s">
        <v>127</v>
      </c>
      <c r="D2" t="s">
        <v>113</v>
      </c>
      <c r="E2" t="str">
        <f>_xlfn.CONCAT(B2,"_",C2,"_",D2)</f>
        <v>877_A_PH_FOORD</v>
      </c>
      <c r="F2" t="e">
        <f>INDEX(
Table_MAPPINGS_PH_GRAPHS_2[SERIES_ID],
MATCH(E2,Table_MAPPINGS_PH_GRAPHS_2[LOOKUP],0
))</f>
        <v>#N/A</v>
      </c>
      <c r="G2" t="e">
        <f>INDEX(
Table_MAPPINGS_PH_GRAPHS_2[LEGEND_DESCRIPTION],
MATCH(E2,Table_MAPPINGS_PH_GRAPHS_2[LOOKUP],0
))</f>
        <v>#N/A</v>
      </c>
      <c r="I2" s="1">
        <v>44404</v>
      </c>
      <c r="M2">
        <v>100000</v>
      </c>
      <c r="N2">
        <v>100000</v>
      </c>
      <c r="O2">
        <v>100000</v>
      </c>
    </row>
    <row r="3" spans="2:15" x14ac:dyDescent="0.25">
      <c r="B3">
        <f>B2</f>
        <v>877</v>
      </c>
      <c r="C3" t="s">
        <v>127</v>
      </c>
      <c r="D3" t="s">
        <v>114</v>
      </c>
      <c r="E3" t="str">
        <f>_xlfn.CONCAT(B3,"_",C3,"_",D3)</f>
        <v>877_A_PH_COMP_1</v>
      </c>
      <c r="F3" t="e">
        <f>INDEX(
Table_MAPPINGS_PH_GRAPHS_2[SERIES_ID],
MATCH(E3,Table_MAPPINGS_PH_GRAPHS_2[LOOKUP],0
))</f>
        <v>#N/A</v>
      </c>
      <c r="G3" t="e">
        <f>INDEX(
Table_MAPPINGS_PH_GRAPHS_2[LEGEND_DESCRIPTION],
MATCH(E3,Table_MAPPINGS_PH_GRAPHS_2[LOOKUP],0
))</f>
        <v>#N/A</v>
      </c>
      <c r="I3" s="1">
        <v>44408</v>
      </c>
      <c r="M3">
        <v>102302.22818999999</v>
      </c>
      <c r="N3">
        <v>102680</v>
      </c>
      <c r="O3">
        <v>99450</v>
      </c>
    </row>
    <row r="4" spans="2:15" x14ac:dyDescent="0.25">
      <c r="B4">
        <f>B3</f>
        <v>877</v>
      </c>
      <c r="C4" t="s">
        <v>127</v>
      </c>
      <c r="D4" t="s">
        <v>115</v>
      </c>
      <c r="E4" t="str">
        <f>_xlfn.CONCAT(B4,"_",C4,"_",D4)</f>
        <v>877_A_PH_COMP_2</v>
      </c>
      <c r="F4" t="e">
        <f>INDEX(
Table_MAPPINGS_PH_GRAPHS_2[SERIES_ID],
MATCH(E4,Table_MAPPINGS_PH_GRAPHS_2[LOOKUP],0
))</f>
        <v>#N/A</v>
      </c>
      <c r="G4" t="e">
        <f>INDEX(
Table_MAPPINGS_PH_GRAPHS_2[LEGEND_DESCRIPTION],
MATCH(E4,Table_MAPPINGS_PH_GRAPHS_2[LOOKUP],0
))</f>
        <v>#N/A</v>
      </c>
      <c r="I4" s="1">
        <v>44439</v>
      </c>
      <c r="M4">
        <v>104641.50315</v>
      </c>
      <c r="N4">
        <v>103440</v>
      </c>
      <c r="O4">
        <v>101061.09</v>
      </c>
    </row>
    <row r="5" spans="2:15" x14ac:dyDescent="0.25">
      <c r="I5" s="1">
        <v>44469</v>
      </c>
      <c r="M5">
        <v>100271.66869000001</v>
      </c>
      <c r="N5">
        <v>98230</v>
      </c>
      <c r="O5">
        <v>97483.527409999995</v>
      </c>
    </row>
    <row r="6" spans="2:15" x14ac:dyDescent="0.25">
      <c r="I6" s="1">
        <v>44500</v>
      </c>
      <c r="M6">
        <v>101632.99545</v>
      </c>
      <c r="N6">
        <v>101480</v>
      </c>
      <c r="O6">
        <v>99092.005609999993</v>
      </c>
    </row>
    <row r="7" spans="2:15" x14ac:dyDescent="0.25">
      <c r="I7" s="1">
        <v>44530</v>
      </c>
      <c r="M7">
        <v>97701.004830000005</v>
      </c>
      <c r="N7">
        <v>95340</v>
      </c>
      <c r="O7">
        <v>95286.872589999999</v>
      </c>
    </row>
    <row r="8" spans="2:15" x14ac:dyDescent="0.25">
      <c r="I8" s="1">
        <v>44561</v>
      </c>
      <c r="M8">
        <v>99035.940260000003</v>
      </c>
      <c r="N8">
        <v>92060</v>
      </c>
      <c r="O8">
        <v>96011.052819999997</v>
      </c>
    </row>
    <row r="9" spans="2:15" x14ac:dyDescent="0.25">
      <c r="I9" s="1">
        <v>44592</v>
      </c>
      <c r="M9">
        <v>95962.541960000002</v>
      </c>
      <c r="N9">
        <v>92910</v>
      </c>
      <c r="O9">
        <v>92660.267080000005</v>
      </c>
    </row>
    <row r="10" spans="2:15" x14ac:dyDescent="0.25">
      <c r="I10" s="1">
        <v>44620</v>
      </c>
      <c r="M10">
        <v>93711.351819999996</v>
      </c>
      <c r="N10">
        <v>91090</v>
      </c>
      <c r="O10">
        <v>90427.154639999993</v>
      </c>
    </row>
    <row r="11" spans="2:15" x14ac:dyDescent="0.25">
      <c r="I11" s="1">
        <v>44651</v>
      </c>
      <c r="M11">
        <v>91119.411359999998</v>
      </c>
      <c r="N11">
        <v>87540</v>
      </c>
      <c r="O11">
        <v>86882.410180000006</v>
      </c>
    </row>
    <row r="12" spans="2:15" x14ac:dyDescent="0.25">
      <c r="I12" s="1">
        <v>44681</v>
      </c>
      <c r="M12">
        <v>86414.444000000003</v>
      </c>
      <c r="N12">
        <v>84590</v>
      </c>
      <c r="O12">
        <v>82086.501139999993</v>
      </c>
    </row>
    <row r="13" spans="2:15" x14ac:dyDescent="0.25">
      <c r="I13" s="1">
        <v>44712</v>
      </c>
      <c r="M13">
        <v>86811.839949999994</v>
      </c>
      <c r="N13">
        <v>85780</v>
      </c>
      <c r="O13">
        <v>82316.343340000007</v>
      </c>
    </row>
    <row r="14" spans="2:15" x14ac:dyDescent="0.25">
      <c r="I14" s="1">
        <v>44742</v>
      </c>
      <c r="M14">
        <v>82914.421960000007</v>
      </c>
      <c r="N14">
        <v>86470</v>
      </c>
      <c r="O14">
        <v>79048.384510000004</v>
      </c>
    </row>
    <row r="15" spans="2:15" x14ac:dyDescent="0.25">
      <c r="I15" s="1">
        <v>44773</v>
      </c>
      <c r="M15">
        <v>81909.099960000007</v>
      </c>
      <c r="N15">
        <v>84450</v>
      </c>
      <c r="O15">
        <v>77720.371650000001</v>
      </c>
    </row>
    <row r="16" spans="2:15" x14ac:dyDescent="0.25">
      <c r="I16" s="1">
        <v>44804</v>
      </c>
      <c r="M16">
        <v>81902.666549999994</v>
      </c>
      <c r="N16">
        <v>86150</v>
      </c>
      <c r="O16">
        <v>78194.465920000002</v>
      </c>
    </row>
    <row r="17" spans="9:15" x14ac:dyDescent="0.25">
      <c r="I17" s="1">
        <v>44834</v>
      </c>
      <c r="M17">
        <v>71444.145059999995</v>
      </c>
      <c r="N17">
        <v>76210</v>
      </c>
      <c r="O17">
        <v>69116.088430000003</v>
      </c>
    </row>
    <row r="18" spans="9:15" x14ac:dyDescent="0.25">
      <c r="I18" s="1">
        <v>44865</v>
      </c>
      <c r="M18">
        <v>67086.802049999998</v>
      </c>
      <c r="N18">
        <v>67530</v>
      </c>
      <c r="O18">
        <v>64913.830249999999</v>
      </c>
    </row>
    <row r="19" spans="9:15" x14ac:dyDescent="0.25">
      <c r="I19" s="1">
        <v>44895</v>
      </c>
      <c r="M19">
        <v>79704.102400000003</v>
      </c>
      <c r="N19">
        <v>84820</v>
      </c>
      <c r="O19">
        <v>75351.974149999995</v>
      </c>
    </row>
    <row r="20" spans="9:15" x14ac:dyDescent="0.25">
      <c r="I20" s="1">
        <v>44926</v>
      </c>
      <c r="M20">
        <v>79553.937319999997</v>
      </c>
      <c r="N20">
        <v>87100</v>
      </c>
      <c r="O20">
        <v>75562.95968</v>
      </c>
    </row>
    <row r="21" spans="9:15" x14ac:dyDescent="0.25">
      <c r="I21" s="1">
        <v>44957</v>
      </c>
      <c r="M21">
        <v>86086.735140000004</v>
      </c>
      <c r="N21">
        <v>96160</v>
      </c>
      <c r="O21">
        <v>82340.957160000005</v>
      </c>
    </row>
    <row r="22" spans="9:15" x14ac:dyDescent="0.25">
      <c r="I22" s="1">
        <v>44985</v>
      </c>
      <c r="M22">
        <v>80216.322119999997</v>
      </c>
      <c r="N22">
        <v>89000</v>
      </c>
      <c r="O22">
        <v>76568.856060000006</v>
      </c>
    </row>
    <row r="23" spans="9:15" x14ac:dyDescent="0.25">
      <c r="I23" s="1">
        <v>45016</v>
      </c>
      <c r="M23">
        <v>83007.446890000007</v>
      </c>
      <c r="N23">
        <v>94470</v>
      </c>
      <c r="O23">
        <v>78835.294200000004</v>
      </c>
    </row>
    <row r="24" spans="9:15" x14ac:dyDescent="0.25">
      <c r="I24" s="1">
        <v>45046</v>
      </c>
      <c r="M24">
        <v>81281.752919999999</v>
      </c>
      <c r="N24">
        <v>89630</v>
      </c>
      <c r="O24">
        <v>76817.110669999995</v>
      </c>
    </row>
    <row r="25" spans="9:15" x14ac:dyDescent="0.25">
      <c r="I25" s="1">
        <v>45077</v>
      </c>
      <c r="M25">
        <v>79793.354099999997</v>
      </c>
      <c r="N25">
        <v>84410</v>
      </c>
      <c r="O25">
        <v>74704.64013</v>
      </c>
    </row>
    <row r="26" spans="9:15" x14ac:dyDescent="0.25">
      <c r="I26" s="1">
        <v>45107</v>
      </c>
      <c r="M26">
        <v>81960.998080000005</v>
      </c>
      <c r="N26">
        <v>88380</v>
      </c>
      <c r="O26">
        <v>76706.724489999993</v>
      </c>
    </row>
    <row r="27" spans="9:15" x14ac:dyDescent="0.25">
      <c r="I27" s="1">
        <v>45138</v>
      </c>
      <c r="M27">
        <v>86981.569640000002</v>
      </c>
      <c r="N27">
        <v>96810</v>
      </c>
      <c r="O27">
        <v>80503.707349999997</v>
      </c>
    </row>
    <row r="28" spans="9:15" x14ac:dyDescent="0.25">
      <c r="I28" s="1">
        <v>45169</v>
      </c>
      <c r="M28">
        <v>81404.154129999995</v>
      </c>
      <c r="N28">
        <v>87600</v>
      </c>
      <c r="O28">
        <v>75649.333799999993</v>
      </c>
    </row>
    <row r="29" spans="9:15" x14ac:dyDescent="0.25">
      <c r="I29" s="1">
        <v>45199</v>
      </c>
      <c r="M29">
        <v>79220.679600000003</v>
      </c>
      <c r="N29">
        <v>84530</v>
      </c>
      <c r="O29">
        <v>73326.899250000002</v>
      </c>
    </row>
    <row r="30" spans="9:15" x14ac:dyDescent="0.25">
      <c r="I30" s="1">
        <v>45230</v>
      </c>
      <c r="M30">
        <v>76157.230079999994</v>
      </c>
      <c r="N30">
        <v>79180</v>
      </c>
      <c r="O30">
        <v>70503.813630000004</v>
      </c>
    </row>
    <row r="31" spans="9:15" x14ac:dyDescent="0.25">
      <c r="I31" s="1">
        <v>45260</v>
      </c>
      <c r="M31">
        <v>81448.871379999997</v>
      </c>
      <c r="N31">
        <v>81860</v>
      </c>
      <c r="O31">
        <v>74621.236350000006</v>
      </c>
    </row>
    <row r="32" spans="9:15" x14ac:dyDescent="0.25">
      <c r="I32" s="1">
        <v>45291</v>
      </c>
      <c r="M32">
        <v>84312.733479999995</v>
      </c>
      <c r="N32">
        <v>83820</v>
      </c>
      <c r="O32">
        <v>76747.941590000002</v>
      </c>
    </row>
    <row r="33" spans="9:15" x14ac:dyDescent="0.25">
      <c r="I33" s="1">
        <v>45322</v>
      </c>
      <c r="M33">
        <v>79715.919829999999</v>
      </c>
      <c r="N33">
        <v>76610</v>
      </c>
      <c r="O33">
        <v>72864.495750000002</v>
      </c>
    </row>
    <row r="34" spans="9:15" x14ac:dyDescent="0.25">
      <c r="I34" s="1">
        <v>45351</v>
      </c>
      <c r="M34">
        <v>84177.928939999998</v>
      </c>
      <c r="N34">
        <v>84680</v>
      </c>
      <c r="O34">
        <v>76791.892070000002</v>
      </c>
    </row>
    <row r="35" spans="9:15" x14ac:dyDescent="0.25">
      <c r="I35" s="1">
        <v>45382</v>
      </c>
      <c r="M35">
        <v>86316.033420000007</v>
      </c>
      <c r="N35">
        <v>85690</v>
      </c>
      <c r="O35">
        <v>78535.068020000006</v>
      </c>
    </row>
    <row r="36" spans="9:15" x14ac:dyDescent="0.25">
      <c r="I36" s="1">
        <v>45412</v>
      </c>
      <c r="M36">
        <v>87391.205719999998</v>
      </c>
      <c r="N36">
        <v>88960</v>
      </c>
      <c r="O36">
        <v>79414.660780000006</v>
      </c>
    </row>
    <row r="37" spans="9:15" x14ac:dyDescent="0.25">
      <c r="I37" s="1">
        <v>45443</v>
      </c>
      <c r="M37">
        <v>88752.924169999998</v>
      </c>
      <c r="N37">
        <v>89710</v>
      </c>
      <c r="O37">
        <v>80399.402570000006</v>
      </c>
    </row>
    <row r="38" spans="9:15" x14ac:dyDescent="0.25">
      <c r="I38" s="1">
        <v>45473</v>
      </c>
      <c r="M38">
        <v>92529.445649999994</v>
      </c>
      <c r="N38">
        <v>88000</v>
      </c>
      <c r="O38">
        <v>83575.178969999994</v>
      </c>
    </row>
    <row r="39" spans="9:15" x14ac:dyDescent="0.25">
      <c r="I39" s="1">
        <v>45504</v>
      </c>
      <c r="M39">
        <v>92406.615210000004</v>
      </c>
      <c r="N39">
        <v>86340</v>
      </c>
      <c r="O39">
        <v>82229.618589999998</v>
      </c>
    </row>
    <row r="40" spans="9:15" x14ac:dyDescent="0.25">
      <c r="I40" s="1">
        <v>45535</v>
      </c>
      <c r="M40">
        <v>94208.044529999999</v>
      </c>
      <c r="N40">
        <v>88300</v>
      </c>
      <c r="O40">
        <v>83339.718439999997</v>
      </c>
    </row>
    <row r="41" spans="9:15" x14ac:dyDescent="0.25">
      <c r="I41" s="1">
        <v>45565</v>
      </c>
      <c r="M41">
        <v>102151.48701</v>
      </c>
      <c r="N41">
        <v>106610</v>
      </c>
      <c r="O41">
        <v>89865.218389999995</v>
      </c>
    </row>
    <row r="42" spans="9:15" x14ac:dyDescent="0.25">
      <c r="I42" s="1">
        <v>45596</v>
      </c>
      <c r="M42">
        <v>97457.359500000006</v>
      </c>
      <c r="N42">
        <v>99900</v>
      </c>
      <c r="O42">
        <v>86171.75791</v>
      </c>
    </row>
    <row r="43" spans="9:15" x14ac:dyDescent="0.25">
      <c r="I43" s="1">
        <v>45626</v>
      </c>
      <c r="M43">
        <v>94255.862609999996</v>
      </c>
      <c r="N43">
        <v>98740</v>
      </c>
      <c r="O43">
        <v>83836.503270000001</v>
      </c>
    </row>
    <row r="44" spans="9:15" x14ac:dyDescent="0.25">
      <c r="I44" s="1">
        <v>45657</v>
      </c>
      <c r="M44">
        <v>94395.329819999999</v>
      </c>
      <c r="N44">
        <v>98290</v>
      </c>
      <c r="O44">
        <v>83970.641680000001</v>
      </c>
    </row>
    <row r="45" spans="9:15" x14ac:dyDescent="0.25">
      <c r="I45" s="1">
        <v>45688</v>
      </c>
      <c r="M45">
        <v>95097.423209999994</v>
      </c>
      <c r="N45">
        <v>99880</v>
      </c>
      <c r="O45">
        <v>84096.597640000007</v>
      </c>
    </row>
    <row r="46" spans="9:15" x14ac:dyDescent="0.25">
      <c r="I46" s="1">
        <v>45716</v>
      </c>
      <c r="M46">
        <v>96081.3658</v>
      </c>
      <c r="N46">
        <v>105420</v>
      </c>
      <c r="O46">
        <v>85105.756810000006</v>
      </c>
    </row>
    <row r="47" spans="9:15" x14ac:dyDescent="0.25">
      <c r="I47" s="1">
        <v>45747</v>
      </c>
      <c r="M47">
        <v>96108.294070000004</v>
      </c>
      <c r="N47">
        <v>106340</v>
      </c>
      <c r="O47">
        <v>85012.140480000002</v>
      </c>
    </row>
    <row r="48" spans="9:15" x14ac:dyDescent="0.25">
      <c r="I48" s="1">
        <v>45777</v>
      </c>
      <c r="M48">
        <v>96818.68952</v>
      </c>
      <c r="N48">
        <v>103010</v>
      </c>
      <c r="O48">
        <v>84604.082209999993</v>
      </c>
    </row>
    <row r="49" spans="9:15" x14ac:dyDescent="0.25">
      <c r="I49" s="1">
        <v>45808</v>
      </c>
      <c r="M49">
        <v>101911.20689</v>
      </c>
      <c r="N49">
        <v>109940</v>
      </c>
      <c r="O49">
        <v>88783.523870000005</v>
      </c>
    </row>
    <row r="50" spans="9:15" x14ac:dyDescent="0.25">
      <c r="I50" s="1">
        <v>45838</v>
      </c>
      <c r="M50">
        <v>108086.96688000001</v>
      </c>
      <c r="N50">
        <v>114680</v>
      </c>
      <c r="O50">
        <v>93808.671319999994</v>
      </c>
    </row>
    <row r="51" spans="9:15" x14ac:dyDescent="0.25">
      <c r="I51" s="1">
        <v>45869</v>
      </c>
      <c r="M51">
        <v>110853.39761</v>
      </c>
      <c r="N51">
        <v>119960</v>
      </c>
      <c r="O51">
        <v>95703.606480000002</v>
      </c>
    </row>
    <row r="52" spans="9:15" x14ac:dyDescent="0.25">
      <c r="I52" s="1">
        <v>45900</v>
      </c>
      <c r="M52">
        <v>112070.55533</v>
      </c>
      <c r="N52">
        <v>125300</v>
      </c>
      <c r="O52">
        <v>98105.767000000007</v>
      </c>
    </row>
    <row r="53" spans="9:15" x14ac:dyDescent="0.25">
      <c r="I53" s="1">
        <v>45930</v>
      </c>
      <c r="M53">
        <v>119713.61379</v>
      </c>
      <c r="N53">
        <v>138260</v>
      </c>
      <c r="O53">
        <v>104943.73896</v>
      </c>
    </row>
    <row r="54" spans="9:15" x14ac:dyDescent="0.25">
      <c r="I54" s="1">
        <v>45961</v>
      </c>
      <c r="M54">
        <v>125096.32975999999</v>
      </c>
      <c r="N54">
        <v>137040</v>
      </c>
      <c r="O54">
        <v>108553.80358000001</v>
      </c>
    </row>
    <row r="55" spans="9:15" x14ac:dyDescent="0.25">
      <c r="I55" s="1">
        <v>45991</v>
      </c>
      <c r="M55">
        <v>121541.47198</v>
      </c>
      <c r="N55">
        <v>132730</v>
      </c>
      <c r="O55">
        <v>105405.74328</v>
      </c>
    </row>
    <row r="56" spans="9:15" x14ac:dyDescent="0.25">
      <c r="I56" s="1">
        <v>46022</v>
      </c>
      <c r="M56">
        <v>124849.4057</v>
      </c>
      <c r="N56">
        <v>130630</v>
      </c>
      <c r="O56">
        <v>108188.4549</v>
      </c>
    </row>
    <row r="57" spans="9:15" x14ac:dyDescent="0.25">
      <c r="I57" s="1">
        <v>46053</v>
      </c>
      <c r="M57">
        <v>135084.26916</v>
      </c>
      <c r="N57">
        <v>137880</v>
      </c>
      <c r="O57">
        <v>117124.82127</v>
      </c>
    </row>
    <row r="58" spans="9:15" x14ac:dyDescent="0.25">
      <c r="I58" s="1">
        <v>46081</v>
      </c>
      <c r="M58">
        <v>143010.15604</v>
      </c>
      <c r="N58">
        <v>135900</v>
      </c>
      <c r="O58">
        <v>123320.72431999999</v>
      </c>
    </row>
    <row r="59" spans="9:15" x14ac:dyDescent="0.25">
      <c r="I59" s="1">
        <v>46112</v>
      </c>
      <c r="M59">
        <v>123373.89982000001</v>
      </c>
      <c r="N59">
        <v>123830</v>
      </c>
      <c r="O59">
        <v>107067.05284999999</v>
      </c>
    </row>
    <row r="60" spans="9:15" x14ac:dyDescent="0.25">
      <c r="I60" s="1">
        <v>46142</v>
      </c>
      <c r="M60">
        <v>143478.70790000001</v>
      </c>
      <c r="N60">
        <v>132060</v>
      </c>
      <c r="O60">
        <v>124743.82328</v>
      </c>
    </row>
    <row r="61" spans="9:15" x14ac:dyDescent="0.25">
      <c r="I61" s="1">
        <v>46173</v>
      </c>
      <c r="J61">
        <v>159616.99843000001</v>
      </c>
      <c r="K61">
        <v>129370</v>
      </c>
      <c r="L61">
        <v>138303.47687000001</v>
      </c>
      <c r="M61">
        <v>159616.99843000001</v>
      </c>
      <c r="N61">
        <v>129370</v>
      </c>
      <c r="O61">
        <v>138303.47687000001</v>
      </c>
    </row>
  </sheetData>
  <pageMargins left="0.7" right="0.7" top="0.75" bottom="0.75" header="0.3" footer="0.3"/>
  <drawing r:id="rId1"/>
  <tableParts count="1">
    <tablePart r:id="rId2"/>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0B12-F073-4C39-A5B9-11DFA7EBDF00}">
  <dimension ref="B1:O61"/>
  <sheetViews>
    <sheetView zoomScale="145" zoomScaleNormal="145" workbookViewId="0">
      <selection activeCell="G12" sqref="G12"/>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9.7109375" bestFit="1" customWidth="1"/>
    <col min="11" max="11" width="18.28515625" bestFit="1" customWidth="1"/>
    <col min="12" max="12" width="19.7109375" bestFit="1" customWidth="1"/>
    <col min="13" max="13" width="14.28515625" bestFit="1" customWidth="1"/>
    <col min="14" max="14" width="13" bestFit="1" customWidth="1"/>
    <col min="15" max="15" width="14.28515625" bestFit="1" customWidth="1"/>
    <col min="16" max="16" width="13" bestFit="1" customWidth="1"/>
    <col min="17" max="19" width="14.28515625" bestFit="1" customWidth="1"/>
  </cols>
  <sheetData>
    <row r="1" spans="2:15" x14ac:dyDescent="0.25">
      <c r="F1" t="s">
        <v>123</v>
      </c>
      <c r="G1" t="s">
        <v>20</v>
      </c>
      <c r="I1" t="s">
        <v>3</v>
      </c>
      <c r="J1" t="s">
        <v>119</v>
      </c>
      <c r="K1" t="s">
        <v>118</v>
      </c>
      <c r="L1" t="s">
        <v>120</v>
      </c>
      <c r="M1" t="s">
        <v>114</v>
      </c>
      <c r="N1" t="s">
        <v>113</v>
      </c>
      <c r="O1" t="s">
        <v>115</v>
      </c>
    </row>
    <row r="2" spans="2:15" x14ac:dyDescent="0.25">
      <c r="B2">
        <v>879</v>
      </c>
      <c r="C2" s="69" t="s">
        <v>15186</v>
      </c>
      <c r="D2" t="s">
        <v>113</v>
      </c>
      <c r="E2" t="str">
        <f>_xlfn.CONCAT(B2,"_",C2,"_",D2)</f>
        <v>879_R1_PH_FOORD</v>
      </c>
      <c r="F2" t="str">
        <f>INDEX(
Table_MAPPINGS_PH_GRAPHS_2[SERIES_ID],
MATCH(E2,Table_MAPPINGS_PH_GRAPHS_2[LOOKUP],0
))</f>
        <v>7318</v>
      </c>
      <c r="G2" t="str">
        <f>INDEX(
Table_MAPPINGS_PH_GRAPHS_2[LEGEND_DESCRIPTION],
MATCH(E2,Table_MAPPINGS_PH_GRAPHS_2[LOOKUP],0
))</f>
        <v>Foord</v>
      </c>
      <c r="I2" s="1">
        <v>44404</v>
      </c>
      <c r="M2">
        <v>100000</v>
      </c>
      <c r="N2">
        <v>100000</v>
      </c>
      <c r="O2">
        <v>100000</v>
      </c>
    </row>
    <row r="3" spans="2:15" x14ac:dyDescent="0.25">
      <c r="B3">
        <f>B2</f>
        <v>879</v>
      </c>
      <c r="C3" s="69" t="s">
        <v>15186</v>
      </c>
      <c r="D3" t="s">
        <v>114</v>
      </c>
      <c r="E3" t="str">
        <f>_xlfn.CONCAT(B3,"_",C3,"_",D3)</f>
        <v>879_R1_PH_COMP_1</v>
      </c>
      <c r="F3" t="str">
        <f>INDEX(
Table_MAPPINGS_PH_GRAPHS_2[SERIES_ID],
MATCH(E3,Table_MAPPINGS_PH_GRAPHS_2[LOOKUP],0
))</f>
        <v>7316</v>
      </c>
      <c r="G3" t="str">
        <f>INDEX(
Table_MAPPINGS_PH_GRAPHS_2[LEGEND_DESCRIPTION],
MATCH(E3,Table_MAPPINGS_PH_GRAPHS_2[LOOKUP],0
))</f>
        <v>MSCI AC world index ex-Japan</v>
      </c>
      <c r="I3" s="1">
        <v>44408</v>
      </c>
      <c r="M3">
        <v>102302.22818999999</v>
      </c>
      <c r="N3">
        <v>102680</v>
      </c>
      <c r="O3">
        <v>99450</v>
      </c>
    </row>
    <row r="4" spans="2:15" x14ac:dyDescent="0.25">
      <c r="B4">
        <f>B3</f>
        <v>879</v>
      </c>
      <c r="C4" s="69" t="s">
        <v>15186</v>
      </c>
      <c r="D4" t="s">
        <v>115</v>
      </c>
      <c r="E4" t="str">
        <f>_xlfn.CONCAT(B4,"_",C4,"_",D4)</f>
        <v>879_R1_PH_COMP_2</v>
      </c>
      <c r="F4" t="str">
        <f>INDEX(
Table_MAPPINGS_PH_GRAPHS_2[SERIES_ID],
MATCH(E4,Table_MAPPINGS_PH_GRAPHS_2[LOOKUP],0
))</f>
        <v>7491</v>
      </c>
      <c r="G4" t="str">
        <f>INDEX(
Table_MAPPINGS_PH_GRAPHS_2[LEGEND_DESCRIPTION],
MATCH(E4,Table_MAPPINGS_PH_GRAPHS_2[LOOKUP],0
))</f>
        <v>Peer group</v>
      </c>
      <c r="I4" s="1">
        <v>44439</v>
      </c>
      <c r="M4">
        <v>104641.50315</v>
      </c>
      <c r="N4">
        <v>103520</v>
      </c>
      <c r="O4">
        <v>101061.09</v>
      </c>
    </row>
    <row r="5" spans="2:15" x14ac:dyDescent="0.25">
      <c r="I5" s="1">
        <v>44469</v>
      </c>
      <c r="M5">
        <v>100271.66869000001</v>
      </c>
      <c r="N5">
        <v>98340</v>
      </c>
      <c r="O5">
        <v>97483.527409999995</v>
      </c>
    </row>
    <row r="6" spans="2:15" x14ac:dyDescent="0.25">
      <c r="I6" s="1">
        <v>44500</v>
      </c>
      <c r="M6">
        <v>101632.99545</v>
      </c>
      <c r="N6">
        <v>101500</v>
      </c>
      <c r="O6">
        <v>99092.005609999993</v>
      </c>
    </row>
    <row r="7" spans="2:15" x14ac:dyDescent="0.25">
      <c r="I7" s="1">
        <v>44530</v>
      </c>
      <c r="M7">
        <v>97701.004830000005</v>
      </c>
      <c r="N7">
        <v>95500</v>
      </c>
      <c r="O7">
        <v>95286.872589999999</v>
      </c>
    </row>
    <row r="8" spans="2:15" x14ac:dyDescent="0.25">
      <c r="I8" s="1">
        <v>44561</v>
      </c>
      <c r="M8">
        <v>99035.940260000003</v>
      </c>
      <c r="N8">
        <v>92250</v>
      </c>
      <c r="O8">
        <v>96011.052819999997</v>
      </c>
    </row>
    <row r="9" spans="2:15" x14ac:dyDescent="0.25">
      <c r="I9" s="1">
        <v>44592</v>
      </c>
      <c r="M9">
        <v>95962.541960000002</v>
      </c>
      <c r="N9">
        <v>93130</v>
      </c>
      <c r="O9">
        <v>92660.267080000005</v>
      </c>
    </row>
    <row r="10" spans="2:15" x14ac:dyDescent="0.25">
      <c r="I10" s="1">
        <v>44620</v>
      </c>
      <c r="M10">
        <v>93711.351819999996</v>
      </c>
      <c r="N10">
        <v>91330</v>
      </c>
      <c r="O10">
        <v>90427.154639999993</v>
      </c>
    </row>
    <row r="11" spans="2:15" x14ac:dyDescent="0.25">
      <c r="I11" s="1">
        <v>44651</v>
      </c>
      <c r="M11">
        <v>91119.411359999998</v>
      </c>
      <c r="N11">
        <v>87800</v>
      </c>
      <c r="O11">
        <v>86882.410180000006</v>
      </c>
    </row>
    <row r="12" spans="2:15" x14ac:dyDescent="0.25">
      <c r="I12" s="1">
        <v>44681</v>
      </c>
      <c r="M12">
        <v>86414.444000000003</v>
      </c>
      <c r="N12">
        <v>84860</v>
      </c>
      <c r="O12">
        <v>82086.501139999993</v>
      </c>
    </row>
    <row r="13" spans="2:15" x14ac:dyDescent="0.25">
      <c r="I13" s="1">
        <v>44712</v>
      </c>
      <c r="M13">
        <v>86811.839949999994</v>
      </c>
      <c r="N13">
        <v>86080</v>
      </c>
      <c r="O13">
        <v>82316.343340000007</v>
      </c>
    </row>
    <row r="14" spans="2:15" x14ac:dyDescent="0.25">
      <c r="I14" s="1">
        <v>44742</v>
      </c>
      <c r="M14">
        <v>82914.421960000007</v>
      </c>
      <c r="N14">
        <v>86800</v>
      </c>
      <c r="O14">
        <v>79048.384510000004</v>
      </c>
    </row>
    <row r="15" spans="2:15" x14ac:dyDescent="0.25">
      <c r="I15" s="1">
        <v>44773</v>
      </c>
      <c r="M15">
        <v>81909.099960000007</v>
      </c>
      <c r="N15">
        <v>84780</v>
      </c>
      <c r="O15">
        <v>77720.371650000001</v>
      </c>
    </row>
    <row r="16" spans="2:15" x14ac:dyDescent="0.25">
      <c r="I16" s="1">
        <v>44804</v>
      </c>
      <c r="M16">
        <v>81902.666549999994</v>
      </c>
      <c r="N16">
        <v>86510</v>
      </c>
      <c r="O16">
        <v>78194.465920000002</v>
      </c>
    </row>
    <row r="17" spans="9:15" x14ac:dyDescent="0.25">
      <c r="I17" s="1">
        <v>44834</v>
      </c>
      <c r="M17">
        <v>71444.145059999995</v>
      </c>
      <c r="N17">
        <v>76560</v>
      </c>
      <c r="O17">
        <v>69116.088430000003</v>
      </c>
    </row>
    <row r="18" spans="9:15" x14ac:dyDescent="0.25">
      <c r="I18" s="1">
        <v>44865</v>
      </c>
      <c r="M18">
        <v>67086.802049999998</v>
      </c>
      <c r="N18">
        <v>67860</v>
      </c>
      <c r="O18">
        <v>64913.830249999999</v>
      </c>
    </row>
    <row r="19" spans="9:15" x14ac:dyDescent="0.25">
      <c r="I19" s="1">
        <v>44895</v>
      </c>
      <c r="M19">
        <v>79704.102400000003</v>
      </c>
      <c r="N19">
        <v>85260</v>
      </c>
      <c r="O19">
        <v>75351.974149999995</v>
      </c>
    </row>
    <row r="20" spans="9:15" x14ac:dyDescent="0.25">
      <c r="I20" s="1">
        <v>44926</v>
      </c>
      <c r="M20">
        <v>79553.937319999997</v>
      </c>
      <c r="N20">
        <v>87580</v>
      </c>
      <c r="O20">
        <v>75562.95968</v>
      </c>
    </row>
    <row r="21" spans="9:15" x14ac:dyDescent="0.25">
      <c r="I21" s="1">
        <v>44957</v>
      </c>
      <c r="M21">
        <v>86086.735140000004</v>
      </c>
      <c r="N21">
        <v>96710</v>
      </c>
      <c r="O21">
        <v>82340.957160000005</v>
      </c>
    </row>
    <row r="22" spans="9:15" x14ac:dyDescent="0.25">
      <c r="I22" s="1">
        <v>44985</v>
      </c>
      <c r="M22">
        <v>80216.322119999997</v>
      </c>
      <c r="N22">
        <v>89540</v>
      </c>
      <c r="O22">
        <v>76568.856060000006</v>
      </c>
    </row>
    <row r="23" spans="9:15" x14ac:dyDescent="0.25">
      <c r="I23" s="1">
        <v>45016</v>
      </c>
      <c r="M23">
        <v>83007.446890000007</v>
      </c>
      <c r="N23">
        <v>95060</v>
      </c>
      <c r="O23">
        <v>78835.294200000004</v>
      </c>
    </row>
    <row r="24" spans="9:15" x14ac:dyDescent="0.25">
      <c r="I24" s="1">
        <v>45046</v>
      </c>
      <c r="M24">
        <v>81281.752919999999</v>
      </c>
      <c r="N24">
        <v>90220</v>
      </c>
      <c r="O24">
        <v>76817.110669999995</v>
      </c>
    </row>
    <row r="25" spans="9:15" x14ac:dyDescent="0.25">
      <c r="I25" s="1">
        <v>45077</v>
      </c>
      <c r="M25">
        <v>79793.354099999997</v>
      </c>
      <c r="N25">
        <v>84990</v>
      </c>
      <c r="O25">
        <v>74704.64013</v>
      </c>
    </row>
    <row r="26" spans="9:15" x14ac:dyDescent="0.25">
      <c r="I26" s="1">
        <v>45107</v>
      </c>
      <c r="M26">
        <v>81960.998080000005</v>
      </c>
      <c r="N26">
        <v>89010</v>
      </c>
      <c r="O26">
        <v>76706.724489999993</v>
      </c>
    </row>
    <row r="27" spans="9:15" x14ac:dyDescent="0.25">
      <c r="I27" s="1">
        <v>45138</v>
      </c>
      <c r="M27">
        <v>86981.569640000002</v>
      </c>
      <c r="N27">
        <v>97520</v>
      </c>
      <c r="O27">
        <v>80503.707349999997</v>
      </c>
    </row>
    <row r="28" spans="9:15" x14ac:dyDescent="0.25">
      <c r="I28" s="1">
        <v>45169</v>
      </c>
      <c r="M28">
        <v>81404.154129999995</v>
      </c>
      <c r="N28">
        <v>88280</v>
      </c>
      <c r="O28">
        <v>75649.333799999993</v>
      </c>
    </row>
    <row r="29" spans="9:15" x14ac:dyDescent="0.25">
      <c r="I29" s="1">
        <v>45199</v>
      </c>
      <c r="M29">
        <v>79220.679600000003</v>
      </c>
      <c r="N29">
        <v>85210</v>
      </c>
      <c r="O29">
        <v>73326.899250000002</v>
      </c>
    </row>
    <row r="30" spans="9:15" x14ac:dyDescent="0.25">
      <c r="I30" s="1">
        <v>45230</v>
      </c>
      <c r="M30">
        <v>76157.230079999994</v>
      </c>
      <c r="N30">
        <v>79850</v>
      </c>
      <c r="O30">
        <v>70503.813630000004</v>
      </c>
    </row>
    <row r="31" spans="9:15" x14ac:dyDescent="0.25">
      <c r="I31" s="1">
        <v>45260</v>
      </c>
      <c r="M31">
        <v>81448.871379999997</v>
      </c>
      <c r="N31">
        <v>82580</v>
      </c>
      <c r="O31">
        <v>74621.236350000006</v>
      </c>
    </row>
    <row r="32" spans="9:15" x14ac:dyDescent="0.25">
      <c r="I32" s="1">
        <v>45291</v>
      </c>
      <c r="M32">
        <v>84312.733479999995</v>
      </c>
      <c r="N32">
        <v>84590</v>
      </c>
      <c r="O32">
        <v>76747.941590000002</v>
      </c>
    </row>
    <row r="33" spans="9:15" x14ac:dyDescent="0.25">
      <c r="I33" s="1">
        <v>45322</v>
      </c>
      <c r="M33">
        <v>79715.919829999999</v>
      </c>
      <c r="N33">
        <v>77330</v>
      </c>
      <c r="O33">
        <v>72864.495750000002</v>
      </c>
    </row>
    <row r="34" spans="9:15" x14ac:dyDescent="0.25">
      <c r="I34" s="1">
        <v>45351</v>
      </c>
      <c r="M34">
        <v>84177.928939999998</v>
      </c>
      <c r="N34">
        <v>85500</v>
      </c>
      <c r="O34">
        <v>76791.892070000002</v>
      </c>
    </row>
    <row r="35" spans="9:15" x14ac:dyDescent="0.25">
      <c r="I35" s="1">
        <v>45382</v>
      </c>
      <c r="M35">
        <v>86316.033420000007</v>
      </c>
      <c r="N35">
        <v>86540</v>
      </c>
      <c r="O35">
        <v>78535.068020000006</v>
      </c>
    </row>
    <row r="36" spans="9:15" x14ac:dyDescent="0.25">
      <c r="I36" s="1">
        <v>45412</v>
      </c>
      <c r="M36">
        <v>87391.205719999998</v>
      </c>
      <c r="N36">
        <v>89880</v>
      </c>
      <c r="O36">
        <v>79414.660780000006</v>
      </c>
    </row>
    <row r="37" spans="9:15" x14ac:dyDescent="0.25">
      <c r="I37" s="1">
        <v>45443</v>
      </c>
      <c r="M37">
        <v>88752.924169999998</v>
      </c>
      <c r="N37">
        <v>90660</v>
      </c>
      <c r="O37">
        <v>80399.402570000006</v>
      </c>
    </row>
    <row r="38" spans="9:15" x14ac:dyDescent="0.25">
      <c r="I38" s="1">
        <v>45473</v>
      </c>
      <c r="M38">
        <v>92529.445649999994</v>
      </c>
      <c r="N38">
        <v>88950</v>
      </c>
      <c r="O38">
        <v>83575.178969999994</v>
      </c>
    </row>
    <row r="39" spans="9:15" x14ac:dyDescent="0.25">
      <c r="I39" s="1">
        <v>45504</v>
      </c>
      <c r="M39">
        <v>92406.615210000004</v>
      </c>
      <c r="N39">
        <v>87310</v>
      </c>
      <c r="O39">
        <v>82229.618589999998</v>
      </c>
    </row>
    <row r="40" spans="9:15" x14ac:dyDescent="0.25">
      <c r="I40" s="1">
        <v>45535</v>
      </c>
      <c r="M40">
        <v>94208.044529999999</v>
      </c>
      <c r="N40">
        <v>89320</v>
      </c>
      <c r="O40">
        <v>83339.718439999997</v>
      </c>
    </row>
    <row r="41" spans="9:15" x14ac:dyDescent="0.25">
      <c r="I41" s="1">
        <v>45565</v>
      </c>
      <c r="M41">
        <v>102151.48701</v>
      </c>
      <c r="N41">
        <v>107870</v>
      </c>
      <c r="O41">
        <v>89865.218389999995</v>
      </c>
    </row>
    <row r="42" spans="9:15" x14ac:dyDescent="0.25">
      <c r="I42" s="1">
        <v>45596</v>
      </c>
      <c r="M42">
        <v>97457.359500000006</v>
      </c>
      <c r="N42">
        <v>101140</v>
      </c>
      <c r="O42">
        <v>86171.75791</v>
      </c>
    </row>
    <row r="43" spans="9:15" x14ac:dyDescent="0.25">
      <c r="I43" s="1">
        <v>45626</v>
      </c>
      <c r="M43">
        <v>94255.862609999996</v>
      </c>
      <c r="N43">
        <v>99990</v>
      </c>
      <c r="O43">
        <v>83836.503270000001</v>
      </c>
    </row>
    <row r="44" spans="9:15" x14ac:dyDescent="0.25">
      <c r="I44" s="1">
        <v>45657</v>
      </c>
      <c r="M44">
        <v>94395.329819999999</v>
      </c>
      <c r="N44">
        <v>99570</v>
      </c>
      <c r="O44">
        <v>83970.641680000001</v>
      </c>
    </row>
    <row r="45" spans="9:15" x14ac:dyDescent="0.25">
      <c r="I45" s="1">
        <v>45688</v>
      </c>
      <c r="M45">
        <v>95097.423209999994</v>
      </c>
      <c r="N45">
        <v>101210</v>
      </c>
      <c r="O45">
        <v>84096.597640000007</v>
      </c>
    </row>
    <row r="46" spans="9:15" x14ac:dyDescent="0.25">
      <c r="I46" s="1">
        <v>45716</v>
      </c>
      <c r="M46">
        <v>96081.3658</v>
      </c>
      <c r="N46">
        <v>106300</v>
      </c>
      <c r="O46">
        <v>85105.756810000006</v>
      </c>
    </row>
    <row r="47" spans="9:15" x14ac:dyDescent="0.25">
      <c r="I47" s="1">
        <v>45747</v>
      </c>
      <c r="M47">
        <v>96108.294070000004</v>
      </c>
      <c r="N47">
        <v>107260</v>
      </c>
      <c r="O47">
        <v>85012.140480000002</v>
      </c>
    </row>
    <row r="48" spans="9:15" x14ac:dyDescent="0.25">
      <c r="I48" s="1">
        <v>45777</v>
      </c>
      <c r="M48">
        <v>96818.68952</v>
      </c>
      <c r="N48">
        <v>104330</v>
      </c>
      <c r="O48">
        <v>84604.082209999993</v>
      </c>
    </row>
    <row r="49" spans="9:15" x14ac:dyDescent="0.25">
      <c r="I49" s="1">
        <v>45808</v>
      </c>
      <c r="M49">
        <v>101911.20689</v>
      </c>
      <c r="N49">
        <v>111130</v>
      </c>
      <c r="O49">
        <v>88783.523870000005</v>
      </c>
    </row>
    <row r="50" spans="9:15" x14ac:dyDescent="0.25">
      <c r="I50" s="1">
        <v>45838</v>
      </c>
      <c r="M50">
        <v>108086.96688000001</v>
      </c>
      <c r="N50">
        <v>116230</v>
      </c>
      <c r="O50">
        <v>93808.671319999994</v>
      </c>
    </row>
    <row r="51" spans="9:15" x14ac:dyDescent="0.25">
      <c r="I51" s="1">
        <v>45869</v>
      </c>
      <c r="M51">
        <v>110853.39761</v>
      </c>
      <c r="N51">
        <v>121250</v>
      </c>
      <c r="O51">
        <v>95703.606480000002</v>
      </c>
    </row>
    <row r="52" spans="9:15" x14ac:dyDescent="0.25">
      <c r="I52" s="1">
        <v>45900</v>
      </c>
      <c r="M52">
        <v>112070.55533</v>
      </c>
      <c r="N52">
        <v>126510</v>
      </c>
      <c r="O52">
        <v>98105.767000000007</v>
      </c>
    </row>
    <row r="53" spans="9:15" x14ac:dyDescent="0.25">
      <c r="I53" s="1">
        <v>45930</v>
      </c>
      <c r="M53">
        <v>119713.61379</v>
      </c>
      <c r="N53">
        <v>139600</v>
      </c>
      <c r="O53">
        <v>104943.73896</v>
      </c>
    </row>
    <row r="54" spans="9:15" x14ac:dyDescent="0.25">
      <c r="I54" s="1">
        <v>45961</v>
      </c>
      <c r="M54">
        <v>125096.32975999999</v>
      </c>
      <c r="N54">
        <v>138380</v>
      </c>
      <c r="O54">
        <v>108553.80358000001</v>
      </c>
    </row>
    <row r="55" spans="9:15" x14ac:dyDescent="0.25">
      <c r="I55" s="1">
        <v>45991</v>
      </c>
      <c r="M55">
        <v>121541.47198</v>
      </c>
      <c r="N55">
        <v>134060</v>
      </c>
      <c r="O55">
        <v>105405.74328</v>
      </c>
    </row>
    <row r="56" spans="9:15" x14ac:dyDescent="0.25">
      <c r="I56" s="1">
        <v>46022</v>
      </c>
      <c r="M56">
        <v>124849.4057</v>
      </c>
      <c r="N56">
        <v>132660</v>
      </c>
      <c r="O56">
        <v>108188.4549</v>
      </c>
    </row>
    <row r="57" spans="9:15" x14ac:dyDescent="0.25">
      <c r="I57" s="1">
        <v>46053</v>
      </c>
      <c r="M57">
        <v>135084.26916</v>
      </c>
      <c r="N57">
        <v>140070</v>
      </c>
      <c r="O57">
        <v>117124.82127</v>
      </c>
    </row>
    <row r="58" spans="9:15" x14ac:dyDescent="0.25">
      <c r="I58" s="1">
        <v>46081</v>
      </c>
      <c r="M58">
        <v>143010.15604</v>
      </c>
      <c r="N58">
        <v>138100</v>
      </c>
      <c r="O58">
        <v>123320.72431999999</v>
      </c>
    </row>
    <row r="59" spans="9:15" x14ac:dyDescent="0.25">
      <c r="I59" s="1">
        <v>46112</v>
      </c>
      <c r="M59">
        <v>123373.89982000001</v>
      </c>
      <c r="N59">
        <v>125870</v>
      </c>
      <c r="O59">
        <v>107067.05284999999</v>
      </c>
    </row>
    <row r="60" spans="9:15" x14ac:dyDescent="0.25">
      <c r="I60" s="1">
        <v>46142</v>
      </c>
      <c r="M60">
        <v>143478.70790000001</v>
      </c>
      <c r="N60">
        <v>134270</v>
      </c>
      <c r="O60">
        <v>124743.82328</v>
      </c>
    </row>
    <row r="61" spans="9:15" x14ac:dyDescent="0.25">
      <c r="I61" s="1">
        <v>46173</v>
      </c>
      <c r="J61">
        <v>159616.99843000001</v>
      </c>
      <c r="K61">
        <v>131580</v>
      </c>
      <c r="L61">
        <v>138303.47687000001</v>
      </c>
      <c r="M61">
        <v>159616.99843000001</v>
      </c>
      <c r="N61">
        <v>131580</v>
      </c>
      <c r="O61">
        <v>138303.47687000001</v>
      </c>
    </row>
  </sheetData>
  <pageMargins left="0.7" right="0.7" top="0.75" bottom="0.75" header="0.3" footer="0.3"/>
  <drawing r:id="rId1"/>
  <tableParts count="1">
    <tablePart r:id="rId2"/>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613D-409E-4B30-9412-4FF8B26AB33E}">
  <dimension ref="A3:E21"/>
  <sheetViews>
    <sheetView topLeftCell="A11" zoomScale="160" zoomScaleNormal="160" workbookViewId="0">
      <selection activeCell="E25" sqref="E25"/>
    </sheetView>
  </sheetViews>
  <sheetFormatPr defaultRowHeight="15" x14ac:dyDescent="0.25"/>
  <cols>
    <col min="1" max="1" width="24.140625" bestFit="1" customWidth="1"/>
    <col min="2" max="2" width="15.5703125" bestFit="1" customWidth="1"/>
    <col min="3" max="3" width="30.42578125" bestFit="1" customWidth="1"/>
    <col min="4" max="4" width="9.42578125" bestFit="1" customWidth="1"/>
    <col min="5" max="5" width="8.85546875" bestFit="1" customWidth="1"/>
  </cols>
  <sheetData>
    <row r="3" spans="1:5" x14ac:dyDescent="0.25">
      <c r="A3" t="s">
        <v>9</v>
      </c>
      <c r="B3" t="s">
        <v>0</v>
      </c>
      <c r="C3" t="s">
        <v>10</v>
      </c>
      <c r="D3" t="s">
        <v>14521</v>
      </c>
      <c r="E3" t="s">
        <v>14281</v>
      </c>
    </row>
    <row r="4" spans="1:5" x14ac:dyDescent="0.25">
      <c r="A4" t="s">
        <v>21</v>
      </c>
      <c r="B4" s="1">
        <v>46173</v>
      </c>
      <c r="C4" s="54">
        <v>0.47857864</v>
      </c>
      <c r="D4">
        <v>1</v>
      </c>
      <c r="E4" s="99">
        <v>0.60323486000000004</v>
      </c>
    </row>
    <row r="5" spans="1:5" x14ac:dyDescent="0.25">
      <c r="A5" t="s">
        <v>14618</v>
      </c>
      <c r="B5" s="1">
        <v>46173</v>
      </c>
      <c r="C5" s="54">
        <v>0.11542069000000001</v>
      </c>
      <c r="D5">
        <v>2</v>
      </c>
      <c r="E5" s="99">
        <v>0.10940443</v>
      </c>
    </row>
    <row r="6" spans="1:5" x14ac:dyDescent="0.25">
      <c r="A6" t="s">
        <v>23</v>
      </c>
      <c r="B6" s="1">
        <v>46173</v>
      </c>
      <c r="C6" s="54">
        <v>0.11322828</v>
      </c>
      <c r="D6">
        <v>3</v>
      </c>
      <c r="E6" s="99">
        <v>7.6336780000000007E-2</v>
      </c>
    </row>
    <row r="7" spans="1:5" x14ac:dyDescent="0.25">
      <c r="A7" t="s">
        <v>16281</v>
      </c>
      <c r="B7" s="1">
        <v>46173</v>
      </c>
      <c r="C7" s="54">
        <v>6.4897910000000003E-2</v>
      </c>
      <c r="D7">
        <v>4</v>
      </c>
      <c r="E7" s="99">
        <v>7.4237410000000004E-2</v>
      </c>
    </row>
    <row r="8" spans="1:5" x14ac:dyDescent="0.25">
      <c r="A8" t="s">
        <v>24</v>
      </c>
      <c r="B8" s="1">
        <v>46173</v>
      </c>
      <c r="C8" s="54">
        <v>5.2358910000000002E-2</v>
      </c>
      <c r="D8">
        <v>5</v>
      </c>
      <c r="E8" s="99">
        <v>6.0850630000000003E-2</v>
      </c>
    </row>
    <row r="9" spans="1:5" x14ac:dyDescent="0.25">
      <c r="A9" t="s">
        <v>16251</v>
      </c>
      <c r="B9" s="1">
        <v>46173</v>
      </c>
      <c r="C9" s="54">
        <v>4.1832750000000002E-2</v>
      </c>
      <c r="D9">
        <v>6</v>
      </c>
      <c r="E9" s="99">
        <v>5.1379849999999998E-2</v>
      </c>
    </row>
    <row r="10" spans="1:5" x14ac:dyDescent="0.25">
      <c r="A10" t="s">
        <v>26</v>
      </c>
      <c r="B10" s="1">
        <v>46173</v>
      </c>
      <c r="C10" s="54">
        <v>0.13368279999999999</v>
      </c>
      <c r="D10">
        <v>7</v>
      </c>
      <c r="E10" s="99">
        <v>2.4556049999999999E-2</v>
      </c>
    </row>
    <row r="14" spans="1:5" x14ac:dyDescent="0.25">
      <c r="A14" s="120" t="s">
        <v>15775</v>
      </c>
      <c r="C14" s="52" t="s">
        <v>16276</v>
      </c>
      <c r="E14" s="24" t="s">
        <v>15777</v>
      </c>
    </row>
    <row r="15" spans="1:5" x14ac:dyDescent="0.25">
      <c r="A15" s="117" t="s">
        <v>21</v>
      </c>
      <c r="B15" s="121">
        <v>46022</v>
      </c>
      <c r="C15" s="122">
        <v>0.51870000000000005</v>
      </c>
      <c r="E15" s="124">
        <f>C4-C15</f>
        <v>-4.012136000000005E-2</v>
      </c>
    </row>
    <row r="16" spans="1:5" x14ac:dyDescent="0.25">
      <c r="A16" s="118" t="s">
        <v>23</v>
      </c>
      <c r="B16" s="121">
        <v>46022</v>
      </c>
      <c r="C16" s="123">
        <v>0.15670000000000001</v>
      </c>
      <c r="E16" s="124">
        <f>C5-C16</f>
        <v>-4.127931E-2</v>
      </c>
    </row>
    <row r="17" spans="1:5" x14ac:dyDescent="0.25">
      <c r="A17" s="117" t="s">
        <v>14618</v>
      </c>
      <c r="B17" s="121">
        <v>46022</v>
      </c>
      <c r="C17" s="122">
        <v>7.3800000000000004E-2</v>
      </c>
      <c r="E17" s="124">
        <f t="shared" ref="E17:E21" si="0">C6-C17</f>
        <v>3.9428279999999996E-2</v>
      </c>
    </row>
    <row r="18" spans="1:5" x14ac:dyDescent="0.25">
      <c r="A18" s="118" t="s">
        <v>24</v>
      </c>
      <c r="B18" s="121">
        <v>46022</v>
      </c>
      <c r="C18" s="123">
        <v>7.6100000000000001E-2</v>
      </c>
      <c r="E18" s="124">
        <f t="shared" si="0"/>
        <v>-1.1202089999999998E-2</v>
      </c>
    </row>
    <row r="19" spans="1:5" x14ac:dyDescent="0.25">
      <c r="A19" s="117" t="s">
        <v>22</v>
      </c>
      <c r="B19" s="121">
        <v>46022</v>
      </c>
      <c r="C19" s="122">
        <v>3.6600000000000001E-2</v>
      </c>
      <c r="E19" s="124">
        <f t="shared" si="0"/>
        <v>1.5758910000000001E-2</v>
      </c>
    </row>
    <row r="20" spans="1:5" x14ac:dyDescent="0.25">
      <c r="A20" s="118" t="s">
        <v>16251</v>
      </c>
      <c r="B20" s="121">
        <v>46022</v>
      </c>
      <c r="C20" s="123">
        <v>2.6599999999999999E-2</v>
      </c>
      <c r="E20" s="124">
        <f t="shared" si="0"/>
        <v>1.5232750000000003E-2</v>
      </c>
    </row>
    <row r="21" spans="1:5" x14ac:dyDescent="0.25">
      <c r="A21" s="117" t="s">
        <v>26</v>
      </c>
      <c r="B21" s="121">
        <v>45930</v>
      </c>
      <c r="C21" s="122">
        <v>0.1115</v>
      </c>
      <c r="E21" s="124">
        <f t="shared" si="0"/>
        <v>2.2182799999999989E-2</v>
      </c>
    </row>
  </sheetData>
  <pageMargins left="0.7" right="0.7" top="0.75" bottom="0.75" header="0.3" footer="0.3"/>
  <drawing r:id="rId1"/>
  <tableParts count="1">
    <tablePart r:id="rId2"/>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CE28-CF5B-476B-A4CB-A1DC39C45A93}">
  <dimension ref="B1:O160"/>
  <sheetViews>
    <sheetView zoomScale="130" zoomScaleNormal="130" workbookViewId="0">
      <selection activeCell="G10" sqref="G10"/>
    </sheetView>
  </sheetViews>
  <sheetFormatPr defaultRowHeight="15" x14ac:dyDescent="0.25"/>
  <cols>
    <col min="2" max="2" width="5" bestFit="1" customWidth="1"/>
    <col min="3" max="3" width="2.85546875" bestFit="1" customWidth="1"/>
    <col min="4" max="4" width="14" bestFit="1" customWidth="1"/>
    <col min="5" max="5" width="22" bestFit="1" customWidth="1"/>
    <col min="6" max="6" width="14.28515625" bestFit="1" customWidth="1"/>
    <col min="7" max="7" width="14.85546875" bestFit="1" customWidth="1"/>
    <col min="9" max="9" width="12.5703125" bestFit="1" customWidth="1"/>
    <col min="10" max="10" width="18.28515625" bestFit="1" customWidth="1"/>
    <col min="11" max="12" width="19.7109375" bestFit="1" customWidth="1"/>
    <col min="13" max="13" width="13.140625" bestFit="1" customWidth="1"/>
    <col min="14" max="15" width="14.28515625" bestFit="1" customWidth="1"/>
    <col min="16" max="16" width="13" bestFit="1" customWidth="1"/>
    <col min="17" max="19" width="14.28515625" bestFit="1" customWidth="1"/>
  </cols>
  <sheetData>
    <row r="1" spans="2:15" x14ac:dyDescent="0.25">
      <c r="F1" t="s">
        <v>123</v>
      </c>
      <c r="G1" t="s">
        <v>20</v>
      </c>
      <c r="I1" t="s">
        <v>3</v>
      </c>
      <c r="J1" t="s">
        <v>118</v>
      </c>
      <c r="K1" t="s">
        <v>119</v>
      </c>
      <c r="L1" t="s">
        <v>120</v>
      </c>
      <c r="M1" t="s">
        <v>113</v>
      </c>
      <c r="N1" t="s">
        <v>114</v>
      </c>
      <c r="O1" t="s">
        <v>115</v>
      </c>
    </row>
    <row r="2" spans="2:15" x14ac:dyDescent="0.25">
      <c r="B2">
        <v>880</v>
      </c>
      <c r="C2" t="s">
        <v>127</v>
      </c>
      <c r="D2" t="s">
        <v>113</v>
      </c>
      <c r="E2" t="str">
        <f>_xlfn.CONCAT(B2,"_",C2,"_",D2)</f>
        <v>880_A_PH_FOORD</v>
      </c>
      <c r="F2" t="str">
        <f>INDEX(
Table_MAPPINGS_PH_GRAPHS_2[SERIES_ID],
MATCH(E2,Table_MAPPINGS_PH_GRAPHS_2[LOOKUP],0
))</f>
        <v>7698</v>
      </c>
      <c r="G2" t="str">
        <f>INDEX(
Table_MAPPINGS_PH_GRAPHS_2[LEGEND_DESCRIPTION],
MATCH(E2,Table_MAPPINGS_PH_GRAPHS_2[LOOKUP],0
))</f>
        <v>Foord</v>
      </c>
      <c r="I2" s="1">
        <v>41366</v>
      </c>
      <c r="M2">
        <v>100000</v>
      </c>
      <c r="N2">
        <v>100000</v>
      </c>
      <c r="O2">
        <v>100000</v>
      </c>
    </row>
    <row r="3" spans="2:15" x14ac:dyDescent="0.25">
      <c r="B3">
        <f>B2</f>
        <v>880</v>
      </c>
      <c r="C3" t="s">
        <v>127</v>
      </c>
      <c r="D3" t="s">
        <v>114</v>
      </c>
      <c r="E3" t="str">
        <f>_xlfn.CONCAT(B3,"_",C3,"_",D3)</f>
        <v>880_A_PH_COMP_1</v>
      </c>
      <c r="F3" t="str">
        <f>INDEX(
Table_MAPPINGS_PH_GRAPHS_2[SERIES_ID],
MATCH(E3,Table_MAPPINGS_PH_GRAPHS_2[LOOKUP],0
))</f>
        <v>7700</v>
      </c>
      <c r="G3" t="str">
        <f>INDEX(
Table_MAPPINGS_PH_GRAPHS_2[LEGEND_DESCRIPTION],
MATCH(E3,Table_MAPPINGS_PH_GRAPHS_2[LOOKUP],0
))</f>
        <v>MSCI AC World Index</v>
      </c>
      <c r="I3" s="1">
        <v>41394</v>
      </c>
      <c r="M3">
        <v>102209.86900999999</v>
      </c>
      <c r="N3">
        <v>103824.75147</v>
      </c>
      <c r="O3">
        <v>103041.118</v>
      </c>
    </row>
    <row r="4" spans="2:15" x14ac:dyDescent="0.25">
      <c r="B4">
        <f>B3</f>
        <v>880</v>
      </c>
      <c r="C4" t="s">
        <v>127</v>
      </c>
      <c r="D4" t="s">
        <v>115</v>
      </c>
      <c r="E4" t="str">
        <f>_xlfn.CONCAT(B4,"_",C4,"_",D4)</f>
        <v>880_A_PH_COMP_2</v>
      </c>
      <c r="F4" t="str">
        <f>INDEX(
Table_MAPPINGS_PH_GRAPHS_2[SERIES_ID],
MATCH(E4,Table_MAPPINGS_PH_GRAPHS_2[LOOKUP],0
))</f>
        <v>7755</v>
      </c>
      <c r="G4" t="str">
        <f>INDEX(
Table_MAPPINGS_PH_GRAPHS_2[LEGEND_DESCRIPTION],
MATCH(E4,Table_MAPPINGS_PH_GRAPHS_2[LOOKUP],0
))</f>
        <v>Peer group</v>
      </c>
      <c r="I4" s="1">
        <v>41425</v>
      </c>
      <c r="M4">
        <v>112060.01841999999</v>
      </c>
      <c r="N4">
        <v>112194.42615</v>
      </c>
      <c r="O4">
        <v>112351.77432</v>
      </c>
    </row>
    <row r="5" spans="2:15" x14ac:dyDescent="0.25">
      <c r="I5" s="1">
        <v>41455</v>
      </c>
      <c r="M5">
        <v>112693.33646000001</v>
      </c>
      <c r="N5">
        <v>114075.94581</v>
      </c>
      <c r="O5">
        <v>114436.18511000001</v>
      </c>
    </row>
    <row r="6" spans="2:15" x14ac:dyDescent="0.25">
      <c r="I6" s="1">
        <v>41486</v>
      </c>
      <c r="M6">
        <v>120568.86440999999</v>
      </c>
      <c r="N6">
        <v>121613.23523000001</v>
      </c>
      <c r="O6">
        <v>122331.65248</v>
      </c>
    </row>
    <row r="7" spans="2:15" x14ac:dyDescent="0.25">
      <c r="I7" s="1">
        <v>41517</v>
      </c>
      <c r="M7">
        <v>120143.71163000001</v>
      </c>
      <c r="N7">
        <v>120163.08571</v>
      </c>
      <c r="O7">
        <v>120765.32656</v>
      </c>
    </row>
    <row r="8" spans="2:15" x14ac:dyDescent="0.25">
      <c r="I8" s="1">
        <v>41547</v>
      </c>
      <c r="M8">
        <v>119366.09095</v>
      </c>
      <c r="N8">
        <v>120727.34315</v>
      </c>
      <c r="O8">
        <v>121033.13454</v>
      </c>
    </row>
    <row r="9" spans="2:15" x14ac:dyDescent="0.25">
      <c r="I9" s="1">
        <v>41578</v>
      </c>
      <c r="M9">
        <v>121800.07752000001</v>
      </c>
      <c r="N9">
        <v>123733.73268</v>
      </c>
      <c r="O9">
        <v>123951.19863</v>
      </c>
    </row>
    <row r="10" spans="2:15" x14ac:dyDescent="0.25">
      <c r="I10" s="1">
        <v>41608</v>
      </c>
      <c r="M10">
        <v>129200.31058</v>
      </c>
      <c r="N10">
        <v>130280.62443</v>
      </c>
      <c r="O10">
        <v>130684.31327</v>
      </c>
    </row>
    <row r="11" spans="2:15" x14ac:dyDescent="0.25">
      <c r="I11" s="1">
        <v>41639</v>
      </c>
      <c r="M11">
        <v>133370.35644</v>
      </c>
      <c r="N11">
        <v>135366.85133999999</v>
      </c>
      <c r="O11">
        <v>136068.15674000001</v>
      </c>
    </row>
    <row r="12" spans="2:15" x14ac:dyDescent="0.25">
      <c r="I12" s="1">
        <v>41670</v>
      </c>
      <c r="M12">
        <v>127013.90091</v>
      </c>
      <c r="N12">
        <v>132341.64481</v>
      </c>
      <c r="O12">
        <v>134397.90379000001</v>
      </c>
    </row>
    <row r="13" spans="2:15" x14ac:dyDescent="0.25">
      <c r="I13" s="1">
        <v>41698</v>
      </c>
      <c r="M13">
        <v>130929.87238</v>
      </c>
      <c r="N13">
        <v>136123.02129999999</v>
      </c>
      <c r="O13">
        <v>137623.79754</v>
      </c>
    </row>
    <row r="14" spans="2:15" x14ac:dyDescent="0.25">
      <c r="I14" s="1">
        <v>41729</v>
      </c>
      <c r="M14">
        <v>125561.96645000001</v>
      </c>
      <c r="N14">
        <v>131710.09198</v>
      </c>
      <c r="O14">
        <v>133092.20645999999</v>
      </c>
    </row>
    <row r="15" spans="2:15" x14ac:dyDescent="0.25">
      <c r="I15" s="1">
        <v>41759</v>
      </c>
      <c r="M15">
        <v>123904.25598</v>
      </c>
      <c r="N15">
        <v>132634.69161000001</v>
      </c>
      <c r="O15">
        <v>133549.78810999999</v>
      </c>
    </row>
    <row r="16" spans="2:15" x14ac:dyDescent="0.25">
      <c r="I16" s="1">
        <v>41790</v>
      </c>
      <c r="M16">
        <v>125725.31251</v>
      </c>
      <c r="N16">
        <v>135121.07618</v>
      </c>
      <c r="O16">
        <v>135695.11053999999</v>
      </c>
    </row>
    <row r="17" spans="9:15" x14ac:dyDescent="0.25">
      <c r="I17" s="1">
        <v>41820</v>
      </c>
      <c r="M17">
        <v>126074.81705</v>
      </c>
      <c r="N17">
        <v>135870.00232</v>
      </c>
      <c r="O17">
        <v>135987.66377000001</v>
      </c>
    </row>
    <row r="18" spans="9:15" x14ac:dyDescent="0.25">
      <c r="I18" s="1">
        <v>41851</v>
      </c>
      <c r="M18">
        <v>126713.10905</v>
      </c>
      <c r="N18">
        <v>136215.00203999999</v>
      </c>
      <c r="O18">
        <v>135825.27410000001</v>
      </c>
    </row>
    <row r="19" spans="9:15" x14ac:dyDescent="0.25">
      <c r="I19" s="1">
        <v>41882</v>
      </c>
      <c r="M19">
        <v>127901.79739000001</v>
      </c>
      <c r="N19">
        <v>138567.71364</v>
      </c>
      <c r="O19">
        <v>137707.43072999999</v>
      </c>
    </row>
    <row r="20" spans="9:15" x14ac:dyDescent="0.25">
      <c r="I20" s="1">
        <v>41912</v>
      </c>
      <c r="M20">
        <v>131196.04389999999</v>
      </c>
      <c r="N20">
        <v>143148.78200000001</v>
      </c>
      <c r="O20">
        <v>142874.85524999999</v>
      </c>
    </row>
    <row r="21" spans="9:15" x14ac:dyDescent="0.25">
      <c r="I21" s="1">
        <v>41943</v>
      </c>
      <c r="M21">
        <v>130790.95821</v>
      </c>
      <c r="N21">
        <v>143320.948</v>
      </c>
      <c r="O21">
        <v>142803.63785</v>
      </c>
    </row>
    <row r="22" spans="9:15" x14ac:dyDescent="0.25">
      <c r="I22" s="1">
        <v>41973</v>
      </c>
      <c r="M22">
        <v>136016.09202000001</v>
      </c>
      <c r="N22">
        <v>150720.54229000001</v>
      </c>
      <c r="O22">
        <v>150298.11842000001</v>
      </c>
    </row>
    <row r="23" spans="9:15" x14ac:dyDescent="0.25">
      <c r="I23" s="1">
        <v>42004</v>
      </c>
      <c r="M23">
        <v>137060.85566</v>
      </c>
      <c r="N23">
        <v>153797.02322</v>
      </c>
      <c r="O23">
        <v>154044.48238999999</v>
      </c>
    </row>
    <row r="24" spans="9:15" x14ac:dyDescent="0.25">
      <c r="I24" s="1">
        <v>42035</v>
      </c>
      <c r="M24">
        <v>142742.17191999999</v>
      </c>
      <c r="N24">
        <v>159447.71106</v>
      </c>
      <c r="O24">
        <v>159160.00388</v>
      </c>
    </row>
    <row r="25" spans="9:15" x14ac:dyDescent="0.25">
      <c r="I25" s="1">
        <v>42063</v>
      </c>
      <c r="M25">
        <v>147641.35172999999</v>
      </c>
      <c r="N25">
        <v>167332.728</v>
      </c>
      <c r="O25">
        <v>166952.67185000001</v>
      </c>
    </row>
    <row r="26" spans="9:15" x14ac:dyDescent="0.25">
      <c r="I26" s="1">
        <v>42094</v>
      </c>
      <c r="M26">
        <v>151268.44902</v>
      </c>
      <c r="N26">
        <v>169092.91680000001</v>
      </c>
      <c r="O26">
        <v>168336.42400999999</v>
      </c>
    </row>
    <row r="27" spans="9:15" x14ac:dyDescent="0.25">
      <c r="I27" s="1">
        <v>42124</v>
      </c>
      <c r="M27">
        <v>151894.88445000001</v>
      </c>
      <c r="N27">
        <v>167439.63537999999</v>
      </c>
      <c r="O27">
        <v>166940.40330999999</v>
      </c>
    </row>
    <row r="28" spans="9:15" x14ac:dyDescent="0.25">
      <c r="I28" s="1">
        <v>42155</v>
      </c>
      <c r="M28">
        <v>157060.66158000001</v>
      </c>
      <c r="N28">
        <v>172908.17055000001</v>
      </c>
      <c r="O28">
        <v>172907.17886000001</v>
      </c>
    </row>
    <row r="29" spans="9:15" x14ac:dyDescent="0.25">
      <c r="I29" s="1">
        <v>42185</v>
      </c>
      <c r="M29">
        <v>152416.23751000001</v>
      </c>
      <c r="N29">
        <v>167479.43627000001</v>
      </c>
      <c r="O29">
        <v>168108.54644000001</v>
      </c>
    </row>
    <row r="30" spans="9:15" x14ac:dyDescent="0.25">
      <c r="I30" s="1">
        <v>42216</v>
      </c>
      <c r="M30">
        <v>159454.10946000001</v>
      </c>
      <c r="N30">
        <v>178157.12796000001</v>
      </c>
      <c r="O30">
        <v>178221.64895999999</v>
      </c>
    </row>
    <row r="31" spans="9:15" x14ac:dyDescent="0.25">
      <c r="I31" s="1">
        <v>42247</v>
      </c>
      <c r="M31">
        <v>150490.94172999999</v>
      </c>
      <c r="N31">
        <v>170493.67533</v>
      </c>
      <c r="O31">
        <v>172314.73121999999</v>
      </c>
    </row>
    <row r="32" spans="9:15" x14ac:dyDescent="0.25">
      <c r="I32" s="1">
        <v>42277</v>
      </c>
      <c r="M32">
        <v>143913.94798999999</v>
      </c>
      <c r="N32">
        <v>166541.06294</v>
      </c>
      <c r="O32">
        <v>168417.67504</v>
      </c>
    </row>
    <row r="33" spans="9:15" x14ac:dyDescent="0.25">
      <c r="I33" s="1">
        <v>42308</v>
      </c>
      <c r="M33">
        <v>156972.87771999999</v>
      </c>
      <c r="N33">
        <v>176592.58708999999</v>
      </c>
      <c r="O33">
        <v>178023.86048999999</v>
      </c>
    </row>
    <row r="34" spans="9:15" x14ac:dyDescent="0.25">
      <c r="I34" s="1">
        <v>42338</v>
      </c>
      <c r="M34">
        <v>154895.50417</v>
      </c>
      <c r="N34">
        <v>172977.55137</v>
      </c>
      <c r="O34">
        <v>174399.94803999999</v>
      </c>
    </row>
    <row r="35" spans="9:15" x14ac:dyDescent="0.25">
      <c r="I35" s="1">
        <v>42369</v>
      </c>
      <c r="M35">
        <v>151066.19115999999</v>
      </c>
      <c r="N35">
        <v>168482.56849000001</v>
      </c>
      <c r="O35">
        <v>170634.44388000001</v>
      </c>
    </row>
    <row r="36" spans="9:15" x14ac:dyDescent="0.25">
      <c r="I36" s="1">
        <v>42400</v>
      </c>
      <c r="M36">
        <v>142426.05408</v>
      </c>
      <c r="N36">
        <v>162835.85078000001</v>
      </c>
      <c r="O36">
        <v>164916.93414</v>
      </c>
    </row>
    <row r="37" spans="9:15" x14ac:dyDescent="0.25">
      <c r="I37" s="1">
        <v>42429</v>
      </c>
      <c r="M37">
        <v>138953.81542</v>
      </c>
      <c r="N37">
        <v>160424.87177</v>
      </c>
      <c r="O37">
        <v>162737.75310999999</v>
      </c>
    </row>
    <row r="38" spans="9:15" x14ac:dyDescent="0.25">
      <c r="I38" s="1">
        <v>42460</v>
      </c>
      <c r="M38">
        <v>141568.76512</v>
      </c>
      <c r="N38">
        <v>160701.56607999999</v>
      </c>
      <c r="O38">
        <v>162021.41407</v>
      </c>
    </row>
    <row r="39" spans="9:15" x14ac:dyDescent="0.25">
      <c r="I39" s="1">
        <v>42490</v>
      </c>
      <c r="M39">
        <v>143945.07281000001</v>
      </c>
      <c r="N39">
        <v>164231.86537000001</v>
      </c>
      <c r="O39">
        <v>164948.65496000001</v>
      </c>
    </row>
    <row r="40" spans="9:15" x14ac:dyDescent="0.25">
      <c r="I40" s="1">
        <v>42521</v>
      </c>
      <c r="M40">
        <v>151863.94373999999</v>
      </c>
      <c r="N40">
        <v>172826.75352</v>
      </c>
      <c r="O40">
        <v>173945.68697000001</v>
      </c>
    </row>
    <row r="41" spans="9:15" x14ac:dyDescent="0.25">
      <c r="I41" s="1">
        <v>42551</v>
      </c>
      <c r="M41">
        <v>143524.31228000001</v>
      </c>
      <c r="N41">
        <v>166777.726</v>
      </c>
      <c r="O41">
        <v>166577.32157999999</v>
      </c>
    </row>
    <row r="42" spans="9:15" x14ac:dyDescent="0.25">
      <c r="I42" s="1">
        <v>42582</v>
      </c>
      <c r="M42">
        <v>146547.61955</v>
      </c>
      <c r="N42">
        <v>170643.91475</v>
      </c>
      <c r="O42">
        <v>170773.54757</v>
      </c>
    </row>
    <row r="43" spans="9:15" x14ac:dyDescent="0.25">
      <c r="I43" s="1">
        <v>42613</v>
      </c>
      <c r="M43">
        <v>150306.35386</v>
      </c>
      <c r="N43">
        <v>173017.49020999999</v>
      </c>
      <c r="O43">
        <v>173465.61494</v>
      </c>
    </row>
    <row r="44" spans="9:15" x14ac:dyDescent="0.25">
      <c r="I44" s="1">
        <v>42643</v>
      </c>
      <c r="M44">
        <v>149871.41180999999</v>
      </c>
      <c r="N44">
        <v>170738.65432999999</v>
      </c>
      <c r="O44">
        <v>171303.49788000001</v>
      </c>
    </row>
    <row r="45" spans="9:15" x14ac:dyDescent="0.25">
      <c r="I45" s="1">
        <v>42674</v>
      </c>
      <c r="M45">
        <v>146160.2838</v>
      </c>
      <c r="N45">
        <v>169053.66918999999</v>
      </c>
      <c r="O45">
        <v>169121.03993</v>
      </c>
    </row>
    <row r="46" spans="9:15" x14ac:dyDescent="0.25">
      <c r="I46" s="1">
        <v>42704</v>
      </c>
      <c r="M46">
        <v>152287.23099000001</v>
      </c>
      <c r="N46">
        <v>175505.03815000001</v>
      </c>
      <c r="O46">
        <v>175359.13883000001</v>
      </c>
    </row>
    <row r="47" spans="9:15" x14ac:dyDescent="0.25">
      <c r="I47" s="1">
        <v>42735</v>
      </c>
      <c r="M47">
        <v>155592.96645000001</v>
      </c>
      <c r="N47">
        <v>183699.1568</v>
      </c>
      <c r="O47">
        <v>182084.70016000001</v>
      </c>
    </row>
    <row r="48" spans="9:15" x14ac:dyDescent="0.25">
      <c r="I48" s="1">
        <v>42766</v>
      </c>
      <c r="M48">
        <v>152806.53803</v>
      </c>
      <c r="N48">
        <v>179342.35282999999</v>
      </c>
      <c r="O48">
        <v>178733.77903999999</v>
      </c>
    </row>
    <row r="49" spans="9:15" x14ac:dyDescent="0.25">
      <c r="I49" s="1">
        <v>42794</v>
      </c>
      <c r="M49">
        <v>154364.40348000001</v>
      </c>
      <c r="N49">
        <v>182639.79956000001</v>
      </c>
      <c r="O49">
        <v>181270.88537</v>
      </c>
    </row>
    <row r="50" spans="9:15" x14ac:dyDescent="0.25">
      <c r="I50" s="1">
        <v>42825</v>
      </c>
      <c r="M50">
        <v>158483.1287</v>
      </c>
      <c r="N50">
        <v>185551.99296999999</v>
      </c>
      <c r="O50">
        <v>185286.38170999999</v>
      </c>
    </row>
    <row r="51" spans="9:15" x14ac:dyDescent="0.25">
      <c r="I51" s="1">
        <v>42855</v>
      </c>
      <c r="M51">
        <v>168705.54084</v>
      </c>
      <c r="N51">
        <v>191992.56638999999</v>
      </c>
      <c r="O51">
        <v>192592.50352</v>
      </c>
    </row>
    <row r="52" spans="9:15" x14ac:dyDescent="0.25">
      <c r="I52" s="1">
        <v>42886</v>
      </c>
      <c r="M52">
        <v>173108.7138</v>
      </c>
      <c r="N52">
        <v>197764.05033999999</v>
      </c>
      <c r="O52">
        <v>198201.31722</v>
      </c>
    </row>
    <row r="53" spans="9:15" x14ac:dyDescent="0.25">
      <c r="I53" s="1">
        <v>42916</v>
      </c>
      <c r="M53">
        <v>167413.16482999999</v>
      </c>
      <c r="N53">
        <v>191971.38879</v>
      </c>
      <c r="O53">
        <v>193422.32274</v>
      </c>
    </row>
    <row r="54" spans="9:15" x14ac:dyDescent="0.25">
      <c r="I54" s="1">
        <v>42947</v>
      </c>
      <c r="M54">
        <v>168255.21098</v>
      </c>
      <c r="N54">
        <v>189593.42658</v>
      </c>
      <c r="O54">
        <v>190630.82083000001</v>
      </c>
    </row>
    <row r="55" spans="9:15" x14ac:dyDescent="0.25">
      <c r="I55" s="1">
        <v>42978</v>
      </c>
      <c r="M55">
        <v>167866.96974</v>
      </c>
      <c r="N55">
        <v>191661.08611</v>
      </c>
      <c r="O55">
        <v>192693.80278999999</v>
      </c>
    </row>
    <row r="56" spans="9:15" x14ac:dyDescent="0.25">
      <c r="I56" s="1">
        <v>43008</v>
      </c>
      <c r="M56">
        <v>173960.51467</v>
      </c>
      <c r="N56">
        <v>198181.91389</v>
      </c>
      <c r="O56">
        <v>198371.00734000001</v>
      </c>
    </row>
    <row r="57" spans="9:15" x14ac:dyDescent="0.25">
      <c r="I57" s="1">
        <v>43039</v>
      </c>
      <c r="M57">
        <v>175867.63060999999</v>
      </c>
      <c r="N57">
        <v>207000.65893999999</v>
      </c>
      <c r="O57">
        <v>206885.39051999999</v>
      </c>
    </row>
    <row r="58" spans="9:15" x14ac:dyDescent="0.25">
      <c r="I58" s="1">
        <v>43069</v>
      </c>
      <c r="M58">
        <v>183015.42556</v>
      </c>
      <c r="N58">
        <v>213517.88746999999</v>
      </c>
      <c r="O58">
        <v>212738.36855000001</v>
      </c>
    </row>
    <row r="59" spans="9:15" x14ac:dyDescent="0.25">
      <c r="I59" s="1">
        <v>43100</v>
      </c>
      <c r="M59">
        <v>181257.94003</v>
      </c>
      <c r="N59">
        <v>210209.05084000001</v>
      </c>
      <c r="O59">
        <v>209835.73647</v>
      </c>
    </row>
    <row r="60" spans="9:15" x14ac:dyDescent="0.25">
      <c r="I60" s="1">
        <v>43131</v>
      </c>
      <c r="M60">
        <v>186837.55989999999</v>
      </c>
      <c r="N60">
        <v>215285.88190000001</v>
      </c>
      <c r="O60">
        <v>213778.92976</v>
      </c>
    </row>
    <row r="61" spans="9:15" x14ac:dyDescent="0.25">
      <c r="I61" s="1">
        <v>43159</v>
      </c>
      <c r="M61">
        <v>183617.72886999999</v>
      </c>
      <c r="N61">
        <v>214029.94751</v>
      </c>
      <c r="O61">
        <v>213064.30314</v>
      </c>
    </row>
    <row r="62" spans="9:15" x14ac:dyDescent="0.25">
      <c r="I62" s="1">
        <v>43190</v>
      </c>
      <c r="M62">
        <v>179535.07616</v>
      </c>
      <c r="N62">
        <v>211712.33134999999</v>
      </c>
      <c r="O62">
        <v>211946.66581999999</v>
      </c>
    </row>
    <row r="63" spans="9:15" x14ac:dyDescent="0.25">
      <c r="I63" s="1">
        <v>43220</v>
      </c>
      <c r="M63">
        <v>186783.38365</v>
      </c>
      <c r="N63">
        <v>217963.04509</v>
      </c>
      <c r="O63">
        <v>216817.51388000001</v>
      </c>
    </row>
    <row r="64" spans="9:15" x14ac:dyDescent="0.25">
      <c r="I64" s="1">
        <v>43251</v>
      </c>
      <c r="M64">
        <v>184330.57302000001</v>
      </c>
      <c r="N64">
        <v>217139.49617999999</v>
      </c>
      <c r="O64">
        <v>217329.6195</v>
      </c>
    </row>
    <row r="65" spans="9:15" x14ac:dyDescent="0.25">
      <c r="I65" s="1">
        <v>43281</v>
      </c>
      <c r="M65">
        <v>186713.11141000001</v>
      </c>
      <c r="N65">
        <v>220717.45668999999</v>
      </c>
      <c r="O65">
        <v>220841.17499</v>
      </c>
    </row>
    <row r="66" spans="9:15" x14ac:dyDescent="0.25">
      <c r="I66" s="1">
        <v>43312</v>
      </c>
      <c r="M66">
        <v>188074.46870999999</v>
      </c>
      <c r="N66">
        <v>226791.62310999999</v>
      </c>
      <c r="O66">
        <v>225133.84821</v>
      </c>
    </row>
    <row r="67" spans="9:15" x14ac:dyDescent="0.25">
      <c r="I67" s="1">
        <v>43343</v>
      </c>
      <c r="M67">
        <v>193555.42884000001</v>
      </c>
      <c r="N67">
        <v>236045.16406000001</v>
      </c>
      <c r="O67">
        <v>232266.64009999999</v>
      </c>
    </row>
    <row r="68" spans="9:15" x14ac:dyDescent="0.25">
      <c r="I68" s="1">
        <v>43373</v>
      </c>
      <c r="M68">
        <v>191290.31419</v>
      </c>
      <c r="N68">
        <v>235923.96135</v>
      </c>
      <c r="O68">
        <v>232560.94284</v>
      </c>
    </row>
    <row r="69" spans="9:15" x14ac:dyDescent="0.25">
      <c r="I69" s="1">
        <v>43404</v>
      </c>
      <c r="M69">
        <v>177867.30772000001</v>
      </c>
      <c r="N69">
        <v>222903.23282</v>
      </c>
      <c r="O69">
        <v>219724.60438999999</v>
      </c>
    </row>
    <row r="70" spans="9:15" x14ac:dyDescent="0.25">
      <c r="I70" s="1">
        <v>43434</v>
      </c>
      <c r="M70">
        <v>173906.82266000001</v>
      </c>
      <c r="N70">
        <v>218950.56666000001</v>
      </c>
      <c r="O70">
        <v>215998.78481000001</v>
      </c>
    </row>
    <row r="71" spans="9:15" x14ac:dyDescent="0.25">
      <c r="I71" s="1">
        <v>43465</v>
      </c>
      <c r="M71">
        <v>169556.68218</v>
      </c>
      <c r="N71">
        <v>210949.43570999999</v>
      </c>
      <c r="O71">
        <v>208573.08139000001</v>
      </c>
    </row>
    <row r="72" spans="9:15" x14ac:dyDescent="0.25">
      <c r="I72" s="1">
        <v>43496</v>
      </c>
      <c r="M72">
        <v>180829.54389999999</v>
      </c>
      <c r="N72">
        <v>220595.80963999999</v>
      </c>
      <c r="O72">
        <v>216897.17050000001</v>
      </c>
    </row>
    <row r="73" spans="9:15" x14ac:dyDescent="0.25">
      <c r="I73" s="1">
        <v>43524</v>
      </c>
      <c r="M73">
        <v>189491.66901000001</v>
      </c>
      <c r="N73">
        <v>232211.25771999999</v>
      </c>
      <c r="O73">
        <v>227767.17175000001</v>
      </c>
    </row>
    <row r="74" spans="9:15" x14ac:dyDescent="0.25">
      <c r="I74" s="1">
        <v>43555</v>
      </c>
      <c r="M74">
        <v>190657.45225</v>
      </c>
      <c r="N74">
        <v>235065.37839999999</v>
      </c>
      <c r="O74">
        <v>230664.72777</v>
      </c>
    </row>
    <row r="75" spans="9:15" x14ac:dyDescent="0.25">
      <c r="I75" s="1">
        <v>43585</v>
      </c>
      <c r="M75">
        <v>196288.89056999999</v>
      </c>
      <c r="N75">
        <v>244657.31273999999</v>
      </c>
      <c r="O75">
        <v>240305.98517</v>
      </c>
    </row>
    <row r="76" spans="9:15" x14ac:dyDescent="0.25">
      <c r="I76" s="1">
        <v>43616</v>
      </c>
      <c r="M76">
        <v>181208.16020000001</v>
      </c>
      <c r="N76">
        <v>233793.49567</v>
      </c>
      <c r="O76">
        <v>229735.06185999999</v>
      </c>
    </row>
    <row r="77" spans="9:15" x14ac:dyDescent="0.25">
      <c r="I77" s="1">
        <v>43646</v>
      </c>
      <c r="M77">
        <v>194028.03008999999</v>
      </c>
      <c r="N77">
        <v>246192.30301</v>
      </c>
      <c r="O77">
        <v>241025.00093000001</v>
      </c>
    </row>
    <row r="78" spans="9:15" x14ac:dyDescent="0.25">
      <c r="I78" s="1">
        <v>43677</v>
      </c>
      <c r="M78">
        <v>198059.72196</v>
      </c>
      <c r="N78">
        <v>253226.35495000001</v>
      </c>
      <c r="O78">
        <v>245636.49853000001</v>
      </c>
    </row>
    <row r="79" spans="9:15" x14ac:dyDescent="0.25">
      <c r="I79" s="1">
        <v>43708</v>
      </c>
      <c r="M79">
        <v>199589.61778</v>
      </c>
      <c r="N79">
        <v>251331.61074</v>
      </c>
      <c r="O79">
        <v>245343.08819000001</v>
      </c>
    </row>
    <row r="80" spans="9:15" x14ac:dyDescent="0.25">
      <c r="I80" s="1">
        <v>43738</v>
      </c>
      <c r="M80">
        <v>199874.40341999999</v>
      </c>
      <c r="N80">
        <v>255973.70308000001</v>
      </c>
      <c r="O80">
        <v>249276.2274</v>
      </c>
    </row>
    <row r="81" spans="9:15" x14ac:dyDescent="0.25">
      <c r="I81" s="1">
        <v>43769</v>
      </c>
      <c r="M81">
        <v>202896.20183000001</v>
      </c>
      <c r="N81">
        <v>257486.47456</v>
      </c>
      <c r="O81">
        <v>250591.32651000001</v>
      </c>
    </row>
    <row r="82" spans="9:15" x14ac:dyDescent="0.25">
      <c r="I82" s="1">
        <v>43799</v>
      </c>
      <c r="M82">
        <v>213083.50456999999</v>
      </c>
      <c r="N82">
        <v>268881.34821999999</v>
      </c>
      <c r="O82">
        <v>261302.42676</v>
      </c>
    </row>
    <row r="83" spans="9:15" x14ac:dyDescent="0.25">
      <c r="I83" s="1">
        <v>43830</v>
      </c>
      <c r="M83">
        <v>214041.89178000001</v>
      </c>
      <c r="N83">
        <v>268121.62706999999</v>
      </c>
      <c r="O83">
        <v>260205.72218000001</v>
      </c>
    </row>
    <row r="84" spans="9:15" x14ac:dyDescent="0.25">
      <c r="I84" s="1">
        <v>43861</v>
      </c>
      <c r="M84">
        <v>217228.88923</v>
      </c>
      <c r="N84">
        <v>278195.99567999999</v>
      </c>
      <c r="O84">
        <v>269195.55667000002</v>
      </c>
    </row>
    <row r="85" spans="9:15" x14ac:dyDescent="0.25">
      <c r="I85" s="1">
        <v>43890</v>
      </c>
      <c r="M85">
        <v>210443.68105000001</v>
      </c>
      <c r="N85">
        <v>262673.19822999998</v>
      </c>
      <c r="O85">
        <v>257006.76412000001</v>
      </c>
    </row>
    <row r="86" spans="9:15" x14ac:dyDescent="0.25">
      <c r="I86" s="1">
        <v>43921</v>
      </c>
      <c r="M86">
        <v>198548.61165000001</v>
      </c>
      <c r="N86">
        <v>241442.69188999999</v>
      </c>
      <c r="O86">
        <v>234588.31081</v>
      </c>
    </row>
    <row r="87" spans="9:15" x14ac:dyDescent="0.25">
      <c r="I87" s="1">
        <v>43951</v>
      </c>
      <c r="M87">
        <v>211677.16501999999</v>
      </c>
      <c r="N87">
        <v>251667.93223999999</v>
      </c>
      <c r="O87">
        <v>242732.38652</v>
      </c>
    </row>
    <row r="88" spans="9:15" x14ac:dyDescent="0.25">
      <c r="I88" s="1">
        <v>43982</v>
      </c>
      <c r="M88">
        <v>218590.57467</v>
      </c>
      <c r="N88">
        <v>256507.70048999999</v>
      </c>
      <c r="O88">
        <v>250287.86168999999</v>
      </c>
    </row>
    <row r="89" spans="9:15" x14ac:dyDescent="0.25">
      <c r="I89" s="1">
        <v>44012</v>
      </c>
      <c r="M89">
        <v>220992.36145</v>
      </c>
      <c r="N89">
        <v>255654.23702999999</v>
      </c>
      <c r="O89">
        <v>248322.54634</v>
      </c>
    </row>
    <row r="90" spans="9:15" x14ac:dyDescent="0.25">
      <c r="I90" s="1">
        <v>44043</v>
      </c>
      <c r="M90">
        <v>223547.95702999999</v>
      </c>
      <c r="N90">
        <v>260130.74989000001</v>
      </c>
      <c r="O90">
        <v>249965.8928</v>
      </c>
    </row>
    <row r="91" spans="9:15" x14ac:dyDescent="0.25">
      <c r="I91" s="1">
        <v>44074</v>
      </c>
      <c r="M91">
        <v>227649.71090999999</v>
      </c>
      <c r="N91">
        <v>267331.81167999998</v>
      </c>
      <c r="O91">
        <v>256873.52776999999</v>
      </c>
    </row>
    <row r="92" spans="9:15" x14ac:dyDescent="0.25">
      <c r="I92" s="1">
        <v>44104</v>
      </c>
      <c r="M92">
        <v>226156.60665</v>
      </c>
      <c r="N92">
        <v>266442.54239000002</v>
      </c>
      <c r="O92">
        <v>256876.45613000001</v>
      </c>
    </row>
    <row r="93" spans="9:15" x14ac:dyDescent="0.25">
      <c r="I93" s="1">
        <v>44135</v>
      </c>
      <c r="M93">
        <v>229563.99051</v>
      </c>
      <c r="N93">
        <v>264922.29671999998</v>
      </c>
      <c r="O93">
        <v>255590.89736</v>
      </c>
    </row>
    <row r="94" spans="9:15" x14ac:dyDescent="0.25">
      <c r="I94" s="1">
        <v>44165</v>
      </c>
      <c r="M94">
        <v>240677.01986</v>
      </c>
      <c r="N94">
        <v>284773.26056000002</v>
      </c>
      <c r="O94">
        <v>274299.37148999999</v>
      </c>
    </row>
    <row r="95" spans="9:15" x14ac:dyDescent="0.25">
      <c r="I95" s="1">
        <v>44196</v>
      </c>
      <c r="M95">
        <v>242720.06568</v>
      </c>
      <c r="N95">
        <v>284439.27038</v>
      </c>
      <c r="O95">
        <v>274313.19344</v>
      </c>
    </row>
    <row r="96" spans="9:15" x14ac:dyDescent="0.25">
      <c r="I96" s="1">
        <v>44227</v>
      </c>
      <c r="M96">
        <v>248507.54767999999</v>
      </c>
      <c r="N96">
        <v>284997.81458000001</v>
      </c>
      <c r="O96">
        <v>274296.16681999998</v>
      </c>
    </row>
    <row r="97" spans="9:15" x14ac:dyDescent="0.25">
      <c r="I97" s="1">
        <v>44255</v>
      </c>
      <c r="M97">
        <v>256544.19524</v>
      </c>
      <c r="N97">
        <v>289252.78191999998</v>
      </c>
      <c r="O97">
        <v>279614.07277999999</v>
      </c>
    </row>
    <row r="98" spans="9:15" x14ac:dyDescent="0.25">
      <c r="I98" s="1">
        <v>44286</v>
      </c>
      <c r="M98">
        <v>257845.04801999999</v>
      </c>
      <c r="N98">
        <v>301200.2806</v>
      </c>
      <c r="O98">
        <v>292102.61592000001</v>
      </c>
    </row>
    <row r="99" spans="9:15" x14ac:dyDescent="0.25">
      <c r="I99" s="1">
        <v>44316</v>
      </c>
      <c r="M99">
        <v>261777.08983000001</v>
      </c>
      <c r="N99">
        <v>309561.78477000003</v>
      </c>
      <c r="O99">
        <v>300968.27207000001</v>
      </c>
    </row>
    <row r="100" spans="9:15" x14ac:dyDescent="0.25">
      <c r="I100" s="1">
        <v>44347</v>
      </c>
      <c r="M100">
        <v>266545.15986000001</v>
      </c>
      <c r="N100">
        <v>313647.70718000003</v>
      </c>
      <c r="O100">
        <v>305125.88088999997</v>
      </c>
    </row>
    <row r="101" spans="9:15" x14ac:dyDescent="0.25">
      <c r="I101" s="1">
        <v>44377</v>
      </c>
      <c r="M101">
        <v>272654.91473000002</v>
      </c>
      <c r="N101">
        <v>327783.47541999997</v>
      </c>
      <c r="O101">
        <v>316017.78249000001</v>
      </c>
    </row>
    <row r="102" spans="9:15" x14ac:dyDescent="0.25">
      <c r="I102" s="1">
        <v>44408</v>
      </c>
      <c r="M102">
        <v>269473.67473999999</v>
      </c>
      <c r="N102">
        <v>336962.44647000002</v>
      </c>
      <c r="O102">
        <v>325212.83182000002</v>
      </c>
    </row>
    <row r="103" spans="9:15" x14ac:dyDescent="0.25">
      <c r="I103" s="1">
        <v>44439</v>
      </c>
      <c r="M103">
        <v>268595.86122999998</v>
      </c>
      <c r="N103">
        <v>346718.20539999998</v>
      </c>
      <c r="O103">
        <v>333741.26841000002</v>
      </c>
    </row>
    <row r="104" spans="9:15" x14ac:dyDescent="0.25">
      <c r="I104" s="1">
        <v>44469</v>
      </c>
      <c r="M104">
        <v>256587.14290000001</v>
      </c>
      <c r="N104">
        <v>336488.81724</v>
      </c>
      <c r="O104">
        <v>323963.84404</v>
      </c>
    </row>
    <row r="105" spans="9:15" x14ac:dyDescent="0.25">
      <c r="I105" s="1">
        <v>44500</v>
      </c>
      <c r="M105">
        <v>260616.50466999999</v>
      </c>
      <c r="N105">
        <v>339975.07494999998</v>
      </c>
      <c r="O105">
        <v>326624.96081000002</v>
      </c>
    </row>
    <row r="106" spans="9:15" x14ac:dyDescent="0.25">
      <c r="I106" s="1">
        <v>44530</v>
      </c>
      <c r="M106">
        <v>263302.42686000001</v>
      </c>
      <c r="N106">
        <v>349991.02639000001</v>
      </c>
      <c r="O106">
        <v>333958.50448</v>
      </c>
    </row>
    <row r="107" spans="9:15" x14ac:dyDescent="0.25">
      <c r="I107" s="1">
        <v>44561</v>
      </c>
      <c r="M107">
        <v>263265.77993000002</v>
      </c>
      <c r="N107">
        <v>357175.01159000001</v>
      </c>
      <c r="O107">
        <v>339289.14679000003</v>
      </c>
    </row>
    <row r="108" spans="9:15" x14ac:dyDescent="0.25">
      <c r="I108" s="1">
        <v>44592</v>
      </c>
      <c r="M108">
        <v>261968.75107</v>
      </c>
      <c r="N108">
        <v>349052.84058000002</v>
      </c>
      <c r="O108">
        <v>331406.58794</v>
      </c>
    </row>
    <row r="109" spans="9:15" x14ac:dyDescent="0.25">
      <c r="I109" s="1">
        <v>44620</v>
      </c>
      <c r="M109">
        <v>253047.99659</v>
      </c>
      <c r="N109">
        <v>330861.49776</v>
      </c>
      <c r="O109">
        <v>313369.42979000002</v>
      </c>
    </row>
    <row r="110" spans="9:15" x14ac:dyDescent="0.25">
      <c r="I110" s="1">
        <v>44651</v>
      </c>
      <c r="M110">
        <v>245850.08975000001</v>
      </c>
      <c r="N110">
        <v>328133.36099000002</v>
      </c>
      <c r="O110">
        <v>307138.67720999999</v>
      </c>
    </row>
    <row r="111" spans="9:15" x14ac:dyDescent="0.25">
      <c r="I111" s="1">
        <v>44681</v>
      </c>
      <c r="M111">
        <v>243237.69464</v>
      </c>
      <c r="N111">
        <v>319867.08928999997</v>
      </c>
      <c r="O111">
        <v>299002.51529000001</v>
      </c>
    </row>
    <row r="112" spans="9:15" x14ac:dyDescent="0.25">
      <c r="I112" s="1">
        <v>44712</v>
      </c>
      <c r="M112">
        <v>240366.49682999999</v>
      </c>
      <c r="N112">
        <v>315066.04223000002</v>
      </c>
      <c r="O112">
        <v>296295.96844000003</v>
      </c>
    </row>
    <row r="113" spans="9:15" x14ac:dyDescent="0.25">
      <c r="I113" s="1">
        <v>44742</v>
      </c>
      <c r="M113">
        <v>236121.79206000001</v>
      </c>
      <c r="N113">
        <v>299959.02174</v>
      </c>
      <c r="O113">
        <v>282565.63104000001</v>
      </c>
    </row>
    <row r="114" spans="9:15" x14ac:dyDescent="0.25">
      <c r="I114" s="1">
        <v>44773</v>
      </c>
      <c r="M114">
        <v>238408.28641</v>
      </c>
      <c r="N114">
        <v>317138.07165</v>
      </c>
      <c r="O114">
        <v>297703.27659000002</v>
      </c>
    </row>
    <row r="115" spans="9:15" x14ac:dyDescent="0.25">
      <c r="I115" s="1">
        <v>44804</v>
      </c>
      <c r="M115">
        <v>237608.42749</v>
      </c>
      <c r="N115">
        <v>311846.99326999998</v>
      </c>
      <c r="O115">
        <v>290492.47983999999</v>
      </c>
    </row>
    <row r="116" spans="9:15" x14ac:dyDescent="0.25">
      <c r="I116" s="1">
        <v>44834</v>
      </c>
      <c r="M116">
        <v>228790.19709999999</v>
      </c>
      <c r="N116">
        <v>301469.29911000002</v>
      </c>
      <c r="O116">
        <v>280595.07280000002</v>
      </c>
    </row>
    <row r="117" spans="9:15" x14ac:dyDescent="0.25">
      <c r="I117" s="1">
        <v>44865</v>
      </c>
      <c r="M117">
        <v>223453.81163000001</v>
      </c>
      <c r="N117">
        <v>319711.99748999998</v>
      </c>
      <c r="O117">
        <v>298374.85051000002</v>
      </c>
    </row>
    <row r="118" spans="9:15" x14ac:dyDescent="0.25">
      <c r="I118" s="1">
        <v>44895</v>
      </c>
      <c r="M118">
        <v>242402.37820000001</v>
      </c>
      <c r="N118">
        <v>324767.15217000002</v>
      </c>
      <c r="O118">
        <v>308785.50410999998</v>
      </c>
    </row>
    <row r="119" spans="9:15" x14ac:dyDescent="0.25">
      <c r="I119" s="1">
        <v>44926</v>
      </c>
      <c r="M119">
        <v>238287.20402</v>
      </c>
      <c r="N119">
        <v>310842.87053999997</v>
      </c>
      <c r="O119">
        <v>294873.73521000001</v>
      </c>
    </row>
    <row r="120" spans="9:15" x14ac:dyDescent="0.25">
      <c r="I120" s="1">
        <v>44957</v>
      </c>
      <c r="M120">
        <v>253739.26527</v>
      </c>
      <c r="N120">
        <v>321695.68312</v>
      </c>
      <c r="O120">
        <v>306463.85058000003</v>
      </c>
    </row>
    <row r="121" spans="9:15" x14ac:dyDescent="0.25">
      <c r="I121" s="1">
        <v>44985</v>
      </c>
      <c r="M121">
        <v>252170.60248999999</v>
      </c>
      <c r="N121">
        <v>327614.64068999997</v>
      </c>
      <c r="O121">
        <v>310856.75245000003</v>
      </c>
    </row>
    <row r="122" spans="9:15" x14ac:dyDescent="0.25">
      <c r="I122" s="1">
        <v>45016</v>
      </c>
      <c r="M122">
        <v>263755.25029</v>
      </c>
      <c r="N122">
        <v>339938.57059000002</v>
      </c>
      <c r="O122">
        <v>321949.51091000001</v>
      </c>
    </row>
    <row r="123" spans="9:15" x14ac:dyDescent="0.25">
      <c r="I123" s="1">
        <v>45046</v>
      </c>
      <c r="M123">
        <v>259549.18163000001</v>
      </c>
      <c r="N123">
        <v>348473.40925000003</v>
      </c>
      <c r="O123">
        <v>330162.39786000003</v>
      </c>
    </row>
    <row r="124" spans="9:15" x14ac:dyDescent="0.25">
      <c r="I124" s="1">
        <v>45077</v>
      </c>
      <c r="M124">
        <v>254959.01048999999</v>
      </c>
      <c r="N124">
        <v>350678.08717000001</v>
      </c>
      <c r="O124">
        <v>332184.66566</v>
      </c>
    </row>
    <row r="125" spans="9:15" x14ac:dyDescent="0.25">
      <c r="I125" s="1">
        <v>45107</v>
      </c>
      <c r="M125">
        <v>258417.39877999999</v>
      </c>
      <c r="N125">
        <v>362074.72749000002</v>
      </c>
      <c r="O125">
        <v>341362.97116000002</v>
      </c>
    </row>
    <row r="126" spans="9:15" x14ac:dyDescent="0.25">
      <c r="I126" s="1">
        <v>45138</v>
      </c>
      <c r="M126">
        <v>268600.51238999999</v>
      </c>
      <c r="N126">
        <v>372368.31663999998</v>
      </c>
      <c r="O126">
        <v>348514.91115</v>
      </c>
    </row>
    <row r="127" spans="9:15" x14ac:dyDescent="0.25">
      <c r="I127" s="1">
        <v>45169</v>
      </c>
      <c r="M127">
        <v>264444.28908000002</v>
      </c>
      <c r="N127">
        <v>374969.72282000002</v>
      </c>
      <c r="O127">
        <v>351187.71730999998</v>
      </c>
    </row>
    <row r="128" spans="9:15" x14ac:dyDescent="0.25">
      <c r="I128" s="1">
        <v>45199</v>
      </c>
      <c r="M128">
        <v>253881.47112999999</v>
      </c>
      <c r="N128">
        <v>362202.06117</v>
      </c>
      <c r="O128">
        <v>337086.70166000002</v>
      </c>
    </row>
    <row r="129" spans="9:15" x14ac:dyDescent="0.25">
      <c r="I129" s="1">
        <v>45230</v>
      </c>
      <c r="M129">
        <v>246557.13545</v>
      </c>
      <c r="N129">
        <v>356744.45390000002</v>
      </c>
      <c r="O129">
        <v>331516.05401999998</v>
      </c>
    </row>
    <row r="130" spans="9:15" x14ac:dyDescent="0.25">
      <c r="I130" s="1">
        <v>45260</v>
      </c>
      <c r="M130">
        <v>248687.29151000001</v>
      </c>
      <c r="N130">
        <v>373859.52918999997</v>
      </c>
      <c r="O130">
        <v>345843.93255000003</v>
      </c>
    </row>
    <row r="131" spans="9:15" x14ac:dyDescent="0.25">
      <c r="I131" s="1">
        <v>45291</v>
      </c>
      <c r="M131">
        <v>253182.17004</v>
      </c>
      <c r="N131">
        <v>379911.34694999998</v>
      </c>
      <c r="O131">
        <v>353029.80861000001</v>
      </c>
    </row>
    <row r="132" spans="9:15" x14ac:dyDescent="0.25">
      <c r="I132" s="1">
        <v>45322</v>
      </c>
      <c r="M132">
        <v>247935.21299999999</v>
      </c>
      <c r="N132">
        <v>396334.3787</v>
      </c>
      <c r="O132">
        <v>365996.9571</v>
      </c>
    </row>
    <row r="133" spans="9:15" x14ac:dyDescent="0.25">
      <c r="I133" s="1">
        <v>45351</v>
      </c>
      <c r="M133">
        <v>260459.59242</v>
      </c>
      <c r="N133">
        <v>417859.76163000002</v>
      </c>
      <c r="O133">
        <v>386643.81900000002</v>
      </c>
    </row>
    <row r="134" spans="9:15" x14ac:dyDescent="0.25">
      <c r="I134" s="1">
        <v>45382</v>
      </c>
      <c r="M134">
        <v>272443.00310999999</v>
      </c>
      <c r="N134">
        <v>429393.02532999997</v>
      </c>
      <c r="O134">
        <v>397547.17469999997</v>
      </c>
    </row>
    <row r="135" spans="9:15" x14ac:dyDescent="0.25">
      <c r="I135" s="1">
        <v>45412</v>
      </c>
      <c r="M135">
        <v>272831.5037</v>
      </c>
      <c r="N135">
        <v>418304.81864000001</v>
      </c>
      <c r="O135">
        <v>385302.72171999997</v>
      </c>
    </row>
    <row r="136" spans="9:15" x14ac:dyDescent="0.25">
      <c r="I136" s="1">
        <v>45443</v>
      </c>
      <c r="M136">
        <v>280199.82058</v>
      </c>
      <c r="N136">
        <v>423516.72278000001</v>
      </c>
      <c r="O136">
        <v>391043.73226999998</v>
      </c>
    </row>
    <row r="137" spans="9:15" x14ac:dyDescent="0.25">
      <c r="I137" s="1">
        <v>45473</v>
      </c>
      <c r="M137">
        <v>274128.94909000001</v>
      </c>
      <c r="N137">
        <v>431845.86508000002</v>
      </c>
      <c r="O137">
        <v>392842.53344000003</v>
      </c>
    </row>
    <row r="138" spans="9:15" x14ac:dyDescent="0.25">
      <c r="I138" s="1">
        <v>45504</v>
      </c>
      <c r="M138">
        <v>283422.17645000003</v>
      </c>
      <c r="N138">
        <v>447396.41765000002</v>
      </c>
      <c r="O138">
        <v>407849.11822</v>
      </c>
    </row>
    <row r="139" spans="9:15" x14ac:dyDescent="0.25">
      <c r="I139" s="1">
        <v>45535</v>
      </c>
      <c r="M139">
        <v>275577.39658</v>
      </c>
      <c r="N139">
        <v>443636.27489</v>
      </c>
      <c r="O139">
        <v>402914.14389000001</v>
      </c>
    </row>
    <row r="140" spans="9:15" x14ac:dyDescent="0.25">
      <c r="I140" s="1">
        <v>45565</v>
      </c>
      <c r="M140">
        <v>286549.23968</v>
      </c>
      <c r="N140">
        <v>444224.05333000002</v>
      </c>
      <c r="O140">
        <v>403437.93228000001</v>
      </c>
    </row>
    <row r="141" spans="9:15" x14ac:dyDescent="0.25">
      <c r="I141" s="1">
        <v>45596</v>
      </c>
      <c r="M141">
        <v>293916.09049999999</v>
      </c>
      <c r="N141">
        <v>456090.34576</v>
      </c>
      <c r="O141">
        <v>415016.60093999997</v>
      </c>
    </row>
    <row r="142" spans="9:15" x14ac:dyDescent="0.25">
      <c r="I142" s="1">
        <v>45626</v>
      </c>
      <c r="M142">
        <v>300794.75001999998</v>
      </c>
      <c r="N142">
        <v>478235.66249000002</v>
      </c>
      <c r="O142">
        <v>430538.22181999998</v>
      </c>
    </row>
    <row r="143" spans="9:15" x14ac:dyDescent="0.25">
      <c r="I143" s="1">
        <v>45657</v>
      </c>
      <c r="M143">
        <v>306934.52538000001</v>
      </c>
      <c r="N143">
        <v>491362.76293000003</v>
      </c>
      <c r="O143">
        <v>437555.99484</v>
      </c>
    </row>
    <row r="144" spans="9:15" x14ac:dyDescent="0.25">
      <c r="I144" s="1">
        <v>45688</v>
      </c>
      <c r="M144">
        <v>323666.43952000001</v>
      </c>
      <c r="N144">
        <v>505405.03473000001</v>
      </c>
      <c r="O144">
        <v>450988.96388</v>
      </c>
    </row>
    <row r="145" spans="9:15" x14ac:dyDescent="0.25">
      <c r="I145" s="1">
        <v>45716</v>
      </c>
      <c r="M145">
        <v>327447.35661000002</v>
      </c>
      <c r="N145">
        <v>503088.91668000002</v>
      </c>
      <c r="O145">
        <v>448914.41464999999</v>
      </c>
    </row>
    <row r="146" spans="9:15" x14ac:dyDescent="0.25">
      <c r="I146" s="1">
        <v>45747</v>
      </c>
      <c r="M146">
        <v>321376.48511000001</v>
      </c>
      <c r="N146">
        <v>480275.17882999999</v>
      </c>
      <c r="O146">
        <v>431361.86103999999</v>
      </c>
    </row>
    <row r="147" spans="9:15" x14ac:dyDescent="0.25">
      <c r="I147" s="1">
        <v>45777</v>
      </c>
      <c r="M147">
        <v>308843.30945</v>
      </c>
      <c r="N147">
        <v>473018.17673000001</v>
      </c>
      <c r="O147">
        <v>438220.51462999999</v>
      </c>
    </row>
    <row r="148" spans="9:15" x14ac:dyDescent="0.25">
      <c r="I148" s="1">
        <v>45808</v>
      </c>
      <c r="M148">
        <v>324779.16389000003</v>
      </c>
      <c r="N148">
        <v>497951.00264000002</v>
      </c>
      <c r="O148">
        <v>459649.49780000001</v>
      </c>
    </row>
    <row r="149" spans="9:15" x14ac:dyDescent="0.25">
      <c r="I149" s="1">
        <v>45838</v>
      </c>
      <c r="M149">
        <v>331370.47959</v>
      </c>
      <c r="N149">
        <v>508450.25611000002</v>
      </c>
      <c r="O149">
        <v>469485.99705000001</v>
      </c>
    </row>
    <row r="150" spans="9:15" x14ac:dyDescent="0.25">
      <c r="I150" s="1">
        <v>45869</v>
      </c>
      <c r="M150">
        <v>338606.85285000002</v>
      </c>
      <c r="N150">
        <v>527858.36005000002</v>
      </c>
      <c r="O150">
        <v>479532.99738999997</v>
      </c>
    </row>
    <row r="151" spans="9:15" x14ac:dyDescent="0.25">
      <c r="I151" s="1">
        <v>45900</v>
      </c>
      <c r="M151">
        <v>340458.46133999998</v>
      </c>
      <c r="N151">
        <v>531380.62346000003</v>
      </c>
      <c r="O151">
        <v>482937.68167000002</v>
      </c>
    </row>
    <row r="152" spans="9:15" x14ac:dyDescent="0.25">
      <c r="I152" s="1">
        <v>45930</v>
      </c>
      <c r="M152">
        <v>358580.18137000001</v>
      </c>
      <c r="N152">
        <v>544560.08912999998</v>
      </c>
      <c r="O152">
        <v>490471.50949999999</v>
      </c>
    </row>
    <row r="153" spans="9:15" x14ac:dyDescent="0.25">
      <c r="I153" s="1">
        <v>45961</v>
      </c>
      <c r="M153">
        <v>356257.97405000002</v>
      </c>
      <c r="N153">
        <v>562523.95163999998</v>
      </c>
      <c r="O153">
        <v>502537.10862999997</v>
      </c>
    </row>
    <row r="154" spans="9:15" x14ac:dyDescent="0.25">
      <c r="I154" s="1">
        <v>45991</v>
      </c>
      <c r="M154">
        <v>353885.92138999997</v>
      </c>
      <c r="N154">
        <v>562032.74722999998</v>
      </c>
      <c r="O154">
        <v>503491.92914000002</v>
      </c>
    </row>
    <row r="155" spans="9:15" x14ac:dyDescent="0.25">
      <c r="I155" s="1">
        <v>46022</v>
      </c>
      <c r="M155">
        <v>347746.14598999999</v>
      </c>
      <c r="N155">
        <v>557430.32157000003</v>
      </c>
      <c r="O155">
        <v>501075.16788000002</v>
      </c>
    </row>
    <row r="156" spans="9:15" x14ac:dyDescent="0.25">
      <c r="I156" s="1">
        <v>46053</v>
      </c>
      <c r="M156">
        <v>341160.69445000001</v>
      </c>
      <c r="N156">
        <v>549971.52269999997</v>
      </c>
      <c r="O156">
        <v>489149.57887999999</v>
      </c>
    </row>
    <row r="157" spans="9:15" x14ac:dyDescent="0.25">
      <c r="I157" s="1">
        <v>46081</v>
      </c>
      <c r="M157">
        <v>325902.15049999999</v>
      </c>
      <c r="N157">
        <v>544990.10476000002</v>
      </c>
      <c r="O157">
        <v>484111.33821999998</v>
      </c>
    </row>
    <row r="158" spans="9:15" x14ac:dyDescent="0.25">
      <c r="I158" s="1">
        <v>46112</v>
      </c>
      <c r="M158">
        <v>318822.64348999999</v>
      </c>
      <c r="N158">
        <v>521832.10278999998</v>
      </c>
      <c r="O158">
        <v>465811.92963999999</v>
      </c>
    </row>
    <row r="159" spans="9:15" x14ac:dyDescent="0.25">
      <c r="I159" s="1">
        <v>46142</v>
      </c>
      <c r="M159">
        <v>321380.88324</v>
      </c>
      <c r="N159">
        <v>550889.76804</v>
      </c>
      <c r="O159">
        <v>484817.05637000001</v>
      </c>
    </row>
    <row r="160" spans="9:15" x14ac:dyDescent="0.25">
      <c r="I160" s="1">
        <v>46173</v>
      </c>
      <c r="J160">
        <v>317690.86063000001</v>
      </c>
      <c r="K160">
        <v>580603.64763000002</v>
      </c>
      <c r="L160">
        <v>500816.01922999998</v>
      </c>
      <c r="M160">
        <v>317690.86063000001</v>
      </c>
      <c r="N160">
        <v>580603.64763000002</v>
      </c>
      <c r="O160">
        <v>500816.01922999998</v>
      </c>
    </row>
  </sheetData>
  <pageMargins left="0.7" right="0.7" top="0.75" bottom="0.75" header="0.3" footer="0.3"/>
  <drawing r:id="rId1"/>
  <tableParts count="1">
    <tablePart r:id="rId2"/>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38C4-D237-41D5-A47F-9A63893C0B48}">
  <dimension ref="A1:P18"/>
  <sheetViews>
    <sheetView showGridLines="0" workbookViewId="0">
      <selection activeCell="J4" sqref="J4:J15"/>
    </sheetView>
  </sheetViews>
  <sheetFormatPr defaultColWidth="42.28515625" defaultRowHeight="11.25" customHeight="1" x14ac:dyDescent="0.25"/>
  <cols>
    <col min="1" max="1" width="5.28515625" style="15" bestFit="1" customWidth="1"/>
    <col min="2" max="2" width="8.85546875" style="15" bestFit="1" customWidth="1"/>
    <col min="3" max="3" width="6" style="15" bestFit="1" customWidth="1"/>
    <col min="4" max="4" width="10.140625" style="15" bestFit="1" customWidth="1"/>
    <col min="5" max="5" width="3.7109375" style="15" customWidth="1"/>
    <col min="6" max="6" width="22.140625" style="15" customWidth="1"/>
    <col min="7" max="7" width="8.7109375" style="15" customWidth="1"/>
    <col min="8" max="8" width="5" style="21" customWidth="1"/>
    <col min="9" max="9" width="3" style="49" customWidth="1"/>
    <col min="10" max="10" width="3.85546875" style="21" customWidth="1"/>
    <col min="11" max="11" width="1.7109375" style="15" bestFit="1" customWidth="1"/>
    <col min="12" max="12" width="2.85546875" bestFit="1" customWidth="1"/>
    <col min="13" max="13" width="4.85546875" style="15" bestFit="1" customWidth="1"/>
    <col min="14" max="14" width="5.5703125" style="15" bestFit="1" customWidth="1"/>
    <col min="15" max="16384" width="42.28515625" style="15"/>
  </cols>
  <sheetData>
    <row r="1" spans="1:16" ht="11.25" customHeight="1" x14ac:dyDescent="0.25">
      <c r="A1" s="15" t="s">
        <v>142</v>
      </c>
      <c r="B1" s="15" t="s">
        <v>143</v>
      </c>
      <c r="C1" s="15" t="s">
        <v>42</v>
      </c>
      <c r="D1" s="15" t="s">
        <v>124</v>
      </c>
      <c r="F1" s="17"/>
      <c r="G1" s="17"/>
      <c r="H1" s="20"/>
      <c r="I1" s="48"/>
      <c r="J1" s="20"/>
    </row>
    <row r="2" spans="1:16" ht="11.25" customHeight="1" x14ac:dyDescent="0.25">
      <c r="F2" s="17"/>
      <c r="G2" s="17"/>
      <c r="H2" s="20"/>
      <c r="I2" s="48"/>
      <c r="J2" s="20"/>
    </row>
    <row r="3" spans="1:16" ht="11.25" customHeight="1" x14ac:dyDescent="0.25">
      <c r="G3" s="17"/>
    </row>
    <row r="4" spans="1:16" ht="11.25" customHeight="1" x14ac:dyDescent="0.15">
      <c r="A4" s="7">
        <v>1</v>
      </c>
      <c r="B4" s="7">
        <v>880</v>
      </c>
      <c r="C4" s="7" t="s">
        <v>128</v>
      </c>
      <c r="D4" s="7" t="str">
        <f>_xlfn.TEXTJOIN("_",TRUE,B4,C4,A4)</f>
        <v>880_ESAOT_1</v>
      </c>
      <c r="F4" s="33" t="str">
        <f>INDEX(
Table_V_FFS_ESAOT_ALL_SPECIFIED_CATEGORIES[[ITEM_DESCRIPTION]:[ITEM_DESCRIPTION]],
MATCH(D4,Table_V_FFS_ESAOT_ALL_SPECIFIED_CATEGORIES[[LOOKUP]:[LOOKUP]],0)
)</f>
        <v>Communication services</v>
      </c>
      <c r="G4" s="17">
        <f>INDEX(
Table_V_FFS_ESAOT_ALL_SPECIFIED_CATEGORIES[[CURRENT_VALUE]:[CURRENT_VALUE]],
MATCH(D4,Table_V_FFS_ESAOT_ALL_SPECIFIED_CATEGORIES[[LOOKUP]:[LOOKUP]],0)
)</f>
        <v>19.715806000000001</v>
      </c>
      <c r="H4" s="34">
        <f>INDEX(
Table_V_FFS_ESAOT_ALL_SPECIFIED_CATEGORIES[[CURRENT_VALUE]:[CURRENT_VALUE]],
MATCH(D4,Table_V_FFS_ESAOT_ALL_SPECIFIED_CATEGORIES[[LOOKUP]:[LOOKUP]],0)
)</f>
        <v>19.715806000000001</v>
      </c>
      <c r="I4" s="38" t="str">
        <f t="shared" ref="I4:I15" si="0">IF(J4=0,"",IF(J4&gt;0,$L$4,$L$5))</f>
        <v>p</v>
      </c>
      <c r="J4" s="35">
        <f>ROUND(INDEX(
Table_V_FFS_ESAOT_ALL_SPECIFIED_CATEGORIES[[CHANGE]:[CHANGE]],
MATCH(D4,Table_V_FFS_ESAOT_ALL_SPECIFIED_CATEGORIES[[LOOKUP]:[LOOKUP]],0)
),1)</f>
        <v>0.1</v>
      </c>
      <c r="L4" s="10" t="s">
        <v>125</v>
      </c>
      <c r="O4" s="16"/>
      <c r="P4" s="16"/>
    </row>
    <row r="5" spans="1:16" ht="11.25" customHeight="1" x14ac:dyDescent="0.15">
      <c r="A5" s="7">
        <v>2</v>
      </c>
      <c r="B5" s="7">
        <f>B4</f>
        <v>880</v>
      </c>
      <c r="C5" s="7" t="s">
        <v>128</v>
      </c>
      <c r="D5" s="7" t="str">
        <f t="shared" ref="D5:D15" si="1">_xlfn.TEXTJOIN("_",TRUE,B5,C5,A5)</f>
        <v>880_ESAOT_2</v>
      </c>
      <c r="F5" s="33" t="str">
        <f>INDEX(
Table_V_FFS_ESAOT_ALL_SPECIFIED_CATEGORIES[[ITEM_DESCRIPTION]:[ITEM_DESCRIPTION]],
MATCH(D5,Table_V_FFS_ESAOT_ALL_SPECIFIED_CATEGORIES[[LOOKUP]:[LOOKUP]],0)
)</f>
        <v>Consumer discretionary</v>
      </c>
      <c r="G5" s="17">
        <f>INDEX(
Table_V_FFS_ESAOT_ALL_SPECIFIED_CATEGORIES[[CURRENT_VALUE]:[CURRENT_VALUE]],
MATCH(D5,Table_V_FFS_ESAOT_ALL_SPECIFIED_CATEGORIES[[LOOKUP]:[LOOKUP]],0)
)</f>
        <v>16.091688000000001</v>
      </c>
      <c r="H5" s="34">
        <f>INDEX(
Table_V_FFS_ESAOT_ALL_SPECIFIED_CATEGORIES[[CURRENT_VALUE]:[CURRENT_VALUE]],
MATCH(D5,Table_V_FFS_ESAOT_ALL_SPECIFIED_CATEGORIES[[LOOKUP]:[LOOKUP]],0)
)</f>
        <v>16.091688000000001</v>
      </c>
      <c r="I5" s="38" t="str">
        <f t="shared" si="0"/>
        <v>q</v>
      </c>
      <c r="J5" s="35">
        <f>ROUND(INDEX(
Table_V_FFS_ESAOT_ALL_SPECIFIED_CATEGORIES[[CHANGE]:[CHANGE]],
MATCH(D5,Table_V_FFS_ESAOT_ALL_SPECIFIED_CATEGORIES[[LOOKUP]:[LOOKUP]],0)
),1)</f>
        <v>-0.4</v>
      </c>
      <c r="L5" s="10" t="s">
        <v>126</v>
      </c>
      <c r="P5" s="16"/>
    </row>
    <row r="6" spans="1:16" ht="11.25" customHeight="1" x14ac:dyDescent="0.15">
      <c r="A6" s="7">
        <v>3</v>
      </c>
      <c r="B6" s="7">
        <f>B4</f>
        <v>880</v>
      </c>
      <c r="C6" s="7" t="s">
        <v>128</v>
      </c>
      <c r="D6" s="7" t="str">
        <f t="shared" si="1"/>
        <v>880_ESAOT_3</v>
      </c>
      <c r="F6" s="33" t="str">
        <f>INDEX(
Table_V_FFS_ESAOT_ALL_SPECIFIED_CATEGORIES[[ITEM_DESCRIPTION]:[ITEM_DESCRIPTION]],
MATCH(D6,Table_V_FFS_ESAOT_ALL_SPECIFIED_CATEGORIES[[LOOKUP]:[LOOKUP]],0)
)</f>
        <v>Information technology</v>
      </c>
      <c r="G6" s="17">
        <f>INDEX(
Table_V_FFS_ESAOT_ALL_SPECIFIED_CATEGORIES[[CURRENT_VALUE]:[CURRENT_VALUE]],
MATCH(D6,Table_V_FFS_ESAOT_ALL_SPECIFIED_CATEGORIES[[LOOKUP]:[LOOKUP]],0)
)</f>
        <v>13.035458999999999</v>
      </c>
      <c r="H6" s="34">
        <f>INDEX(
Table_V_FFS_ESAOT_ALL_SPECIFIED_CATEGORIES[[CURRENT_VALUE]:[CURRENT_VALUE]],
MATCH(D6,Table_V_FFS_ESAOT_ALL_SPECIFIED_CATEGORIES[[LOOKUP]:[LOOKUP]],0)
)</f>
        <v>13.035458999999999</v>
      </c>
      <c r="I6" s="38" t="str">
        <f t="shared" si="0"/>
        <v>p</v>
      </c>
      <c r="J6" s="35">
        <f>ROUND(INDEX(
Table_V_FFS_ESAOT_ALL_SPECIFIED_CATEGORIES[[CHANGE]:[CHANGE]],
MATCH(D6,Table_V_FFS_ESAOT_ALL_SPECIFIED_CATEGORIES[[LOOKUP]:[LOOKUP]],0)
),1)</f>
        <v>1.9</v>
      </c>
      <c r="L6" s="11"/>
      <c r="P6" s="16"/>
    </row>
    <row r="7" spans="1:16" ht="11.25" customHeight="1" x14ac:dyDescent="0.15">
      <c r="A7" s="7">
        <v>4</v>
      </c>
      <c r="B7" s="7">
        <f>B4</f>
        <v>880</v>
      </c>
      <c r="C7" s="7" t="s">
        <v>128</v>
      </c>
      <c r="D7" s="7" t="str">
        <f t="shared" si="1"/>
        <v>880_ESAOT_4</v>
      </c>
      <c r="F7" s="33" t="str">
        <f>INDEX(
Table_V_FFS_ESAOT_ALL_SPECIFIED_CATEGORIES[[ITEM_DESCRIPTION]:[ITEM_DESCRIPTION]],
MATCH(D7,Table_V_FFS_ESAOT_ALL_SPECIFIED_CATEGORIES[[LOOKUP]:[LOOKUP]],0)
)</f>
        <v>Energy</v>
      </c>
      <c r="G7" s="17">
        <f>INDEX(
Table_V_FFS_ESAOT_ALL_SPECIFIED_CATEGORIES[[CURRENT_VALUE]:[CURRENT_VALUE]],
MATCH(D7,Table_V_FFS_ESAOT_ALL_SPECIFIED_CATEGORIES[[LOOKUP]:[LOOKUP]],0)
)</f>
        <v>10.44706</v>
      </c>
      <c r="H7" s="34">
        <f>INDEX(
Table_V_FFS_ESAOT_ALL_SPECIFIED_CATEGORIES[[CURRENT_VALUE]:[CURRENT_VALUE]],
MATCH(D7,Table_V_FFS_ESAOT_ALL_SPECIFIED_CATEGORIES[[LOOKUP]:[LOOKUP]],0)
)</f>
        <v>10.44706</v>
      </c>
      <c r="I7" s="38" t="str">
        <f t="shared" si="0"/>
        <v>q</v>
      </c>
      <c r="J7" s="35">
        <f>ROUND(INDEX(
Table_V_FFS_ESAOT_ALL_SPECIFIED_CATEGORIES[[CHANGE]:[CHANGE]],
MATCH(D7,Table_V_FFS_ESAOT_ALL_SPECIFIED_CATEGORIES[[LOOKUP]:[LOOKUP]],0)
),1)</f>
        <v>-2.1</v>
      </c>
      <c r="L7" s="11"/>
      <c r="P7" s="16"/>
    </row>
    <row r="8" spans="1:16" ht="11.25" customHeight="1" x14ac:dyDescent="0.15">
      <c r="A8" s="7">
        <v>5</v>
      </c>
      <c r="B8" s="7">
        <f>B4</f>
        <v>880</v>
      </c>
      <c r="C8" s="7" t="s">
        <v>128</v>
      </c>
      <c r="D8" s="7" t="str">
        <f t="shared" si="1"/>
        <v>880_ESAOT_5</v>
      </c>
      <c r="F8" s="33" t="str">
        <f>INDEX(
Table_V_FFS_ESAOT_ALL_SPECIFIED_CATEGORIES[[ITEM_DESCRIPTION]:[ITEM_DESCRIPTION]],
MATCH(D8,Table_V_FFS_ESAOT_ALL_SPECIFIED_CATEGORIES[[LOOKUP]:[LOOKUP]],0)
)</f>
        <v>Financials</v>
      </c>
      <c r="G8" s="17">
        <f>INDEX(
Table_V_FFS_ESAOT_ALL_SPECIFIED_CATEGORIES[[CURRENT_VALUE]:[CURRENT_VALUE]],
MATCH(D8,Table_V_FFS_ESAOT_ALL_SPECIFIED_CATEGORIES[[LOOKUP]:[LOOKUP]],0)
)</f>
        <v>8.3969860000000001</v>
      </c>
      <c r="H8" s="34">
        <f>INDEX(
Table_V_FFS_ESAOT_ALL_SPECIFIED_CATEGORIES[[CURRENT_VALUE]:[CURRENT_VALUE]],
MATCH(D8,Table_V_FFS_ESAOT_ALL_SPECIFIED_CATEGORIES[[LOOKUP]:[LOOKUP]],0)
)</f>
        <v>8.3969860000000001</v>
      </c>
      <c r="I8" s="38" t="str">
        <f t="shared" si="0"/>
        <v>p</v>
      </c>
      <c r="J8" s="35">
        <f>ROUND(INDEX(
Table_V_FFS_ESAOT_ALL_SPECIFIED_CATEGORIES[[CHANGE]:[CHANGE]],
MATCH(D8,Table_V_FFS_ESAOT_ALL_SPECIFIED_CATEGORIES[[LOOKUP]:[LOOKUP]],0)
),1)</f>
        <v>0.2</v>
      </c>
      <c r="L8" s="11"/>
      <c r="P8" s="16"/>
    </row>
    <row r="9" spans="1:16" ht="11.25" customHeight="1" x14ac:dyDescent="0.2">
      <c r="A9" s="7">
        <v>6</v>
      </c>
      <c r="B9" s="7">
        <f>B4</f>
        <v>880</v>
      </c>
      <c r="C9" s="7" t="s">
        <v>128</v>
      </c>
      <c r="D9" s="7" t="str">
        <f t="shared" si="1"/>
        <v>880_ESAOT_6</v>
      </c>
      <c r="F9" s="33" t="str">
        <f>INDEX(
Table_V_FFS_ESAOT_ALL_SPECIFIED_CATEGORIES[[ITEM_DESCRIPTION]:[ITEM_DESCRIPTION]],
MATCH(D9,Table_V_FFS_ESAOT_ALL_SPECIFIED_CATEGORIES[[LOOKUP]:[LOOKUP]],0)
)</f>
        <v>Healthcare</v>
      </c>
      <c r="G9" s="17">
        <f>INDEX(
Table_V_FFS_ESAOT_ALL_SPECIFIED_CATEGORIES[[CURRENT_VALUE]:[CURRENT_VALUE]],
MATCH(D9,Table_V_FFS_ESAOT_ALL_SPECIFIED_CATEGORIES[[LOOKUP]:[LOOKUP]],0)
)</f>
        <v>7.0529000000000002</v>
      </c>
      <c r="H9" s="34">
        <f>INDEX(
Table_V_FFS_ESAOT_ALL_SPECIFIED_CATEGORIES[[CURRENT_VALUE]:[CURRENT_VALUE]],
MATCH(D9,Table_V_FFS_ESAOT_ALL_SPECIFIED_CATEGORIES[[LOOKUP]:[LOOKUP]],0)
)</f>
        <v>7.0529000000000002</v>
      </c>
      <c r="I9" s="38" t="str">
        <f t="shared" si="0"/>
        <v>p</v>
      </c>
      <c r="J9" s="35">
        <f>ROUND(INDEX(
Table_V_FFS_ESAOT_ALL_SPECIFIED_CATEGORIES[[CHANGE]:[CHANGE]],
MATCH(D9,Table_V_FFS_ESAOT_ALL_SPECIFIED_CATEGORIES[[LOOKUP]:[LOOKUP]],0)
),1)</f>
        <v>0.1</v>
      </c>
      <c r="L9" s="13"/>
      <c r="P9" s="16"/>
    </row>
    <row r="10" spans="1:16" ht="11.25" customHeight="1" x14ac:dyDescent="0.15">
      <c r="A10" s="7">
        <v>7</v>
      </c>
      <c r="B10" s="7">
        <f>B4</f>
        <v>880</v>
      </c>
      <c r="C10" s="7" t="s">
        <v>128</v>
      </c>
      <c r="D10" s="7" t="str">
        <f t="shared" si="1"/>
        <v>880_ESAOT_7</v>
      </c>
      <c r="F10" s="33" t="str">
        <f>INDEX(
Table_V_FFS_ESAOT_ALL_SPECIFIED_CATEGORIES[[ITEM_DESCRIPTION]:[ITEM_DESCRIPTION]],
MATCH(D10,Table_V_FFS_ESAOT_ALL_SPECIFIED_CATEGORIES[[LOOKUP]:[LOOKUP]],0)
)</f>
        <v>Cash</v>
      </c>
      <c r="G10" s="17">
        <f>INDEX(
Table_V_FFS_ESAOT_ALL_SPECIFIED_CATEGORIES[[CURRENT_VALUE]:[CURRENT_VALUE]],
MATCH(D10,Table_V_FFS_ESAOT_ALL_SPECIFIED_CATEGORIES[[LOOKUP]:[LOOKUP]],0)
)</f>
        <v>6.8807929999999997</v>
      </c>
      <c r="H10" s="34">
        <f>INDEX(
Table_V_FFS_ESAOT_ALL_SPECIFIED_CATEGORIES[[CURRENT_VALUE]:[CURRENT_VALUE]],
MATCH(D10,Table_V_FFS_ESAOT_ALL_SPECIFIED_CATEGORIES[[LOOKUP]:[LOOKUP]],0)
)</f>
        <v>6.8807929999999997</v>
      </c>
      <c r="I10" s="38" t="str">
        <f t="shared" si="0"/>
        <v>q</v>
      </c>
      <c r="J10" s="35">
        <f>ROUND(INDEX(
Table_V_FFS_ESAOT_ALL_SPECIFIED_CATEGORIES[[CHANGE]:[CHANGE]],
MATCH(D10,Table_V_FFS_ESAOT_ALL_SPECIFIED_CATEGORIES[[LOOKUP]:[LOOKUP]],0)
),1)</f>
        <v>-0.1</v>
      </c>
      <c r="L10" s="11"/>
      <c r="P10" s="16"/>
    </row>
    <row r="11" spans="1:16" ht="11.25" customHeight="1" x14ac:dyDescent="0.15">
      <c r="A11" s="7">
        <v>8</v>
      </c>
      <c r="B11" s="7">
        <f>B4</f>
        <v>880</v>
      </c>
      <c r="C11" s="7" t="s">
        <v>128</v>
      </c>
      <c r="D11" s="7" t="str">
        <f t="shared" si="1"/>
        <v>880_ESAOT_8</v>
      </c>
      <c r="F11" s="33" t="str">
        <f>INDEX(
Table_V_FFS_ESAOT_ALL_SPECIFIED_CATEGORIES[[ITEM_DESCRIPTION]:[ITEM_DESCRIPTION]],
MATCH(D11,Table_V_FFS_ESAOT_ALL_SPECIFIED_CATEGORIES[[LOOKUP]:[LOOKUP]],0)
)</f>
        <v>Industrials</v>
      </c>
      <c r="G11" s="17">
        <f>INDEX(
Table_V_FFS_ESAOT_ALL_SPECIFIED_CATEGORIES[[CURRENT_VALUE]:[CURRENT_VALUE]],
MATCH(D11,Table_V_FFS_ESAOT_ALL_SPECIFIED_CATEGORIES[[LOOKUP]:[LOOKUP]],0)
)</f>
        <v>6.7202080000000004</v>
      </c>
      <c r="H11" s="34">
        <f>INDEX(
Table_V_FFS_ESAOT_ALL_SPECIFIED_CATEGORIES[[CURRENT_VALUE]:[CURRENT_VALUE]],
MATCH(D11,Table_V_FFS_ESAOT_ALL_SPECIFIED_CATEGORIES[[LOOKUP]:[LOOKUP]],0)
)</f>
        <v>6.7202080000000004</v>
      </c>
      <c r="I11" s="38" t="str">
        <f t="shared" si="0"/>
        <v>p</v>
      </c>
      <c r="J11" s="35">
        <f>ROUND(INDEX(
Table_V_FFS_ESAOT_ALL_SPECIFIED_CATEGORIES[[CHANGE]:[CHANGE]],
MATCH(D11,Table_V_FFS_ESAOT_ALL_SPECIFIED_CATEGORIES[[LOOKUP]:[LOOKUP]],0)
),1)</f>
        <v>0.7</v>
      </c>
      <c r="L11" s="11"/>
      <c r="P11" s="16"/>
    </row>
    <row r="12" spans="1:16" ht="11.25" customHeight="1" x14ac:dyDescent="0.15">
      <c r="A12" s="7">
        <v>9</v>
      </c>
      <c r="B12" s="7">
        <f>B4</f>
        <v>880</v>
      </c>
      <c r="C12" s="7" t="s">
        <v>128</v>
      </c>
      <c r="D12" s="7" t="str">
        <f t="shared" si="1"/>
        <v>880_ESAOT_9</v>
      </c>
      <c r="F12" s="33" t="str">
        <f>INDEX(
Table_V_FFS_ESAOT_ALL_SPECIFIED_CATEGORIES[[ITEM_DESCRIPTION]:[ITEM_DESCRIPTION]],
MATCH(D12,Table_V_FFS_ESAOT_ALL_SPECIFIED_CATEGORIES[[LOOKUP]:[LOOKUP]],0)
)</f>
        <v>Consumer staples</v>
      </c>
      <c r="G12" s="17">
        <f>INDEX(
Table_V_FFS_ESAOT_ALL_SPECIFIED_CATEGORIES[[CURRENT_VALUE]:[CURRENT_VALUE]],
MATCH(D12,Table_V_FFS_ESAOT_ALL_SPECIFIED_CATEGORIES[[LOOKUP]:[LOOKUP]],0)
)</f>
        <v>6.0765650000000004</v>
      </c>
      <c r="H12" s="34">
        <f>INDEX(
Table_V_FFS_ESAOT_ALL_SPECIFIED_CATEGORIES[[CURRENT_VALUE]:[CURRENT_VALUE]],
MATCH(D12,Table_V_FFS_ESAOT_ALL_SPECIFIED_CATEGORIES[[LOOKUP]:[LOOKUP]],0)
)</f>
        <v>6.0765650000000004</v>
      </c>
      <c r="I12" s="38" t="str">
        <f t="shared" si="0"/>
        <v>q</v>
      </c>
      <c r="J12" s="35">
        <f>ROUND(INDEX(
Table_V_FFS_ESAOT_ALL_SPECIFIED_CATEGORIES[[CHANGE]:[CHANGE]],
MATCH(D12,Table_V_FFS_ESAOT_ALL_SPECIFIED_CATEGORIES[[LOOKUP]:[LOOKUP]],0)
),1)</f>
        <v>-0.1</v>
      </c>
      <c r="L12" s="11"/>
      <c r="P12" s="16"/>
    </row>
    <row r="13" spans="1:16" ht="11.25" customHeight="1" x14ac:dyDescent="0.15">
      <c r="A13" s="7">
        <v>10</v>
      </c>
      <c r="B13" s="7">
        <f>B4</f>
        <v>880</v>
      </c>
      <c r="C13" s="7" t="s">
        <v>128</v>
      </c>
      <c r="D13" s="7" t="str">
        <f t="shared" si="1"/>
        <v>880_ESAOT_10</v>
      </c>
      <c r="F13" s="33" t="str">
        <f>INDEX(
Table_V_FFS_ESAOT_ALL_SPECIFIED_CATEGORIES[[ITEM_DESCRIPTION]:[ITEM_DESCRIPTION]],
MATCH(D13,Table_V_FFS_ESAOT_ALL_SPECIFIED_CATEGORIES[[LOOKUP]:[LOOKUP]],0)
)</f>
        <v>Materials</v>
      </c>
      <c r="G13" s="17">
        <f>INDEX(
Table_V_FFS_ESAOT_ALL_SPECIFIED_CATEGORIES[[CURRENT_VALUE]:[CURRENT_VALUE]],
MATCH(D13,Table_V_FFS_ESAOT_ALL_SPECIFIED_CATEGORIES[[LOOKUP]:[LOOKUP]],0)
)</f>
        <v>3.31304</v>
      </c>
      <c r="H13" s="34">
        <f>INDEX(
Table_V_FFS_ESAOT_ALL_SPECIFIED_CATEGORIES[[CURRENT_VALUE]:[CURRENT_VALUE]],
MATCH(D13,Table_V_FFS_ESAOT_ALL_SPECIFIED_CATEGORIES[[LOOKUP]:[LOOKUP]],0)
)</f>
        <v>3.31304</v>
      </c>
      <c r="I13" s="38" t="str">
        <f t="shared" si="0"/>
        <v>q</v>
      </c>
      <c r="J13" s="35">
        <f>ROUND(INDEX(
Table_V_FFS_ESAOT_ALL_SPECIFIED_CATEGORIES[[CHANGE]:[CHANGE]],
MATCH(D13,Table_V_FFS_ESAOT_ALL_SPECIFIED_CATEGORIES[[LOOKUP]:[LOOKUP]],0)
),1)</f>
        <v>-0.3</v>
      </c>
      <c r="L13" s="11"/>
      <c r="P13" s="16"/>
    </row>
    <row r="14" spans="1:16" ht="11.25" customHeight="1" x14ac:dyDescent="0.15">
      <c r="A14" s="7">
        <v>11</v>
      </c>
      <c r="B14" s="7">
        <f>B4</f>
        <v>880</v>
      </c>
      <c r="C14" s="7" t="s">
        <v>128</v>
      </c>
      <c r="D14" s="7" t="str">
        <f t="shared" si="1"/>
        <v>880_ESAOT_11</v>
      </c>
      <c r="F14" s="33" t="str">
        <f>INDEX(
Table_V_FFS_ESAOT_ALL_SPECIFIED_CATEGORIES[[ITEM_DESCRIPTION]:[ITEM_DESCRIPTION]],
MATCH(D14,Table_V_FFS_ESAOT_ALL_SPECIFIED_CATEGORIES[[LOOKUP]:[LOOKUP]],0)
)</f>
        <v>Utilities</v>
      </c>
      <c r="G14" s="17">
        <f>INDEX(
Table_V_FFS_ESAOT_ALL_SPECIFIED_CATEGORIES[[CURRENT_VALUE]:[CURRENT_VALUE]],
MATCH(D14,Table_V_FFS_ESAOT_ALL_SPECIFIED_CATEGORIES[[LOOKUP]:[LOOKUP]],0)
)</f>
        <v>1.730585</v>
      </c>
      <c r="H14" s="34">
        <f>INDEX(
Table_V_FFS_ESAOT_ALL_SPECIFIED_CATEGORIES[[CURRENT_VALUE]:[CURRENT_VALUE]],
MATCH(D14,Table_V_FFS_ESAOT_ALL_SPECIFIED_CATEGORIES[[LOOKUP]:[LOOKUP]],0)
)</f>
        <v>1.730585</v>
      </c>
      <c r="I14" s="38" t="str">
        <f t="shared" si="0"/>
        <v>q</v>
      </c>
      <c r="J14" s="35">
        <f>ROUND(INDEX(
Table_V_FFS_ESAOT_ALL_SPECIFIED_CATEGORIES[[CHANGE]:[CHANGE]],
MATCH(D14,Table_V_FFS_ESAOT_ALL_SPECIFIED_CATEGORIES[[LOOKUP]:[LOOKUP]],0)
),1)</f>
        <v>-0.3</v>
      </c>
      <c r="L14" s="11"/>
      <c r="P14" s="16"/>
    </row>
    <row r="15" spans="1:16" ht="11.25" customHeight="1" x14ac:dyDescent="0.15">
      <c r="A15" s="7">
        <v>12</v>
      </c>
      <c r="B15" s="7">
        <f>B4</f>
        <v>880</v>
      </c>
      <c r="C15" s="7" t="s">
        <v>128</v>
      </c>
      <c r="D15" s="7" t="str">
        <f t="shared" si="1"/>
        <v>880_ESAOT_12</v>
      </c>
      <c r="F15" s="33" t="str">
        <f>INDEX(
Table_V_FFS_ESAOT_ALL_SPECIFIED_CATEGORIES[[ITEM_DESCRIPTION]:[ITEM_DESCRIPTION]],
MATCH(D15,Table_V_FFS_ESAOT_ALL_SPECIFIED_CATEGORIES[[LOOKUP]:[LOOKUP]],0)
)</f>
        <v>Real estate</v>
      </c>
      <c r="G15" s="17">
        <f>INDEX(
Table_V_FFS_ESAOT_ALL_SPECIFIED_CATEGORIES[[CURRENT_VALUE]:[CURRENT_VALUE]],
MATCH(D15,Table_V_FFS_ESAOT_ALL_SPECIFIED_CATEGORIES[[LOOKUP]:[LOOKUP]],0)
)</f>
        <v>0.53890800000000005</v>
      </c>
      <c r="H15" s="34">
        <f>INDEX(
Table_V_FFS_ESAOT_ALL_SPECIFIED_CATEGORIES[[CURRENT_VALUE]:[CURRENT_VALUE]],
MATCH(D15,Table_V_FFS_ESAOT_ALL_SPECIFIED_CATEGORIES[[LOOKUP]:[LOOKUP]],0)
)</f>
        <v>0.53890800000000005</v>
      </c>
      <c r="I15" s="38" t="str">
        <f t="shared" si="0"/>
        <v/>
      </c>
      <c r="J15" s="35">
        <f>ROUND(INDEX(
Table_V_FFS_ESAOT_ALL_SPECIFIED_CATEGORIES[[CHANGE]:[CHANGE]],
MATCH(D15,Table_V_FFS_ESAOT_ALL_SPECIFIED_CATEGORIES[[LOOKUP]:[LOOKUP]],0)
),1)</f>
        <v>0</v>
      </c>
      <c r="L15" s="11"/>
      <c r="P15" s="16"/>
    </row>
    <row r="16" spans="1:16" ht="11.25" customHeight="1" x14ac:dyDescent="0.15">
      <c r="A16" s="7"/>
      <c r="B16" s="7"/>
      <c r="C16" s="7"/>
      <c r="D16" s="7"/>
      <c r="F16" s="18"/>
      <c r="G16" s="17"/>
      <c r="H16" s="7"/>
      <c r="I16" s="50"/>
      <c r="J16" s="8"/>
      <c r="L16" s="11"/>
      <c r="N16" s="16"/>
    </row>
    <row r="17" spans="1:14" ht="11.25" customHeight="1" x14ac:dyDescent="0.15">
      <c r="A17" s="7"/>
      <c r="B17" s="7"/>
      <c r="C17" s="7"/>
      <c r="D17" s="7"/>
      <c r="F17" s="18"/>
      <c r="G17" s="17"/>
      <c r="H17" s="7"/>
      <c r="I17" s="50"/>
      <c r="J17" s="8"/>
      <c r="L17" s="11"/>
      <c r="N17" s="16"/>
    </row>
    <row r="18" spans="1:14" ht="11.25" customHeight="1" x14ac:dyDescent="0.25">
      <c r="F18" s="15" t="s">
        <v>141</v>
      </c>
      <c r="G18" s="19">
        <f>SUM(G4,G5,G6,G7,G8,G9,G10,G11,G12,G13,G14,G15)</f>
        <v>99.999998000000019</v>
      </c>
    </row>
  </sheetData>
  <conditionalFormatting sqref="G4:G17">
    <cfRule type="dataBar" priority="2">
      <dataBar showValue="0">
        <cfvo type="min"/>
        <cfvo type="max"/>
        <color rgb="FFD25347"/>
      </dataBar>
      <extLst>
        <ext xmlns:x14="http://schemas.microsoft.com/office/spreadsheetml/2009/9/main" uri="{B025F937-C7B1-47D3-B67F-A62EFF666E3E}">
          <x14:id>{A44AB345-E271-4674-8554-F52D0AEC0FAD}</x14:id>
        </ext>
      </extLst>
    </cfRule>
  </conditionalFormatting>
  <conditionalFormatting sqref="I4:I17">
    <cfRule type="containsText" dxfId="0" priority="1" operator="containsText" text="q">
      <formula>NOT(ISERROR(SEARCH("q",I4)))</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A44AB345-E271-4674-8554-F52D0AEC0FAD}">
            <x14:dataBar minLength="0" maxLength="100" gradient="0">
              <x14:cfvo type="autoMin"/>
              <x14:cfvo type="autoMax"/>
              <x14:negativeFillColor rgb="FFFF0000"/>
              <x14:axisColor rgb="FF000000"/>
            </x14:dataBar>
          </x14:cfRule>
          <xm:sqref>G4:G17</xm:sqref>
        </x14:conditionalFormatting>
      </x14:conditionalFormatting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9314-2C59-43B7-9810-2E009DC6F906}">
  <dimension ref="A1:G19"/>
  <sheetViews>
    <sheetView workbookViewId="0">
      <selection activeCell="B10" sqref="B10"/>
    </sheetView>
  </sheetViews>
  <sheetFormatPr defaultRowHeight="15" x14ac:dyDescent="0.25"/>
  <cols>
    <col min="1" max="1" width="19.28515625" bestFit="1" customWidth="1"/>
    <col min="2" max="2" width="24.42578125" bestFit="1" customWidth="1"/>
    <col min="3" max="3" width="15.85546875" bestFit="1" customWidth="1"/>
    <col min="4" max="4" width="17.85546875" bestFit="1" customWidth="1"/>
    <col min="5" max="5" width="13.5703125" bestFit="1" customWidth="1"/>
    <col min="6" max="6" width="20.7109375" bestFit="1" customWidth="1"/>
    <col min="7" max="7" width="32.7109375" bestFit="1" customWidth="1"/>
  </cols>
  <sheetData>
    <row r="1" spans="1:7" x14ac:dyDescent="0.25">
      <c r="B1" t="s">
        <v>62</v>
      </c>
      <c r="C1" t="s">
        <v>61</v>
      </c>
      <c r="D1" t="s">
        <v>60</v>
      </c>
      <c r="E1" t="s">
        <v>58</v>
      </c>
    </row>
    <row r="2" spans="1:7" x14ac:dyDescent="0.25">
      <c r="A2">
        <v>880</v>
      </c>
      <c r="B2" s="55">
        <f>INDEX(Table_880_GEOGRAPHIC_EXP[[EXPOSURE_VALUE_PERCENTAGE]:[EXPOSURE_VALUE_PERCENTAGE]],MATCH(B1,Table_880_GEOGRAPHIC_EXP[[ITEM_DESCRIPTION]:[ITEM_DESCRIPTION]],0))</f>
        <v>0.31100872000000002</v>
      </c>
      <c r="C2" s="55">
        <f>INDEX(Table_880_GEOGRAPHIC_EXP[[EXPOSURE_VALUE_PERCENTAGE]:[EXPOSURE_VALUE_PERCENTAGE]],MATCH(C1,Table_880_GEOGRAPHIC_EXP[[ITEM_DESCRIPTION]:[ITEM_DESCRIPTION]],0))</f>
        <v>0.31153332</v>
      </c>
      <c r="D2" s="55">
        <f>INDEX(Table_880_GEOGRAPHIC_EXP[[EXPOSURE_VALUE_PERCENTAGE]:[EXPOSURE_VALUE_PERCENTAGE]],MATCH(D1,Table_880_GEOGRAPHIC_EXP[[ITEM_DESCRIPTION]:[ITEM_DESCRIPTION]],0))</f>
        <v>0.30938907999999998</v>
      </c>
      <c r="E2" s="55">
        <f>INDEX(Table_880_GEOGRAPHIC_EXP[[EXPOSURE_VALUE_PERCENTAGE]:[EXPOSURE_VALUE_PERCENTAGE]],MATCH(E1,Table_880_GEOGRAPHIC_EXP[[ITEM_DESCRIPTION]:[ITEM_DESCRIPTION]],0))</f>
        <v>6.8068870000000004E-2</v>
      </c>
    </row>
    <row r="3" spans="1:7" x14ac:dyDescent="0.25">
      <c r="A3" t="s">
        <v>150</v>
      </c>
      <c r="B3">
        <f>INDEX(
EQUITY_FUND_GEO_EXP[],
MATCH($A3,EQUITY_FUND_GEO_EXP[[SERIES]:[SERIES]],0),
MATCH(B$1,EQUITY_FUND_GEO_EXP[#Headers],0)
)</f>
        <v>0.65429999999999999</v>
      </c>
      <c r="C3">
        <f>INDEX(
EQUITY_FUND_GEO_EXP[],
MATCH($A3,EQUITY_FUND_GEO_EXP[[SERIES]:[SERIES]],0),
MATCH(C$1,EQUITY_FUND_GEO_EXP[#Headers],0)
)</f>
        <v>9.8500000000000004E-2</v>
      </c>
      <c r="D3">
        <f>INDEX(
EQUITY_FUND_GEO_EXP[],
MATCH($A3,EQUITY_FUND_GEO_EXP[[SERIES]:[SERIES]],0),
MATCH(D$1,EQUITY_FUND_GEO_EXP[#Headers],0)
)</f>
        <v>0.1477</v>
      </c>
      <c r="E3">
        <f>INDEX(
EQUITY_FUND_GEO_EXP[],
MATCH($A3,EQUITY_FUND_GEO_EXP[[SERIES]:[SERIES]],0),
MATCH(E$1,EQUITY_FUND_GEO_EXP[#Headers],0)
)</f>
        <v>7.6300000000000007E-2</v>
      </c>
    </row>
    <row r="15" spans="1:7" x14ac:dyDescent="0.25">
      <c r="A15" t="s">
        <v>8</v>
      </c>
      <c r="B15" t="s">
        <v>28</v>
      </c>
      <c r="C15" t="s">
        <v>29</v>
      </c>
      <c r="D15" t="s">
        <v>0</v>
      </c>
      <c r="E15" t="s">
        <v>49</v>
      </c>
      <c r="F15" t="s">
        <v>9</v>
      </c>
      <c r="G15" t="s">
        <v>10</v>
      </c>
    </row>
    <row r="16" spans="1:7" x14ac:dyDescent="0.25">
      <c r="A16" t="s">
        <v>50</v>
      </c>
      <c r="B16" t="s">
        <v>16351</v>
      </c>
      <c r="C16" s="2">
        <v>46175.451099537036</v>
      </c>
      <c r="D16" s="2">
        <v>46173</v>
      </c>
      <c r="E16" t="s">
        <v>14614</v>
      </c>
      <c r="F16" t="s">
        <v>61</v>
      </c>
      <c r="G16">
        <v>0.31153332</v>
      </c>
    </row>
    <row r="17" spans="1:7" x14ac:dyDescent="0.25">
      <c r="A17" t="s">
        <v>50</v>
      </c>
      <c r="B17" t="s">
        <v>16351</v>
      </c>
      <c r="C17" s="2">
        <v>46175.451099537036</v>
      </c>
      <c r="D17" s="2">
        <v>46173</v>
      </c>
      <c r="E17" t="s">
        <v>14613</v>
      </c>
      <c r="F17" t="s">
        <v>62</v>
      </c>
      <c r="G17">
        <v>0.31100872000000002</v>
      </c>
    </row>
    <row r="18" spans="1:7" x14ac:dyDescent="0.25">
      <c r="A18" t="s">
        <v>50</v>
      </c>
      <c r="B18" t="s">
        <v>16351</v>
      </c>
      <c r="C18" s="2">
        <v>46175.451099537036</v>
      </c>
      <c r="D18" s="2">
        <v>46173</v>
      </c>
      <c r="E18" t="s">
        <v>59</v>
      </c>
      <c r="F18" t="s">
        <v>60</v>
      </c>
      <c r="G18">
        <v>0.30938907999999998</v>
      </c>
    </row>
    <row r="19" spans="1:7" x14ac:dyDescent="0.25">
      <c r="A19" t="s">
        <v>50</v>
      </c>
      <c r="B19" t="s">
        <v>16351</v>
      </c>
      <c r="C19" s="2">
        <v>46175.451099537036</v>
      </c>
      <c r="D19" s="2">
        <v>46173</v>
      </c>
      <c r="E19" t="s">
        <v>14615</v>
      </c>
      <c r="F19" t="s">
        <v>58</v>
      </c>
      <c r="G19">
        <v>6.8068870000000004E-2</v>
      </c>
    </row>
  </sheetData>
  <pageMargins left="0.7" right="0.7" top="0.75" bottom="0.75" header="0.3" footer="0.3"/>
  <drawing r:id="rId1"/>
  <tableParts count="1">
    <tablePart r:id="rId2"/>
  </tablePart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E5EF-F07A-426C-B264-6DD91A2F6B44}">
  <sheetPr>
    <tabColor theme="9" tint="0.59999389629810485"/>
  </sheetPr>
  <dimension ref="A1"/>
  <sheetViews>
    <sheetView workbookViewId="0"/>
  </sheetViews>
  <sheetFormatPr defaultRowHeight="15" x14ac:dyDescent="0.25"/>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E976-7C52-4F8D-8D57-DF81BB7B29B1}">
  <dimension ref="A1:M102"/>
  <sheetViews>
    <sheetView topLeftCell="A80" workbookViewId="0">
      <selection activeCell="G86" sqref="G86"/>
    </sheetView>
  </sheetViews>
  <sheetFormatPr defaultRowHeight="15" x14ac:dyDescent="0.25"/>
  <cols>
    <col min="1" max="1" width="19.28515625" bestFit="1" customWidth="1"/>
    <col min="2" max="2" width="15.7109375" bestFit="1" customWidth="1"/>
    <col min="3" max="3" width="24.42578125" bestFit="1" customWidth="1"/>
    <col min="4" max="4" width="15.85546875" bestFit="1" customWidth="1"/>
    <col min="5" max="5" width="13.5703125" bestFit="1" customWidth="1"/>
    <col min="6" max="6" width="27" bestFit="1" customWidth="1"/>
    <col min="7" max="7" width="18.5703125" bestFit="1" customWidth="1"/>
    <col min="8" max="8" width="15.7109375" bestFit="1" customWidth="1"/>
    <col min="9" max="9" width="10.85546875" bestFit="1" customWidth="1"/>
    <col min="10" max="10" width="8.28515625" bestFit="1" customWidth="1"/>
    <col min="11" max="11" width="17.5703125" bestFit="1" customWidth="1"/>
    <col min="12" max="12" width="14.85546875" bestFit="1" customWidth="1"/>
    <col min="13" max="13" width="13.140625" bestFit="1" customWidth="1"/>
    <col min="14" max="14" width="8.28515625" bestFit="1" customWidth="1"/>
    <col min="15" max="15" width="13.140625" bestFit="1" customWidth="1"/>
  </cols>
  <sheetData>
    <row r="1" spans="1:13" x14ac:dyDescent="0.25">
      <c r="A1" t="s">
        <v>8</v>
      </c>
      <c r="B1" t="s">
        <v>27</v>
      </c>
      <c r="C1" t="s">
        <v>28</v>
      </c>
      <c r="D1" t="s">
        <v>29</v>
      </c>
      <c r="E1" t="s">
        <v>49</v>
      </c>
      <c r="F1" t="s">
        <v>9</v>
      </c>
      <c r="G1" t="s">
        <v>146</v>
      </c>
      <c r="H1" t="s">
        <v>147</v>
      </c>
      <c r="I1" t="s">
        <v>19</v>
      </c>
      <c r="J1" t="s">
        <v>133</v>
      </c>
      <c r="K1" t="s">
        <v>14282</v>
      </c>
      <c r="L1" t="s">
        <v>14283</v>
      </c>
      <c r="M1" t="s">
        <v>124</v>
      </c>
    </row>
    <row r="2" spans="1:13" x14ac:dyDescent="0.25">
      <c r="A2" t="s">
        <v>102</v>
      </c>
      <c r="B2" t="s">
        <v>42</v>
      </c>
      <c r="C2" t="s">
        <v>16351</v>
      </c>
      <c r="D2" s="2">
        <v>46175.451192129629</v>
      </c>
      <c r="E2" t="s">
        <v>14619</v>
      </c>
      <c r="F2" t="s">
        <v>14620</v>
      </c>
      <c r="G2">
        <v>52.053759999999997</v>
      </c>
      <c r="H2">
        <v>48.144086000000001</v>
      </c>
      <c r="I2">
        <v>3.9096739999999999</v>
      </c>
      <c r="J2">
        <v>1</v>
      </c>
      <c r="L2" t="s">
        <v>14619</v>
      </c>
      <c r="M2" t="str">
        <f>_xlfn.TEXTJOIN("_",TRUE,V_FFS_AAOT[[#This Row],[PORTFOLIO_CODE]],V_FFS_AAOT[[#This Row],[REPORT_ITEM]],V_FFS_AAOT[[#This Row],[RANK]])</f>
        <v>809_AAOT_1</v>
      </c>
    </row>
    <row r="3" spans="1:13" x14ac:dyDescent="0.25">
      <c r="A3" t="s">
        <v>102</v>
      </c>
      <c r="B3" t="s">
        <v>42</v>
      </c>
      <c r="C3" t="s">
        <v>16351</v>
      </c>
      <c r="D3" s="2">
        <v>46175.451192129629</v>
      </c>
      <c r="E3" t="s">
        <v>44</v>
      </c>
      <c r="F3" t="s">
        <v>14621</v>
      </c>
      <c r="G3">
        <v>28.504272</v>
      </c>
      <c r="H3">
        <v>33.658147</v>
      </c>
      <c r="I3">
        <v>-5.1538750000000002</v>
      </c>
      <c r="J3">
        <v>2</v>
      </c>
      <c r="L3" t="s">
        <v>44</v>
      </c>
      <c r="M3" t="str">
        <f>_xlfn.TEXTJOIN("_",TRUE,V_FFS_AAOT[[#This Row],[PORTFOLIO_CODE]],V_FFS_AAOT[[#This Row],[REPORT_ITEM]],V_FFS_AAOT[[#This Row],[RANK]])</f>
        <v>809_AAOT_2</v>
      </c>
    </row>
    <row r="4" spans="1:13" x14ac:dyDescent="0.25">
      <c r="A4" t="s">
        <v>102</v>
      </c>
      <c r="B4" t="s">
        <v>42</v>
      </c>
      <c r="C4" t="s">
        <v>16351</v>
      </c>
      <c r="D4" s="2">
        <v>46175.451192129629</v>
      </c>
      <c r="E4" t="s">
        <v>14624</v>
      </c>
      <c r="F4" t="s">
        <v>1</v>
      </c>
      <c r="G4">
        <v>7.2831340000000004</v>
      </c>
      <c r="H4">
        <v>6.374091</v>
      </c>
      <c r="I4">
        <v>0.90904300000000005</v>
      </c>
      <c r="J4">
        <v>3</v>
      </c>
      <c r="L4" t="s">
        <v>14624</v>
      </c>
      <c r="M4" t="str">
        <f>_xlfn.TEXTJOIN("_",TRUE,V_FFS_AAOT[[#This Row],[PORTFOLIO_CODE]],V_FFS_AAOT[[#This Row],[REPORT_ITEM]],V_FFS_AAOT[[#This Row],[RANK]])</f>
        <v>809_AAOT_3</v>
      </c>
    </row>
    <row r="5" spans="1:13" x14ac:dyDescent="0.25">
      <c r="A5" t="s">
        <v>102</v>
      </c>
      <c r="B5" t="s">
        <v>42</v>
      </c>
      <c r="C5" t="s">
        <v>16351</v>
      </c>
      <c r="D5" s="2">
        <v>46175.451192129629</v>
      </c>
      <c r="E5" t="s">
        <v>48</v>
      </c>
      <c r="F5" t="s">
        <v>17</v>
      </c>
      <c r="G5">
        <v>5.512588</v>
      </c>
      <c r="H5">
        <v>5.195481</v>
      </c>
      <c r="I5">
        <v>0.31710700000000003</v>
      </c>
      <c r="J5">
        <v>4</v>
      </c>
      <c r="L5" t="s">
        <v>48</v>
      </c>
      <c r="M5" t="str">
        <f>_xlfn.TEXTJOIN("_",TRUE,V_FFS_AAOT[[#This Row],[PORTFOLIO_CODE]],V_FFS_AAOT[[#This Row],[REPORT_ITEM]],V_FFS_AAOT[[#This Row],[RANK]])</f>
        <v>809_AAOT_4</v>
      </c>
    </row>
    <row r="6" spans="1:13" x14ac:dyDescent="0.25">
      <c r="A6" t="s">
        <v>102</v>
      </c>
      <c r="B6" t="s">
        <v>42</v>
      </c>
      <c r="C6" t="s">
        <v>16351</v>
      </c>
      <c r="D6" s="2">
        <v>46175.451192129629</v>
      </c>
      <c r="E6" t="s">
        <v>14622</v>
      </c>
      <c r="F6" t="s">
        <v>14623</v>
      </c>
      <c r="G6">
        <v>4.3274249999999999</v>
      </c>
      <c r="H6">
        <v>4.3316619999999997</v>
      </c>
      <c r="I6">
        <v>-4.2370000000000003E-3</v>
      </c>
      <c r="J6">
        <v>5</v>
      </c>
      <c r="L6" t="s">
        <v>14622</v>
      </c>
      <c r="M6" t="str">
        <f>_xlfn.TEXTJOIN("_",TRUE,V_FFS_AAOT[[#This Row],[PORTFOLIO_CODE]],V_FFS_AAOT[[#This Row],[REPORT_ITEM]],V_FFS_AAOT[[#This Row],[RANK]])</f>
        <v>809_AAOT_5</v>
      </c>
    </row>
    <row r="7" spans="1:13" x14ac:dyDescent="0.25">
      <c r="A7" t="s">
        <v>102</v>
      </c>
      <c r="B7" t="s">
        <v>42</v>
      </c>
      <c r="C7" t="s">
        <v>16351</v>
      </c>
      <c r="D7" s="2">
        <v>46175.451192129629</v>
      </c>
      <c r="E7" t="s">
        <v>14625</v>
      </c>
      <c r="F7" t="s">
        <v>14626</v>
      </c>
      <c r="G7">
        <v>2.3188209999999998</v>
      </c>
      <c r="H7">
        <v>2.2965330000000002</v>
      </c>
      <c r="I7">
        <v>2.2287999999999999E-2</v>
      </c>
      <c r="J7">
        <v>6</v>
      </c>
      <c r="L7" t="s">
        <v>14625</v>
      </c>
      <c r="M7" t="str">
        <f>_xlfn.TEXTJOIN("_",TRUE,V_FFS_AAOT[[#This Row],[PORTFOLIO_CODE]],V_FFS_AAOT[[#This Row],[REPORT_ITEM]],V_FFS_AAOT[[#This Row],[RANK]])</f>
        <v>809_AAOT_6</v>
      </c>
    </row>
    <row r="8" spans="1:13" x14ac:dyDescent="0.25">
      <c r="A8" t="s">
        <v>34</v>
      </c>
      <c r="B8" t="s">
        <v>42</v>
      </c>
      <c r="C8" t="s">
        <v>16351</v>
      </c>
      <c r="D8" s="2">
        <v>46175.447025462963</v>
      </c>
      <c r="E8" t="s">
        <v>14627</v>
      </c>
      <c r="F8" t="s">
        <v>14628</v>
      </c>
      <c r="G8">
        <v>39.419801999999997</v>
      </c>
      <c r="H8">
        <v>39.923707</v>
      </c>
      <c r="I8">
        <v>-0.50390500000000005</v>
      </c>
      <c r="J8">
        <v>1</v>
      </c>
      <c r="K8" t="s">
        <v>14629</v>
      </c>
      <c r="L8" t="s">
        <v>47</v>
      </c>
      <c r="M8" t="str">
        <f>_xlfn.TEXTJOIN("_",TRUE,V_FFS_AAOT[[#This Row],[PORTFOLIO_CODE]],V_FFS_AAOT[[#This Row],[REPORT_ITEM]],V_FFS_AAOT[[#This Row],[RANK]])</f>
        <v>810_AAOT_1</v>
      </c>
    </row>
    <row r="9" spans="1:13" x14ac:dyDescent="0.25">
      <c r="A9" t="s">
        <v>34</v>
      </c>
      <c r="B9" t="s">
        <v>42</v>
      </c>
      <c r="C9" t="s">
        <v>16351</v>
      </c>
      <c r="D9" s="2">
        <v>46175.447025462963</v>
      </c>
      <c r="E9" t="s">
        <v>14630</v>
      </c>
      <c r="F9" t="s">
        <v>14631</v>
      </c>
      <c r="G9">
        <v>25.484462000000001</v>
      </c>
      <c r="H9">
        <v>24.646932</v>
      </c>
      <c r="I9">
        <v>0.83753</v>
      </c>
      <c r="J9">
        <v>2</v>
      </c>
      <c r="K9" t="s">
        <v>14632</v>
      </c>
      <c r="L9" t="s">
        <v>47</v>
      </c>
      <c r="M9" t="str">
        <f>_xlfn.TEXTJOIN("_",TRUE,V_FFS_AAOT[[#This Row],[PORTFOLIO_CODE]],V_FFS_AAOT[[#This Row],[REPORT_ITEM]],V_FFS_AAOT[[#This Row],[RANK]])</f>
        <v>810_AAOT_2</v>
      </c>
    </row>
    <row r="10" spans="1:13" x14ac:dyDescent="0.25">
      <c r="A10" t="s">
        <v>34</v>
      </c>
      <c r="B10" t="s">
        <v>42</v>
      </c>
      <c r="C10" t="s">
        <v>16351</v>
      </c>
      <c r="D10" s="2">
        <v>46175.447025462963</v>
      </c>
      <c r="E10" t="s">
        <v>14637</v>
      </c>
      <c r="F10" t="s">
        <v>14638</v>
      </c>
      <c r="G10">
        <v>11.326343</v>
      </c>
      <c r="H10">
        <v>10.670954</v>
      </c>
      <c r="I10">
        <v>0.655389</v>
      </c>
      <c r="J10">
        <v>3</v>
      </c>
      <c r="K10" t="s">
        <v>14629</v>
      </c>
      <c r="L10" t="s">
        <v>44</v>
      </c>
      <c r="M10" t="str">
        <f>_xlfn.TEXTJOIN("_",TRUE,V_FFS_AAOT[[#This Row],[PORTFOLIO_CODE]],V_FFS_AAOT[[#This Row],[REPORT_ITEM]],V_FFS_AAOT[[#This Row],[RANK]])</f>
        <v>810_AAOT_3</v>
      </c>
    </row>
    <row r="11" spans="1:13" x14ac:dyDescent="0.25">
      <c r="A11" t="s">
        <v>34</v>
      </c>
      <c r="B11" t="s">
        <v>42</v>
      </c>
      <c r="C11" t="s">
        <v>16351</v>
      </c>
      <c r="D11" s="2">
        <v>46175.447025462963</v>
      </c>
      <c r="E11" t="s">
        <v>14635</v>
      </c>
      <c r="F11" t="s">
        <v>14636</v>
      </c>
      <c r="G11">
        <v>8.3820399999999999</v>
      </c>
      <c r="H11">
        <v>9.3605400000000003</v>
      </c>
      <c r="I11">
        <v>-0.97850000000000004</v>
      </c>
      <c r="J11">
        <v>4</v>
      </c>
      <c r="K11" t="s">
        <v>14632</v>
      </c>
      <c r="L11" t="s">
        <v>44</v>
      </c>
      <c r="M11" t="str">
        <f>_xlfn.TEXTJOIN("_",TRUE,V_FFS_AAOT[[#This Row],[PORTFOLIO_CODE]],V_FFS_AAOT[[#This Row],[REPORT_ITEM]],V_FFS_AAOT[[#This Row],[RANK]])</f>
        <v>810_AAOT_4</v>
      </c>
    </row>
    <row r="12" spans="1:13" x14ac:dyDescent="0.25">
      <c r="A12" t="s">
        <v>34</v>
      </c>
      <c r="B12" t="s">
        <v>42</v>
      </c>
      <c r="C12" t="s">
        <v>16351</v>
      </c>
      <c r="D12" s="2">
        <v>46175.447025462963</v>
      </c>
      <c r="E12" t="s">
        <v>14633</v>
      </c>
      <c r="F12" t="s">
        <v>14634</v>
      </c>
      <c r="G12">
        <v>5.7982279999999999</v>
      </c>
      <c r="H12">
        <v>5.4425549999999996</v>
      </c>
      <c r="I12">
        <v>0.35567300000000002</v>
      </c>
      <c r="J12">
        <v>5</v>
      </c>
      <c r="K12" t="s">
        <v>14629</v>
      </c>
      <c r="L12" t="s">
        <v>43</v>
      </c>
      <c r="M12" t="str">
        <f>_xlfn.TEXTJOIN("_",TRUE,V_FFS_AAOT[[#This Row],[PORTFOLIO_CODE]],V_FFS_AAOT[[#This Row],[REPORT_ITEM]],V_FFS_AAOT[[#This Row],[RANK]])</f>
        <v>810_AAOT_5</v>
      </c>
    </row>
    <row r="13" spans="1:13" x14ac:dyDescent="0.25">
      <c r="A13" t="s">
        <v>34</v>
      </c>
      <c r="B13" t="s">
        <v>42</v>
      </c>
      <c r="C13" t="s">
        <v>16351</v>
      </c>
      <c r="D13" s="2">
        <v>46175.447025462963</v>
      </c>
      <c r="E13" t="s">
        <v>14643</v>
      </c>
      <c r="F13" t="s">
        <v>14644</v>
      </c>
      <c r="G13">
        <v>2.525388</v>
      </c>
      <c r="H13">
        <v>2.9346380000000001</v>
      </c>
      <c r="I13">
        <v>-0.40925</v>
      </c>
      <c r="J13">
        <v>6</v>
      </c>
      <c r="K13" t="s">
        <v>14629</v>
      </c>
      <c r="L13" t="s">
        <v>48</v>
      </c>
      <c r="M13" t="str">
        <f>_xlfn.TEXTJOIN("_",TRUE,V_FFS_AAOT[[#This Row],[PORTFOLIO_CODE]],V_FFS_AAOT[[#This Row],[REPORT_ITEM]],V_FFS_AAOT[[#This Row],[RANK]])</f>
        <v>810_AAOT_6</v>
      </c>
    </row>
    <row r="14" spans="1:13" x14ac:dyDescent="0.25">
      <c r="A14" t="s">
        <v>34</v>
      </c>
      <c r="B14" t="s">
        <v>42</v>
      </c>
      <c r="C14" t="s">
        <v>16351</v>
      </c>
      <c r="D14" s="2">
        <v>46175.447025462963</v>
      </c>
      <c r="E14" t="s">
        <v>14645</v>
      </c>
      <c r="F14" t="s">
        <v>14646</v>
      </c>
      <c r="G14">
        <v>2.3318439999999998</v>
      </c>
      <c r="H14">
        <v>2.370177</v>
      </c>
      <c r="I14">
        <v>-3.8332999999999999E-2</v>
      </c>
      <c r="J14">
        <v>7</v>
      </c>
      <c r="K14" t="s">
        <v>14632</v>
      </c>
      <c r="L14" t="s">
        <v>43</v>
      </c>
      <c r="M14" t="str">
        <f>_xlfn.TEXTJOIN("_",TRUE,V_FFS_AAOT[[#This Row],[PORTFOLIO_CODE]],V_FFS_AAOT[[#This Row],[REPORT_ITEM]],V_FFS_AAOT[[#This Row],[RANK]])</f>
        <v>810_AAOT_7</v>
      </c>
    </row>
    <row r="15" spans="1:13" x14ac:dyDescent="0.25">
      <c r="A15" t="s">
        <v>34</v>
      </c>
      <c r="B15" t="s">
        <v>42</v>
      </c>
      <c r="C15" t="s">
        <v>16351</v>
      </c>
      <c r="D15" s="2">
        <v>46175.447025462963</v>
      </c>
      <c r="E15" t="s">
        <v>14647</v>
      </c>
      <c r="F15" t="s">
        <v>14648</v>
      </c>
      <c r="G15">
        <v>1.3439650000000001</v>
      </c>
      <c r="H15">
        <v>1.1966650000000001</v>
      </c>
      <c r="I15">
        <v>0.14729999999999999</v>
      </c>
      <c r="J15">
        <v>8</v>
      </c>
      <c r="K15" t="s">
        <v>14632</v>
      </c>
      <c r="L15" t="s">
        <v>45</v>
      </c>
      <c r="M15" t="str">
        <f>_xlfn.TEXTJOIN("_",TRUE,V_FFS_AAOT[[#This Row],[PORTFOLIO_CODE]],V_FFS_AAOT[[#This Row],[REPORT_ITEM]],V_FFS_AAOT[[#This Row],[RANK]])</f>
        <v>810_AAOT_8</v>
      </c>
    </row>
    <row r="16" spans="1:13" x14ac:dyDescent="0.25">
      <c r="A16" t="s">
        <v>34</v>
      </c>
      <c r="B16" t="s">
        <v>42</v>
      </c>
      <c r="C16" t="s">
        <v>16351</v>
      </c>
      <c r="D16" s="2">
        <v>46175.447025462963</v>
      </c>
      <c r="E16" t="s">
        <v>14641</v>
      </c>
      <c r="F16" t="s">
        <v>14642</v>
      </c>
      <c r="G16">
        <v>1.2427969999999999</v>
      </c>
      <c r="H16">
        <v>1.291887</v>
      </c>
      <c r="I16">
        <v>-4.9090000000000002E-2</v>
      </c>
      <c r="J16">
        <v>9</v>
      </c>
      <c r="K16" t="s">
        <v>14632</v>
      </c>
      <c r="L16" t="s">
        <v>46</v>
      </c>
      <c r="M16" t="str">
        <f>_xlfn.TEXTJOIN("_",TRUE,V_FFS_AAOT[[#This Row],[PORTFOLIO_CODE]],V_FFS_AAOT[[#This Row],[REPORT_ITEM]],V_FFS_AAOT[[#This Row],[RANK]])</f>
        <v>810_AAOT_9</v>
      </c>
    </row>
    <row r="17" spans="1:13" x14ac:dyDescent="0.25">
      <c r="A17" t="s">
        <v>34</v>
      </c>
      <c r="B17" t="s">
        <v>42</v>
      </c>
      <c r="C17" t="s">
        <v>16351</v>
      </c>
      <c r="D17" s="2">
        <v>46175.447025462963</v>
      </c>
      <c r="E17" t="s">
        <v>14649</v>
      </c>
      <c r="F17" t="s">
        <v>14650</v>
      </c>
      <c r="G17">
        <v>1.0980209999999999</v>
      </c>
      <c r="H17">
        <v>1.0557510000000001</v>
      </c>
      <c r="I17">
        <v>4.2270000000000002E-2</v>
      </c>
      <c r="J17">
        <v>10</v>
      </c>
      <c r="K17" t="s">
        <v>14632</v>
      </c>
      <c r="L17" t="s">
        <v>48</v>
      </c>
      <c r="M17" t="str">
        <f>_xlfn.TEXTJOIN("_",TRUE,V_FFS_AAOT[[#This Row],[PORTFOLIO_CODE]],V_FFS_AAOT[[#This Row],[REPORT_ITEM]],V_FFS_AAOT[[#This Row],[RANK]])</f>
        <v>810_AAOT_10</v>
      </c>
    </row>
    <row r="18" spans="1:13" x14ac:dyDescent="0.25">
      <c r="A18" t="s">
        <v>34</v>
      </c>
      <c r="B18" t="s">
        <v>42</v>
      </c>
      <c r="C18" t="s">
        <v>16351</v>
      </c>
      <c r="D18" s="2">
        <v>46175.447025462963</v>
      </c>
      <c r="E18" t="s">
        <v>14639</v>
      </c>
      <c r="F18" t="s">
        <v>14640</v>
      </c>
      <c r="G18">
        <v>1.0471090000000001</v>
      </c>
      <c r="H18">
        <v>1.1061939999999999</v>
      </c>
      <c r="I18">
        <v>-5.9084999999999999E-2</v>
      </c>
      <c r="J18">
        <v>11</v>
      </c>
      <c r="K18" t="s">
        <v>14629</v>
      </c>
      <c r="L18" t="s">
        <v>45</v>
      </c>
      <c r="M18" t="str">
        <f>_xlfn.TEXTJOIN("_",TRUE,V_FFS_AAOT[[#This Row],[PORTFOLIO_CODE]],V_FFS_AAOT[[#This Row],[REPORT_ITEM]],V_FFS_AAOT[[#This Row],[RANK]])</f>
        <v>810_AAOT_11</v>
      </c>
    </row>
    <row r="19" spans="1:13" x14ac:dyDescent="0.25">
      <c r="A19" t="s">
        <v>11</v>
      </c>
      <c r="B19" t="s">
        <v>42</v>
      </c>
      <c r="C19" t="s">
        <v>16351</v>
      </c>
      <c r="D19" s="2">
        <v>46175.447164351855</v>
      </c>
      <c r="E19" t="s">
        <v>14651</v>
      </c>
      <c r="F19" t="s">
        <v>14652</v>
      </c>
      <c r="G19">
        <v>86.509386000000006</v>
      </c>
      <c r="H19">
        <v>86.582718999999997</v>
      </c>
      <c r="I19">
        <v>-7.3332999999999995E-2</v>
      </c>
      <c r="J19">
        <v>1</v>
      </c>
      <c r="L19" t="s">
        <v>14651</v>
      </c>
      <c r="M19" t="str">
        <f>_xlfn.TEXTJOIN("_",TRUE,V_FFS_AAOT[[#This Row],[PORTFOLIO_CODE]],V_FFS_AAOT[[#This Row],[REPORT_ITEM]],V_FFS_AAOT[[#This Row],[RANK]])</f>
        <v>811_AAOT_1</v>
      </c>
    </row>
    <row r="20" spans="1:13" x14ac:dyDescent="0.25">
      <c r="A20" t="s">
        <v>11</v>
      </c>
      <c r="B20" t="s">
        <v>42</v>
      </c>
      <c r="C20" t="s">
        <v>16351</v>
      </c>
      <c r="D20" s="2">
        <v>46175.447164351855</v>
      </c>
      <c r="E20" t="s">
        <v>53</v>
      </c>
      <c r="F20" t="s">
        <v>54</v>
      </c>
      <c r="G20">
        <v>53.898629</v>
      </c>
      <c r="H20">
        <v>53.237757000000002</v>
      </c>
      <c r="I20">
        <v>0.66087200000000001</v>
      </c>
      <c r="J20">
        <v>2</v>
      </c>
      <c r="L20" t="s">
        <v>53</v>
      </c>
      <c r="M20" t="str">
        <f>_xlfn.TEXTJOIN("_",TRUE,V_FFS_AAOT[[#This Row],[PORTFOLIO_CODE]],V_FFS_AAOT[[#This Row],[REPORT_ITEM]],V_FFS_AAOT[[#This Row],[RANK]])</f>
        <v>811_AAOT_2</v>
      </c>
    </row>
    <row r="21" spans="1:13" x14ac:dyDescent="0.25">
      <c r="A21" t="s">
        <v>11</v>
      </c>
      <c r="B21" t="s">
        <v>42</v>
      </c>
      <c r="C21" t="s">
        <v>16351</v>
      </c>
      <c r="D21" s="2">
        <v>46175.447164351855</v>
      </c>
      <c r="E21" t="s">
        <v>14653</v>
      </c>
      <c r="F21" t="s">
        <v>16</v>
      </c>
      <c r="G21">
        <v>18.021699999999999</v>
      </c>
      <c r="H21">
        <v>15.47486</v>
      </c>
      <c r="I21">
        <v>2.54684</v>
      </c>
      <c r="J21">
        <v>3</v>
      </c>
      <c r="L21" t="s">
        <v>14653</v>
      </c>
      <c r="M21" t="str">
        <f>_xlfn.TEXTJOIN("_",TRUE,V_FFS_AAOT[[#This Row],[PORTFOLIO_CODE]],V_FFS_AAOT[[#This Row],[REPORT_ITEM]],V_FFS_AAOT[[#This Row],[RANK]])</f>
        <v>811_AAOT_3</v>
      </c>
    </row>
    <row r="22" spans="1:13" x14ac:dyDescent="0.25">
      <c r="A22" t="s">
        <v>11</v>
      </c>
      <c r="B22" t="s">
        <v>42</v>
      </c>
      <c r="C22" t="s">
        <v>16351</v>
      </c>
      <c r="D22" s="2">
        <v>46175.447164351855</v>
      </c>
      <c r="E22" t="s">
        <v>14654</v>
      </c>
      <c r="F22" t="s">
        <v>148</v>
      </c>
      <c r="G22">
        <v>14.589055999999999</v>
      </c>
      <c r="H22">
        <v>17.870101999999999</v>
      </c>
      <c r="I22">
        <v>-3.2810459999999999</v>
      </c>
      <c r="J22">
        <v>4</v>
      </c>
      <c r="L22" t="s">
        <v>14654</v>
      </c>
      <c r="M22" t="str">
        <f>_xlfn.TEXTJOIN("_",TRUE,V_FFS_AAOT[[#This Row],[PORTFOLIO_CODE]],V_FFS_AAOT[[#This Row],[REPORT_ITEM]],V_FFS_AAOT[[#This Row],[RANK]])</f>
        <v>811_AAOT_4</v>
      </c>
    </row>
    <row r="23" spans="1:13" x14ac:dyDescent="0.25">
      <c r="A23" t="s">
        <v>11</v>
      </c>
      <c r="B23" t="s">
        <v>42</v>
      </c>
      <c r="C23" t="s">
        <v>16351</v>
      </c>
      <c r="D23" s="2">
        <v>46175.447164351855</v>
      </c>
      <c r="E23" t="s">
        <v>44</v>
      </c>
      <c r="F23" t="s">
        <v>2</v>
      </c>
      <c r="G23">
        <v>11.160882000000001</v>
      </c>
      <c r="H23">
        <v>10.572929</v>
      </c>
      <c r="I23">
        <v>0.58795299999999995</v>
      </c>
      <c r="J23">
        <v>5</v>
      </c>
      <c r="L23" t="s">
        <v>44</v>
      </c>
      <c r="M23" t="str">
        <f>_xlfn.TEXTJOIN("_",TRUE,V_FFS_AAOT[[#This Row],[PORTFOLIO_CODE]],V_FFS_AAOT[[#This Row],[REPORT_ITEM]],V_FFS_AAOT[[#This Row],[RANK]])</f>
        <v>811_AAOT_5</v>
      </c>
    </row>
    <row r="24" spans="1:13" x14ac:dyDescent="0.25">
      <c r="A24" t="s">
        <v>11</v>
      </c>
      <c r="B24" t="s">
        <v>42</v>
      </c>
      <c r="C24" t="s">
        <v>16351</v>
      </c>
      <c r="D24" s="2">
        <v>46175.447164351855</v>
      </c>
      <c r="E24" t="s">
        <v>14655</v>
      </c>
      <c r="F24" t="s">
        <v>14656</v>
      </c>
      <c r="G24">
        <v>2.3297319999999999</v>
      </c>
      <c r="H24">
        <v>2.8443520000000002</v>
      </c>
      <c r="I24">
        <v>-0.51461999999999997</v>
      </c>
      <c r="J24">
        <v>6</v>
      </c>
      <c r="L24" t="s">
        <v>14655</v>
      </c>
      <c r="M24" t="str">
        <f>_xlfn.TEXTJOIN("_",TRUE,V_FFS_AAOT[[#This Row],[PORTFOLIO_CODE]],V_FFS_AAOT[[#This Row],[REPORT_ITEM]],V_FFS_AAOT[[#This Row],[RANK]])</f>
        <v>811_AAOT_6</v>
      </c>
    </row>
    <row r="25" spans="1:13" x14ac:dyDescent="0.25">
      <c r="A25" t="s">
        <v>83</v>
      </c>
      <c r="B25" t="s">
        <v>42</v>
      </c>
      <c r="C25" t="s">
        <v>16351</v>
      </c>
      <c r="D25" s="2">
        <v>46175.448518518519</v>
      </c>
      <c r="E25" t="s">
        <v>47</v>
      </c>
      <c r="F25" t="s">
        <v>14620</v>
      </c>
      <c r="G25">
        <v>66.114345</v>
      </c>
      <c r="H25">
        <v>65.307565999999994</v>
      </c>
      <c r="I25">
        <v>0.80677900000000002</v>
      </c>
      <c r="J25">
        <v>1</v>
      </c>
      <c r="L25" t="s">
        <v>47</v>
      </c>
      <c r="M25" t="str">
        <f>_xlfn.TEXTJOIN("_",TRUE,V_FFS_AAOT[[#This Row],[PORTFOLIO_CODE]],V_FFS_AAOT[[#This Row],[REPORT_ITEM]],V_FFS_AAOT[[#This Row],[RANK]])</f>
        <v>816_AAOT_1</v>
      </c>
    </row>
    <row r="26" spans="1:13" x14ac:dyDescent="0.25">
      <c r="A26" t="s">
        <v>83</v>
      </c>
      <c r="B26" t="s">
        <v>42</v>
      </c>
      <c r="C26" t="s">
        <v>16351</v>
      </c>
      <c r="D26" s="2">
        <v>46175.448518518519</v>
      </c>
      <c r="E26" t="s">
        <v>44</v>
      </c>
      <c r="F26" t="s">
        <v>2</v>
      </c>
      <c r="G26">
        <v>13.257599000000001</v>
      </c>
      <c r="H26">
        <v>12.343862</v>
      </c>
      <c r="I26">
        <v>0.91373700000000002</v>
      </c>
      <c r="J26">
        <v>2</v>
      </c>
      <c r="L26" t="s">
        <v>44</v>
      </c>
      <c r="M26" t="str">
        <f>_xlfn.TEXTJOIN("_",TRUE,V_FFS_AAOT[[#This Row],[PORTFOLIO_CODE]],V_FFS_AAOT[[#This Row],[REPORT_ITEM]],V_FFS_AAOT[[#This Row],[RANK]])</f>
        <v>816_AAOT_2</v>
      </c>
    </row>
    <row r="27" spans="1:13" x14ac:dyDescent="0.25">
      <c r="A27" t="s">
        <v>83</v>
      </c>
      <c r="B27" t="s">
        <v>42</v>
      </c>
      <c r="C27" t="s">
        <v>16351</v>
      </c>
      <c r="D27" s="2">
        <v>46175.448518518519</v>
      </c>
      <c r="E27" t="s">
        <v>43</v>
      </c>
      <c r="F27" t="s">
        <v>14623</v>
      </c>
      <c r="G27">
        <v>12.975592000000001</v>
      </c>
      <c r="H27">
        <v>14.174359000000001</v>
      </c>
      <c r="I27">
        <v>-1.1987669999999999</v>
      </c>
      <c r="J27">
        <v>3</v>
      </c>
      <c r="L27" t="s">
        <v>43</v>
      </c>
      <c r="M27" t="str">
        <f>_xlfn.TEXTJOIN("_",TRUE,V_FFS_AAOT[[#This Row],[PORTFOLIO_CODE]],V_FFS_AAOT[[#This Row],[REPORT_ITEM]],V_FFS_AAOT[[#This Row],[RANK]])</f>
        <v>816_AAOT_3</v>
      </c>
    </row>
    <row r="28" spans="1:13" x14ac:dyDescent="0.25">
      <c r="A28" t="s">
        <v>83</v>
      </c>
      <c r="B28" t="s">
        <v>42</v>
      </c>
      <c r="C28" t="s">
        <v>16351</v>
      </c>
      <c r="D28" s="2">
        <v>46175.448518518519</v>
      </c>
      <c r="E28" t="s">
        <v>45</v>
      </c>
      <c r="F28" t="s">
        <v>1</v>
      </c>
      <c r="G28">
        <v>6.1323949999999998</v>
      </c>
      <c r="H28">
        <v>6.7001229999999996</v>
      </c>
      <c r="I28">
        <v>-0.56772800000000001</v>
      </c>
      <c r="J28">
        <v>4</v>
      </c>
      <c r="L28" t="s">
        <v>45</v>
      </c>
      <c r="M28" t="str">
        <f>_xlfn.TEXTJOIN("_",TRUE,V_FFS_AAOT[[#This Row],[PORTFOLIO_CODE]],V_FFS_AAOT[[#This Row],[REPORT_ITEM]],V_FFS_AAOT[[#This Row],[RANK]])</f>
        <v>816_AAOT_4</v>
      </c>
    </row>
    <row r="29" spans="1:13" x14ac:dyDescent="0.25">
      <c r="A29" t="s">
        <v>83</v>
      </c>
      <c r="B29" t="s">
        <v>42</v>
      </c>
      <c r="C29" t="s">
        <v>16351</v>
      </c>
      <c r="D29" s="2">
        <v>46175.448518518519</v>
      </c>
      <c r="E29" t="s">
        <v>48</v>
      </c>
      <c r="F29" t="s">
        <v>14657</v>
      </c>
      <c r="G29">
        <v>1.5200689999999999</v>
      </c>
      <c r="H29">
        <v>1.474091</v>
      </c>
      <c r="I29">
        <v>4.5977999999999998E-2</v>
      </c>
      <c r="J29">
        <v>5</v>
      </c>
      <c r="L29" t="s">
        <v>48</v>
      </c>
      <c r="M29" t="str">
        <f>_xlfn.TEXTJOIN("_",TRUE,V_FFS_AAOT[[#This Row],[PORTFOLIO_CODE]],V_FFS_AAOT[[#This Row],[REPORT_ITEM]],V_FFS_AAOT[[#This Row],[RANK]])</f>
        <v>816_AAOT_5</v>
      </c>
    </row>
    <row r="30" spans="1:13" x14ac:dyDescent="0.25">
      <c r="A30" t="s">
        <v>129</v>
      </c>
      <c r="B30" t="s">
        <v>42</v>
      </c>
      <c r="C30" t="s">
        <v>16351</v>
      </c>
      <c r="D30" s="2">
        <v>46175.445601851854</v>
      </c>
      <c r="E30" t="s">
        <v>14630</v>
      </c>
      <c r="F30" t="s">
        <v>14631</v>
      </c>
      <c r="G30">
        <v>43.198405000000001</v>
      </c>
      <c r="H30">
        <v>41.892505</v>
      </c>
      <c r="I30">
        <v>1.3059000000000001</v>
      </c>
      <c r="J30">
        <v>1</v>
      </c>
      <c r="K30" t="s">
        <v>14632</v>
      </c>
      <c r="L30" t="s">
        <v>47</v>
      </c>
      <c r="M30" t="str">
        <f>_xlfn.TEXTJOIN("_",TRUE,V_FFS_AAOT[[#This Row],[PORTFOLIO_CODE]],V_FFS_AAOT[[#This Row],[REPORT_ITEM]],V_FFS_AAOT[[#This Row],[RANK]])</f>
        <v>817_AAOT_1</v>
      </c>
    </row>
    <row r="31" spans="1:13" x14ac:dyDescent="0.25">
      <c r="A31" t="s">
        <v>129</v>
      </c>
      <c r="B31" t="s">
        <v>42</v>
      </c>
      <c r="C31" t="s">
        <v>16351</v>
      </c>
      <c r="D31" s="2">
        <v>46175.445601851854</v>
      </c>
      <c r="E31" t="s">
        <v>14627</v>
      </c>
      <c r="F31" t="s">
        <v>14628</v>
      </c>
      <c r="G31">
        <v>25.455724</v>
      </c>
      <c r="H31">
        <v>24.050159000000001</v>
      </c>
      <c r="I31">
        <v>1.405565</v>
      </c>
      <c r="J31">
        <v>2</v>
      </c>
      <c r="K31" t="s">
        <v>14629</v>
      </c>
      <c r="L31" t="s">
        <v>47</v>
      </c>
      <c r="M31" t="str">
        <f>_xlfn.TEXTJOIN("_",TRUE,V_FFS_AAOT[[#This Row],[PORTFOLIO_CODE]],V_FFS_AAOT[[#This Row],[REPORT_ITEM]],V_FFS_AAOT[[#This Row],[RANK]])</f>
        <v>817_AAOT_2</v>
      </c>
    </row>
    <row r="32" spans="1:13" x14ac:dyDescent="0.25">
      <c r="A32" t="s">
        <v>129</v>
      </c>
      <c r="B32" t="s">
        <v>42</v>
      </c>
      <c r="C32" t="s">
        <v>16351</v>
      </c>
      <c r="D32" s="2">
        <v>46175.445601851854</v>
      </c>
      <c r="E32" t="s">
        <v>14635</v>
      </c>
      <c r="F32" t="s">
        <v>14636</v>
      </c>
      <c r="G32">
        <v>11.896164000000001</v>
      </c>
      <c r="H32">
        <v>11.212713000000001</v>
      </c>
      <c r="I32">
        <v>0.68345100000000003</v>
      </c>
      <c r="J32">
        <v>3</v>
      </c>
      <c r="K32" t="s">
        <v>14632</v>
      </c>
      <c r="L32" t="s">
        <v>44</v>
      </c>
      <c r="M32" t="str">
        <f>_xlfn.TEXTJOIN("_",TRUE,V_FFS_AAOT[[#This Row],[PORTFOLIO_CODE]],V_FFS_AAOT[[#This Row],[REPORT_ITEM]],V_FFS_AAOT[[#This Row],[RANK]])</f>
        <v>817_AAOT_3</v>
      </c>
    </row>
    <row r="33" spans="1:13" x14ac:dyDescent="0.25">
      <c r="A33" t="s">
        <v>129</v>
      </c>
      <c r="B33" t="s">
        <v>42</v>
      </c>
      <c r="C33" t="s">
        <v>16351</v>
      </c>
      <c r="D33" s="2">
        <v>46175.445601851854</v>
      </c>
      <c r="E33" t="s">
        <v>14633</v>
      </c>
      <c r="F33" t="s">
        <v>14634</v>
      </c>
      <c r="G33">
        <v>6.5370920000000003</v>
      </c>
      <c r="H33">
        <v>7.5269159999999999</v>
      </c>
      <c r="I33">
        <v>-0.98982400000000004</v>
      </c>
      <c r="J33">
        <v>4</v>
      </c>
      <c r="K33" t="s">
        <v>14629</v>
      </c>
      <c r="L33" t="s">
        <v>43</v>
      </c>
      <c r="M33" t="str">
        <f>_xlfn.TEXTJOIN("_",TRUE,V_FFS_AAOT[[#This Row],[PORTFOLIO_CODE]],V_FFS_AAOT[[#This Row],[REPORT_ITEM]],V_FFS_AAOT[[#This Row],[RANK]])</f>
        <v>817_AAOT_4</v>
      </c>
    </row>
    <row r="34" spans="1:13" x14ac:dyDescent="0.25">
      <c r="A34" t="s">
        <v>129</v>
      </c>
      <c r="B34" t="s">
        <v>42</v>
      </c>
      <c r="C34" t="s">
        <v>16351</v>
      </c>
      <c r="D34" s="2">
        <v>46175.445601851854</v>
      </c>
      <c r="E34" t="s">
        <v>14637</v>
      </c>
      <c r="F34" t="s">
        <v>14638</v>
      </c>
      <c r="G34">
        <v>3.9613360000000002</v>
      </c>
      <c r="H34">
        <v>6.5128190000000004</v>
      </c>
      <c r="I34">
        <v>-2.5514830000000002</v>
      </c>
      <c r="J34">
        <v>5</v>
      </c>
      <c r="K34" t="s">
        <v>14629</v>
      </c>
      <c r="L34" t="s">
        <v>44</v>
      </c>
      <c r="M34" t="str">
        <f>_xlfn.TEXTJOIN("_",TRUE,V_FFS_AAOT[[#This Row],[PORTFOLIO_CODE]],V_FFS_AAOT[[#This Row],[REPORT_ITEM]],V_FFS_AAOT[[#This Row],[RANK]])</f>
        <v>817_AAOT_5</v>
      </c>
    </row>
    <row r="35" spans="1:13" x14ac:dyDescent="0.25">
      <c r="A35" t="s">
        <v>129</v>
      </c>
      <c r="B35" t="s">
        <v>42</v>
      </c>
      <c r="C35" t="s">
        <v>16351</v>
      </c>
      <c r="D35" s="2">
        <v>46175.445601851854</v>
      </c>
      <c r="E35" t="s">
        <v>14639</v>
      </c>
      <c r="F35" t="s">
        <v>14640</v>
      </c>
      <c r="G35">
        <v>2.3040929999999999</v>
      </c>
      <c r="H35">
        <v>2.4052020000000001</v>
      </c>
      <c r="I35">
        <v>-0.101109</v>
      </c>
      <c r="J35">
        <v>6</v>
      </c>
      <c r="K35" t="s">
        <v>14629</v>
      </c>
      <c r="L35" t="s">
        <v>45</v>
      </c>
      <c r="M35" t="str">
        <f>_xlfn.TEXTJOIN("_",TRUE,V_FFS_AAOT[[#This Row],[PORTFOLIO_CODE]],V_FFS_AAOT[[#This Row],[REPORT_ITEM]],V_FFS_AAOT[[#This Row],[RANK]])</f>
        <v>817_AAOT_6</v>
      </c>
    </row>
    <row r="36" spans="1:13" x14ac:dyDescent="0.25">
      <c r="A36" t="s">
        <v>129</v>
      </c>
      <c r="B36" t="s">
        <v>42</v>
      </c>
      <c r="C36" t="s">
        <v>16351</v>
      </c>
      <c r="D36" s="2">
        <v>46175.445601851854</v>
      </c>
      <c r="E36" t="s">
        <v>14647</v>
      </c>
      <c r="F36" t="s">
        <v>14648</v>
      </c>
      <c r="G36">
        <v>2.1928320000000001</v>
      </c>
      <c r="H36">
        <v>1.96966</v>
      </c>
      <c r="I36">
        <v>0.22317200000000001</v>
      </c>
      <c r="J36">
        <v>7</v>
      </c>
      <c r="K36" t="s">
        <v>14632</v>
      </c>
      <c r="L36" t="s">
        <v>45</v>
      </c>
      <c r="M36" t="str">
        <f>_xlfn.TEXTJOIN("_",TRUE,V_FFS_AAOT[[#This Row],[PORTFOLIO_CODE]],V_FFS_AAOT[[#This Row],[REPORT_ITEM]],V_FFS_AAOT[[#This Row],[RANK]])</f>
        <v>817_AAOT_7</v>
      </c>
    </row>
    <row r="37" spans="1:13" x14ac:dyDescent="0.25">
      <c r="A37" t="s">
        <v>129</v>
      </c>
      <c r="B37" t="s">
        <v>42</v>
      </c>
      <c r="C37" t="s">
        <v>16351</v>
      </c>
      <c r="D37" s="2">
        <v>46175.445601851854</v>
      </c>
      <c r="E37" t="s">
        <v>14649</v>
      </c>
      <c r="F37" t="s">
        <v>14650</v>
      </c>
      <c r="G37">
        <v>1.8002419999999999</v>
      </c>
      <c r="H37">
        <v>1.7466189999999999</v>
      </c>
      <c r="I37">
        <v>5.3622999999999997E-2</v>
      </c>
      <c r="J37">
        <v>8</v>
      </c>
      <c r="K37" t="s">
        <v>14632</v>
      </c>
      <c r="L37" t="s">
        <v>48</v>
      </c>
      <c r="M37" t="str">
        <f>_xlfn.TEXTJOIN("_",TRUE,V_FFS_AAOT[[#This Row],[PORTFOLIO_CODE]],V_FFS_AAOT[[#This Row],[REPORT_ITEM]],V_FFS_AAOT[[#This Row],[RANK]])</f>
        <v>817_AAOT_8</v>
      </c>
    </row>
    <row r="38" spans="1:13" x14ac:dyDescent="0.25">
      <c r="A38" t="s">
        <v>129</v>
      </c>
      <c r="B38" t="s">
        <v>42</v>
      </c>
      <c r="C38" t="s">
        <v>16351</v>
      </c>
      <c r="D38" s="2">
        <v>46175.445601851854</v>
      </c>
      <c r="E38" t="s">
        <v>14645</v>
      </c>
      <c r="F38" t="s">
        <v>14646</v>
      </c>
      <c r="G38">
        <v>1.291668</v>
      </c>
      <c r="H38">
        <v>1.3233649999999999</v>
      </c>
      <c r="I38">
        <v>-3.1697000000000003E-2</v>
      </c>
      <c r="J38">
        <v>9</v>
      </c>
      <c r="K38" t="s">
        <v>14632</v>
      </c>
      <c r="L38" t="s">
        <v>43</v>
      </c>
      <c r="M38" t="str">
        <f>_xlfn.TEXTJOIN("_",TRUE,V_FFS_AAOT[[#This Row],[PORTFOLIO_CODE]],V_FFS_AAOT[[#This Row],[REPORT_ITEM]],V_FFS_AAOT[[#This Row],[RANK]])</f>
        <v>817_AAOT_9</v>
      </c>
    </row>
    <row r="39" spans="1:13" x14ac:dyDescent="0.25">
      <c r="A39" t="s">
        <v>129</v>
      </c>
      <c r="B39" t="s">
        <v>42</v>
      </c>
      <c r="C39" t="s">
        <v>16351</v>
      </c>
      <c r="D39" s="2">
        <v>46175.445601851854</v>
      </c>
      <c r="E39" t="s">
        <v>14641</v>
      </c>
      <c r="F39" t="s">
        <v>14642</v>
      </c>
      <c r="G39">
        <v>0.69089199999999995</v>
      </c>
      <c r="H39">
        <v>0.707847</v>
      </c>
      <c r="I39">
        <v>-1.6955000000000001E-2</v>
      </c>
      <c r="J39">
        <v>10</v>
      </c>
      <c r="K39" t="s">
        <v>14632</v>
      </c>
      <c r="L39" t="s">
        <v>46</v>
      </c>
      <c r="M39" t="str">
        <f>_xlfn.TEXTJOIN("_",TRUE,V_FFS_AAOT[[#This Row],[PORTFOLIO_CODE]],V_FFS_AAOT[[#This Row],[REPORT_ITEM]],V_FFS_AAOT[[#This Row],[RANK]])</f>
        <v>817_AAOT_10</v>
      </c>
    </row>
    <row r="40" spans="1:13" x14ac:dyDescent="0.25">
      <c r="A40" t="s">
        <v>129</v>
      </c>
      <c r="B40" t="s">
        <v>42</v>
      </c>
      <c r="C40" t="s">
        <v>16351</v>
      </c>
      <c r="D40" s="2">
        <v>46175.445601851854</v>
      </c>
      <c r="E40" t="s">
        <v>14643</v>
      </c>
      <c r="F40" t="s">
        <v>14644</v>
      </c>
      <c r="G40">
        <v>0.617174</v>
      </c>
      <c r="H40">
        <v>0.58536699999999997</v>
      </c>
      <c r="I40">
        <v>3.1807000000000002E-2</v>
      </c>
      <c r="J40">
        <v>11</v>
      </c>
      <c r="K40" t="s">
        <v>14629</v>
      </c>
      <c r="L40" t="s">
        <v>48</v>
      </c>
      <c r="M40" t="str">
        <f>_xlfn.TEXTJOIN("_",TRUE,V_FFS_AAOT[[#This Row],[PORTFOLIO_CODE]],V_FFS_AAOT[[#This Row],[REPORT_ITEM]],V_FFS_AAOT[[#This Row],[RANK]])</f>
        <v>817_AAOT_11</v>
      </c>
    </row>
    <row r="41" spans="1:13" x14ac:dyDescent="0.25">
      <c r="A41" t="s">
        <v>129</v>
      </c>
      <c r="B41" t="s">
        <v>42</v>
      </c>
      <c r="C41" t="s">
        <v>16351</v>
      </c>
      <c r="D41" s="2">
        <v>46175.445601851854</v>
      </c>
      <c r="E41" t="s">
        <v>14658</v>
      </c>
      <c r="F41" t="s">
        <v>14659</v>
      </c>
      <c r="G41">
        <v>5.4376000000000001E-2</v>
      </c>
      <c r="H41">
        <v>6.6824999999999996E-2</v>
      </c>
      <c r="I41">
        <v>-1.2449E-2</v>
      </c>
      <c r="J41">
        <v>12</v>
      </c>
      <c r="K41" t="s">
        <v>14629</v>
      </c>
      <c r="L41" t="s">
        <v>46</v>
      </c>
      <c r="M41" t="str">
        <f>_xlfn.TEXTJOIN("_",TRUE,V_FFS_AAOT[[#This Row],[PORTFOLIO_CODE]],V_FFS_AAOT[[#This Row],[REPORT_ITEM]],V_FFS_AAOT[[#This Row],[RANK]])</f>
        <v>817_AAOT_12</v>
      </c>
    </row>
    <row r="42" spans="1:13" x14ac:dyDescent="0.25">
      <c r="A42" t="s">
        <v>130</v>
      </c>
      <c r="B42" t="s">
        <v>42</v>
      </c>
      <c r="C42" t="s">
        <v>16351</v>
      </c>
      <c r="D42" s="2">
        <v>46175.446840277778</v>
      </c>
      <c r="E42" t="s">
        <v>14627</v>
      </c>
      <c r="F42" t="s">
        <v>14628</v>
      </c>
      <c r="G42">
        <v>36.271127</v>
      </c>
      <c r="H42">
        <v>35.056790999999997</v>
      </c>
      <c r="I42">
        <v>1.2143360000000001</v>
      </c>
      <c r="J42">
        <v>1</v>
      </c>
      <c r="K42" t="s">
        <v>14629</v>
      </c>
      <c r="L42" t="s">
        <v>47</v>
      </c>
      <c r="M42" t="str">
        <f>_xlfn.TEXTJOIN("_",TRUE,V_FFS_AAOT[[#This Row],[PORTFOLIO_CODE]],V_FFS_AAOT[[#This Row],[REPORT_ITEM]],V_FFS_AAOT[[#This Row],[RANK]])</f>
        <v>818_AAOT_1</v>
      </c>
    </row>
    <row r="43" spans="1:13" x14ac:dyDescent="0.25">
      <c r="A43" t="s">
        <v>130</v>
      </c>
      <c r="B43" t="s">
        <v>42</v>
      </c>
      <c r="C43" t="s">
        <v>16351</v>
      </c>
      <c r="D43" s="2">
        <v>46175.446840277778</v>
      </c>
      <c r="E43" t="s">
        <v>14630</v>
      </c>
      <c r="F43" t="s">
        <v>14631</v>
      </c>
      <c r="G43">
        <v>17.952794000000001</v>
      </c>
      <c r="H43">
        <v>17.714258000000001</v>
      </c>
      <c r="I43">
        <v>0.238536</v>
      </c>
      <c r="J43">
        <v>2</v>
      </c>
      <c r="K43" t="s">
        <v>14632</v>
      </c>
      <c r="L43" t="s">
        <v>47</v>
      </c>
      <c r="M43" t="str">
        <f>_xlfn.TEXTJOIN("_",TRUE,V_FFS_AAOT[[#This Row],[PORTFOLIO_CODE]],V_FFS_AAOT[[#This Row],[REPORT_ITEM]],V_FFS_AAOT[[#This Row],[RANK]])</f>
        <v>818_AAOT_2</v>
      </c>
    </row>
    <row r="44" spans="1:13" x14ac:dyDescent="0.25">
      <c r="A44" t="s">
        <v>130</v>
      </c>
      <c r="B44" t="s">
        <v>42</v>
      </c>
      <c r="C44" t="s">
        <v>16351</v>
      </c>
      <c r="D44" s="2">
        <v>46175.446840277778</v>
      </c>
      <c r="E44" t="s">
        <v>14633</v>
      </c>
      <c r="F44" t="s">
        <v>14634</v>
      </c>
      <c r="G44">
        <v>13.589918000000001</v>
      </c>
      <c r="H44">
        <v>14.726208</v>
      </c>
      <c r="I44">
        <v>-1.13629</v>
      </c>
      <c r="J44">
        <v>3</v>
      </c>
      <c r="K44" t="s">
        <v>14629</v>
      </c>
      <c r="L44" t="s">
        <v>43</v>
      </c>
      <c r="M44" t="str">
        <f>_xlfn.TEXTJOIN("_",TRUE,V_FFS_AAOT[[#This Row],[PORTFOLIO_CODE]],V_FFS_AAOT[[#This Row],[REPORT_ITEM]],V_FFS_AAOT[[#This Row],[RANK]])</f>
        <v>818_AAOT_3</v>
      </c>
    </row>
    <row r="45" spans="1:13" x14ac:dyDescent="0.25">
      <c r="A45" t="s">
        <v>130</v>
      </c>
      <c r="B45" t="s">
        <v>42</v>
      </c>
      <c r="C45" t="s">
        <v>16351</v>
      </c>
      <c r="D45" s="2">
        <v>46175.446840277778</v>
      </c>
      <c r="E45" t="s">
        <v>14635</v>
      </c>
      <c r="F45" t="s">
        <v>14636</v>
      </c>
      <c r="G45">
        <v>10.248785</v>
      </c>
      <c r="H45">
        <v>11.337911999999999</v>
      </c>
      <c r="I45">
        <v>-1.089127</v>
      </c>
      <c r="J45">
        <v>4</v>
      </c>
      <c r="K45" t="s">
        <v>14632</v>
      </c>
      <c r="L45" t="s">
        <v>44</v>
      </c>
      <c r="M45" t="str">
        <f>_xlfn.TEXTJOIN("_",TRUE,V_FFS_AAOT[[#This Row],[PORTFOLIO_CODE]],V_FFS_AAOT[[#This Row],[REPORT_ITEM]],V_FFS_AAOT[[#This Row],[RANK]])</f>
        <v>818_AAOT_4</v>
      </c>
    </row>
    <row r="46" spans="1:13" x14ac:dyDescent="0.25">
      <c r="A46" t="s">
        <v>130</v>
      </c>
      <c r="B46" t="s">
        <v>42</v>
      </c>
      <c r="C46" t="s">
        <v>16351</v>
      </c>
      <c r="D46" s="2">
        <v>46175.446840277778</v>
      </c>
      <c r="E46" t="s">
        <v>14637</v>
      </c>
      <c r="F46" t="s">
        <v>14638</v>
      </c>
      <c r="G46">
        <v>9.6641300000000001</v>
      </c>
      <c r="H46">
        <v>8.0653489999999994</v>
      </c>
      <c r="I46">
        <v>1.598781</v>
      </c>
      <c r="J46">
        <v>5</v>
      </c>
      <c r="K46" t="s">
        <v>14629</v>
      </c>
      <c r="L46" t="s">
        <v>44</v>
      </c>
      <c r="M46" t="str">
        <f>_xlfn.TEXTJOIN("_",TRUE,V_FFS_AAOT[[#This Row],[PORTFOLIO_CODE]],V_FFS_AAOT[[#This Row],[REPORT_ITEM]],V_FFS_AAOT[[#This Row],[RANK]])</f>
        <v>818_AAOT_5</v>
      </c>
    </row>
    <row r="47" spans="1:13" x14ac:dyDescent="0.25">
      <c r="A47" t="s">
        <v>130</v>
      </c>
      <c r="B47" t="s">
        <v>42</v>
      </c>
      <c r="C47" t="s">
        <v>16351</v>
      </c>
      <c r="D47" s="2">
        <v>46175.446840277778</v>
      </c>
      <c r="E47" t="s">
        <v>14645</v>
      </c>
      <c r="F47" t="s">
        <v>14646</v>
      </c>
      <c r="G47">
        <v>3.8607269999999998</v>
      </c>
      <c r="H47">
        <v>4.0209359999999998</v>
      </c>
      <c r="I47">
        <v>-0.16020899999999999</v>
      </c>
      <c r="J47">
        <v>6</v>
      </c>
      <c r="K47" t="s">
        <v>14632</v>
      </c>
      <c r="L47" t="s">
        <v>43</v>
      </c>
      <c r="M47" t="str">
        <f>_xlfn.TEXTJOIN("_",TRUE,V_FFS_AAOT[[#This Row],[PORTFOLIO_CODE]],V_FFS_AAOT[[#This Row],[REPORT_ITEM]],V_FFS_AAOT[[#This Row],[RANK]])</f>
        <v>818_AAOT_6</v>
      </c>
    </row>
    <row r="48" spans="1:13" x14ac:dyDescent="0.25">
      <c r="A48" t="s">
        <v>130</v>
      </c>
      <c r="B48" t="s">
        <v>42</v>
      </c>
      <c r="C48" t="s">
        <v>16351</v>
      </c>
      <c r="D48" s="2">
        <v>46175.446840277778</v>
      </c>
      <c r="E48" t="s">
        <v>14643</v>
      </c>
      <c r="F48" t="s">
        <v>14644</v>
      </c>
      <c r="G48">
        <v>2.6533509999999998</v>
      </c>
      <c r="H48">
        <v>3.1576529999999998</v>
      </c>
      <c r="I48">
        <v>-0.50430200000000003</v>
      </c>
      <c r="J48">
        <v>7</v>
      </c>
      <c r="K48" t="s">
        <v>14629</v>
      </c>
      <c r="L48" t="s">
        <v>48</v>
      </c>
      <c r="M48" t="str">
        <f>_xlfn.TEXTJOIN("_",TRUE,V_FFS_AAOT[[#This Row],[PORTFOLIO_CODE]],V_FFS_AAOT[[#This Row],[REPORT_ITEM]],V_FFS_AAOT[[#This Row],[RANK]])</f>
        <v>818_AAOT_7</v>
      </c>
    </row>
    <row r="49" spans="1:13" x14ac:dyDescent="0.25">
      <c r="A49" t="s">
        <v>130</v>
      </c>
      <c r="B49" t="s">
        <v>42</v>
      </c>
      <c r="C49" t="s">
        <v>16351</v>
      </c>
      <c r="D49" s="2">
        <v>46175.446840277778</v>
      </c>
      <c r="E49" t="s">
        <v>14639</v>
      </c>
      <c r="F49" t="s">
        <v>14640</v>
      </c>
      <c r="G49">
        <v>2.4396620000000002</v>
      </c>
      <c r="H49">
        <v>2.6334170000000001</v>
      </c>
      <c r="I49">
        <v>-0.19375500000000001</v>
      </c>
      <c r="J49">
        <v>8</v>
      </c>
      <c r="K49" t="s">
        <v>14629</v>
      </c>
      <c r="L49" t="s">
        <v>45</v>
      </c>
      <c r="M49" t="str">
        <f>_xlfn.TEXTJOIN("_",TRUE,V_FFS_AAOT[[#This Row],[PORTFOLIO_CODE]],V_FFS_AAOT[[#This Row],[REPORT_ITEM]],V_FFS_AAOT[[#This Row],[RANK]])</f>
        <v>818_AAOT_8</v>
      </c>
    </row>
    <row r="50" spans="1:13" x14ac:dyDescent="0.25">
      <c r="A50" t="s">
        <v>130</v>
      </c>
      <c r="B50" t="s">
        <v>42</v>
      </c>
      <c r="C50" t="s">
        <v>16351</v>
      </c>
      <c r="D50" s="2">
        <v>46175.446840277778</v>
      </c>
      <c r="E50" t="s">
        <v>14647</v>
      </c>
      <c r="F50" t="s">
        <v>14648</v>
      </c>
      <c r="G50">
        <v>1.166385</v>
      </c>
      <c r="H50">
        <v>1.06115</v>
      </c>
      <c r="I50">
        <v>0.105235</v>
      </c>
      <c r="J50">
        <v>9</v>
      </c>
      <c r="K50" t="s">
        <v>14632</v>
      </c>
      <c r="L50" t="s">
        <v>45</v>
      </c>
      <c r="M50" t="str">
        <f>_xlfn.TEXTJOIN("_",TRUE,V_FFS_AAOT[[#This Row],[PORTFOLIO_CODE]],V_FFS_AAOT[[#This Row],[REPORT_ITEM]],V_FFS_AAOT[[#This Row],[RANK]])</f>
        <v>818_AAOT_9</v>
      </c>
    </row>
    <row r="51" spans="1:13" x14ac:dyDescent="0.25">
      <c r="A51" t="s">
        <v>130</v>
      </c>
      <c r="B51" t="s">
        <v>42</v>
      </c>
      <c r="C51" t="s">
        <v>16351</v>
      </c>
      <c r="D51" s="2">
        <v>46175.446840277778</v>
      </c>
      <c r="E51" t="s">
        <v>14641</v>
      </c>
      <c r="F51" t="s">
        <v>14642</v>
      </c>
      <c r="G51">
        <v>1.037712</v>
      </c>
      <c r="H51">
        <v>1.1364000000000001</v>
      </c>
      <c r="I51">
        <v>-9.8687999999999998E-2</v>
      </c>
      <c r="J51">
        <v>10</v>
      </c>
      <c r="K51" t="s">
        <v>14632</v>
      </c>
      <c r="L51" t="s">
        <v>46</v>
      </c>
      <c r="M51" t="str">
        <f>_xlfn.TEXTJOIN("_",TRUE,V_FFS_AAOT[[#This Row],[PORTFOLIO_CODE]],V_FFS_AAOT[[#This Row],[REPORT_ITEM]],V_FFS_AAOT[[#This Row],[RANK]])</f>
        <v>818_AAOT_10</v>
      </c>
    </row>
    <row r="52" spans="1:13" x14ac:dyDescent="0.25">
      <c r="A52" t="s">
        <v>130</v>
      </c>
      <c r="B52" t="s">
        <v>42</v>
      </c>
      <c r="C52" t="s">
        <v>16351</v>
      </c>
      <c r="D52" s="2">
        <v>46175.446840277778</v>
      </c>
      <c r="E52" t="s">
        <v>14649</v>
      </c>
      <c r="F52" t="s">
        <v>14650</v>
      </c>
      <c r="G52">
        <v>0.93054800000000004</v>
      </c>
      <c r="H52">
        <v>0.91382300000000005</v>
      </c>
      <c r="I52">
        <v>1.6725E-2</v>
      </c>
      <c r="J52">
        <v>11</v>
      </c>
      <c r="K52" t="s">
        <v>14632</v>
      </c>
      <c r="L52" t="s">
        <v>48</v>
      </c>
      <c r="M52" t="str">
        <f>_xlfn.TEXTJOIN("_",TRUE,V_FFS_AAOT[[#This Row],[PORTFOLIO_CODE]],V_FFS_AAOT[[#This Row],[REPORT_ITEM]],V_FFS_AAOT[[#This Row],[RANK]])</f>
        <v>818_AAOT_11</v>
      </c>
    </row>
    <row r="53" spans="1:13" x14ac:dyDescent="0.25">
      <c r="A53" t="s">
        <v>130</v>
      </c>
      <c r="B53" t="s">
        <v>42</v>
      </c>
      <c r="C53" t="s">
        <v>16351</v>
      </c>
      <c r="D53" s="2">
        <v>46175.446840277778</v>
      </c>
      <c r="E53" t="s">
        <v>14658</v>
      </c>
      <c r="F53" t="s">
        <v>14659</v>
      </c>
      <c r="G53">
        <v>0.184859</v>
      </c>
      <c r="H53">
        <v>0.17610300000000001</v>
      </c>
      <c r="I53">
        <v>8.7559999999999999E-3</v>
      </c>
      <c r="J53">
        <v>12</v>
      </c>
      <c r="K53" t="s">
        <v>14629</v>
      </c>
      <c r="L53" t="s">
        <v>46</v>
      </c>
      <c r="M53" t="str">
        <f>_xlfn.TEXTJOIN("_",TRUE,V_FFS_AAOT[[#This Row],[PORTFOLIO_CODE]],V_FFS_AAOT[[#This Row],[REPORT_ITEM]],V_FFS_AAOT[[#This Row],[RANK]])</f>
        <v>818_AAOT_12</v>
      </c>
    </row>
    <row r="54" spans="1:13" x14ac:dyDescent="0.25">
      <c r="A54" t="s">
        <v>80</v>
      </c>
      <c r="B54" t="s">
        <v>42</v>
      </c>
      <c r="C54" t="s">
        <v>16351</v>
      </c>
      <c r="D54" s="2">
        <v>46175.446099537039</v>
      </c>
      <c r="E54" t="s">
        <v>47</v>
      </c>
      <c r="F54" t="s">
        <v>14620</v>
      </c>
      <c r="G54">
        <v>61.277904999999997</v>
      </c>
      <c r="H54">
        <v>61.37265</v>
      </c>
      <c r="I54">
        <v>-9.4744999999999996E-2</v>
      </c>
      <c r="J54">
        <v>1</v>
      </c>
      <c r="L54" t="s">
        <v>47</v>
      </c>
      <c r="M54" t="str">
        <f>_xlfn.TEXTJOIN("_",TRUE,V_FFS_AAOT[[#This Row],[PORTFOLIO_CODE]],V_FFS_AAOT[[#This Row],[REPORT_ITEM]],V_FFS_AAOT[[#This Row],[RANK]])</f>
        <v>820_AAOT_1</v>
      </c>
    </row>
    <row r="55" spans="1:13" x14ac:dyDescent="0.25">
      <c r="A55" t="s">
        <v>80</v>
      </c>
      <c r="B55" t="s">
        <v>42</v>
      </c>
      <c r="C55" t="s">
        <v>16351</v>
      </c>
      <c r="D55" s="2">
        <v>46175.446099537039</v>
      </c>
      <c r="E55" t="s">
        <v>44</v>
      </c>
      <c r="F55" t="s">
        <v>2</v>
      </c>
      <c r="G55">
        <v>17.361055</v>
      </c>
      <c r="H55">
        <v>12.407809</v>
      </c>
      <c r="I55">
        <v>4.953246</v>
      </c>
      <c r="J55">
        <v>2</v>
      </c>
      <c r="L55" t="s">
        <v>44</v>
      </c>
      <c r="M55" t="str">
        <f>_xlfn.TEXTJOIN("_",TRUE,V_FFS_AAOT[[#This Row],[PORTFOLIO_CODE]],V_FFS_AAOT[[#This Row],[REPORT_ITEM]],V_FFS_AAOT[[#This Row],[RANK]])</f>
        <v>820_AAOT_2</v>
      </c>
    </row>
    <row r="56" spans="1:13" x14ac:dyDescent="0.25">
      <c r="A56" t="s">
        <v>80</v>
      </c>
      <c r="B56" t="s">
        <v>42</v>
      </c>
      <c r="C56" t="s">
        <v>16351</v>
      </c>
      <c r="D56" s="2">
        <v>46175.446099537039</v>
      </c>
      <c r="E56" t="s">
        <v>43</v>
      </c>
      <c r="F56" t="s">
        <v>14623</v>
      </c>
      <c r="G56">
        <v>15.900788</v>
      </c>
      <c r="H56">
        <v>19.848647</v>
      </c>
      <c r="I56">
        <v>-3.9478589999999998</v>
      </c>
      <c r="J56">
        <v>3</v>
      </c>
      <c r="L56" t="s">
        <v>43</v>
      </c>
      <c r="M56" t="str">
        <f>_xlfn.TEXTJOIN("_",TRUE,V_FFS_AAOT[[#This Row],[PORTFOLIO_CODE]],V_FFS_AAOT[[#This Row],[REPORT_ITEM]],V_FFS_AAOT[[#This Row],[RANK]])</f>
        <v>820_AAOT_3</v>
      </c>
    </row>
    <row r="57" spans="1:13" x14ac:dyDescent="0.25">
      <c r="A57" t="s">
        <v>80</v>
      </c>
      <c r="B57" t="s">
        <v>42</v>
      </c>
      <c r="C57" t="s">
        <v>16351</v>
      </c>
      <c r="D57" s="2">
        <v>46175.446099537039</v>
      </c>
      <c r="E57" t="s">
        <v>48</v>
      </c>
      <c r="F57" t="s">
        <v>14657</v>
      </c>
      <c r="G57">
        <v>3.4816889999999998</v>
      </c>
      <c r="H57">
        <v>4.2193959999999997</v>
      </c>
      <c r="I57">
        <v>-0.737707</v>
      </c>
      <c r="J57">
        <v>4</v>
      </c>
      <c r="L57" t="s">
        <v>48</v>
      </c>
      <c r="M57" t="str">
        <f>_xlfn.TEXTJOIN("_",TRUE,V_FFS_AAOT[[#This Row],[PORTFOLIO_CODE]],V_FFS_AAOT[[#This Row],[REPORT_ITEM]],V_FFS_AAOT[[#This Row],[RANK]])</f>
        <v>820_AAOT_4</v>
      </c>
    </row>
    <row r="58" spans="1:13" x14ac:dyDescent="0.25">
      <c r="A58" t="s">
        <v>80</v>
      </c>
      <c r="B58" t="s">
        <v>42</v>
      </c>
      <c r="C58" t="s">
        <v>16351</v>
      </c>
      <c r="D58" s="2">
        <v>46175.446099537039</v>
      </c>
      <c r="E58" t="s">
        <v>45</v>
      </c>
      <c r="F58" t="s">
        <v>1</v>
      </c>
      <c r="G58">
        <v>1.9785619999999999</v>
      </c>
      <c r="H58">
        <v>2.151497</v>
      </c>
      <c r="I58">
        <v>-0.17293500000000001</v>
      </c>
      <c r="J58">
        <v>5</v>
      </c>
      <c r="L58" t="s">
        <v>45</v>
      </c>
      <c r="M58" t="str">
        <f>_xlfn.TEXTJOIN("_",TRUE,V_FFS_AAOT[[#This Row],[PORTFOLIO_CODE]],V_FFS_AAOT[[#This Row],[REPORT_ITEM]],V_FFS_AAOT[[#This Row],[RANK]])</f>
        <v>820_AAOT_5</v>
      </c>
    </row>
    <row r="59" spans="1:13" x14ac:dyDescent="0.25">
      <c r="A59" t="s">
        <v>97</v>
      </c>
      <c r="B59" t="s">
        <v>42</v>
      </c>
      <c r="C59" t="s">
        <v>16351</v>
      </c>
      <c r="D59" s="2">
        <v>46175.446655092594</v>
      </c>
      <c r="E59" t="s">
        <v>14619</v>
      </c>
      <c r="F59" t="s">
        <v>14620</v>
      </c>
      <c r="G59">
        <v>52.053759999999997</v>
      </c>
      <c r="H59">
        <v>48.144086000000001</v>
      </c>
      <c r="I59">
        <v>3.9096739999999999</v>
      </c>
      <c r="J59">
        <v>1</v>
      </c>
      <c r="L59" t="s">
        <v>14619</v>
      </c>
      <c r="M59" t="str">
        <f>_xlfn.TEXTJOIN("_",TRUE,V_FFS_AAOT[[#This Row],[PORTFOLIO_CODE]],V_FFS_AAOT[[#This Row],[REPORT_ITEM]],V_FFS_AAOT[[#This Row],[RANK]])</f>
        <v>822_AAOT_1</v>
      </c>
    </row>
    <row r="60" spans="1:13" x14ac:dyDescent="0.25">
      <c r="A60" t="s">
        <v>97</v>
      </c>
      <c r="B60" t="s">
        <v>42</v>
      </c>
      <c r="C60" t="s">
        <v>16351</v>
      </c>
      <c r="D60" s="2">
        <v>46175.446655092594</v>
      </c>
      <c r="E60" t="s">
        <v>44</v>
      </c>
      <c r="F60" t="s">
        <v>14621</v>
      </c>
      <c r="G60">
        <v>28.504272</v>
      </c>
      <c r="H60">
        <v>33.658147</v>
      </c>
      <c r="I60">
        <v>-5.1538750000000002</v>
      </c>
      <c r="J60">
        <v>2</v>
      </c>
      <c r="L60" t="s">
        <v>44</v>
      </c>
      <c r="M60" t="str">
        <f>_xlfn.TEXTJOIN("_",TRUE,V_FFS_AAOT[[#This Row],[PORTFOLIO_CODE]],V_FFS_AAOT[[#This Row],[REPORT_ITEM]],V_FFS_AAOT[[#This Row],[RANK]])</f>
        <v>822_AAOT_2</v>
      </c>
    </row>
    <row r="61" spans="1:13" x14ac:dyDescent="0.25">
      <c r="A61" t="s">
        <v>97</v>
      </c>
      <c r="B61" t="s">
        <v>42</v>
      </c>
      <c r="C61" t="s">
        <v>16351</v>
      </c>
      <c r="D61" s="2">
        <v>46175.446655092594</v>
      </c>
      <c r="E61" t="s">
        <v>14624</v>
      </c>
      <c r="F61" t="s">
        <v>1</v>
      </c>
      <c r="G61">
        <v>7.2831340000000004</v>
      </c>
      <c r="H61">
        <v>6.374091</v>
      </c>
      <c r="I61">
        <v>0.90904300000000005</v>
      </c>
      <c r="J61">
        <v>3</v>
      </c>
      <c r="L61" t="s">
        <v>14624</v>
      </c>
      <c r="M61" t="str">
        <f>_xlfn.TEXTJOIN("_",TRUE,V_FFS_AAOT[[#This Row],[PORTFOLIO_CODE]],V_FFS_AAOT[[#This Row],[REPORT_ITEM]],V_FFS_AAOT[[#This Row],[RANK]])</f>
        <v>822_AAOT_3</v>
      </c>
    </row>
    <row r="62" spans="1:13" x14ac:dyDescent="0.25">
      <c r="A62" t="s">
        <v>97</v>
      </c>
      <c r="B62" t="s">
        <v>42</v>
      </c>
      <c r="C62" t="s">
        <v>16351</v>
      </c>
      <c r="D62" s="2">
        <v>46175.446655092594</v>
      </c>
      <c r="E62" t="s">
        <v>48</v>
      </c>
      <c r="F62" t="s">
        <v>17</v>
      </c>
      <c r="G62">
        <v>5.512588</v>
      </c>
      <c r="H62">
        <v>5.195481</v>
      </c>
      <c r="I62">
        <v>0.31710700000000003</v>
      </c>
      <c r="J62">
        <v>4</v>
      </c>
      <c r="L62" t="s">
        <v>48</v>
      </c>
      <c r="M62" t="str">
        <f>_xlfn.TEXTJOIN("_",TRUE,V_FFS_AAOT[[#This Row],[PORTFOLIO_CODE]],V_FFS_AAOT[[#This Row],[REPORT_ITEM]],V_FFS_AAOT[[#This Row],[RANK]])</f>
        <v>822_AAOT_4</v>
      </c>
    </row>
    <row r="63" spans="1:13" x14ac:dyDescent="0.25">
      <c r="A63" t="s">
        <v>97</v>
      </c>
      <c r="B63" t="s">
        <v>42</v>
      </c>
      <c r="C63" t="s">
        <v>16351</v>
      </c>
      <c r="D63" s="2">
        <v>46175.446655092594</v>
      </c>
      <c r="E63" t="s">
        <v>14622</v>
      </c>
      <c r="F63" t="s">
        <v>14623</v>
      </c>
      <c r="G63">
        <v>4.3274249999999999</v>
      </c>
      <c r="H63">
        <v>4.3316619999999997</v>
      </c>
      <c r="I63">
        <v>-4.2370000000000003E-3</v>
      </c>
      <c r="J63">
        <v>5</v>
      </c>
      <c r="L63" t="s">
        <v>14622</v>
      </c>
      <c r="M63" t="str">
        <f>_xlfn.TEXTJOIN("_",TRUE,V_FFS_AAOT[[#This Row],[PORTFOLIO_CODE]],V_FFS_AAOT[[#This Row],[REPORT_ITEM]],V_FFS_AAOT[[#This Row],[RANK]])</f>
        <v>822_AAOT_5</v>
      </c>
    </row>
    <row r="64" spans="1:13" x14ac:dyDescent="0.25">
      <c r="A64" t="s">
        <v>97</v>
      </c>
      <c r="B64" t="s">
        <v>42</v>
      </c>
      <c r="C64" t="s">
        <v>16351</v>
      </c>
      <c r="D64" s="2">
        <v>46175.446655092594</v>
      </c>
      <c r="E64" t="s">
        <v>14625</v>
      </c>
      <c r="F64" t="s">
        <v>14626</v>
      </c>
      <c r="G64">
        <v>2.3188209999999998</v>
      </c>
      <c r="H64">
        <v>2.2965330000000002</v>
      </c>
      <c r="I64">
        <v>2.2287999999999999E-2</v>
      </c>
      <c r="J64">
        <v>6</v>
      </c>
      <c r="L64" t="s">
        <v>14625</v>
      </c>
      <c r="M64" t="str">
        <f>_xlfn.TEXTJOIN("_",TRUE,V_FFS_AAOT[[#This Row],[PORTFOLIO_CODE]],V_FFS_AAOT[[#This Row],[REPORT_ITEM]],V_FFS_AAOT[[#This Row],[RANK]])</f>
        <v>822_AAOT_6</v>
      </c>
    </row>
    <row r="65" spans="1:13" x14ac:dyDescent="0.25">
      <c r="A65" t="s">
        <v>107</v>
      </c>
      <c r="B65" t="s">
        <v>42</v>
      </c>
      <c r="C65" t="s">
        <v>16351</v>
      </c>
      <c r="D65" s="2">
        <v>46175.444328703707</v>
      </c>
      <c r="E65" t="s">
        <v>14637</v>
      </c>
      <c r="F65" t="s">
        <v>14638</v>
      </c>
      <c r="G65">
        <v>68.067114000000004</v>
      </c>
      <c r="H65">
        <v>60.732953000000002</v>
      </c>
      <c r="I65">
        <v>7.3341609999999999</v>
      </c>
      <c r="J65">
        <v>1</v>
      </c>
      <c r="K65" t="s">
        <v>14629</v>
      </c>
      <c r="L65" t="s">
        <v>44</v>
      </c>
      <c r="M65" t="str">
        <f>_xlfn.TEXTJOIN("_",TRUE,V_FFS_AAOT[[#This Row],[PORTFOLIO_CODE]],V_FFS_AAOT[[#This Row],[REPORT_ITEM]],V_FFS_AAOT[[#This Row],[RANK]])</f>
        <v>824_AAOT_1</v>
      </c>
    </row>
    <row r="66" spans="1:13" x14ac:dyDescent="0.25">
      <c r="A66" t="s">
        <v>107</v>
      </c>
      <c r="B66" t="s">
        <v>42</v>
      </c>
      <c r="C66" t="s">
        <v>16351</v>
      </c>
      <c r="D66" s="2">
        <v>46175.444328703707</v>
      </c>
      <c r="E66" t="s">
        <v>14633</v>
      </c>
      <c r="F66" t="s">
        <v>14634</v>
      </c>
      <c r="G66">
        <v>16.783434</v>
      </c>
      <c r="H66">
        <v>22.357945000000001</v>
      </c>
      <c r="I66">
        <v>-5.5745110000000002</v>
      </c>
      <c r="J66">
        <v>2</v>
      </c>
      <c r="K66" t="s">
        <v>14629</v>
      </c>
      <c r="L66" t="s">
        <v>43</v>
      </c>
      <c r="M66" t="str">
        <f>_xlfn.TEXTJOIN("_",TRUE,V_FFS_AAOT[[#This Row],[PORTFOLIO_CODE]],V_FFS_AAOT[[#This Row],[REPORT_ITEM]],V_FFS_AAOT[[#This Row],[RANK]])</f>
        <v>824_AAOT_2</v>
      </c>
    </row>
    <row r="67" spans="1:13" x14ac:dyDescent="0.25">
      <c r="A67" t="s">
        <v>107</v>
      </c>
      <c r="B67" t="s">
        <v>42</v>
      </c>
      <c r="C67" t="s">
        <v>16351</v>
      </c>
      <c r="D67" s="2">
        <v>46175.444328703707</v>
      </c>
      <c r="E67" t="s">
        <v>14635</v>
      </c>
      <c r="F67" t="s">
        <v>14636</v>
      </c>
      <c r="G67">
        <v>4.4139369999999998</v>
      </c>
      <c r="H67">
        <v>3.3323469999999999</v>
      </c>
      <c r="I67">
        <v>1.0815900000000001</v>
      </c>
      <c r="J67">
        <v>3</v>
      </c>
      <c r="K67" t="s">
        <v>14632</v>
      </c>
      <c r="L67" t="s">
        <v>44</v>
      </c>
      <c r="M67" t="str">
        <f>_xlfn.TEXTJOIN("_",TRUE,V_FFS_AAOT[[#This Row],[PORTFOLIO_CODE]],V_FFS_AAOT[[#This Row],[REPORT_ITEM]],V_FFS_AAOT[[#This Row],[RANK]])</f>
        <v>824_AAOT_3</v>
      </c>
    </row>
    <row r="68" spans="1:13" x14ac:dyDescent="0.25">
      <c r="A68" t="s">
        <v>107</v>
      </c>
      <c r="B68" t="s">
        <v>42</v>
      </c>
      <c r="C68" t="s">
        <v>16351</v>
      </c>
      <c r="D68" s="2">
        <v>46175.444328703707</v>
      </c>
      <c r="E68" t="s">
        <v>14645</v>
      </c>
      <c r="F68" t="s">
        <v>14646</v>
      </c>
      <c r="G68">
        <v>4.1184320000000003</v>
      </c>
      <c r="H68">
        <v>4.401408</v>
      </c>
      <c r="I68">
        <v>-0.28297600000000001</v>
      </c>
      <c r="J68">
        <v>4</v>
      </c>
      <c r="K68" t="s">
        <v>14632</v>
      </c>
      <c r="L68" t="s">
        <v>43</v>
      </c>
      <c r="M68" t="str">
        <f>_xlfn.TEXTJOIN("_",TRUE,V_FFS_AAOT[[#This Row],[PORTFOLIO_CODE]],V_FFS_AAOT[[#This Row],[REPORT_ITEM]],V_FFS_AAOT[[#This Row],[RANK]])</f>
        <v>824_AAOT_4</v>
      </c>
    </row>
    <row r="69" spans="1:13" x14ac:dyDescent="0.25">
      <c r="A69" t="s">
        <v>107</v>
      </c>
      <c r="B69" t="s">
        <v>42</v>
      </c>
      <c r="C69" t="s">
        <v>16351</v>
      </c>
      <c r="D69" s="2">
        <v>46175.444328703707</v>
      </c>
      <c r="E69" t="s">
        <v>14658</v>
      </c>
      <c r="F69" t="s">
        <v>14659</v>
      </c>
      <c r="G69">
        <v>4.0632429999999999</v>
      </c>
      <c r="H69">
        <v>4.1782959999999996</v>
      </c>
      <c r="I69">
        <v>-0.115053</v>
      </c>
      <c r="J69">
        <v>5</v>
      </c>
      <c r="K69" t="s">
        <v>14629</v>
      </c>
      <c r="L69" t="s">
        <v>46</v>
      </c>
      <c r="M69" t="str">
        <f>_xlfn.TEXTJOIN("_",TRUE,V_FFS_AAOT[[#This Row],[PORTFOLIO_CODE]],V_FFS_AAOT[[#This Row],[REPORT_ITEM]],V_FFS_AAOT[[#This Row],[RANK]])</f>
        <v>824_AAOT_5</v>
      </c>
    </row>
    <row r="70" spans="1:13" x14ac:dyDescent="0.25">
      <c r="A70" t="s">
        <v>107</v>
      </c>
      <c r="B70" t="s">
        <v>42</v>
      </c>
      <c r="C70" t="s">
        <v>16351</v>
      </c>
      <c r="D70" s="2">
        <v>46175.444328703707</v>
      </c>
      <c r="E70" t="s">
        <v>14643</v>
      </c>
      <c r="F70" t="s">
        <v>14644</v>
      </c>
      <c r="G70">
        <v>1.3939699999999999</v>
      </c>
      <c r="H70">
        <v>2.4691619999999999</v>
      </c>
      <c r="I70">
        <v>-1.0751919999999999</v>
      </c>
      <c r="J70">
        <v>6</v>
      </c>
      <c r="K70" t="s">
        <v>14629</v>
      </c>
      <c r="L70" t="s">
        <v>48</v>
      </c>
      <c r="M70" t="str">
        <f>_xlfn.TEXTJOIN("_",TRUE,V_FFS_AAOT[[#This Row],[PORTFOLIO_CODE]],V_FFS_AAOT[[#This Row],[REPORT_ITEM]],V_FFS_AAOT[[#This Row],[RANK]])</f>
        <v>824_AAOT_6</v>
      </c>
    </row>
    <row r="71" spans="1:13" x14ac:dyDescent="0.25">
      <c r="A71" t="s">
        <v>107</v>
      </c>
      <c r="B71" t="s">
        <v>42</v>
      </c>
      <c r="C71" t="s">
        <v>16351</v>
      </c>
      <c r="D71" s="2">
        <v>46175.444328703707</v>
      </c>
      <c r="E71" t="s">
        <v>14641</v>
      </c>
      <c r="F71" t="s">
        <v>14642</v>
      </c>
      <c r="G71">
        <v>1.1598710000000001</v>
      </c>
      <c r="H71">
        <v>2.5278879999999999</v>
      </c>
      <c r="I71">
        <v>-1.368017</v>
      </c>
      <c r="J71">
        <v>7</v>
      </c>
      <c r="K71" t="s">
        <v>14632</v>
      </c>
      <c r="L71" t="s">
        <v>46</v>
      </c>
      <c r="M71" t="str">
        <f>_xlfn.TEXTJOIN("_",TRUE,V_FFS_AAOT[[#This Row],[PORTFOLIO_CODE]],V_FFS_AAOT[[#This Row],[REPORT_ITEM]],V_FFS_AAOT[[#This Row],[RANK]])</f>
        <v>824_AAOT_7</v>
      </c>
    </row>
    <row r="72" spans="1:13" x14ac:dyDescent="0.25">
      <c r="A72" t="s">
        <v>135</v>
      </c>
      <c r="B72" t="s">
        <v>42</v>
      </c>
      <c r="C72" t="s">
        <v>16351</v>
      </c>
      <c r="D72" s="2">
        <v>46175.446620370371</v>
      </c>
      <c r="E72" t="s">
        <v>44</v>
      </c>
      <c r="F72" t="s">
        <v>2</v>
      </c>
      <c r="G72">
        <v>93.497484</v>
      </c>
      <c r="H72">
        <v>90.363906999999998</v>
      </c>
      <c r="I72">
        <v>3.1335769999999998</v>
      </c>
      <c r="J72">
        <v>1</v>
      </c>
      <c r="L72" t="s">
        <v>44</v>
      </c>
      <c r="M72" t="str">
        <f>_xlfn.TEXTJOIN("_",TRUE,V_FFS_AAOT[[#This Row],[PORTFOLIO_CODE]],V_FFS_AAOT[[#This Row],[REPORT_ITEM]],V_FFS_AAOT[[#This Row],[RANK]])</f>
        <v>825_AAOT_1</v>
      </c>
    </row>
    <row r="73" spans="1:13" x14ac:dyDescent="0.25">
      <c r="A73" t="s">
        <v>135</v>
      </c>
      <c r="B73" t="s">
        <v>42</v>
      </c>
      <c r="C73" t="s">
        <v>16351</v>
      </c>
      <c r="D73" s="2">
        <v>46175.446620370371</v>
      </c>
      <c r="E73" t="s">
        <v>43</v>
      </c>
      <c r="F73" t="s">
        <v>14623</v>
      </c>
      <c r="G73">
        <v>6.0063190000000004</v>
      </c>
      <c r="H73">
        <v>9.1110500000000005</v>
      </c>
      <c r="I73">
        <v>-3.1047310000000001</v>
      </c>
      <c r="J73">
        <v>2</v>
      </c>
      <c r="L73" t="s">
        <v>43</v>
      </c>
      <c r="M73" t="str">
        <f>_xlfn.TEXTJOIN("_",TRUE,V_FFS_AAOT[[#This Row],[PORTFOLIO_CODE]],V_FFS_AAOT[[#This Row],[REPORT_ITEM]],V_FFS_AAOT[[#This Row],[RANK]])</f>
        <v>825_AAOT_2</v>
      </c>
    </row>
    <row r="74" spans="1:13" x14ac:dyDescent="0.25">
      <c r="A74" t="s">
        <v>135</v>
      </c>
      <c r="B74" t="s">
        <v>42</v>
      </c>
      <c r="C74" t="s">
        <v>16351</v>
      </c>
      <c r="D74" s="2">
        <v>46175.446620370371</v>
      </c>
      <c r="E74" t="s">
        <v>46</v>
      </c>
      <c r="F74" t="s">
        <v>14626</v>
      </c>
      <c r="G74">
        <v>0.496197</v>
      </c>
      <c r="H74">
        <v>0.52504399999999996</v>
      </c>
      <c r="I74">
        <v>-2.8847000000000001E-2</v>
      </c>
      <c r="J74">
        <v>3</v>
      </c>
      <c r="L74" t="s">
        <v>46</v>
      </c>
      <c r="M74" t="str">
        <f>_xlfn.TEXTJOIN("_",TRUE,V_FFS_AAOT[[#This Row],[PORTFOLIO_CODE]],V_FFS_AAOT[[#This Row],[REPORT_ITEM]],V_FFS_AAOT[[#This Row],[RANK]])</f>
        <v>825_AAOT_3</v>
      </c>
    </row>
    <row r="75" spans="1:13" x14ac:dyDescent="0.25">
      <c r="A75" t="s">
        <v>134</v>
      </c>
      <c r="B75" t="s">
        <v>42</v>
      </c>
      <c r="C75" t="s">
        <v>16351</v>
      </c>
      <c r="D75" s="2">
        <v>46175.446296296293</v>
      </c>
      <c r="E75" t="s">
        <v>43</v>
      </c>
      <c r="F75" t="s">
        <v>14623</v>
      </c>
      <c r="G75">
        <v>82.786422000000002</v>
      </c>
      <c r="H75">
        <v>88.154296000000002</v>
      </c>
      <c r="I75">
        <v>-5.3678739999999996</v>
      </c>
      <c r="J75">
        <v>1</v>
      </c>
      <c r="L75" t="s">
        <v>43</v>
      </c>
      <c r="M75" t="str">
        <f>_xlfn.TEXTJOIN("_",TRUE,V_FFS_AAOT[[#This Row],[PORTFOLIO_CODE]],V_FFS_AAOT[[#This Row],[REPORT_ITEM]],V_FFS_AAOT[[#This Row],[RANK]])</f>
        <v>826_AAOT_1</v>
      </c>
    </row>
    <row r="76" spans="1:13" x14ac:dyDescent="0.25">
      <c r="A76" t="s">
        <v>134</v>
      </c>
      <c r="B76" t="s">
        <v>42</v>
      </c>
      <c r="C76" t="s">
        <v>16351</v>
      </c>
      <c r="D76" s="2">
        <v>46175.446296296293</v>
      </c>
      <c r="E76" t="s">
        <v>44</v>
      </c>
      <c r="F76" t="s">
        <v>2</v>
      </c>
      <c r="G76">
        <v>17.144181</v>
      </c>
      <c r="H76">
        <v>11.780632000000001</v>
      </c>
      <c r="I76">
        <v>5.3635489999999999</v>
      </c>
      <c r="J76">
        <v>2</v>
      </c>
      <c r="L76" t="s">
        <v>44</v>
      </c>
      <c r="M76" t="str">
        <f>_xlfn.TEXTJOIN("_",TRUE,V_FFS_AAOT[[#This Row],[PORTFOLIO_CODE]],V_FFS_AAOT[[#This Row],[REPORT_ITEM]],V_FFS_AAOT[[#This Row],[RANK]])</f>
        <v>826_AAOT_2</v>
      </c>
    </row>
    <row r="77" spans="1:13" x14ac:dyDescent="0.25">
      <c r="A77" t="s">
        <v>134</v>
      </c>
      <c r="B77" t="s">
        <v>42</v>
      </c>
      <c r="C77" t="s">
        <v>16351</v>
      </c>
      <c r="D77" s="2">
        <v>46175.446296296293</v>
      </c>
      <c r="E77" t="s">
        <v>46</v>
      </c>
      <c r="F77" t="s">
        <v>14626</v>
      </c>
      <c r="G77">
        <v>6.9397E-2</v>
      </c>
      <c r="H77">
        <v>6.5072000000000005E-2</v>
      </c>
      <c r="I77">
        <v>4.3249999999999999E-3</v>
      </c>
      <c r="J77">
        <v>3</v>
      </c>
      <c r="L77" t="s">
        <v>46</v>
      </c>
      <c r="M77" t="str">
        <f>_xlfn.TEXTJOIN("_",TRUE,V_FFS_AAOT[[#This Row],[PORTFOLIO_CODE]],V_FFS_AAOT[[#This Row],[REPORT_ITEM]],V_FFS_AAOT[[#This Row],[RANK]])</f>
        <v>826_AAOT_3</v>
      </c>
    </row>
    <row r="78" spans="1:13" x14ac:dyDescent="0.25">
      <c r="A78" t="s">
        <v>13265</v>
      </c>
      <c r="B78" t="s">
        <v>42</v>
      </c>
      <c r="C78" t="s">
        <v>16351</v>
      </c>
      <c r="D78" s="2">
        <v>46175.446643518517</v>
      </c>
      <c r="E78" t="s">
        <v>14627</v>
      </c>
      <c r="F78" t="s">
        <v>14628</v>
      </c>
      <c r="G78">
        <v>36.085084000000002</v>
      </c>
      <c r="H78">
        <v>35.993353999999997</v>
      </c>
      <c r="I78">
        <v>9.1730000000000006E-2</v>
      </c>
      <c r="J78">
        <v>1</v>
      </c>
      <c r="K78" t="s">
        <v>14629</v>
      </c>
      <c r="L78" t="s">
        <v>47</v>
      </c>
      <c r="M78" t="str">
        <f>_xlfn.TEXTJOIN("_",TRUE,V_FFS_AAOT[[#This Row],[PORTFOLIO_CODE]],V_FFS_AAOT[[#This Row],[REPORT_ITEM]],V_FFS_AAOT[[#This Row],[RANK]])</f>
        <v>840_AAOT_1</v>
      </c>
    </row>
    <row r="79" spans="1:13" x14ac:dyDescent="0.25">
      <c r="A79" t="s">
        <v>13265</v>
      </c>
      <c r="B79" t="s">
        <v>42</v>
      </c>
      <c r="C79" t="s">
        <v>16351</v>
      </c>
      <c r="D79" s="2">
        <v>46175.446643518517</v>
      </c>
      <c r="E79" t="s">
        <v>14630</v>
      </c>
      <c r="F79" t="s">
        <v>14631</v>
      </c>
      <c r="G79">
        <v>26.744111</v>
      </c>
      <c r="H79">
        <v>25.313994000000001</v>
      </c>
      <c r="I79">
        <v>1.4301170000000001</v>
      </c>
      <c r="J79">
        <v>2</v>
      </c>
      <c r="K79" t="s">
        <v>14632</v>
      </c>
      <c r="L79" t="s">
        <v>47</v>
      </c>
      <c r="M79" t="str">
        <f>_xlfn.TEXTJOIN("_",TRUE,V_FFS_AAOT[[#This Row],[PORTFOLIO_CODE]],V_FFS_AAOT[[#This Row],[REPORT_ITEM]],V_FFS_AAOT[[#This Row],[RANK]])</f>
        <v>840_AAOT_2</v>
      </c>
    </row>
    <row r="80" spans="1:13" x14ac:dyDescent="0.25">
      <c r="A80" t="s">
        <v>13265</v>
      </c>
      <c r="B80" t="s">
        <v>42</v>
      </c>
      <c r="C80" t="s">
        <v>16351</v>
      </c>
      <c r="D80" s="2">
        <v>46175.446643518517</v>
      </c>
      <c r="E80" t="s">
        <v>14637</v>
      </c>
      <c r="F80" t="s">
        <v>14638</v>
      </c>
      <c r="G80">
        <v>18.17314</v>
      </c>
      <c r="H80">
        <v>18.120912000000001</v>
      </c>
      <c r="I80">
        <v>5.2227999999999997E-2</v>
      </c>
      <c r="J80">
        <v>3</v>
      </c>
      <c r="K80" t="s">
        <v>14629</v>
      </c>
      <c r="L80" t="s">
        <v>44</v>
      </c>
      <c r="M80" t="str">
        <f>_xlfn.TEXTJOIN("_",TRUE,V_FFS_AAOT[[#This Row],[PORTFOLIO_CODE]],V_FFS_AAOT[[#This Row],[REPORT_ITEM]],V_FFS_AAOT[[#This Row],[RANK]])</f>
        <v>840_AAOT_3</v>
      </c>
    </row>
    <row r="81" spans="1:13" x14ac:dyDescent="0.25">
      <c r="A81" t="s">
        <v>13265</v>
      </c>
      <c r="B81" t="s">
        <v>42</v>
      </c>
      <c r="C81" t="s">
        <v>16351</v>
      </c>
      <c r="D81" s="2">
        <v>46175.446643518517</v>
      </c>
      <c r="E81" t="s">
        <v>14635</v>
      </c>
      <c r="F81" t="s">
        <v>14636</v>
      </c>
      <c r="G81">
        <v>12.206866</v>
      </c>
      <c r="H81">
        <v>12.465021</v>
      </c>
      <c r="I81">
        <v>-0.25815500000000002</v>
      </c>
      <c r="J81">
        <v>4</v>
      </c>
      <c r="K81" t="s">
        <v>14632</v>
      </c>
      <c r="L81" t="s">
        <v>44</v>
      </c>
      <c r="M81" t="str">
        <f>_xlfn.TEXTJOIN("_",TRUE,V_FFS_AAOT[[#This Row],[PORTFOLIO_CODE]],V_FFS_AAOT[[#This Row],[REPORT_ITEM]],V_FFS_AAOT[[#This Row],[RANK]])</f>
        <v>840_AAOT_4</v>
      </c>
    </row>
    <row r="82" spans="1:13" x14ac:dyDescent="0.25">
      <c r="A82" t="s">
        <v>13265</v>
      </c>
      <c r="B82" t="s">
        <v>42</v>
      </c>
      <c r="C82" t="s">
        <v>16351</v>
      </c>
      <c r="D82" s="2">
        <v>46175.446643518517</v>
      </c>
      <c r="E82" t="s">
        <v>14639</v>
      </c>
      <c r="F82" t="s">
        <v>14640</v>
      </c>
      <c r="G82">
        <v>3.7307600000000001</v>
      </c>
      <c r="H82">
        <v>3.975225</v>
      </c>
      <c r="I82">
        <v>-0.24446499999999999</v>
      </c>
      <c r="J82">
        <v>5</v>
      </c>
      <c r="K82" t="s">
        <v>14629</v>
      </c>
      <c r="L82" t="s">
        <v>45</v>
      </c>
      <c r="M82" t="str">
        <f>_xlfn.TEXTJOIN("_",TRUE,V_FFS_AAOT[[#This Row],[PORTFOLIO_CODE]],V_FFS_AAOT[[#This Row],[REPORT_ITEM]],V_FFS_AAOT[[#This Row],[RANK]])</f>
        <v>840_AAOT_5</v>
      </c>
    </row>
    <row r="83" spans="1:13" x14ac:dyDescent="0.25">
      <c r="A83" t="s">
        <v>13265</v>
      </c>
      <c r="B83" t="s">
        <v>42</v>
      </c>
      <c r="C83" t="s">
        <v>16351</v>
      </c>
      <c r="D83" s="2">
        <v>46175.446643518517</v>
      </c>
      <c r="E83" t="s">
        <v>14643</v>
      </c>
      <c r="F83" t="s">
        <v>14644</v>
      </c>
      <c r="G83">
        <v>2.7238739999999999</v>
      </c>
      <c r="H83">
        <v>3.714407</v>
      </c>
      <c r="I83">
        <v>-0.990533</v>
      </c>
      <c r="J83">
        <v>6</v>
      </c>
      <c r="K83" t="s">
        <v>14629</v>
      </c>
      <c r="L83" t="s">
        <v>48</v>
      </c>
      <c r="M83" t="str">
        <f>_xlfn.TEXTJOIN("_",TRUE,V_FFS_AAOT[[#This Row],[PORTFOLIO_CODE]],V_FFS_AAOT[[#This Row],[REPORT_ITEM]],V_FFS_AAOT[[#This Row],[RANK]])</f>
        <v>840_AAOT_6</v>
      </c>
    </row>
    <row r="84" spans="1:13" x14ac:dyDescent="0.25">
      <c r="A84" t="s">
        <v>13265</v>
      </c>
      <c r="B84" t="s">
        <v>42</v>
      </c>
      <c r="C84" t="s">
        <v>16351</v>
      </c>
      <c r="D84" s="2">
        <v>46175.446643518517</v>
      </c>
      <c r="E84" t="s">
        <v>14649</v>
      </c>
      <c r="F84" t="s">
        <v>14650</v>
      </c>
      <c r="G84">
        <v>0.33616400000000002</v>
      </c>
      <c r="H84">
        <v>0.41708699999999999</v>
      </c>
      <c r="I84">
        <v>-8.0922999999999995E-2</v>
      </c>
      <c r="J84">
        <v>7</v>
      </c>
      <c r="K84" t="s">
        <v>14632</v>
      </c>
      <c r="L84" t="s">
        <v>48</v>
      </c>
      <c r="M84" t="str">
        <f>_xlfn.TEXTJOIN("_",TRUE,V_FFS_AAOT[[#This Row],[PORTFOLIO_CODE]],V_FFS_AAOT[[#This Row],[REPORT_ITEM]],V_FFS_AAOT[[#This Row],[RANK]])</f>
        <v>840_AAOT_7</v>
      </c>
    </row>
    <row r="85" spans="1:13" x14ac:dyDescent="0.25">
      <c r="A85" t="s">
        <v>86</v>
      </c>
      <c r="B85" t="s">
        <v>42</v>
      </c>
      <c r="C85" t="s">
        <v>16351</v>
      </c>
      <c r="D85" s="2">
        <v>46175.451168981483</v>
      </c>
      <c r="E85" t="s">
        <v>14619</v>
      </c>
      <c r="F85" t="s">
        <v>14620</v>
      </c>
      <c r="G85">
        <v>52.053759999999997</v>
      </c>
      <c r="H85">
        <v>48.144086000000001</v>
      </c>
      <c r="I85">
        <v>3.9096739999999999</v>
      </c>
      <c r="J85">
        <v>1</v>
      </c>
      <c r="L85" t="s">
        <v>14619</v>
      </c>
      <c r="M85" t="str">
        <f>_xlfn.TEXTJOIN("_",TRUE,V_FFS_AAOT[[#This Row],[PORTFOLIO_CODE]],V_FFS_AAOT[[#This Row],[REPORT_ITEM]],V_FFS_AAOT[[#This Row],[RANK]])</f>
        <v>874_AAOT_1</v>
      </c>
    </row>
    <row r="86" spans="1:13" x14ac:dyDescent="0.25">
      <c r="A86" t="s">
        <v>86</v>
      </c>
      <c r="B86" t="s">
        <v>42</v>
      </c>
      <c r="C86" t="s">
        <v>16351</v>
      </c>
      <c r="D86" s="2">
        <v>46175.451168981483</v>
      </c>
      <c r="E86" t="s">
        <v>44</v>
      </c>
      <c r="F86" t="s">
        <v>14621</v>
      </c>
      <c r="G86">
        <v>28.504272</v>
      </c>
      <c r="H86">
        <v>33.658147</v>
      </c>
      <c r="I86">
        <v>-5.1538750000000002</v>
      </c>
      <c r="J86">
        <v>2</v>
      </c>
      <c r="L86" t="s">
        <v>44</v>
      </c>
      <c r="M86" t="str">
        <f>_xlfn.TEXTJOIN("_",TRUE,V_FFS_AAOT[[#This Row],[PORTFOLIO_CODE]],V_FFS_AAOT[[#This Row],[REPORT_ITEM]],V_FFS_AAOT[[#This Row],[RANK]])</f>
        <v>874_AAOT_2</v>
      </c>
    </row>
    <row r="87" spans="1:13" x14ac:dyDescent="0.25">
      <c r="A87" t="s">
        <v>86</v>
      </c>
      <c r="B87" t="s">
        <v>42</v>
      </c>
      <c r="C87" t="s">
        <v>16351</v>
      </c>
      <c r="D87" s="2">
        <v>46175.451168981483</v>
      </c>
      <c r="E87" t="s">
        <v>14624</v>
      </c>
      <c r="F87" t="s">
        <v>1</v>
      </c>
      <c r="G87">
        <v>7.2831340000000004</v>
      </c>
      <c r="H87">
        <v>6.374091</v>
      </c>
      <c r="I87">
        <v>0.90904300000000005</v>
      </c>
      <c r="J87">
        <v>3</v>
      </c>
      <c r="L87" t="s">
        <v>14624</v>
      </c>
      <c r="M87" t="str">
        <f>_xlfn.TEXTJOIN("_",TRUE,V_FFS_AAOT[[#This Row],[PORTFOLIO_CODE]],V_FFS_AAOT[[#This Row],[REPORT_ITEM]],V_FFS_AAOT[[#This Row],[RANK]])</f>
        <v>874_AAOT_3</v>
      </c>
    </row>
    <row r="88" spans="1:13" x14ac:dyDescent="0.25">
      <c r="A88" t="s">
        <v>86</v>
      </c>
      <c r="B88" t="s">
        <v>42</v>
      </c>
      <c r="C88" t="s">
        <v>16351</v>
      </c>
      <c r="D88" s="2">
        <v>46175.451168981483</v>
      </c>
      <c r="E88" t="s">
        <v>48</v>
      </c>
      <c r="F88" t="s">
        <v>17</v>
      </c>
      <c r="G88">
        <v>5.512588</v>
      </c>
      <c r="H88">
        <v>5.195481</v>
      </c>
      <c r="I88">
        <v>0.31710700000000003</v>
      </c>
      <c r="J88">
        <v>4</v>
      </c>
      <c r="L88" t="s">
        <v>48</v>
      </c>
      <c r="M88" t="str">
        <f>_xlfn.TEXTJOIN("_",TRUE,V_FFS_AAOT[[#This Row],[PORTFOLIO_CODE]],V_FFS_AAOT[[#This Row],[REPORT_ITEM]],V_FFS_AAOT[[#This Row],[RANK]])</f>
        <v>874_AAOT_4</v>
      </c>
    </row>
    <row r="89" spans="1:13" x14ac:dyDescent="0.25">
      <c r="A89" t="s">
        <v>86</v>
      </c>
      <c r="B89" t="s">
        <v>42</v>
      </c>
      <c r="C89" t="s">
        <v>16351</v>
      </c>
      <c r="D89" s="2">
        <v>46175.451168981483</v>
      </c>
      <c r="E89" t="s">
        <v>14622</v>
      </c>
      <c r="F89" t="s">
        <v>14623</v>
      </c>
      <c r="G89">
        <v>4.3274249999999999</v>
      </c>
      <c r="H89">
        <v>4.3316619999999997</v>
      </c>
      <c r="I89">
        <v>-4.2370000000000003E-3</v>
      </c>
      <c r="J89">
        <v>5</v>
      </c>
      <c r="L89" t="s">
        <v>14622</v>
      </c>
      <c r="M89" t="str">
        <f>_xlfn.TEXTJOIN("_",TRUE,V_FFS_AAOT[[#This Row],[PORTFOLIO_CODE]],V_FFS_AAOT[[#This Row],[REPORT_ITEM]],V_FFS_AAOT[[#This Row],[RANK]])</f>
        <v>874_AAOT_5</v>
      </c>
    </row>
    <row r="90" spans="1:13" x14ac:dyDescent="0.25">
      <c r="A90" t="s">
        <v>86</v>
      </c>
      <c r="B90" t="s">
        <v>42</v>
      </c>
      <c r="C90" t="s">
        <v>16351</v>
      </c>
      <c r="D90" s="2">
        <v>46175.451168981483</v>
      </c>
      <c r="E90" t="s">
        <v>14625</v>
      </c>
      <c r="F90" t="s">
        <v>14626</v>
      </c>
      <c r="G90">
        <v>2.3188209999999998</v>
      </c>
      <c r="H90">
        <v>2.2965330000000002</v>
      </c>
      <c r="I90">
        <v>2.2287999999999999E-2</v>
      </c>
      <c r="J90">
        <v>6</v>
      </c>
      <c r="L90" t="s">
        <v>14625</v>
      </c>
      <c r="M90" t="str">
        <f>_xlfn.TEXTJOIN("_",TRUE,V_FFS_AAOT[[#This Row],[PORTFOLIO_CODE]],V_FFS_AAOT[[#This Row],[REPORT_ITEM]],V_FFS_AAOT[[#This Row],[RANK]])</f>
        <v>874_AAOT_6</v>
      </c>
    </row>
    <row r="91" spans="1:13" x14ac:dyDescent="0.25">
      <c r="A91" t="s">
        <v>96</v>
      </c>
      <c r="B91" t="s">
        <v>42</v>
      </c>
      <c r="C91" t="s">
        <v>16351</v>
      </c>
      <c r="D91" s="2">
        <v>46175.451157407406</v>
      </c>
      <c r="E91" t="s">
        <v>14619</v>
      </c>
      <c r="F91" t="s">
        <v>14620</v>
      </c>
      <c r="G91">
        <v>52.053759999999997</v>
      </c>
      <c r="H91">
        <v>48.144086000000001</v>
      </c>
      <c r="I91">
        <v>3.9096739999999999</v>
      </c>
      <c r="J91">
        <v>1</v>
      </c>
      <c r="L91" t="s">
        <v>14619</v>
      </c>
      <c r="M91" t="str">
        <f>_xlfn.TEXTJOIN("_",TRUE,V_FFS_AAOT[[#This Row],[PORTFOLIO_CODE]],V_FFS_AAOT[[#This Row],[REPORT_ITEM]],V_FFS_AAOT[[#This Row],[RANK]])</f>
        <v>875_AAOT_1</v>
      </c>
    </row>
    <row r="92" spans="1:13" x14ac:dyDescent="0.25">
      <c r="A92" t="s">
        <v>96</v>
      </c>
      <c r="B92" t="s">
        <v>42</v>
      </c>
      <c r="C92" t="s">
        <v>16351</v>
      </c>
      <c r="D92" s="2">
        <v>46175.451157407406</v>
      </c>
      <c r="E92" t="s">
        <v>44</v>
      </c>
      <c r="F92" t="s">
        <v>14621</v>
      </c>
      <c r="G92">
        <v>28.504272</v>
      </c>
      <c r="H92">
        <v>33.658147</v>
      </c>
      <c r="I92">
        <v>-5.1538750000000002</v>
      </c>
      <c r="J92">
        <v>2</v>
      </c>
      <c r="L92" t="s">
        <v>44</v>
      </c>
      <c r="M92" t="str">
        <f>_xlfn.TEXTJOIN("_",TRUE,V_FFS_AAOT[[#This Row],[PORTFOLIO_CODE]],V_FFS_AAOT[[#This Row],[REPORT_ITEM]],V_FFS_AAOT[[#This Row],[RANK]])</f>
        <v>875_AAOT_2</v>
      </c>
    </row>
    <row r="93" spans="1:13" x14ac:dyDescent="0.25">
      <c r="A93" t="s">
        <v>96</v>
      </c>
      <c r="B93" t="s">
        <v>42</v>
      </c>
      <c r="C93" t="s">
        <v>16351</v>
      </c>
      <c r="D93" s="2">
        <v>46175.451157407406</v>
      </c>
      <c r="E93" t="s">
        <v>14624</v>
      </c>
      <c r="F93" t="s">
        <v>1</v>
      </c>
      <c r="G93">
        <v>7.2831340000000004</v>
      </c>
      <c r="H93">
        <v>6.374091</v>
      </c>
      <c r="I93">
        <v>0.90904300000000005</v>
      </c>
      <c r="J93">
        <v>3</v>
      </c>
      <c r="L93" t="s">
        <v>14624</v>
      </c>
      <c r="M93" t="str">
        <f>_xlfn.TEXTJOIN("_",TRUE,V_FFS_AAOT[[#This Row],[PORTFOLIO_CODE]],V_FFS_AAOT[[#This Row],[REPORT_ITEM]],V_FFS_AAOT[[#This Row],[RANK]])</f>
        <v>875_AAOT_3</v>
      </c>
    </row>
    <row r="94" spans="1:13" x14ac:dyDescent="0.25">
      <c r="A94" t="s">
        <v>96</v>
      </c>
      <c r="B94" t="s">
        <v>42</v>
      </c>
      <c r="C94" t="s">
        <v>16351</v>
      </c>
      <c r="D94" s="2">
        <v>46175.451157407406</v>
      </c>
      <c r="E94" t="s">
        <v>48</v>
      </c>
      <c r="F94" t="s">
        <v>17</v>
      </c>
      <c r="G94">
        <v>5.512588</v>
      </c>
      <c r="H94">
        <v>5.195481</v>
      </c>
      <c r="I94">
        <v>0.31710700000000003</v>
      </c>
      <c r="J94">
        <v>4</v>
      </c>
      <c r="L94" t="s">
        <v>48</v>
      </c>
      <c r="M94" t="str">
        <f>_xlfn.TEXTJOIN("_",TRUE,V_FFS_AAOT[[#This Row],[PORTFOLIO_CODE]],V_FFS_AAOT[[#This Row],[REPORT_ITEM]],V_FFS_AAOT[[#This Row],[RANK]])</f>
        <v>875_AAOT_4</v>
      </c>
    </row>
    <row r="95" spans="1:13" x14ac:dyDescent="0.25">
      <c r="A95" t="s">
        <v>96</v>
      </c>
      <c r="B95" t="s">
        <v>42</v>
      </c>
      <c r="C95" t="s">
        <v>16351</v>
      </c>
      <c r="D95" s="2">
        <v>46175.451157407406</v>
      </c>
      <c r="E95" t="s">
        <v>14622</v>
      </c>
      <c r="F95" t="s">
        <v>14623</v>
      </c>
      <c r="G95">
        <v>4.3274249999999999</v>
      </c>
      <c r="H95">
        <v>4.3316619999999997</v>
      </c>
      <c r="I95">
        <v>-4.2370000000000003E-3</v>
      </c>
      <c r="J95">
        <v>5</v>
      </c>
      <c r="L95" t="s">
        <v>14622</v>
      </c>
      <c r="M95" t="str">
        <f>_xlfn.TEXTJOIN("_",TRUE,V_FFS_AAOT[[#This Row],[PORTFOLIO_CODE]],V_FFS_AAOT[[#This Row],[REPORT_ITEM]],V_FFS_AAOT[[#This Row],[RANK]])</f>
        <v>875_AAOT_5</v>
      </c>
    </row>
    <row r="96" spans="1:13" x14ac:dyDescent="0.25">
      <c r="A96" t="s">
        <v>96</v>
      </c>
      <c r="B96" t="s">
        <v>42</v>
      </c>
      <c r="C96" t="s">
        <v>16351</v>
      </c>
      <c r="D96" s="2">
        <v>46175.451157407406</v>
      </c>
      <c r="E96" t="s">
        <v>14625</v>
      </c>
      <c r="F96" t="s">
        <v>14626</v>
      </c>
      <c r="G96">
        <v>2.3188209999999998</v>
      </c>
      <c r="H96">
        <v>2.2965330000000002</v>
      </c>
      <c r="I96">
        <v>2.2287999999999999E-2</v>
      </c>
      <c r="J96">
        <v>6</v>
      </c>
      <c r="L96" t="s">
        <v>14625</v>
      </c>
      <c r="M96" t="str">
        <f>_xlfn.TEXTJOIN("_",TRUE,V_FFS_AAOT[[#This Row],[PORTFOLIO_CODE]],V_FFS_AAOT[[#This Row],[REPORT_ITEM]],V_FFS_AAOT[[#This Row],[RANK]])</f>
        <v>875_AAOT_6</v>
      </c>
    </row>
    <row r="97" spans="1:13" x14ac:dyDescent="0.25">
      <c r="A97" t="s">
        <v>69</v>
      </c>
      <c r="B97" t="s">
        <v>42</v>
      </c>
      <c r="C97" t="s">
        <v>16351</v>
      </c>
      <c r="D97" s="2">
        <v>46175.444756944446</v>
      </c>
      <c r="E97" t="s">
        <v>14619</v>
      </c>
      <c r="F97" t="s">
        <v>14620</v>
      </c>
      <c r="G97">
        <v>0</v>
      </c>
      <c r="H97">
        <v>94.283724000000007</v>
      </c>
      <c r="I97">
        <v>-94.283724000000007</v>
      </c>
      <c r="J97">
        <v>1</v>
      </c>
      <c r="L97" t="s">
        <v>14619</v>
      </c>
      <c r="M97" t="str">
        <f>_xlfn.TEXTJOIN("_",TRUE,V_FFS_AAOT[[#This Row],[PORTFOLIO_CODE]],V_FFS_AAOT[[#This Row],[REPORT_ITEM]],V_FFS_AAOT[[#This Row],[RANK]])</f>
        <v>876_AAOT_1</v>
      </c>
    </row>
    <row r="98" spans="1:13" x14ac:dyDescent="0.25">
      <c r="A98" t="s">
        <v>69</v>
      </c>
      <c r="B98" t="s">
        <v>42</v>
      </c>
      <c r="C98" t="s">
        <v>16351</v>
      </c>
      <c r="D98" s="2">
        <v>46175.444756944446</v>
      </c>
      <c r="E98" t="s">
        <v>48</v>
      </c>
      <c r="F98" t="s">
        <v>17</v>
      </c>
      <c r="G98">
        <v>0</v>
      </c>
      <c r="H98">
        <v>0.54914700000000005</v>
      </c>
      <c r="I98">
        <v>-0.54914700000000005</v>
      </c>
      <c r="J98">
        <v>2</v>
      </c>
      <c r="L98" t="s">
        <v>48</v>
      </c>
      <c r="M98" t="str">
        <f>_xlfn.TEXTJOIN("_",TRUE,V_FFS_AAOT[[#This Row],[PORTFOLIO_CODE]],V_FFS_AAOT[[#This Row],[REPORT_ITEM]],V_FFS_AAOT[[#This Row],[RANK]])</f>
        <v>876_AAOT_2</v>
      </c>
    </row>
    <row r="99" spans="1:13" x14ac:dyDescent="0.25">
      <c r="A99" t="s">
        <v>69</v>
      </c>
      <c r="B99" t="s">
        <v>42</v>
      </c>
      <c r="C99" t="s">
        <v>16351</v>
      </c>
      <c r="D99" s="2">
        <v>46175.444756944446</v>
      </c>
      <c r="E99" t="s">
        <v>44</v>
      </c>
      <c r="F99" t="s">
        <v>14621</v>
      </c>
      <c r="G99">
        <v>100</v>
      </c>
      <c r="H99">
        <v>5.1671279999999999</v>
      </c>
      <c r="I99">
        <v>94.832871999999995</v>
      </c>
      <c r="J99">
        <v>3</v>
      </c>
      <c r="L99" t="s">
        <v>44</v>
      </c>
      <c r="M99" t="str">
        <f>_xlfn.TEXTJOIN("_",TRUE,V_FFS_AAOT[[#This Row],[PORTFOLIO_CODE]],V_FFS_AAOT[[#This Row],[REPORT_ITEM]],V_FFS_AAOT[[#This Row],[RANK]])</f>
        <v>876_AAOT_3</v>
      </c>
    </row>
    <row r="100" spans="1:13" x14ac:dyDescent="0.25">
      <c r="A100" t="s">
        <v>76</v>
      </c>
      <c r="B100" t="s">
        <v>42</v>
      </c>
      <c r="C100" t="s">
        <v>16351</v>
      </c>
      <c r="D100" s="2">
        <v>46175.446643518517</v>
      </c>
      <c r="E100" t="s">
        <v>14630</v>
      </c>
      <c r="F100" t="s">
        <v>14631</v>
      </c>
      <c r="G100">
        <v>88.499449999999996</v>
      </c>
      <c r="H100">
        <v>88.283579000000003</v>
      </c>
      <c r="I100">
        <v>0.21587100000000001</v>
      </c>
      <c r="J100">
        <v>1</v>
      </c>
      <c r="K100" t="s">
        <v>14632</v>
      </c>
      <c r="L100" t="s">
        <v>47</v>
      </c>
      <c r="M100" t="str">
        <f>_xlfn.TEXTJOIN("_",TRUE,V_FFS_AAOT[[#This Row],[PORTFOLIO_CODE]],V_FFS_AAOT[[#This Row],[REPORT_ITEM]],V_FFS_AAOT[[#This Row],[RANK]])</f>
        <v>879_AAOT_1</v>
      </c>
    </row>
    <row r="101" spans="1:13" x14ac:dyDescent="0.25">
      <c r="A101" t="s">
        <v>76</v>
      </c>
      <c r="B101" t="s">
        <v>42</v>
      </c>
      <c r="C101" t="s">
        <v>16351</v>
      </c>
      <c r="D101" s="2">
        <v>46175.446643518517</v>
      </c>
      <c r="E101" t="s">
        <v>14635</v>
      </c>
      <c r="F101" t="s">
        <v>14636</v>
      </c>
      <c r="G101">
        <v>8.6871139999999993</v>
      </c>
      <c r="H101">
        <v>9.4736560000000001</v>
      </c>
      <c r="I101">
        <v>-0.78654199999999996</v>
      </c>
      <c r="J101">
        <v>2</v>
      </c>
      <c r="K101" t="s">
        <v>14632</v>
      </c>
      <c r="L101" t="s">
        <v>44</v>
      </c>
      <c r="M101" t="str">
        <f>_xlfn.TEXTJOIN("_",TRUE,V_FFS_AAOT[[#This Row],[PORTFOLIO_CODE]],V_FFS_AAOT[[#This Row],[REPORT_ITEM]],V_FFS_AAOT[[#This Row],[RANK]])</f>
        <v>879_AAOT_2</v>
      </c>
    </row>
    <row r="102" spans="1:13" x14ac:dyDescent="0.25">
      <c r="A102" t="s">
        <v>76</v>
      </c>
      <c r="B102" t="s">
        <v>42</v>
      </c>
      <c r="C102" t="s">
        <v>16351</v>
      </c>
      <c r="D102" s="2">
        <v>46175.446643518517</v>
      </c>
      <c r="E102" t="s">
        <v>14649</v>
      </c>
      <c r="F102" t="s">
        <v>14650</v>
      </c>
      <c r="G102">
        <v>2.8134359999999998</v>
      </c>
      <c r="H102">
        <v>2.2427649999999999</v>
      </c>
      <c r="I102">
        <v>0.57067100000000004</v>
      </c>
      <c r="J102">
        <v>3</v>
      </c>
      <c r="K102" t="s">
        <v>14632</v>
      </c>
      <c r="L102" t="s">
        <v>48</v>
      </c>
      <c r="M102" t="str">
        <f>_xlfn.TEXTJOIN("_",TRUE,V_FFS_AAOT[[#This Row],[PORTFOLIO_CODE]],V_FFS_AAOT[[#This Row],[REPORT_ITEM]],V_FFS_AAOT[[#This Row],[RANK]])</f>
        <v>879_AAOT_3</v>
      </c>
    </row>
  </sheetData>
  <phoneticPr fontId="1" type="noConversion"/>
  <pageMargins left="0.7" right="0.7" top="0.75" bottom="0.75" header="0.3" footer="0.3"/>
  <tableParts count="1">
    <tablePart r:id="rId1"/>
  </tablePart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6FC3-BD98-47BE-971C-4A91D28EAF1F}">
  <dimension ref="A1:K127"/>
  <sheetViews>
    <sheetView workbookViewId="0"/>
  </sheetViews>
  <sheetFormatPr defaultRowHeight="15" x14ac:dyDescent="0.25"/>
  <cols>
    <col min="1" max="1" width="17" bestFit="1" customWidth="1"/>
    <col min="2" max="2" width="13.42578125" bestFit="1" customWidth="1"/>
    <col min="3" max="3" width="22.140625" bestFit="1" customWidth="1"/>
    <col min="4" max="4" width="15.85546875" bestFit="1" customWidth="1"/>
    <col min="5" max="5" width="11.28515625" bestFit="1" customWidth="1"/>
    <col min="6" max="6" width="25.140625" bestFit="1" customWidth="1"/>
    <col min="7" max="7" width="16.28515625" bestFit="1" customWidth="1"/>
    <col min="8" max="8" width="13.42578125" bestFit="1" customWidth="1"/>
    <col min="9" max="9" width="10.7109375" bestFit="1" customWidth="1"/>
    <col min="10" max="10" width="6" bestFit="1" customWidth="1"/>
    <col min="11" max="11" width="13.85546875" bestFit="1" customWidth="1"/>
    <col min="12" max="12" width="8.28515625" bestFit="1" customWidth="1"/>
    <col min="13" max="13" width="13.85546875" bestFit="1" customWidth="1"/>
  </cols>
  <sheetData>
    <row r="1" spans="1:11" x14ac:dyDescent="0.25">
      <c r="A1" t="s">
        <v>8</v>
      </c>
      <c r="B1" t="s">
        <v>27</v>
      </c>
      <c r="C1" t="s">
        <v>28</v>
      </c>
      <c r="D1" t="s">
        <v>29</v>
      </c>
      <c r="E1" t="s">
        <v>49</v>
      </c>
      <c r="F1" t="s">
        <v>9</v>
      </c>
      <c r="G1" t="s">
        <v>146</v>
      </c>
      <c r="H1" t="s">
        <v>147</v>
      </c>
      <c r="I1" t="s">
        <v>19</v>
      </c>
      <c r="J1" t="s">
        <v>133</v>
      </c>
      <c r="K1" t="s">
        <v>124</v>
      </c>
    </row>
    <row r="2" spans="1:11" x14ac:dyDescent="0.25">
      <c r="A2" t="s">
        <v>102</v>
      </c>
      <c r="B2" t="s">
        <v>128</v>
      </c>
      <c r="C2" t="s">
        <v>16351</v>
      </c>
      <c r="D2" s="2">
        <v>46175.451666666668</v>
      </c>
      <c r="E2" t="s">
        <v>14666</v>
      </c>
      <c r="F2" t="s">
        <v>14667</v>
      </c>
      <c r="G2">
        <v>17.367754000000001</v>
      </c>
      <c r="H2">
        <v>16.710822</v>
      </c>
      <c r="I2">
        <v>0.65693199999999996</v>
      </c>
      <c r="J2">
        <v>1</v>
      </c>
      <c r="K2" t="str">
        <f>_xlfn.TEXTJOIN("_",TRUE,Table_V_FFS_ESAOT_MAX_10_CATEGORIES[[#This Row],[PORTFOLIO_CODE]],Table_V_FFS_ESAOT_MAX_10_CATEGORIES[[#This Row],[REPORT_ITEM]],Table_V_FFS_ESAOT_MAX_10_CATEGORIES[[#This Row],[RANK]])</f>
        <v>809_ESAOT_1</v>
      </c>
    </row>
    <row r="3" spans="1:11" x14ac:dyDescent="0.25">
      <c r="A3" t="s">
        <v>102</v>
      </c>
      <c r="B3" t="s">
        <v>128</v>
      </c>
      <c r="C3" t="s">
        <v>16351</v>
      </c>
      <c r="D3" s="2">
        <v>46175.451666666668</v>
      </c>
      <c r="E3" t="s">
        <v>14660</v>
      </c>
      <c r="F3" t="s">
        <v>57</v>
      </c>
      <c r="G3">
        <v>14.570373</v>
      </c>
      <c r="H3">
        <v>15.075735999999999</v>
      </c>
      <c r="I3">
        <v>-0.50536300000000001</v>
      </c>
      <c r="J3">
        <v>2</v>
      </c>
      <c r="K3" t="str">
        <f>_xlfn.TEXTJOIN("_",TRUE,Table_V_FFS_ESAOT_MAX_10_CATEGORIES[[#This Row],[PORTFOLIO_CODE]],Table_V_FFS_ESAOT_MAX_10_CATEGORIES[[#This Row],[REPORT_ITEM]],Table_V_FFS_ESAOT_MAX_10_CATEGORIES[[#This Row],[RANK]])</f>
        <v>809_ESAOT_2</v>
      </c>
    </row>
    <row r="4" spans="1:11" x14ac:dyDescent="0.25">
      <c r="A4" t="s">
        <v>102</v>
      </c>
      <c r="B4" t="s">
        <v>128</v>
      </c>
      <c r="C4" t="s">
        <v>16351</v>
      </c>
      <c r="D4" s="2">
        <v>46175.451666666668</v>
      </c>
      <c r="E4" t="s">
        <v>14665</v>
      </c>
      <c r="F4" t="s">
        <v>56</v>
      </c>
      <c r="G4">
        <v>11.837375</v>
      </c>
      <c r="H4">
        <v>13.368485</v>
      </c>
      <c r="I4">
        <v>-1.53111</v>
      </c>
      <c r="J4">
        <v>3</v>
      </c>
      <c r="K4" t="str">
        <f>_xlfn.TEXTJOIN("_",TRUE,Table_V_FFS_ESAOT_MAX_10_CATEGORIES[[#This Row],[PORTFOLIO_CODE]],Table_V_FFS_ESAOT_MAX_10_CATEGORIES[[#This Row],[REPORT_ITEM]],Table_V_FFS_ESAOT_MAX_10_CATEGORIES[[#This Row],[RANK]])</f>
        <v>809_ESAOT_3</v>
      </c>
    </row>
    <row r="5" spans="1:11" x14ac:dyDescent="0.25">
      <c r="A5" t="s">
        <v>102</v>
      </c>
      <c r="B5" t="s">
        <v>128</v>
      </c>
      <c r="C5" t="s">
        <v>16351</v>
      </c>
      <c r="D5" s="2">
        <v>46175.451666666668</v>
      </c>
      <c r="E5" t="s">
        <v>14669</v>
      </c>
      <c r="F5" t="s">
        <v>55</v>
      </c>
      <c r="G5">
        <v>9.5598860000000005</v>
      </c>
      <c r="H5">
        <v>8.2941660000000006</v>
      </c>
      <c r="I5">
        <v>1.26572</v>
      </c>
      <c r="J5">
        <v>4</v>
      </c>
      <c r="K5" t="str">
        <f>_xlfn.TEXTJOIN("_",TRUE,Table_V_FFS_ESAOT_MAX_10_CATEGORIES[[#This Row],[PORTFOLIO_CODE]],Table_V_FFS_ESAOT_MAX_10_CATEGORIES[[#This Row],[REPORT_ITEM]],Table_V_FFS_ESAOT_MAX_10_CATEGORIES[[#This Row],[RANK]])</f>
        <v>809_ESAOT_4</v>
      </c>
    </row>
    <row r="6" spans="1:11" x14ac:dyDescent="0.25">
      <c r="A6" t="s">
        <v>102</v>
      </c>
      <c r="B6" t="s">
        <v>128</v>
      </c>
      <c r="C6" t="s">
        <v>16351</v>
      </c>
      <c r="D6" s="2">
        <v>46175.451666666668</v>
      </c>
      <c r="E6" t="s">
        <v>14662</v>
      </c>
      <c r="F6" t="s">
        <v>14663</v>
      </c>
      <c r="G6">
        <v>8.3884349999999994</v>
      </c>
      <c r="H6">
        <v>10.343715</v>
      </c>
      <c r="I6">
        <v>-1.9552799999999999</v>
      </c>
      <c r="J6">
        <v>5</v>
      </c>
      <c r="K6" t="str">
        <f>_xlfn.TEXTJOIN("_",TRUE,Table_V_FFS_ESAOT_MAX_10_CATEGORIES[[#This Row],[PORTFOLIO_CODE]],Table_V_FFS_ESAOT_MAX_10_CATEGORIES[[#This Row],[REPORT_ITEM]],Table_V_FFS_ESAOT_MAX_10_CATEGORIES[[#This Row],[RANK]])</f>
        <v>809_ESAOT_5</v>
      </c>
    </row>
    <row r="7" spans="1:11" x14ac:dyDescent="0.25">
      <c r="A7" t="s">
        <v>102</v>
      </c>
      <c r="B7" t="s">
        <v>128</v>
      </c>
      <c r="C7" t="s">
        <v>16351</v>
      </c>
      <c r="D7" s="2">
        <v>46175.451666666668</v>
      </c>
      <c r="E7" t="s">
        <v>14653</v>
      </c>
      <c r="F7" t="s">
        <v>16</v>
      </c>
      <c r="G7">
        <v>8.2090189999999996</v>
      </c>
      <c r="H7">
        <v>8.2257259999999999</v>
      </c>
      <c r="I7">
        <v>-1.6707E-2</v>
      </c>
      <c r="J7">
        <v>6</v>
      </c>
      <c r="K7" t="str">
        <f>_xlfn.TEXTJOIN("_",TRUE,Table_V_FFS_ESAOT_MAX_10_CATEGORIES[[#This Row],[PORTFOLIO_CODE]],Table_V_FFS_ESAOT_MAX_10_CATEGORIES[[#This Row],[REPORT_ITEM]],Table_V_FFS_ESAOT_MAX_10_CATEGORIES[[#This Row],[RANK]])</f>
        <v>809_ESAOT_6</v>
      </c>
    </row>
    <row r="8" spans="1:11" x14ac:dyDescent="0.25">
      <c r="A8" t="s">
        <v>102</v>
      </c>
      <c r="B8" t="s">
        <v>128</v>
      </c>
      <c r="C8" t="s">
        <v>16351</v>
      </c>
      <c r="D8" s="2">
        <v>46175.451666666668</v>
      </c>
      <c r="E8" t="s">
        <v>14664</v>
      </c>
      <c r="F8" t="s">
        <v>51</v>
      </c>
      <c r="G8">
        <v>8.1540619999999997</v>
      </c>
      <c r="H8">
        <v>9.3764950000000002</v>
      </c>
      <c r="I8">
        <v>-1.2224330000000001</v>
      </c>
      <c r="J8">
        <v>7</v>
      </c>
      <c r="K8" t="str">
        <f>_xlfn.TEXTJOIN("_",TRUE,Table_V_FFS_ESAOT_MAX_10_CATEGORIES[[#This Row],[PORTFOLIO_CODE]],Table_V_FFS_ESAOT_MAX_10_CATEGORIES[[#This Row],[REPORT_ITEM]],Table_V_FFS_ESAOT_MAX_10_CATEGORIES[[#This Row],[RANK]])</f>
        <v>809_ESAOT_7</v>
      </c>
    </row>
    <row r="9" spans="1:11" x14ac:dyDescent="0.25">
      <c r="A9" t="s">
        <v>102</v>
      </c>
      <c r="B9" t="s">
        <v>128</v>
      </c>
      <c r="C9" t="s">
        <v>16351</v>
      </c>
      <c r="D9" s="2">
        <v>46175.451666666668</v>
      </c>
      <c r="E9" t="s">
        <v>53</v>
      </c>
      <c r="F9" t="s">
        <v>54</v>
      </c>
      <c r="G9">
        <v>7.7990490000000001</v>
      </c>
      <c r="H9">
        <v>6.9660780000000004</v>
      </c>
      <c r="I9">
        <v>0.83297100000000002</v>
      </c>
      <c r="J9">
        <v>8</v>
      </c>
      <c r="K9" t="str">
        <f>_xlfn.TEXTJOIN("_",TRUE,Table_V_FFS_ESAOT_MAX_10_CATEGORIES[[#This Row],[PORTFOLIO_CODE]],Table_V_FFS_ESAOT_MAX_10_CATEGORIES[[#This Row],[REPORT_ITEM]],Table_V_FFS_ESAOT_MAX_10_CATEGORIES[[#This Row],[RANK]])</f>
        <v>809_ESAOT_8</v>
      </c>
    </row>
    <row r="10" spans="1:11" x14ac:dyDescent="0.25">
      <c r="A10" t="s">
        <v>102</v>
      </c>
      <c r="B10" t="s">
        <v>128</v>
      </c>
      <c r="C10" t="s">
        <v>16351</v>
      </c>
      <c r="D10" s="2">
        <v>46175.451666666668</v>
      </c>
      <c r="E10" t="s">
        <v>45</v>
      </c>
      <c r="F10" t="s">
        <v>14668</v>
      </c>
      <c r="G10">
        <v>7.1045109999999996</v>
      </c>
      <c r="H10">
        <v>4.8478180000000002</v>
      </c>
      <c r="I10">
        <v>2.2566929999999998</v>
      </c>
      <c r="J10">
        <v>9</v>
      </c>
      <c r="K10" t="str">
        <f>_xlfn.TEXTJOIN("_",TRUE,Table_V_FFS_ESAOT_MAX_10_CATEGORIES[[#This Row],[PORTFOLIO_CODE]],Table_V_FFS_ESAOT_MAX_10_CATEGORIES[[#This Row],[REPORT_ITEM]],Table_V_FFS_ESAOT_MAX_10_CATEGORIES[[#This Row],[RANK]])</f>
        <v>809_ESAOT_9</v>
      </c>
    </row>
    <row r="11" spans="1:11" x14ac:dyDescent="0.25">
      <c r="A11" t="s">
        <v>102</v>
      </c>
      <c r="B11" t="s">
        <v>128</v>
      </c>
      <c r="C11" t="s">
        <v>16351</v>
      </c>
      <c r="D11" s="2">
        <v>46175.451666666668</v>
      </c>
      <c r="E11" t="s">
        <v>14661</v>
      </c>
      <c r="F11" t="s">
        <v>52</v>
      </c>
      <c r="G11">
        <v>7.0095369999999999</v>
      </c>
      <c r="H11">
        <v>6.7909579999999998</v>
      </c>
      <c r="I11">
        <v>0.218579</v>
      </c>
      <c r="J11">
        <v>10</v>
      </c>
      <c r="K11" t="str">
        <f>_xlfn.TEXTJOIN("_",TRUE,Table_V_FFS_ESAOT_MAX_10_CATEGORIES[[#This Row],[PORTFOLIO_CODE]],Table_V_FFS_ESAOT_MAX_10_CATEGORIES[[#This Row],[REPORT_ITEM]],Table_V_FFS_ESAOT_MAX_10_CATEGORIES[[#This Row],[RANK]])</f>
        <v>809_ESAOT_10</v>
      </c>
    </row>
    <row r="12" spans="1:11" x14ac:dyDescent="0.25">
      <c r="A12" t="s">
        <v>11</v>
      </c>
      <c r="B12" t="s">
        <v>128</v>
      </c>
      <c r="C12" t="s">
        <v>16351</v>
      </c>
      <c r="D12" s="2">
        <v>46175.447025462963</v>
      </c>
      <c r="E12" t="s">
        <v>139</v>
      </c>
      <c r="F12" t="s">
        <v>14671</v>
      </c>
      <c r="G12">
        <v>24.864084999999999</v>
      </c>
      <c r="H12">
        <v>25.687059999999999</v>
      </c>
      <c r="I12">
        <v>-0.82297500000000001</v>
      </c>
      <c r="J12">
        <v>1</v>
      </c>
      <c r="K12" t="str">
        <f>_xlfn.TEXTJOIN("_",TRUE,Table_V_FFS_ESAOT_MAX_10_CATEGORIES[[#This Row],[PORTFOLIO_CODE]],Table_V_FFS_ESAOT_MAX_10_CATEGORIES[[#This Row],[REPORT_ITEM]],Table_V_FFS_ESAOT_MAX_10_CATEGORIES[[#This Row],[RANK]])</f>
        <v>811_ESAOT_1</v>
      </c>
    </row>
    <row r="13" spans="1:11" x14ac:dyDescent="0.25">
      <c r="A13" t="s">
        <v>11</v>
      </c>
      <c r="B13" t="s">
        <v>128</v>
      </c>
      <c r="C13" t="s">
        <v>16351</v>
      </c>
      <c r="D13" s="2">
        <v>46175.447025462963</v>
      </c>
      <c r="E13" t="s">
        <v>137</v>
      </c>
      <c r="F13" t="s">
        <v>16</v>
      </c>
      <c r="G13">
        <v>20.832075</v>
      </c>
      <c r="H13">
        <v>17.872920000000001</v>
      </c>
      <c r="I13">
        <v>2.959155</v>
      </c>
      <c r="J13">
        <v>2</v>
      </c>
      <c r="K13" t="str">
        <f>_xlfn.TEXTJOIN("_",TRUE,Table_V_FFS_ESAOT_MAX_10_CATEGORIES[[#This Row],[PORTFOLIO_CODE]],Table_V_FFS_ESAOT_MAX_10_CATEGORIES[[#This Row],[REPORT_ITEM]],Table_V_FFS_ESAOT_MAX_10_CATEGORIES[[#This Row],[RANK]])</f>
        <v>811_ESAOT_2</v>
      </c>
    </row>
    <row r="14" spans="1:11" x14ac:dyDescent="0.25">
      <c r="A14" t="s">
        <v>11</v>
      </c>
      <c r="B14" t="s">
        <v>128</v>
      </c>
      <c r="C14" t="s">
        <v>16351</v>
      </c>
      <c r="D14" s="2">
        <v>46175.447025462963</v>
      </c>
      <c r="E14" t="s">
        <v>136</v>
      </c>
      <c r="F14" t="s">
        <v>15</v>
      </c>
      <c r="G14">
        <v>14.499383999999999</v>
      </c>
      <c r="H14">
        <v>13.605899000000001</v>
      </c>
      <c r="I14">
        <v>0.89348499999999997</v>
      </c>
      <c r="J14">
        <v>3</v>
      </c>
      <c r="K14" t="str">
        <f>_xlfn.TEXTJOIN("_",TRUE,Table_V_FFS_ESAOT_MAX_10_CATEGORIES[[#This Row],[PORTFOLIO_CODE]],Table_V_FFS_ESAOT_MAX_10_CATEGORIES[[#This Row],[REPORT_ITEM]],Table_V_FFS_ESAOT_MAX_10_CATEGORIES[[#This Row],[RANK]])</f>
        <v>811_ESAOT_3</v>
      </c>
    </row>
    <row r="15" spans="1:11" x14ac:dyDescent="0.25">
      <c r="A15" t="s">
        <v>11</v>
      </c>
      <c r="B15" t="s">
        <v>128</v>
      </c>
      <c r="C15" t="s">
        <v>16351</v>
      </c>
      <c r="D15" s="2">
        <v>46175.447025462963</v>
      </c>
      <c r="E15" t="s">
        <v>14677</v>
      </c>
      <c r="F15" t="s">
        <v>18</v>
      </c>
      <c r="G15">
        <v>10.603043</v>
      </c>
      <c r="H15">
        <v>11.869287999999999</v>
      </c>
      <c r="I15">
        <v>-1.2662450000000001</v>
      </c>
      <c r="J15">
        <v>4</v>
      </c>
      <c r="K15" t="str">
        <f>_xlfn.TEXTJOIN("_",TRUE,Table_V_FFS_ESAOT_MAX_10_CATEGORIES[[#This Row],[PORTFOLIO_CODE]],Table_V_FFS_ESAOT_MAX_10_CATEGORIES[[#This Row],[REPORT_ITEM]],Table_V_FFS_ESAOT_MAX_10_CATEGORIES[[#This Row],[RANK]])</f>
        <v>811_ESAOT_4</v>
      </c>
    </row>
    <row r="16" spans="1:11" x14ac:dyDescent="0.25">
      <c r="A16" t="s">
        <v>11</v>
      </c>
      <c r="B16" t="s">
        <v>128</v>
      </c>
      <c r="C16" t="s">
        <v>16351</v>
      </c>
      <c r="D16" s="2">
        <v>46175.447025462963</v>
      </c>
      <c r="E16" t="s">
        <v>138</v>
      </c>
      <c r="F16" t="s">
        <v>14</v>
      </c>
      <c r="G16">
        <v>7.261145</v>
      </c>
      <c r="H16">
        <v>7.6114090000000001</v>
      </c>
      <c r="I16">
        <v>-0.35026400000000002</v>
      </c>
      <c r="J16">
        <v>5</v>
      </c>
      <c r="K16" t="str">
        <f>_xlfn.TEXTJOIN("_",TRUE,Table_V_FFS_ESAOT_MAX_10_CATEGORIES[[#This Row],[PORTFOLIO_CODE]],Table_V_FFS_ESAOT_MAX_10_CATEGORIES[[#This Row],[REPORT_ITEM]],Table_V_FFS_ESAOT_MAX_10_CATEGORIES[[#This Row],[RANK]])</f>
        <v>811_ESAOT_5</v>
      </c>
    </row>
    <row r="17" spans="1:11" x14ac:dyDescent="0.25">
      <c r="A17" t="s">
        <v>11</v>
      </c>
      <c r="B17" t="s">
        <v>128</v>
      </c>
      <c r="C17" t="s">
        <v>16351</v>
      </c>
      <c r="D17" s="2">
        <v>46175.447025462963</v>
      </c>
      <c r="E17" t="s">
        <v>151</v>
      </c>
      <c r="F17" t="s">
        <v>14676</v>
      </c>
      <c r="G17">
        <v>7.1714979999999997</v>
      </c>
      <c r="H17">
        <v>6.5224919999999997</v>
      </c>
      <c r="I17">
        <v>0.64900599999999997</v>
      </c>
      <c r="J17">
        <v>6</v>
      </c>
      <c r="K17" t="str">
        <f>_xlfn.TEXTJOIN("_",TRUE,Table_V_FFS_ESAOT_MAX_10_CATEGORIES[[#This Row],[PORTFOLIO_CODE]],Table_V_FFS_ESAOT_MAX_10_CATEGORIES[[#This Row],[REPORT_ITEM]],Table_V_FFS_ESAOT_MAX_10_CATEGORIES[[#This Row],[RANK]])</f>
        <v>811_ESAOT_6</v>
      </c>
    </row>
    <row r="18" spans="1:11" x14ac:dyDescent="0.25">
      <c r="A18" t="s">
        <v>11</v>
      </c>
      <c r="B18" t="s">
        <v>128</v>
      </c>
      <c r="C18" t="s">
        <v>16351</v>
      </c>
      <c r="D18" s="2">
        <v>46175.447025462963</v>
      </c>
      <c r="E18" t="s">
        <v>14673</v>
      </c>
      <c r="F18" t="s">
        <v>13</v>
      </c>
      <c r="G18">
        <v>6.261088</v>
      </c>
      <c r="H18">
        <v>8.7700519999999997</v>
      </c>
      <c r="I18">
        <v>-2.5089640000000002</v>
      </c>
      <c r="J18">
        <v>7</v>
      </c>
      <c r="K18" t="str">
        <f>_xlfn.TEXTJOIN("_",TRUE,Table_V_FFS_ESAOT_MAX_10_CATEGORIES[[#This Row],[PORTFOLIO_CODE]],Table_V_FFS_ESAOT_MAX_10_CATEGORIES[[#This Row],[REPORT_ITEM]],Table_V_FFS_ESAOT_MAX_10_CATEGORIES[[#This Row],[RANK]])</f>
        <v>811_ESAOT_7</v>
      </c>
    </row>
    <row r="19" spans="1:11" x14ac:dyDescent="0.25">
      <c r="A19" t="s">
        <v>11</v>
      </c>
      <c r="B19" t="s">
        <v>128</v>
      </c>
      <c r="C19" t="s">
        <v>16351</v>
      </c>
      <c r="D19" s="2">
        <v>46175.447025462963</v>
      </c>
      <c r="E19" t="s">
        <v>14674</v>
      </c>
      <c r="F19" t="s">
        <v>14675</v>
      </c>
      <c r="G19">
        <v>5.9155170000000004</v>
      </c>
      <c r="H19">
        <v>5.3657979999999998</v>
      </c>
      <c r="I19">
        <v>0.54971899999999996</v>
      </c>
      <c r="J19">
        <v>8</v>
      </c>
      <c r="K19" t="str">
        <f>_xlfn.TEXTJOIN("_",TRUE,Table_V_FFS_ESAOT_MAX_10_CATEGORIES[[#This Row],[PORTFOLIO_CODE]],Table_V_FFS_ESAOT_MAX_10_CATEGORIES[[#This Row],[REPORT_ITEM]],Table_V_FFS_ESAOT_MAX_10_CATEGORIES[[#This Row],[RANK]])</f>
        <v>811_ESAOT_8</v>
      </c>
    </row>
    <row r="20" spans="1:11" x14ac:dyDescent="0.25">
      <c r="A20" t="s">
        <v>11</v>
      </c>
      <c r="B20" t="s">
        <v>128</v>
      </c>
      <c r="C20" t="s">
        <v>16351</v>
      </c>
      <c r="D20" s="2">
        <v>46175.447025462963</v>
      </c>
      <c r="E20" t="s">
        <v>14672</v>
      </c>
      <c r="F20" t="s">
        <v>12</v>
      </c>
      <c r="G20">
        <v>2.5921650000000001</v>
      </c>
      <c r="H20">
        <v>2.6950810000000001</v>
      </c>
      <c r="I20">
        <v>-0.10291599999999999</v>
      </c>
      <c r="J20">
        <v>9</v>
      </c>
      <c r="K20" t="str">
        <f>_xlfn.TEXTJOIN("_",TRUE,Table_V_FFS_ESAOT_MAX_10_CATEGORIES[[#This Row],[PORTFOLIO_CODE]],Table_V_FFS_ESAOT_MAX_10_CATEGORIES[[#This Row],[REPORT_ITEM]],Table_V_FFS_ESAOT_MAX_10_CATEGORIES[[#This Row],[RANK]])</f>
        <v>811_ESAOT_9</v>
      </c>
    </row>
    <row r="21" spans="1:11" x14ac:dyDescent="0.25">
      <c r="A21" t="s">
        <v>83</v>
      </c>
      <c r="B21" t="s">
        <v>128</v>
      </c>
      <c r="C21" t="s">
        <v>16351</v>
      </c>
      <c r="D21" s="2">
        <v>46175.451666666668</v>
      </c>
      <c r="E21" t="s">
        <v>14606</v>
      </c>
      <c r="F21" t="s">
        <v>14607</v>
      </c>
      <c r="G21">
        <v>31.021045999999998</v>
      </c>
      <c r="H21">
        <v>32.514609</v>
      </c>
      <c r="I21">
        <v>-1.493563</v>
      </c>
      <c r="J21">
        <v>1</v>
      </c>
      <c r="K21" t="str">
        <f>_xlfn.TEXTJOIN("_",TRUE,Table_V_FFS_ESAOT_MAX_10_CATEGORIES[[#This Row],[PORTFOLIO_CODE]],Table_V_FFS_ESAOT_MAX_10_CATEGORIES[[#This Row],[REPORT_ITEM]],Table_V_FFS_ESAOT_MAX_10_CATEGORIES[[#This Row],[RANK]])</f>
        <v>816_ESAOT_1</v>
      </c>
    </row>
    <row r="22" spans="1:11" x14ac:dyDescent="0.25">
      <c r="A22" t="s">
        <v>83</v>
      </c>
      <c r="B22" t="s">
        <v>128</v>
      </c>
      <c r="C22" t="s">
        <v>16351</v>
      </c>
      <c r="D22" s="2">
        <v>46175.451666666668</v>
      </c>
      <c r="E22" t="s">
        <v>14602</v>
      </c>
      <c r="F22" t="s">
        <v>14603</v>
      </c>
      <c r="G22">
        <v>18.367619000000001</v>
      </c>
      <c r="H22">
        <v>19.559436999999999</v>
      </c>
      <c r="I22">
        <v>-1.191818</v>
      </c>
      <c r="J22">
        <v>2</v>
      </c>
      <c r="K22" t="str">
        <f>_xlfn.TEXTJOIN("_",TRUE,Table_V_FFS_ESAOT_MAX_10_CATEGORIES[[#This Row],[PORTFOLIO_CODE]],Table_V_FFS_ESAOT_MAX_10_CATEGORIES[[#This Row],[REPORT_ITEM]],Table_V_FFS_ESAOT_MAX_10_CATEGORIES[[#This Row],[RANK]])</f>
        <v>816_ESAOT_2</v>
      </c>
    </row>
    <row r="23" spans="1:11" x14ac:dyDescent="0.25">
      <c r="A23" t="s">
        <v>83</v>
      </c>
      <c r="B23" t="s">
        <v>128</v>
      </c>
      <c r="C23" t="s">
        <v>16351</v>
      </c>
      <c r="D23" s="2">
        <v>46175.451666666668</v>
      </c>
      <c r="E23" t="s">
        <v>14608</v>
      </c>
      <c r="F23" t="s">
        <v>14609</v>
      </c>
      <c r="G23">
        <v>18.337616000000001</v>
      </c>
      <c r="H23">
        <v>17.157647000000001</v>
      </c>
      <c r="I23">
        <v>1.179969</v>
      </c>
      <c r="J23">
        <v>3</v>
      </c>
      <c r="K23" t="str">
        <f>_xlfn.TEXTJOIN("_",TRUE,Table_V_FFS_ESAOT_MAX_10_CATEGORIES[[#This Row],[PORTFOLIO_CODE]],Table_V_FFS_ESAOT_MAX_10_CATEGORIES[[#This Row],[REPORT_ITEM]],Table_V_FFS_ESAOT_MAX_10_CATEGORIES[[#This Row],[RANK]])</f>
        <v>816_ESAOT_3</v>
      </c>
    </row>
    <row r="24" spans="1:11" x14ac:dyDescent="0.25">
      <c r="A24" t="s">
        <v>83</v>
      </c>
      <c r="B24" t="s">
        <v>128</v>
      </c>
      <c r="C24" t="s">
        <v>16351</v>
      </c>
      <c r="D24" s="2">
        <v>46175.451666666668</v>
      </c>
      <c r="E24" t="s">
        <v>14611</v>
      </c>
      <c r="F24" t="s">
        <v>16</v>
      </c>
      <c r="G24">
        <v>11.450530000000001</v>
      </c>
      <c r="H24">
        <v>9.9636130000000005</v>
      </c>
      <c r="I24">
        <v>1.486917</v>
      </c>
      <c r="J24">
        <v>4</v>
      </c>
      <c r="K24" t="str">
        <f>_xlfn.TEXTJOIN("_",TRUE,Table_V_FFS_ESAOT_MAX_10_CATEGORIES[[#This Row],[PORTFOLIO_CODE]],Table_V_FFS_ESAOT_MAX_10_CATEGORIES[[#This Row],[REPORT_ITEM]],Table_V_FFS_ESAOT_MAX_10_CATEGORIES[[#This Row],[RANK]])</f>
        <v>816_ESAOT_4</v>
      </c>
    </row>
    <row r="25" spans="1:11" x14ac:dyDescent="0.25">
      <c r="A25" t="s">
        <v>83</v>
      </c>
      <c r="B25" t="s">
        <v>128</v>
      </c>
      <c r="C25" t="s">
        <v>16351</v>
      </c>
      <c r="D25" s="2">
        <v>46175.451666666668</v>
      </c>
      <c r="E25" t="s">
        <v>14604</v>
      </c>
      <c r="F25" t="s">
        <v>14605</v>
      </c>
      <c r="G25">
        <v>10.773167000000001</v>
      </c>
      <c r="H25">
        <v>10.986891</v>
      </c>
      <c r="I25">
        <v>-0.213724</v>
      </c>
      <c r="J25">
        <v>5</v>
      </c>
      <c r="K25" t="str">
        <f>_xlfn.TEXTJOIN("_",TRUE,Table_V_FFS_ESAOT_MAX_10_CATEGORIES[[#This Row],[PORTFOLIO_CODE]],Table_V_FFS_ESAOT_MAX_10_CATEGORIES[[#This Row],[REPORT_ITEM]],Table_V_FFS_ESAOT_MAX_10_CATEGORIES[[#This Row],[RANK]])</f>
        <v>816_ESAOT_5</v>
      </c>
    </row>
    <row r="26" spans="1:11" x14ac:dyDescent="0.25">
      <c r="A26" t="s">
        <v>83</v>
      </c>
      <c r="B26" t="s">
        <v>128</v>
      </c>
      <c r="C26" t="s">
        <v>16351</v>
      </c>
      <c r="D26" s="2">
        <v>46175.451666666668</v>
      </c>
      <c r="E26" t="s">
        <v>14610</v>
      </c>
      <c r="F26" t="s">
        <v>52</v>
      </c>
      <c r="G26">
        <v>5.9801900000000003</v>
      </c>
      <c r="H26">
        <v>5.6291599999999997</v>
      </c>
      <c r="I26">
        <v>0.35103000000000001</v>
      </c>
      <c r="J26">
        <v>6</v>
      </c>
      <c r="K26" t="str">
        <f>_xlfn.TEXTJOIN("_",TRUE,Table_V_FFS_ESAOT_MAX_10_CATEGORIES[[#This Row],[PORTFOLIO_CODE]],Table_V_FFS_ESAOT_MAX_10_CATEGORIES[[#This Row],[REPORT_ITEM]],Table_V_FFS_ESAOT_MAX_10_CATEGORIES[[#This Row],[RANK]])</f>
        <v>816_ESAOT_6</v>
      </c>
    </row>
    <row r="27" spans="1:11" x14ac:dyDescent="0.25">
      <c r="A27" t="s">
        <v>83</v>
      </c>
      <c r="B27" t="s">
        <v>128</v>
      </c>
      <c r="C27" t="s">
        <v>16351</v>
      </c>
      <c r="D27" s="2">
        <v>46175.451666666668</v>
      </c>
      <c r="E27" t="s">
        <v>14612</v>
      </c>
      <c r="F27" t="s">
        <v>54</v>
      </c>
      <c r="G27">
        <v>4.0698309999999998</v>
      </c>
      <c r="H27">
        <v>4.1886429999999999</v>
      </c>
      <c r="I27">
        <v>-0.118812</v>
      </c>
      <c r="J27">
        <v>7</v>
      </c>
      <c r="K27" t="str">
        <f>_xlfn.TEXTJOIN("_",TRUE,Table_V_FFS_ESAOT_MAX_10_CATEGORIES[[#This Row],[PORTFOLIO_CODE]],Table_V_FFS_ESAOT_MAX_10_CATEGORIES[[#This Row],[REPORT_ITEM]],Table_V_FFS_ESAOT_MAX_10_CATEGORIES[[#This Row],[RANK]])</f>
        <v>816_ESAOT_7</v>
      </c>
    </row>
    <row r="28" spans="1:11" x14ac:dyDescent="0.25">
      <c r="A28" t="s">
        <v>70</v>
      </c>
      <c r="B28" t="s">
        <v>128</v>
      </c>
      <c r="C28" t="s">
        <v>16351</v>
      </c>
      <c r="D28" s="2">
        <v>46175.446192129632</v>
      </c>
      <c r="E28" t="s">
        <v>45</v>
      </c>
      <c r="F28" t="s">
        <v>14668</v>
      </c>
      <c r="G28">
        <v>19.54712</v>
      </c>
      <c r="H28">
        <v>19.856476000000001</v>
      </c>
      <c r="I28">
        <v>-0.30935600000000002</v>
      </c>
      <c r="J28">
        <v>1</v>
      </c>
      <c r="K28" t="str">
        <f>_xlfn.TEXTJOIN("_",TRUE,Table_V_FFS_ESAOT_MAX_10_CATEGORIES[[#This Row],[PORTFOLIO_CODE]],Table_V_FFS_ESAOT_MAX_10_CATEGORIES[[#This Row],[REPORT_ITEM]],Table_V_FFS_ESAOT_MAX_10_CATEGORIES[[#This Row],[RANK]])</f>
        <v>821_ESAOT_1</v>
      </c>
    </row>
    <row r="29" spans="1:11" x14ac:dyDescent="0.25">
      <c r="A29" t="s">
        <v>70</v>
      </c>
      <c r="B29" t="s">
        <v>128</v>
      </c>
      <c r="C29" t="s">
        <v>16351</v>
      </c>
      <c r="D29" s="2">
        <v>46175.446192129632</v>
      </c>
      <c r="E29" t="s">
        <v>14662</v>
      </c>
      <c r="F29" t="s">
        <v>14663</v>
      </c>
      <c r="G29">
        <v>15.95401</v>
      </c>
      <c r="H29">
        <v>16.730588999999998</v>
      </c>
      <c r="I29">
        <v>-0.77657900000000002</v>
      </c>
      <c r="J29">
        <v>2</v>
      </c>
      <c r="K29" t="str">
        <f>_xlfn.TEXTJOIN("_",TRUE,Table_V_FFS_ESAOT_MAX_10_CATEGORIES[[#This Row],[PORTFOLIO_CODE]],Table_V_FFS_ESAOT_MAX_10_CATEGORIES[[#This Row],[REPORT_ITEM]],Table_V_FFS_ESAOT_MAX_10_CATEGORIES[[#This Row],[RANK]])</f>
        <v>821_ESAOT_2</v>
      </c>
    </row>
    <row r="30" spans="1:11" x14ac:dyDescent="0.25">
      <c r="A30" t="s">
        <v>70</v>
      </c>
      <c r="B30" t="s">
        <v>128</v>
      </c>
      <c r="C30" t="s">
        <v>16351</v>
      </c>
      <c r="D30" s="2">
        <v>46175.446192129632</v>
      </c>
      <c r="E30" t="s">
        <v>14669</v>
      </c>
      <c r="F30" t="s">
        <v>55</v>
      </c>
      <c r="G30">
        <v>12.92393</v>
      </c>
      <c r="H30">
        <v>11.346194000000001</v>
      </c>
      <c r="I30">
        <v>1.577736</v>
      </c>
      <c r="J30">
        <v>3</v>
      </c>
      <c r="K30" t="str">
        <f>_xlfn.TEXTJOIN("_",TRUE,Table_V_FFS_ESAOT_MAX_10_CATEGORIES[[#This Row],[PORTFOLIO_CODE]],Table_V_FFS_ESAOT_MAX_10_CATEGORIES[[#This Row],[REPORT_ITEM]],Table_V_FFS_ESAOT_MAX_10_CATEGORIES[[#This Row],[RANK]])</f>
        <v>821_ESAOT_3</v>
      </c>
    </row>
    <row r="31" spans="1:11" x14ac:dyDescent="0.25">
      <c r="A31" t="s">
        <v>70</v>
      </c>
      <c r="B31" t="s">
        <v>128</v>
      </c>
      <c r="C31" t="s">
        <v>16351</v>
      </c>
      <c r="D31" s="2">
        <v>46175.446192129632</v>
      </c>
      <c r="E31" t="s">
        <v>14665</v>
      </c>
      <c r="F31" t="s">
        <v>56</v>
      </c>
      <c r="G31">
        <v>10.357676</v>
      </c>
      <c r="H31">
        <v>12.524374</v>
      </c>
      <c r="I31">
        <v>-2.1666979999999998</v>
      </c>
      <c r="J31">
        <v>4</v>
      </c>
      <c r="K31" t="str">
        <f>_xlfn.TEXTJOIN("_",TRUE,Table_V_FFS_ESAOT_MAX_10_CATEGORIES[[#This Row],[PORTFOLIO_CODE]],Table_V_FFS_ESAOT_MAX_10_CATEGORIES[[#This Row],[REPORT_ITEM]],Table_V_FFS_ESAOT_MAX_10_CATEGORIES[[#This Row],[RANK]])</f>
        <v>821_ESAOT_4</v>
      </c>
    </row>
    <row r="32" spans="1:11" x14ac:dyDescent="0.25">
      <c r="A32" t="s">
        <v>70</v>
      </c>
      <c r="B32" t="s">
        <v>128</v>
      </c>
      <c r="C32" t="s">
        <v>16351</v>
      </c>
      <c r="D32" s="2">
        <v>46175.446192129632</v>
      </c>
      <c r="E32" t="s">
        <v>14653</v>
      </c>
      <c r="F32" t="s">
        <v>16</v>
      </c>
      <c r="G32">
        <v>8.3251430000000006</v>
      </c>
      <c r="H32">
        <v>8.290089</v>
      </c>
      <c r="I32">
        <v>3.5054000000000002E-2</v>
      </c>
      <c r="J32">
        <v>5</v>
      </c>
      <c r="K32" t="str">
        <f>_xlfn.TEXTJOIN("_",TRUE,Table_V_FFS_ESAOT_MAX_10_CATEGORIES[[#This Row],[PORTFOLIO_CODE]],Table_V_FFS_ESAOT_MAX_10_CATEGORIES[[#This Row],[REPORT_ITEM]],Table_V_FFS_ESAOT_MAX_10_CATEGORIES[[#This Row],[RANK]])</f>
        <v>821_ESAOT_5</v>
      </c>
    </row>
    <row r="33" spans="1:11" x14ac:dyDescent="0.25">
      <c r="A33" t="s">
        <v>70</v>
      </c>
      <c r="B33" t="s">
        <v>128</v>
      </c>
      <c r="C33" t="s">
        <v>16351</v>
      </c>
      <c r="D33" s="2">
        <v>46175.446192129632</v>
      </c>
      <c r="E33" t="s">
        <v>44</v>
      </c>
      <c r="F33" t="s">
        <v>14621</v>
      </c>
      <c r="G33">
        <v>7.6775099999999998</v>
      </c>
      <c r="H33">
        <v>5.5324109999999997</v>
      </c>
      <c r="I33">
        <v>2.1450990000000001</v>
      </c>
      <c r="J33">
        <v>6</v>
      </c>
      <c r="K33" t="str">
        <f>_xlfn.TEXTJOIN("_",TRUE,Table_V_FFS_ESAOT_MAX_10_CATEGORIES[[#This Row],[PORTFOLIO_CODE]],Table_V_FFS_ESAOT_MAX_10_CATEGORIES[[#This Row],[REPORT_ITEM]],Table_V_FFS_ESAOT_MAX_10_CATEGORIES[[#This Row],[RANK]])</f>
        <v>821_ESAOT_6</v>
      </c>
    </row>
    <row r="34" spans="1:11" x14ac:dyDescent="0.25">
      <c r="A34" t="s">
        <v>70</v>
      </c>
      <c r="B34" t="s">
        <v>128</v>
      </c>
      <c r="C34" t="s">
        <v>16351</v>
      </c>
      <c r="D34" s="2">
        <v>46175.446192129632</v>
      </c>
      <c r="E34" t="s">
        <v>14661</v>
      </c>
      <c r="F34" t="s">
        <v>52</v>
      </c>
      <c r="G34">
        <v>6.9925560000000004</v>
      </c>
      <c r="H34">
        <v>6.9552329999999998</v>
      </c>
      <c r="I34">
        <v>3.7323000000000002E-2</v>
      </c>
      <c r="J34">
        <v>7</v>
      </c>
      <c r="K34" t="str">
        <f>_xlfn.TEXTJOIN("_",TRUE,Table_V_FFS_ESAOT_MAX_10_CATEGORIES[[#This Row],[PORTFOLIO_CODE]],Table_V_FFS_ESAOT_MAX_10_CATEGORIES[[#This Row],[REPORT_ITEM]],Table_V_FFS_ESAOT_MAX_10_CATEGORIES[[#This Row],[RANK]])</f>
        <v>821_ESAOT_7</v>
      </c>
    </row>
    <row r="35" spans="1:11" x14ac:dyDescent="0.25">
      <c r="A35" t="s">
        <v>70</v>
      </c>
      <c r="B35" t="s">
        <v>128</v>
      </c>
      <c r="C35" t="s">
        <v>16351</v>
      </c>
      <c r="D35" s="2">
        <v>46175.446192129632</v>
      </c>
      <c r="E35" t="s">
        <v>53</v>
      </c>
      <c r="F35" t="s">
        <v>54</v>
      </c>
      <c r="G35">
        <v>6.6627109999999998</v>
      </c>
      <c r="H35">
        <v>6.0477410000000003</v>
      </c>
      <c r="I35">
        <v>0.61497000000000002</v>
      </c>
      <c r="J35">
        <v>8</v>
      </c>
      <c r="K35" t="str">
        <f>_xlfn.TEXTJOIN("_",TRUE,Table_V_FFS_ESAOT_MAX_10_CATEGORIES[[#This Row],[PORTFOLIO_CODE]],Table_V_FFS_ESAOT_MAX_10_CATEGORIES[[#This Row],[REPORT_ITEM]],Table_V_FFS_ESAOT_MAX_10_CATEGORIES[[#This Row],[RANK]])</f>
        <v>821_ESAOT_8</v>
      </c>
    </row>
    <row r="36" spans="1:11" x14ac:dyDescent="0.25">
      <c r="A36" t="s">
        <v>70</v>
      </c>
      <c r="B36" t="s">
        <v>128</v>
      </c>
      <c r="C36" t="s">
        <v>16351</v>
      </c>
      <c r="D36" s="2">
        <v>46175.446192129632</v>
      </c>
      <c r="E36" t="s">
        <v>14666</v>
      </c>
      <c r="F36" t="s">
        <v>14667</v>
      </c>
      <c r="G36">
        <v>6.0245749999999996</v>
      </c>
      <c r="H36">
        <v>6.3581770000000004</v>
      </c>
      <c r="I36">
        <v>-0.33360200000000001</v>
      </c>
      <c r="J36">
        <v>9</v>
      </c>
      <c r="K36" t="str">
        <f>_xlfn.TEXTJOIN("_",TRUE,Table_V_FFS_ESAOT_MAX_10_CATEGORIES[[#This Row],[PORTFOLIO_CODE]],Table_V_FFS_ESAOT_MAX_10_CATEGORIES[[#This Row],[REPORT_ITEM]],Table_V_FFS_ESAOT_MAX_10_CATEGORIES[[#This Row],[RANK]])</f>
        <v>821_ESAOT_9</v>
      </c>
    </row>
    <row r="37" spans="1:11" x14ac:dyDescent="0.25">
      <c r="A37" t="s">
        <v>70</v>
      </c>
      <c r="B37" t="s">
        <v>128</v>
      </c>
      <c r="C37" t="s">
        <v>16351</v>
      </c>
      <c r="D37" s="2">
        <v>46175.446192129632</v>
      </c>
      <c r="E37" t="s">
        <v>14684</v>
      </c>
      <c r="F37" t="s">
        <v>26</v>
      </c>
      <c r="G37">
        <v>5.5347689999999998</v>
      </c>
      <c r="H37">
        <v>6.3587160000000003</v>
      </c>
      <c r="I37">
        <v>-0.82394699999999998</v>
      </c>
      <c r="J37">
        <v>10</v>
      </c>
      <c r="K37" t="str">
        <f>_xlfn.TEXTJOIN("_",TRUE,Table_V_FFS_ESAOT_MAX_10_CATEGORIES[[#This Row],[PORTFOLIO_CODE]],Table_V_FFS_ESAOT_MAX_10_CATEGORIES[[#This Row],[REPORT_ITEM]],Table_V_FFS_ESAOT_MAX_10_CATEGORIES[[#This Row],[RANK]])</f>
        <v>821_ESAOT_10</v>
      </c>
    </row>
    <row r="38" spans="1:11" x14ac:dyDescent="0.25">
      <c r="A38" t="s">
        <v>97</v>
      </c>
      <c r="B38" t="s">
        <v>128</v>
      </c>
      <c r="C38" t="s">
        <v>16351</v>
      </c>
      <c r="D38" s="2">
        <v>46175.446215277778</v>
      </c>
      <c r="E38" t="s">
        <v>14666</v>
      </c>
      <c r="F38" t="s">
        <v>14667</v>
      </c>
      <c r="G38">
        <v>17.367754000000001</v>
      </c>
      <c r="H38">
        <v>16.710822</v>
      </c>
      <c r="I38">
        <v>0.65693199999999996</v>
      </c>
      <c r="J38">
        <v>1</v>
      </c>
      <c r="K38" t="str">
        <f>_xlfn.TEXTJOIN("_",TRUE,Table_V_FFS_ESAOT_MAX_10_CATEGORIES[[#This Row],[PORTFOLIO_CODE]],Table_V_FFS_ESAOT_MAX_10_CATEGORIES[[#This Row],[REPORT_ITEM]],Table_V_FFS_ESAOT_MAX_10_CATEGORIES[[#This Row],[RANK]])</f>
        <v>822_ESAOT_1</v>
      </c>
    </row>
    <row r="39" spans="1:11" x14ac:dyDescent="0.25">
      <c r="A39" t="s">
        <v>97</v>
      </c>
      <c r="B39" t="s">
        <v>128</v>
      </c>
      <c r="C39" t="s">
        <v>16351</v>
      </c>
      <c r="D39" s="2">
        <v>46175.446215277778</v>
      </c>
      <c r="E39" t="s">
        <v>14660</v>
      </c>
      <c r="F39" t="s">
        <v>57</v>
      </c>
      <c r="G39">
        <v>14.570373</v>
      </c>
      <c r="H39">
        <v>15.075735999999999</v>
      </c>
      <c r="I39">
        <v>-0.50536300000000001</v>
      </c>
      <c r="J39">
        <v>2</v>
      </c>
      <c r="K39" t="str">
        <f>_xlfn.TEXTJOIN("_",TRUE,Table_V_FFS_ESAOT_MAX_10_CATEGORIES[[#This Row],[PORTFOLIO_CODE]],Table_V_FFS_ESAOT_MAX_10_CATEGORIES[[#This Row],[REPORT_ITEM]],Table_V_FFS_ESAOT_MAX_10_CATEGORIES[[#This Row],[RANK]])</f>
        <v>822_ESAOT_2</v>
      </c>
    </row>
    <row r="40" spans="1:11" x14ac:dyDescent="0.25">
      <c r="A40" t="s">
        <v>97</v>
      </c>
      <c r="B40" t="s">
        <v>128</v>
      </c>
      <c r="C40" t="s">
        <v>16351</v>
      </c>
      <c r="D40" s="2">
        <v>46175.446215277778</v>
      </c>
      <c r="E40" t="s">
        <v>14665</v>
      </c>
      <c r="F40" t="s">
        <v>56</v>
      </c>
      <c r="G40">
        <v>11.837375</v>
      </c>
      <c r="H40">
        <v>13.368485</v>
      </c>
      <c r="I40">
        <v>-1.53111</v>
      </c>
      <c r="J40">
        <v>3</v>
      </c>
      <c r="K40" t="str">
        <f>_xlfn.TEXTJOIN("_",TRUE,Table_V_FFS_ESAOT_MAX_10_CATEGORIES[[#This Row],[PORTFOLIO_CODE]],Table_V_FFS_ESAOT_MAX_10_CATEGORIES[[#This Row],[REPORT_ITEM]],Table_V_FFS_ESAOT_MAX_10_CATEGORIES[[#This Row],[RANK]])</f>
        <v>822_ESAOT_3</v>
      </c>
    </row>
    <row r="41" spans="1:11" x14ac:dyDescent="0.25">
      <c r="A41" t="s">
        <v>97</v>
      </c>
      <c r="B41" t="s">
        <v>128</v>
      </c>
      <c r="C41" t="s">
        <v>16351</v>
      </c>
      <c r="D41" s="2">
        <v>46175.446215277778</v>
      </c>
      <c r="E41" t="s">
        <v>14669</v>
      </c>
      <c r="F41" t="s">
        <v>55</v>
      </c>
      <c r="G41">
        <v>9.5598860000000005</v>
      </c>
      <c r="H41">
        <v>8.2941660000000006</v>
      </c>
      <c r="I41">
        <v>1.26572</v>
      </c>
      <c r="J41">
        <v>4</v>
      </c>
      <c r="K41" t="str">
        <f>_xlfn.TEXTJOIN("_",TRUE,Table_V_FFS_ESAOT_MAX_10_CATEGORIES[[#This Row],[PORTFOLIO_CODE]],Table_V_FFS_ESAOT_MAX_10_CATEGORIES[[#This Row],[REPORT_ITEM]],Table_V_FFS_ESAOT_MAX_10_CATEGORIES[[#This Row],[RANK]])</f>
        <v>822_ESAOT_4</v>
      </c>
    </row>
    <row r="42" spans="1:11" x14ac:dyDescent="0.25">
      <c r="A42" t="s">
        <v>97</v>
      </c>
      <c r="B42" t="s">
        <v>128</v>
      </c>
      <c r="C42" t="s">
        <v>16351</v>
      </c>
      <c r="D42" s="2">
        <v>46175.446215277778</v>
      </c>
      <c r="E42" t="s">
        <v>14662</v>
      </c>
      <c r="F42" t="s">
        <v>14663</v>
      </c>
      <c r="G42">
        <v>8.3884349999999994</v>
      </c>
      <c r="H42">
        <v>10.343715</v>
      </c>
      <c r="I42">
        <v>-1.9552799999999999</v>
      </c>
      <c r="J42">
        <v>5</v>
      </c>
      <c r="K42" t="str">
        <f>_xlfn.TEXTJOIN("_",TRUE,Table_V_FFS_ESAOT_MAX_10_CATEGORIES[[#This Row],[PORTFOLIO_CODE]],Table_V_FFS_ESAOT_MAX_10_CATEGORIES[[#This Row],[REPORT_ITEM]],Table_V_FFS_ESAOT_MAX_10_CATEGORIES[[#This Row],[RANK]])</f>
        <v>822_ESAOT_5</v>
      </c>
    </row>
    <row r="43" spans="1:11" x14ac:dyDescent="0.25">
      <c r="A43" t="s">
        <v>97</v>
      </c>
      <c r="B43" t="s">
        <v>128</v>
      </c>
      <c r="C43" t="s">
        <v>16351</v>
      </c>
      <c r="D43" s="2">
        <v>46175.446215277778</v>
      </c>
      <c r="E43" t="s">
        <v>14653</v>
      </c>
      <c r="F43" t="s">
        <v>16</v>
      </c>
      <c r="G43">
        <v>8.2090189999999996</v>
      </c>
      <c r="H43">
        <v>8.2257259999999999</v>
      </c>
      <c r="I43">
        <v>-1.6707E-2</v>
      </c>
      <c r="J43">
        <v>6</v>
      </c>
      <c r="K43" t="str">
        <f>_xlfn.TEXTJOIN("_",TRUE,Table_V_FFS_ESAOT_MAX_10_CATEGORIES[[#This Row],[PORTFOLIO_CODE]],Table_V_FFS_ESAOT_MAX_10_CATEGORIES[[#This Row],[REPORT_ITEM]],Table_V_FFS_ESAOT_MAX_10_CATEGORIES[[#This Row],[RANK]])</f>
        <v>822_ESAOT_6</v>
      </c>
    </row>
    <row r="44" spans="1:11" x14ac:dyDescent="0.25">
      <c r="A44" t="s">
        <v>97</v>
      </c>
      <c r="B44" t="s">
        <v>128</v>
      </c>
      <c r="C44" t="s">
        <v>16351</v>
      </c>
      <c r="D44" s="2">
        <v>46175.446215277778</v>
      </c>
      <c r="E44" t="s">
        <v>14664</v>
      </c>
      <c r="F44" t="s">
        <v>51</v>
      </c>
      <c r="G44">
        <v>8.1540619999999997</v>
      </c>
      <c r="H44">
        <v>9.3764950000000002</v>
      </c>
      <c r="I44">
        <v>-1.2224330000000001</v>
      </c>
      <c r="J44">
        <v>7</v>
      </c>
      <c r="K44" t="str">
        <f>_xlfn.TEXTJOIN("_",TRUE,Table_V_FFS_ESAOT_MAX_10_CATEGORIES[[#This Row],[PORTFOLIO_CODE]],Table_V_FFS_ESAOT_MAX_10_CATEGORIES[[#This Row],[REPORT_ITEM]],Table_V_FFS_ESAOT_MAX_10_CATEGORIES[[#This Row],[RANK]])</f>
        <v>822_ESAOT_7</v>
      </c>
    </row>
    <row r="45" spans="1:11" x14ac:dyDescent="0.25">
      <c r="A45" t="s">
        <v>97</v>
      </c>
      <c r="B45" t="s">
        <v>128</v>
      </c>
      <c r="C45" t="s">
        <v>16351</v>
      </c>
      <c r="D45" s="2">
        <v>46175.446215277778</v>
      </c>
      <c r="E45" t="s">
        <v>53</v>
      </c>
      <c r="F45" t="s">
        <v>54</v>
      </c>
      <c r="G45">
        <v>7.7990490000000001</v>
      </c>
      <c r="H45">
        <v>6.9660780000000004</v>
      </c>
      <c r="I45">
        <v>0.83297100000000002</v>
      </c>
      <c r="J45">
        <v>8</v>
      </c>
      <c r="K45" t="str">
        <f>_xlfn.TEXTJOIN("_",TRUE,Table_V_FFS_ESAOT_MAX_10_CATEGORIES[[#This Row],[PORTFOLIO_CODE]],Table_V_FFS_ESAOT_MAX_10_CATEGORIES[[#This Row],[REPORT_ITEM]],Table_V_FFS_ESAOT_MAX_10_CATEGORIES[[#This Row],[RANK]])</f>
        <v>822_ESAOT_8</v>
      </c>
    </row>
    <row r="46" spans="1:11" x14ac:dyDescent="0.25">
      <c r="A46" t="s">
        <v>97</v>
      </c>
      <c r="B46" t="s">
        <v>128</v>
      </c>
      <c r="C46" t="s">
        <v>16351</v>
      </c>
      <c r="D46" s="2">
        <v>46175.446215277778</v>
      </c>
      <c r="E46" t="s">
        <v>45</v>
      </c>
      <c r="F46" t="s">
        <v>14668</v>
      </c>
      <c r="G46">
        <v>7.1045109999999996</v>
      </c>
      <c r="H46">
        <v>4.8478180000000002</v>
      </c>
      <c r="I46">
        <v>2.2566929999999998</v>
      </c>
      <c r="J46">
        <v>9</v>
      </c>
      <c r="K46" t="str">
        <f>_xlfn.TEXTJOIN("_",TRUE,Table_V_FFS_ESAOT_MAX_10_CATEGORIES[[#This Row],[PORTFOLIO_CODE]],Table_V_FFS_ESAOT_MAX_10_CATEGORIES[[#This Row],[REPORT_ITEM]],Table_V_FFS_ESAOT_MAX_10_CATEGORIES[[#This Row],[RANK]])</f>
        <v>822_ESAOT_9</v>
      </c>
    </row>
    <row r="47" spans="1:11" x14ac:dyDescent="0.25">
      <c r="A47" t="s">
        <v>97</v>
      </c>
      <c r="B47" t="s">
        <v>128</v>
      </c>
      <c r="C47" t="s">
        <v>16351</v>
      </c>
      <c r="D47" s="2">
        <v>46175.446215277778</v>
      </c>
      <c r="E47" t="s">
        <v>14661</v>
      </c>
      <c r="F47" t="s">
        <v>52</v>
      </c>
      <c r="G47">
        <v>7.0095369999999999</v>
      </c>
      <c r="H47">
        <v>6.7909579999999998</v>
      </c>
      <c r="I47">
        <v>0.218579</v>
      </c>
      <c r="J47">
        <v>10</v>
      </c>
      <c r="K47" t="str">
        <f>_xlfn.TEXTJOIN("_",TRUE,Table_V_FFS_ESAOT_MAX_10_CATEGORIES[[#This Row],[PORTFOLIO_CODE]],Table_V_FFS_ESAOT_MAX_10_CATEGORIES[[#This Row],[REPORT_ITEM]],Table_V_FFS_ESAOT_MAX_10_CATEGORIES[[#This Row],[RANK]])</f>
        <v>822_ESAOT_10</v>
      </c>
    </row>
    <row r="48" spans="1:11" x14ac:dyDescent="0.25">
      <c r="A48" t="s">
        <v>73</v>
      </c>
      <c r="B48" t="s">
        <v>128</v>
      </c>
      <c r="C48" t="s">
        <v>16351</v>
      </c>
      <c r="D48" s="2">
        <v>46175.445983796293</v>
      </c>
      <c r="E48" t="s">
        <v>45</v>
      </c>
      <c r="F48" t="s">
        <v>14668</v>
      </c>
      <c r="G48">
        <v>19.532264000000001</v>
      </c>
      <c r="H48">
        <v>19.481024999999999</v>
      </c>
      <c r="I48">
        <v>5.1239E-2</v>
      </c>
      <c r="J48">
        <v>1</v>
      </c>
      <c r="K48" t="str">
        <f>_xlfn.TEXTJOIN("_",TRUE,Table_V_FFS_ESAOT_MAX_10_CATEGORIES[[#This Row],[PORTFOLIO_CODE]],Table_V_FFS_ESAOT_MAX_10_CATEGORIES[[#This Row],[REPORT_ITEM]],Table_V_FFS_ESAOT_MAX_10_CATEGORIES[[#This Row],[RANK]])</f>
        <v>823_ESAOT_1</v>
      </c>
    </row>
    <row r="49" spans="1:11" x14ac:dyDescent="0.25">
      <c r="A49" t="s">
        <v>73</v>
      </c>
      <c r="B49" t="s">
        <v>128</v>
      </c>
      <c r="C49" t="s">
        <v>16351</v>
      </c>
      <c r="D49" s="2">
        <v>46175.445983796293</v>
      </c>
      <c r="E49" t="s">
        <v>14662</v>
      </c>
      <c r="F49" t="s">
        <v>14663</v>
      </c>
      <c r="G49">
        <v>15.941884</v>
      </c>
      <c r="H49">
        <v>16.414242000000002</v>
      </c>
      <c r="I49">
        <v>-0.472358</v>
      </c>
      <c r="J49">
        <v>2</v>
      </c>
      <c r="K49" t="str">
        <f>_xlfn.TEXTJOIN("_",TRUE,Table_V_FFS_ESAOT_MAX_10_CATEGORIES[[#This Row],[PORTFOLIO_CODE]],Table_V_FFS_ESAOT_MAX_10_CATEGORIES[[#This Row],[REPORT_ITEM]],Table_V_FFS_ESAOT_MAX_10_CATEGORIES[[#This Row],[RANK]])</f>
        <v>823_ESAOT_2</v>
      </c>
    </row>
    <row r="50" spans="1:11" x14ac:dyDescent="0.25">
      <c r="A50" t="s">
        <v>73</v>
      </c>
      <c r="B50" t="s">
        <v>128</v>
      </c>
      <c r="C50" t="s">
        <v>16351</v>
      </c>
      <c r="D50" s="2">
        <v>46175.445983796293</v>
      </c>
      <c r="E50" t="s">
        <v>14669</v>
      </c>
      <c r="F50" t="s">
        <v>55</v>
      </c>
      <c r="G50">
        <v>12.914107</v>
      </c>
      <c r="H50">
        <v>11.131657000000001</v>
      </c>
      <c r="I50">
        <v>1.7824500000000001</v>
      </c>
      <c r="J50">
        <v>3</v>
      </c>
      <c r="K50" t="str">
        <f>_xlfn.TEXTJOIN("_",TRUE,Table_V_FFS_ESAOT_MAX_10_CATEGORIES[[#This Row],[PORTFOLIO_CODE]],Table_V_FFS_ESAOT_MAX_10_CATEGORIES[[#This Row],[REPORT_ITEM]],Table_V_FFS_ESAOT_MAX_10_CATEGORIES[[#This Row],[RANK]])</f>
        <v>823_ESAOT_3</v>
      </c>
    </row>
    <row r="51" spans="1:11" x14ac:dyDescent="0.25">
      <c r="A51" t="s">
        <v>73</v>
      </c>
      <c r="B51" t="s">
        <v>128</v>
      </c>
      <c r="C51" t="s">
        <v>16351</v>
      </c>
      <c r="D51" s="2">
        <v>46175.445983796293</v>
      </c>
      <c r="E51" t="s">
        <v>14665</v>
      </c>
      <c r="F51" t="s">
        <v>56</v>
      </c>
      <c r="G51">
        <v>10.349804000000001</v>
      </c>
      <c r="H51">
        <v>12.287559999999999</v>
      </c>
      <c r="I51">
        <v>-1.937756</v>
      </c>
      <c r="J51">
        <v>4</v>
      </c>
      <c r="K51" t="str">
        <f>_xlfn.TEXTJOIN("_",TRUE,Table_V_FFS_ESAOT_MAX_10_CATEGORIES[[#This Row],[PORTFOLIO_CODE]],Table_V_FFS_ESAOT_MAX_10_CATEGORIES[[#This Row],[REPORT_ITEM]],Table_V_FFS_ESAOT_MAX_10_CATEGORIES[[#This Row],[RANK]])</f>
        <v>823_ESAOT_4</v>
      </c>
    </row>
    <row r="52" spans="1:11" x14ac:dyDescent="0.25">
      <c r="A52" t="s">
        <v>73</v>
      </c>
      <c r="B52" t="s">
        <v>128</v>
      </c>
      <c r="C52" t="s">
        <v>16351</v>
      </c>
      <c r="D52" s="2">
        <v>46175.445983796293</v>
      </c>
      <c r="E52" t="s">
        <v>14653</v>
      </c>
      <c r="F52" t="s">
        <v>16</v>
      </c>
      <c r="G52">
        <v>8.318816</v>
      </c>
      <c r="H52">
        <v>8.1333369999999992</v>
      </c>
      <c r="I52">
        <v>0.185479</v>
      </c>
      <c r="J52">
        <v>5</v>
      </c>
      <c r="K52" t="str">
        <f>_xlfn.TEXTJOIN("_",TRUE,Table_V_FFS_ESAOT_MAX_10_CATEGORIES[[#This Row],[PORTFOLIO_CODE]],Table_V_FFS_ESAOT_MAX_10_CATEGORIES[[#This Row],[REPORT_ITEM]],Table_V_FFS_ESAOT_MAX_10_CATEGORIES[[#This Row],[RANK]])</f>
        <v>823_ESAOT_5</v>
      </c>
    </row>
    <row r="53" spans="1:11" x14ac:dyDescent="0.25">
      <c r="A53" t="s">
        <v>73</v>
      </c>
      <c r="B53" t="s">
        <v>128</v>
      </c>
      <c r="C53" t="s">
        <v>16351</v>
      </c>
      <c r="D53" s="2">
        <v>46175.445983796293</v>
      </c>
      <c r="E53" t="s">
        <v>44</v>
      </c>
      <c r="F53" t="s">
        <v>14621</v>
      </c>
      <c r="G53">
        <v>7.7476760000000002</v>
      </c>
      <c r="H53">
        <v>7.3186280000000004</v>
      </c>
      <c r="I53">
        <v>0.42904799999999998</v>
      </c>
      <c r="J53">
        <v>6</v>
      </c>
      <c r="K53" t="str">
        <f>_xlfn.TEXTJOIN("_",TRUE,Table_V_FFS_ESAOT_MAX_10_CATEGORIES[[#This Row],[PORTFOLIO_CODE]],Table_V_FFS_ESAOT_MAX_10_CATEGORIES[[#This Row],[REPORT_ITEM]],Table_V_FFS_ESAOT_MAX_10_CATEGORIES[[#This Row],[RANK]])</f>
        <v>823_ESAOT_6</v>
      </c>
    </row>
    <row r="54" spans="1:11" x14ac:dyDescent="0.25">
      <c r="A54" t="s">
        <v>73</v>
      </c>
      <c r="B54" t="s">
        <v>128</v>
      </c>
      <c r="C54" t="s">
        <v>16351</v>
      </c>
      <c r="D54" s="2">
        <v>46175.445983796293</v>
      </c>
      <c r="E54" t="s">
        <v>14661</v>
      </c>
      <c r="F54" t="s">
        <v>52</v>
      </c>
      <c r="G54">
        <v>6.9872420000000002</v>
      </c>
      <c r="H54">
        <v>6.8237220000000001</v>
      </c>
      <c r="I54">
        <v>0.16352</v>
      </c>
      <c r="J54">
        <v>7</v>
      </c>
      <c r="K54" t="str">
        <f>_xlfn.TEXTJOIN("_",TRUE,Table_V_FFS_ESAOT_MAX_10_CATEGORIES[[#This Row],[PORTFOLIO_CODE]],Table_V_FFS_ESAOT_MAX_10_CATEGORIES[[#This Row],[REPORT_ITEM]],Table_V_FFS_ESAOT_MAX_10_CATEGORIES[[#This Row],[RANK]])</f>
        <v>823_ESAOT_7</v>
      </c>
    </row>
    <row r="55" spans="1:11" x14ac:dyDescent="0.25">
      <c r="A55" t="s">
        <v>73</v>
      </c>
      <c r="B55" t="s">
        <v>128</v>
      </c>
      <c r="C55" t="s">
        <v>16351</v>
      </c>
      <c r="D55" s="2">
        <v>46175.445983796293</v>
      </c>
      <c r="E55" t="s">
        <v>53</v>
      </c>
      <c r="F55" t="s">
        <v>54</v>
      </c>
      <c r="G55">
        <v>6.6576469999999999</v>
      </c>
      <c r="H55">
        <v>5.933389</v>
      </c>
      <c r="I55">
        <v>0.72425799999999996</v>
      </c>
      <c r="J55">
        <v>8</v>
      </c>
      <c r="K55" t="str">
        <f>_xlfn.TEXTJOIN("_",TRUE,Table_V_FFS_ESAOT_MAX_10_CATEGORIES[[#This Row],[PORTFOLIO_CODE]],Table_V_FFS_ESAOT_MAX_10_CATEGORIES[[#This Row],[REPORT_ITEM]],Table_V_FFS_ESAOT_MAX_10_CATEGORIES[[#This Row],[RANK]])</f>
        <v>823_ESAOT_8</v>
      </c>
    </row>
    <row r="56" spans="1:11" x14ac:dyDescent="0.25">
      <c r="A56" t="s">
        <v>73</v>
      </c>
      <c r="B56" t="s">
        <v>128</v>
      </c>
      <c r="C56" t="s">
        <v>16351</v>
      </c>
      <c r="D56" s="2">
        <v>46175.445983796293</v>
      </c>
      <c r="E56" t="s">
        <v>14666</v>
      </c>
      <c r="F56" t="s">
        <v>14667</v>
      </c>
      <c r="G56">
        <v>6.0199959999999999</v>
      </c>
      <c r="H56">
        <v>6.2379550000000004</v>
      </c>
      <c r="I56">
        <v>-0.21795900000000001</v>
      </c>
      <c r="J56">
        <v>9</v>
      </c>
      <c r="K56" t="str">
        <f>_xlfn.TEXTJOIN("_",TRUE,Table_V_FFS_ESAOT_MAX_10_CATEGORIES[[#This Row],[PORTFOLIO_CODE]],Table_V_FFS_ESAOT_MAX_10_CATEGORIES[[#This Row],[REPORT_ITEM]],Table_V_FFS_ESAOT_MAX_10_CATEGORIES[[#This Row],[RANK]])</f>
        <v>823_ESAOT_9</v>
      </c>
    </row>
    <row r="57" spans="1:11" x14ac:dyDescent="0.25">
      <c r="A57" t="s">
        <v>73</v>
      </c>
      <c r="B57" t="s">
        <v>128</v>
      </c>
      <c r="C57" t="s">
        <v>16351</v>
      </c>
      <c r="D57" s="2">
        <v>46175.445983796293</v>
      </c>
      <c r="E57" t="s">
        <v>14684</v>
      </c>
      <c r="F57" t="s">
        <v>26</v>
      </c>
      <c r="G57">
        <v>5.5305629999999999</v>
      </c>
      <c r="H57">
        <v>6.2384839999999997</v>
      </c>
      <c r="I57">
        <v>-0.70792100000000002</v>
      </c>
      <c r="J57">
        <v>10</v>
      </c>
      <c r="K57" t="str">
        <f>_xlfn.TEXTJOIN("_",TRUE,Table_V_FFS_ESAOT_MAX_10_CATEGORIES[[#This Row],[PORTFOLIO_CODE]],Table_V_FFS_ESAOT_MAX_10_CATEGORIES[[#This Row],[REPORT_ITEM]],Table_V_FFS_ESAOT_MAX_10_CATEGORIES[[#This Row],[RANK]])</f>
        <v>823_ESAOT_10</v>
      </c>
    </row>
    <row r="58" spans="1:11" x14ac:dyDescent="0.25">
      <c r="A58" t="s">
        <v>86</v>
      </c>
      <c r="B58" t="s">
        <v>128</v>
      </c>
      <c r="C58" t="s">
        <v>16351</v>
      </c>
      <c r="D58" s="2">
        <v>46175.448379629626</v>
      </c>
      <c r="E58" t="s">
        <v>14666</v>
      </c>
      <c r="F58" t="s">
        <v>14667</v>
      </c>
      <c r="G58">
        <v>17.367754000000001</v>
      </c>
      <c r="H58">
        <v>16.710822</v>
      </c>
      <c r="I58">
        <v>0.65693199999999996</v>
      </c>
      <c r="J58">
        <v>1</v>
      </c>
      <c r="K58" t="str">
        <f>_xlfn.TEXTJOIN("_",TRUE,Table_V_FFS_ESAOT_MAX_10_CATEGORIES[[#This Row],[PORTFOLIO_CODE]],Table_V_FFS_ESAOT_MAX_10_CATEGORIES[[#This Row],[REPORT_ITEM]],Table_V_FFS_ESAOT_MAX_10_CATEGORIES[[#This Row],[RANK]])</f>
        <v>874_ESAOT_1</v>
      </c>
    </row>
    <row r="59" spans="1:11" x14ac:dyDescent="0.25">
      <c r="A59" t="s">
        <v>86</v>
      </c>
      <c r="B59" t="s">
        <v>128</v>
      </c>
      <c r="C59" t="s">
        <v>16351</v>
      </c>
      <c r="D59" s="2">
        <v>46175.448379629626</v>
      </c>
      <c r="E59" t="s">
        <v>14660</v>
      </c>
      <c r="F59" t="s">
        <v>57</v>
      </c>
      <c r="G59">
        <v>14.570373</v>
      </c>
      <c r="H59">
        <v>15.075735999999999</v>
      </c>
      <c r="I59">
        <v>-0.50536300000000001</v>
      </c>
      <c r="J59">
        <v>2</v>
      </c>
      <c r="K59" t="str">
        <f>_xlfn.TEXTJOIN("_",TRUE,Table_V_FFS_ESAOT_MAX_10_CATEGORIES[[#This Row],[PORTFOLIO_CODE]],Table_V_FFS_ESAOT_MAX_10_CATEGORIES[[#This Row],[REPORT_ITEM]],Table_V_FFS_ESAOT_MAX_10_CATEGORIES[[#This Row],[RANK]])</f>
        <v>874_ESAOT_2</v>
      </c>
    </row>
    <row r="60" spans="1:11" x14ac:dyDescent="0.25">
      <c r="A60" t="s">
        <v>86</v>
      </c>
      <c r="B60" t="s">
        <v>128</v>
      </c>
      <c r="C60" t="s">
        <v>16351</v>
      </c>
      <c r="D60" s="2">
        <v>46175.448379629626</v>
      </c>
      <c r="E60" t="s">
        <v>14665</v>
      </c>
      <c r="F60" t="s">
        <v>56</v>
      </c>
      <c r="G60">
        <v>11.837375</v>
      </c>
      <c r="H60">
        <v>13.368485</v>
      </c>
      <c r="I60">
        <v>-1.53111</v>
      </c>
      <c r="J60">
        <v>3</v>
      </c>
      <c r="K60" t="str">
        <f>_xlfn.TEXTJOIN("_",TRUE,Table_V_FFS_ESAOT_MAX_10_CATEGORIES[[#This Row],[PORTFOLIO_CODE]],Table_V_FFS_ESAOT_MAX_10_CATEGORIES[[#This Row],[REPORT_ITEM]],Table_V_FFS_ESAOT_MAX_10_CATEGORIES[[#This Row],[RANK]])</f>
        <v>874_ESAOT_3</v>
      </c>
    </row>
    <row r="61" spans="1:11" x14ac:dyDescent="0.25">
      <c r="A61" t="s">
        <v>86</v>
      </c>
      <c r="B61" t="s">
        <v>128</v>
      </c>
      <c r="C61" t="s">
        <v>16351</v>
      </c>
      <c r="D61" s="2">
        <v>46175.448379629626</v>
      </c>
      <c r="E61" t="s">
        <v>14669</v>
      </c>
      <c r="F61" t="s">
        <v>55</v>
      </c>
      <c r="G61">
        <v>9.5598860000000005</v>
      </c>
      <c r="H61">
        <v>8.2941660000000006</v>
      </c>
      <c r="I61">
        <v>1.26572</v>
      </c>
      <c r="J61">
        <v>4</v>
      </c>
      <c r="K61" t="str">
        <f>_xlfn.TEXTJOIN("_",TRUE,Table_V_FFS_ESAOT_MAX_10_CATEGORIES[[#This Row],[PORTFOLIO_CODE]],Table_V_FFS_ESAOT_MAX_10_CATEGORIES[[#This Row],[REPORT_ITEM]],Table_V_FFS_ESAOT_MAX_10_CATEGORIES[[#This Row],[RANK]])</f>
        <v>874_ESAOT_4</v>
      </c>
    </row>
    <row r="62" spans="1:11" x14ac:dyDescent="0.25">
      <c r="A62" t="s">
        <v>86</v>
      </c>
      <c r="B62" t="s">
        <v>128</v>
      </c>
      <c r="C62" t="s">
        <v>16351</v>
      </c>
      <c r="D62" s="2">
        <v>46175.448379629626</v>
      </c>
      <c r="E62" t="s">
        <v>14662</v>
      </c>
      <c r="F62" t="s">
        <v>14663</v>
      </c>
      <c r="G62">
        <v>8.3884349999999994</v>
      </c>
      <c r="H62">
        <v>10.343715</v>
      </c>
      <c r="I62">
        <v>-1.9552799999999999</v>
      </c>
      <c r="J62">
        <v>5</v>
      </c>
      <c r="K62" t="str">
        <f>_xlfn.TEXTJOIN("_",TRUE,Table_V_FFS_ESAOT_MAX_10_CATEGORIES[[#This Row],[PORTFOLIO_CODE]],Table_V_FFS_ESAOT_MAX_10_CATEGORIES[[#This Row],[REPORT_ITEM]],Table_V_FFS_ESAOT_MAX_10_CATEGORIES[[#This Row],[RANK]])</f>
        <v>874_ESAOT_5</v>
      </c>
    </row>
    <row r="63" spans="1:11" x14ac:dyDescent="0.25">
      <c r="A63" t="s">
        <v>86</v>
      </c>
      <c r="B63" t="s">
        <v>128</v>
      </c>
      <c r="C63" t="s">
        <v>16351</v>
      </c>
      <c r="D63" s="2">
        <v>46175.448379629626</v>
      </c>
      <c r="E63" t="s">
        <v>14653</v>
      </c>
      <c r="F63" t="s">
        <v>16</v>
      </c>
      <c r="G63">
        <v>8.2090189999999996</v>
      </c>
      <c r="H63">
        <v>8.2257259999999999</v>
      </c>
      <c r="I63">
        <v>-1.6707E-2</v>
      </c>
      <c r="J63">
        <v>6</v>
      </c>
      <c r="K63" t="str">
        <f>_xlfn.TEXTJOIN("_",TRUE,Table_V_FFS_ESAOT_MAX_10_CATEGORIES[[#This Row],[PORTFOLIO_CODE]],Table_V_FFS_ESAOT_MAX_10_CATEGORIES[[#This Row],[REPORT_ITEM]],Table_V_FFS_ESAOT_MAX_10_CATEGORIES[[#This Row],[RANK]])</f>
        <v>874_ESAOT_6</v>
      </c>
    </row>
    <row r="64" spans="1:11" x14ac:dyDescent="0.25">
      <c r="A64" t="s">
        <v>86</v>
      </c>
      <c r="B64" t="s">
        <v>128</v>
      </c>
      <c r="C64" t="s">
        <v>16351</v>
      </c>
      <c r="D64" s="2">
        <v>46175.448379629626</v>
      </c>
      <c r="E64" t="s">
        <v>14664</v>
      </c>
      <c r="F64" t="s">
        <v>51</v>
      </c>
      <c r="G64">
        <v>8.1540619999999997</v>
      </c>
      <c r="H64">
        <v>9.3764950000000002</v>
      </c>
      <c r="I64">
        <v>-1.2224330000000001</v>
      </c>
      <c r="J64">
        <v>7</v>
      </c>
      <c r="K64" t="str">
        <f>_xlfn.TEXTJOIN("_",TRUE,Table_V_FFS_ESAOT_MAX_10_CATEGORIES[[#This Row],[PORTFOLIO_CODE]],Table_V_FFS_ESAOT_MAX_10_CATEGORIES[[#This Row],[REPORT_ITEM]],Table_V_FFS_ESAOT_MAX_10_CATEGORIES[[#This Row],[RANK]])</f>
        <v>874_ESAOT_7</v>
      </c>
    </row>
    <row r="65" spans="1:11" x14ac:dyDescent="0.25">
      <c r="A65" t="s">
        <v>86</v>
      </c>
      <c r="B65" t="s">
        <v>128</v>
      </c>
      <c r="C65" t="s">
        <v>16351</v>
      </c>
      <c r="D65" s="2">
        <v>46175.448379629626</v>
      </c>
      <c r="E65" t="s">
        <v>53</v>
      </c>
      <c r="F65" t="s">
        <v>54</v>
      </c>
      <c r="G65">
        <v>7.7990490000000001</v>
      </c>
      <c r="H65">
        <v>6.9660780000000004</v>
      </c>
      <c r="I65">
        <v>0.83297100000000002</v>
      </c>
      <c r="J65">
        <v>8</v>
      </c>
      <c r="K65" t="str">
        <f>_xlfn.TEXTJOIN("_",TRUE,Table_V_FFS_ESAOT_MAX_10_CATEGORIES[[#This Row],[PORTFOLIO_CODE]],Table_V_FFS_ESAOT_MAX_10_CATEGORIES[[#This Row],[REPORT_ITEM]],Table_V_FFS_ESAOT_MAX_10_CATEGORIES[[#This Row],[RANK]])</f>
        <v>874_ESAOT_8</v>
      </c>
    </row>
    <row r="66" spans="1:11" x14ac:dyDescent="0.25">
      <c r="A66" t="s">
        <v>86</v>
      </c>
      <c r="B66" t="s">
        <v>128</v>
      </c>
      <c r="C66" t="s">
        <v>16351</v>
      </c>
      <c r="D66" s="2">
        <v>46175.448379629626</v>
      </c>
      <c r="E66" t="s">
        <v>45</v>
      </c>
      <c r="F66" t="s">
        <v>14668</v>
      </c>
      <c r="G66">
        <v>7.1045109999999996</v>
      </c>
      <c r="H66">
        <v>4.8478180000000002</v>
      </c>
      <c r="I66">
        <v>2.2566929999999998</v>
      </c>
      <c r="J66">
        <v>9</v>
      </c>
      <c r="K66" t="str">
        <f>_xlfn.TEXTJOIN("_",TRUE,Table_V_FFS_ESAOT_MAX_10_CATEGORIES[[#This Row],[PORTFOLIO_CODE]],Table_V_FFS_ESAOT_MAX_10_CATEGORIES[[#This Row],[REPORT_ITEM]],Table_V_FFS_ESAOT_MAX_10_CATEGORIES[[#This Row],[RANK]])</f>
        <v>874_ESAOT_9</v>
      </c>
    </row>
    <row r="67" spans="1:11" x14ac:dyDescent="0.25">
      <c r="A67" t="s">
        <v>86</v>
      </c>
      <c r="B67" t="s">
        <v>128</v>
      </c>
      <c r="C67" t="s">
        <v>16351</v>
      </c>
      <c r="D67" s="2">
        <v>46175.448379629626</v>
      </c>
      <c r="E67" t="s">
        <v>14661</v>
      </c>
      <c r="F67" t="s">
        <v>52</v>
      </c>
      <c r="G67">
        <v>7.0095369999999999</v>
      </c>
      <c r="H67">
        <v>6.7909579999999998</v>
      </c>
      <c r="I67">
        <v>0.218579</v>
      </c>
      <c r="J67">
        <v>10</v>
      </c>
      <c r="K67" t="str">
        <f>_xlfn.TEXTJOIN("_",TRUE,Table_V_FFS_ESAOT_MAX_10_CATEGORIES[[#This Row],[PORTFOLIO_CODE]],Table_V_FFS_ESAOT_MAX_10_CATEGORIES[[#This Row],[REPORT_ITEM]],Table_V_FFS_ESAOT_MAX_10_CATEGORIES[[#This Row],[RANK]])</f>
        <v>874_ESAOT_10</v>
      </c>
    </row>
    <row r="68" spans="1:11" x14ac:dyDescent="0.25">
      <c r="A68" t="s">
        <v>96</v>
      </c>
      <c r="B68" t="s">
        <v>128</v>
      </c>
      <c r="C68" t="s">
        <v>16351</v>
      </c>
      <c r="D68" s="2">
        <v>46175.448391203703</v>
      </c>
      <c r="E68" t="s">
        <v>14666</v>
      </c>
      <c r="F68" t="s">
        <v>14667</v>
      </c>
      <c r="G68">
        <v>17.367754000000001</v>
      </c>
      <c r="H68">
        <v>16.710822</v>
      </c>
      <c r="I68">
        <v>0.65693199999999996</v>
      </c>
      <c r="J68">
        <v>1</v>
      </c>
      <c r="K68" t="str">
        <f>_xlfn.TEXTJOIN("_",TRUE,Table_V_FFS_ESAOT_MAX_10_CATEGORIES[[#This Row],[PORTFOLIO_CODE]],Table_V_FFS_ESAOT_MAX_10_CATEGORIES[[#This Row],[REPORT_ITEM]],Table_V_FFS_ESAOT_MAX_10_CATEGORIES[[#This Row],[RANK]])</f>
        <v>875_ESAOT_1</v>
      </c>
    </row>
    <row r="69" spans="1:11" x14ac:dyDescent="0.25">
      <c r="A69" t="s">
        <v>96</v>
      </c>
      <c r="B69" t="s">
        <v>128</v>
      </c>
      <c r="C69" t="s">
        <v>16351</v>
      </c>
      <c r="D69" s="2">
        <v>46175.448391203703</v>
      </c>
      <c r="E69" t="s">
        <v>14660</v>
      </c>
      <c r="F69" t="s">
        <v>57</v>
      </c>
      <c r="G69">
        <v>14.570373</v>
      </c>
      <c r="H69">
        <v>15.075735999999999</v>
      </c>
      <c r="I69">
        <v>-0.50536300000000001</v>
      </c>
      <c r="J69">
        <v>2</v>
      </c>
      <c r="K69" t="str">
        <f>_xlfn.TEXTJOIN("_",TRUE,Table_V_FFS_ESAOT_MAX_10_CATEGORIES[[#This Row],[PORTFOLIO_CODE]],Table_V_FFS_ESAOT_MAX_10_CATEGORIES[[#This Row],[REPORT_ITEM]],Table_V_FFS_ESAOT_MAX_10_CATEGORIES[[#This Row],[RANK]])</f>
        <v>875_ESAOT_2</v>
      </c>
    </row>
    <row r="70" spans="1:11" x14ac:dyDescent="0.25">
      <c r="A70" t="s">
        <v>96</v>
      </c>
      <c r="B70" t="s">
        <v>128</v>
      </c>
      <c r="C70" t="s">
        <v>16351</v>
      </c>
      <c r="D70" s="2">
        <v>46175.448391203703</v>
      </c>
      <c r="E70" t="s">
        <v>14665</v>
      </c>
      <c r="F70" t="s">
        <v>56</v>
      </c>
      <c r="G70">
        <v>11.837375</v>
      </c>
      <c r="H70">
        <v>13.368485</v>
      </c>
      <c r="I70">
        <v>-1.53111</v>
      </c>
      <c r="J70">
        <v>3</v>
      </c>
      <c r="K70" t="str">
        <f>_xlfn.TEXTJOIN("_",TRUE,Table_V_FFS_ESAOT_MAX_10_CATEGORIES[[#This Row],[PORTFOLIO_CODE]],Table_V_FFS_ESAOT_MAX_10_CATEGORIES[[#This Row],[REPORT_ITEM]],Table_V_FFS_ESAOT_MAX_10_CATEGORIES[[#This Row],[RANK]])</f>
        <v>875_ESAOT_3</v>
      </c>
    </row>
    <row r="71" spans="1:11" x14ac:dyDescent="0.25">
      <c r="A71" t="s">
        <v>96</v>
      </c>
      <c r="B71" t="s">
        <v>128</v>
      </c>
      <c r="C71" t="s">
        <v>16351</v>
      </c>
      <c r="D71" s="2">
        <v>46175.448391203703</v>
      </c>
      <c r="E71" t="s">
        <v>14669</v>
      </c>
      <c r="F71" t="s">
        <v>55</v>
      </c>
      <c r="G71">
        <v>9.5598860000000005</v>
      </c>
      <c r="H71">
        <v>8.2941660000000006</v>
      </c>
      <c r="I71">
        <v>1.26572</v>
      </c>
      <c r="J71">
        <v>4</v>
      </c>
      <c r="K71" t="str">
        <f>_xlfn.TEXTJOIN("_",TRUE,Table_V_FFS_ESAOT_MAX_10_CATEGORIES[[#This Row],[PORTFOLIO_CODE]],Table_V_FFS_ESAOT_MAX_10_CATEGORIES[[#This Row],[REPORT_ITEM]],Table_V_FFS_ESAOT_MAX_10_CATEGORIES[[#This Row],[RANK]])</f>
        <v>875_ESAOT_4</v>
      </c>
    </row>
    <row r="72" spans="1:11" x14ac:dyDescent="0.25">
      <c r="A72" t="s">
        <v>96</v>
      </c>
      <c r="B72" t="s">
        <v>128</v>
      </c>
      <c r="C72" t="s">
        <v>16351</v>
      </c>
      <c r="D72" s="2">
        <v>46175.448391203703</v>
      </c>
      <c r="E72" t="s">
        <v>14662</v>
      </c>
      <c r="F72" t="s">
        <v>14663</v>
      </c>
      <c r="G72">
        <v>8.3884349999999994</v>
      </c>
      <c r="H72">
        <v>10.343715</v>
      </c>
      <c r="I72">
        <v>-1.9552799999999999</v>
      </c>
      <c r="J72">
        <v>5</v>
      </c>
      <c r="K72" t="str">
        <f>_xlfn.TEXTJOIN("_",TRUE,Table_V_FFS_ESAOT_MAX_10_CATEGORIES[[#This Row],[PORTFOLIO_CODE]],Table_V_FFS_ESAOT_MAX_10_CATEGORIES[[#This Row],[REPORT_ITEM]],Table_V_FFS_ESAOT_MAX_10_CATEGORIES[[#This Row],[RANK]])</f>
        <v>875_ESAOT_5</v>
      </c>
    </row>
    <row r="73" spans="1:11" x14ac:dyDescent="0.25">
      <c r="A73" t="s">
        <v>96</v>
      </c>
      <c r="B73" t="s">
        <v>128</v>
      </c>
      <c r="C73" t="s">
        <v>16351</v>
      </c>
      <c r="D73" s="2">
        <v>46175.448391203703</v>
      </c>
      <c r="E73" t="s">
        <v>14653</v>
      </c>
      <c r="F73" t="s">
        <v>16</v>
      </c>
      <c r="G73">
        <v>8.2090189999999996</v>
      </c>
      <c r="H73">
        <v>8.2257259999999999</v>
      </c>
      <c r="I73">
        <v>-1.6707E-2</v>
      </c>
      <c r="J73">
        <v>6</v>
      </c>
      <c r="K73" t="str">
        <f>_xlfn.TEXTJOIN("_",TRUE,Table_V_FFS_ESAOT_MAX_10_CATEGORIES[[#This Row],[PORTFOLIO_CODE]],Table_V_FFS_ESAOT_MAX_10_CATEGORIES[[#This Row],[REPORT_ITEM]],Table_V_FFS_ESAOT_MAX_10_CATEGORIES[[#This Row],[RANK]])</f>
        <v>875_ESAOT_6</v>
      </c>
    </row>
    <row r="74" spans="1:11" x14ac:dyDescent="0.25">
      <c r="A74" t="s">
        <v>96</v>
      </c>
      <c r="B74" t="s">
        <v>128</v>
      </c>
      <c r="C74" t="s">
        <v>16351</v>
      </c>
      <c r="D74" s="2">
        <v>46175.448391203703</v>
      </c>
      <c r="E74" t="s">
        <v>14664</v>
      </c>
      <c r="F74" t="s">
        <v>51</v>
      </c>
      <c r="G74">
        <v>8.1540619999999997</v>
      </c>
      <c r="H74">
        <v>9.3764950000000002</v>
      </c>
      <c r="I74">
        <v>-1.2224330000000001</v>
      </c>
      <c r="J74">
        <v>7</v>
      </c>
      <c r="K74" t="str">
        <f>_xlfn.TEXTJOIN("_",TRUE,Table_V_FFS_ESAOT_MAX_10_CATEGORIES[[#This Row],[PORTFOLIO_CODE]],Table_V_FFS_ESAOT_MAX_10_CATEGORIES[[#This Row],[REPORT_ITEM]],Table_V_FFS_ESAOT_MAX_10_CATEGORIES[[#This Row],[RANK]])</f>
        <v>875_ESAOT_7</v>
      </c>
    </row>
    <row r="75" spans="1:11" x14ac:dyDescent="0.25">
      <c r="A75" t="s">
        <v>96</v>
      </c>
      <c r="B75" t="s">
        <v>128</v>
      </c>
      <c r="C75" t="s">
        <v>16351</v>
      </c>
      <c r="D75" s="2">
        <v>46175.448391203703</v>
      </c>
      <c r="E75" t="s">
        <v>53</v>
      </c>
      <c r="F75" t="s">
        <v>54</v>
      </c>
      <c r="G75">
        <v>7.7990490000000001</v>
      </c>
      <c r="H75">
        <v>6.9660780000000004</v>
      </c>
      <c r="I75">
        <v>0.83297100000000002</v>
      </c>
      <c r="J75">
        <v>8</v>
      </c>
      <c r="K75" t="str">
        <f>_xlfn.TEXTJOIN("_",TRUE,Table_V_FFS_ESAOT_MAX_10_CATEGORIES[[#This Row],[PORTFOLIO_CODE]],Table_V_FFS_ESAOT_MAX_10_CATEGORIES[[#This Row],[REPORT_ITEM]],Table_V_FFS_ESAOT_MAX_10_CATEGORIES[[#This Row],[RANK]])</f>
        <v>875_ESAOT_8</v>
      </c>
    </row>
    <row r="76" spans="1:11" x14ac:dyDescent="0.25">
      <c r="A76" t="s">
        <v>96</v>
      </c>
      <c r="B76" t="s">
        <v>128</v>
      </c>
      <c r="C76" t="s">
        <v>16351</v>
      </c>
      <c r="D76" s="2">
        <v>46175.448391203703</v>
      </c>
      <c r="E76" t="s">
        <v>45</v>
      </c>
      <c r="F76" t="s">
        <v>14668</v>
      </c>
      <c r="G76">
        <v>7.1045109999999996</v>
      </c>
      <c r="H76">
        <v>4.8478180000000002</v>
      </c>
      <c r="I76">
        <v>2.2566929999999998</v>
      </c>
      <c r="J76">
        <v>9</v>
      </c>
      <c r="K76" t="str">
        <f>_xlfn.TEXTJOIN("_",TRUE,Table_V_FFS_ESAOT_MAX_10_CATEGORIES[[#This Row],[PORTFOLIO_CODE]],Table_V_FFS_ESAOT_MAX_10_CATEGORIES[[#This Row],[REPORT_ITEM]],Table_V_FFS_ESAOT_MAX_10_CATEGORIES[[#This Row],[RANK]])</f>
        <v>875_ESAOT_9</v>
      </c>
    </row>
    <row r="77" spans="1:11" x14ac:dyDescent="0.25">
      <c r="A77" t="s">
        <v>96</v>
      </c>
      <c r="B77" t="s">
        <v>128</v>
      </c>
      <c r="C77" t="s">
        <v>16351</v>
      </c>
      <c r="D77" s="2">
        <v>46175.448391203703</v>
      </c>
      <c r="E77" t="s">
        <v>14661</v>
      </c>
      <c r="F77" t="s">
        <v>52</v>
      </c>
      <c r="G77">
        <v>7.0095369999999999</v>
      </c>
      <c r="H77">
        <v>6.7909579999999998</v>
      </c>
      <c r="I77">
        <v>0.218579</v>
      </c>
      <c r="J77">
        <v>10</v>
      </c>
      <c r="K77" t="str">
        <f>_xlfn.TEXTJOIN("_",TRUE,Table_V_FFS_ESAOT_MAX_10_CATEGORIES[[#This Row],[PORTFOLIO_CODE]],Table_V_FFS_ESAOT_MAX_10_CATEGORIES[[#This Row],[REPORT_ITEM]],Table_V_FFS_ESAOT_MAX_10_CATEGORIES[[#This Row],[RANK]])</f>
        <v>875_ESAOT_10</v>
      </c>
    </row>
    <row r="78" spans="1:11" x14ac:dyDescent="0.25">
      <c r="A78" t="s">
        <v>69</v>
      </c>
      <c r="B78" t="s">
        <v>128</v>
      </c>
      <c r="C78" t="s">
        <v>16351</v>
      </c>
      <c r="D78" s="2">
        <v>46175.44866898148</v>
      </c>
      <c r="E78" t="s">
        <v>14684</v>
      </c>
      <c r="F78" t="s">
        <v>26</v>
      </c>
      <c r="G78">
        <v>100</v>
      </c>
      <c r="H78">
        <v>7.8565800000000001</v>
      </c>
      <c r="I78">
        <v>92.143420000000006</v>
      </c>
      <c r="J78">
        <v>1</v>
      </c>
      <c r="K78" t="str">
        <f>_xlfn.TEXTJOIN("_",TRUE,Table_V_FFS_ESAOT_MAX_10_CATEGORIES[[#This Row],[PORTFOLIO_CODE]],Table_V_FFS_ESAOT_MAX_10_CATEGORIES[[#This Row],[REPORT_ITEM]],Table_V_FFS_ESAOT_MAX_10_CATEGORIES[[#This Row],[RANK]])</f>
        <v>876_ESAOT_1</v>
      </c>
    </row>
    <row r="79" spans="1:11" x14ac:dyDescent="0.25">
      <c r="A79" t="s">
        <v>69</v>
      </c>
      <c r="B79" t="s">
        <v>128</v>
      </c>
      <c r="C79" t="s">
        <v>16351</v>
      </c>
      <c r="D79" s="2">
        <v>46175.44866898148</v>
      </c>
      <c r="E79" t="s">
        <v>14662</v>
      </c>
      <c r="F79" t="s">
        <v>14663</v>
      </c>
      <c r="G79">
        <v>0</v>
      </c>
      <c r="H79">
        <v>16.795282</v>
      </c>
      <c r="I79">
        <v>-16.795282</v>
      </c>
      <c r="J79">
        <v>2</v>
      </c>
      <c r="K79" t="str">
        <f>_xlfn.TEXTJOIN("_",TRUE,Table_V_FFS_ESAOT_MAX_10_CATEGORIES[[#This Row],[PORTFOLIO_CODE]],Table_V_FFS_ESAOT_MAX_10_CATEGORIES[[#This Row],[REPORT_ITEM]],Table_V_FFS_ESAOT_MAX_10_CATEGORIES[[#This Row],[RANK]])</f>
        <v>876_ESAOT_2</v>
      </c>
    </row>
    <row r="80" spans="1:11" x14ac:dyDescent="0.25">
      <c r="A80" t="s">
        <v>69</v>
      </c>
      <c r="B80" t="s">
        <v>128</v>
      </c>
      <c r="C80" t="s">
        <v>16351</v>
      </c>
      <c r="D80" s="2">
        <v>46175.44866898148</v>
      </c>
      <c r="E80" t="s">
        <v>14665</v>
      </c>
      <c r="F80" t="s">
        <v>56</v>
      </c>
      <c r="G80">
        <v>0</v>
      </c>
      <c r="H80">
        <v>12.572803</v>
      </c>
      <c r="I80">
        <v>-12.572803</v>
      </c>
      <c r="J80">
        <v>2</v>
      </c>
      <c r="K80" t="str">
        <f>_xlfn.TEXTJOIN("_",TRUE,Table_V_FFS_ESAOT_MAX_10_CATEGORIES[[#This Row],[PORTFOLIO_CODE]],Table_V_FFS_ESAOT_MAX_10_CATEGORIES[[#This Row],[REPORT_ITEM]],Table_V_FFS_ESAOT_MAX_10_CATEGORIES[[#This Row],[RANK]])</f>
        <v>876_ESAOT_2</v>
      </c>
    </row>
    <row r="81" spans="1:11" x14ac:dyDescent="0.25">
      <c r="A81" t="s">
        <v>69</v>
      </c>
      <c r="B81" t="s">
        <v>128</v>
      </c>
      <c r="C81" t="s">
        <v>16351</v>
      </c>
      <c r="D81" s="2">
        <v>46175.44866898148</v>
      </c>
      <c r="E81" t="s">
        <v>14669</v>
      </c>
      <c r="F81" t="s">
        <v>55</v>
      </c>
      <c r="G81">
        <v>0</v>
      </c>
      <c r="H81">
        <v>11.390067</v>
      </c>
      <c r="I81">
        <v>-11.390067</v>
      </c>
      <c r="J81">
        <v>2</v>
      </c>
      <c r="K81" t="str">
        <f>_xlfn.TEXTJOIN("_",TRUE,Table_V_FFS_ESAOT_MAX_10_CATEGORIES[[#This Row],[PORTFOLIO_CODE]],Table_V_FFS_ESAOT_MAX_10_CATEGORIES[[#This Row],[REPORT_ITEM]],Table_V_FFS_ESAOT_MAX_10_CATEGORIES[[#This Row],[RANK]])</f>
        <v>876_ESAOT_2</v>
      </c>
    </row>
    <row r="82" spans="1:11" x14ac:dyDescent="0.25">
      <c r="A82" t="s">
        <v>69</v>
      </c>
      <c r="B82" t="s">
        <v>128</v>
      </c>
      <c r="C82" t="s">
        <v>16351</v>
      </c>
      <c r="D82" s="2">
        <v>46175.44866898148</v>
      </c>
      <c r="E82" t="s">
        <v>14653</v>
      </c>
      <c r="F82" t="s">
        <v>16</v>
      </c>
      <c r="G82">
        <v>0</v>
      </c>
      <c r="H82">
        <v>8.3221439999999998</v>
      </c>
      <c r="I82">
        <v>-8.3221439999999998</v>
      </c>
      <c r="J82">
        <v>2</v>
      </c>
      <c r="K82" t="str">
        <f>_xlfn.TEXTJOIN("_",TRUE,Table_V_FFS_ESAOT_MAX_10_CATEGORIES[[#This Row],[PORTFOLIO_CODE]],Table_V_FFS_ESAOT_MAX_10_CATEGORIES[[#This Row],[REPORT_ITEM]],Table_V_FFS_ESAOT_MAX_10_CATEGORIES[[#This Row],[RANK]])</f>
        <v>876_ESAOT_2</v>
      </c>
    </row>
    <row r="83" spans="1:11" x14ac:dyDescent="0.25">
      <c r="A83" t="s">
        <v>69</v>
      </c>
      <c r="B83" t="s">
        <v>128</v>
      </c>
      <c r="C83" t="s">
        <v>16351</v>
      </c>
      <c r="D83" s="2">
        <v>46175.44866898148</v>
      </c>
      <c r="E83" t="s">
        <v>14661</v>
      </c>
      <c r="F83" t="s">
        <v>52</v>
      </c>
      <c r="G83">
        <v>0</v>
      </c>
      <c r="H83">
        <v>6.9821270000000002</v>
      </c>
      <c r="I83">
        <v>-6.9821270000000002</v>
      </c>
      <c r="J83">
        <v>2</v>
      </c>
      <c r="K83" t="str">
        <f>_xlfn.TEXTJOIN("_",TRUE,Table_V_FFS_ESAOT_MAX_10_CATEGORIES[[#This Row],[PORTFOLIO_CODE]],Table_V_FFS_ESAOT_MAX_10_CATEGORIES[[#This Row],[REPORT_ITEM]],Table_V_FFS_ESAOT_MAX_10_CATEGORIES[[#This Row],[RANK]])</f>
        <v>876_ESAOT_2</v>
      </c>
    </row>
    <row r="84" spans="1:11" x14ac:dyDescent="0.25">
      <c r="A84" t="s">
        <v>69</v>
      </c>
      <c r="B84" t="s">
        <v>128</v>
      </c>
      <c r="C84" t="s">
        <v>16351</v>
      </c>
      <c r="D84" s="2">
        <v>46175.44866898148</v>
      </c>
      <c r="E84" t="s">
        <v>14666</v>
      </c>
      <c r="F84" t="s">
        <v>14667</v>
      </c>
      <c r="G84">
        <v>0</v>
      </c>
      <c r="H84">
        <v>6.3827629999999997</v>
      </c>
      <c r="I84">
        <v>-6.3827629999999997</v>
      </c>
      <c r="J84">
        <v>2</v>
      </c>
      <c r="K84" t="str">
        <f>_xlfn.TEXTJOIN("_",TRUE,Table_V_FFS_ESAOT_MAX_10_CATEGORIES[[#This Row],[PORTFOLIO_CODE]],Table_V_FFS_ESAOT_MAX_10_CATEGORIES[[#This Row],[REPORT_ITEM]],Table_V_FFS_ESAOT_MAX_10_CATEGORIES[[#This Row],[RANK]])</f>
        <v>876_ESAOT_2</v>
      </c>
    </row>
    <row r="85" spans="1:11" x14ac:dyDescent="0.25">
      <c r="A85" t="s">
        <v>69</v>
      </c>
      <c r="B85" t="s">
        <v>128</v>
      </c>
      <c r="C85" t="s">
        <v>16351</v>
      </c>
      <c r="D85" s="2">
        <v>46175.44866898148</v>
      </c>
      <c r="E85" t="s">
        <v>53</v>
      </c>
      <c r="F85" t="s">
        <v>54</v>
      </c>
      <c r="G85">
        <v>0</v>
      </c>
      <c r="H85">
        <v>6.0711259999999996</v>
      </c>
      <c r="I85">
        <v>-6.0711259999999996</v>
      </c>
      <c r="J85">
        <v>2</v>
      </c>
      <c r="K85" t="str">
        <f>_xlfn.TEXTJOIN("_",TRUE,Table_V_FFS_ESAOT_MAX_10_CATEGORIES[[#This Row],[PORTFOLIO_CODE]],Table_V_FFS_ESAOT_MAX_10_CATEGORIES[[#This Row],[REPORT_ITEM]],Table_V_FFS_ESAOT_MAX_10_CATEGORIES[[#This Row],[RANK]])</f>
        <v>876_ESAOT_2</v>
      </c>
    </row>
    <row r="86" spans="1:11" x14ac:dyDescent="0.25">
      <c r="A86" t="s">
        <v>69</v>
      </c>
      <c r="B86" t="s">
        <v>128</v>
      </c>
      <c r="C86" t="s">
        <v>16351</v>
      </c>
      <c r="D86" s="2">
        <v>46175.44866898148</v>
      </c>
      <c r="E86" t="s">
        <v>14660</v>
      </c>
      <c r="F86" t="s">
        <v>57</v>
      </c>
      <c r="G86">
        <v>0</v>
      </c>
      <c r="H86">
        <v>3.693851</v>
      </c>
      <c r="I86">
        <v>-3.693851</v>
      </c>
      <c r="J86">
        <v>2</v>
      </c>
      <c r="K86" t="str">
        <f>_xlfn.TEXTJOIN("_",TRUE,Table_V_FFS_ESAOT_MAX_10_CATEGORIES[[#This Row],[PORTFOLIO_CODE]],Table_V_FFS_ESAOT_MAX_10_CATEGORIES[[#This Row],[REPORT_ITEM]],Table_V_FFS_ESAOT_MAX_10_CATEGORIES[[#This Row],[RANK]])</f>
        <v>876_ESAOT_2</v>
      </c>
    </row>
    <row r="87" spans="1:11" x14ac:dyDescent="0.25">
      <c r="A87" t="s">
        <v>69</v>
      </c>
      <c r="B87" t="s">
        <v>128</v>
      </c>
      <c r="C87" t="s">
        <v>16351</v>
      </c>
      <c r="D87" s="2">
        <v>46175.44866898148</v>
      </c>
      <c r="E87" t="s">
        <v>45</v>
      </c>
      <c r="F87" t="s">
        <v>14668</v>
      </c>
      <c r="G87">
        <v>0</v>
      </c>
      <c r="H87">
        <v>19.933256</v>
      </c>
      <c r="I87">
        <v>-19.933256</v>
      </c>
      <c r="J87">
        <v>2</v>
      </c>
      <c r="K87" t="str">
        <f>_xlfn.TEXTJOIN("_",TRUE,Table_V_FFS_ESAOT_MAX_10_CATEGORIES[[#This Row],[PORTFOLIO_CODE]],Table_V_FFS_ESAOT_MAX_10_CATEGORIES[[#This Row],[REPORT_ITEM]],Table_V_FFS_ESAOT_MAX_10_CATEGORIES[[#This Row],[RANK]])</f>
        <v>876_ESAOT_2</v>
      </c>
    </row>
    <row r="88" spans="1:11" x14ac:dyDescent="0.25">
      <c r="A88" t="s">
        <v>66</v>
      </c>
      <c r="B88" t="s">
        <v>128</v>
      </c>
      <c r="C88" t="s">
        <v>16351</v>
      </c>
      <c r="D88" s="2">
        <v>46175.450810185182</v>
      </c>
      <c r="E88" t="s">
        <v>45</v>
      </c>
      <c r="F88" t="s">
        <v>14668</v>
      </c>
      <c r="G88">
        <v>19.793413000000001</v>
      </c>
      <c r="H88">
        <v>19.583995000000002</v>
      </c>
      <c r="I88">
        <v>0.20941799999999999</v>
      </c>
      <c r="J88">
        <v>1</v>
      </c>
      <c r="K88" t="str">
        <f>_xlfn.TEXTJOIN("_",TRUE,Table_V_FFS_ESAOT_MAX_10_CATEGORIES[[#This Row],[PORTFOLIO_CODE]],Table_V_FFS_ESAOT_MAX_10_CATEGORIES[[#This Row],[REPORT_ITEM]],Table_V_FFS_ESAOT_MAX_10_CATEGORIES[[#This Row],[RANK]])</f>
        <v>877_ESAOT_1</v>
      </c>
    </row>
    <row r="89" spans="1:11" x14ac:dyDescent="0.25">
      <c r="A89" t="s">
        <v>66</v>
      </c>
      <c r="B89" t="s">
        <v>128</v>
      </c>
      <c r="C89" t="s">
        <v>16351</v>
      </c>
      <c r="D89" s="2">
        <v>46175.450810185182</v>
      </c>
      <c r="E89" t="s">
        <v>14662</v>
      </c>
      <c r="F89" t="s">
        <v>14663</v>
      </c>
      <c r="G89">
        <v>16.15503</v>
      </c>
      <c r="H89">
        <v>16.468644999999999</v>
      </c>
      <c r="I89">
        <v>-0.31361499999999998</v>
      </c>
      <c r="J89">
        <v>2</v>
      </c>
      <c r="K89" t="str">
        <f>_xlfn.TEXTJOIN("_",TRUE,Table_V_FFS_ESAOT_MAX_10_CATEGORIES[[#This Row],[PORTFOLIO_CODE]],Table_V_FFS_ESAOT_MAX_10_CATEGORIES[[#This Row],[REPORT_ITEM]],Table_V_FFS_ESAOT_MAX_10_CATEGORIES[[#This Row],[RANK]])</f>
        <v>877_ESAOT_2</v>
      </c>
    </row>
    <row r="90" spans="1:11" x14ac:dyDescent="0.25">
      <c r="A90" t="s">
        <v>66</v>
      </c>
      <c r="B90" t="s">
        <v>128</v>
      </c>
      <c r="C90" t="s">
        <v>16351</v>
      </c>
      <c r="D90" s="2">
        <v>46175.450810185182</v>
      </c>
      <c r="E90" t="s">
        <v>14669</v>
      </c>
      <c r="F90" t="s">
        <v>55</v>
      </c>
      <c r="G90">
        <v>13.086771000000001</v>
      </c>
      <c r="H90">
        <v>11.117502999999999</v>
      </c>
      <c r="I90">
        <v>1.969268</v>
      </c>
      <c r="J90">
        <v>3</v>
      </c>
      <c r="K90" t="str">
        <f>_xlfn.TEXTJOIN("_",TRUE,Table_V_FFS_ESAOT_MAX_10_CATEGORIES[[#This Row],[PORTFOLIO_CODE]],Table_V_FFS_ESAOT_MAX_10_CATEGORIES[[#This Row],[REPORT_ITEM]],Table_V_FFS_ESAOT_MAX_10_CATEGORIES[[#This Row],[RANK]])</f>
        <v>877_ESAOT_3</v>
      </c>
    </row>
    <row r="91" spans="1:11" x14ac:dyDescent="0.25">
      <c r="A91" t="s">
        <v>66</v>
      </c>
      <c r="B91" t="s">
        <v>128</v>
      </c>
      <c r="C91" t="s">
        <v>16351</v>
      </c>
      <c r="D91" s="2">
        <v>46175.450810185182</v>
      </c>
      <c r="E91" t="s">
        <v>14665</v>
      </c>
      <c r="F91" t="s">
        <v>56</v>
      </c>
      <c r="G91">
        <v>10.488182</v>
      </c>
      <c r="H91">
        <v>12.529024</v>
      </c>
      <c r="I91">
        <v>-2.040842</v>
      </c>
      <c r="J91">
        <v>4</v>
      </c>
      <c r="K91" t="str">
        <f>_xlfn.TEXTJOIN("_",TRUE,Table_V_FFS_ESAOT_MAX_10_CATEGORIES[[#This Row],[PORTFOLIO_CODE]],Table_V_FFS_ESAOT_MAX_10_CATEGORIES[[#This Row],[REPORT_ITEM]],Table_V_FFS_ESAOT_MAX_10_CATEGORIES[[#This Row],[RANK]])</f>
        <v>877_ESAOT_4</v>
      </c>
    </row>
    <row r="92" spans="1:11" x14ac:dyDescent="0.25">
      <c r="A92" t="s">
        <v>66</v>
      </c>
      <c r="B92" t="s">
        <v>128</v>
      </c>
      <c r="C92" t="s">
        <v>16351</v>
      </c>
      <c r="D92" s="2">
        <v>46175.450810185182</v>
      </c>
      <c r="E92" t="s">
        <v>14653</v>
      </c>
      <c r="F92" t="s">
        <v>16</v>
      </c>
      <c r="G92">
        <v>8.4300390000000007</v>
      </c>
      <c r="H92">
        <v>8.1883379999999999</v>
      </c>
      <c r="I92">
        <v>0.241701</v>
      </c>
      <c r="J92">
        <v>5</v>
      </c>
      <c r="K92" t="str">
        <f>_xlfn.TEXTJOIN("_",TRUE,Table_V_FFS_ESAOT_MAX_10_CATEGORIES[[#This Row],[PORTFOLIO_CODE]],Table_V_FFS_ESAOT_MAX_10_CATEGORIES[[#This Row],[REPORT_ITEM]],Table_V_FFS_ESAOT_MAX_10_CATEGORIES[[#This Row],[RANK]])</f>
        <v>877_ESAOT_5</v>
      </c>
    </row>
    <row r="93" spans="1:11" x14ac:dyDescent="0.25">
      <c r="A93" t="s">
        <v>66</v>
      </c>
      <c r="B93" t="s">
        <v>128</v>
      </c>
      <c r="C93" t="s">
        <v>16351</v>
      </c>
      <c r="D93" s="2">
        <v>46175.450810185182</v>
      </c>
      <c r="E93" t="s">
        <v>14661</v>
      </c>
      <c r="F93" t="s">
        <v>52</v>
      </c>
      <c r="G93">
        <v>7.0806620000000002</v>
      </c>
      <c r="H93">
        <v>6.9116860000000004</v>
      </c>
      <c r="I93">
        <v>0.16897599999999999</v>
      </c>
      <c r="J93">
        <v>6</v>
      </c>
      <c r="K93" t="str">
        <f>_xlfn.TEXTJOIN("_",TRUE,Table_V_FFS_ESAOT_MAX_10_CATEGORIES[[#This Row],[PORTFOLIO_CODE]],Table_V_FFS_ESAOT_MAX_10_CATEGORIES[[#This Row],[REPORT_ITEM]],Table_V_FFS_ESAOT_MAX_10_CATEGORIES[[#This Row],[RANK]])</f>
        <v>877_ESAOT_6</v>
      </c>
    </row>
    <row r="94" spans="1:11" x14ac:dyDescent="0.25">
      <c r="A94" t="s">
        <v>66</v>
      </c>
      <c r="B94" t="s">
        <v>128</v>
      </c>
      <c r="C94" t="s">
        <v>16351</v>
      </c>
      <c r="D94" s="2">
        <v>46175.450810185182</v>
      </c>
      <c r="E94" t="s">
        <v>53</v>
      </c>
      <c r="F94" t="s">
        <v>54</v>
      </c>
      <c r="G94">
        <v>6.7466609999999996</v>
      </c>
      <c r="H94">
        <v>5.989992</v>
      </c>
      <c r="I94">
        <v>0.75666900000000004</v>
      </c>
      <c r="J94">
        <v>7</v>
      </c>
      <c r="K94" t="str">
        <f>_xlfn.TEXTJOIN("_",TRUE,Table_V_FFS_ESAOT_MAX_10_CATEGORIES[[#This Row],[PORTFOLIO_CODE]],Table_V_FFS_ESAOT_MAX_10_CATEGORIES[[#This Row],[REPORT_ITEM]],Table_V_FFS_ESAOT_MAX_10_CATEGORIES[[#This Row],[RANK]])</f>
        <v>877_ESAOT_7</v>
      </c>
    </row>
    <row r="95" spans="1:11" x14ac:dyDescent="0.25">
      <c r="A95" t="s">
        <v>66</v>
      </c>
      <c r="B95" t="s">
        <v>128</v>
      </c>
      <c r="C95" t="s">
        <v>16351</v>
      </c>
      <c r="D95" s="2">
        <v>46175.450810185182</v>
      </c>
      <c r="E95" t="s">
        <v>44</v>
      </c>
      <c r="F95" t="s">
        <v>14621</v>
      </c>
      <c r="G95">
        <v>6.5142490000000004</v>
      </c>
      <c r="H95">
        <v>6.9258259999999998</v>
      </c>
      <c r="I95">
        <v>-0.41157700000000003</v>
      </c>
      <c r="J95">
        <v>8</v>
      </c>
      <c r="K95" t="str">
        <f>_xlfn.TEXTJOIN("_",TRUE,Table_V_FFS_ESAOT_MAX_10_CATEGORIES[[#This Row],[PORTFOLIO_CODE]],Table_V_FFS_ESAOT_MAX_10_CATEGORIES[[#This Row],[REPORT_ITEM]],Table_V_FFS_ESAOT_MAX_10_CATEGORIES[[#This Row],[RANK]])</f>
        <v>877_ESAOT_8</v>
      </c>
    </row>
    <row r="96" spans="1:11" x14ac:dyDescent="0.25">
      <c r="A96" t="s">
        <v>66</v>
      </c>
      <c r="B96" t="s">
        <v>128</v>
      </c>
      <c r="C96" t="s">
        <v>16351</v>
      </c>
      <c r="D96" s="2">
        <v>46175.450810185182</v>
      </c>
      <c r="E96" t="s">
        <v>14666</v>
      </c>
      <c r="F96" t="s">
        <v>14667</v>
      </c>
      <c r="G96">
        <v>6.1004849999999999</v>
      </c>
      <c r="H96">
        <v>6.1668940000000001</v>
      </c>
      <c r="I96">
        <v>-6.6408999999999996E-2</v>
      </c>
      <c r="J96">
        <v>9</v>
      </c>
      <c r="K96" t="str">
        <f>_xlfn.TEXTJOIN("_",TRUE,Table_V_FFS_ESAOT_MAX_10_CATEGORIES[[#This Row],[PORTFOLIO_CODE]],Table_V_FFS_ESAOT_MAX_10_CATEGORIES[[#This Row],[REPORT_ITEM]],Table_V_FFS_ESAOT_MAX_10_CATEGORIES[[#This Row],[RANK]])</f>
        <v>877_ESAOT_9</v>
      </c>
    </row>
    <row r="97" spans="1:11" x14ac:dyDescent="0.25">
      <c r="A97" t="s">
        <v>66</v>
      </c>
      <c r="B97" t="s">
        <v>128</v>
      </c>
      <c r="C97" t="s">
        <v>16351</v>
      </c>
      <c r="D97" s="2">
        <v>46175.450810185182</v>
      </c>
      <c r="E97" t="s">
        <v>14684</v>
      </c>
      <c r="F97" t="s">
        <v>26</v>
      </c>
      <c r="G97">
        <v>5.6045069999999999</v>
      </c>
      <c r="H97">
        <v>6.1180979999999998</v>
      </c>
      <c r="I97">
        <v>-0.51359100000000002</v>
      </c>
      <c r="J97">
        <v>10</v>
      </c>
      <c r="K97" t="str">
        <f>_xlfn.TEXTJOIN("_",TRUE,Table_V_FFS_ESAOT_MAX_10_CATEGORIES[[#This Row],[PORTFOLIO_CODE]],Table_V_FFS_ESAOT_MAX_10_CATEGORIES[[#This Row],[REPORT_ITEM]],Table_V_FFS_ESAOT_MAX_10_CATEGORIES[[#This Row],[RANK]])</f>
        <v>877_ESAOT_10</v>
      </c>
    </row>
    <row r="98" spans="1:11" x14ac:dyDescent="0.25">
      <c r="A98" t="s">
        <v>15185</v>
      </c>
      <c r="B98" t="s">
        <v>128</v>
      </c>
      <c r="C98" t="s">
        <v>16351</v>
      </c>
      <c r="D98" s="2">
        <v>46175.445023148146</v>
      </c>
      <c r="E98" t="s">
        <v>44</v>
      </c>
      <c r="F98" t="s">
        <v>14621</v>
      </c>
      <c r="G98">
        <v>18.147624</v>
      </c>
      <c r="H98">
        <v>17.247108000000001</v>
      </c>
      <c r="I98">
        <v>0.90051599999999998</v>
      </c>
      <c r="J98">
        <v>1</v>
      </c>
      <c r="K98" t="str">
        <f>_xlfn.TEXTJOIN("_",TRUE,Table_V_FFS_ESAOT_MAX_10_CATEGORIES[[#This Row],[PORTFOLIO_CODE]],Table_V_FFS_ESAOT_MAX_10_CATEGORIES[[#This Row],[REPORT_ITEM]],Table_V_FFS_ESAOT_MAX_10_CATEGORIES[[#This Row],[RANK]])</f>
        <v>878_ESAOT_1</v>
      </c>
    </row>
    <row r="99" spans="1:11" x14ac:dyDescent="0.25">
      <c r="A99" t="s">
        <v>15185</v>
      </c>
      <c r="B99" t="s">
        <v>128</v>
      </c>
      <c r="C99" t="s">
        <v>16351</v>
      </c>
      <c r="D99" s="2">
        <v>46175.445023148146</v>
      </c>
      <c r="E99" t="s">
        <v>14662</v>
      </c>
      <c r="F99" t="s">
        <v>14663</v>
      </c>
      <c r="G99">
        <v>17.775687999999999</v>
      </c>
      <c r="H99">
        <v>17.660867</v>
      </c>
      <c r="I99">
        <v>0.11482100000000001</v>
      </c>
      <c r="J99">
        <v>2</v>
      </c>
      <c r="K99" t="str">
        <f>_xlfn.TEXTJOIN("_",TRUE,Table_V_FFS_ESAOT_MAX_10_CATEGORIES[[#This Row],[PORTFOLIO_CODE]],Table_V_FFS_ESAOT_MAX_10_CATEGORIES[[#This Row],[REPORT_ITEM]],Table_V_FFS_ESAOT_MAX_10_CATEGORIES[[#This Row],[RANK]])</f>
        <v>878_ESAOT_2</v>
      </c>
    </row>
    <row r="100" spans="1:11" x14ac:dyDescent="0.25">
      <c r="A100" t="s">
        <v>15185</v>
      </c>
      <c r="B100" t="s">
        <v>128</v>
      </c>
      <c r="C100" t="s">
        <v>16351</v>
      </c>
      <c r="D100" s="2">
        <v>46175.445023148146</v>
      </c>
      <c r="E100" t="s">
        <v>14665</v>
      </c>
      <c r="F100" t="s">
        <v>56</v>
      </c>
      <c r="G100">
        <v>13.523262000000001</v>
      </c>
      <c r="H100">
        <v>13.757403999999999</v>
      </c>
      <c r="I100">
        <v>-0.23414199999999999</v>
      </c>
      <c r="J100">
        <v>3</v>
      </c>
      <c r="K100" t="str">
        <f>_xlfn.TEXTJOIN("_",TRUE,Table_V_FFS_ESAOT_MAX_10_CATEGORIES[[#This Row],[PORTFOLIO_CODE]],Table_V_FFS_ESAOT_MAX_10_CATEGORIES[[#This Row],[REPORT_ITEM]],Table_V_FFS_ESAOT_MAX_10_CATEGORIES[[#This Row],[RANK]])</f>
        <v>878_ESAOT_3</v>
      </c>
    </row>
    <row r="101" spans="1:11" x14ac:dyDescent="0.25">
      <c r="A101" t="s">
        <v>15185</v>
      </c>
      <c r="B101" t="s">
        <v>128</v>
      </c>
      <c r="C101" t="s">
        <v>16351</v>
      </c>
      <c r="D101" s="2">
        <v>46175.445023148146</v>
      </c>
      <c r="E101" t="s">
        <v>14661</v>
      </c>
      <c r="F101" t="s">
        <v>52</v>
      </c>
      <c r="G101">
        <v>12.894192</v>
      </c>
      <c r="H101">
        <v>13.356737000000001</v>
      </c>
      <c r="I101">
        <v>-0.46254499999999998</v>
      </c>
      <c r="J101">
        <v>4</v>
      </c>
      <c r="K101" t="str">
        <f>_xlfn.TEXTJOIN("_",TRUE,Table_V_FFS_ESAOT_MAX_10_CATEGORIES[[#This Row],[PORTFOLIO_CODE]],Table_V_FFS_ESAOT_MAX_10_CATEGORIES[[#This Row],[REPORT_ITEM]],Table_V_FFS_ESAOT_MAX_10_CATEGORIES[[#This Row],[RANK]])</f>
        <v>878_ESAOT_4</v>
      </c>
    </row>
    <row r="102" spans="1:11" x14ac:dyDescent="0.25">
      <c r="A102" t="s">
        <v>15185</v>
      </c>
      <c r="B102" t="s">
        <v>128</v>
      </c>
      <c r="C102" t="s">
        <v>16351</v>
      </c>
      <c r="D102" s="2">
        <v>46175.445023148146</v>
      </c>
      <c r="E102" t="s">
        <v>53</v>
      </c>
      <c r="F102" t="s">
        <v>54</v>
      </c>
      <c r="G102">
        <v>11.927061999999999</v>
      </c>
      <c r="H102">
        <v>11.377891999999999</v>
      </c>
      <c r="I102">
        <v>0.54917000000000005</v>
      </c>
      <c r="J102">
        <v>5</v>
      </c>
      <c r="K102" t="str">
        <f>_xlfn.TEXTJOIN("_",TRUE,Table_V_FFS_ESAOT_MAX_10_CATEGORIES[[#This Row],[PORTFOLIO_CODE]],Table_V_FFS_ESAOT_MAX_10_CATEGORIES[[#This Row],[REPORT_ITEM]],Table_V_FFS_ESAOT_MAX_10_CATEGORIES[[#This Row],[RANK]])</f>
        <v>878_ESAOT_5</v>
      </c>
    </row>
    <row r="103" spans="1:11" x14ac:dyDescent="0.25">
      <c r="A103" t="s">
        <v>15185</v>
      </c>
      <c r="B103" t="s">
        <v>128</v>
      </c>
      <c r="C103" t="s">
        <v>16351</v>
      </c>
      <c r="D103" s="2">
        <v>46175.445023148146</v>
      </c>
      <c r="E103" t="s">
        <v>14660</v>
      </c>
      <c r="F103" t="s">
        <v>57</v>
      </c>
      <c r="G103">
        <v>9.1796260000000007</v>
      </c>
      <c r="H103">
        <v>7.9226530000000004</v>
      </c>
      <c r="I103">
        <v>1.2569729999999999</v>
      </c>
      <c r="J103">
        <v>6</v>
      </c>
      <c r="K103" t="str">
        <f>_xlfn.TEXTJOIN("_",TRUE,Table_V_FFS_ESAOT_MAX_10_CATEGORIES[[#This Row],[PORTFOLIO_CODE]],Table_V_FFS_ESAOT_MAX_10_CATEGORIES[[#This Row],[REPORT_ITEM]],Table_V_FFS_ESAOT_MAX_10_CATEGORIES[[#This Row],[RANK]])</f>
        <v>878_ESAOT_6</v>
      </c>
    </row>
    <row r="104" spans="1:11" x14ac:dyDescent="0.25">
      <c r="A104" t="s">
        <v>15185</v>
      </c>
      <c r="B104" t="s">
        <v>128</v>
      </c>
      <c r="C104" t="s">
        <v>16351</v>
      </c>
      <c r="D104" s="2">
        <v>46175.445023148146</v>
      </c>
      <c r="E104" t="s">
        <v>14669</v>
      </c>
      <c r="F104" t="s">
        <v>55</v>
      </c>
      <c r="G104">
        <v>6.063898</v>
      </c>
      <c r="H104">
        <v>8.2599119999999999</v>
      </c>
      <c r="I104">
        <v>-2.1960139999999999</v>
      </c>
      <c r="J104">
        <v>7</v>
      </c>
      <c r="K104" t="str">
        <f>_xlfn.TEXTJOIN("_",TRUE,Table_V_FFS_ESAOT_MAX_10_CATEGORIES[[#This Row],[PORTFOLIO_CODE]],Table_V_FFS_ESAOT_MAX_10_CATEGORIES[[#This Row],[REPORT_ITEM]],Table_V_FFS_ESAOT_MAX_10_CATEGORIES[[#This Row],[RANK]])</f>
        <v>878_ESAOT_7</v>
      </c>
    </row>
    <row r="105" spans="1:11" x14ac:dyDescent="0.25">
      <c r="A105" t="s">
        <v>15185</v>
      </c>
      <c r="B105" t="s">
        <v>128</v>
      </c>
      <c r="C105" t="s">
        <v>16351</v>
      </c>
      <c r="D105" s="2">
        <v>46175.445023148146</v>
      </c>
      <c r="E105" t="s">
        <v>14653</v>
      </c>
      <c r="F105" t="s">
        <v>16</v>
      </c>
      <c r="G105">
        <v>4.8035050000000004</v>
      </c>
      <c r="H105">
        <v>4.286321</v>
      </c>
      <c r="I105">
        <v>0.51718399999999998</v>
      </c>
      <c r="J105">
        <v>8</v>
      </c>
      <c r="K105" t="str">
        <f>_xlfn.TEXTJOIN("_",TRUE,Table_V_FFS_ESAOT_MAX_10_CATEGORIES[[#This Row],[PORTFOLIO_CODE]],Table_V_FFS_ESAOT_MAX_10_CATEGORIES[[#This Row],[REPORT_ITEM]],Table_V_FFS_ESAOT_MAX_10_CATEGORIES[[#This Row],[RANK]])</f>
        <v>878_ESAOT_8</v>
      </c>
    </row>
    <row r="106" spans="1:11" x14ac:dyDescent="0.25">
      <c r="A106" t="s">
        <v>15185</v>
      </c>
      <c r="B106" t="s">
        <v>128</v>
      </c>
      <c r="C106" t="s">
        <v>16351</v>
      </c>
      <c r="D106" s="2">
        <v>46175.445023148146</v>
      </c>
      <c r="E106" t="s">
        <v>14666</v>
      </c>
      <c r="F106" t="s">
        <v>14667</v>
      </c>
      <c r="G106">
        <v>3.6304400000000001</v>
      </c>
      <c r="H106">
        <v>3.6789010000000002</v>
      </c>
      <c r="I106">
        <v>-4.8460999999999997E-2</v>
      </c>
      <c r="J106">
        <v>9</v>
      </c>
      <c r="K106" t="str">
        <f>_xlfn.TEXTJOIN("_",TRUE,Table_V_FFS_ESAOT_MAX_10_CATEGORIES[[#This Row],[PORTFOLIO_CODE]],Table_V_FFS_ESAOT_MAX_10_CATEGORIES[[#This Row],[REPORT_ITEM]],Table_V_FFS_ESAOT_MAX_10_CATEGORIES[[#This Row],[RANK]])</f>
        <v>878_ESAOT_9</v>
      </c>
    </row>
    <row r="107" spans="1:11" x14ac:dyDescent="0.25">
      <c r="A107" t="s">
        <v>15185</v>
      </c>
      <c r="B107" t="s">
        <v>128</v>
      </c>
      <c r="C107" t="s">
        <v>16351</v>
      </c>
      <c r="D107" s="2">
        <v>46175.445023148146</v>
      </c>
      <c r="E107" t="s">
        <v>48</v>
      </c>
      <c r="F107" t="s">
        <v>17</v>
      </c>
      <c r="G107">
        <v>2.0547029999999999</v>
      </c>
      <c r="H107">
        <v>2.4522050000000002</v>
      </c>
      <c r="I107">
        <v>-0.39750200000000002</v>
      </c>
      <c r="J107">
        <v>10</v>
      </c>
      <c r="K107" t="str">
        <f>_xlfn.TEXTJOIN("_",TRUE,Table_V_FFS_ESAOT_MAX_10_CATEGORIES[[#This Row],[PORTFOLIO_CODE]],Table_V_FFS_ESAOT_MAX_10_CATEGORIES[[#This Row],[REPORT_ITEM]],Table_V_FFS_ESAOT_MAX_10_CATEGORIES[[#This Row],[RANK]])</f>
        <v>878_ESAOT_10</v>
      </c>
    </row>
    <row r="108" spans="1:11" x14ac:dyDescent="0.25">
      <c r="A108" t="s">
        <v>76</v>
      </c>
      <c r="B108" t="s">
        <v>128</v>
      </c>
      <c r="C108" t="s">
        <v>16351</v>
      </c>
      <c r="D108" s="2">
        <v>46175.443888888891</v>
      </c>
      <c r="E108" t="s">
        <v>14662</v>
      </c>
      <c r="F108" t="s">
        <v>14663</v>
      </c>
      <c r="G108">
        <v>27.288737000000001</v>
      </c>
      <c r="H108">
        <v>27.510566000000001</v>
      </c>
      <c r="I108">
        <v>-0.221829</v>
      </c>
      <c r="J108">
        <v>1</v>
      </c>
      <c r="K108" t="str">
        <f>_xlfn.TEXTJOIN("_",TRUE,Table_V_FFS_ESAOT_MAX_10_CATEGORIES[[#This Row],[PORTFOLIO_CODE]],Table_V_FFS_ESAOT_MAX_10_CATEGORIES[[#This Row],[REPORT_ITEM]],Table_V_FFS_ESAOT_MAX_10_CATEGORIES[[#This Row],[RANK]])</f>
        <v>879_ESAOT_1</v>
      </c>
    </row>
    <row r="109" spans="1:11" x14ac:dyDescent="0.25">
      <c r="A109" t="s">
        <v>76</v>
      </c>
      <c r="B109" t="s">
        <v>128</v>
      </c>
      <c r="C109" t="s">
        <v>16351</v>
      </c>
      <c r="D109" s="2">
        <v>46175.443888888891</v>
      </c>
      <c r="E109" t="s">
        <v>14666</v>
      </c>
      <c r="F109" t="s">
        <v>14667</v>
      </c>
      <c r="G109">
        <v>14.266104</v>
      </c>
      <c r="H109">
        <v>15.082147000000001</v>
      </c>
      <c r="I109">
        <v>-0.81604299999999996</v>
      </c>
      <c r="J109">
        <v>2</v>
      </c>
      <c r="K109" t="str">
        <f>_xlfn.TEXTJOIN("_",TRUE,Table_V_FFS_ESAOT_MAX_10_CATEGORIES[[#This Row],[PORTFOLIO_CODE]],Table_V_FFS_ESAOT_MAX_10_CATEGORIES[[#This Row],[REPORT_ITEM]],Table_V_FFS_ESAOT_MAX_10_CATEGORIES[[#This Row],[RANK]])</f>
        <v>879_ESAOT_2</v>
      </c>
    </row>
    <row r="110" spans="1:11" x14ac:dyDescent="0.25">
      <c r="A110" t="s">
        <v>76</v>
      </c>
      <c r="B110" t="s">
        <v>128</v>
      </c>
      <c r="C110" t="s">
        <v>16351</v>
      </c>
      <c r="D110" s="2">
        <v>46175.443888888891</v>
      </c>
      <c r="E110" t="s">
        <v>45</v>
      </c>
      <c r="F110" t="s">
        <v>14668</v>
      </c>
      <c r="G110">
        <v>13.787518</v>
      </c>
      <c r="H110">
        <v>12.997382999999999</v>
      </c>
      <c r="I110">
        <v>0.79013500000000003</v>
      </c>
      <c r="J110">
        <v>3</v>
      </c>
      <c r="K110" t="str">
        <f>_xlfn.TEXTJOIN("_",TRUE,Table_V_FFS_ESAOT_MAX_10_CATEGORIES[[#This Row],[PORTFOLIO_CODE]],Table_V_FFS_ESAOT_MAX_10_CATEGORIES[[#This Row],[REPORT_ITEM]],Table_V_FFS_ESAOT_MAX_10_CATEGORIES[[#This Row],[RANK]])</f>
        <v>879_ESAOT_3</v>
      </c>
    </row>
    <row r="111" spans="1:11" x14ac:dyDescent="0.25">
      <c r="A111" t="s">
        <v>76</v>
      </c>
      <c r="B111" t="s">
        <v>128</v>
      </c>
      <c r="C111" t="s">
        <v>16351</v>
      </c>
      <c r="D111" s="2">
        <v>46175.443888888891</v>
      </c>
      <c r="E111" t="s">
        <v>14669</v>
      </c>
      <c r="F111" t="s">
        <v>55</v>
      </c>
      <c r="G111">
        <v>12.544064000000001</v>
      </c>
      <c r="H111">
        <v>12.94867</v>
      </c>
      <c r="I111">
        <v>-0.40460600000000002</v>
      </c>
      <c r="J111">
        <v>4</v>
      </c>
      <c r="K111" t="str">
        <f>_xlfn.TEXTJOIN("_",TRUE,Table_V_FFS_ESAOT_MAX_10_CATEGORIES[[#This Row],[PORTFOLIO_CODE]],Table_V_FFS_ESAOT_MAX_10_CATEGORIES[[#This Row],[REPORT_ITEM]],Table_V_FFS_ESAOT_MAX_10_CATEGORIES[[#This Row],[RANK]])</f>
        <v>879_ESAOT_4</v>
      </c>
    </row>
    <row r="112" spans="1:11" x14ac:dyDescent="0.25">
      <c r="A112" t="s">
        <v>76</v>
      </c>
      <c r="B112" t="s">
        <v>128</v>
      </c>
      <c r="C112" t="s">
        <v>16351</v>
      </c>
      <c r="D112" s="2">
        <v>46175.443888888891</v>
      </c>
      <c r="E112" t="s">
        <v>14665</v>
      </c>
      <c r="F112" t="s">
        <v>56</v>
      </c>
      <c r="G112">
        <v>8.861027</v>
      </c>
      <c r="H112">
        <v>9.963158</v>
      </c>
      <c r="I112">
        <v>-1.102131</v>
      </c>
      <c r="J112">
        <v>5</v>
      </c>
      <c r="K112" t="str">
        <f>_xlfn.TEXTJOIN("_",TRUE,Table_V_FFS_ESAOT_MAX_10_CATEGORIES[[#This Row],[PORTFOLIO_CODE]],Table_V_FFS_ESAOT_MAX_10_CATEGORIES[[#This Row],[REPORT_ITEM]],Table_V_FFS_ESAOT_MAX_10_CATEGORIES[[#This Row],[RANK]])</f>
        <v>879_ESAOT_5</v>
      </c>
    </row>
    <row r="113" spans="1:11" x14ac:dyDescent="0.25">
      <c r="A113" t="s">
        <v>76</v>
      </c>
      <c r="B113" t="s">
        <v>128</v>
      </c>
      <c r="C113" t="s">
        <v>16351</v>
      </c>
      <c r="D113" s="2">
        <v>46175.443888888891</v>
      </c>
      <c r="E113" t="s">
        <v>44</v>
      </c>
      <c r="F113" t="s">
        <v>14621</v>
      </c>
      <c r="G113">
        <v>8.6871139999999993</v>
      </c>
      <c r="H113">
        <v>9.4736560000000001</v>
      </c>
      <c r="I113">
        <v>-0.78654199999999996</v>
      </c>
      <c r="J113">
        <v>6</v>
      </c>
      <c r="K113" t="str">
        <f>_xlfn.TEXTJOIN("_",TRUE,Table_V_FFS_ESAOT_MAX_10_CATEGORIES[[#This Row],[PORTFOLIO_CODE]],Table_V_FFS_ESAOT_MAX_10_CATEGORIES[[#This Row],[REPORT_ITEM]],Table_V_FFS_ESAOT_MAX_10_CATEGORIES[[#This Row],[RANK]])</f>
        <v>879_ESAOT_6</v>
      </c>
    </row>
    <row r="114" spans="1:11" x14ac:dyDescent="0.25">
      <c r="A114" t="s">
        <v>76</v>
      </c>
      <c r="B114" t="s">
        <v>128</v>
      </c>
      <c r="C114" t="s">
        <v>16351</v>
      </c>
      <c r="D114" s="2">
        <v>46175.443888888891</v>
      </c>
      <c r="E114" t="s">
        <v>14660</v>
      </c>
      <c r="F114" t="s">
        <v>57</v>
      </c>
      <c r="G114">
        <v>4.7376719999999999</v>
      </c>
      <c r="H114">
        <v>4.4772920000000003</v>
      </c>
      <c r="I114">
        <v>0.26038</v>
      </c>
      <c r="J114">
        <v>7</v>
      </c>
      <c r="K114" t="str">
        <f>_xlfn.TEXTJOIN("_",TRUE,Table_V_FFS_ESAOT_MAX_10_CATEGORIES[[#This Row],[PORTFOLIO_CODE]],Table_V_FFS_ESAOT_MAX_10_CATEGORIES[[#This Row],[REPORT_ITEM]],Table_V_FFS_ESAOT_MAX_10_CATEGORIES[[#This Row],[RANK]])</f>
        <v>879_ESAOT_7</v>
      </c>
    </row>
    <row r="115" spans="1:11" x14ac:dyDescent="0.25">
      <c r="A115" t="s">
        <v>76</v>
      </c>
      <c r="B115" t="s">
        <v>128</v>
      </c>
      <c r="C115" t="s">
        <v>16351</v>
      </c>
      <c r="D115" s="2">
        <v>46175.443888888891</v>
      </c>
      <c r="E115" t="s">
        <v>53</v>
      </c>
      <c r="F115" t="s">
        <v>54</v>
      </c>
      <c r="G115">
        <v>3.9988109999999999</v>
      </c>
      <c r="H115">
        <v>2.745098</v>
      </c>
      <c r="I115">
        <v>1.2537130000000001</v>
      </c>
      <c r="J115">
        <v>8</v>
      </c>
      <c r="K115" t="str">
        <f>_xlfn.TEXTJOIN("_",TRUE,Table_V_FFS_ESAOT_MAX_10_CATEGORIES[[#This Row],[PORTFOLIO_CODE]],Table_V_FFS_ESAOT_MAX_10_CATEGORIES[[#This Row],[REPORT_ITEM]],Table_V_FFS_ESAOT_MAX_10_CATEGORIES[[#This Row],[RANK]])</f>
        <v>879_ESAOT_8</v>
      </c>
    </row>
    <row r="116" spans="1:11" x14ac:dyDescent="0.25">
      <c r="A116" t="s">
        <v>76</v>
      </c>
      <c r="B116" t="s">
        <v>128</v>
      </c>
      <c r="C116" t="s">
        <v>16351</v>
      </c>
      <c r="D116" s="2">
        <v>46175.443888888891</v>
      </c>
      <c r="E116" t="s">
        <v>14653</v>
      </c>
      <c r="F116" t="s">
        <v>16</v>
      </c>
      <c r="G116">
        <v>3.0155180000000001</v>
      </c>
      <c r="H116">
        <v>2.5592670000000002</v>
      </c>
      <c r="I116">
        <v>0.45625100000000002</v>
      </c>
      <c r="J116">
        <v>9</v>
      </c>
      <c r="K116" t="str">
        <f>_xlfn.TEXTJOIN("_",TRUE,Table_V_FFS_ESAOT_MAX_10_CATEGORIES[[#This Row],[PORTFOLIO_CODE]],Table_V_FFS_ESAOT_MAX_10_CATEGORIES[[#This Row],[REPORT_ITEM]],Table_V_FFS_ESAOT_MAX_10_CATEGORIES[[#This Row],[RANK]])</f>
        <v>879_ESAOT_9</v>
      </c>
    </row>
    <row r="117" spans="1:11" x14ac:dyDescent="0.25">
      <c r="A117" t="s">
        <v>76</v>
      </c>
      <c r="B117" t="s">
        <v>128</v>
      </c>
      <c r="C117" t="s">
        <v>16351</v>
      </c>
      <c r="D117" s="2">
        <v>46175.443888888891</v>
      </c>
      <c r="E117" t="s">
        <v>48</v>
      </c>
      <c r="F117" t="s">
        <v>17</v>
      </c>
      <c r="G117">
        <v>2.8134359999999998</v>
      </c>
      <c r="H117">
        <v>2.2427649999999999</v>
      </c>
      <c r="I117">
        <v>0.57067100000000004</v>
      </c>
      <c r="J117">
        <v>10</v>
      </c>
      <c r="K117" t="str">
        <f>_xlfn.TEXTJOIN("_",TRUE,Table_V_FFS_ESAOT_MAX_10_CATEGORIES[[#This Row],[PORTFOLIO_CODE]],Table_V_FFS_ESAOT_MAX_10_CATEGORIES[[#This Row],[REPORT_ITEM]],Table_V_FFS_ESAOT_MAX_10_CATEGORIES[[#This Row],[RANK]])</f>
        <v>879_ESAOT_10</v>
      </c>
    </row>
    <row r="118" spans="1:11" x14ac:dyDescent="0.25">
      <c r="A118" t="s">
        <v>50</v>
      </c>
      <c r="B118" t="s">
        <v>128</v>
      </c>
      <c r="C118" t="s">
        <v>16351</v>
      </c>
      <c r="D118" s="2">
        <v>46175.451099537036</v>
      </c>
      <c r="E118" t="s">
        <v>45</v>
      </c>
      <c r="F118" t="s">
        <v>14668</v>
      </c>
      <c r="G118">
        <v>19.715806000000001</v>
      </c>
      <c r="H118">
        <v>19.582007999999998</v>
      </c>
      <c r="I118">
        <v>0.133798</v>
      </c>
      <c r="J118">
        <v>1</v>
      </c>
      <c r="K118" t="str">
        <f>_xlfn.TEXTJOIN("_",TRUE,Table_V_FFS_ESAOT_MAX_10_CATEGORIES[[#This Row],[PORTFOLIO_CODE]],Table_V_FFS_ESAOT_MAX_10_CATEGORIES[[#This Row],[REPORT_ITEM]],Table_V_FFS_ESAOT_MAX_10_CATEGORIES[[#This Row],[RANK]])</f>
        <v>880_ESAOT_1</v>
      </c>
    </row>
    <row r="119" spans="1:11" x14ac:dyDescent="0.25">
      <c r="A119" t="s">
        <v>50</v>
      </c>
      <c r="B119" t="s">
        <v>128</v>
      </c>
      <c r="C119" t="s">
        <v>16351</v>
      </c>
      <c r="D119" s="2">
        <v>46175.451099537036</v>
      </c>
      <c r="E119" t="s">
        <v>14662</v>
      </c>
      <c r="F119" t="s">
        <v>14663</v>
      </c>
      <c r="G119">
        <v>16.091688000000001</v>
      </c>
      <c r="H119">
        <v>16.466972999999999</v>
      </c>
      <c r="I119">
        <v>-0.37528499999999998</v>
      </c>
      <c r="J119">
        <v>2</v>
      </c>
      <c r="K119" t="str">
        <f>_xlfn.TEXTJOIN("_",TRUE,Table_V_FFS_ESAOT_MAX_10_CATEGORIES[[#This Row],[PORTFOLIO_CODE]],Table_V_FFS_ESAOT_MAX_10_CATEGORIES[[#This Row],[REPORT_ITEM]],Table_V_FFS_ESAOT_MAX_10_CATEGORIES[[#This Row],[RANK]])</f>
        <v>880_ESAOT_2</v>
      </c>
    </row>
    <row r="120" spans="1:11" x14ac:dyDescent="0.25">
      <c r="A120" t="s">
        <v>50</v>
      </c>
      <c r="B120" t="s">
        <v>128</v>
      </c>
      <c r="C120" t="s">
        <v>16351</v>
      </c>
      <c r="D120" s="2">
        <v>46175.451099537036</v>
      </c>
      <c r="E120" t="s">
        <v>14669</v>
      </c>
      <c r="F120" t="s">
        <v>55</v>
      </c>
      <c r="G120">
        <v>13.035458999999999</v>
      </c>
      <c r="H120">
        <v>11.116374</v>
      </c>
      <c r="I120">
        <v>1.9190849999999999</v>
      </c>
      <c r="J120">
        <v>3</v>
      </c>
      <c r="K120" t="str">
        <f>_xlfn.TEXTJOIN("_",TRUE,Table_V_FFS_ESAOT_MAX_10_CATEGORIES[[#This Row],[PORTFOLIO_CODE]],Table_V_FFS_ESAOT_MAX_10_CATEGORIES[[#This Row],[REPORT_ITEM]],Table_V_FFS_ESAOT_MAX_10_CATEGORIES[[#This Row],[RANK]])</f>
        <v>880_ESAOT_3</v>
      </c>
    </row>
    <row r="121" spans="1:11" x14ac:dyDescent="0.25">
      <c r="A121" t="s">
        <v>50</v>
      </c>
      <c r="B121" t="s">
        <v>128</v>
      </c>
      <c r="C121" t="s">
        <v>16351</v>
      </c>
      <c r="D121" s="2">
        <v>46175.451099537036</v>
      </c>
      <c r="E121" t="s">
        <v>14665</v>
      </c>
      <c r="F121" t="s">
        <v>56</v>
      </c>
      <c r="G121">
        <v>10.44706</v>
      </c>
      <c r="H121">
        <v>12.527753000000001</v>
      </c>
      <c r="I121">
        <v>-2.0806930000000001</v>
      </c>
      <c r="J121">
        <v>4</v>
      </c>
      <c r="K121" t="str">
        <f>_xlfn.TEXTJOIN("_",TRUE,Table_V_FFS_ESAOT_MAX_10_CATEGORIES[[#This Row],[PORTFOLIO_CODE]],Table_V_FFS_ESAOT_MAX_10_CATEGORIES[[#This Row],[REPORT_ITEM]],Table_V_FFS_ESAOT_MAX_10_CATEGORIES[[#This Row],[RANK]])</f>
        <v>880_ESAOT_4</v>
      </c>
    </row>
    <row r="122" spans="1:11" x14ac:dyDescent="0.25">
      <c r="A122" t="s">
        <v>50</v>
      </c>
      <c r="B122" t="s">
        <v>128</v>
      </c>
      <c r="C122" t="s">
        <v>16351</v>
      </c>
      <c r="D122" s="2">
        <v>46175.451099537036</v>
      </c>
      <c r="E122" t="s">
        <v>14653</v>
      </c>
      <c r="F122" t="s">
        <v>16</v>
      </c>
      <c r="G122">
        <v>8.3969860000000001</v>
      </c>
      <c r="H122">
        <v>8.1875070000000001</v>
      </c>
      <c r="I122">
        <v>0.209479</v>
      </c>
      <c r="J122">
        <v>5</v>
      </c>
      <c r="K122" t="str">
        <f>_xlfn.TEXTJOIN("_",TRUE,Table_V_FFS_ESAOT_MAX_10_CATEGORIES[[#This Row],[PORTFOLIO_CODE]],Table_V_FFS_ESAOT_MAX_10_CATEGORIES[[#This Row],[REPORT_ITEM]],Table_V_FFS_ESAOT_MAX_10_CATEGORIES[[#This Row],[RANK]])</f>
        <v>880_ESAOT_5</v>
      </c>
    </row>
    <row r="123" spans="1:11" x14ac:dyDescent="0.25">
      <c r="A123" t="s">
        <v>50</v>
      </c>
      <c r="B123" t="s">
        <v>128</v>
      </c>
      <c r="C123" t="s">
        <v>16351</v>
      </c>
      <c r="D123" s="2">
        <v>46175.451099537036</v>
      </c>
      <c r="E123" t="s">
        <v>14661</v>
      </c>
      <c r="F123" t="s">
        <v>52</v>
      </c>
      <c r="G123">
        <v>7.0529000000000002</v>
      </c>
      <c r="H123">
        <v>6.9109850000000002</v>
      </c>
      <c r="I123">
        <v>0.14191500000000001</v>
      </c>
      <c r="J123">
        <v>6</v>
      </c>
      <c r="K123" t="str">
        <f>_xlfn.TEXTJOIN("_",TRUE,Table_V_FFS_ESAOT_MAX_10_CATEGORIES[[#This Row],[PORTFOLIO_CODE]],Table_V_FFS_ESAOT_MAX_10_CATEGORIES[[#This Row],[REPORT_ITEM]],Table_V_FFS_ESAOT_MAX_10_CATEGORIES[[#This Row],[RANK]])</f>
        <v>880_ESAOT_6</v>
      </c>
    </row>
    <row r="124" spans="1:11" x14ac:dyDescent="0.25">
      <c r="A124" t="s">
        <v>50</v>
      </c>
      <c r="B124" t="s">
        <v>128</v>
      </c>
      <c r="C124" t="s">
        <v>16351</v>
      </c>
      <c r="D124" s="2">
        <v>46175.451099537036</v>
      </c>
      <c r="E124" t="s">
        <v>44</v>
      </c>
      <c r="F124" t="s">
        <v>14621</v>
      </c>
      <c r="G124">
        <v>6.8807929999999997</v>
      </c>
      <c r="H124">
        <v>6.9352729999999996</v>
      </c>
      <c r="I124">
        <v>-5.4480000000000001E-2</v>
      </c>
      <c r="J124">
        <v>7</v>
      </c>
      <c r="K124" t="str">
        <f>_xlfn.TEXTJOIN("_",TRUE,Table_V_FFS_ESAOT_MAX_10_CATEGORIES[[#This Row],[PORTFOLIO_CODE]],Table_V_FFS_ESAOT_MAX_10_CATEGORIES[[#This Row],[REPORT_ITEM]],Table_V_FFS_ESAOT_MAX_10_CATEGORIES[[#This Row],[RANK]])</f>
        <v>880_ESAOT_7</v>
      </c>
    </row>
    <row r="125" spans="1:11" x14ac:dyDescent="0.25">
      <c r="A125" t="s">
        <v>50</v>
      </c>
      <c r="B125" t="s">
        <v>128</v>
      </c>
      <c r="C125" t="s">
        <v>16351</v>
      </c>
      <c r="D125" s="2">
        <v>46175.451099537036</v>
      </c>
      <c r="E125" t="s">
        <v>53</v>
      </c>
      <c r="F125" t="s">
        <v>54</v>
      </c>
      <c r="G125">
        <v>6.7202080000000004</v>
      </c>
      <c r="H125">
        <v>5.9893840000000003</v>
      </c>
      <c r="I125">
        <v>0.73082400000000003</v>
      </c>
      <c r="J125">
        <v>8</v>
      </c>
      <c r="K125" t="str">
        <f>_xlfn.TEXTJOIN("_",TRUE,Table_V_FFS_ESAOT_MAX_10_CATEGORIES[[#This Row],[PORTFOLIO_CODE]],Table_V_FFS_ESAOT_MAX_10_CATEGORIES[[#This Row],[REPORT_ITEM]],Table_V_FFS_ESAOT_MAX_10_CATEGORIES[[#This Row],[RANK]])</f>
        <v>880_ESAOT_8</v>
      </c>
    </row>
    <row r="126" spans="1:11" x14ac:dyDescent="0.25">
      <c r="A126" t="s">
        <v>50</v>
      </c>
      <c r="B126" t="s">
        <v>128</v>
      </c>
      <c r="C126" t="s">
        <v>16351</v>
      </c>
      <c r="D126" s="2">
        <v>46175.451099537036</v>
      </c>
      <c r="E126" t="s">
        <v>14666</v>
      </c>
      <c r="F126" t="s">
        <v>14667</v>
      </c>
      <c r="G126">
        <v>6.0765650000000004</v>
      </c>
      <c r="H126">
        <v>6.1662679999999996</v>
      </c>
      <c r="I126">
        <v>-8.9703000000000005E-2</v>
      </c>
      <c r="J126">
        <v>9</v>
      </c>
      <c r="K126" t="str">
        <f>_xlfn.TEXTJOIN("_",TRUE,Table_V_FFS_ESAOT_MAX_10_CATEGORIES[[#This Row],[PORTFOLIO_CODE]],Table_V_FFS_ESAOT_MAX_10_CATEGORIES[[#This Row],[REPORT_ITEM]],Table_V_FFS_ESAOT_MAX_10_CATEGORIES[[#This Row],[RANK]])</f>
        <v>880_ESAOT_9</v>
      </c>
    </row>
    <row r="127" spans="1:11" x14ac:dyDescent="0.25">
      <c r="A127" t="s">
        <v>50</v>
      </c>
      <c r="B127" t="s">
        <v>128</v>
      </c>
      <c r="C127" t="s">
        <v>16351</v>
      </c>
      <c r="D127" s="2">
        <v>46175.451099537036</v>
      </c>
      <c r="E127" t="s">
        <v>14684</v>
      </c>
      <c r="F127" t="s">
        <v>26</v>
      </c>
      <c r="G127">
        <v>5.5825329999999997</v>
      </c>
      <c r="H127">
        <v>6.1174759999999999</v>
      </c>
      <c r="I127">
        <v>-0.53494299999999995</v>
      </c>
      <c r="J127">
        <v>10</v>
      </c>
      <c r="K127" t="str">
        <f>_xlfn.TEXTJOIN("_",TRUE,Table_V_FFS_ESAOT_MAX_10_CATEGORIES[[#This Row],[PORTFOLIO_CODE]],Table_V_FFS_ESAOT_MAX_10_CATEGORIES[[#This Row],[REPORT_ITEM]],Table_V_FFS_ESAOT_MAX_10_CATEGORIES[[#This Row],[RANK]])</f>
        <v>880_ESAOT_10</v>
      </c>
    </row>
  </sheetData>
  <phoneticPr fontId="1" type="noConversion"/>
  <pageMargins left="0.7" right="0.7" top="0.75" bottom="0.75" header="0.3" footer="0.3"/>
  <tableParts count="1">
    <tablePart r:id="rId1"/>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282A-69EF-4E8B-A4F7-BEFA1BB5F17D}">
  <dimension ref="A1:K162"/>
  <sheetViews>
    <sheetView topLeftCell="A142" workbookViewId="0">
      <selection activeCell="I164" sqref="I164"/>
    </sheetView>
  </sheetViews>
  <sheetFormatPr defaultRowHeight="15" x14ac:dyDescent="0.25"/>
  <cols>
    <col min="1" max="1" width="19.28515625" bestFit="1" customWidth="1"/>
    <col min="2" max="2" width="15.7109375" bestFit="1" customWidth="1"/>
    <col min="3" max="3" width="24.42578125" bestFit="1" customWidth="1"/>
    <col min="4" max="4" width="15.85546875" bestFit="1" customWidth="1"/>
    <col min="5" max="5" width="13.5703125" bestFit="1" customWidth="1"/>
    <col min="6" max="6" width="25.140625" bestFit="1" customWidth="1"/>
    <col min="7" max="7" width="18.5703125" bestFit="1" customWidth="1"/>
    <col min="8" max="8" width="15.7109375" bestFit="1" customWidth="1"/>
    <col min="9" max="9" width="10.85546875" bestFit="1" customWidth="1"/>
    <col min="10" max="10" width="8.28515625" bestFit="1" customWidth="1"/>
    <col min="11" max="11" width="13.85546875" bestFit="1" customWidth="1"/>
  </cols>
  <sheetData>
    <row r="1" spans="1:11" x14ac:dyDescent="0.25">
      <c r="A1" t="s">
        <v>8</v>
      </c>
      <c r="B1" t="s">
        <v>27</v>
      </c>
      <c r="C1" t="s">
        <v>28</v>
      </c>
      <c r="D1" t="s">
        <v>29</v>
      </c>
      <c r="E1" t="s">
        <v>49</v>
      </c>
      <c r="F1" t="s">
        <v>9</v>
      </c>
      <c r="G1" t="s">
        <v>146</v>
      </c>
      <c r="H1" t="s">
        <v>147</v>
      </c>
      <c r="I1" t="s">
        <v>19</v>
      </c>
      <c r="J1" t="s">
        <v>133</v>
      </c>
      <c r="K1" t="s">
        <v>124</v>
      </c>
    </row>
    <row r="2" spans="1:11" x14ac:dyDescent="0.25">
      <c r="A2" t="s">
        <v>102</v>
      </c>
      <c r="B2" t="s">
        <v>128</v>
      </c>
      <c r="C2" t="s">
        <v>16351</v>
      </c>
      <c r="D2" s="2">
        <v>46175.451666666668</v>
      </c>
      <c r="E2" t="s">
        <v>14666</v>
      </c>
      <c r="F2" t="s">
        <v>14667</v>
      </c>
      <c r="G2">
        <v>17.367754000000001</v>
      </c>
      <c r="H2">
        <v>16.710822</v>
      </c>
      <c r="I2">
        <v>0.65693199999999996</v>
      </c>
      <c r="J2">
        <v>1</v>
      </c>
      <c r="K2" t="str">
        <f>_xlfn.TEXTJOIN("_",TRUE,Table_V_FFS_ESAOT_ALL_SPECIFIED_CATEGORIES[[#This Row],[PORTFOLIO_CODE]],Table_V_FFS_ESAOT_ALL_SPECIFIED_CATEGORIES[[#This Row],[REPORT_ITEM]],Table_V_FFS_ESAOT_ALL_SPECIFIED_CATEGORIES[[#This Row],[RANK]])</f>
        <v>809_ESAOT_1</v>
      </c>
    </row>
    <row r="3" spans="1:11" x14ac:dyDescent="0.25">
      <c r="A3" t="s">
        <v>102</v>
      </c>
      <c r="B3" t="s">
        <v>128</v>
      </c>
      <c r="C3" t="s">
        <v>16351</v>
      </c>
      <c r="D3" s="2">
        <v>46175.451666666668</v>
      </c>
      <c r="E3" t="s">
        <v>14660</v>
      </c>
      <c r="F3" t="s">
        <v>57</v>
      </c>
      <c r="G3">
        <v>14.570373</v>
      </c>
      <c r="H3">
        <v>15.075735999999999</v>
      </c>
      <c r="I3">
        <v>-0.50536300000000001</v>
      </c>
      <c r="J3">
        <v>2</v>
      </c>
      <c r="K3" t="str">
        <f>_xlfn.TEXTJOIN("_",TRUE,Table_V_FFS_ESAOT_ALL_SPECIFIED_CATEGORIES[[#This Row],[PORTFOLIO_CODE]],Table_V_FFS_ESAOT_ALL_SPECIFIED_CATEGORIES[[#This Row],[REPORT_ITEM]],Table_V_FFS_ESAOT_ALL_SPECIFIED_CATEGORIES[[#This Row],[RANK]])</f>
        <v>809_ESAOT_2</v>
      </c>
    </row>
    <row r="4" spans="1:11" x14ac:dyDescent="0.25">
      <c r="A4" t="s">
        <v>102</v>
      </c>
      <c r="B4" t="s">
        <v>128</v>
      </c>
      <c r="C4" t="s">
        <v>16351</v>
      </c>
      <c r="D4" s="2">
        <v>46175.451666666668</v>
      </c>
      <c r="E4" t="s">
        <v>14665</v>
      </c>
      <c r="F4" t="s">
        <v>56</v>
      </c>
      <c r="G4">
        <v>11.837375</v>
      </c>
      <c r="H4">
        <v>13.368485</v>
      </c>
      <c r="I4">
        <v>-1.53111</v>
      </c>
      <c r="J4">
        <v>3</v>
      </c>
      <c r="K4" t="str">
        <f>_xlfn.TEXTJOIN("_",TRUE,Table_V_FFS_ESAOT_ALL_SPECIFIED_CATEGORIES[[#This Row],[PORTFOLIO_CODE]],Table_V_FFS_ESAOT_ALL_SPECIFIED_CATEGORIES[[#This Row],[REPORT_ITEM]],Table_V_FFS_ESAOT_ALL_SPECIFIED_CATEGORIES[[#This Row],[RANK]])</f>
        <v>809_ESAOT_3</v>
      </c>
    </row>
    <row r="5" spans="1:11" x14ac:dyDescent="0.25">
      <c r="A5" t="s">
        <v>102</v>
      </c>
      <c r="B5" t="s">
        <v>128</v>
      </c>
      <c r="C5" t="s">
        <v>16351</v>
      </c>
      <c r="D5" s="2">
        <v>46175.451666666668</v>
      </c>
      <c r="E5" t="s">
        <v>14669</v>
      </c>
      <c r="F5" t="s">
        <v>55</v>
      </c>
      <c r="G5">
        <v>9.5598860000000005</v>
      </c>
      <c r="H5">
        <v>8.2941660000000006</v>
      </c>
      <c r="I5">
        <v>1.26572</v>
      </c>
      <c r="J5">
        <v>4</v>
      </c>
      <c r="K5" t="str">
        <f>_xlfn.TEXTJOIN("_",TRUE,Table_V_FFS_ESAOT_ALL_SPECIFIED_CATEGORIES[[#This Row],[PORTFOLIO_CODE]],Table_V_FFS_ESAOT_ALL_SPECIFIED_CATEGORIES[[#This Row],[REPORT_ITEM]],Table_V_FFS_ESAOT_ALL_SPECIFIED_CATEGORIES[[#This Row],[RANK]])</f>
        <v>809_ESAOT_4</v>
      </c>
    </row>
    <row r="6" spans="1:11" x14ac:dyDescent="0.25">
      <c r="A6" t="s">
        <v>102</v>
      </c>
      <c r="B6" t="s">
        <v>128</v>
      </c>
      <c r="C6" t="s">
        <v>16351</v>
      </c>
      <c r="D6" s="2">
        <v>46175.451666666668</v>
      </c>
      <c r="E6" t="s">
        <v>14662</v>
      </c>
      <c r="F6" t="s">
        <v>14663</v>
      </c>
      <c r="G6">
        <v>8.3884349999999994</v>
      </c>
      <c r="H6">
        <v>10.343715</v>
      </c>
      <c r="I6">
        <v>-1.9552799999999999</v>
      </c>
      <c r="J6">
        <v>5</v>
      </c>
      <c r="K6" t="str">
        <f>_xlfn.TEXTJOIN("_",TRUE,Table_V_FFS_ESAOT_ALL_SPECIFIED_CATEGORIES[[#This Row],[PORTFOLIO_CODE]],Table_V_FFS_ESAOT_ALL_SPECIFIED_CATEGORIES[[#This Row],[REPORT_ITEM]],Table_V_FFS_ESAOT_ALL_SPECIFIED_CATEGORIES[[#This Row],[RANK]])</f>
        <v>809_ESAOT_5</v>
      </c>
    </row>
    <row r="7" spans="1:11" x14ac:dyDescent="0.25">
      <c r="A7" t="s">
        <v>102</v>
      </c>
      <c r="B7" t="s">
        <v>128</v>
      </c>
      <c r="C7" t="s">
        <v>16351</v>
      </c>
      <c r="D7" s="2">
        <v>46175.451666666668</v>
      </c>
      <c r="E7" t="s">
        <v>14653</v>
      </c>
      <c r="F7" t="s">
        <v>16</v>
      </c>
      <c r="G7">
        <v>8.2090189999999996</v>
      </c>
      <c r="H7">
        <v>8.2257259999999999</v>
      </c>
      <c r="I7">
        <v>-1.6707E-2</v>
      </c>
      <c r="J7">
        <v>6</v>
      </c>
      <c r="K7" t="str">
        <f>_xlfn.TEXTJOIN("_",TRUE,Table_V_FFS_ESAOT_ALL_SPECIFIED_CATEGORIES[[#This Row],[PORTFOLIO_CODE]],Table_V_FFS_ESAOT_ALL_SPECIFIED_CATEGORIES[[#This Row],[REPORT_ITEM]],Table_V_FFS_ESAOT_ALL_SPECIFIED_CATEGORIES[[#This Row],[RANK]])</f>
        <v>809_ESAOT_6</v>
      </c>
    </row>
    <row r="8" spans="1:11" x14ac:dyDescent="0.25">
      <c r="A8" t="s">
        <v>102</v>
      </c>
      <c r="B8" t="s">
        <v>128</v>
      </c>
      <c r="C8" t="s">
        <v>16351</v>
      </c>
      <c r="D8" s="2">
        <v>46175.451666666668</v>
      </c>
      <c r="E8" t="s">
        <v>14664</v>
      </c>
      <c r="F8" t="s">
        <v>51</v>
      </c>
      <c r="G8">
        <v>8.1540619999999997</v>
      </c>
      <c r="H8">
        <v>9.3764950000000002</v>
      </c>
      <c r="I8">
        <v>-1.2224330000000001</v>
      </c>
      <c r="J8">
        <v>7</v>
      </c>
      <c r="K8" t="str">
        <f>_xlfn.TEXTJOIN("_",TRUE,Table_V_FFS_ESAOT_ALL_SPECIFIED_CATEGORIES[[#This Row],[PORTFOLIO_CODE]],Table_V_FFS_ESAOT_ALL_SPECIFIED_CATEGORIES[[#This Row],[REPORT_ITEM]],Table_V_FFS_ESAOT_ALL_SPECIFIED_CATEGORIES[[#This Row],[RANK]])</f>
        <v>809_ESAOT_7</v>
      </c>
    </row>
    <row r="9" spans="1:11" x14ac:dyDescent="0.25">
      <c r="A9" t="s">
        <v>102</v>
      </c>
      <c r="B9" t="s">
        <v>128</v>
      </c>
      <c r="C9" t="s">
        <v>16351</v>
      </c>
      <c r="D9" s="2">
        <v>46175.451666666668</v>
      </c>
      <c r="E9" t="s">
        <v>53</v>
      </c>
      <c r="F9" t="s">
        <v>54</v>
      </c>
      <c r="G9">
        <v>7.7990490000000001</v>
      </c>
      <c r="H9">
        <v>6.9660780000000004</v>
      </c>
      <c r="I9">
        <v>0.83297100000000002</v>
      </c>
      <c r="J9">
        <v>8</v>
      </c>
      <c r="K9" t="str">
        <f>_xlfn.TEXTJOIN("_",TRUE,Table_V_FFS_ESAOT_ALL_SPECIFIED_CATEGORIES[[#This Row],[PORTFOLIO_CODE]],Table_V_FFS_ESAOT_ALL_SPECIFIED_CATEGORIES[[#This Row],[REPORT_ITEM]],Table_V_FFS_ESAOT_ALL_SPECIFIED_CATEGORIES[[#This Row],[RANK]])</f>
        <v>809_ESAOT_8</v>
      </c>
    </row>
    <row r="10" spans="1:11" x14ac:dyDescent="0.25">
      <c r="A10" t="s">
        <v>102</v>
      </c>
      <c r="B10" t="s">
        <v>128</v>
      </c>
      <c r="C10" t="s">
        <v>16351</v>
      </c>
      <c r="D10" s="2">
        <v>46175.451666666668</v>
      </c>
      <c r="E10" t="s">
        <v>45</v>
      </c>
      <c r="F10" t="s">
        <v>14668</v>
      </c>
      <c r="G10">
        <v>7.1045109999999996</v>
      </c>
      <c r="H10">
        <v>4.8478180000000002</v>
      </c>
      <c r="I10">
        <v>2.2566929999999998</v>
      </c>
      <c r="J10">
        <v>9</v>
      </c>
      <c r="K10" t="str">
        <f>_xlfn.TEXTJOIN("_",TRUE,Table_V_FFS_ESAOT_ALL_SPECIFIED_CATEGORIES[[#This Row],[PORTFOLIO_CODE]],Table_V_FFS_ESAOT_ALL_SPECIFIED_CATEGORIES[[#This Row],[REPORT_ITEM]],Table_V_FFS_ESAOT_ALL_SPECIFIED_CATEGORIES[[#This Row],[RANK]])</f>
        <v>809_ESAOT_9</v>
      </c>
    </row>
    <row r="11" spans="1:11" x14ac:dyDescent="0.25">
      <c r="A11" t="s">
        <v>102</v>
      </c>
      <c r="B11" t="s">
        <v>128</v>
      </c>
      <c r="C11" t="s">
        <v>16351</v>
      </c>
      <c r="D11" s="2">
        <v>46175.451666666668</v>
      </c>
      <c r="E11" t="s">
        <v>14661</v>
      </c>
      <c r="F11" t="s">
        <v>52</v>
      </c>
      <c r="G11">
        <v>7.0095369999999999</v>
      </c>
      <c r="H11">
        <v>6.7909579999999998</v>
      </c>
      <c r="I11">
        <v>0.218579</v>
      </c>
      <c r="J11">
        <v>10</v>
      </c>
      <c r="K11" t="str">
        <f>_xlfn.TEXTJOIN("_",TRUE,Table_V_FFS_ESAOT_ALL_SPECIFIED_CATEGORIES[[#This Row],[PORTFOLIO_CODE]],Table_V_FFS_ESAOT_ALL_SPECIFIED_CATEGORIES[[#This Row],[REPORT_ITEM]],Table_V_FFS_ESAOT_ALL_SPECIFIED_CATEGORIES[[#This Row],[RANK]])</f>
        <v>809_ESAOT_10</v>
      </c>
    </row>
    <row r="12" spans="1:11" x14ac:dyDescent="0.25">
      <c r="A12" t="s">
        <v>102</v>
      </c>
      <c r="B12" t="s">
        <v>128</v>
      </c>
      <c r="D12" s="2"/>
      <c r="F12" t="s">
        <v>14670</v>
      </c>
      <c r="G12">
        <v>0</v>
      </c>
      <c r="H12">
        <v>0</v>
      </c>
      <c r="I12">
        <v>0</v>
      </c>
      <c r="J12">
        <v>11</v>
      </c>
      <c r="K12" t="str">
        <f>_xlfn.TEXTJOIN("_",TRUE,Table_V_FFS_ESAOT_ALL_SPECIFIED_CATEGORIES[[#This Row],[PORTFOLIO_CODE]],Table_V_FFS_ESAOT_ALL_SPECIFIED_CATEGORIES[[#This Row],[REPORT_ITEM]],Table_V_FFS_ESAOT_ALL_SPECIFIED_CATEGORIES[[#This Row],[RANK]])</f>
        <v>809_ESAOT_11</v>
      </c>
    </row>
    <row r="13" spans="1:11" x14ac:dyDescent="0.25">
      <c r="A13" t="s">
        <v>11</v>
      </c>
      <c r="B13" t="s">
        <v>128</v>
      </c>
      <c r="C13" t="s">
        <v>16351</v>
      </c>
      <c r="D13" s="2">
        <v>46175.447025462963</v>
      </c>
      <c r="E13" t="s">
        <v>139</v>
      </c>
      <c r="F13" t="s">
        <v>14671</v>
      </c>
      <c r="G13">
        <v>24.864084999999999</v>
      </c>
      <c r="H13">
        <v>25.687059999999999</v>
      </c>
      <c r="I13">
        <v>-0.82297500000000001</v>
      </c>
      <c r="J13">
        <v>1</v>
      </c>
      <c r="K13" t="str">
        <f>_xlfn.TEXTJOIN("_",TRUE,Table_V_FFS_ESAOT_ALL_SPECIFIED_CATEGORIES[[#This Row],[PORTFOLIO_CODE]],Table_V_FFS_ESAOT_ALL_SPECIFIED_CATEGORIES[[#This Row],[REPORT_ITEM]],Table_V_FFS_ESAOT_ALL_SPECIFIED_CATEGORIES[[#This Row],[RANK]])</f>
        <v>811_ESAOT_1</v>
      </c>
    </row>
    <row r="14" spans="1:11" x14ac:dyDescent="0.25">
      <c r="A14" t="s">
        <v>11</v>
      </c>
      <c r="B14" t="s">
        <v>128</v>
      </c>
      <c r="C14" t="s">
        <v>16351</v>
      </c>
      <c r="D14" s="2">
        <v>46175.447025462963</v>
      </c>
      <c r="E14" t="s">
        <v>137</v>
      </c>
      <c r="F14" t="s">
        <v>16</v>
      </c>
      <c r="G14">
        <v>20.832075</v>
      </c>
      <c r="H14">
        <v>17.872920000000001</v>
      </c>
      <c r="I14">
        <v>2.959155</v>
      </c>
      <c r="J14">
        <v>2</v>
      </c>
      <c r="K14" t="str">
        <f>_xlfn.TEXTJOIN("_",TRUE,Table_V_FFS_ESAOT_ALL_SPECIFIED_CATEGORIES[[#This Row],[PORTFOLIO_CODE]],Table_V_FFS_ESAOT_ALL_SPECIFIED_CATEGORIES[[#This Row],[REPORT_ITEM]],Table_V_FFS_ESAOT_ALL_SPECIFIED_CATEGORIES[[#This Row],[RANK]])</f>
        <v>811_ESAOT_2</v>
      </c>
    </row>
    <row r="15" spans="1:11" x14ac:dyDescent="0.25">
      <c r="A15" t="s">
        <v>11</v>
      </c>
      <c r="B15" t="s">
        <v>128</v>
      </c>
      <c r="C15" t="s">
        <v>16351</v>
      </c>
      <c r="D15" s="2">
        <v>46175.447025462963</v>
      </c>
      <c r="E15" t="s">
        <v>136</v>
      </c>
      <c r="F15" t="s">
        <v>15</v>
      </c>
      <c r="G15">
        <v>14.499383999999999</v>
      </c>
      <c r="H15">
        <v>13.605899000000001</v>
      </c>
      <c r="I15">
        <v>0.89348499999999997</v>
      </c>
      <c r="J15">
        <v>3</v>
      </c>
      <c r="K15" t="str">
        <f>_xlfn.TEXTJOIN("_",TRUE,Table_V_FFS_ESAOT_ALL_SPECIFIED_CATEGORIES[[#This Row],[PORTFOLIO_CODE]],Table_V_FFS_ESAOT_ALL_SPECIFIED_CATEGORIES[[#This Row],[REPORT_ITEM]],Table_V_FFS_ESAOT_ALL_SPECIFIED_CATEGORIES[[#This Row],[RANK]])</f>
        <v>811_ESAOT_3</v>
      </c>
    </row>
    <row r="16" spans="1:11" x14ac:dyDescent="0.25">
      <c r="A16" t="s">
        <v>11</v>
      </c>
      <c r="B16" t="s">
        <v>128</v>
      </c>
      <c r="C16" t="s">
        <v>16351</v>
      </c>
      <c r="D16" s="2">
        <v>46175.447025462963</v>
      </c>
      <c r="E16" t="s">
        <v>14677</v>
      </c>
      <c r="F16" t="s">
        <v>18</v>
      </c>
      <c r="G16">
        <v>10.603043</v>
      </c>
      <c r="H16">
        <v>11.869287999999999</v>
      </c>
      <c r="I16">
        <v>-1.2662450000000001</v>
      </c>
      <c r="J16">
        <v>4</v>
      </c>
      <c r="K16" t="str">
        <f>_xlfn.TEXTJOIN("_",TRUE,Table_V_FFS_ESAOT_ALL_SPECIFIED_CATEGORIES[[#This Row],[PORTFOLIO_CODE]],Table_V_FFS_ESAOT_ALL_SPECIFIED_CATEGORIES[[#This Row],[REPORT_ITEM]],Table_V_FFS_ESAOT_ALL_SPECIFIED_CATEGORIES[[#This Row],[RANK]])</f>
        <v>811_ESAOT_4</v>
      </c>
    </row>
    <row r="17" spans="1:11" x14ac:dyDescent="0.25">
      <c r="A17" t="s">
        <v>11</v>
      </c>
      <c r="B17" t="s">
        <v>128</v>
      </c>
      <c r="C17" t="s">
        <v>16351</v>
      </c>
      <c r="D17" s="2">
        <v>46175.447025462963</v>
      </c>
      <c r="E17" t="s">
        <v>138</v>
      </c>
      <c r="F17" t="s">
        <v>14</v>
      </c>
      <c r="G17">
        <v>7.261145</v>
      </c>
      <c r="H17">
        <v>7.6114090000000001</v>
      </c>
      <c r="I17">
        <v>-0.35026400000000002</v>
      </c>
      <c r="J17">
        <v>5</v>
      </c>
      <c r="K17" t="str">
        <f>_xlfn.TEXTJOIN("_",TRUE,Table_V_FFS_ESAOT_ALL_SPECIFIED_CATEGORIES[[#This Row],[PORTFOLIO_CODE]],Table_V_FFS_ESAOT_ALL_SPECIFIED_CATEGORIES[[#This Row],[REPORT_ITEM]],Table_V_FFS_ESAOT_ALL_SPECIFIED_CATEGORIES[[#This Row],[RANK]])</f>
        <v>811_ESAOT_5</v>
      </c>
    </row>
    <row r="18" spans="1:11" x14ac:dyDescent="0.25">
      <c r="A18" t="s">
        <v>11</v>
      </c>
      <c r="B18" t="s">
        <v>128</v>
      </c>
      <c r="C18" t="s">
        <v>16351</v>
      </c>
      <c r="D18" s="2">
        <v>46175.447025462963</v>
      </c>
      <c r="E18" t="s">
        <v>151</v>
      </c>
      <c r="F18" t="s">
        <v>14676</v>
      </c>
      <c r="G18">
        <v>7.1714979999999997</v>
      </c>
      <c r="H18">
        <v>6.5224919999999997</v>
      </c>
      <c r="I18">
        <v>0.64900599999999997</v>
      </c>
      <c r="J18">
        <v>6</v>
      </c>
      <c r="K18" t="str">
        <f>_xlfn.TEXTJOIN("_",TRUE,Table_V_FFS_ESAOT_ALL_SPECIFIED_CATEGORIES[[#This Row],[PORTFOLIO_CODE]],Table_V_FFS_ESAOT_ALL_SPECIFIED_CATEGORIES[[#This Row],[REPORT_ITEM]],Table_V_FFS_ESAOT_ALL_SPECIFIED_CATEGORIES[[#This Row],[RANK]])</f>
        <v>811_ESAOT_6</v>
      </c>
    </row>
    <row r="19" spans="1:11" x14ac:dyDescent="0.25">
      <c r="A19" t="s">
        <v>11</v>
      </c>
      <c r="B19" t="s">
        <v>128</v>
      </c>
      <c r="C19" t="s">
        <v>16351</v>
      </c>
      <c r="D19" s="2">
        <v>46175.447025462963</v>
      </c>
      <c r="E19" t="s">
        <v>14673</v>
      </c>
      <c r="F19" t="s">
        <v>13</v>
      </c>
      <c r="G19">
        <v>6.261088</v>
      </c>
      <c r="H19">
        <v>8.7700519999999997</v>
      </c>
      <c r="I19">
        <v>-2.5089640000000002</v>
      </c>
      <c r="J19">
        <v>7</v>
      </c>
      <c r="K19" t="str">
        <f>_xlfn.TEXTJOIN("_",TRUE,Table_V_FFS_ESAOT_ALL_SPECIFIED_CATEGORIES[[#This Row],[PORTFOLIO_CODE]],Table_V_FFS_ESAOT_ALL_SPECIFIED_CATEGORIES[[#This Row],[REPORT_ITEM]],Table_V_FFS_ESAOT_ALL_SPECIFIED_CATEGORIES[[#This Row],[RANK]])</f>
        <v>811_ESAOT_7</v>
      </c>
    </row>
    <row r="20" spans="1:11" x14ac:dyDescent="0.25">
      <c r="A20" t="s">
        <v>11</v>
      </c>
      <c r="B20" t="s">
        <v>128</v>
      </c>
      <c r="C20" t="s">
        <v>16351</v>
      </c>
      <c r="D20" s="2">
        <v>46175.447025462963</v>
      </c>
      <c r="E20" t="s">
        <v>14674</v>
      </c>
      <c r="F20" t="s">
        <v>14675</v>
      </c>
      <c r="G20">
        <v>5.9155170000000004</v>
      </c>
      <c r="H20">
        <v>5.3657979999999998</v>
      </c>
      <c r="I20">
        <v>0.54971899999999996</v>
      </c>
      <c r="J20">
        <v>8</v>
      </c>
      <c r="K20" t="str">
        <f>_xlfn.TEXTJOIN("_",TRUE,Table_V_FFS_ESAOT_ALL_SPECIFIED_CATEGORIES[[#This Row],[PORTFOLIO_CODE]],Table_V_FFS_ESAOT_ALL_SPECIFIED_CATEGORIES[[#This Row],[REPORT_ITEM]],Table_V_FFS_ESAOT_ALL_SPECIFIED_CATEGORIES[[#This Row],[RANK]])</f>
        <v>811_ESAOT_8</v>
      </c>
    </row>
    <row r="21" spans="1:11" x14ac:dyDescent="0.25">
      <c r="A21" t="s">
        <v>11</v>
      </c>
      <c r="B21" t="s">
        <v>128</v>
      </c>
      <c r="C21" t="s">
        <v>16351</v>
      </c>
      <c r="D21" s="2">
        <v>46175.447025462963</v>
      </c>
      <c r="E21" t="s">
        <v>14672</v>
      </c>
      <c r="F21" t="s">
        <v>12</v>
      </c>
      <c r="G21">
        <v>2.5921650000000001</v>
      </c>
      <c r="H21">
        <v>2.6950810000000001</v>
      </c>
      <c r="I21">
        <v>-0.10291599999999999</v>
      </c>
      <c r="J21">
        <v>9</v>
      </c>
      <c r="K21" t="str">
        <f>_xlfn.TEXTJOIN("_",TRUE,Table_V_FFS_ESAOT_ALL_SPECIFIED_CATEGORIES[[#This Row],[PORTFOLIO_CODE]],Table_V_FFS_ESAOT_ALL_SPECIFIED_CATEGORIES[[#This Row],[REPORT_ITEM]],Table_V_FFS_ESAOT_ALL_SPECIFIED_CATEGORIES[[#This Row],[RANK]])</f>
        <v>811_ESAOT_9</v>
      </c>
    </row>
    <row r="22" spans="1:11" x14ac:dyDescent="0.25">
      <c r="A22" t="s">
        <v>11</v>
      </c>
      <c r="B22" t="s">
        <v>128</v>
      </c>
      <c r="D22" s="2"/>
      <c r="F22" t="s">
        <v>14668</v>
      </c>
      <c r="G22">
        <v>0</v>
      </c>
      <c r="H22">
        <v>0</v>
      </c>
      <c r="I22">
        <v>0</v>
      </c>
      <c r="J22">
        <v>10</v>
      </c>
      <c r="K22" t="str">
        <f>_xlfn.TEXTJOIN("_",TRUE,Table_V_FFS_ESAOT_ALL_SPECIFIED_CATEGORIES[[#This Row],[PORTFOLIO_CODE]],Table_V_FFS_ESAOT_ALL_SPECIFIED_CATEGORIES[[#This Row],[REPORT_ITEM]],Table_V_FFS_ESAOT_ALL_SPECIFIED_CATEGORIES[[#This Row],[RANK]])</f>
        <v>811_ESAOT_10</v>
      </c>
    </row>
    <row r="23" spans="1:11" x14ac:dyDescent="0.25">
      <c r="A23" t="s">
        <v>11</v>
      </c>
      <c r="B23" t="s">
        <v>128</v>
      </c>
      <c r="D23" s="2"/>
      <c r="F23" t="s">
        <v>14663</v>
      </c>
      <c r="G23">
        <v>0</v>
      </c>
      <c r="H23">
        <v>0</v>
      </c>
      <c r="I23">
        <v>0</v>
      </c>
      <c r="J23">
        <v>11</v>
      </c>
      <c r="K23" t="str">
        <f>_xlfn.TEXTJOIN("_",TRUE,Table_V_FFS_ESAOT_ALL_SPECIFIED_CATEGORIES[[#This Row],[PORTFOLIO_CODE]],Table_V_FFS_ESAOT_ALL_SPECIFIED_CATEGORIES[[#This Row],[REPORT_ITEM]],Table_V_FFS_ESAOT_ALL_SPECIFIED_CATEGORIES[[#This Row],[RANK]])</f>
        <v>811_ESAOT_11</v>
      </c>
    </row>
    <row r="24" spans="1:11" x14ac:dyDescent="0.25">
      <c r="A24" t="s">
        <v>11</v>
      </c>
      <c r="B24" t="s">
        <v>128</v>
      </c>
      <c r="D24" s="2"/>
      <c r="F24" t="s">
        <v>14667</v>
      </c>
      <c r="G24">
        <v>0</v>
      </c>
      <c r="H24">
        <v>0</v>
      </c>
      <c r="I24">
        <v>0</v>
      </c>
      <c r="J24">
        <v>12</v>
      </c>
      <c r="K24" t="str">
        <f>_xlfn.TEXTJOIN("_",TRUE,Table_V_FFS_ESAOT_ALL_SPECIFIED_CATEGORIES[[#This Row],[PORTFOLIO_CODE]],Table_V_FFS_ESAOT_ALL_SPECIFIED_CATEGORIES[[#This Row],[REPORT_ITEM]],Table_V_FFS_ESAOT_ALL_SPECIFIED_CATEGORIES[[#This Row],[RANK]])</f>
        <v>811_ESAOT_12</v>
      </c>
    </row>
    <row r="25" spans="1:11" x14ac:dyDescent="0.25">
      <c r="A25" t="s">
        <v>11</v>
      </c>
      <c r="B25" t="s">
        <v>128</v>
      </c>
      <c r="D25" s="2"/>
      <c r="F25" t="s">
        <v>56</v>
      </c>
      <c r="G25">
        <v>0</v>
      </c>
      <c r="H25">
        <v>0</v>
      </c>
      <c r="I25">
        <v>0</v>
      </c>
      <c r="J25">
        <v>13</v>
      </c>
      <c r="K25" t="str">
        <f>_xlfn.TEXTJOIN("_",TRUE,Table_V_FFS_ESAOT_ALL_SPECIFIED_CATEGORIES[[#This Row],[PORTFOLIO_CODE]],Table_V_FFS_ESAOT_ALL_SPECIFIED_CATEGORIES[[#This Row],[REPORT_ITEM]],Table_V_FFS_ESAOT_ALL_SPECIFIED_CATEGORIES[[#This Row],[RANK]])</f>
        <v>811_ESAOT_13</v>
      </c>
    </row>
    <row r="26" spans="1:11" x14ac:dyDescent="0.25">
      <c r="A26" t="s">
        <v>11</v>
      </c>
      <c r="B26" t="s">
        <v>128</v>
      </c>
      <c r="D26" s="2"/>
      <c r="F26" t="s">
        <v>52</v>
      </c>
      <c r="G26">
        <v>0</v>
      </c>
      <c r="H26">
        <v>0</v>
      </c>
      <c r="I26">
        <v>0</v>
      </c>
      <c r="J26">
        <v>14</v>
      </c>
      <c r="K26" t="str">
        <f>_xlfn.TEXTJOIN("_",TRUE,Table_V_FFS_ESAOT_ALL_SPECIFIED_CATEGORIES[[#This Row],[PORTFOLIO_CODE]],Table_V_FFS_ESAOT_ALL_SPECIFIED_CATEGORIES[[#This Row],[REPORT_ITEM]],Table_V_FFS_ESAOT_ALL_SPECIFIED_CATEGORIES[[#This Row],[RANK]])</f>
        <v>811_ESAOT_14</v>
      </c>
    </row>
    <row r="27" spans="1:11" x14ac:dyDescent="0.25">
      <c r="A27" t="s">
        <v>11</v>
      </c>
      <c r="B27" t="s">
        <v>128</v>
      </c>
      <c r="D27" s="2"/>
      <c r="F27" t="s">
        <v>54</v>
      </c>
      <c r="G27">
        <v>0</v>
      </c>
      <c r="H27">
        <v>0</v>
      </c>
      <c r="I27">
        <v>0</v>
      </c>
      <c r="J27">
        <v>15</v>
      </c>
      <c r="K27" t="str">
        <f>_xlfn.TEXTJOIN("_",TRUE,Table_V_FFS_ESAOT_ALL_SPECIFIED_CATEGORIES[[#This Row],[PORTFOLIO_CODE]],Table_V_FFS_ESAOT_ALL_SPECIFIED_CATEGORIES[[#This Row],[REPORT_ITEM]],Table_V_FFS_ESAOT_ALL_SPECIFIED_CATEGORIES[[#This Row],[RANK]])</f>
        <v>811_ESAOT_15</v>
      </c>
    </row>
    <row r="28" spans="1:11" x14ac:dyDescent="0.25">
      <c r="A28" t="s">
        <v>11</v>
      </c>
      <c r="B28" t="s">
        <v>128</v>
      </c>
      <c r="D28" s="2"/>
      <c r="F28" t="s">
        <v>55</v>
      </c>
      <c r="G28">
        <v>0</v>
      </c>
      <c r="H28">
        <v>0</v>
      </c>
      <c r="I28">
        <v>0</v>
      </c>
      <c r="J28">
        <v>16</v>
      </c>
      <c r="K28" t="str">
        <f>_xlfn.TEXTJOIN("_",TRUE,Table_V_FFS_ESAOT_ALL_SPECIFIED_CATEGORIES[[#This Row],[PORTFOLIO_CODE]],Table_V_FFS_ESAOT_ALL_SPECIFIED_CATEGORIES[[#This Row],[REPORT_ITEM]],Table_V_FFS_ESAOT_ALL_SPECIFIED_CATEGORIES[[#This Row],[RANK]])</f>
        <v>811_ESAOT_16</v>
      </c>
    </row>
    <row r="29" spans="1:11" x14ac:dyDescent="0.25">
      <c r="A29" t="s">
        <v>11</v>
      </c>
      <c r="B29" t="s">
        <v>128</v>
      </c>
      <c r="D29" s="2"/>
      <c r="F29" t="s">
        <v>57</v>
      </c>
      <c r="G29">
        <v>0</v>
      </c>
      <c r="H29">
        <v>0</v>
      </c>
      <c r="I29">
        <v>0</v>
      </c>
      <c r="J29">
        <v>17</v>
      </c>
      <c r="K29" t="str">
        <f>_xlfn.TEXTJOIN("_",TRUE,Table_V_FFS_ESAOT_ALL_SPECIFIED_CATEGORIES[[#This Row],[PORTFOLIO_CODE]],Table_V_FFS_ESAOT_ALL_SPECIFIED_CATEGORIES[[#This Row],[REPORT_ITEM]],Table_V_FFS_ESAOT_ALL_SPECIFIED_CATEGORIES[[#This Row],[RANK]])</f>
        <v>811_ESAOT_17</v>
      </c>
    </row>
    <row r="30" spans="1:11" x14ac:dyDescent="0.25">
      <c r="A30" t="s">
        <v>11</v>
      </c>
      <c r="B30" t="s">
        <v>128</v>
      </c>
      <c r="D30" s="2"/>
      <c r="F30" t="s">
        <v>14670</v>
      </c>
      <c r="G30">
        <v>0</v>
      </c>
      <c r="H30">
        <v>0</v>
      </c>
      <c r="I30">
        <v>0</v>
      </c>
      <c r="J30">
        <v>18</v>
      </c>
      <c r="K30" t="str">
        <f>_xlfn.TEXTJOIN("_",TRUE,Table_V_FFS_ESAOT_ALL_SPECIFIED_CATEGORIES[[#This Row],[PORTFOLIO_CODE]],Table_V_FFS_ESAOT_ALL_SPECIFIED_CATEGORIES[[#This Row],[REPORT_ITEM]],Table_V_FFS_ESAOT_ALL_SPECIFIED_CATEGORIES[[#This Row],[RANK]])</f>
        <v>811_ESAOT_18</v>
      </c>
    </row>
    <row r="31" spans="1:11" x14ac:dyDescent="0.25">
      <c r="A31" t="s">
        <v>11</v>
      </c>
      <c r="B31" t="s">
        <v>128</v>
      </c>
      <c r="D31" s="2"/>
      <c r="F31" t="s">
        <v>51</v>
      </c>
      <c r="G31">
        <v>0</v>
      </c>
      <c r="H31">
        <v>0</v>
      </c>
      <c r="I31">
        <v>0</v>
      </c>
      <c r="J31">
        <v>19</v>
      </c>
      <c r="K31" t="str">
        <f>_xlfn.TEXTJOIN("_",TRUE,Table_V_FFS_ESAOT_ALL_SPECIFIED_CATEGORIES[[#This Row],[PORTFOLIO_CODE]],Table_V_FFS_ESAOT_ALL_SPECIFIED_CATEGORIES[[#This Row],[REPORT_ITEM]],Table_V_FFS_ESAOT_ALL_SPECIFIED_CATEGORIES[[#This Row],[RANK]])</f>
        <v>811_ESAOT_19</v>
      </c>
    </row>
    <row r="32" spans="1:11" x14ac:dyDescent="0.25">
      <c r="A32" t="s">
        <v>83</v>
      </c>
      <c r="B32" t="s">
        <v>128</v>
      </c>
      <c r="C32" t="s">
        <v>16351</v>
      </c>
      <c r="D32" s="2">
        <v>46175.451666666668</v>
      </c>
      <c r="E32" t="s">
        <v>14606</v>
      </c>
      <c r="F32" t="s">
        <v>14607</v>
      </c>
      <c r="G32">
        <v>31.021045999999998</v>
      </c>
      <c r="H32">
        <v>32.514609</v>
      </c>
      <c r="I32">
        <v>-1.493563</v>
      </c>
      <c r="J32">
        <v>1</v>
      </c>
      <c r="K32" t="str">
        <f>_xlfn.TEXTJOIN("_",TRUE,Table_V_FFS_ESAOT_ALL_SPECIFIED_CATEGORIES[[#This Row],[PORTFOLIO_CODE]],Table_V_FFS_ESAOT_ALL_SPECIFIED_CATEGORIES[[#This Row],[REPORT_ITEM]],Table_V_FFS_ESAOT_ALL_SPECIFIED_CATEGORIES[[#This Row],[RANK]])</f>
        <v>816_ESAOT_1</v>
      </c>
    </row>
    <row r="33" spans="1:11" x14ac:dyDescent="0.25">
      <c r="A33" t="s">
        <v>83</v>
      </c>
      <c r="B33" t="s">
        <v>128</v>
      </c>
      <c r="C33" t="s">
        <v>16351</v>
      </c>
      <c r="D33" s="2">
        <v>46175.451666666668</v>
      </c>
      <c r="E33" t="s">
        <v>14602</v>
      </c>
      <c r="F33" t="s">
        <v>14603</v>
      </c>
      <c r="G33">
        <v>18.367619000000001</v>
      </c>
      <c r="H33">
        <v>19.559436999999999</v>
      </c>
      <c r="I33">
        <v>-1.191818</v>
      </c>
      <c r="J33">
        <v>2</v>
      </c>
      <c r="K33" t="str">
        <f>_xlfn.TEXTJOIN("_",TRUE,Table_V_FFS_ESAOT_ALL_SPECIFIED_CATEGORIES[[#This Row],[PORTFOLIO_CODE]],Table_V_FFS_ESAOT_ALL_SPECIFIED_CATEGORIES[[#This Row],[REPORT_ITEM]],Table_V_FFS_ESAOT_ALL_SPECIFIED_CATEGORIES[[#This Row],[RANK]])</f>
        <v>816_ESAOT_2</v>
      </c>
    </row>
    <row r="34" spans="1:11" x14ac:dyDescent="0.25">
      <c r="A34" t="s">
        <v>83</v>
      </c>
      <c r="B34" t="s">
        <v>128</v>
      </c>
      <c r="C34" t="s">
        <v>16351</v>
      </c>
      <c r="D34" s="2">
        <v>46175.451666666668</v>
      </c>
      <c r="E34" t="s">
        <v>14608</v>
      </c>
      <c r="F34" t="s">
        <v>14609</v>
      </c>
      <c r="G34">
        <v>18.337616000000001</v>
      </c>
      <c r="H34">
        <v>17.157647000000001</v>
      </c>
      <c r="I34">
        <v>1.179969</v>
      </c>
      <c r="J34">
        <v>3</v>
      </c>
      <c r="K34" t="str">
        <f>_xlfn.TEXTJOIN("_",TRUE,Table_V_FFS_ESAOT_ALL_SPECIFIED_CATEGORIES[[#This Row],[PORTFOLIO_CODE]],Table_V_FFS_ESAOT_ALL_SPECIFIED_CATEGORIES[[#This Row],[REPORT_ITEM]],Table_V_FFS_ESAOT_ALL_SPECIFIED_CATEGORIES[[#This Row],[RANK]])</f>
        <v>816_ESAOT_3</v>
      </c>
    </row>
    <row r="35" spans="1:11" x14ac:dyDescent="0.25">
      <c r="A35" t="s">
        <v>83</v>
      </c>
      <c r="B35" t="s">
        <v>128</v>
      </c>
      <c r="C35" t="s">
        <v>16351</v>
      </c>
      <c r="D35" s="2">
        <v>46175.451666666668</v>
      </c>
      <c r="E35" t="s">
        <v>14611</v>
      </c>
      <c r="F35" t="s">
        <v>16</v>
      </c>
      <c r="G35">
        <v>11.450530000000001</v>
      </c>
      <c r="H35">
        <v>9.9636130000000005</v>
      </c>
      <c r="I35">
        <v>1.486917</v>
      </c>
      <c r="J35">
        <v>4</v>
      </c>
      <c r="K35" t="str">
        <f>_xlfn.TEXTJOIN("_",TRUE,Table_V_FFS_ESAOT_ALL_SPECIFIED_CATEGORIES[[#This Row],[PORTFOLIO_CODE]],Table_V_FFS_ESAOT_ALL_SPECIFIED_CATEGORIES[[#This Row],[REPORT_ITEM]],Table_V_FFS_ESAOT_ALL_SPECIFIED_CATEGORIES[[#This Row],[RANK]])</f>
        <v>816_ESAOT_4</v>
      </c>
    </row>
    <row r="36" spans="1:11" x14ac:dyDescent="0.25">
      <c r="A36" t="s">
        <v>83</v>
      </c>
      <c r="B36" t="s">
        <v>128</v>
      </c>
      <c r="C36" t="s">
        <v>16351</v>
      </c>
      <c r="D36" s="2">
        <v>46175.451666666668</v>
      </c>
      <c r="E36" t="s">
        <v>14604</v>
      </c>
      <c r="F36" t="s">
        <v>14605</v>
      </c>
      <c r="G36">
        <v>10.773167000000001</v>
      </c>
      <c r="H36">
        <v>10.986891</v>
      </c>
      <c r="I36">
        <v>-0.213724</v>
      </c>
      <c r="J36">
        <v>5</v>
      </c>
      <c r="K36" t="str">
        <f>_xlfn.TEXTJOIN("_",TRUE,Table_V_FFS_ESAOT_ALL_SPECIFIED_CATEGORIES[[#This Row],[PORTFOLIO_CODE]],Table_V_FFS_ESAOT_ALL_SPECIFIED_CATEGORIES[[#This Row],[REPORT_ITEM]],Table_V_FFS_ESAOT_ALL_SPECIFIED_CATEGORIES[[#This Row],[RANK]])</f>
        <v>816_ESAOT_5</v>
      </c>
    </row>
    <row r="37" spans="1:11" x14ac:dyDescent="0.25">
      <c r="A37" t="s">
        <v>83</v>
      </c>
      <c r="B37" t="s">
        <v>128</v>
      </c>
      <c r="C37" t="s">
        <v>16351</v>
      </c>
      <c r="D37" s="2">
        <v>46175.451666666668</v>
      </c>
      <c r="E37" t="s">
        <v>14610</v>
      </c>
      <c r="F37" t="s">
        <v>52</v>
      </c>
      <c r="G37">
        <v>5.9801900000000003</v>
      </c>
      <c r="H37">
        <v>5.6291599999999997</v>
      </c>
      <c r="I37">
        <v>0.35103000000000001</v>
      </c>
      <c r="J37">
        <v>6</v>
      </c>
      <c r="K37" t="str">
        <f>_xlfn.TEXTJOIN("_",TRUE,Table_V_FFS_ESAOT_ALL_SPECIFIED_CATEGORIES[[#This Row],[PORTFOLIO_CODE]],Table_V_FFS_ESAOT_ALL_SPECIFIED_CATEGORIES[[#This Row],[REPORT_ITEM]],Table_V_FFS_ESAOT_ALL_SPECIFIED_CATEGORIES[[#This Row],[RANK]])</f>
        <v>816_ESAOT_6</v>
      </c>
    </row>
    <row r="38" spans="1:11" x14ac:dyDescent="0.25">
      <c r="A38" t="s">
        <v>83</v>
      </c>
      <c r="B38" t="s">
        <v>128</v>
      </c>
      <c r="C38" t="s">
        <v>16351</v>
      </c>
      <c r="D38" s="2">
        <v>46175.451666666668</v>
      </c>
      <c r="E38" t="s">
        <v>14612</v>
      </c>
      <c r="F38" t="s">
        <v>54</v>
      </c>
      <c r="G38">
        <v>4.0698309999999998</v>
      </c>
      <c r="H38">
        <v>4.1886429999999999</v>
      </c>
      <c r="I38">
        <v>-0.118812</v>
      </c>
      <c r="J38">
        <v>7</v>
      </c>
      <c r="K38" t="str">
        <f>_xlfn.TEXTJOIN("_",TRUE,Table_V_FFS_ESAOT_ALL_SPECIFIED_CATEGORIES[[#This Row],[PORTFOLIO_CODE]],Table_V_FFS_ESAOT_ALL_SPECIFIED_CATEGORIES[[#This Row],[REPORT_ITEM]],Table_V_FFS_ESAOT_ALL_SPECIFIED_CATEGORIES[[#This Row],[RANK]])</f>
        <v>816_ESAOT_7</v>
      </c>
    </row>
    <row r="39" spans="1:11" x14ac:dyDescent="0.25">
      <c r="A39" t="s">
        <v>83</v>
      </c>
      <c r="B39" t="s">
        <v>128</v>
      </c>
      <c r="D39" s="2"/>
      <c r="F39" t="s">
        <v>14668</v>
      </c>
      <c r="G39">
        <v>0</v>
      </c>
      <c r="H39">
        <v>0</v>
      </c>
      <c r="I39">
        <v>0</v>
      </c>
      <c r="J39">
        <v>8</v>
      </c>
      <c r="K39" t="str">
        <f>_xlfn.TEXTJOIN("_",TRUE,Table_V_FFS_ESAOT_ALL_SPECIFIED_CATEGORIES[[#This Row],[PORTFOLIO_CODE]],Table_V_FFS_ESAOT_ALL_SPECIFIED_CATEGORIES[[#This Row],[REPORT_ITEM]],Table_V_FFS_ESAOT_ALL_SPECIFIED_CATEGORIES[[#This Row],[RANK]])</f>
        <v>816_ESAOT_8</v>
      </c>
    </row>
    <row r="40" spans="1:11" x14ac:dyDescent="0.25">
      <c r="A40" t="s">
        <v>83</v>
      </c>
      <c r="B40" t="s">
        <v>128</v>
      </c>
      <c r="D40" s="2"/>
      <c r="F40" t="s">
        <v>14663</v>
      </c>
      <c r="G40">
        <v>0</v>
      </c>
      <c r="H40">
        <v>0</v>
      </c>
      <c r="I40">
        <v>0</v>
      </c>
      <c r="J40">
        <v>9</v>
      </c>
      <c r="K40" t="str">
        <f>_xlfn.TEXTJOIN("_",TRUE,Table_V_FFS_ESAOT_ALL_SPECIFIED_CATEGORIES[[#This Row],[PORTFOLIO_CODE]],Table_V_FFS_ESAOT_ALL_SPECIFIED_CATEGORIES[[#This Row],[REPORT_ITEM]],Table_V_FFS_ESAOT_ALL_SPECIFIED_CATEGORIES[[#This Row],[RANK]])</f>
        <v>816_ESAOT_9</v>
      </c>
    </row>
    <row r="41" spans="1:11" x14ac:dyDescent="0.25">
      <c r="A41" t="s">
        <v>83</v>
      </c>
      <c r="B41" t="s">
        <v>128</v>
      </c>
      <c r="D41" s="2"/>
      <c r="F41" t="s">
        <v>14667</v>
      </c>
      <c r="G41">
        <v>0</v>
      </c>
      <c r="H41">
        <v>0</v>
      </c>
      <c r="I41">
        <v>0</v>
      </c>
      <c r="J41">
        <v>10</v>
      </c>
      <c r="K41" t="str">
        <f>_xlfn.TEXTJOIN("_",TRUE,Table_V_FFS_ESAOT_ALL_SPECIFIED_CATEGORIES[[#This Row],[PORTFOLIO_CODE]],Table_V_FFS_ESAOT_ALL_SPECIFIED_CATEGORIES[[#This Row],[REPORT_ITEM]],Table_V_FFS_ESAOT_ALL_SPECIFIED_CATEGORIES[[#This Row],[RANK]])</f>
        <v>816_ESAOT_10</v>
      </c>
    </row>
    <row r="42" spans="1:11" x14ac:dyDescent="0.25">
      <c r="A42" t="s">
        <v>83</v>
      </c>
      <c r="B42" t="s">
        <v>128</v>
      </c>
      <c r="D42" s="2"/>
      <c r="F42" t="s">
        <v>56</v>
      </c>
      <c r="G42">
        <v>0</v>
      </c>
      <c r="H42">
        <v>0</v>
      </c>
      <c r="I42">
        <v>0</v>
      </c>
      <c r="J42">
        <v>11</v>
      </c>
      <c r="K42" t="str">
        <f>_xlfn.TEXTJOIN("_",TRUE,Table_V_FFS_ESAOT_ALL_SPECIFIED_CATEGORIES[[#This Row],[PORTFOLIO_CODE]],Table_V_FFS_ESAOT_ALL_SPECIFIED_CATEGORIES[[#This Row],[REPORT_ITEM]],Table_V_FFS_ESAOT_ALL_SPECIFIED_CATEGORIES[[#This Row],[RANK]])</f>
        <v>816_ESAOT_11</v>
      </c>
    </row>
    <row r="43" spans="1:11" x14ac:dyDescent="0.25">
      <c r="A43" t="s">
        <v>83</v>
      </c>
      <c r="B43" t="s">
        <v>128</v>
      </c>
      <c r="D43" s="2"/>
      <c r="F43" t="s">
        <v>55</v>
      </c>
      <c r="G43">
        <v>0</v>
      </c>
      <c r="H43">
        <v>0</v>
      </c>
      <c r="I43">
        <v>0</v>
      </c>
      <c r="J43">
        <v>12</v>
      </c>
      <c r="K43" t="str">
        <f>_xlfn.TEXTJOIN("_",TRUE,Table_V_FFS_ESAOT_ALL_SPECIFIED_CATEGORIES[[#This Row],[PORTFOLIO_CODE]],Table_V_FFS_ESAOT_ALL_SPECIFIED_CATEGORIES[[#This Row],[REPORT_ITEM]],Table_V_FFS_ESAOT_ALL_SPECIFIED_CATEGORIES[[#This Row],[RANK]])</f>
        <v>816_ESAOT_12</v>
      </c>
    </row>
    <row r="44" spans="1:11" x14ac:dyDescent="0.25">
      <c r="A44" t="s">
        <v>83</v>
      </c>
      <c r="B44" t="s">
        <v>128</v>
      </c>
      <c r="D44" s="2"/>
      <c r="F44" t="s">
        <v>57</v>
      </c>
      <c r="G44">
        <v>0</v>
      </c>
      <c r="H44">
        <v>0</v>
      </c>
      <c r="I44">
        <v>0</v>
      </c>
      <c r="J44">
        <v>13</v>
      </c>
      <c r="K44" t="str">
        <f>_xlfn.TEXTJOIN("_",TRUE,Table_V_FFS_ESAOT_ALL_SPECIFIED_CATEGORIES[[#This Row],[PORTFOLIO_CODE]],Table_V_FFS_ESAOT_ALL_SPECIFIED_CATEGORIES[[#This Row],[REPORT_ITEM]],Table_V_FFS_ESAOT_ALL_SPECIFIED_CATEGORIES[[#This Row],[RANK]])</f>
        <v>816_ESAOT_13</v>
      </c>
    </row>
    <row r="45" spans="1:11" x14ac:dyDescent="0.25">
      <c r="A45" t="s">
        <v>83</v>
      </c>
      <c r="B45" t="s">
        <v>128</v>
      </c>
      <c r="D45" s="2"/>
      <c r="F45" t="s">
        <v>14670</v>
      </c>
      <c r="G45">
        <v>0</v>
      </c>
      <c r="H45">
        <v>0</v>
      </c>
      <c r="I45">
        <v>0</v>
      </c>
      <c r="J45">
        <v>14</v>
      </c>
      <c r="K45" t="str">
        <f>_xlfn.TEXTJOIN("_",TRUE,Table_V_FFS_ESAOT_ALL_SPECIFIED_CATEGORIES[[#This Row],[PORTFOLIO_CODE]],Table_V_FFS_ESAOT_ALL_SPECIFIED_CATEGORIES[[#This Row],[REPORT_ITEM]],Table_V_FFS_ESAOT_ALL_SPECIFIED_CATEGORIES[[#This Row],[RANK]])</f>
        <v>816_ESAOT_14</v>
      </c>
    </row>
    <row r="46" spans="1:11" x14ac:dyDescent="0.25">
      <c r="A46" t="s">
        <v>83</v>
      </c>
      <c r="B46" t="s">
        <v>128</v>
      </c>
      <c r="D46" s="2"/>
      <c r="F46" t="s">
        <v>51</v>
      </c>
      <c r="G46">
        <v>0</v>
      </c>
      <c r="H46">
        <v>0</v>
      </c>
      <c r="I46">
        <v>0</v>
      </c>
      <c r="J46">
        <v>15</v>
      </c>
      <c r="K46" t="str">
        <f>_xlfn.TEXTJOIN("_",TRUE,Table_V_FFS_ESAOT_ALL_SPECIFIED_CATEGORIES[[#This Row],[PORTFOLIO_CODE]],Table_V_FFS_ESAOT_ALL_SPECIFIED_CATEGORIES[[#This Row],[REPORT_ITEM]],Table_V_FFS_ESAOT_ALL_SPECIFIED_CATEGORIES[[#This Row],[RANK]])</f>
        <v>816_ESAOT_15</v>
      </c>
    </row>
    <row r="47" spans="1:11" x14ac:dyDescent="0.25">
      <c r="A47" t="s">
        <v>70</v>
      </c>
      <c r="B47" t="s">
        <v>128</v>
      </c>
      <c r="C47" t="s">
        <v>16351</v>
      </c>
      <c r="D47" s="2">
        <v>46175.446192129632</v>
      </c>
      <c r="E47" t="s">
        <v>45</v>
      </c>
      <c r="F47" t="s">
        <v>14668</v>
      </c>
      <c r="G47">
        <v>19.54712</v>
      </c>
      <c r="H47">
        <v>19.856476000000001</v>
      </c>
      <c r="I47">
        <v>-0.30935600000000002</v>
      </c>
      <c r="J47">
        <v>1</v>
      </c>
      <c r="K47" t="str">
        <f>_xlfn.TEXTJOIN("_",TRUE,Table_V_FFS_ESAOT_ALL_SPECIFIED_CATEGORIES[[#This Row],[PORTFOLIO_CODE]],Table_V_FFS_ESAOT_ALL_SPECIFIED_CATEGORIES[[#This Row],[REPORT_ITEM]],Table_V_FFS_ESAOT_ALL_SPECIFIED_CATEGORIES[[#This Row],[RANK]])</f>
        <v>821_ESAOT_1</v>
      </c>
    </row>
    <row r="48" spans="1:11" x14ac:dyDescent="0.25">
      <c r="A48" t="s">
        <v>70</v>
      </c>
      <c r="B48" t="s">
        <v>128</v>
      </c>
      <c r="C48" t="s">
        <v>16351</v>
      </c>
      <c r="D48" s="2">
        <v>46175.446192129632</v>
      </c>
      <c r="E48" t="s">
        <v>14662</v>
      </c>
      <c r="F48" t="s">
        <v>14663</v>
      </c>
      <c r="G48">
        <v>15.95401</v>
      </c>
      <c r="H48">
        <v>16.730588999999998</v>
      </c>
      <c r="I48">
        <v>-0.77657900000000002</v>
      </c>
      <c r="J48">
        <v>2</v>
      </c>
      <c r="K48" t="str">
        <f>_xlfn.TEXTJOIN("_",TRUE,Table_V_FFS_ESAOT_ALL_SPECIFIED_CATEGORIES[[#This Row],[PORTFOLIO_CODE]],Table_V_FFS_ESAOT_ALL_SPECIFIED_CATEGORIES[[#This Row],[REPORT_ITEM]],Table_V_FFS_ESAOT_ALL_SPECIFIED_CATEGORIES[[#This Row],[RANK]])</f>
        <v>821_ESAOT_2</v>
      </c>
    </row>
    <row r="49" spans="1:11" x14ac:dyDescent="0.25">
      <c r="A49" t="s">
        <v>70</v>
      </c>
      <c r="B49" t="s">
        <v>128</v>
      </c>
      <c r="C49" t="s">
        <v>16351</v>
      </c>
      <c r="D49" s="2">
        <v>46175.446192129632</v>
      </c>
      <c r="E49" t="s">
        <v>14669</v>
      </c>
      <c r="F49" t="s">
        <v>55</v>
      </c>
      <c r="G49">
        <v>12.92393</v>
      </c>
      <c r="H49">
        <v>11.346194000000001</v>
      </c>
      <c r="I49">
        <v>1.577736</v>
      </c>
      <c r="J49">
        <v>3</v>
      </c>
      <c r="K49" t="str">
        <f>_xlfn.TEXTJOIN("_",TRUE,Table_V_FFS_ESAOT_ALL_SPECIFIED_CATEGORIES[[#This Row],[PORTFOLIO_CODE]],Table_V_FFS_ESAOT_ALL_SPECIFIED_CATEGORIES[[#This Row],[REPORT_ITEM]],Table_V_FFS_ESAOT_ALL_SPECIFIED_CATEGORIES[[#This Row],[RANK]])</f>
        <v>821_ESAOT_3</v>
      </c>
    </row>
    <row r="50" spans="1:11" x14ac:dyDescent="0.25">
      <c r="A50" t="s">
        <v>70</v>
      </c>
      <c r="B50" t="s">
        <v>128</v>
      </c>
      <c r="C50" t="s">
        <v>16351</v>
      </c>
      <c r="D50" s="2">
        <v>46175.446192129632</v>
      </c>
      <c r="E50" t="s">
        <v>14665</v>
      </c>
      <c r="F50" t="s">
        <v>56</v>
      </c>
      <c r="G50">
        <v>10.357676</v>
      </c>
      <c r="H50">
        <v>12.524374</v>
      </c>
      <c r="I50">
        <v>-2.1666979999999998</v>
      </c>
      <c r="J50">
        <v>4</v>
      </c>
      <c r="K50" t="str">
        <f>_xlfn.TEXTJOIN("_",TRUE,Table_V_FFS_ESAOT_ALL_SPECIFIED_CATEGORIES[[#This Row],[PORTFOLIO_CODE]],Table_V_FFS_ESAOT_ALL_SPECIFIED_CATEGORIES[[#This Row],[REPORT_ITEM]],Table_V_FFS_ESAOT_ALL_SPECIFIED_CATEGORIES[[#This Row],[RANK]])</f>
        <v>821_ESAOT_4</v>
      </c>
    </row>
    <row r="51" spans="1:11" x14ac:dyDescent="0.25">
      <c r="A51" t="s">
        <v>70</v>
      </c>
      <c r="B51" t="s">
        <v>128</v>
      </c>
      <c r="C51" t="s">
        <v>16351</v>
      </c>
      <c r="D51" s="2">
        <v>46175.446192129632</v>
      </c>
      <c r="E51" t="s">
        <v>14653</v>
      </c>
      <c r="F51" t="s">
        <v>16</v>
      </c>
      <c r="G51">
        <v>8.3251430000000006</v>
      </c>
      <c r="H51">
        <v>8.290089</v>
      </c>
      <c r="I51">
        <v>3.5054000000000002E-2</v>
      </c>
      <c r="J51">
        <v>5</v>
      </c>
      <c r="K51" t="str">
        <f>_xlfn.TEXTJOIN("_",TRUE,Table_V_FFS_ESAOT_ALL_SPECIFIED_CATEGORIES[[#This Row],[PORTFOLIO_CODE]],Table_V_FFS_ESAOT_ALL_SPECIFIED_CATEGORIES[[#This Row],[REPORT_ITEM]],Table_V_FFS_ESAOT_ALL_SPECIFIED_CATEGORIES[[#This Row],[RANK]])</f>
        <v>821_ESAOT_5</v>
      </c>
    </row>
    <row r="52" spans="1:11" x14ac:dyDescent="0.25">
      <c r="A52" t="s">
        <v>70</v>
      </c>
      <c r="B52" t="s">
        <v>128</v>
      </c>
      <c r="C52" t="s">
        <v>16351</v>
      </c>
      <c r="D52" s="2">
        <v>46175.446192129632</v>
      </c>
      <c r="E52" t="s">
        <v>44</v>
      </c>
      <c r="F52" t="s">
        <v>14621</v>
      </c>
      <c r="G52">
        <v>7.6775099999999998</v>
      </c>
      <c r="H52">
        <v>5.5324109999999997</v>
      </c>
      <c r="I52">
        <v>2.1450990000000001</v>
      </c>
      <c r="J52">
        <v>6</v>
      </c>
      <c r="K52" t="str">
        <f>_xlfn.TEXTJOIN("_",TRUE,Table_V_FFS_ESAOT_ALL_SPECIFIED_CATEGORIES[[#This Row],[PORTFOLIO_CODE]],Table_V_FFS_ESAOT_ALL_SPECIFIED_CATEGORIES[[#This Row],[REPORT_ITEM]],Table_V_FFS_ESAOT_ALL_SPECIFIED_CATEGORIES[[#This Row],[RANK]])</f>
        <v>821_ESAOT_6</v>
      </c>
    </row>
    <row r="53" spans="1:11" x14ac:dyDescent="0.25">
      <c r="A53" t="s">
        <v>70</v>
      </c>
      <c r="B53" t="s">
        <v>128</v>
      </c>
      <c r="C53" t="s">
        <v>16351</v>
      </c>
      <c r="D53" s="2">
        <v>46175.446192129632</v>
      </c>
      <c r="E53" t="s">
        <v>14661</v>
      </c>
      <c r="F53" t="s">
        <v>52</v>
      </c>
      <c r="G53">
        <v>6.9925560000000004</v>
      </c>
      <c r="H53">
        <v>6.9552329999999998</v>
      </c>
      <c r="I53">
        <v>3.7323000000000002E-2</v>
      </c>
      <c r="J53">
        <v>7</v>
      </c>
      <c r="K53" t="str">
        <f>_xlfn.TEXTJOIN("_",TRUE,Table_V_FFS_ESAOT_ALL_SPECIFIED_CATEGORIES[[#This Row],[PORTFOLIO_CODE]],Table_V_FFS_ESAOT_ALL_SPECIFIED_CATEGORIES[[#This Row],[REPORT_ITEM]],Table_V_FFS_ESAOT_ALL_SPECIFIED_CATEGORIES[[#This Row],[RANK]])</f>
        <v>821_ESAOT_7</v>
      </c>
    </row>
    <row r="54" spans="1:11" x14ac:dyDescent="0.25">
      <c r="A54" t="s">
        <v>70</v>
      </c>
      <c r="B54" t="s">
        <v>128</v>
      </c>
      <c r="C54" t="s">
        <v>16351</v>
      </c>
      <c r="D54" s="2">
        <v>46175.446192129632</v>
      </c>
      <c r="E54" t="s">
        <v>53</v>
      </c>
      <c r="F54" t="s">
        <v>54</v>
      </c>
      <c r="G54">
        <v>6.6627109999999998</v>
      </c>
      <c r="H54">
        <v>6.0477410000000003</v>
      </c>
      <c r="I54">
        <v>0.61497000000000002</v>
      </c>
      <c r="J54">
        <v>8</v>
      </c>
      <c r="K54" t="str">
        <f>_xlfn.TEXTJOIN("_",TRUE,Table_V_FFS_ESAOT_ALL_SPECIFIED_CATEGORIES[[#This Row],[PORTFOLIO_CODE]],Table_V_FFS_ESAOT_ALL_SPECIFIED_CATEGORIES[[#This Row],[REPORT_ITEM]],Table_V_FFS_ESAOT_ALL_SPECIFIED_CATEGORIES[[#This Row],[RANK]])</f>
        <v>821_ESAOT_8</v>
      </c>
    </row>
    <row r="55" spans="1:11" x14ac:dyDescent="0.25">
      <c r="A55" t="s">
        <v>70</v>
      </c>
      <c r="B55" t="s">
        <v>128</v>
      </c>
      <c r="C55" t="s">
        <v>16351</v>
      </c>
      <c r="D55" s="2">
        <v>46175.446192129632</v>
      </c>
      <c r="E55" t="s">
        <v>14666</v>
      </c>
      <c r="F55" t="s">
        <v>14667</v>
      </c>
      <c r="G55">
        <v>6.0245749999999996</v>
      </c>
      <c r="H55">
        <v>6.3581770000000004</v>
      </c>
      <c r="I55">
        <v>-0.33360200000000001</v>
      </c>
      <c r="J55">
        <v>9</v>
      </c>
      <c r="K55" t="str">
        <f>_xlfn.TEXTJOIN("_",TRUE,Table_V_FFS_ESAOT_ALL_SPECIFIED_CATEGORIES[[#This Row],[PORTFOLIO_CODE]],Table_V_FFS_ESAOT_ALL_SPECIFIED_CATEGORIES[[#This Row],[REPORT_ITEM]],Table_V_FFS_ESAOT_ALL_SPECIFIED_CATEGORIES[[#This Row],[RANK]])</f>
        <v>821_ESAOT_9</v>
      </c>
    </row>
    <row r="56" spans="1:11" x14ac:dyDescent="0.25">
      <c r="A56" t="s">
        <v>70</v>
      </c>
      <c r="B56" t="s">
        <v>128</v>
      </c>
      <c r="C56" t="s">
        <v>16351</v>
      </c>
      <c r="D56" s="2">
        <v>46175.446192129632</v>
      </c>
      <c r="E56" t="s">
        <v>14660</v>
      </c>
      <c r="F56" t="s">
        <v>57</v>
      </c>
      <c r="G56">
        <v>3.284694</v>
      </c>
      <c r="H56">
        <v>3.6796229999999999</v>
      </c>
      <c r="I56">
        <v>-0.39492899999999997</v>
      </c>
      <c r="J56">
        <v>10</v>
      </c>
      <c r="K56" t="str">
        <f>_xlfn.TEXTJOIN("_",TRUE,Table_V_FFS_ESAOT_ALL_SPECIFIED_CATEGORIES[[#This Row],[PORTFOLIO_CODE]],Table_V_FFS_ESAOT_ALL_SPECIFIED_CATEGORIES[[#This Row],[REPORT_ITEM]],Table_V_FFS_ESAOT_ALL_SPECIFIED_CATEGORIES[[#This Row],[RANK]])</f>
        <v>821_ESAOT_10</v>
      </c>
    </row>
    <row r="57" spans="1:11" x14ac:dyDescent="0.25">
      <c r="A57" t="s">
        <v>70</v>
      </c>
      <c r="B57" t="s">
        <v>128</v>
      </c>
      <c r="C57" t="s">
        <v>16351</v>
      </c>
      <c r="D57" s="2">
        <v>46175.446192129632</v>
      </c>
      <c r="E57" t="s">
        <v>14664</v>
      </c>
      <c r="F57" t="s">
        <v>51</v>
      </c>
      <c r="G57">
        <v>1.715778</v>
      </c>
      <c r="H57">
        <v>2.1320610000000002</v>
      </c>
      <c r="I57">
        <v>-0.41628300000000001</v>
      </c>
      <c r="J57">
        <v>11</v>
      </c>
      <c r="K57" t="str">
        <f>_xlfn.TEXTJOIN("_",TRUE,Table_V_FFS_ESAOT_ALL_SPECIFIED_CATEGORIES[[#This Row],[PORTFOLIO_CODE]],Table_V_FFS_ESAOT_ALL_SPECIFIED_CATEGORIES[[#This Row],[REPORT_ITEM]],Table_V_FFS_ESAOT_ALL_SPECIFIED_CATEGORIES[[#This Row],[RANK]])</f>
        <v>821_ESAOT_11</v>
      </c>
    </row>
    <row r="58" spans="1:11" x14ac:dyDescent="0.25">
      <c r="A58" t="s">
        <v>70</v>
      </c>
      <c r="B58" t="s">
        <v>128</v>
      </c>
      <c r="C58" t="s">
        <v>16351</v>
      </c>
      <c r="D58" s="2">
        <v>46175.446192129632</v>
      </c>
      <c r="E58" t="s">
        <v>48</v>
      </c>
      <c r="F58" t="s">
        <v>14670</v>
      </c>
      <c r="G58">
        <v>0.53429700000000002</v>
      </c>
      <c r="H58">
        <v>0.54703199999999996</v>
      </c>
      <c r="I58">
        <v>-1.2735E-2</v>
      </c>
      <c r="J58">
        <v>12</v>
      </c>
      <c r="K58" t="str">
        <f>_xlfn.TEXTJOIN("_",TRUE,Table_V_FFS_ESAOT_ALL_SPECIFIED_CATEGORIES[[#This Row],[PORTFOLIO_CODE]],Table_V_FFS_ESAOT_ALL_SPECIFIED_CATEGORIES[[#This Row],[REPORT_ITEM]],Table_V_FFS_ESAOT_ALL_SPECIFIED_CATEGORIES[[#This Row],[RANK]])</f>
        <v>821_ESAOT_12</v>
      </c>
    </row>
    <row r="59" spans="1:11" x14ac:dyDescent="0.25">
      <c r="A59" t="s">
        <v>97</v>
      </c>
      <c r="B59" t="s">
        <v>128</v>
      </c>
      <c r="C59" t="s">
        <v>16351</v>
      </c>
      <c r="D59" s="2">
        <v>46175.446215277778</v>
      </c>
      <c r="E59" t="s">
        <v>14666</v>
      </c>
      <c r="F59" t="s">
        <v>14667</v>
      </c>
      <c r="G59">
        <v>17.367754000000001</v>
      </c>
      <c r="H59">
        <v>16.710822</v>
      </c>
      <c r="I59">
        <v>0.65693199999999996</v>
      </c>
      <c r="J59">
        <v>1</v>
      </c>
      <c r="K59" t="str">
        <f>_xlfn.TEXTJOIN("_",TRUE,Table_V_FFS_ESAOT_ALL_SPECIFIED_CATEGORIES[[#This Row],[PORTFOLIO_CODE]],Table_V_FFS_ESAOT_ALL_SPECIFIED_CATEGORIES[[#This Row],[REPORT_ITEM]],Table_V_FFS_ESAOT_ALL_SPECIFIED_CATEGORIES[[#This Row],[RANK]])</f>
        <v>822_ESAOT_1</v>
      </c>
    </row>
    <row r="60" spans="1:11" x14ac:dyDescent="0.25">
      <c r="A60" t="s">
        <v>97</v>
      </c>
      <c r="B60" t="s">
        <v>128</v>
      </c>
      <c r="C60" t="s">
        <v>16351</v>
      </c>
      <c r="D60" s="2">
        <v>46175.446215277778</v>
      </c>
      <c r="E60" t="s">
        <v>14660</v>
      </c>
      <c r="F60" t="s">
        <v>57</v>
      </c>
      <c r="G60">
        <v>14.570373</v>
      </c>
      <c r="H60">
        <v>15.075735999999999</v>
      </c>
      <c r="I60">
        <v>-0.50536300000000001</v>
      </c>
      <c r="J60">
        <v>2</v>
      </c>
      <c r="K60" t="str">
        <f>_xlfn.TEXTJOIN("_",TRUE,Table_V_FFS_ESAOT_ALL_SPECIFIED_CATEGORIES[[#This Row],[PORTFOLIO_CODE]],Table_V_FFS_ESAOT_ALL_SPECIFIED_CATEGORIES[[#This Row],[REPORT_ITEM]],Table_V_FFS_ESAOT_ALL_SPECIFIED_CATEGORIES[[#This Row],[RANK]])</f>
        <v>822_ESAOT_2</v>
      </c>
    </row>
    <row r="61" spans="1:11" x14ac:dyDescent="0.25">
      <c r="A61" t="s">
        <v>97</v>
      </c>
      <c r="B61" t="s">
        <v>128</v>
      </c>
      <c r="C61" t="s">
        <v>16351</v>
      </c>
      <c r="D61" s="2">
        <v>46175.446215277778</v>
      </c>
      <c r="E61" t="s">
        <v>14665</v>
      </c>
      <c r="F61" t="s">
        <v>56</v>
      </c>
      <c r="G61">
        <v>11.837375</v>
      </c>
      <c r="H61">
        <v>13.368485</v>
      </c>
      <c r="I61">
        <v>-1.53111</v>
      </c>
      <c r="J61">
        <v>3</v>
      </c>
      <c r="K61" t="str">
        <f>_xlfn.TEXTJOIN("_",TRUE,Table_V_FFS_ESAOT_ALL_SPECIFIED_CATEGORIES[[#This Row],[PORTFOLIO_CODE]],Table_V_FFS_ESAOT_ALL_SPECIFIED_CATEGORIES[[#This Row],[REPORT_ITEM]],Table_V_FFS_ESAOT_ALL_SPECIFIED_CATEGORIES[[#This Row],[RANK]])</f>
        <v>822_ESAOT_3</v>
      </c>
    </row>
    <row r="62" spans="1:11" x14ac:dyDescent="0.25">
      <c r="A62" t="s">
        <v>97</v>
      </c>
      <c r="B62" t="s">
        <v>128</v>
      </c>
      <c r="C62" t="s">
        <v>16351</v>
      </c>
      <c r="D62" s="2">
        <v>46175.446215277778</v>
      </c>
      <c r="E62" t="s">
        <v>14669</v>
      </c>
      <c r="F62" t="s">
        <v>55</v>
      </c>
      <c r="G62">
        <v>9.5598860000000005</v>
      </c>
      <c r="H62">
        <v>8.2941660000000006</v>
      </c>
      <c r="I62">
        <v>1.26572</v>
      </c>
      <c r="J62">
        <v>4</v>
      </c>
      <c r="K62" t="str">
        <f>_xlfn.TEXTJOIN("_",TRUE,Table_V_FFS_ESAOT_ALL_SPECIFIED_CATEGORIES[[#This Row],[PORTFOLIO_CODE]],Table_V_FFS_ESAOT_ALL_SPECIFIED_CATEGORIES[[#This Row],[REPORT_ITEM]],Table_V_FFS_ESAOT_ALL_SPECIFIED_CATEGORIES[[#This Row],[RANK]])</f>
        <v>822_ESAOT_4</v>
      </c>
    </row>
    <row r="63" spans="1:11" x14ac:dyDescent="0.25">
      <c r="A63" t="s">
        <v>97</v>
      </c>
      <c r="B63" t="s">
        <v>128</v>
      </c>
      <c r="C63" t="s">
        <v>16351</v>
      </c>
      <c r="D63" s="2">
        <v>46175.446215277778</v>
      </c>
      <c r="E63" t="s">
        <v>14662</v>
      </c>
      <c r="F63" t="s">
        <v>14663</v>
      </c>
      <c r="G63">
        <v>8.3884349999999994</v>
      </c>
      <c r="H63">
        <v>10.343715</v>
      </c>
      <c r="I63">
        <v>-1.9552799999999999</v>
      </c>
      <c r="J63">
        <v>5</v>
      </c>
      <c r="K63" t="str">
        <f>_xlfn.TEXTJOIN("_",TRUE,Table_V_FFS_ESAOT_ALL_SPECIFIED_CATEGORIES[[#This Row],[PORTFOLIO_CODE]],Table_V_FFS_ESAOT_ALL_SPECIFIED_CATEGORIES[[#This Row],[REPORT_ITEM]],Table_V_FFS_ESAOT_ALL_SPECIFIED_CATEGORIES[[#This Row],[RANK]])</f>
        <v>822_ESAOT_5</v>
      </c>
    </row>
    <row r="64" spans="1:11" x14ac:dyDescent="0.25">
      <c r="A64" t="s">
        <v>97</v>
      </c>
      <c r="B64" t="s">
        <v>128</v>
      </c>
      <c r="C64" t="s">
        <v>16351</v>
      </c>
      <c r="D64" s="2">
        <v>46175.446215277778</v>
      </c>
      <c r="E64" t="s">
        <v>14653</v>
      </c>
      <c r="F64" t="s">
        <v>16</v>
      </c>
      <c r="G64">
        <v>8.2090189999999996</v>
      </c>
      <c r="H64">
        <v>8.2257259999999999</v>
      </c>
      <c r="I64">
        <v>-1.6707E-2</v>
      </c>
      <c r="J64">
        <v>6</v>
      </c>
      <c r="K64" t="str">
        <f>_xlfn.TEXTJOIN("_",TRUE,Table_V_FFS_ESAOT_ALL_SPECIFIED_CATEGORIES[[#This Row],[PORTFOLIO_CODE]],Table_V_FFS_ESAOT_ALL_SPECIFIED_CATEGORIES[[#This Row],[REPORT_ITEM]],Table_V_FFS_ESAOT_ALL_SPECIFIED_CATEGORIES[[#This Row],[RANK]])</f>
        <v>822_ESAOT_6</v>
      </c>
    </row>
    <row r="65" spans="1:11" x14ac:dyDescent="0.25">
      <c r="A65" t="s">
        <v>97</v>
      </c>
      <c r="B65" t="s">
        <v>128</v>
      </c>
      <c r="C65" t="s">
        <v>16351</v>
      </c>
      <c r="D65" s="2">
        <v>46175.446215277778</v>
      </c>
      <c r="E65" t="s">
        <v>14664</v>
      </c>
      <c r="F65" t="s">
        <v>51</v>
      </c>
      <c r="G65">
        <v>8.1540619999999997</v>
      </c>
      <c r="H65">
        <v>9.3764950000000002</v>
      </c>
      <c r="I65">
        <v>-1.2224330000000001</v>
      </c>
      <c r="J65">
        <v>7</v>
      </c>
      <c r="K65" t="str">
        <f>_xlfn.TEXTJOIN("_",TRUE,Table_V_FFS_ESAOT_ALL_SPECIFIED_CATEGORIES[[#This Row],[PORTFOLIO_CODE]],Table_V_FFS_ESAOT_ALL_SPECIFIED_CATEGORIES[[#This Row],[REPORT_ITEM]],Table_V_FFS_ESAOT_ALL_SPECIFIED_CATEGORIES[[#This Row],[RANK]])</f>
        <v>822_ESAOT_7</v>
      </c>
    </row>
    <row r="66" spans="1:11" x14ac:dyDescent="0.25">
      <c r="A66" t="s">
        <v>97</v>
      </c>
      <c r="B66" t="s">
        <v>128</v>
      </c>
      <c r="C66" t="s">
        <v>16351</v>
      </c>
      <c r="D66" s="2">
        <v>46175.446215277778</v>
      </c>
      <c r="E66" t="s">
        <v>53</v>
      </c>
      <c r="F66" t="s">
        <v>54</v>
      </c>
      <c r="G66">
        <v>7.7990490000000001</v>
      </c>
      <c r="H66">
        <v>6.9660780000000004</v>
      </c>
      <c r="I66">
        <v>0.83297100000000002</v>
      </c>
      <c r="J66">
        <v>8</v>
      </c>
      <c r="K66" t="str">
        <f>_xlfn.TEXTJOIN("_",TRUE,Table_V_FFS_ESAOT_ALL_SPECIFIED_CATEGORIES[[#This Row],[PORTFOLIO_CODE]],Table_V_FFS_ESAOT_ALL_SPECIFIED_CATEGORIES[[#This Row],[REPORT_ITEM]],Table_V_FFS_ESAOT_ALL_SPECIFIED_CATEGORIES[[#This Row],[RANK]])</f>
        <v>822_ESAOT_8</v>
      </c>
    </row>
    <row r="67" spans="1:11" x14ac:dyDescent="0.25">
      <c r="A67" t="s">
        <v>97</v>
      </c>
      <c r="B67" t="s">
        <v>128</v>
      </c>
      <c r="C67" t="s">
        <v>16351</v>
      </c>
      <c r="D67" s="2">
        <v>46175.446215277778</v>
      </c>
      <c r="E67" t="s">
        <v>45</v>
      </c>
      <c r="F67" t="s">
        <v>14668</v>
      </c>
      <c r="G67">
        <v>7.1045109999999996</v>
      </c>
      <c r="H67">
        <v>4.8478180000000002</v>
      </c>
      <c r="I67">
        <v>2.2566929999999998</v>
      </c>
      <c r="J67">
        <v>9</v>
      </c>
      <c r="K67" t="str">
        <f>_xlfn.TEXTJOIN("_",TRUE,Table_V_FFS_ESAOT_ALL_SPECIFIED_CATEGORIES[[#This Row],[PORTFOLIO_CODE]],Table_V_FFS_ESAOT_ALL_SPECIFIED_CATEGORIES[[#This Row],[REPORT_ITEM]],Table_V_FFS_ESAOT_ALL_SPECIFIED_CATEGORIES[[#This Row],[RANK]])</f>
        <v>822_ESAOT_9</v>
      </c>
    </row>
    <row r="68" spans="1:11" x14ac:dyDescent="0.25">
      <c r="A68" t="s">
        <v>97</v>
      </c>
      <c r="B68" t="s">
        <v>128</v>
      </c>
      <c r="C68" t="s">
        <v>16351</v>
      </c>
      <c r="D68" s="2">
        <v>46175.446215277778</v>
      </c>
      <c r="E68" t="s">
        <v>14661</v>
      </c>
      <c r="F68" t="s">
        <v>52</v>
      </c>
      <c r="G68">
        <v>7.0095369999999999</v>
      </c>
      <c r="H68">
        <v>6.7909579999999998</v>
      </c>
      <c r="I68">
        <v>0.218579</v>
      </c>
      <c r="J68">
        <v>10</v>
      </c>
      <c r="K68" t="str">
        <f>_xlfn.TEXTJOIN("_",TRUE,Table_V_FFS_ESAOT_ALL_SPECIFIED_CATEGORIES[[#This Row],[PORTFOLIO_CODE]],Table_V_FFS_ESAOT_ALL_SPECIFIED_CATEGORIES[[#This Row],[REPORT_ITEM]],Table_V_FFS_ESAOT_ALL_SPECIFIED_CATEGORIES[[#This Row],[RANK]])</f>
        <v>822_ESAOT_10</v>
      </c>
    </row>
    <row r="69" spans="1:11" x14ac:dyDescent="0.25">
      <c r="A69" t="s">
        <v>97</v>
      </c>
      <c r="B69" t="s">
        <v>128</v>
      </c>
      <c r="D69" s="2"/>
      <c r="F69" t="s">
        <v>14670</v>
      </c>
      <c r="G69">
        <v>0</v>
      </c>
      <c r="H69">
        <v>0</v>
      </c>
      <c r="I69">
        <v>0</v>
      </c>
      <c r="J69">
        <v>11</v>
      </c>
      <c r="K69" t="str">
        <f>_xlfn.TEXTJOIN("_",TRUE,Table_V_FFS_ESAOT_ALL_SPECIFIED_CATEGORIES[[#This Row],[PORTFOLIO_CODE]],Table_V_FFS_ESAOT_ALL_SPECIFIED_CATEGORIES[[#This Row],[REPORT_ITEM]],Table_V_FFS_ESAOT_ALL_SPECIFIED_CATEGORIES[[#This Row],[RANK]])</f>
        <v>822_ESAOT_11</v>
      </c>
    </row>
    <row r="70" spans="1:11" x14ac:dyDescent="0.25">
      <c r="A70" t="s">
        <v>73</v>
      </c>
      <c r="B70" t="s">
        <v>128</v>
      </c>
      <c r="C70" t="s">
        <v>16351</v>
      </c>
      <c r="D70" s="2">
        <v>46175.445983796293</v>
      </c>
      <c r="E70" t="s">
        <v>45</v>
      </c>
      <c r="F70" t="s">
        <v>14668</v>
      </c>
      <c r="G70">
        <v>19.532264000000001</v>
      </c>
      <c r="H70">
        <v>19.481024999999999</v>
      </c>
      <c r="I70">
        <v>5.1239E-2</v>
      </c>
      <c r="J70">
        <v>1</v>
      </c>
      <c r="K70" t="str">
        <f>_xlfn.TEXTJOIN("_",TRUE,Table_V_FFS_ESAOT_ALL_SPECIFIED_CATEGORIES[[#This Row],[PORTFOLIO_CODE]],Table_V_FFS_ESAOT_ALL_SPECIFIED_CATEGORIES[[#This Row],[REPORT_ITEM]],Table_V_FFS_ESAOT_ALL_SPECIFIED_CATEGORIES[[#This Row],[RANK]])</f>
        <v>823_ESAOT_1</v>
      </c>
    </row>
    <row r="71" spans="1:11" x14ac:dyDescent="0.25">
      <c r="A71" t="s">
        <v>73</v>
      </c>
      <c r="B71" t="s">
        <v>128</v>
      </c>
      <c r="C71" t="s">
        <v>16351</v>
      </c>
      <c r="D71" s="2">
        <v>46175.445983796293</v>
      </c>
      <c r="E71" t="s">
        <v>14662</v>
      </c>
      <c r="F71" t="s">
        <v>14663</v>
      </c>
      <c r="G71">
        <v>15.941884</v>
      </c>
      <c r="H71">
        <v>16.414242000000002</v>
      </c>
      <c r="I71">
        <v>-0.472358</v>
      </c>
      <c r="J71">
        <v>2</v>
      </c>
      <c r="K71" t="str">
        <f>_xlfn.TEXTJOIN("_",TRUE,Table_V_FFS_ESAOT_ALL_SPECIFIED_CATEGORIES[[#This Row],[PORTFOLIO_CODE]],Table_V_FFS_ESAOT_ALL_SPECIFIED_CATEGORIES[[#This Row],[REPORT_ITEM]],Table_V_FFS_ESAOT_ALL_SPECIFIED_CATEGORIES[[#This Row],[RANK]])</f>
        <v>823_ESAOT_2</v>
      </c>
    </row>
    <row r="72" spans="1:11" x14ac:dyDescent="0.25">
      <c r="A72" t="s">
        <v>73</v>
      </c>
      <c r="B72" t="s">
        <v>128</v>
      </c>
      <c r="C72" t="s">
        <v>16351</v>
      </c>
      <c r="D72" s="2">
        <v>46175.445983796293</v>
      </c>
      <c r="E72" t="s">
        <v>14669</v>
      </c>
      <c r="F72" t="s">
        <v>55</v>
      </c>
      <c r="G72">
        <v>12.914107</v>
      </c>
      <c r="H72">
        <v>11.131657000000001</v>
      </c>
      <c r="I72">
        <v>1.7824500000000001</v>
      </c>
      <c r="J72">
        <v>3</v>
      </c>
      <c r="K72" t="str">
        <f>_xlfn.TEXTJOIN("_",TRUE,Table_V_FFS_ESAOT_ALL_SPECIFIED_CATEGORIES[[#This Row],[PORTFOLIO_CODE]],Table_V_FFS_ESAOT_ALL_SPECIFIED_CATEGORIES[[#This Row],[REPORT_ITEM]],Table_V_FFS_ESAOT_ALL_SPECIFIED_CATEGORIES[[#This Row],[RANK]])</f>
        <v>823_ESAOT_3</v>
      </c>
    </row>
    <row r="73" spans="1:11" x14ac:dyDescent="0.25">
      <c r="A73" t="s">
        <v>73</v>
      </c>
      <c r="B73" t="s">
        <v>128</v>
      </c>
      <c r="C73" t="s">
        <v>16351</v>
      </c>
      <c r="D73" s="2">
        <v>46175.445983796293</v>
      </c>
      <c r="E73" t="s">
        <v>14665</v>
      </c>
      <c r="F73" t="s">
        <v>56</v>
      </c>
      <c r="G73">
        <v>10.349804000000001</v>
      </c>
      <c r="H73">
        <v>12.287559999999999</v>
      </c>
      <c r="I73">
        <v>-1.937756</v>
      </c>
      <c r="J73">
        <v>4</v>
      </c>
      <c r="K73" t="str">
        <f>_xlfn.TEXTJOIN("_",TRUE,Table_V_FFS_ESAOT_ALL_SPECIFIED_CATEGORIES[[#This Row],[PORTFOLIO_CODE]],Table_V_FFS_ESAOT_ALL_SPECIFIED_CATEGORIES[[#This Row],[REPORT_ITEM]],Table_V_FFS_ESAOT_ALL_SPECIFIED_CATEGORIES[[#This Row],[RANK]])</f>
        <v>823_ESAOT_4</v>
      </c>
    </row>
    <row r="74" spans="1:11" x14ac:dyDescent="0.25">
      <c r="A74" t="s">
        <v>73</v>
      </c>
      <c r="B74" t="s">
        <v>128</v>
      </c>
      <c r="C74" t="s">
        <v>16351</v>
      </c>
      <c r="D74" s="2">
        <v>46175.445983796293</v>
      </c>
      <c r="E74" t="s">
        <v>14653</v>
      </c>
      <c r="F74" t="s">
        <v>16</v>
      </c>
      <c r="G74">
        <v>8.318816</v>
      </c>
      <c r="H74">
        <v>8.1333369999999992</v>
      </c>
      <c r="I74">
        <v>0.185479</v>
      </c>
      <c r="J74">
        <v>5</v>
      </c>
      <c r="K74" t="str">
        <f>_xlfn.TEXTJOIN("_",TRUE,Table_V_FFS_ESAOT_ALL_SPECIFIED_CATEGORIES[[#This Row],[PORTFOLIO_CODE]],Table_V_FFS_ESAOT_ALL_SPECIFIED_CATEGORIES[[#This Row],[REPORT_ITEM]],Table_V_FFS_ESAOT_ALL_SPECIFIED_CATEGORIES[[#This Row],[RANK]])</f>
        <v>823_ESAOT_5</v>
      </c>
    </row>
    <row r="75" spans="1:11" x14ac:dyDescent="0.25">
      <c r="A75" t="s">
        <v>73</v>
      </c>
      <c r="B75" t="s">
        <v>128</v>
      </c>
      <c r="C75" t="s">
        <v>16351</v>
      </c>
      <c r="D75" s="2">
        <v>46175.445983796293</v>
      </c>
      <c r="E75" t="s">
        <v>44</v>
      </c>
      <c r="F75" t="s">
        <v>14621</v>
      </c>
      <c r="G75">
        <v>7.7476760000000002</v>
      </c>
      <c r="H75">
        <v>7.3186280000000004</v>
      </c>
      <c r="I75">
        <v>0.42904799999999998</v>
      </c>
      <c r="J75">
        <v>6</v>
      </c>
      <c r="K75" t="str">
        <f>_xlfn.TEXTJOIN("_",TRUE,Table_V_FFS_ESAOT_ALL_SPECIFIED_CATEGORIES[[#This Row],[PORTFOLIO_CODE]],Table_V_FFS_ESAOT_ALL_SPECIFIED_CATEGORIES[[#This Row],[REPORT_ITEM]],Table_V_FFS_ESAOT_ALL_SPECIFIED_CATEGORIES[[#This Row],[RANK]])</f>
        <v>823_ESAOT_6</v>
      </c>
    </row>
    <row r="76" spans="1:11" x14ac:dyDescent="0.25">
      <c r="A76" t="s">
        <v>73</v>
      </c>
      <c r="B76" t="s">
        <v>128</v>
      </c>
      <c r="C76" t="s">
        <v>16351</v>
      </c>
      <c r="D76" s="2">
        <v>46175.445983796293</v>
      </c>
      <c r="E76" t="s">
        <v>14661</v>
      </c>
      <c r="F76" t="s">
        <v>52</v>
      </c>
      <c r="G76">
        <v>6.9872420000000002</v>
      </c>
      <c r="H76">
        <v>6.8237220000000001</v>
      </c>
      <c r="I76">
        <v>0.16352</v>
      </c>
      <c r="J76">
        <v>7</v>
      </c>
      <c r="K76" t="str">
        <f>_xlfn.TEXTJOIN("_",TRUE,Table_V_FFS_ESAOT_ALL_SPECIFIED_CATEGORIES[[#This Row],[PORTFOLIO_CODE]],Table_V_FFS_ESAOT_ALL_SPECIFIED_CATEGORIES[[#This Row],[REPORT_ITEM]],Table_V_FFS_ESAOT_ALL_SPECIFIED_CATEGORIES[[#This Row],[RANK]])</f>
        <v>823_ESAOT_7</v>
      </c>
    </row>
    <row r="77" spans="1:11" x14ac:dyDescent="0.25">
      <c r="A77" t="s">
        <v>73</v>
      </c>
      <c r="B77" t="s">
        <v>128</v>
      </c>
      <c r="C77" t="s">
        <v>16351</v>
      </c>
      <c r="D77" s="2">
        <v>46175.445983796293</v>
      </c>
      <c r="E77" t="s">
        <v>53</v>
      </c>
      <c r="F77" t="s">
        <v>54</v>
      </c>
      <c r="G77">
        <v>6.6576469999999999</v>
      </c>
      <c r="H77">
        <v>5.933389</v>
      </c>
      <c r="I77">
        <v>0.72425799999999996</v>
      </c>
      <c r="J77">
        <v>8</v>
      </c>
      <c r="K77" t="str">
        <f>_xlfn.TEXTJOIN("_",TRUE,Table_V_FFS_ESAOT_ALL_SPECIFIED_CATEGORIES[[#This Row],[PORTFOLIO_CODE]],Table_V_FFS_ESAOT_ALL_SPECIFIED_CATEGORIES[[#This Row],[REPORT_ITEM]],Table_V_FFS_ESAOT_ALL_SPECIFIED_CATEGORIES[[#This Row],[RANK]])</f>
        <v>823_ESAOT_8</v>
      </c>
    </row>
    <row r="78" spans="1:11" x14ac:dyDescent="0.25">
      <c r="A78" t="s">
        <v>73</v>
      </c>
      <c r="B78" t="s">
        <v>128</v>
      </c>
      <c r="C78" t="s">
        <v>16351</v>
      </c>
      <c r="D78" s="2">
        <v>46175.445983796293</v>
      </c>
      <c r="E78" t="s">
        <v>14666</v>
      </c>
      <c r="F78" t="s">
        <v>14667</v>
      </c>
      <c r="G78">
        <v>6.0199959999999999</v>
      </c>
      <c r="H78">
        <v>6.2379550000000004</v>
      </c>
      <c r="I78">
        <v>-0.21795900000000001</v>
      </c>
      <c r="J78">
        <v>9</v>
      </c>
      <c r="K78" t="str">
        <f>_xlfn.TEXTJOIN("_",TRUE,Table_V_FFS_ESAOT_ALL_SPECIFIED_CATEGORIES[[#This Row],[PORTFOLIO_CODE]],Table_V_FFS_ESAOT_ALL_SPECIFIED_CATEGORIES[[#This Row],[REPORT_ITEM]],Table_V_FFS_ESAOT_ALL_SPECIFIED_CATEGORIES[[#This Row],[RANK]])</f>
        <v>823_ESAOT_9</v>
      </c>
    </row>
    <row r="79" spans="1:11" x14ac:dyDescent="0.25">
      <c r="A79" t="s">
        <v>73</v>
      </c>
      <c r="B79" t="s">
        <v>128</v>
      </c>
      <c r="C79" t="s">
        <v>16351</v>
      </c>
      <c r="D79" s="2">
        <v>46175.445983796293</v>
      </c>
      <c r="E79" t="s">
        <v>14660</v>
      </c>
      <c r="F79" t="s">
        <v>57</v>
      </c>
      <c r="G79">
        <v>3.2821980000000002</v>
      </c>
      <c r="H79">
        <v>3.6100479999999999</v>
      </c>
      <c r="I79">
        <v>-0.32784999999999997</v>
      </c>
      <c r="J79">
        <v>10</v>
      </c>
      <c r="K79" t="str">
        <f>_xlfn.TEXTJOIN("_",TRUE,Table_V_FFS_ESAOT_ALL_SPECIFIED_CATEGORIES[[#This Row],[PORTFOLIO_CODE]],Table_V_FFS_ESAOT_ALL_SPECIFIED_CATEGORIES[[#This Row],[REPORT_ITEM]],Table_V_FFS_ESAOT_ALL_SPECIFIED_CATEGORIES[[#This Row],[RANK]])</f>
        <v>823_ESAOT_10</v>
      </c>
    </row>
    <row r="80" spans="1:11" x14ac:dyDescent="0.25">
      <c r="A80" t="s">
        <v>73</v>
      </c>
      <c r="B80" t="s">
        <v>128</v>
      </c>
      <c r="C80" t="s">
        <v>16351</v>
      </c>
      <c r="D80" s="2">
        <v>46175.445983796293</v>
      </c>
      <c r="E80" t="s">
        <v>14664</v>
      </c>
      <c r="F80" t="s">
        <v>51</v>
      </c>
      <c r="G80">
        <v>1.7144740000000001</v>
      </c>
      <c r="H80">
        <v>2.0917469999999998</v>
      </c>
      <c r="I80">
        <v>-0.37727300000000003</v>
      </c>
      <c r="J80">
        <v>11</v>
      </c>
      <c r="K80" t="str">
        <f>_xlfn.TEXTJOIN("_",TRUE,Table_V_FFS_ESAOT_ALL_SPECIFIED_CATEGORIES[[#This Row],[PORTFOLIO_CODE]],Table_V_FFS_ESAOT_ALL_SPECIFIED_CATEGORIES[[#This Row],[REPORT_ITEM]],Table_V_FFS_ESAOT_ALL_SPECIFIED_CATEGORIES[[#This Row],[RANK]])</f>
        <v>823_ESAOT_11</v>
      </c>
    </row>
    <row r="81" spans="1:11" x14ac:dyDescent="0.25">
      <c r="A81" t="s">
        <v>73</v>
      </c>
      <c r="B81" t="s">
        <v>128</v>
      </c>
      <c r="C81" t="s">
        <v>16351</v>
      </c>
      <c r="D81" s="2">
        <v>46175.445983796293</v>
      </c>
      <c r="E81" t="s">
        <v>48</v>
      </c>
      <c r="F81" t="s">
        <v>14670</v>
      </c>
      <c r="G81">
        <v>0.533891</v>
      </c>
      <c r="H81">
        <v>0.53668899999999997</v>
      </c>
      <c r="I81">
        <v>-2.7980000000000001E-3</v>
      </c>
      <c r="J81">
        <v>12</v>
      </c>
      <c r="K81" t="str">
        <f>_xlfn.TEXTJOIN("_",TRUE,Table_V_FFS_ESAOT_ALL_SPECIFIED_CATEGORIES[[#This Row],[PORTFOLIO_CODE]],Table_V_FFS_ESAOT_ALL_SPECIFIED_CATEGORIES[[#This Row],[REPORT_ITEM]],Table_V_FFS_ESAOT_ALL_SPECIFIED_CATEGORIES[[#This Row],[RANK]])</f>
        <v>823_ESAOT_12</v>
      </c>
    </row>
    <row r="82" spans="1:11" x14ac:dyDescent="0.25">
      <c r="A82" t="s">
        <v>86</v>
      </c>
      <c r="B82" t="s">
        <v>128</v>
      </c>
      <c r="C82" t="s">
        <v>16351</v>
      </c>
      <c r="D82" s="2">
        <v>46175.448379629626</v>
      </c>
      <c r="E82" t="s">
        <v>14666</v>
      </c>
      <c r="F82" t="s">
        <v>14667</v>
      </c>
      <c r="G82">
        <v>17.367754000000001</v>
      </c>
      <c r="H82">
        <v>16.710822</v>
      </c>
      <c r="I82">
        <v>0.65693199999999996</v>
      </c>
      <c r="J82">
        <v>1</v>
      </c>
      <c r="K82" t="str">
        <f>_xlfn.TEXTJOIN("_",TRUE,Table_V_FFS_ESAOT_ALL_SPECIFIED_CATEGORIES[[#This Row],[PORTFOLIO_CODE]],Table_V_FFS_ESAOT_ALL_SPECIFIED_CATEGORIES[[#This Row],[REPORT_ITEM]],Table_V_FFS_ESAOT_ALL_SPECIFIED_CATEGORIES[[#This Row],[RANK]])</f>
        <v>874_ESAOT_1</v>
      </c>
    </row>
    <row r="83" spans="1:11" x14ac:dyDescent="0.25">
      <c r="A83" t="s">
        <v>86</v>
      </c>
      <c r="B83" t="s">
        <v>128</v>
      </c>
      <c r="C83" t="s">
        <v>16351</v>
      </c>
      <c r="D83" s="2">
        <v>46175.448379629626</v>
      </c>
      <c r="E83" t="s">
        <v>14660</v>
      </c>
      <c r="F83" t="s">
        <v>57</v>
      </c>
      <c r="G83">
        <v>14.570373</v>
      </c>
      <c r="H83">
        <v>15.075735999999999</v>
      </c>
      <c r="I83">
        <v>-0.50536300000000001</v>
      </c>
      <c r="J83">
        <v>2</v>
      </c>
      <c r="K83" t="str">
        <f>_xlfn.TEXTJOIN("_",TRUE,Table_V_FFS_ESAOT_ALL_SPECIFIED_CATEGORIES[[#This Row],[PORTFOLIO_CODE]],Table_V_FFS_ESAOT_ALL_SPECIFIED_CATEGORIES[[#This Row],[REPORT_ITEM]],Table_V_FFS_ESAOT_ALL_SPECIFIED_CATEGORIES[[#This Row],[RANK]])</f>
        <v>874_ESAOT_2</v>
      </c>
    </row>
    <row r="84" spans="1:11" x14ac:dyDescent="0.25">
      <c r="A84" t="s">
        <v>86</v>
      </c>
      <c r="B84" t="s">
        <v>128</v>
      </c>
      <c r="C84" t="s">
        <v>16351</v>
      </c>
      <c r="D84" s="2">
        <v>46175.448379629626</v>
      </c>
      <c r="E84" t="s">
        <v>14665</v>
      </c>
      <c r="F84" t="s">
        <v>56</v>
      </c>
      <c r="G84">
        <v>11.837375</v>
      </c>
      <c r="H84">
        <v>13.368485</v>
      </c>
      <c r="I84">
        <v>-1.53111</v>
      </c>
      <c r="J84">
        <v>3</v>
      </c>
      <c r="K84" t="str">
        <f>_xlfn.TEXTJOIN("_",TRUE,Table_V_FFS_ESAOT_ALL_SPECIFIED_CATEGORIES[[#This Row],[PORTFOLIO_CODE]],Table_V_FFS_ESAOT_ALL_SPECIFIED_CATEGORIES[[#This Row],[REPORT_ITEM]],Table_V_FFS_ESAOT_ALL_SPECIFIED_CATEGORIES[[#This Row],[RANK]])</f>
        <v>874_ESAOT_3</v>
      </c>
    </row>
    <row r="85" spans="1:11" x14ac:dyDescent="0.25">
      <c r="A85" t="s">
        <v>86</v>
      </c>
      <c r="B85" t="s">
        <v>128</v>
      </c>
      <c r="C85" t="s">
        <v>16351</v>
      </c>
      <c r="D85" s="2">
        <v>46175.448379629626</v>
      </c>
      <c r="E85" t="s">
        <v>14669</v>
      </c>
      <c r="F85" t="s">
        <v>55</v>
      </c>
      <c r="G85">
        <v>9.5598860000000005</v>
      </c>
      <c r="H85">
        <v>8.2941660000000006</v>
      </c>
      <c r="I85">
        <v>1.26572</v>
      </c>
      <c r="J85">
        <v>4</v>
      </c>
      <c r="K85" t="str">
        <f>_xlfn.TEXTJOIN("_",TRUE,Table_V_FFS_ESAOT_ALL_SPECIFIED_CATEGORIES[[#This Row],[PORTFOLIO_CODE]],Table_V_FFS_ESAOT_ALL_SPECIFIED_CATEGORIES[[#This Row],[REPORT_ITEM]],Table_V_FFS_ESAOT_ALL_SPECIFIED_CATEGORIES[[#This Row],[RANK]])</f>
        <v>874_ESAOT_4</v>
      </c>
    </row>
    <row r="86" spans="1:11" x14ac:dyDescent="0.25">
      <c r="A86" t="s">
        <v>86</v>
      </c>
      <c r="B86" t="s">
        <v>128</v>
      </c>
      <c r="C86" t="s">
        <v>16351</v>
      </c>
      <c r="D86" s="2">
        <v>46175.448379629626</v>
      </c>
      <c r="E86" t="s">
        <v>14662</v>
      </c>
      <c r="F86" t="s">
        <v>14663</v>
      </c>
      <c r="G86">
        <v>8.3884349999999994</v>
      </c>
      <c r="H86">
        <v>10.343715</v>
      </c>
      <c r="I86">
        <v>-1.9552799999999999</v>
      </c>
      <c r="J86">
        <v>5</v>
      </c>
      <c r="K86" t="str">
        <f>_xlfn.TEXTJOIN("_",TRUE,Table_V_FFS_ESAOT_ALL_SPECIFIED_CATEGORIES[[#This Row],[PORTFOLIO_CODE]],Table_V_FFS_ESAOT_ALL_SPECIFIED_CATEGORIES[[#This Row],[REPORT_ITEM]],Table_V_FFS_ESAOT_ALL_SPECIFIED_CATEGORIES[[#This Row],[RANK]])</f>
        <v>874_ESAOT_5</v>
      </c>
    </row>
    <row r="87" spans="1:11" x14ac:dyDescent="0.25">
      <c r="A87" t="s">
        <v>86</v>
      </c>
      <c r="B87" t="s">
        <v>128</v>
      </c>
      <c r="C87" t="s">
        <v>16351</v>
      </c>
      <c r="D87" s="2">
        <v>46175.448379629626</v>
      </c>
      <c r="E87" t="s">
        <v>14653</v>
      </c>
      <c r="F87" t="s">
        <v>16</v>
      </c>
      <c r="G87">
        <v>8.2090189999999996</v>
      </c>
      <c r="H87">
        <v>8.2257259999999999</v>
      </c>
      <c r="I87">
        <v>-1.6707E-2</v>
      </c>
      <c r="J87">
        <v>6</v>
      </c>
      <c r="K87" t="str">
        <f>_xlfn.TEXTJOIN("_",TRUE,Table_V_FFS_ESAOT_ALL_SPECIFIED_CATEGORIES[[#This Row],[PORTFOLIO_CODE]],Table_V_FFS_ESAOT_ALL_SPECIFIED_CATEGORIES[[#This Row],[REPORT_ITEM]],Table_V_FFS_ESAOT_ALL_SPECIFIED_CATEGORIES[[#This Row],[RANK]])</f>
        <v>874_ESAOT_6</v>
      </c>
    </row>
    <row r="88" spans="1:11" x14ac:dyDescent="0.25">
      <c r="A88" t="s">
        <v>86</v>
      </c>
      <c r="B88" t="s">
        <v>128</v>
      </c>
      <c r="C88" t="s">
        <v>16351</v>
      </c>
      <c r="D88" s="2">
        <v>46175.448379629626</v>
      </c>
      <c r="E88" t="s">
        <v>14664</v>
      </c>
      <c r="F88" t="s">
        <v>51</v>
      </c>
      <c r="G88">
        <v>8.1540619999999997</v>
      </c>
      <c r="H88">
        <v>9.3764950000000002</v>
      </c>
      <c r="I88">
        <v>-1.2224330000000001</v>
      </c>
      <c r="J88">
        <v>7</v>
      </c>
      <c r="K88" t="str">
        <f>_xlfn.TEXTJOIN("_",TRUE,Table_V_FFS_ESAOT_ALL_SPECIFIED_CATEGORIES[[#This Row],[PORTFOLIO_CODE]],Table_V_FFS_ESAOT_ALL_SPECIFIED_CATEGORIES[[#This Row],[REPORT_ITEM]],Table_V_FFS_ESAOT_ALL_SPECIFIED_CATEGORIES[[#This Row],[RANK]])</f>
        <v>874_ESAOT_7</v>
      </c>
    </row>
    <row r="89" spans="1:11" x14ac:dyDescent="0.25">
      <c r="A89" t="s">
        <v>86</v>
      </c>
      <c r="B89" t="s">
        <v>128</v>
      </c>
      <c r="C89" t="s">
        <v>16351</v>
      </c>
      <c r="D89" s="2">
        <v>46175.448379629626</v>
      </c>
      <c r="E89" t="s">
        <v>53</v>
      </c>
      <c r="F89" t="s">
        <v>54</v>
      </c>
      <c r="G89">
        <v>7.7990490000000001</v>
      </c>
      <c r="H89">
        <v>6.9660780000000004</v>
      </c>
      <c r="I89">
        <v>0.83297100000000002</v>
      </c>
      <c r="J89">
        <v>8</v>
      </c>
      <c r="K89" t="str">
        <f>_xlfn.TEXTJOIN("_",TRUE,Table_V_FFS_ESAOT_ALL_SPECIFIED_CATEGORIES[[#This Row],[PORTFOLIO_CODE]],Table_V_FFS_ESAOT_ALL_SPECIFIED_CATEGORIES[[#This Row],[REPORT_ITEM]],Table_V_FFS_ESAOT_ALL_SPECIFIED_CATEGORIES[[#This Row],[RANK]])</f>
        <v>874_ESAOT_8</v>
      </c>
    </row>
    <row r="90" spans="1:11" x14ac:dyDescent="0.25">
      <c r="A90" t="s">
        <v>86</v>
      </c>
      <c r="B90" t="s">
        <v>128</v>
      </c>
      <c r="C90" t="s">
        <v>16351</v>
      </c>
      <c r="D90" s="2">
        <v>46175.448379629626</v>
      </c>
      <c r="E90" t="s">
        <v>45</v>
      </c>
      <c r="F90" t="s">
        <v>14668</v>
      </c>
      <c r="G90">
        <v>7.1045109999999996</v>
      </c>
      <c r="H90">
        <v>4.8478180000000002</v>
      </c>
      <c r="I90">
        <v>2.2566929999999998</v>
      </c>
      <c r="J90">
        <v>9</v>
      </c>
      <c r="K90" t="str">
        <f>_xlfn.TEXTJOIN("_",TRUE,Table_V_FFS_ESAOT_ALL_SPECIFIED_CATEGORIES[[#This Row],[PORTFOLIO_CODE]],Table_V_FFS_ESAOT_ALL_SPECIFIED_CATEGORIES[[#This Row],[REPORT_ITEM]],Table_V_FFS_ESAOT_ALL_SPECIFIED_CATEGORIES[[#This Row],[RANK]])</f>
        <v>874_ESAOT_9</v>
      </c>
    </row>
    <row r="91" spans="1:11" x14ac:dyDescent="0.25">
      <c r="A91" t="s">
        <v>86</v>
      </c>
      <c r="B91" t="s">
        <v>128</v>
      </c>
      <c r="C91" t="s">
        <v>16351</v>
      </c>
      <c r="D91" s="2">
        <v>46175.448379629626</v>
      </c>
      <c r="E91" t="s">
        <v>14661</v>
      </c>
      <c r="F91" t="s">
        <v>52</v>
      </c>
      <c r="G91">
        <v>7.0095369999999999</v>
      </c>
      <c r="H91">
        <v>6.7909579999999998</v>
      </c>
      <c r="I91">
        <v>0.218579</v>
      </c>
      <c r="J91">
        <v>10</v>
      </c>
      <c r="K91" t="str">
        <f>_xlfn.TEXTJOIN("_",TRUE,Table_V_FFS_ESAOT_ALL_SPECIFIED_CATEGORIES[[#This Row],[PORTFOLIO_CODE]],Table_V_FFS_ESAOT_ALL_SPECIFIED_CATEGORIES[[#This Row],[REPORT_ITEM]],Table_V_FFS_ESAOT_ALL_SPECIFIED_CATEGORIES[[#This Row],[RANK]])</f>
        <v>874_ESAOT_10</v>
      </c>
    </row>
    <row r="92" spans="1:11" x14ac:dyDescent="0.25">
      <c r="A92" t="s">
        <v>86</v>
      </c>
      <c r="B92" t="s">
        <v>128</v>
      </c>
      <c r="D92" s="2"/>
      <c r="F92" t="s">
        <v>14670</v>
      </c>
      <c r="G92">
        <v>0</v>
      </c>
      <c r="H92">
        <v>0</v>
      </c>
      <c r="I92">
        <v>0</v>
      </c>
      <c r="J92">
        <v>11</v>
      </c>
      <c r="K92" t="str">
        <f>_xlfn.TEXTJOIN("_",TRUE,Table_V_FFS_ESAOT_ALL_SPECIFIED_CATEGORIES[[#This Row],[PORTFOLIO_CODE]],Table_V_FFS_ESAOT_ALL_SPECIFIED_CATEGORIES[[#This Row],[REPORT_ITEM]],Table_V_FFS_ESAOT_ALL_SPECIFIED_CATEGORIES[[#This Row],[RANK]])</f>
        <v>874_ESAOT_11</v>
      </c>
    </row>
    <row r="93" spans="1:11" x14ac:dyDescent="0.25">
      <c r="A93" t="s">
        <v>96</v>
      </c>
      <c r="B93" t="s">
        <v>128</v>
      </c>
      <c r="C93" t="s">
        <v>16351</v>
      </c>
      <c r="D93" s="2">
        <v>46175.448391203703</v>
      </c>
      <c r="E93" t="s">
        <v>14666</v>
      </c>
      <c r="F93" t="s">
        <v>14667</v>
      </c>
      <c r="G93">
        <v>17.367754000000001</v>
      </c>
      <c r="H93">
        <v>16.710822</v>
      </c>
      <c r="I93">
        <v>0.65693199999999996</v>
      </c>
      <c r="J93">
        <v>1</v>
      </c>
      <c r="K93" t="str">
        <f>_xlfn.TEXTJOIN("_",TRUE,Table_V_FFS_ESAOT_ALL_SPECIFIED_CATEGORIES[[#This Row],[PORTFOLIO_CODE]],Table_V_FFS_ESAOT_ALL_SPECIFIED_CATEGORIES[[#This Row],[REPORT_ITEM]],Table_V_FFS_ESAOT_ALL_SPECIFIED_CATEGORIES[[#This Row],[RANK]])</f>
        <v>875_ESAOT_1</v>
      </c>
    </row>
    <row r="94" spans="1:11" x14ac:dyDescent="0.25">
      <c r="A94" t="s">
        <v>96</v>
      </c>
      <c r="B94" t="s">
        <v>128</v>
      </c>
      <c r="C94" t="s">
        <v>16351</v>
      </c>
      <c r="D94" s="2">
        <v>46175.448391203703</v>
      </c>
      <c r="E94" t="s">
        <v>14660</v>
      </c>
      <c r="F94" t="s">
        <v>57</v>
      </c>
      <c r="G94">
        <v>14.570373</v>
      </c>
      <c r="H94">
        <v>15.075735999999999</v>
      </c>
      <c r="I94">
        <v>-0.50536300000000001</v>
      </c>
      <c r="J94">
        <v>2</v>
      </c>
      <c r="K94" t="str">
        <f>_xlfn.TEXTJOIN("_",TRUE,Table_V_FFS_ESAOT_ALL_SPECIFIED_CATEGORIES[[#This Row],[PORTFOLIO_CODE]],Table_V_FFS_ESAOT_ALL_SPECIFIED_CATEGORIES[[#This Row],[REPORT_ITEM]],Table_V_FFS_ESAOT_ALL_SPECIFIED_CATEGORIES[[#This Row],[RANK]])</f>
        <v>875_ESAOT_2</v>
      </c>
    </row>
    <row r="95" spans="1:11" x14ac:dyDescent="0.25">
      <c r="A95" t="s">
        <v>96</v>
      </c>
      <c r="B95" t="s">
        <v>128</v>
      </c>
      <c r="C95" t="s">
        <v>16351</v>
      </c>
      <c r="D95" s="2">
        <v>46175.448391203703</v>
      </c>
      <c r="E95" t="s">
        <v>14665</v>
      </c>
      <c r="F95" t="s">
        <v>56</v>
      </c>
      <c r="G95">
        <v>11.837375</v>
      </c>
      <c r="H95">
        <v>13.368485</v>
      </c>
      <c r="I95">
        <v>-1.53111</v>
      </c>
      <c r="J95">
        <v>3</v>
      </c>
      <c r="K95" t="str">
        <f>_xlfn.TEXTJOIN("_",TRUE,Table_V_FFS_ESAOT_ALL_SPECIFIED_CATEGORIES[[#This Row],[PORTFOLIO_CODE]],Table_V_FFS_ESAOT_ALL_SPECIFIED_CATEGORIES[[#This Row],[REPORT_ITEM]],Table_V_FFS_ESAOT_ALL_SPECIFIED_CATEGORIES[[#This Row],[RANK]])</f>
        <v>875_ESAOT_3</v>
      </c>
    </row>
    <row r="96" spans="1:11" x14ac:dyDescent="0.25">
      <c r="A96" t="s">
        <v>96</v>
      </c>
      <c r="B96" t="s">
        <v>128</v>
      </c>
      <c r="C96" t="s">
        <v>16351</v>
      </c>
      <c r="D96" s="2">
        <v>46175.448391203703</v>
      </c>
      <c r="E96" t="s">
        <v>14669</v>
      </c>
      <c r="F96" t="s">
        <v>55</v>
      </c>
      <c r="G96">
        <v>9.5598860000000005</v>
      </c>
      <c r="H96">
        <v>8.2941660000000006</v>
      </c>
      <c r="I96">
        <v>1.26572</v>
      </c>
      <c r="J96">
        <v>4</v>
      </c>
      <c r="K96" t="str">
        <f>_xlfn.TEXTJOIN("_",TRUE,Table_V_FFS_ESAOT_ALL_SPECIFIED_CATEGORIES[[#This Row],[PORTFOLIO_CODE]],Table_V_FFS_ESAOT_ALL_SPECIFIED_CATEGORIES[[#This Row],[REPORT_ITEM]],Table_V_FFS_ESAOT_ALL_SPECIFIED_CATEGORIES[[#This Row],[RANK]])</f>
        <v>875_ESAOT_4</v>
      </c>
    </row>
    <row r="97" spans="1:11" x14ac:dyDescent="0.25">
      <c r="A97" t="s">
        <v>96</v>
      </c>
      <c r="B97" t="s">
        <v>128</v>
      </c>
      <c r="C97" t="s">
        <v>16351</v>
      </c>
      <c r="D97" s="2">
        <v>46175.448391203703</v>
      </c>
      <c r="E97" t="s">
        <v>14662</v>
      </c>
      <c r="F97" t="s">
        <v>14663</v>
      </c>
      <c r="G97">
        <v>8.3884349999999994</v>
      </c>
      <c r="H97">
        <v>10.343715</v>
      </c>
      <c r="I97">
        <v>-1.9552799999999999</v>
      </c>
      <c r="J97">
        <v>5</v>
      </c>
      <c r="K97" t="str">
        <f>_xlfn.TEXTJOIN("_",TRUE,Table_V_FFS_ESAOT_ALL_SPECIFIED_CATEGORIES[[#This Row],[PORTFOLIO_CODE]],Table_V_FFS_ESAOT_ALL_SPECIFIED_CATEGORIES[[#This Row],[REPORT_ITEM]],Table_V_FFS_ESAOT_ALL_SPECIFIED_CATEGORIES[[#This Row],[RANK]])</f>
        <v>875_ESAOT_5</v>
      </c>
    </row>
    <row r="98" spans="1:11" x14ac:dyDescent="0.25">
      <c r="A98" t="s">
        <v>96</v>
      </c>
      <c r="B98" t="s">
        <v>128</v>
      </c>
      <c r="C98" t="s">
        <v>16351</v>
      </c>
      <c r="D98" s="2">
        <v>46175.448391203703</v>
      </c>
      <c r="E98" t="s">
        <v>14653</v>
      </c>
      <c r="F98" t="s">
        <v>16</v>
      </c>
      <c r="G98">
        <v>8.2090189999999996</v>
      </c>
      <c r="H98">
        <v>8.2257259999999999</v>
      </c>
      <c r="I98">
        <v>-1.6707E-2</v>
      </c>
      <c r="J98">
        <v>6</v>
      </c>
      <c r="K98" t="str">
        <f>_xlfn.TEXTJOIN("_",TRUE,Table_V_FFS_ESAOT_ALL_SPECIFIED_CATEGORIES[[#This Row],[PORTFOLIO_CODE]],Table_V_FFS_ESAOT_ALL_SPECIFIED_CATEGORIES[[#This Row],[REPORT_ITEM]],Table_V_FFS_ESAOT_ALL_SPECIFIED_CATEGORIES[[#This Row],[RANK]])</f>
        <v>875_ESAOT_6</v>
      </c>
    </row>
    <row r="99" spans="1:11" x14ac:dyDescent="0.25">
      <c r="A99" t="s">
        <v>96</v>
      </c>
      <c r="B99" t="s">
        <v>128</v>
      </c>
      <c r="C99" t="s">
        <v>16351</v>
      </c>
      <c r="D99" s="2">
        <v>46175.448391203703</v>
      </c>
      <c r="E99" t="s">
        <v>14664</v>
      </c>
      <c r="F99" t="s">
        <v>51</v>
      </c>
      <c r="G99">
        <v>8.1540619999999997</v>
      </c>
      <c r="H99">
        <v>9.3764950000000002</v>
      </c>
      <c r="I99">
        <v>-1.2224330000000001</v>
      </c>
      <c r="J99">
        <v>7</v>
      </c>
      <c r="K99" t="str">
        <f>_xlfn.TEXTJOIN("_",TRUE,Table_V_FFS_ESAOT_ALL_SPECIFIED_CATEGORIES[[#This Row],[PORTFOLIO_CODE]],Table_V_FFS_ESAOT_ALL_SPECIFIED_CATEGORIES[[#This Row],[REPORT_ITEM]],Table_V_FFS_ESAOT_ALL_SPECIFIED_CATEGORIES[[#This Row],[RANK]])</f>
        <v>875_ESAOT_7</v>
      </c>
    </row>
    <row r="100" spans="1:11" x14ac:dyDescent="0.25">
      <c r="A100" t="s">
        <v>96</v>
      </c>
      <c r="B100" t="s">
        <v>128</v>
      </c>
      <c r="C100" t="s">
        <v>16351</v>
      </c>
      <c r="D100" s="2">
        <v>46175.448391203703</v>
      </c>
      <c r="E100" t="s">
        <v>53</v>
      </c>
      <c r="F100" t="s">
        <v>54</v>
      </c>
      <c r="G100">
        <v>7.7990490000000001</v>
      </c>
      <c r="H100">
        <v>6.9660780000000004</v>
      </c>
      <c r="I100">
        <v>0.83297100000000002</v>
      </c>
      <c r="J100">
        <v>8</v>
      </c>
      <c r="K100" t="str">
        <f>_xlfn.TEXTJOIN("_",TRUE,Table_V_FFS_ESAOT_ALL_SPECIFIED_CATEGORIES[[#This Row],[PORTFOLIO_CODE]],Table_V_FFS_ESAOT_ALL_SPECIFIED_CATEGORIES[[#This Row],[REPORT_ITEM]],Table_V_FFS_ESAOT_ALL_SPECIFIED_CATEGORIES[[#This Row],[RANK]])</f>
        <v>875_ESAOT_8</v>
      </c>
    </row>
    <row r="101" spans="1:11" x14ac:dyDescent="0.25">
      <c r="A101" t="s">
        <v>96</v>
      </c>
      <c r="B101" t="s">
        <v>128</v>
      </c>
      <c r="C101" t="s">
        <v>16351</v>
      </c>
      <c r="D101" s="2">
        <v>46175.448391203703</v>
      </c>
      <c r="E101" t="s">
        <v>45</v>
      </c>
      <c r="F101" t="s">
        <v>14668</v>
      </c>
      <c r="G101">
        <v>7.1045109999999996</v>
      </c>
      <c r="H101">
        <v>4.8478180000000002</v>
      </c>
      <c r="I101">
        <v>2.2566929999999998</v>
      </c>
      <c r="J101">
        <v>9</v>
      </c>
      <c r="K101" t="str">
        <f>_xlfn.TEXTJOIN("_",TRUE,Table_V_FFS_ESAOT_ALL_SPECIFIED_CATEGORIES[[#This Row],[PORTFOLIO_CODE]],Table_V_FFS_ESAOT_ALL_SPECIFIED_CATEGORIES[[#This Row],[REPORT_ITEM]],Table_V_FFS_ESAOT_ALL_SPECIFIED_CATEGORIES[[#This Row],[RANK]])</f>
        <v>875_ESAOT_9</v>
      </c>
    </row>
    <row r="102" spans="1:11" x14ac:dyDescent="0.25">
      <c r="A102" t="s">
        <v>96</v>
      </c>
      <c r="B102" t="s">
        <v>128</v>
      </c>
      <c r="C102" t="s">
        <v>16351</v>
      </c>
      <c r="D102" s="2">
        <v>46175.448391203703</v>
      </c>
      <c r="E102" t="s">
        <v>14661</v>
      </c>
      <c r="F102" t="s">
        <v>52</v>
      </c>
      <c r="G102">
        <v>7.0095369999999999</v>
      </c>
      <c r="H102">
        <v>6.7909579999999998</v>
      </c>
      <c r="I102">
        <v>0.218579</v>
      </c>
      <c r="J102">
        <v>10</v>
      </c>
      <c r="K102" t="str">
        <f>_xlfn.TEXTJOIN("_",TRUE,Table_V_FFS_ESAOT_ALL_SPECIFIED_CATEGORIES[[#This Row],[PORTFOLIO_CODE]],Table_V_FFS_ESAOT_ALL_SPECIFIED_CATEGORIES[[#This Row],[REPORT_ITEM]],Table_V_FFS_ESAOT_ALL_SPECIFIED_CATEGORIES[[#This Row],[RANK]])</f>
        <v>875_ESAOT_10</v>
      </c>
    </row>
    <row r="103" spans="1:11" x14ac:dyDescent="0.25">
      <c r="A103" t="s">
        <v>96</v>
      </c>
      <c r="B103" t="s">
        <v>128</v>
      </c>
      <c r="D103" s="2"/>
      <c r="F103" t="s">
        <v>14670</v>
      </c>
      <c r="G103">
        <v>0</v>
      </c>
      <c r="H103">
        <v>0</v>
      </c>
      <c r="I103">
        <v>0</v>
      </c>
      <c r="J103">
        <v>11</v>
      </c>
      <c r="K103" t="str">
        <f>_xlfn.TEXTJOIN("_",TRUE,Table_V_FFS_ESAOT_ALL_SPECIFIED_CATEGORIES[[#This Row],[PORTFOLIO_CODE]],Table_V_FFS_ESAOT_ALL_SPECIFIED_CATEGORIES[[#This Row],[REPORT_ITEM]],Table_V_FFS_ESAOT_ALL_SPECIFIED_CATEGORIES[[#This Row],[RANK]])</f>
        <v>875_ESAOT_11</v>
      </c>
    </row>
    <row r="104" spans="1:11" x14ac:dyDescent="0.25">
      <c r="A104" t="s">
        <v>69</v>
      </c>
      <c r="B104" t="s">
        <v>128</v>
      </c>
      <c r="C104" t="s">
        <v>16351</v>
      </c>
      <c r="D104" s="2">
        <v>46175.44866898148</v>
      </c>
      <c r="E104" t="s">
        <v>44</v>
      </c>
      <c r="F104" t="s">
        <v>14621</v>
      </c>
      <c r="G104">
        <v>100</v>
      </c>
      <c r="H104">
        <v>5.1671279999999999</v>
      </c>
      <c r="I104">
        <v>94.832871999999995</v>
      </c>
      <c r="J104">
        <v>1</v>
      </c>
      <c r="K104" t="str">
        <f>_xlfn.TEXTJOIN("_",TRUE,Table_V_FFS_ESAOT_ALL_SPECIFIED_CATEGORIES[[#This Row],[PORTFOLIO_CODE]],Table_V_FFS_ESAOT_ALL_SPECIFIED_CATEGORIES[[#This Row],[REPORT_ITEM]],Table_V_FFS_ESAOT_ALL_SPECIFIED_CATEGORIES[[#This Row],[RANK]])</f>
        <v>876_ESAOT_1</v>
      </c>
    </row>
    <row r="105" spans="1:11" x14ac:dyDescent="0.25">
      <c r="A105" t="s">
        <v>69</v>
      </c>
      <c r="B105" t="s">
        <v>128</v>
      </c>
      <c r="C105" t="s">
        <v>16351</v>
      </c>
      <c r="D105" s="2">
        <v>46175.44866898148</v>
      </c>
      <c r="E105" t="s">
        <v>45</v>
      </c>
      <c r="F105" t="s">
        <v>14668</v>
      </c>
      <c r="G105">
        <v>0</v>
      </c>
      <c r="H105">
        <v>19.933256</v>
      </c>
      <c r="I105">
        <v>-19.933256</v>
      </c>
      <c r="J105">
        <v>2</v>
      </c>
      <c r="K105" t="str">
        <f>_xlfn.TEXTJOIN("_",TRUE,Table_V_FFS_ESAOT_ALL_SPECIFIED_CATEGORIES[[#This Row],[PORTFOLIO_CODE]],Table_V_FFS_ESAOT_ALL_SPECIFIED_CATEGORIES[[#This Row],[REPORT_ITEM]],Table_V_FFS_ESAOT_ALL_SPECIFIED_CATEGORIES[[#This Row],[RANK]])</f>
        <v>876_ESAOT_2</v>
      </c>
    </row>
    <row r="106" spans="1:11" x14ac:dyDescent="0.25">
      <c r="A106" t="s">
        <v>69</v>
      </c>
      <c r="B106" t="s">
        <v>128</v>
      </c>
      <c r="C106" t="s">
        <v>16351</v>
      </c>
      <c r="D106" s="2">
        <v>46175.44866898148</v>
      </c>
      <c r="E106" t="s">
        <v>14662</v>
      </c>
      <c r="F106" t="s">
        <v>14663</v>
      </c>
      <c r="G106">
        <v>0</v>
      </c>
      <c r="H106">
        <v>16.795282</v>
      </c>
      <c r="I106">
        <v>-16.795282</v>
      </c>
      <c r="J106">
        <v>3</v>
      </c>
      <c r="K106" t="str">
        <f>_xlfn.TEXTJOIN("_",TRUE,Table_V_FFS_ESAOT_ALL_SPECIFIED_CATEGORIES[[#This Row],[PORTFOLIO_CODE]],Table_V_FFS_ESAOT_ALL_SPECIFIED_CATEGORIES[[#This Row],[REPORT_ITEM]],Table_V_FFS_ESAOT_ALL_SPECIFIED_CATEGORIES[[#This Row],[RANK]])</f>
        <v>876_ESAOT_3</v>
      </c>
    </row>
    <row r="107" spans="1:11" x14ac:dyDescent="0.25">
      <c r="A107" t="s">
        <v>69</v>
      </c>
      <c r="B107" t="s">
        <v>128</v>
      </c>
      <c r="C107" t="s">
        <v>16351</v>
      </c>
      <c r="D107" s="2">
        <v>46175.44866898148</v>
      </c>
      <c r="E107" t="s">
        <v>14665</v>
      </c>
      <c r="F107" t="s">
        <v>56</v>
      </c>
      <c r="G107">
        <v>0</v>
      </c>
      <c r="H107">
        <v>12.572803</v>
      </c>
      <c r="I107">
        <v>-12.572803</v>
      </c>
      <c r="J107">
        <v>4</v>
      </c>
      <c r="K107" t="str">
        <f>_xlfn.TEXTJOIN("_",TRUE,Table_V_FFS_ESAOT_ALL_SPECIFIED_CATEGORIES[[#This Row],[PORTFOLIO_CODE]],Table_V_FFS_ESAOT_ALL_SPECIFIED_CATEGORIES[[#This Row],[REPORT_ITEM]],Table_V_FFS_ESAOT_ALL_SPECIFIED_CATEGORIES[[#This Row],[RANK]])</f>
        <v>876_ESAOT_4</v>
      </c>
    </row>
    <row r="108" spans="1:11" x14ac:dyDescent="0.25">
      <c r="A108" t="s">
        <v>69</v>
      </c>
      <c r="B108" t="s">
        <v>128</v>
      </c>
      <c r="C108" t="s">
        <v>16351</v>
      </c>
      <c r="D108" s="2">
        <v>46175.44866898148</v>
      </c>
      <c r="E108" t="s">
        <v>14669</v>
      </c>
      <c r="F108" t="s">
        <v>55</v>
      </c>
      <c r="G108">
        <v>0</v>
      </c>
      <c r="H108">
        <v>11.390067</v>
      </c>
      <c r="I108">
        <v>-11.390067</v>
      </c>
      <c r="J108">
        <v>5</v>
      </c>
      <c r="K108" t="str">
        <f>_xlfn.TEXTJOIN("_",TRUE,Table_V_FFS_ESAOT_ALL_SPECIFIED_CATEGORIES[[#This Row],[PORTFOLIO_CODE]],Table_V_FFS_ESAOT_ALL_SPECIFIED_CATEGORIES[[#This Row],[REPORT_ITEM]],Table_V_FFS_ESAOT_ALL_SPECIFIED_CATEGORIES[[#This Row],[RANK]])</f>
        <v>876_ESAOT_5</v>
      </c>
    </row>
    <row r="109" spans="1:11" x14ac:dyDescent="0.25">
      <c r="A109" t="s">
        <v>69</v>
      </c>
      <c r="B109" t="s">
        <v>128</v>
      </c>
      <c r="C109" t="s">
        <v>16351</v>
      </c>
      <c r="D109" s="2">
        <v>46175.44866898148</v>
      </c>
      <c r="E109" t="s">
        <v>14653</v>
      </c>
      <c r="F109" t="s">
        <v>16</v>
      </c>
      <c r="G109">
        <v>0</v>
      </c>
      <c r="H109">
        <v>8.3221439999999998</v>
      </c>
      <c r="I109">
        <v>-8.3221439999999998</v>
      </c>
      <c r="J109">
        <v>6</v>
      </c>
      <c r="K109" t="str">
        <f>_xlfn.TEXTJOIN("_",TRUE,Table_V_FFS_ESAOT_ALL_SPECIFIED_CATEGORIES[[#This Row],[PORTFOLIO_CODE]],Table_V_FFS_ESAOT_ALL_SPECIFIED_CATEGORIES[[#This Row],[REPORT_ITEM]],Table_V_FFS_ESAOT_ALL_SPECIFIED_CATEGORIES[[#This Row],[RANK]])</f>
        <v>876_ESAOT_6</v>
      </c>
    </row>
    <row r="110" spans="1:11" x14ac:dyDescent="0.25">
      <c r="A110" t="s">
        <v>69</v>
      </c>
      <c r="B110" t="s">
        <v>128</v>
      </c>
      <c r="C110" t="s">
        <v>16351</v>
      </c>
      <c r="D110" s="2">
        <v>46175.44866898148</v>
      </c>
      <c r="E110" t="s">
        <v>14661</v>
      </c>
      <c r="F110" t="s">
        <v>52</v>
      </c>
      <c r="G110">
        <v>0</v>
      </c>
      <c r="H110">
        <v>6.9821270000000002</v>
      </c>
      <c r="I110">
        <v>-6.9821270000000002</v>
      </c>
      <c r="J110">
        <v>7</v>
      </c>
      <c r="K110" t="str">
        <f>_xlfn.TEXTJOIN("_",TRUE,Table_V_FFS_ESAOT_ALL_SPECIFIED_CATEGORIES[[#This Row],[PORTFOLIO_CODE]],Table_V_FFS_ESAOT_ALL_SPECIFIED_CATEGORIES[[#This Row],[REPORT_ITEM]],Table_V_FFS_ESAOT_ALL_SPECIFIED_CATEGORIES[[#This Row],[RANK]])</f>
        <v>876_ESAOT_7</v>
      </c>
    </row>
    <row r="111" spans="1:11" x14ac:dyDescent="0.25">
      <c r="A111" t="s">
        <v>69</v>
      </c>
      <c r="B111" t="s">
        <v>128</v>
      </c>
      <c r="C111" t="s">
        <v>16351</v>
      </c>
      <c r="D111" s="2">
        <v>46175.44866898148</v>
      </c>
      <c r="E111" t="s">
        <v>14666</v>
      </c>
      <c r="F111" t="s">
        <v>14667</v>
      </c>
      <c r="G111">
        <v>0</v>
      </c>
      <c r="H111">
        <v>6.3827629999999997</v>
      </c>
      <c r="I111">
        <v>-6.3827629999999997</v>
      </c>
      <c r="J111">
        <v>8</v>
      </c>
      <c r="K111" t="str">
        <f>_xlfn.TEXTJOIN("_",TRUE,Table_V_FFS_ESAOT_ALL_SPECIFIED_CATEGORIES[[#This Row],[PORTFOLIO_CODE]],Table_V_FFS_ESAOT_ALL_SPECIFIED_CATEGORIES[[#This Row],[REPORT_ITEM]],Table_V_FFS_ESAOT_ALL_SPECIFIED_CATEGORIES[[#This Row],[RANK]])</f>
        <v>876_ESAOT_8</v>
      </c>
    </row>
    <row r="112" spans="1:11" x14ac:dyDescent="0.25">
      <c r="A112" t="s">
        <v>69</v>
      </c>
      <c r="B112" t="s">
        <v>128</v>
      </c>
      <c r="C112" t="s">
        <v>16351</v>
      </c>
      <c r="D112" s="2">
        <v>46175.44866898148</v>
      </c>
      <c r="E112" t="s">
        <v>53</v>
      </c>
      <c r="F112" t="s">
        <v>54</v>
      </c>
      <c r="G112">
        <v>0</v>
      </c>
      <c r="H112">
        <v>6.0711259999999996</v>
      </c>
      <c r="I112">
        <v>-6.0711259999999996</v>
      </c>
      <c r="J112">
        <v>9</v>
      </c>
      <c r="K112" t="str">
        <f>_xlfn.TEXTJOIN("_",TRUE,Table_V_FFS_ESAOT_ALL_SPECIFIED_CATEGORIES[[#This Row],[PORTFOLIO_CODE]],Table_V_FFS_ESAOT_ALL_SPECIFIED_CATEGORIES[[#This Row],[REPORT_ITEM]],Table_V_FFS_ESAOT_ALL_SPECIFIED_CATEGORIES[[#This Row],[RANK]])</f>
        <v>876_ESAOT_9</v>
      </c>
    </row>
    <row r="113" spans="1:11" x14ac:dyDescent="0.25">
      <c r="A113" t="s">
        <v>69</v>
      </c>
      <c r="B113" t="s">
        <v>128</v>
      </c>
      <c r="C113" t="s">
        <v>16351</v>
      </c>
      <c r="D113" s="2">
        <v>46175.44866898148</v>
      </c>
      <c r="E113" t="s">
        <v>14660</v>
      </c>
      <c r="F113" t="s">
        <v>57</v>
      </c>
      <c r="G113">
        <v>0</v>
      </c>
      <c r="H113">
        <v>3.693851</v>
      </c>
      <c r="I113">
        <v>-3.693851</v>
      </c>
      <c r="J113">
        <v>10</v>
      </c>
      <c r="K113" t="str">
        <f>_xlfn.TEXTJOIN("_",TRUE,Table_V_FFS_ESAOT_ALL_SPECIFIED_CATEGORIES[[#This Row],[PORTFOLIO_CODE]],Table_V_FFS_ESAOT_ALL_SPECIFIED_CATEGORIES[[#This Row],[REPORT_ITEM]],Table_V_FFS_ESAOT_ALL_SPECIFIED_CATEGORIES[[#This Row],[RANK]])</f>
        <v>876_ESAOT_10</v>
      </c>
    </row>
    <row r="114" spans="1:11" x14ac:dyDescent="0.25">
      <c r="A114" t="s">
        <v>69</v>
      </c>
      <c r="B114" t="s">
        <v>128</v>
      </c>
      <c r="C114" t="s">
        <v>16351</v>
      </c>
      <c r="D114" s="2">
        <v>46175.44866898148</v>
      </c>
      <c r="E114" t="s">
        <v>14664</v>
      </c>
      <c r="F114" t="s">
        <v>51</v>
      </c>
      <c r="G114">
        <v>0</v>
      </c>
      <c r="H114">
        <v>2.1403050000000001</v>
      </c>
      <c r="I114">
        <v>-2.1403050000000001</v>
      </c>
      <c r="J114">
        <v>11</v>
      </c>
      <c r="K114" t="str">
        <f>_xlfn.TEXTJOIN("_",TRUE,Table_V_FFS_ESAOT_ALL_SPECIFIED_CATEGORIES[[#This Row],[PORTFOLIO_CODE]],Table_V_FFS_ESAOT_ALL_SPECIFIED_CATEGORIES[[#This Row],[REPORT_ITEM]],Table_V_FFS_ESAOT_ALL_SPECIFIED_CATEGORIES[[#This Row],[RANK]])</f>
        <v>876_ESAOT_11</v>
      </c>
    </row>
    <row r="115" spans="1:11" x14ac:dyDescent="0.25">
      <c r="A115" t="s">
        <v>69</v>
      </c>
      <c r="B115" t="s">
        <v>128</v>
      </c>
      <c r="C115" t="s">
        <v>16351</v>
      </c>
      <c r="D115" s="2">
        <v>46175.44866898148</v>
      </c>
      <c r="E115" t="s">
        <v>48</v>
      </c>
      <c r="F115" t="s">
        <v>14670</v>
      </c>
      <c r="G115">
        <v>0</v>
      </c>
      <c r="H115">
        <v>0.54914700000000005</v>
      </c>
      <c r="I115">
        <v>-0.54914700000000005</v>
      </c>
      <c r="J115">
        <v>12</v>
      </c>
      <c r="K115" t="str">
        <f>_xlfn.TEXTJOIN("_",TRUE,Table_V_FFS_ESAOT_ALL_SPECIFIED_CATEGORIES[[#This Row],[PORTFOLIO_CODE]],Table_V_FFS_ESAOT_ALL_SPECIFIED_CATEGORIES[[#This Row],[REPORT_ITEM]],Table_V_FFS_ESAOT_ALL_SPECIFIED_CATEGORIES[[#This Row],[RANK]])</f>
        <v>876_ESAOT_12</v>
      </c>
    </row>
    <row r="116" spans="1:11" x14ac:dyDescent="0.25">
      <c r="A116" t="s">
        <v>66</v>
      </c>
      <c r="B116" t="s">
        <v>128</v>
      </c>
      <c r="C116" t="s">
        <v>16351</v>
      </c>
      <c r="D116" s="2">
        <v>46175.450810185182</v>
      </c>
      <c r="E116" t="s">
        <v>45</v>
      </c>
      <c r="F116" t="s">
        <v>14668</v>
      </c>
      <c r="G116">
        <v>19.793413000000001</v>
      </c>
      <c r="H116">
        <v>19.583995000000002</v>
      </c>
      <c r="I116">
        <v>0.20941799999999999</v>
      </c>
      <c r="J116">
        <v>1</v>
      </c>
      <c r="K116" t="str">
        <f>_xlfn.TEXTJOIN("_",TRUE,Table_V_FFS_ESAOT_ALL_SPECIFIED_CATEGORIES[[#This Row],[PORTFOLIO_CODE]],Table_V_FFS_ESAOT_ALL_SPECIFIED_CATEGORIES[[#This Row],[REPORT_ITEM]],Table_V_FFS_ESAOT_ALL_SPECIFIED_CATEGORIES[[#This Row],[RANK]])</f>
        <v>877_ESAOT_1</v>
      </c>
    </row>
    <row r="117" spans="1:11" x14ac:dyDescent="0.25">
      <c r="A117" t="s">
        <v>66</v>
      </c>
      <c r="B117" t="s">
        <v>128</v>
      </c>
      <c r="C117" t="s">
        <v>16351</v>
      </c>
      <c r="D117" s="2">
        <v>46175.450810185182</v>
      </c>
      <c r="E117" t="s">
        <v>14662</v>
      </c>
      <c r="F117" t="s">
        <v>14663</v>
      </c>
      <c r="G117">
        <v>16.15503</v>
      </c>
      <c r="H117">
        <v>16.468644999999999</v>
      </c>
      <c r="I117">
        <v>-0.31361499999999998</v>
      </c>
      <c r="J117">
        <v>2</v>
      </c>
      <c r="K117" t="str">
        <f>_xlfn.TEXTJOIN("_",TRUE,Table_V_FFS_ESAOT_ALL_SPECIFIED_CATEGORIES[[#This Row],[PORTFOLIO_CODE]],Table_V_FFS_ESAOT_ALL_SPECIFIED_CATEGORIES[[#This Row],[REPORT_ITEM]],Table_V_FFS_ESAOT_ALL_SPECIFIED_CATEGORIES[[#This Row],[RANK]])</f>
        <v>877_ESAOT_2</v>
      </c>
    </row>
    <row r="118" spans="1:11" x14ac:dyDescent="0.25">
      <c r="A118" t="s">
        <v>66</v>
      </c>
      <c r="B118" t="s">
        <v>128</v>
      </c>
      <c r="C118" t="s">
        <v>16351</v>
      </c>
      <c r="D118" s="2">
        <v>46175.450810185182</v>
      </c>
      <c r="E118" t="s">
        <v>14669</v>
      </c>
      <c r="F118" t="s">
        <v>55</v>
      </c>
      <c r="G118">
        <v>13.086771000000001</v>
      </c>
      <c r="H118">
        <v>11.117502999999999</v>
      </c>
      <c r="I118">
        <v>1.969268</v>
      </c>
      <c r="J118">
        <v>3</v>
      </c>
      <c r="K118" t="str">
        <f>_xlfn.TEXTJOIN("_",TRUE,Table_V_FFS_ESAOT_ALL_SPECIFIED_CATEGORIES[[#This Row],[PORTFOLIO_CODE]],Table_V_FFS_ESAOT_ALL_SPECIFIED_CATEGORIES[[#This Row],[REPORT_ITEM]],Table_V_FFS_ESAOT_ALL_SPECIFIED_CATEGORIES[[#This Row],[RANK]])</f>
        <v>877_ESAOT_3</v>
      </c>
    </row>
    <row r="119" spans="1:11" x14ac:dyDescent="0.25">
      <c r="A119" t="s">
        <v>66</v>
      </c>
      <c r="B119" t="s">
        <v>128</v>
      </c>
      <c r="C119" t="s">
        <v>16351</v>
      </c>
      <c r="D119" s="2">
        <v>46175.450810185182</v>
      </c>
      <c r="E119" t="s">
        <v>14665</v>
      </c>
      <c r="F119" t="s">
        <v>56</v>
      </c>
      <c r="G119">
        <v>10.488182</v>
      </c>
      <c r="H119">
        <v>12.529024</v>
      </c>
      <c r="I119">
        <v>-2.040842</v>
      </c>
      <c r="J119">
        <v>4</v>
      </c>
      <c r="K119" t="str">
        <f>_xlfn.TEXTJOIN("_",TRUE,Table_V_FFS_ESAOT_ALL_SPECIFIED_CATEGORIES[[#This Row],[PORTFOLIO_CODE]],Table_V_FFS_ESAOT_ALL_SPECIFIED_CATEGORIES[[#This Row],[REPORT_ITEM]],Table_V_FFS_ESAOT_ALL_SPECIFIED_CATEGORIES[[#This Row],[RANK]])</f>
        <v>877_ESAOT_4</v>
      </c>
    </row>
    <row r="120" spans="1:11" x14ac:dyDescent="0.25">
      <c r="A120" t="s">
        <v>66</v>
      </c>
      <c r="B120" t="s">
        <v>128</v>
      </c>
      <c r="C120" t="s">
        <v>16351</v>
      </c>
      <c r="D120" s="2">
        <v>46175.450810185182</v>
      </c>
      <c r="E120" t="s">
        <v>14653</v>
      </c>
      <c r="F120" t="s">
        <v>16</v>
      </c>
      <c r="G120">
        <v>8.4300390000000007</v>
      </c>
      <c r="H120">
        <v>8.1883379999999999</v>
      </c>
      <c r="I120">
        <v>0.241701</v>
      </c>
      <c r="J120">
        <v>5</v>
      </c>
      <c r="K120" t="str">
        <f>_xlfn.TEXTJOIN("_",TRUE,Table_V_FFS_ESAOT_ALL_SPECIFIED_CATEGORIES[[#This Row],[PORTFOLIO_CODE]],Table_V_FFS_ESAOT_ALL_SPECIFIED_CATEGORIES[[#This Row],[REPORT_ITEM]],Table_V_FFS_ESAOT_ALL_SPECIFIED_CATEGORIES[[#This Row],[RANK]])</f>
        <v>877_ESAOT_5</v>
      </c>
    </row>
    <row r="121" spans="1:11" x14ac:dyDescent="0.25">
      <c r="A121" t="s">
        <v>66</v>
      </c>
      <c r="B121" t="s">
        <v>128</v>
      </c>
      <c r="C121" t="s">
        <v>16351</v>
      </c>
      <c r="D121" s="2">
        <v>46175.450810185182</v>
      </c>
      <c r="E121" t="s">
        <v>14661</v>
      </c>
      <c r="F121" t="s">
        <v>52</v>
      </c>
      <c r="G121">
        <v>7.0806620000000002</v>
      </c>
      <c r="H121">
        <v>6.9116860000000004</v>
      </c>
      <c r="I121">
        <v>0.16897599999999999</v>
      </c>
      <c r="J121">
        <v>6</v>
      </c>
      <c r="K121" t="str">
        <f>_xlfn.TEXTJOIN("_",TRUE,Table_V_FFS_ESAOT_ALL_SPECIFIED_CATEGORIES[[#This Row],[PORTFOLIO_CODE]],Table_V_FFS_ESAOT_ALL_SPECIFIED_CATEGORIES[[#This Row],[REPORT_ITEM]],Table_V_FFS_ESAOT_ALL_SPECIFIED_CATEGORIES[[#This Row],[RANK]])</f>
        <v>877_ESAOT_6</v>
      </c>
    </row>
    <row r="122" spans="1:11" x14ac:dyDescent="0.25">
      <c r="A122" t="s">
        <v>66</v>
      </c>
      <c r="B122" t="s">
        <v>128</v>
      </c>
      <c r="C122" t="s">
        <v>16351</v>
      </c>
      <c r="D122" s="2">
        <v>46175.450810185182</v>
      </c>
      <c r="E122" t="s">
        <v>53</v>
      </c>
      <c r="F122" t="s">
        <v>54</v>
      </c>
      <c r="G122">
        <v>6.7466609999999996</v>
      </c>
      <c r="H122">
        <v>5.989992</v>
      </c>
      <c r="I122">
        <v>0.75666900000000004</v>
      </c>
      <c r="J122">
        <v>7</v>
      </c>
      <c r="K122" t="str">
        <f>_xlfn.TEXTJOIN("_",TRUE,Table_V_FFS_ESAOT_ALL_SPECIFIED_CATEGORIES[[#This Row],[PORTFOLIO_CODE]],Table_V_FFS_ESAOT_ALL_SPECIFIED_CATEGORIES[[#This Row],[REPORT_ITEM]],Table_V_FFS_ESAOT_ALL_SPECIFIED_CATEGORIES[[#This Row],[RANK]])</f>
        <v>877_ESAOT_7</v>
      </c>
    </row>
    <row r="123" spans="1:11" x14ac:dyDescent="0.25">
      <c r="A123" t="s">
        <v>66</v>
      </c>
      <c r="B123" t="s">
        <v>128</v>
      </c>
      <c r="C123" t="s">
        <v>16351</v>
      </c>
      <c r="D123" s="2">
        <v>46175.450810185182</v>
      </c>
      <c r="E123" t="s">
        <v>44</v>
      </c>
      <c r="F123" t="s">
        <v>14621</v>
      </c>
      <c r="G123">
        <v>6.5142490000000004</v>
      </c>
      <c r="H123">
        <v>6.9258259999999998</v>
      </c>
      <c r="I123">
        <v>-0.41157700000000003</v>
      </c>
      <c r="J123">
        <v>8</v>
      </c>
      <c r="K123" t="str">
        <f>_xlfn.TEXTJOIN("_",TRUE,Table_V_FFS_ESAOT_ALL_SPECIFIED_CATEGORIES[[#This Row],[PORTFOLIO_CODE]],Table_V_FFS_ESAOT_ALL_SPECIFIED_CATEGORIES[[#This Row],[REPORT_ITEM]],Table_V_FFS_ESAOT_ALL_SPECIFIED_CATEGORIES[[#This Row],[RANK]])</f>
        <v>877_ESAOT_8</v>
      </c>
    </row>
    <row r="124" spans="1:11" x14ac:dyDescent="0.25">
      <c r="A124" t="s">
        <v>66</v>
      </c>
      <c r="B124" t="s">
        <v>128</v>
      </c>
      <c r="C124" t="s">
        <v>16351</v>
      </c>
      <c r="D124" s="2">
        <v>46175.450810185182</v>
      </c>
      <c r="E124" t="s">
        <v>14666</v>
      </c>
      <c r="F124" t="s">
        <v>14667</v>
      </c>
      <c r="G124">
        <v>6.1004849999999999</v>
      </c>
      <c r="H124">
        <v>6.1668940000000001</v>
      </c>
      <c r="I124">
        <v>-6.6408999999999996E-2</v>
      </c>
      <c r="J124">
        <v>9</v>
      </c>
      <c r="K124" t="str">
        <f>_xlfn.TEXTJOIN("_",TRUE,Table_V_FFS_ESAOT_ALL_SPECIFIED_CATEGORIES[[#This Row],[PORTFOLIO_CODE]],Table_V_FFS_ESAOT_ALL_SPECIFIED_CATEGORIES[[#This Row],[REPORT_ITEM]],Table_V_FFS_ESAOT_ALL_SPECIFIED_CATEGORIES[[#This Row],[RANK]])</f>
        <v>877_ESAOT_9</v>
      </c>
    </row>
    <row r="125" spans="1:11" x14ac:dyDescent="0.25">
      <c r="A125" t="s">
        <v>66</v>
      </c>
      <c r="B125" t="s">
        <v>128</v>
      </c>
      <c r="C125" t="s">
        <v>16351</v>
      </c>
      <c r="D125" s="2">
        <v>46175.450810185182</v>
      </c>
      <c r="E125" t="s">
        <v>14660</v>
      </c>
      <c r="F125" t="s">
        <v>57</v>
      </c>
      <c r="G125">
        <v>3.3260809999999998</v>
      </c>
      <c r="H125">
        <v>3.5940949999999998</v>
      </c>
      <c r="I125">
        <v>-0.26801399999999997</v>
      </c>
      <c r="J125">
        <v>10</v>
      </c>
      <c r="K125" t="str">
        <f>_xlfn.TEXTJOIN("_",TRUE,Table_V_FFS_ESAOT_ALL_SPECIFIED_CATEGORIES[[#This Row],[PORTFOLIO_CODE]],Table_V_FFS_ESAOT_ALL_SPECIFIED_CATEGORIES[[#This Row],[REPORT_ITEM]],Table_V_FFS_ESAOT_ALL_SPECIFIED_CATEGORIES[[#This Row],[RANK]])</f>
        <v>877_ESAOT_10</v>
      </c>
    </row>
    <row r="126" spans="1:11" x14ac:dyDescent="0.25">
      <c r="A126" t="s">
        <v>66</v>
      </c>
      <c r="B126" t="s">
        <v>128</v>
      </c>
      <c r="C126" t="s">
        <v>16351</v>
      </c>
      <c r="D126" s="2">
        <v>46175.450810185182</v>
      </c>
      <c r="E126" t="s">
        <v>14664</v>
      </c>
      <c r="F126" t="s">
        <v>51</v>
      </c>
      <c r="G126">
        <v>1.7373970000000001</v>
      </c>
      <c r="H126">
        <v>2.0096440000000002</v>
      </c>
      <c r="I126">
        <v>-0.27224700000000002</v>
      </c>
      <c r="J126">
        <v>11</v>
      </c>
      <c r="K126" t="str">
        <f>_xlfn.TEXTJOIN("_",TRUE,Table_V_FFS_ESAOT_ALL_SPECIFIED_CATEGORIES[[#This Row],[PORTFOLIO_CODE]],Table_V_FFS_ESAOT_ALL_SPECIFIED_CATEGORIES[[#This Row],[REPORT_ITEM]],Table_V_FFS_ESAOT_ALL_SPECIFIED_CATEGORIES[[#This Row],[RANK]])</f>
        <v>877_ESAOT_11</v>
      </c>
    </row>
    <row r="127" spans="1:11" x14ac:dyDescent="0.25">
      <c r="A127" t="s">
        <v>66</v>
      </c>
      <c r="B127" t="s">
        <v>128</v>
      </c>
      <c r="C127" t="s">
        <v>16351</v>
      </c>
      <c r="D127" s="2">
        <v>46175.450810185182</v>
      </c>
      <c r="E127" t="s">
        <v>48</v>
      </c>
      <c r="F127" t="s">
        <v>14670</v>
      </c>
      <c r="G127">
        <v>0.54102899999999998</v>
      </c>
      <c r="H127">
        <v>0.51435900000000001</v>
      </c>
      <c r="I127">
        <v>2.6669999999999999E-2</v>
      </c>
      <c r="J127">
        <v>12</v>
      </c>
      <c r="K127" t="str">
        <f>_xlfn.TEXTJOIN("_",TRUE,Table_V_FFS_ESAOT_ALL_SPECIFIED_CATEGORIES[[#This Row],[PORTFOLIO_CODE]],Table_V_FFS_ESAOT_ALL_SPECIFIED_CATEGORIES[[#This Row],[REPORT_ITEM]],Table_V_FFS_ESAOT_ALL_SPECIFIED_CATEGORIES[[#This Row],[RANK]])</f>
        <v>877_ESAOT_12</v>
      </c>
    </row>
    <row r="128" spans="1:11" x14ac:dyDescent="0.25">
      <c r="A128" t="s">
        <v>15185</v>
      </c>
      <c r="B128" t="s">
        <v>128</v>
      </c>
      <c r="C128" t="s">
        <v>16351</v>
      </c>
      <c r="D128" s="2">
        <v>46175.445023148146</v>
      </c>
      <c r="E128" t="s">
        <v>44</v>
      </c>
      <c r="F128" t="s">
        <v>14621</v>
      </c>
      <c r="G128">
        <v>18.147624</v>
      </c>
      <c r="H128">
        <v>17.247108000000001</v>
      </c>
      <c r="I128">
        <v>0.90051599999999998</v>
      </c>
      <c r="J128">
        <v>1</v>
      </c>
      <c r="K128" t="str">
        <f>_xlfn.TEXTJOIN("_",TRUE,Table_V_FFS_ESAOT_ALL_SPECIFIED_CATEGORIES[[#This Row],[PORTFOLIO_CODE]],Table_V_FFS_ESAOT_ALL_SPECIFIED_CATEGORIES[[#This Row],[REPORT_ITEM]],Table_V_FFS_ESAOT_ALL_SPECIFIED_CATEGORIES[[#This Row],[RANK]])</f>
        <v>878_ESAOT_1</v>
      </c>
    </row>
    <row r="129" spans="1:11" x14ac:dyDescent="0.25">
      <c r="A129" t="s">
        <v>15185</v>
      </c>
      <c r="B129" t="s">
        <v>128</v>
      </c>
      <c r="C129" t="s">
        <v>16351</v>
      </c>
      <c r="D129" s="2">
        <v>46175.445023148146</v>
      </c>
      <c r="E129" t="s">
        <v>14662</v>
      </c>
      <c r="F129" t="s">
        <v>14663</v>
      </c>
      <c r="G129">
        <v>17.775687999999999</v>
      </c>
      <c r="H129">
        <v>17.660867</v>
      </c>
      <c r="I129">
        <v>0.11482100000000001</v>
      </c>
      <c r="J129">
        <v>2</v>
      </c>
      <c r="K129" t="str">
        <f>_xlfn.TEXTJOIN("_",TRUE,Table_V_FFS_ESAOT_ALL_SPECIFIED_CATEGORIES[[#This Row],[PORTFOLIO_CODE]],Table_V_FFS_ESAOT_ALL_SPECIFIED_CATEGORIES[[#This Row],[REPORT_ITEM]],Table_V_FFS_ESAOT_ALL_SPECIFIED_CATEGORIES[[#This Row],[RANK]])</f>
        <v>878_ESAOT_2</v>
      </c>
    </row>
    <row r="130" spans="1:11" x14ac:dyDescent="0.25">
      <c r="A130" t="s">
        <v>15185</v>
      </c>
      <c r="B130" t="s">
        <v>128</v>
      </c>
      <c r="C130" t="s">
        <v>16351</v>
      </c>
      <c r="D130" s="2">
        <v>46175.445023148146</v>
      </c>
      <c r="E130" t="s">
        <v>14665</v>
      </c>
      <c r="F130" t="s">
        <v>56</v>
      </c>
      <c r="G130">
        <v>13.523262000000001</v>
      </c>
      <c r="H130">
        <v>13.757403999999999</v>
      </c>
      <c r="I130">
        <v>-0.23414199999999999</v>
      </c>
      <c r="J130">
        <v>3</v>
      </c>
      <c r="K130" t="str">
        <f>_xlfn.TEXTJOIN("_",TRUE,Table_V_FFS_ESAOT_ALL_SPECIFIED_CATEGORIES[[#This Row],[PORTFOLIO_CODE]],Table_V_FFS_ESAOT_ALL_SPECIFIED_CATEGORIES[[#This Row],[REPORT_ITEM]],Table_V_FFS_ESAOT_ALL_SPECIFIED_CATEGORIES[[#This Row],[RANK]])</f>
        <v>878_ESAOT_3</v>
      </c>
    </row>
    <row r="131" spans="1:11" x14ac:dyDescent="0.25">
      <c r="A131" t="s">
        <v>15185</v>
      </c>
      <c r="B131" t="s">
        <v>128</v>
      </c>
      <c r="C131" t="s">
        <v>16351</v>
      </c>
      <c r="D131" s="2">
        <v>46175.445023148146</v>
      </c>
      <c r="E131" t="s">
        <v>14661</v>
      </c>
      <c r="F131" t="s">
        <v>52</v>
      </c>
      <c r="G131">
        <v>12.894192</v>
      </c>
      <c r="H131">
        <v>13.356737000000001</v>
      </c>
      <c r="I131">
        <v>-0.46254499999999998</v>
      </c>
      <c r="J131">
        <v>4</v>
      </c>
      <c r="K131" t="str">
        <f>_xlfn.TEXTJOIN("_",TRUE,Table_V_FFS_ESAOT_ALL_SPECIFIED_CATEGORIES[[#This Row],[PORTFOLIO_CODE]],Table_V_FFS_ESAOT_ALL_SPECIFIED_CATEGORIES[[#This Row],[REPORT_ITEM]],Table_V_FFS_ESAOT_ALL_SPECIFIED_CATEGORIES[[#This Row],[RANK]])</f>
        <v>878_ESAOT_4</v>
      </c>
    </row>
    <row r="132" spans="1:11" x14ac:dyDescent="0.25">
      <c r="A132" t="s">
        <v>15185</v>
      </c>
      <c r="B132" t="s">
        <v>128</v>
      </c>
      <c r="C132" t="s">
        <v>16351</v>
      </c>
      <c r="D132" s="2">
        <v>46175.445023148146</v>
      </c>
      <c r="E132" t="s">
        <v>53</v>
      </c>
      <c r="F132" t="s">
        <v>54</v>
      </c>
      <c r="G132">
        <v>11.927061999999999</v>
      </c>
      <c r="H132">
        <v>11.377891999999999</v>
      </c>
      <c r="I132">
        <v>0.54917000000000005</v>
      </c>
      <c r="J132">
        <v>5</v>
      </c>
      <c r="K132" t="str">
        <f>_xlfn.TEXTJOIN("_",TRUE,Table_V_FFS_ESAOT_ALL_SPECIFIED_CATEGORIES[[#This Row],[PORTFOLIO_CODE]],Table_V_FFS_ESAOT_ALL_SPECIFIED_CATEGORIES[[#This Row],[REPORT_ITEM]],Table_V_FFS_ESAOT_ALL_SPECIFIED_CATEGORIES[[#This Row],[RANK]])</f>
        <v>878_ESAOT_5</v>
      </c>
    </row>
    <row r="133" spans="1:11" x14ac:dyDescent="0.25">
      <c r="A133" t="s">
        <v>15185</v>
      </c>
      <c r="B133" t="s">
        <v>128</v>
      </c>
      <c r="C133" t="s">
        <v>16351</v>
      </c>
      <c r="D133" s="2">
        <v>46175.445023148146</v>
      </c>
      <c r="E133" t="s">
        <v>14660</v>
      </c>
      <c r="F133" t="s">
        <v>57</v>
      </c>
      <c r="G133">
        <v>9.1796260000000007</v>
      </c>
      <c r="H133">
        <v>7.9226530000000004</v>
      </c>
      <c r="I133">
        <v>1.2569729999999999</v>
      </c>
      <c r="J133">
        <v>6</v>
      </c>
      <c r="K133" t="str">
        <f>_xlfn.TEXTJOIN("_",TRUE,Table_V_FFS_ESAOT_ALL_SPECIFIED_CATEGORIES[[#This Row],[PORTFOLIO_CODE]],Table_V_FFS_ESAOT_ALL_SPECIFIED_CATEGORIES[[#This Row],[REPORT_ITEM]],Table_V_FFS_ESAOT_ALL_SPECIFIED_CATEGORIES[[#This Row],[RANK]])</f>
        <v>878_ESAOT_6</v>
      </c>
    </row>
    <row r="134" spans="1:11" x14ac:dyDescent="0.25">
      <c r="A134" t="s">
        <v>15185</v>
      </c>
      <c r="B134" t="s">
        <v>128</v>
      </c>
      <c r="C134" t="s">
        <v>16351</v>
      </c>
      <c r="D134" s="2">
        <v>46175.445023148146</v>
      </c>
      <c r="E134" t="s">
        <v>14669</v>
      </c>
      <c r="F134" t="s">
        <v>55</v>
      </c>
      <c r="G134">
        <v>6.063898</v>
      </c>
      <c r="H134">
        <v>8.2599119999999999</v>
      </c>
      <c r="I134">
        <v>-2.1960139999999999</v>
      </c>
      <c r="J134">
        <v>7</v>
      </c>
      <c r="K134" t="str">
        <f>_xlfn.TEXTJOIN("_",TRUE,Table_V_FFS_ESAOT_ALL_SPECIFIED_CATEGORIES[[#This Row],[PORTFOLIO_CODE]],Table_V_FFS_ESAOT_ALL_SPECIFIED_CATEGORIES[[#This Row],[REPORT_ITEM]],Table_V_FFS_ESAOT_ALL_SPECIFIED_CATEGORIES[[#This Row],[RANK]])</f>
        <v>878_ESAOT_7</v>
      </c>
    </row>
    <row r="135" spans="1:11" x14ac:dyDescent="0.25">
      <c r="A135" t="s">
        <v>15185</v>
      </c>
      <c r="B135" t="s">
        <v>128</v>
      </c>
      <c r="C135" t="s">
        <v>16351</v>
      </c>
      <c r="D135" s="2">
        <v>46175.445023148146</v>
      </c>
      <c r="E135" t="s">
        <v>14653</v>
      </c>
      <c r="F135" t="s">
        <v>16</v>
      </c>
      <c r="G135">
        <v>4.8035050000000004</v>
      </c>
      <c r="H135">
        <v>4.286321</v>
      </c>
      <c r="I135">
        <v>0.51718399999999998</v>
      </c>
      <c r="J135">
        <v>8</v>
      </c>
      <c r="K135" t="str">
        <f>_xlfn.TEXTJOIN("_",TRUE,Table_V_FFS_ESAOT_ALL_SPECIFIED_CATEGORIES[[#This Row],[PORTFOLIO_CODE]],Table_V_FFS_ESAOT_ALL_SPECIFIED_CATEGORIES[[#This Row],[REPORT_ITEM]],Table_V_FFS_ESAOT_ALL_SPECIFIED_CATEGORIES[[#This Row],[RANK]])</f>
        <v>878_ESAOT_8</v>
      </c>
    </row>
    <row r="136" spans="1:11" x14ac:dyDescent="0.25">
      <c r="A136" t="s">
        <v>15185</v>
      </c>
      <c r="B136" t="s">
        <v>128</v>
      </c>
      <c r="C136" t="s">
        <v>16351</v>
      </c>
      <c r="D136" s="2">
        <v>46175.445023148146</v>
      </c>
      <c r="E136" t="s">
        <v>14666</v>
      </c>
      <c r="F136" t="s">
        <v>14667</v>
      </c>
      <c r="G136">
        <v>3.6304400000000001</v>
      </c>
      <c r="H136">
        <v>3.6789010000000002</v>
      </c>
      <c r="I136">
        <v>-4.8460999999999997E-2</v>
      </c>
      <c r="J136">
        <v>9</v>
      </c>
      <c r="K136" t="str">
        <f>_xlfn.TEXTJOIN("_",TRUE,Table_V_FFS_ESAOT_ALL_SPECIFIED_CATEGORIES[[#This Row],[PORTFOLIO_CODE]],Table_V_FFS_ESAOT_ALL_SPECIFIED_CATEGORIES[[#This Row],[REPORT_ITEM]],Table_V_FFS_ESAOT_ALL_SPECIFIED_CATEGORIES[[#This Row],[RANK]])</f>
        <v>878_ESAOT_9</v>
      </c>
    </row>
    <row r="137" spans="1:11" x14ac:dyDescent="0.25">
      <c r="A137" t="s">
        <v>15185</v>
      </c>
      <c r="B137" t="s">
        <v>128</v>
      </c>
      <c r="C137" t="s">
        <v>16351</v>
      </c>
      <c r="D137" s="2">
        <v>46175.445023148146</v>
      </c>
      <c r="E137" t="s">
        <v>48</v>
      </c>
      <c r="F137" t="s">
        <v>14670</v>
      </c>
      <c r="G137">
        <v>2.0547029999999999</v>
      </c>
      <c r="H137">
        <v>2.4522050000000002</v>
      </c>
      <c r="I137">
        <v>-0.39750200000000002</v>
      </c>
      <c r="J137">
        <v>10</v>
      </c>
      <c r="K137" t="str">
        <f>_xlfn.TEXTJOIN("_",TRUE,Table_V_FFS_ESAOT_ALL_SPECIFIED_CATEGORIES[[#This Row],[PORTFOLIO_CODE]],Table_V_FFS_ESAOT_ALL_SPECIFIED_CATEGORIES[[#This Row],[REPORT_ITEM]],Table_V_FFS_ESAOT_ALL_SPECIFIED_CATEGORIES[[#This Row],[RANK]])</f>
        <v>878_ESAOT_10</v>
      </c>
    </row>
    <row r="138" spans="1:11" x14ac:dyDescent="0.25">
      <c r="A138" t="s">
        <v>15185</v>
      </c>
      <c r="B138" t="s">
        <v>128</v>
      </c>
      <c r="D138" s="2"/>
      <c r="F138" t="s">
        <v>14668</v>
      </c>
      <c r="G138">
        <v>0</v>
      </c>
      <c r="H138">
        <v>0</v>
      </c>
      <c r="I138">
        <v>0</v>
      </c>
      <c r="J138">
        <v>11</v>
      </c>
      <c r="K138" t="str">
        <f>_xlfn.TEXTJOIN("_",TRUE,Table_V_FFS_ESAOT_ALL_SPECIFIED_CATEGORIES[[#This Row],[PORTFOLIO_CODE]],Table_V_FFS_ESAOT_ALL_SPECIFIED_CATEGORIES[[#This Row],[REPORT_ITEM]],Table_V_FFS_ESAOT_ALL_SPECIFIED_CATEGORIES[[#This Row],[RANK]])</f>
        <v>878_ESAOT_11</v>
      </c>
    </row>
    <row r="139" spans="1:11" x14ac:dyDescent="0.25">
      <c r="A139" t="s">
        <v>15185</v>
      </c>
      <c r="B139" t="s">
        <v>128</v>
      </c>
      <c r="D139" s="2"/>
      <c r="F139" t="s">
        <v>51</v>
      </c>
      <c r="G139">
        <v>0</v>
      </c>
      <c r="H139">
        <v>0</v>
      </c>
      <c r="I139">
        <v>0</v>
      </c>
      <c r="J139">
        <v>12</v>
      </c>
      <c r="K139" t="str">
        <f>_xlfn.TEXTJOIN("_",TRUE,Table_V_FFS_ESAOT_ALL_SPECIFIED_CATEGORIES[[#This Row],[PORTFOLIO_CODE]],Table_V_FFS_ESAOT_ALL_SPECIFIED_CATEGORIES[[#This Row],[REPORT_ITEM]],Table_V_FFS_ESAOT_ALL_SPECIFIED_CATEGORIES[[#This Row],[RANK]])</f>
        <v>878_ESAOT_12</v>
      </c>
    </row>
    <row r="140" spans="1:11" x14ac:dyDescent="0.25">
      <c r="A140" t="s">
        <v>76</v>
      </c>
      <c r="B140" t="s">
        <v>128</v>
      </c>
      <c r="C140" t="s">
        <v>16351</v>
      </c>
      <c r="D140" s="2">
        <v>46175.443888888891</v>
      </c>
      <c r="E140" t="s">
        <v>14662</v>
      </c>
      <c r="F140" t="s">
        <v>14663</v>
      </c>
      <c r="G140">
        <v>27.288737000000001</v>
      </c>
      <c r="H140">
        <v>27.510566000000001</v>
      </c>
      <c r="I140">
        <v>-0.221829</v>
      </c>
      <c r="J140">
        <v>1</v>
      </c>
      <c r="K140" t="str">
        <f>_xlfn.TEXTJOIN("_",TRUE,Table_V_FFS_ESAOT_ALL_SPECIFIED_CATEGORIES[[#This Row],[PORTFOLIO_CODE]],Table_V_FFS_ESAOT_ALL_SPECIFIED_CATEGORIES[[#This Row],[REPORT_ITEM]],Table_V_FFS_ESAOT_ALL_SPECIFIED_CATEGORIES[[#This Row],[RANK]])</f>
        <v>879_ESAOT_1</v>
      </c>
    </row>
    <row r="141" spans="1:11" x14ac:dyDescent="0.25">
      <c r="A141" t="s">
        <v>76</v>
      </c>
      <c r="B141" t="s">
        <v>128</v>
      </c>
      <c r="C141" t="s">
        <v>16351</v>
      </c>
      <c r="D141" s="2">
        <v>46175.443888888891</v>
      </c>
      <c r="E141" t="s">
        <v>14666</v>
      </c>
      <c r="F141" t="s">
        <v>14667</v>
      </c>
      <c r="G141">
        <v>14.266104</v>
      </c>
      <c r="H141">
        <v>15.082147000000001</v>
      </c>
      <c r="I141">
        <v>-0.81604299999999996</v>
      </c>
      <c r="J141">
        <v>2</v>
      </c>
      <c r="K141" t="str">
        <f>_xlfn.TEXTJOIN("_",TRUE,Table_V_FFS_ESAOT_ALL_SPECIFIED_CATEGORIES[[#This Row],[PORTFOLIO_CODE]],Table_V_FFS_ESAOT_ALL_SPECIFIED_CATEGORIES[[#This Row],[REPORT_ITEM]],Table_V_FFS_ESAOT_ALL_SPECIFIED_CATEGORIES[[#This Row],[RANK]])</f>
        <v>879_ESAOT_2</v>
      </c>
    </row>
    <row r="142" spans="1:11" x14ac:dyDescent="0.25">
      <c r="A142" t="s">
        <v>76</v>
      </c>
      <c r="B142" t="s">
        <v>128</v>
      </c>
      <c r="C142" t="s">
        <v>16351</v>
      </c>
      <c r="D142" s="2">
        <v>46175.443888888891</v>
      </c>
      <c r="E142" t="s">
        <v>45</v>
      </c>
      <c r="F142" t="s">
        <v>14668</v>
      </c>
      <c r="G142">
        <v>13.787518</v>
      </c>
      <c r="H142">
        <v>12.997382999999999</v>
      </c>
      <c r="I142">
        <v>0.79013500000000003</v>
      </c>
      <c r="J142">
        <v>3</v>
      </c>
      <c r="K142" t="str">
        <f>_xlfn.TEXTJOIN("_",TRUE,Table_V_FFS_ESAOT_ALL_SPECIFIED_CATEGORIES[[#This Row],[PORTFOLIO_CODE]],Table_V_FFS_ESAOT_ALL_SPECIFIED_CATEGORIES[[#This Row],[REPORT_ITEM]],Table_V_FFS_ESAOT_ALL_SPECIFIED_CATEGORIES[[#This Row],[RANK]])</f>
        <v>879_ESAOT_3</v>
      </c>
    </row>
    <row r="143" spans="1:11" x14ac:dyDescent="0.25">
      <c r="A143" t="s">
        <v>76</v>
      </c>
      <c r="B143" t="s">
        <v>128</v>
      </c>
      <c r="C143" t="s">
        <v>16351</v>
      </c>
      <c r="D143" s="2">
        <v>46175.443888888891</v>
      </c>
      <c r="E143" t="s">
        <v>14669</v>
      </c>
      <c r="F143" t="s">
        <v>55</v>
      </c>
      <c r="G143">
        <v>12.544064000000001</v>
      </c>
      <c r="H143">
        <v>12.94867</v>
      </c>
      <c r="I143">
        <v>-0.40460600000000002</v>
      </c>
      <c r="J143">
        <v>4</v>
      </c>
      <c r="K143" t="str">
        <f>_xlfn.TEXTJOIN("_",TRUE,Table_V_FFS_ESAOT_ALL_SPECIFIED_CATEGORIES[[#This Row],[PORTFOLIO_CODE]],Table_V_FFS_ESAOT_ALL_SPECIFIED_CATEGORIES[[#This Row],[REPORT_ITEM]],Table_V_FFS_ESAOT_ALL_SPECIFIED_CATEGORIES[[#This Row],[RANK]])</f>
        <v>879_ESAOT_4</v>
      </c>
    </row>
    <row r="144" spans="1:11" x14ac:dyDescent="0.25">
      <c r="A144" t="s">
        <v>76</v>
      </c>
      <c r="B144" t="s">
        <v>128</v>
      </c>
      <c r="C144" t="s">
        <v>16351</v>
      </c>
      <c r="D144" s="2">
        <v>46175.443888888891</v>
      </c>
      <c r="E144" t="s">
        <v>14665</v>
      </c>
      <c r="F144" t="s">
        <v>56</v>
      </c>
      <c r="G144">
        <v>8.861027</v>
      </c>
      <c r="H144">
        <v>9.963158</v>
      </c>
      <c r="I144">
        <v>-1.102131</v>
      </c>
      <c r="J144">
        <v>5</v>
      </c>
      <c r="K144" t="str">
        <f>_xlfn.TEXTJOIN("_",TRUE,Table_V_FFS_ESAOT_ALL_SPECIFIED_CATEGORIES[[#This Row],[PORTFOLIO_CODE]],Table_V_FFS_ESAOT_ALL_SPECIFIED_CATEGORIES[[#This Row],[REPORT_ITEM]],Table_V_FFS_ESAOT_ALL_SPECIFIED_CATEGORIES[[#This Row],[RANK]])</f>
        <v>879_ESAOT_5</v>
      </c>
    </row>
    <row r="145" spans="1:11" x14ac:dyDescent="0.25">
      <c r="A145" t="s">
        <v>76</v>
      </c>
      <c r="B145" t="s">
        <v>128</v>
      </c>
      <c r="C145" t="s">
        <v>16351</v>
      </c>
      <c r="D145" s="2">
        <v>46175.443888888891</v>
      </c>
      <c r="E145" t="s">
        <v>44</v>
      </c>
      <c r="F145" t="s">
        <v>14621</v>
      </c>
      <c r="G145">
        <v>8.6871139999999993</v>
      </c>
      <c r="H145">
        <v>9.4736560000000001</v>
      </c>
      <c r="I145">
        <v>-0.78654199999999996</v>
      </c>
      <c r="J145">
        <v>6</v>
      </c>
      <c r="K145" t="str">
        <f>_xlfn.TEXTJOIN("_",TRUE,Table_V_FFS_ESAOT_ALL_SPECIFIED_CATEGORIES[[#This Row],[PORTFOLIO_CODE]],Table_V_FFS_ESAOT_ALL_SPECIFIED_CATEGORIES[[#This Row],[REPORT_ITEM]],Table_V_FFS_ESAOT_ALL_SPECIFIED_CATEGORIES[[#This Row],[RANK]])</f>
        <v>879_ESAOT_6</v>
      </c>
    </row>
    <row r="146" spans="1:11" x14ac:dyDescent="0.25">
      <c r="A146" t="s">
        <v>76</v>
      </c>
      <c r="B146" t="s">
        <v>128</v>
      </c>
      <c r="C146" t="s">
        <v>16351</v>
      </c>
      <c r="D146" s="2">
        <v>46175.443888888891</v>
      </c>
      <c r="E146" t="s">
        <v>14660</v>
      </c>
      <c r="F146" t="s">
        <v>57</v>
      </c>
      <c r="G146">
        <v>4.7376719999999999</v>
      </c>
      <c r="H146">
        <v>4.4772920000000003</v>
      </c>
      <c r="I146">
        <v>0.26038</v>
      </c>
      <c r="J146">
        <v>7</v>
      </c>
      <c r="K146" t="str">
        <f>_xlfn.TEXTJOIN("_",TRUE,Table_V_FFS_ESAOT_ALL_SPECIFIED_CATEGORIES[[#This Row],[PORTFOLIO_CODE]],Table_V_FFS_ESAOT_ALL_SPECIFIED_CATEGORIES[[#This Row],[REPORT_ITEM]],Table_V_FFS_ESAOT_ALL_SPECIFIED_CATEGORIES[[#This Row],[RANK]])</f>
        <v>879_ESAOT_7</v>
      </c>
    </row>
    <row r="147" spans="1:11" x14ac:dyDescent="0.25">
      <c r="A147" t="s">
        <v>76</v>
      </c>
      <c r="B147" t="s">
        <v>128</v>
      </c>
      <c r="C147" t="s">
        <v>16351</v>
      </c>
      <c r="D147" s="2">
        <v>46175.443888888891</v>
      </c>
      <c r="E147" t="s">
        <v>53</v>
      </c>
      <c r="F147" t="s">
        <v>54</v>
      </c>
      <c r="G147">
        <v>3.9988109999999999</v>
      </c>
      <c r="H147">
        <v>2.745098</v>
      </c>
      <c r="I147">
        <v>1.2537130000000001</v>
      </c>
      <c r="J147">
        <v>8</v>
      </c>
      <c r="K147" t="str">
        <f>_xlfn.TEXTJOIN("_",TRUE,Table_V_FFS_ESAOT_ALL_SPECIFIED_CATEGORIES[[#This Row],[PORTFOLIO_CODE]],Table_V_FFS_ESAOT_ALL_SPECIFIED_CATEGORIES[[#This Row],[REPORT_ITEM]],Table_V_FFS_ESAOT_ALL_SPECIFIED_CATEGORIES[[#This Row],[RANK]])</f>
        <v>879_ESAOT_8</v>
      </c>
    </row>
    <row r="148" spans="1:11" x14ac:dyDescent="0.25">
      <c r="A148" t="s">
        <v>76</v>
      </c>
      <c r="B148" t="s">
        <v>128</v>
      </c>
      <c r="C148" t="s">
        <v>16351</v>
      </c>
      <c r="D148" s="2">
        <v>46175.443888888891</v>
      </c>
      <c r="E148" t="s">
        <v>14653</v>
      </c>
      <c r="F148" t="s">
        <v>16</v>
      </c>
      <c r="G148">
        <v>3.0155180000000001</v>
      </c>
      <c r="H148">
        <v>2.5592670000000002</v>
      </c>
      <c r="I148">
        <v>0.45625100000000002</v>
      </c>
      <c r="J148">
        <v>9</v>
      </c>
      <c r="K148" t="str">
        <f>_xlfn.TEXTJOIN("_",TRUE,Table_V_FFS_ESAOT_ALL_SPECIFIED_CATEGORIES[[#This Row],[PORTFOLIO_CODE]],Table_V_FFS_ESAOT_ALL_SPECIFIED_CATEGORIES[[#This Row],[REPORT_ITEM]],Table_V_FFS_ESAOT_ALL_SPECIFIED_CATEGORIES[[#This Row],[RANK]])</f>
        <v>879_ESAOT_9</v>
      </c>
    </row>
    <row r="149" spans="1:11" x14ac:dyDescent="0.25">
      <c r="A149" t="s">
        <v>76</v>
      </c>
      <c r="B149" t="s">
        <v>128</v>
      </c>
      <c r="C149" t="s">
        <v>16351</v>
      </c>
      <c r="D149" s="2">
        <v>46175.443888888891</v>
      </c>
      <c r="E149" t="s">
        <v>48</v>
      </c>
      <c r="F149" t="s">
        <v>14670</v>
      </c>
      <c r="G149">
        <v>2.8134359999999998</v>
      </c>
      <c r="H149">
        <v>2.2427649999999999</v>
      </c>
      <c r="I149">
        <v>0.57067100000000004</v>
      </c>
      <c r="J149">
        <v>10</v>
      </c>
      <c r="K149" t="str">
        <f>_xlfn.TEXTJOIN("_",TRUE,Table_V_FFS_ESAOT_ALL_SPECIFIED_CATEGORIES[[#This Row],[PORTFOLIO_CODE]],Table_V_FFS_ESAOT_ALL_SPECIFIED_CATEGORIES[[#This Row],[REPORT_ITEM]],Table_V_FFS_ESAOT_ALL_SPECIFIED_CATEGORIES[[#This Row],[RANK]])</f>
        <v>879_ESAOT_10</v>
      </c>
    </row>
    <row r="150" spans="1:11" x14ac:dyDescent="0.25">
      <c r="A150" t="s">
        <v>76</v>
      </c>
      <c r="B150" t="s">
        <v>128</v>
      </c>
      <c r="D150" s="2"/>
      <c r="F150" t="s">
        <v>51</v>
      </c>
      <c r="G150">
        <v>0</v>
      </c>
      <c r="H150">
        <v>0</v>
      </c>
      <c r="I150">
        <v>0</v>
      </c>
      <c r="J150">
        <v>11</v>
      </c>
      <c r="K150" t="str">
        <f>_xlfn.TEXTJOIN("_",TRUE,Table_V_FFS_ESAOT_ALL_SPECIFIED_CATEGORIES[[#This Row],[PORTFOLIO_CODE]],Table_V_FFS_ESAOT_ALL_SPECIFIED_CATEGORIES[[#This Row],[REPORT_ITEM]],Table_V_FFS_ESAOT_ALL_SPECIFIED_CATEGORIES[[#This Row],[RANK]])</f>
        <v>879_ESAOT_11</v>
      </c>
    </row>
    <row r="151" spans="1:11" x14ac:dyDescent="0.25">
      <c r="A151" t="s">
        <v>50</v>
      </c>
      <c r="B151" t="s">
        <v>128</v>
      </c>
      <c r="C151" t="s">
        <v>16351</v>
      </c>
      <c r="D151" s="2">
        <v>46175.451099537036</v>
      </c>
      <c r="E151" t="s">
        <v>45</v>
      </c>
      <c r="F151" t="s">
        <v>14668</v>
      </c>
      <c r="G151">
        <v>19.715806000000001</v>
      </c>
      <c r="H151">
        <v>19.582007999999998</v>
      </c>
      <c r="I151">
        <v>0.133798</v>
      </c>
      <c r="J151">
        <v>1</v>
      </c>
      <c r="K151" t="str">
        <f>_xlfn.TEXTJOIN("_",TRUE,Table_V_FFS_ESAOT_ALL_SPECIFIED_CATEGORIES[[#This Row],[PORTFOLIO_CODE]],Table_V_FFS_ESAOT_ALL_SPECIFIED_CATEGORIES[[#This Row],[REPORT_ITEM]],Table_V_FFS_ESAOT_ALL_SPECIFIED_CATEGORIES[[#This Row],[RANK]])</f>
        <v>880_ESAOT_1</v>
      </c>
    </row>
    <row r="152" spans="1:11" x14ac:dyDescent="0.25">
      <c r="A152" t="s">
        <v>50</v>
      </c>
      <c r="B152" t="s">
        <v>128</v>
      </c>
      <c r="C152" t="s">
        <v>16351</v>
      </c>
      <c r="D152" s="2">
        <v>46175.451099537036</v>
      </c>
      <c r="E152" t="s">
        <v>14662</v>
      </c>
      <c r="F152" t="s">
        <v>14663</v>
      </c>
      <c r="G152">
        <v>16.091688000000001</v>
      </c>
      <c r="H152">
        <v>16.466972999999999</v>
      </c>
      <c r="I152">
        <v>-0.37528499999999998</v>
      </c>
      <c r="J152">
        <v>2</v>
      </c>
      <c r="K152" t="str">
        <f>_xlfn.TEXTJOIN("_",TRUE,Table_V_FFS_ESAOT_ALL_SPECIFIED_CATEGORIES[[#This Row],[PORTFOLIO_CODE]],Table_V_FFS_ESAOT_ALL_SPECIFIED_CATEGORIES[[#This Row],[REPORT_ITEM]],Table_V_FFS_ESAOT_ALL_SPECIFIED_CATEGORIES[[#This Row],[RANK]])</f>
        <v>880_ESAOT_2</v>
      </c>
    </row>
    <row r="153" spans="1:11" x14ac:dyDescent="0.25">
      <c r="A153" t="s">
        <v>50</v>
      </c>
      <c r="B153" t="s">
        <v>128</v>
      </c>
      <c r="C153" t="s">
        <v>16351</v>
      </c>
      <c r="D153" s="2">
        <v>46175.451099537036</v>
      </c>
      <c r="E153" t="s">
        <v>14669</v>
      </c>
      <c r="F153" t="s">
        <v>55</v>
      </c>
      <c r="G153">
        <v>13.035458999999999</v>
      </c>
      <c r="H153">
        <v>11.116374</v>
      </c>
      <c r="I153">
        <v>1.9190849999999999</v>
      </c>
      <c r="J153">
        <v>3</v>
      </c>
      <c r="K153" t="str">
        <f>_xlfn.TEXTJOIN("_",TRUE,Table_V_FFS_ESAOT_ALL_SPECIFIED_CATEGORIES[[#This Row],[PORTFOLIO_CODE]],Table_V_FFS_ESAOT_ALL_SPECIFIED_CATEGORIES[[#This Row],[REPORT_ITEM]],Table_V_FFS_ESAOT_ALL_SPECIFIED_CATEGORIES[[#This Row],[RANK]])</f>
        <v>880_ESAOT_3</v>
      </c>
    </row>
    <row r="154" spans="1:11" x14ac:dyDescent="0.25">
      <c r="A154" t="s">
        <v>50</v>
      </c>
      <c r="B154" t="s">
        <v>128</v>
      </c>
      <c r="C154" t="s">
        <v>16351</v>
      </c>
      <c r="D154" s="2">
        <v>46175.451099537036</v>
      </c>
      <c r="E154" t="s">
        <v>14665</v>
      </c>
      <c r="F154" t="s">
        <v>56</v>
      </c>
      <c r="G154">
        <v>10.44706</v>
      </c>
      <c r="H154">
        <v>12.527753000000001</v>
      </c>
      <c r="I154">
        <v>-2.0806930000000001</v>
      </c>
      <c r="J154">
        <v>4</v>
      </c>
      <c r="K154" t="str">
        <f>_xlfn.TEXTJOIN("_",TRUE,Table_V_FFS_ESAOT_ALL_SPECIFIED_CATEGORIES[[#This Row],[PORTFOLIO_CODE]],Table_V_FFS_ESAOT_ALL_SPECIFIED_CATEGORIES[[#This Row],[REPORT_ITEM]],Table_V_FFS_ESAOT_ALL_SPECIFIED_CATEGORIES[[#This Row],[RANK]])</f>
        <v>880_ESAOT_4</v>
      </c>
    </row>
    <row r="155" spans="1:11" x14ac:dyDescent="0.25">
      <c r="A155" t="s">
        <v>50</v>
      </c>
      <c r="B155" t="s">
        <v>128</v>
      </c>
      <c r="C155" t="s">
        <v>16351</v>
      </c>
      <c r="D155" s="2">
        <v>46175.451099537036</v>
      </c>
      <c r="E155" t="s">
        <v>14653</v>
      </c>
      <c r="F155" t="s">
        <v>16</v>
      </c>
      <c r="G155">
        <v>8.3969860000000001</v>
      </c>
      <c r="H155">
        <v>8.1875070000000001</v>
      </c>
      <c r="I155">
        <v>0.209479</v>
      </c>
      <c r="J155">
        <v>5</v>
      </c>
      <c r="K155" t="str">
        <f>_xlfn.TEXTJOIN("_",TRUE,Table_V_FFS_ESAOT_ALL_SPECIFIED_CATEGORIES[[#This Row],[PORTFOLIO_CODE]],Table_V_FFS_ESAOT_ALL_SPECIFIED_CATEGORIES[[#This Row],[REPORT_ITEM]],Table_V_FFS_ESAOT_ALL_SPECIFIED_CATEGORIES[[#This Row],[RANK]])</f>
        <v>880_ESAOT_5</v>
      </c>
    </row>
    <row r="156" spans="1:11" x14ac:dyDescent="0.25">
      <c r="A156" t="s">
        <v>50</v>
      </c>
      <c r="B156" t="s">
        <v>128</v>
      </c>
      <c r="C156" t="s">
        <v>16351</v>
      </c>
      <c r="D156" s="2">
        <v>46175.451099537036</v>
      </c>
      <c r="E156" t="s">
        <v>14661</v>
      </c>
      <c r="F156" t="s">
        <v>52</v>
      </c>
      <c r="G156">
        <v>7.0529000000000002</v>
      </c>
      <c r="H156">
        <v>6.9109850000000002</v>
      </c>
      <c r="I156">
        <v>0.14191500000000001</v>
      </c>
      <c r="J156">
        <v>6</v>
      </c>
      <c r="K156" t="str">
        <f>_xlfn.TEXTJOIN("_",TRUE,Table_V_FFS_ESAOT_ALL_SPECIFIED_CATEGORIES[[#This Row],[PORTFOLIO_CODE]],Table_V_FFS_ESAOT_ALL_SPECIFIED_CATEGORIES[[#This Row],[REPORT_ITEM]],Table_V_FFS_ESAOT_ALL_SPECIFIED_CATEGORIES[[#This Row],[RANK]])</f>
        <v>880_ESAOT_6</v>
      </c>
    </row>
    <row r="157" spans="1:11" x14ac:dyDescent="0.25">
      <c r="A157" t="s">
        <v>50</v>
      </c>
      <c r="B157" t="s">
        <v>128</v>
      </c>
      <c r="C157" t="s">
        <v>16351</v>
      </c>
      <c r="D157" s="2">
        <v>46175.451099537036</v>
      </c>
      <c r="E157" t="s">
        <v>44</v>
      </c>
      <c r="F157" t="s">
        <v>14621</v>
      </c>
      <c r="G157">
        <v>6.8807929999999997</v>
      </c>
      <c r="H157">
        <v>6.9352729999999996</v>
      </c>
      <c r="I157">
        <v>-5.4480000000000001E-2</v>
      </c>
      <c r="J157">
        <v>7</v>
      </c>
      <c r="K157" t="str">
        <f>_xlfn.TEXTJOIN("_",TRUE,Table_V_FFS_ESAOT_ALL_SPECIFIED_CATEGORIES[[#This Row],[PORTFOLIO_CODE]],Table_V_FFS_ESAOT_ALL_SPECIFIED_CATEGORIES[[#This Row],[REPORT_ITEM]],Table_V_FFS_ESAOT_ALL_SPECIFIED_CATEGORIES[[#This Row],[RANK]])</f>
        <v>880_ESAOT_7</v>
      </c>
    </row>
    <row r="158" spans="1:11" x14ac:dyDescent="0.25">
      <c r="A158" t="s">
        <v>50</v>
      </c>
      <c r="B158" t="s">
        <v>128</v>
      </c>
      <c r="C158" t="s">
        <v>16351</v>
      </c>
      <c r="D158" s="2">
        <v>46175.451099537036</v>
      </c>
      <c r="E158" t="s">
        <v>53</v>
      </c>
      <c r="F158" t="s">
        <v>54</v>
      </c>
      <c r="G158">
        <v>6.7202080000000004</v>
      </c>
      <c r="H158">
        <v>5.9893840000000003</v>
      </c>
      <c r="I158">
        <v>0.73082400000000003</v>
      </c>
      <c r="J158">
        <v>8</v>
      </c>
      <c r="K158" t="str">
        <f>_xlfn.TEXTJOIN("_",TRUE,Table_V_FFS_ESAOT_ALL_SPECIFIED_CATEGORIES[[#This Row],[PORTFOLIO_CODE]],Table_V_FFS_ESAOT_ALL_SPECIFIED_CATEGORIES[[#This Row],[REPORT_ITEM]],Table_V_FFS_ESAOT_ALL_SPECIFIED_CATEGORIES[[#This Row],[RANK]])</f>
        <v>880_ESAOT_8</v>
      </c>
    </row>
    <row r="159" spans="1:11" x14ac:dyDescent="0.25">
      <c r="A159" t="s">
        <v>50</v>
      </c>
      <c r="B159" t="s">
        <v>128</v>
      </c>
      <c r="C159" t="s">
        <v>16351</v>
      </c>
      <c r="D159" s="2">
        <v>46175.451099537036</v>
      </c>
      <c r="E159" t="s">
        <v>14666</v>
      </c>
      <c r="F159" t="s">
        <v>14667</v>
      </c>
      <c r="G159">
        <v>6.0765650000000004</v>
      </c>
      <c r="H159">
        <v>6.1662679999999996</v>
      </c>
      <c r="I159">
        <v>-8.9703000000000005E-2</v>
      </c>
      <c r="J159">
        <v>9</v>
      </c>
      <c r="K159" t="str">
        <f>_xlfn.TEXTJOIN("_",TRUE,Table_V_FFS_ESAOT_ALL_SPECIFIED_CATEGORIES[[#This Row],[PORTFOLIO_CODE]],Table_V_FFS_ESAOT_ALL_SPECIFIED_CATEGORIES[[#This Row],[REPORT_ITEM]],Table_V_FFS_ESAOT_ALL_SPECIFIED_CATEGORIES[[#This Row],[RANK]])</f>
        <v>880_ESAOT_9</v>
      </c>
    </row>
    <row r="160" spans="1:11" x14ac:dyDescent="0.25">
      <c r="A160" t="s">
        <v>50</v>
      </c>
      <c r="B160" t="s">
        <v>128</v>
      </c>
      <c r="C160" t="s">
        <v>16351</v>
      </c>
      <c r="D160" s="2">
        <v>46175.451099537036</v>
      </c>
      <c r="E160" t="s">
        <v>14660</v>
      </c>
      <c r="F160" t="s">
        <v>57</v>
      </c>
      <c r="G160">
        <v>3.31304</v>
      </c>
      <c r="H160">
        <v>3.5937299999999999</v>
      </c>
      <c r="I160">
        <v>-0.28069</v>
      </c>
      <c r="J160">
        <v>10</v>
      </c>
      <c r="K160" t="str">
        <f>_xlfn.TEXTJOIN("_",TRUE,Table_V_FFS_ESAOT_ALL_SPECIFIED_CATEGORIES[[#This Row],[PORTFOLIO_CODE]],Table_V_FFS_ESAOT_ALL_SPECIFIED_CATEGORIES[[#This Row],[REPORT_ITEM]],Table_V_FFS_ESAOT_ALL_SPECIFIED_CATEGORIES[[#This Row],[RANK]])</f>
        <v>880_ESAOT_10</v>
      </c>
    </row>
    <row r="161" spans="1:11" x14ac:dyDescent="0.25">
      <c r="A161" t="s">
        <v>50</v>
      </c>
      <c r="B161" t="s">
        <v>128</v>
      </c>
      <c r="C161" t="s">
        <v>16351</v>
      </c>
      <c r="D161" s="2">
        <v>46175.451099537036</v>
      </c>
      <c r="E161" t="s">
        <v>14664</v>
      </c>
      <c r="F161" t="s">
        <v>51</v>
      </c>
      <c r="G161">
        <v>1.730585</v>
      </c>
      <c r="H161">
        <v>2.0094400000000001</v>
      </c>
      <c r="I161">
        <v>-0.27885500000000002</v>
      </c>
      <c r="J161">
        <v>11</v>
      </c>
      <c r="K161" t="str">
        <f>_xlfn.TEXTJOIN("_",TRUE,Table_V_FFS_ESAOT_ALL_SPECIFIED_CATEGORIES[[#This Row],[PORTFOLIO_CODE]],Table_V_FFS_ESAOT_ALL_SPECIFIED_CATEGORIES[[#This Row],[REPORT_ITEM]],Table_V_FFS_ESAOT_ALL_SPECIFIED_CATEGORIES[[#This Row],[RANK]])</f>
        <v>880_ESAOT_11</v>
      </c>
    </row>
    <row r="162" spans="1:11" x14ac:dyDescent="0.25">
      <c r="A162" t="s">
        <v>50</v>
      </c>
      <c r="B162" t="s">
        <v>128</v>
      </c>
      <c r="C162" t="s">
        <v>16351</v>
      </c>
      <c r="D162" s="2">
        <v>46175.451099537036</v>
      </c>
      <c r="E162" t="s">
        <v>48</v>
      </c>
      <c r="F162" t="s">
        <v>14670</v>
      </c>
      <c r="G162">
        <v>0.53890800000000005</v>
      </c>
      <c r="H162">
        <v>0.51430600000000004</v>
      </c>
      <c r="I162">
        <v>2.4601999999999999E-2</v>
      </c>
      <c r="J162">
        <v>12</v>
      </c>
      <c r="K162" t="str">
        <f>_xlfn.TEXTJOIN("_",TRUE,Table_V_FFS_ESAOT_ALL_SPECIFIED_CATEGORIES[[#This Row],[PORTFOLIO_CODE]],Table_V_FFS_ESAOT_ALL_SPECIFIED_CATEGORIES[[#This Row],[REPORT_ITEM]],Table_V_FFS_ESAOT_ALL_SPECIFIED_CATEGORIES[[#This Row],[RANK]])</f>
        <v>880_ESAOT_12</v>
      </c>
    </row>
  </sheetData>
  <pageMargins left="0.7" right="0.7" top="0.75" bottom="0.75" header="0.3" footer="0.3"/>
  <tableParts count="1">
    <tablePart r:id="rId1"/>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89D2-1E45-4BE7-8AEB-AE5DA65DAF25}">
  <dimension ref="A1:R103"/>
  <sheetViews>
    <sheetView topLeftCell="A25" workbookViewId="0">
      <selection activeCell="E41" sqref="E41"/>
    </sheetView>
  </sheetViews>
  <sheetFormatPr defaultRowHeight="15" x14ac:dyDescent="0.25"/>
  <cols>
    <col min="1" max="1" width="19.28515625" bestFit="1" customWidth="1"/>
    <col min="2" max="2" width="15.7109375" bestFit="1" customWidth="1"/>
    <col min="3" max="3" width="19.28515625" bestFit="1" customWidth="1"/>
    <col min="4" max="4" width="15.85546875" bestFit="1" customWidth="1"/>
    <col min="5" max="5" width="17.85546875" bestFit="1" customWidth="1"/>
    <col min="6" max="6" width="14.140625" bestFit="1" customWidth="1"/>
    <col min="7" max="7" width="13.5703125" bestFit="1" customWidth="1"/>
    <col min="8" max="8" width="20.7109375" bestFit="1" customWidth="1"/>
    <col min="9" max="9" width="18.85546875" bestFit="1" customWidth="1"/>
    <col min="10" max="10" width="17.7109375" bestFit="1" customWidth="1"/>
    <col min="11" max="11" width="30.7109375" bestFit="1" customWidth="1"/>
    <col min="12" max="12" width="19.7109375" bestFit="1" customWidth="1"/>
    <col min="13" max="13" width="32.7109375" bestFit="1" customWidth="1"/>
    <col min="14" max="14" width="15.42578125" bestFit="1" customWidth="1"/>
    <col min="15" max="15" width="20.140625" bestFit="1" customWidth="1"/>
    <col min="16" max="16" width="19.7109375" bestFit="1" customWidth="1"/>
    <col min="17" max="17" width="20.7109375" bestFit="1" customWidth="1"/>
    <col min="18" max="18" width="10.7109375" bestFit="1" customWidth="1"/>
    <col min="19" max="19" width="20.7109375" bestFit="1" customWidth="1"/>
    <col min="20" max="20" width="10.7109375" bestFit="1" customWidth="1"/>
  </cols>
  <sheetData>
    <row r="1" spans="1:18" x14ac:dyDescent="0.25">
      <c r="A1" t="s">
        <v>8</v>
      </c>
      <c r="B1" t="s">
        <v>27</v>
      </c>
      <c r="C1" t="s">
        <v>152</v>
      </c>
      <c r="D1" t="s">
        <v>29</v>
      </c>
      <c r="E1" t="s">
        <v>0</v>
      </c>
      <c r="F1" t="s">
        <v>14548</v>
      </c>
      <c r="G1" t="s">
        <v>49</v>
      </c>
      <c r="H1" t="s">
        <v>9</v>
      </c>
      <c r="I1" t="s">
        <v>14549</v>
      </c>
      <c r="J1" t="s">
        <v>14550</v>
      </c>
      <c r="K1" t="s">
        <v>14551</v>
      </c>
      <c r="L1" t="s">
        <v>14552</v>
      </c>
      <c r="M1" t="s">
        <v>10</v>
      </c>
      <c r="N1" t="s">
        <v>14553</v>
      </c>
      <c r="O1" t="s">
        <v>14554</v>
      </c>
      <c r="P1" t="s">
        <v>15833</v>
      </c>
      <c r="Q1" t="s">
        <v>15834</v>
      </c>
      <c r="R1" t="s">
        <v>124</v>
      </c>
    </row>
    <row r="2" spans="1:18" x14ac:dyDescent="0.25">
      <c r="A2" t="s">
        <v>107</v>
      </c>
      <c r="B2" t="s">
        <v>15835</v>
      </c>
      <c r="C2" t="s">
        <v>157</v>
      </c>
      <c r="D2" s="2">
        <v>46175.451655092591</v>
      </c>
      <c r="E2" s="2">
        <v>46081</v>
      </c>
      <c r="F2" t="s">
        <v>15836</v>
      </c>
      <c r="G2" t="s">
        <v>44</v>
      </c>
      <c r="H2" t="s">
        <v>14678</v>
      </c>
      <c r="I2" t="s">
        <v>214</v>
      </c>
      <c r="J2">
        <v>-74047692.939999998</v>
      </c>
      <c r="K2">
        <v>-5.0412409999999998E-2</v>
      </c>
      <c r="L2">
        <v>-74047692.939999998</v>
      </c>
      <c r="M2">
        <v>-5.0412409999999998E-2</v>
      </c>
      <c r="N2">
        <v>-71873353.349999994</v>
      </c>
      <c r="O2">
        <v>-71873353.349999994</v>
      </c>
      <c r="P2" t="s">
        <v>15838</v>
      </c>
      <c r="Q2" t="s">
        <v>44</v>
      </c>
    </row>
    <row r="3" spans="1:18" x14ac:dyDescent="0.25">
      <c r="A3" t="s">
        <v>107</v>
      </c>
      <c r="B3" t="s">
        <v>15835</v>
      </c>
      <c r="C3" t="s">
        <v>157</v>
      </c>
      <c r="D3" s="2">
        <v>46175.451655092591</v>
      </c>
      <c r="E3" s="2">
        <v>46081</v>
      </c>
      <c r="F3" t="s">
        <v>15836</v>
      </c>
      <c r="G3" t="s">
        <v>15837</v>
      </c>
      <c r="H3" t="s">
        <v>14680</v>
      </c>
      <c r="I3" t="s">
        <v>214</v>
      </c>
      <c r="J3">
        <v>397397697.33999997</v>
      </c>
      <c r="K3">
        <v>0.27055234</v>
      </c>
      <c r="L3">
        <v>397397697.33999997</v>
      </c>
      <c r="M3">
        <v>0.27055234</v>
      </c>
      <c r="N3">
        <v>390296759.02999997</v>
      </c>
      <c r="O3">
        <v>390296759.02999997</v>
      </c>
      <c r="P3" t="s">
        <v>15838</v>
      </c>
      <c r="Q3" t="s">
        <v>15837</v>
      </c>
    </row>
    <row r="4" spans="1:18" x14ac:dyDescent="0.25">
      <c r="A4" t="s">
        <v>107</v>
      </c>
      <c r="B4" t="s">
        <v>15835</v>
      </c>
      <c r="C4" t="s">
        <v>157</v>
      </c>
      <c r="D4" s="2">
        <v>46175.451655092591</v>
      </c>
      <c r="E4" s="2">
        <v>46081</v>
      </c>
      <c r="F4" t="s">
        <v>15836</v>
      </c>
      <c r="G4" t="s">
        <v>15840</v>
      </c>
      <c r="H4" t="s">
        <v>14681</v>
      </c>
      <c r="I4" t="s">
        <v>214</v>
      </c>
      <c r="J4">
        <v>286717328.45999998</v>
      </c>
      <c r="K4">
        <v>0.19520003999999999</v>
      </c>
      <c r="L4">
        <v>286717328.45999998</v>
      </c>
      <c r="M4">
        <v>0.19520003999999999</v>
      </c>
      <c r="N4">
        <v>269936041.37</v>
      </c>
      <c r="O4">
        <v>269936041.37</v>
      </c>
      <c r="P4" t="s">
        <v>15838</v>
      </c>
      <c r="Q4" t="s">
        <v>15840</v>
      </c>
    </row>
    <row r="5" spans="1:18" x14ac:dyDescent="0.25">
      <c r="A5" t="s">
        <v>107</v>
      </c>
      <c r="B5" t="s">
        <v>15835</v>
      </c>
      <c r="C5" t="s">
        <v>157</v>
      </c>
      <c r="D5" s="2">
        <v>46175.451655092591</v>
      </c>
      <c r="E5" s="2">
        <v>46081</v>
      </c>
      <c r="F5" t="s">
        <v>15836</v>
      </c>
      <c r="G5" t="s">
        <v>15839</v>
      </c>
      <c r="H5" t="s">
        <v>2</v>
      </c>
      <c r="I5" t="s">
        <v>214</v>
      </c>
      <c r="J5">
        <v>691725418.88</v>
      </c>
      <c r="K5">
        <v>0.47093361</v>
      </c>
      <c r="L5">
        <v>691725418.88</v>
      </c>
      <c r="M5">
        <v>0.47093361</v>
      </c>
      <c r="N5">
        <v>687498837.24000001</v>
      </c>
      <c r="O5">
        <v>687498837.24000001</v>
      </c>
      <c r="P5" t="s">
        <v>15838</v>
      </c>
      <c r="Q5" t="s">
        <v>15839</v>
      </c>
    </row>
    <row r="6" spans="1:18" x14ac:dyDescent="0.25">
      <c r="A6" t="s">
        <v>107</v>
      </c>
      <c r="B6" t="s">
        <v>15835</v>
      </c>
      <c r="C6" t="s">
        <v>157</v>
      </c>
      <c r="D6" s="2">
        <v>46175.451655092591</v>
      </c>
      <c r="E6" s="2">
        <v>46081</v>
      </c>
      <c r="F6" t="s">
        <v>15836</v>
      </c>
      <c r="G6" t="s">
        <v>15842</v>
      </c>
      <c r="H6" t="s">
        <v>14683</v>
      </c>
      <c r="I6" t="s">
        <v>214</v>
      </c>
      <c r="J6">
        <v>190924.49</v>
      </c>
      <c r="K6">
        <v>1.2998E-4</v>
      </c>
      <c r="L6">
        <v>190924.49</v>
      </c>
      <c r="M6">
        <v>1.2998E-4</v>
      </c>
      <c r="N6">
        <v>172809.06</v>
      </c>
      <c r="O6">
        <v>172809.06</v>
      </c>
      <c r="P6" t="s">
        <v>15838</v>
      </c>
      <c r="Q6" t="s">
        <v>15842</v>
      </c>
    </row>
    <row r="7" spans="1:18" x14ac:dyDescent="0.25">
      <c r="A7" t="s">
        <v>107</v>
      </c>
      <c r="B7" t="s">
        <v>15835</v>
      </c>
      <c r="C7" t="s">
        <v>157</v>
      </c>
      <c r="D7" s="2">
        <v>46175.451655092591</v>
      </c>
      <c r="E7" s="2">
        <v>46081</v>
      </c>
      <c r="F7" t="s">
        <v>15836</v>
      </c>
      <c r="G7" t="s">
        <v>48</v>
      </c>
      <c r="H7" t="s">
        <v>17</v>
      </c>
      <c r="I7" t="s">
        <v>214</v>
      </c>
      <c r="J7">
        <v>31650355.84</v>
      </c>
      <c r="K7">
        <v>2.1547879999999998E-2</v>
      </c>
      <c r="L7">
        <v>31650355.84</v>
      </c>
      <c r="M7">
        <v>2.1547879999999998E-2</v>
      </c>
      <c r="N7">
        <v>21581981.48</v>
      </c>
      <c r="O7">
        <v>21581981.48</v>
      </c>
      <c r="P7" t="s">
        <v>15838</v>
      </c>
      <c r="Q7" t="s">
        <v>48</v>
      </c>
    </row>
    <row r="8" spans="1:18" x14ac:dyDescent="0.25">
      <c r="A8" t="s">
        <v>107</v>
      </c>
      <c r="B8" t="s">
        <v>15835</v>
      </c>
      <c r="C8" t="s">
        <v>157</v>
      </c>
      <c r="D8" s="2">
        <v>46175.451655092591</v>
      </c>
      <c r="E8" s="2">
        <v>46081</v>
      </c>
      <c r="F8" t="s">
        <v>15836</v>
      </c>
      <c r="G8" t="s">
        <v>44</v>
      </c>
      <c r="H8" t="s">
        <v>14678</v>
      </c>
      <c r="I8" t="s">
        <v>214</v>
      </c>
      <c r="J8">
        <v>27300542.059999999</v>
      </c>
      <c r="K8">
        <v>1.8586479999999999E-2</v>
      </c>
      <c r="L8">
        <v>27300542.059999999</v>
      </c>
      <c r="M8">
        <v>1.8586479999999999E-2</v>
      </c>
      <c r="N8">
        <v>23994812.800000001</v>
      </c>
      <c r="O8">
        <v>23994812.800000001</v>
      </c>
      <c r="P8" t="s">
        <v>14632</v>
      </c>
      <c r="Q8" t="s">
        <v>44</v>
      </c>
    </row>
    <row r="9" spans="1:18" x14ac:dyDescent="0.25">
      <c r="A9" t="s">
        <v>107</v>
      </c>
      <c r="B9" t="s">
        <v>15835</v>
      </c>
      <c r="C9" t="s">
        <v>157</v>
      </c>
      <c r="D9" s="2">
        <v>46175.451655092591</v>
      </c>
      <c r="E9" s="2">
        <v>46081</v>
      </c>
      <c r="F9" t="s">
        <v>15836</v>
      </c>
      <c r="G9" t="s">
        <v>15841</v>
      </c>
      <c r="H9" t="s">
        <v>14682</v>
      </c>
      <c r="I9" t="s">
        <v>214</v>
      </c>
      <c r="J9">
        <v>32945192.23</v>
      </c>
      <c r="K9">
        <v>2.2429419999999999E-2</v>
      </c>
      <c r="L9">
        <v>32945192.23</v>
      </c>
      <c r="M9">
        <v>2.2429419999999999E-2</v>
      </c>
      <c r="N9">
        <v>37875400</v>
      </c>
      <c r="O9">
        <v>37875400</v>
      </c>
      <c r="P9" t="s">
        <v>14632</v>
      </c>
      <c r="Q9" t="s">
        <v>15841</v>
      </c>
    </row>
    <row r="10" spans="1:18" x14ac:dyDescent="0.25">
      <c r="A10" t="s">
        <v>107</v>
      </c>
      <c r="B10" t="s">
        <v>15835</v>
      </c>
      <c r="C10" t="s">
        <v>157</v>
      </c>
      <c r="D10" s="2">
        <v>46175.451655092591</v>
      </c>
      <c r="E10" s="2">
        <v>46081</v>
      </c>
      <c r="F10" t="s">
        <v>15836</v>
      </c>
      <c r="G10" t="s">
        <v>15840</v>
      </c>
      <c r="H10" t="s">
        <v>14681</v>
      </c>
      <c r="I10" t="s">
        <v>214</v>
      </c>
      <c r="J10">
        <v>74958740.519999996</v>
      </c>
      <c r="K10">
        <v>5.1032660000000001E-2</v>
      </c>
      <c r="L10">
        <v>74958740.519999996</v>
      </c>
      <c r="M10">
        <v>5.1032660000000001E-2</v>
      </c>
      <c r="N10">
        <v>79169350.200000003</v>
      </c>
      <c r="O10">
        <v>79169350.200000003</v>
      </c>
      <c r="P10" t="s">
        <v>14632</v>
      </c>
      <c r="Q10" t="s">
        <v>15840</v>
      </c>
    </row>
    <row r="11" spans="1:18" x14ac:dyDescent="0.25">
      <c r="A11" t="s">
        <v>107</v>
      </c>
      <c r="B11" t="s">
        <v>15835</v>
      </c>
      <c r="C11" t="s">
        <v>157</v>
      </c>
      <c r="D11" s="2">
        <v>46175.451655092591</v>
      </c>
      <c r="E11" s="2">
        <v>46112</v>
      </c>
      <c r="F11" t="s">
        <v>15836</v>
      </c>
      <c r="G11" t="s">
        <v>43</v>
      </c>
      <c r="H11" t="s">
        <v>14679</v>
      </c>
      <c r="I11" t="s">
        <v>214</v>
      </c>
      <c r="J11">
        <v>83494100.700000003</v>
      </c>
      <c r="K11">
        <v>5.8230850000000001E-2</v>
      </c>
      <c r="L11">
        <v>83494100.700000003</v>
      </c>
      <c r="M11">
        <v>5.8230850000000001E-2</v>
      </c>
      <c r="N11">
        <v>83117916.5</v>
      </c>
      <c r="O11">
        <v>83117916.5</v>
      </c>
      <c r="P11" t="s">
        <v>15838</v>
      </c>
      <c r="Q11" t="s">
        <v>43</v>
      </c>
    </row>
    <row r="12" spans="1:18" x14ac:dyDescent="0.25">
      <c r="A12" t="s">
        <v>107</v>
      </c>
      <c r="B12" t="s">
        <v>15835</v>
      </c>
      <c r="C12" t="s">
        <v>157</v>
      </c>
      <c r="D12" s="2">
        <v>46175.451655092591</v>
      </c>
      <c r="E12" s="2">
        <v>46112</v>
      </c>
      <c r="F12" t="s">
        <v>15836</v>
      </c>
      <c r="G12" t="s">
        <v>44</v>
      </c>
      <c r="H12" t="s">
        <v>14678</v>
      </c>
      <c r="I12" t="s">
        <v>214</v>
      </c>
      <c r="J12">
        <v>-69865902.209999993</v>
      </c>
      <c r="K12">
        <v>-4.8726199999999997E-2</v>
      </c>
      <c r="L12">
        <v>-69865902.209999993</v>
      </c>
      <c r="M12">
        <v>-4.8726199999999997E-2</v>
      </c>
      <c r="N12">
        <v>-66622304.259999998</v>
      </c>
      <c r="O12">
        <v>-66622304.259999998</v>
      </c>
      <c r="P12" t="s">
        <v>15838</v>
      </c>
      <c r="Q12" t="s">
        <v>44</v>
      </c>
    </row>
    <row r="13" spans="1:18" x14ac:dyDescent="0.25">
      <c r="A13" t="s">
        <v>107</v>
      </c>
      <c r="B13" t="s">
        <v>15835</v>
      </c>
      <c r="C13" t="s">
        <v>157</v>
      </c>
      <c r="D13" s="2">
        <v>46175.451655092591</v>
      </c>
      <c r="E13" s="2">
        <v>46112</v>
      </c>
      <c r="F13" t="s">
        <v>15836</v>
      </c>
      <c r="G13" t="s">
        <v>15837</v>
      </c>
      <c r="H13" t="s">
        <v>14680</v>
      </c>
      <c r="I13" t="s">
        <v>214</v>
      </c>
      <c r="J13">
        <v>390796313.94999999</v>
      </c>
      <c r="K13">
        <v>0.27255099999999999</v>
      </c>
      <c r="L13">
        <v>390796313.94999999</v>
      </c>
      <c r="M13">
        <v>0.27255099999999999</v>
      </c>
      <c r="N13">
        <v>389580558.22000003</v>
      </c>
      <c r="O13">
        <v>389580558.22000003</v>
      </c>
      <c r="P13" t="s">
        <v>15838</v>
      </c>
      <c r="Q13" t="s">
        <v>15837</v>
      </c>
    </row>
    <row r="14" spans="1:18" x14ac:dyDescent="0.25">
      <c r="A14" t="s">
        <v>107</v>
      </c>
      <c r="B14" t="s">
        <v>15835</v>
      </c>
      <c r="C14" t="s">
        <v>157</v>
      </c>
      <c r="D14" s="2">
        <v>46175.451655092591</v>
      </c>
      <c r="E14" s="2">
        <v>46112</v>
      </c>
      <c r="F14" t="s">
        <v>15836</v>
      </c>
      <c r="G14" t="s">
        <v>15840</v>
      </c>
      <c r="H14" t="s">
        <v>14681</v>
      </c>
      <c r="I14" t="s">
        <v>214</v>
      </c>
      <c r="J14">
        <v>297676035.98000002</v>
      </c>
      <c r="K14">
        <v>0.20760661999999999</v>
      </c>
      <c r="L14">
        <v>297676035.98000002</v>
      </c>
      <c r="M14">
        <v>0.20760661999999999</v>
      </c>
      <c r="N14">
        <v>280595080.18000001</v>
      </c>
      <c r="O14">
        <v>280595080.18000001</v>
      </c>
      <c r="P14" t="s">
        <v>15838</v>
      </c>
      <c r="Q14" t="s">
        <v>15840</v>
      </c>
    </row>
    <row r="15" spans="1:18" x14ac:dyDescent="0.25">
      <c r="A15" t="s">
        <v>107</v>
      </c>
      <c r="B15" t="s">
        <v>15835</v>
      </c>
      <c r="C15" t="s">
        <v>157</v>
      </c>
      <c r="D15" s="2">
        <v>46175.451655092591</v>
      </c>
      <c r="E15" s="2">
        <v>46112</v>
      </c>
      <c r="F15" t="s">
        <v>15836</v>
      </c>
      <c r="G15" t="s">
        <v>15839</v>
      </c>
      <c r="H15" t="s">
        <v>2</v>
      </c>
      <c r="I15" t="s">
        <v>214</v>
      </c>
      <c r="J15">
        <v>549886960.07000005</v>
      </c>
      <c r="K15">
        <v>0.38350474000000001</v>
      </c>
      <c r="L15">
        <v>549886960.07000005</v>
      </c>
      <c r="M15">
        <v>0.38350474000000001</v>
      </c>
      <c r="N15">
        <v>544548479.92999995</v>
      </c>
      <c r="O15">
        <v>544548479.92999995</v>
      </c>
      <c r="P15" t="s">
        <v>15838</v>
      </c>
      <c r="Q15" t="s">
        <v>15839</v>
      </c>
    </row>
    <row r="16" spans="1:18" x14ac:dyDescent="0.25">
      <c r="A16" t="s">
        <v>107</v>
      </c>
      <c r="B16" t="s">
        <v>15835</v>
      </c>
      <c r="C16" t="s">
        <v>157</v>
      </c>
      <c r="D16" s="2">
        <v>46175.451655092591</v>
      </c>
      <c r="E16" s="2">
        <v>46112</v>
      </c>
      <c r="F16" t="s">
        <v>15836</v>
      </c>
      <c r="G16" t="s">
        <v>15842</v>
      </c>
      <c r="H16" t="s">
        <v>14683</v>
      </c>
      <c r="I16" t="s">
        <v>214</v>
      </c>
      <c r="J16">
        <v>192903.5</v>
      </c>
      <c r="K16">
        <v>1.3454E-4</v>
      </c>
      <c r="L16">
        <v>192903.5</v>
      </c>
      <c r="M16">
        <v>1.3454E-4</v>
      </c>
      <c r="N16">
        <v>172809.06</v>
      </c>
      <c r="O16">
        <v>172809.06</v>
      </c>
      <c r="P16" t="s">
        <v>15838</v>
      </c>
      <c r="Q16" t="s">
        <v>15842</v>
      </c>
    </row>
    <row r="17" spans="1:17" x14ac:dyDescent="0.25">
      <c r="A17" t="s">
        <v>107</v>
      </c>
      <c r="B17" t="s">
        <v>15835</v>
      </c>
      <c r="C17" t="s">
        <v>157</v>
      </c>
      <c r="D17" s="2">
        <v>46175.451655092591</v>
      </c>
      <c r="E17" s="2">
        <v>46112</v>
      </c>
      <c r="F17" t="s">
        <v>15836</v>
      </c>
      <c r="G17" t="s">
        <v>48</v>
      </c>
      <c r="H17" t="s">
        <v>17</v>
      </c>
      <c r="I17" t="s">
        <v>214</v>
      </c>
      <c r="J17">
        <v>35403997.240000002</v>
      </c>
      <c r="K17">
        <v>2.4691620000000001E-2</v>
      </c>
      <c r="L17">
        <v>35403997.240000002</v>
      </c>
      <c r="M17">
        <v>2.4691620000000001E-2</v>
      </c>
      <c r="N17">
        <v>29108213.050000001</v>
      </c>
      <c r="O17">
        <v>29108213.050000001</v>
      </c>
      <c r="P17" t="s">
        <v>15838</v>
      </c>
      <c r="Q17" t="s">
        <v>48</v>
      </c>
    </row>
    <row r="18" spans="1:17" x14ac:dyDescent="0.25">
      <c r="A18" t="s">
        <v>107</v>
      </c>
      <c r="B18" t="s">
        <v>15835</v>
      </c>
      <c r="C18" t="s">
        <v>157</v>
      </c>
      <c r="D18" s="2">
        <v>46175.451655092591</v>
      </c>
      <c r="E18" s="2">
        <v>46112</v>
      </c>
      <c r="F18" t="s">
        <v>15836</v>
      </c>
      <c r="G18" t="s">
        <v>44</v>
      </c>
      <c r="H18" t="s">
        <v>14678</v>
      </c>
      <c r="I18" t="s">
        <v>214</v>
      </c>
      <c r="J18">
        <v>31434079.300000001</v>
      </c>
      <c r="K18">
        <v>2.1922899999999999E-2</v>
      </c>
      <c r="L18">
        <v>31434079.300000001</v>
      </c>
      <c r="M18">
        <v>2.1922899999999999E-2</v>
      </c>
      <c r="N18">
        <v>33244832.48</v>
      </c>
      <c r="O18">
        <v>33244832.48</v>
      </c>
      <c r="P18" t="s">
        <v>14632</v>
      </c>
      <c r="Q18" t="s">
        <v>44</v>
      </c>
    </row>
    <row r="19" spans="1:17" x14ac:dyDescent="0.25">
      <c r="A19" t="s">
        <v>107</v>
      </c>
      <c r="B19" t="s">
        <v>15835</v>
      </c>
      <c r="C19" t="s">
        <v>157</v>
      </c>
      <c r="D19" s="2">
        <v>46175.451655092591</v>
      </c>
      <c r="E19" s="2">
        <v>46112</v>
      </c>
      <c r="F19" t="s">
        <v>15836</v>
      </c>
      <c r="G19" t="s">
        <v>15841</v>
      </c>
      <c r="H19" t="s">
        <v>14682</v>
      </c>
      <c r="I19" t="s">
        <v>214</v>
      </c>
      <c r="J19">
        <v>36246036.219999999</v>
      </c>
      <c r="K19">
        <v>2.527888E-2</v>
      </c>
      <c r="L19">
        <v>36246036.219999999</v>
      </c>
      <c r="M19">
        <v>2.527888E-2</v>
      </c>
      <c r="N19">
        <v>36456000</v>
      </c>
      <c r="O19">
        <v>36456000</v>
      </c>
      <c r="P19" t="s">
        <v>14632</v>
      </c>
      <c r="Q19" t="s">
        <v>15841</v>
      </c>
    </row>
    <row r="20" spans="1:17" x14ac:dyDescent="0.25">
      <c r="A20" t="s">
        <v>107</v>
      </c>
      <c r="B20" t="s">
        <v>15835</v>
      </c>
      <c r="C20" t="s">
        <v>157</v>
      </c>
      <c r="D20" s="2">
        <v>46175.451655092591</v>
      </c>
      <c r="E20" s="2">
        <v>46112</v>
      </c>
      <c r="F20" t="s">
        <v>15836</v>
      </c>
      <c r="G20" t="s">
        <v>15840</v>
      </c>
      <c r="H20" t="s">
        <v>14681</v>
      </c>
      <c r="I20" t="s">
        <v>214</v>
      </c>
      <c r="J20">
        <v>79456114.120000005</v>
      </c>
      <c r="K20">
        <v>5.5414659999999998E-2</v>
      </c>
      <c r="L20">
        <v>79456114.120000005</v>
      </c>
      <c r="M20">
        <v>5.5414659999999998E-2</v>
      </c>
      <c r="N20">
        <v>79169350.200000003</v>
      </c>
      <c r="O20">
        <v>79169350.200000003</v>
      </c>
      <c r="P20" t="s">
        <v>14632</v>
      </c>
      <c r="Q20" t="s">
        <v>15840</v>
      </c>
    </row>
    <row r="21" spans="1:17" x14ac:dyDescent="0.25">
      <c r="A21" t="s">
        <v>107</v>
      </c>
      <c r="B21" t="s">
        <v>15835</v>
      </c>
      <c r="C21" t="s">
        <v>157</v>
      </c>
      <c r="D21" s="2">
        <v>46175.451655092591</v>
      </c>
      <c r="E21" s="2">
        <v>46112</v>
      </c>
      <c r="F21" t="s">
        <v>15836</v>
      </c>
      <c r="G21" t="s">
        <v>15847</v>
      </c>
      <c r="H21" t="s">
        <v>15848</v>
      </c>
      <c r="I21" t="s">
        <v>214</v>
      </c>
      <c r="J21">
        <v>-874057.71</v>
      </c>
      <c r="K21">
        <v>-6.0959000000000002E-4</v>
      </c>
      <c r="L21">
        <v>-874057.71</v>
      </c>
      <c r="M21">
        <v>-6.0959000000000002E-4</v>
      </c>
      <c r="N21">
        <v>-842597.31</v>
      </c>
      <c r="O21">
        <v>-842597.31</v>
      </c>
      <c r="P21" t="s">
        <v>15847</v>
      </c>
      <c r="Q21" t="s">
        <v>15847</v>
      </c>
    </row>
    <row r="22" spans="1:17" x14ac:dyDescent="0.25">
      <c r="A22" t="s">
        <v>107</v>
      </c>
      <c r="B22" t="s">
        <v>15835</v>
      </c>
      <c r="C22" t="s">
        <v>157</v>
      </c>
      <c r="D22" s="2">
        <v>46175.451655092591</v>
      </c>
      <c r="E22" s="2">
        <v>46142</v>
      </c>
      <c r="F22" t="s">
        <v>15836</v>
      </c>
      <c r="G22" t="s">
        <v>43</v>
      </c>
      <c r="H22" t="s">
        <v>14679</v>
      </c>
      <c r="I22" t="s">
        <v>214</v>
      </c>
      <c r="J22">
        <v>43177023</v>
      </c>
      <c r="K22">
        <v>3.0071250000000001E-2</v>
      </c>
      <c r="L22">
        <v>43177023</v>
      </c>
      <c r="M22">
        <v>3.0071250000000001E-2</v>
      </c>
      <c r="N22">
        <v>42284344.5</v>
      </c>
      <c r="O22">
        <v>42284344.5</v>
      </c>
      <c r="P22" t="s">
        <v>15838</v>
      </c>
      <c r="Q22" t="s">
        <v>43</v>
      </c>
    </row>
    <row r="23" spans="1:17" x14ac:dyDescent="0.25">
      <c r="A23" t="s">
        <v>107</v>
      </c>
      <c r="B23" t="s">
        <v>15835</v>
      </c>
      <c r="C23" t="s">
        <v>157</v>
      </c>
      <c r="D23" s="2">
        <v>46175.451655092591</v>
      </c>
      <c r="E23" s="2">
        <v>46142</v>
      </c>
      <c r="F23" t="s">
        <v>15836</v>
      </c>
      <c r="G23" t="s">
        <v>44</v>
      </c>
      <c r="H23" t="s">
        <v>14678</v>
      </c>
      <c r="I23" t="s">
        <v>214</v>
      </c>
      <c r="J23">
        <v>-47451974.859999999</v>
      </c>
      <c r="K23">
        <v>-3.3048599999999997E-2</v>
      </c>
      <c r="L23">
        <v>-47451974.859999999</v>
      </c>
      <c r="M23">
        <v>-3.3048599999999997E-2</v>
      </c>
      <c r="N23">
        <v>-45509725.75</v>
      </c>
      <c r="O23">
        <v>-45509725.75</v>
      </c>
      <c r="P23" t="s">
        <v>15838</v>
      </c>
      <c r="Q23" t="s">
        <v>44</v>
      </c>
    </row>
    <row r="24" spans="1:17" x14ac:dyDescent="0.25">
      <c r="A24" t="s">
        <v>107</v>
      </c>
      <c r="B24" t="s">
        <v>15835</v>
      </c>
      <c r="C24" t="s">
        <v>157</v>
      </c>
      <c r="D24" s="2">
        <v>46175.451655092591</v>
      </c>
      <c r="E24" s="2">
        <v>46142</v>
      </c>
      <c r="F24" t="s">
        <v>15836</v>
      </c>
      <c r="G24" t="s">
        <v>15837</v>
      </c>
      <c r="H24" t="s">
        <v>14680</v>
      </c>
      <c r="I24" t="s">
        <v>214</v>
      </c>
      <c r="J24">
        <v>391857515.38999999</v>
      </c>
      <c r="K24">
        <v>0.27291469000000002</v>
      </c>
      <c r="L24">
        <v>391857515.38999999</v>
      </c>
      <c r="M24">
        <v>0.27291469000000002</v>
      </c>
      <c r="N24">
        <v>387416009.25</v>
      </c>
      <c r="O24">
        <v>387416009.25</v>
      </c>
      <c r="P24" t="s">
        <v>15838</v>
      </c>
      <c r="Q24" t="s">
        <v>15837</v>
      </c>
    </row>
    <row r="25" spans="1:17" x14ac:dyDescent="0.25">
      <c r="A25" t="s">
        <v>107</v>
      </c>
      <c r="B25" t="s">
        <v>15835</v>
      </c>
      <c r="C25" t="s">
        <v>157</v>
      </c>
      <c r="D25" s="2">
        <v>46175.451655092591</v>
      </c>
      <c r="E25" s="2">
        <v>46142</v>
      </c>
      <c r="F25" t="s">
        <v>15836</v>
      </c>
      <c r="G25" t="s">
        <v>15840</v>
      </c>
      <c r="H25" t="s">
        <v>14681</v>
      </c>
      <c r="I25" t="s">
        <v>214</v>
      </c>
      <c r="J25">
        <v>255772098.59999999</v>
      </c>
      <c r="K25">
        <v>0.17813608</v>
      </c>
      <c r="L25">
        <v>255772098.59999999</v>
      </c>
      <c r="M25">
        <v>0.17813608</v>
      </c>
      <c r="N25">
        <v>239950180.05000001</v>
      </c>
      <c r="O25">
        <v>239950180.05000001</v>
      </c>
      <c r="P25" t="s">
        <v>15838</v>
      </c>
      <c r="Q25" t="s">
        <v>15840</v>
      </c>
    </row>
    <row r="26" spans="1:17" x14ac:dyDescent="0.25">
      <c r="A26" t="s">
        <v>107</v>
      </c>
      <c r="B26" t="s">
        <v>15835</v>
      </c>
      <c r="C26" t="s">
        <v>157</v>
      </c>
      <c r="D26" s="2">
        <v>46175.451655092591</v>
      </c>
      <c r="E26" s="2">
        <v>46142</v>
      </c>
      <c r="F26" t="s">
        <v>15836</v>
      </c>
      <c r="G26" t="s">
        <v>15839</v>
      </c>
      <c r="H26" t="s">
        <v>2</v>
      </c>
      <c r="I26" t="s">
        <v>214</v>
      </c>
      <c r="J26">
        <v>608942397.83000004</v>
      </c>
      <c r="K26">
        <v>0.42410650999999999</v>
      </c>
      <c r="L26">
        <v>608942397.83000004</v>
      </c>
      <c r="M26">
        <v>0.42410650999999999</v>
      </c>
      <c r="N26">
        <v>604727997.45000005</v>
      </c>
      <c r="O26">
        <v>604727997.45000005</v>
      </c>
      <c r="P26" t="s">
        <v>15838</v>
      </c>
      <c r="Q26" t="s">
        <v>15839</v>
      </c>
    </row>
    <row r="27" spans="1:17" x14ac:dyDescent="0.25">
      <c r="A27" t="s">
        <v>107</v>
      </c>
      <c r="B27" t="s">
        <v>15835</v>
      </c>
      <c r="C27" t="s">
        <v>157</v>
      </c>
      <c r="D27" s="2">
        <v>46175.451655092591</v>
      </c>
      <c r="E27" s="2">
        <v>46142</v>
      </c>
      <c r="F27" t="s">
        <v>15836</v>
      </c>
      <c r="G27" t="s">
        <v>15842</v>
      </c>
      <c r="H27" t="s">
        <v>14683</v>
      </c>
      <c r="I27" t="s">
        <v>214</v>
      </c>
      <c r="J27">
        <v>186686.61</v>
      </c>
      <c r="K27">
        <v>1.3002000000000001E-4</v>
      </c>
      <c r="L27">
        <v>186686.61</v>
      </c>
      <c r="M27">
        <v>1.3002000000000001E-4</v>
      </c>
      <c r="N27">
        <v>172809.06</v>
      </c>
      <c r="O27">
        <v>172809.06</v>
      </c>
      <c r="P27" t="s">
        <v>15838</v>
      </c>
      <c r="Q27" t="s">
        <v>15842</v>
      </c>
    </row>
    <row r="28" spans="1:17" x14ac:dyDescent="0.25">
      <c r="A28" t="s">
        <v>107</v>
      </c>
      <c r="B28" t="s">
        <v>15835</v>
      </c>
      <c r="C28" t="s">
        <v>157</v>
      </c>
      <c r="D28" s="2">
        <v>46175.451655092591</v>
      </c>
      <c r="E28" s="2">
        <v>46142</v>
      </c>
      <c r="F28" t="s">
        <v>15836</v>
      </c>
      <c r="G28" t="s">
        <v>48</v>
      </c>
      <c r="H28" t="s">
        <v>17</v>
      </c>
      <c r="I28" t="s">
        <v>214</v>
      </c>
      <c r="J28">
        <v>37244111.619999997</v>
      </c>
      <c r="K28">
        <v>2.5939190000000001E-2</v>
      </c>
      <c r="L28">
        <v>37244111.619999997</v>
      </c>
      <c r="M28">
        <v>2.5939190000000001E-2</v>
      </c>
      <c r="N28">
        <v>29216317.75</v>
      </c>
      <c r="O28">
        <v>29216317.75</v>
      </c>
      <c r="P28" t="s">
        <v>15838</v>
      </c>
      <c r="Q28" t="s">
        <v>48</v>
      </c>
    </row>
    <row r="29" spans="1:17" x14ac:dyDescent="0.25">
      <c r="A29" t="s">
        <v>107</v>
      </c>
      <c r="B29" t="s">
        <v>15835</v>
      </c>
      <c r="C29" t="s">
        <v>157</v>
      </c>
      <c r="D29" s="2">
        <v>46175.451655092591</v>
      </c>
      <c r="E29" s="2">
        <v>46142</v>
      </c>
      <c r="F29" t="s">
        <v>15836</v>
      </c>
      <c r="G29" t="s">
        <v>44</v>
      </c>
      <c r="H29" t="s">
        <v>14678</v>
      </c>
      <c r="I29" t="s">
        <v>214</v>
      </c>
      <c r="J29">
        <v>41748681.670000002</v>
      </c>
      <c r="K29">
        <v>2.9076459999999998E-2</v>
      </c>
      <c r="L29">
        <v>41748681.670000002</v>
      </c>
      <c r="M29">
        <v>2.9076459999999998E-2</v>
      </c>
      <c r="N29">
        <v>41702907.719999999</v>
      </c>
      <c r="O29">
        <v>41702907.719999999</v>
      </c>
      <c r="P29" t="s">
        <v>14632</v>
      </c>
      <c r="Q29" t="s">
        <v>44</v>
      </c>
    </row>
    <row r="30" spans="1:17" x14ac:dyDescent="0.25">
      <c r="A30" t="s">
        <v>107</v>
      </c>
      <c r="B30" t="s">
        <v>15835</v>
      </c>
      <c r="C30" t="s">
        <v>157</v>
      </c>
      <c r="D30" s="2">
        <v>46175.451655092591</v>
      </c>
      <c r="E30" s="2">
        <v>46142</v>
      </c>
      <c r="F30" t="s">
        <v>15836</v>
      </c>
      <c r="G30" t="s">
        <v>15841</v>
      </c>
      <c r="H30" t="s">
        <v>14682</v>
      </c>
      <c r="I30" t="s">
        <v>214</v>
      </c>
      <c r="J30">
        <v>36280851.740000002</v>
      </c>
      <c r="K30">
        <v>2.5268309999999999E-2</v>
      </c>
      <c r="L30">
        <v>36280851.740000002</v>
      </c>
      <c r="M30">
        <v>2.5268309999999999E-2</v>
      </c>
      <c r="N30">
        <v>36456000</v>
      </c>
      <c r="O30">
        <v>36456000</v>
      </c>
      <c r="P30" t="s">
        <v>14632</v>
      </c>
      <c r="Q30" t="s">
        <v>15841</v>
      </c>
    </row>
    <row r="31" spans="1:17" x14ac:dyDescent="0.25">
      <c r="A31" t="s">
        <v>107</v>
      </c>
      <c r="B31" t="s">
        <v>15835</v>
      </c>
      <c r="C31" t="s">
        <v>157</v>
      </c>
      <c r="D31" s="2">
        <v>46175.451655092591</v>
      </c>
      <c r="E31" s="2">
        <v>46142</v>
      </c>
      <c r="F31" t="s">
        <v>15836</v>
      </c>
      <c r="G31" t="s">
        <v>15840</v>
      </c>
      <c r="H31" t="s">
        <v>14681</v>
      </c>
      <c r="I31" t="s">
        <v>214</v>
      </c>
      <c r="J31">
        <v>68066820.269999996</v>
      </c>
      <c r="K31">
        <v>4.74061E-2</v>
      </c>
      <c r="L31">
        <v>68066820.269999996</v>
      </c>
      <c r="M31">
        <v>4.74061E-2</v>
      </c>
      <c r="N31">
        <v>69543498.400000006</v>
      </c>
      <c r="O31">
        <v>69543498.400000006</v>
      </c>
      <c r="P31" t="s">
        <v>14632</v>
      </c>
      <c r="Q31" t="s">
        <v>15840</v>
      </c>
    </row>
    <row r="32" spans="1:17" x14ac:dyDescent="0.25">
      <c r="A32" t="s">
        <v>107</v>
      </c>
      <c r="B32" t="s">
        <v>15835</v>
      </c>
      <c r="C32" t="s">
        <v>157</v>
      </c>
      <c r="D32" s="2">
        <v>46175.451655092591</v>
      </c>
      <c r="E32" s="2">
        <v>46173</v>
      </c>
      <c r="F32" t="s">
        <v>15836</v>
      </c>
      <c r="G32" t="s">
        <v>43</v>
      </c>
      <c r="H32" t="s">
        <v>14679</v>
      </c>
      <c r="I32" t="s">
        <v>214</v>
      </c>
      <c r="J32">
        <v>44099302.5</v>
      </c>
      <c r="K32">
        <v>2.9976869999999999E-2</v>
      </c>
      <c r="L32">
        <v>44099302.5</v>
      </c>
      <c r="M32">
        <v>2.9976869999999999E-2</v>
      </c>
      <c r="N32">
        <v>42284344.5</v>
      </c>
      <c r="O32">
        <v>42284344.5</v>
      </c>
      <c r="P32" t="s">
        <v>15838</v>
      </c>
      <c r="Q32" t="s">
        <v>43</v>
      </c>
    </row>
    <row r="33" spans="1:17" x14ac:dyDescent="0.25">
      <c r="A33" t="s">
        <v>107</v>
      </c>
      <c r="B33" t="s">
        <v>15835</v>
      </c>
      <c r="C33" t="s">
        <v>157</v>
      </c>
      <c r="D33" s="2">
        <v>46175.451655092591</v>
      </c>
      <c r="E33" s="2">
        <v>46173</v>
      </c>
      <c r="F33" t="s">
        <v>15836</v>
      </c>
      <c r="G33" t="s">
        <v>44</v>
      </c>
      <c r="H33" t="s">
        <v>14678</v>
      </c>
      <c r="I33" t="s">
        <v>214</v>
      </c>
      <c r="J33">
        <v>-31520054.960000001</v>
      </c>
      <c r="K33">
        <v>-2.142602E-2</v>
      </c>
      <c r="L33">
        <v>-31520054.960000001</v>
      </c>
      <c r="M33">
        <v>-2.142602E-2</v>
      </c>
      <c r="N33">
        <v>-28839260.399999999</v>
      </c>
      <c r="O33">
        <v>-28839260.399999999</v>
      </c>
      <c r="P33" t="s">
        <v>15838</v>
      </c>
      <c r="Q33" t="s">
        <v>44</v>
      </c>
    </row>
    <row r="34" spans="1:17" x14ac:dyDescent="0.25">
      <c r="A34" t="s">
        <v>107</v>
      </c>
      <c r="B34" t="s">
        <v>15835</v>
      </c>
      <c r="C34" t="s">
        <v>157</v>
      </c>
      <c r="D34" s="2">
        <v>46175.451655092591</v>
      </c>
      <c r="E34" s="2">
        <v>46173</v>
      </c>
      <c r="F34" t="s">
        <v>15836</v>
      </c>
      <c r="G34" t="s">
        <v>15837</v>
      </c>
      <c r="H34" t="s">
        <v>14680</v>
      </c>
      <c r="I34" t="s">
        <v>214</v>
      </c>
      <c r="J34">
        <v>394507960.35000002</v>
      </c>
      <c r="K34">
        <v>0.26817007999999998</v>
      </c>
      <c r="L34">
        <v>394507960.35000002</v>
      </c>
      <c r="M34">
        <v>0.26817007999999998</v>
      </c>
      <c r="N34">
        <v>387143062.13</v>
      </c>
      <c r="O34">
        <v>387143062.13</v>
      </c>
      <c r="P34" t="s">
        <v>15838</v>
      </c>
      <c r="Q34" t="s">
        <v>15837</v>
      </c>
    </row>
    <row r="35" spans="1:17" x14ac:dyDescent="0.25">
      <c r="A35" t="s">
        <v>107</v>
      </c>
      <c r="B35" t="s">
        <v>15835</v>
      </c>
      <c r="C35" t="s">
        <v>157</v>
      </c>
      <c r="D35" s="2">
        <v>46175.451655092591</v>
      </c>
      <c r="E35" s="2">
        <v>46173</v>
      </c>
      <c r="F35" t="s">
        <v>15836</v>
      </c>
      <c r="G35" t="s">
        <v>15840</v>
      </c>
      <c r="H35" t="s">
        <v>14681</v>
      </c>
      <c r="I35" t="s">
        <v>214</v>
      </c>
      <c r="J35">
        <v>262390154.53</v>
      </c>
      <c r="K35">
        <v>0.17836189999999999</v>
      </c>
      <c r="L35">
        <v>262390154.53</v>
      </c>
      <c r="M35">
        <v>0.17836189999999999</v>
      </c>
      <c r="N35">
        <v>244866322.84</v>
      </c>
      <c r="O35">
        <v>244866322.84</v>
      </c>
      <c r="P35" t="s">
        <v>15838</v>
      </c>
      <c r="Q35" t="s">
        <v>15840</v>
      </c>
    </row>
    <row r="36" spans="1:17" x14ac:dyDescent="0.25">
      <c r="A36" t="s">
        <v>107</v>
      </c>
      <c r="B36" t="s">
        <v>15835</v>
      </c>
      <c r="C36" t="s">
        <v>157</v>
      </c>
      <c r="D36" s="2">
        <v>46175.451655092591</v>
      </c>
      <c r="E36" s="2">
        <v>46173</v>
      </c>
      <c r="F36" t="s">
        <v>15836</v>
      </c>
      <c r="G36" t="s">
        <v>15839</v>
      </c>
      <c r="H36" t="s">
        <v>2</v>
      </c>
      <c r="I36" t="s">
        <v>214</v>
      </c>
      <c r="J36">
        <v>638354904.02999997</v>
      </c>
      <c r="K36">
        <v>0.43392708000000002</v>
      </c>
      <c r="L36">
        <v>638354904.02999997</v>
      </c>
      <c r="M36">
        <v>0.43392708000000002</v>
      </c>
      <c r="N36">
        <v>633533502.24000001</v>
      </c>
      <c r="O36">
        <v>633533502.24000001</v>
      </c>
      <c r="P36" t="s">
        <v>15838</v>
      </c>
      <c r="Q36" t="s">
        <v>15839</v>
      </c>
    </row>
    <row r="37" spans="1:17" x14ac:dyDescent="0.25">
      <c r="A37" t="s">
        <v>107</v>
      </c>
      <c r="B37" t="s">
        <v>15835</v>
      </c>
      <c r="C37" t="s">
        <v>157</v>
      </c>
      <c r="D37" s="2">
        <v>46175.451655092591</v>
      </c>
      <c r="E37" s="2">
        <v>46173</v>
      </c>
      <c r="F37" t="s">
        <v>15836</v>
      </c>
      <c r="G37" t="s">
        <v>15842</v>
      </c>
      <c r="H37" t="s">
        <v>14683</v>
      </c>
      <c r="I37" t="s">
        <v>214</v>
      </c>
      <c r="J37">
        <v>188305.8</v>
      </c>
      <c r="K37">
        <v>1.2799999999999999E-4</v>
      </c>
      <c r="L37">
        <v>188305.8</v>
      </c>
      <c r="M37">
        <v>1.2799999999999999E-4</v>
      </c>
      <c r="N37">
        <v>172809.06</v>
      </c>
      <c r="O37">
        <v>172809.06</v>
      </c>
      <c r="P37" t="s">
        <v>15838</v>
      </c>
      <c r="Q37" t="s">
        <v>15842</v>
      </c>
    </row>
    <row r="38" spans="1:17" x14ac:dyDescent="0.25">
      <c r="A38" t="s">
        <v>107</v>
      </c>
      <c r="B38" t="s">
        <v>15835</v>
      </c>
      <c r="C38" t="s">
        <v>157</v>
      </c>
      <c r="D38" s="2">
        <v>46175.451655092591</v>
      </c>
      <c r="E38" s="2">
        <v>46173</v>
      </c>
      <c r="F38" t="s">
        <v>15836</v>
      </c>
      <c r="G38" t="s">
        <v>48</v>
      </c>
      <c r="H38" t="s">
        <v>17</v>
      </c>
      <c r="I38" t="s">
        <v>214</v>
      </c>
      <c r="J38">
        <v>20506845.300000001</v>
      </c>
      <c r="K38">
        <v>1.3939699999999999E-2</v>
      </c>
      <c r="L38">
        <v>20506845.300000001</v>
      </c>
      <c r="M38">
        <v>1.3939699999999999E-2</v>
      </c>
      <c r="N38">
        <v>16536710.369999999</v>
      </c>
      <c r="O38">
        <v>16536710.369999999</v>
      </c>
      <c r="P38" t="s">
        <v>15838</v>
      </c>
      <c r="Q38" t="s">
        <v>48</v>
      </c>
    </row>
    <row r="39" spans="1:17" x14ac:dyDescent="0.25">
      <c r="A39" t="s">
        <v>107</v>
      </c>
      <c r="B39" t="s">
        <v>15835</v>
      </c>
      <c r="C39" t="s">
        <v>157</v>
      </c>
      <c r="D39" s="2">
        <v>46175.451655092591</v>
      </c>
      <c r="E39" s="2">
        <v>46173</v>
      </c>
      <c r="F39" t="s">
        <v>15836</v>
      </c>
      <c r="G39" t="s">
        <v>44</v>
      </c>
      <c r="H39" t="s">
        <v>14678</v>
      </c>
      <c r="I39" t="s">
        <v>214</v>
      </c>
      <c r="J39">
        <v>59294044.700000003</v>
      </c>
      <c r="K39">
        <v>4.030562E-2</v>
      </c>
      <c r="L39">
        <v>59294044.700000003</v>
      </c>
      <c r="M39">
        <v>4.030562E-2</v>
      </c>
      <c r="N39">
        <v>58109908.640000001</v>
      </c>
      <c r="O39">
        <v>58109908.640000001</v>
      </c>
      <c r="P39" t="s">
        <v>14632</v>
      </c>
      <c r="Q39" t="s">
        <v>44</v>
      </c>
    </row>
    <row r="40" spans="1:17" x14ac:dyDescent="0.25">
      <c r="A40" t="s">
        <v>107</v>
      </c>
      <c r="B40" t="s">
        <v>15835</v>
      </c>
      <c r="C40" t="s">
        <v>157</v>
      </c>
      <c r="D40" s="2">
        <v>46175.451655092591</v>
      </c>
      <c r="E40" s="2">
        <v>46173</v>
      </c>
      <c r="F40" t="s">
        <v>15836</v>
      </c>
      <c r="G40" t="s">
        <v>15841</v>
      </c>
      <c r="H40" t="s">
        <v>14682</v>
      </c>
      <c r="I40" t="s">
        <v>214</v>
      </c>
      <c r="J40">
        <v>17062994.18</v>
      </c>
      <c r="K40">
        <v>1.159871E-2</v>
      </c>
      <c r="L40">
        <v>17062994.18</v>
      </c>
      <c r="M40">
        <v>1.159871E-2</v>
      </c>
      <c r="N40">
        <v>18228000</v>
      </c>
      <c r="O40">
        <v>18228000</v>
      </c>
      <c r="P40" t="s">
        <v>14632</v>
      </c>
      <c r="Q40" t="s">
        <v>15841</v>
      </c>
    </row>
    <row r="41" spans="1:17" x14ac:dyDescent="0.25">
      <c r="A41" t="s">
        <v>107</v>
      </c>
      <c r="B41" t="s">
        <v>15835</v>
      </c>
      <c r="C41" t="s">
        <v>157</v>
      </c>
      <c r="D41" s="2">
        <v>46175.451655092591</v>
      </c>
      <c r="E41" s="2">
        <v>46173</v>
      </c>
      <c r="F41" t="s">
        <v>15836</v>
      </c>
      <c r="G41" t="s">
        <v>15840</v>
      </c>
      <c r="H41" t="s">
        <v>14681</v>
      </c>
      <c r="I41" t="s">
        <v>214</v>
      </c>
      <c r="J41">
        <v>66226565.520000003</v>
      </c>
      <c r="K41">
        <v>4.5018059999999999E-2</v>
      </c>
      <c r="L41">
        <v>66226565.520000003</v>
      </c>
      <c r="M41">
        <v>4.5018059999999999E-2</v>
      </c>
      <c r="N41">
        <v>69543498.400000006</v>
      </c>
      <c r="O41">
        <v>69543498.400000006</v>
      </c>
      <c r="P41" t="s">
        <v>14632</v>
      </c>
      <c r="Q41" t="s">
        <v>15840</v>
      </c>
    </row>
    <row r="42" spans="1:17" hidden="1" x14ac:dyDescent="0.25">
      <c r="A42" t="s">
        <v>135</v>
      </c>
      <c r="B42" t="s">
        <v>15835</v>
      </c>
      <c r="C42" t="s">
        <v>157</v>
      </c>
      <c r="D42" s="2">
        <v>46175.444351851853</v>
      </c>
      <c r="E42" s="2">
        <v>46081</v>
      </c>
      <c r="F42" t="s">
        <v>15836</v>
      </c>
      <c r="G42" t="s">
        <v>43</v>
      </c>
      <c r="H42" t="s">
        <v>14679</v>
      </c>
      <c r="I42" t="s">
        <v>214</v>
      </c>
      <c r="J42">
        <v>2675311.35</v>
      </c>
      <c r="K42">
        <v>1.2117380000000001E-2</v>
      </c>
      <c r="L42">
        <v>2675311.35</v>
      </c>
      <c r="M42">
        <v>1.2117380000000001E-2</v>
      </c>
      <c r="N42">
        <v>2620316.7400000002</v>
      </c>
      <c r="O42">
        <v>2620316.7400000002</v>
      </c>
      <c r="P42" t="s">
        <v>15838</v>
      </c>
      <c r="Q42" t="s">
        <v>43</v>
      </c>
    </row>
    <row r="43" spans="1:17" hidden="1" x14ac:dyDescent="0.25">
      <c r="A43" t="s">
        <v>135</v>
      </c>
      <c r="B43" t="s">
        <v>15835</v>
      </c>
      <c r="C43" t="s">
        <v>157</v>
      </c>
      <c r="D43" s="2">
        <v>46175.444351851853</v>
      </c>
      <c r="E43" s="2">
        <v>46081</v>
      </c>
      <c r="F43" t="s">
        <v>15836</v>
      </c>
      <c r="G43" t="s">
        <v>44</v>
      </c>
      <c r="H43" t="s">
        <v>14678</v>
      </c>
      <c r="I43" t="s">
        <v>214</v>
      </c>
      <c r="J43">
        <v>-8582261.1699999999</v>
      </c>
      <c r="K43">
        <v>-3.8871919999999997E-2</v>
      </c>
      <c r="L43">
        <v>-8582261.1699999999</v>
      </c>
      <c r="M43">
        <v>-3.8871919999999997E-2</v>
      </c>
      <c r="N43">
        <v>-8180913.6500000004</v>
      </c>
      <c r="O43">
        <v>-8180913.6500000004</v>
      </c>
      <c r="P43" t="s">
        <v>15838</v>
      </c>
      <c r="Q43" t="s">
        <v>44</v>
      </c>
    </row>
    <row r="44" spans="1:17" hidden="1" x14ac:dyDescent="0.25">
      <c r="A44" t="s">
        <v>135</v>
      </c>
      <c r="B44" t="s">
        <v>15835</v>
      </c>
      <c r="C44" t="s">
        <v>157</v>
      </c>
      <c r="D44" s="2">
        <v>46175.444351851853</v>
      </c>
      <c r="E44" s="2">
        <v>46081</v>
      </c>
      <c r="F44" t="s">
        <v>15836</v>
      </c>
      <c r="G44" t="s">
        <v>15837</v>
      </c>
      <c r="H44" t="s">
        <v>14680</v>
      </c>
      <c r="I44" t="s">
        <v>214</v>
      </c>
      <c r="J44">
        <v>128304234.58</v>
      </c>
      <c r="K44">
        <v>0.58113256000000002</v>
      </c>
      <c r="L44">
        <v>128304234.58</v>
      </c>
      <c r="M44">
        <v>0.58113256000000002</v>
      </c>
      <c r="N44">
        <v>126262328.53</v>
      </c>
      <c r="O44">
        <v>126262328.53</v>
      </c>
      <c r="P44" t="s">
        <v>15838</v>
      </c>
      <c r="Q44" t="s">
        <v>15837</v>
      </c>
    </row>
    <row r="45" spans="1:17" hidden="1" x14ac:dyDescent="0.25">
      <c r="A45" t="s">
        <v>135</v>
      </c>
      <c r="B45" t="s">
        <v>15835</v>
      </c>
      <c r="C45" t="s">
        <v>157</v>
      </c>
      <c r="D45" s="2">
        <v>46175.444351851853</v>
      </c>
      <c r="E45" s="2">
        <v>46081</v>
      </c>
      <c r="F45" t="s">
        <v>15836</v>
      </c>
      <c r="G45" t="s">
        <v>15840</v>
      </c>
      <c r="H45" t="s">
        <v>14681</v>
      </c>
      <c r="I45" t="s">
        <v>214</v>
      </c>
      <c r="J45">
        <v>44799223.890000001</v>
      </c>
      <c r="K45">
        <v>0.20291059</v>
      </c>
      <c r="L45">
        <v>44799223.890000001</v>
      </c>
      <c r="M45">
        <v>0.20291059</v>
      </c>
      <c r="N45">
        <v>41071093.890000001</v>
      </c>
      <c r="O45">
        <v>41071093.890000001</v>
      </c>
      <c r="P45" t="s">
        <v>15838</v>
      </c>
      <c r="Q45" t="s">
        <v>15840</v>
      </c>
    </row>
    <row r="46" spans="1:17" hidden="1" x14ac:dyDescent="0.25">
      <c r="A46" t="s">
        <v>135</v>
      </c>
      <c r="B46" t="s">
        <v>15835</v>
      </c>
      <c r="C46" t="s">
        <v>157</v>
      </c>
      <c r="D46" s="2">
        <v>46175.444351851853</v>
      </c>
      <c r="E46" s="2">
        <v>46081</v>
      </c>
      <c r="F46" t="s">
        <v>15836</v>
      </c>
      <c r="G46" t="s">
        <v>15839</v>
      </c>
      <c r="H46" t="s">
        <v>2</v>
      </c>
      <c r="I46" t="s">
        <v>214</v>
      </c>
      <c r="J46">
        <v>53586568.229999997</v>
      </c>
      <c r="K46">
        <v>0.24271139</v>
      </c>
      <c r="L46">
        <v>53586568.229999997</v>
      </c>
      <c r="M46">
        <v>0.24271139</v>
      </c>
      <c r="N46">
        <v>52927172</v>
      </c>
      <c r="O46">
        <v>52927172</v>
      </c>
      <c r="P46" t="s">
        <v>15838</v>
      </c>
      <c r="Q46" t="s">
        <v>15839</v>
      </c>
    </row>
    <row r="47" spans="1:17" hidden="1" x14ac:dyDescent="0.25">
      <c r="A47" t="s">
        <v>135</v>
      </c>
      <c r="B47" t="s">
        <v>15835</v>
      </c>
      <c r="C47" t="s">
        <v>157</v>
      </c>
      <c r="D47" s="2">
        <v>46175.444351851853</v>
      </c>
      <c r="E47" s="2">
        <v>46112</v>
      </c>
      <c r="F47" t="s">
        <v>15836</v>
      </c>
      <c r="G47" t="s">
        <v>43</v>
      </c>
      <c r="H47" t="s">
        <v>14679</v>
      </c>
      <c r="I47" t="s">
        <v>214</v>
      </c>
      <c r="J47">
        <v>14202714.619999999</v>
      </c>
      <c r="K47">
        <v>6.8895799999999993E-2</v>
      </c>
      <c r="L47">
        <v>14202714.619999999</v>
      </c>
      <c r="M47">
        <v>6.8895799999999993E-2</v>
      </c>
      <c r="N47">
        <v>14092624.539999999</v>
      </c>
      <c r="O47">
        <v>14092624.539999999</v>
      </c>
      <c r="P47" t="s">
        <v>15838</v>
      </c>
      <c r="Q47" t="s">
        <v>43</v>
      </c>
    </row>
    <row r="48" spans="1:17" hidden="1" x14ac:dyDescent="0.25">
      <c r="A48" t="s">
        <v>135</v>
      </c>
      <c r="B48" t="s">
        <v>15835</v>
      </c>
      <c r="C48" t="s">
        <v>157</v>
      </c>
      <c r="D48" s="2">
        <v>46175.444351851853</v>
      </c>
      <c r="E48" s="2">
        <v>46112</v>
      </c>
      <c r="F48" t="s">
        <v>15836</v>
      </c>
      <c r="G48" t="s">
        <v>44</v>
      </c>
      <c r="H48" t="s">
        <v>14678</v>
      </c>
      <c r="I48" t="s">
        <v>214</v>
      </c>
      <c r="J48">
        <v>-6581467.21</v>
      </c>
      <c r="K48">
        <v>-3.1925969999999998E-2</v>
      </c>
      <c r="L48">
        <v>-6581467.21</v>
      </c>
      <c r="M48">
        <v>-3.1925969999999998E-2</v>
      </c>
      <c r="N48">
        <v>-6043882.6299999999</v>
      </c>
      <c r="O48">
        <v>-6043882.6299999999</v>
      </c>
      <c r="P48" t="s">
        <v>15838</v>
      </c>
      <c r="Q48" t="s">
        <v>44</v>
      </c>
    </row>
    <row r="49" spans="1:17" hidden="1" x14ac:dyDescent="0.25">
      <c r="A49" t="s">
        <v>135</v>
      </c>
      <c r="B49" t="s">
        <v>15835</v>
      </c>
      <c r="C49" t="s">
        <v>157</v>
      </c>
      <c r="D49" s="2">
        <v>46175.444351851853</v>
      </c>
      <c r="E49" s="2">
        <v>46112</v>
      </c>
      <c r="F49" t="s">
        <v>15836</v>
      </c>
      <c r="G49" t="s">
        <v>15837</v>
      </c>
      <c r="H49" t="s">
        <v>14680</v>
      </c>
      <c r="I49" t="s">
        <v>214</v>
      </c>
      <c r="J49">
        <v>126276289.68000001</v>
      </c>
      <c r="K49">
        <v>0.61255230999999999</v>
      </c>
      <c r="L49">
        <v>126276289.68000001</v>
      </c>
      <c r="M49">
        <v>0.61255230999999999</v>
      </c>
      <c r="N49">
        <v>126172552.03</v>
      </c>
      <c r="O49">
        <v>126172552.03</v>
      </c>
      <c r="P49" t="s">
        <v>15838</v>
      </c>
      <c r="Q49" t="s">
        <v>15837</v>
      </c>
    </row>
    <row r="50" spans="1:17" hidden="1" x14ac:dyDescent="0.25">
      <c r="A50" t="s">
        <v>135</v>
      </c>
      <c r="B50" t="s">
        <v>15835</v>
      </c>
      <c r="C50" t="s">
        <v>157</v>
      </c>
      <c r="D50" s="2">
        <v>46175.444351851853</v>
      </c>
      <c r="E50" s="2">
        <v>46112</v>
      </c>
      <c r="F50" t="s">
        <v>15836</v>
      </c>
      <c r="G50" t="s">
        <v>15840</v>
      </c>
      <c r="H50" t="s">
        <v>14681</v>
      </c>
      <c r="I50" t="s">
        <v>214</v>
      </c>
      <c r="J50">
        <v>46087932.420000002</v>
      </c>
      <c r="K50">
        <v>0.22356746</v>
      </c>
      <c r="L50">
        <v>46087932.420000002</v>
      </c>
      <c r="M50">
        <v>0.22356746</v>
      </c>
      <c r="N50">
        <v>42407215.18</v>
      </c>
      <c r="O50">
        <v>42407215.18</v>
      </c>
      <c r="P50" t="s">
        <v>15838</v>
      </c>
      <c r="Q50" t="s">
        <v>15840</v>
      </c>
    </row>
    <row r="51" spans="1:17" hidden="1" x14ac:dyDescent="0.25">
      <c r="A51" t="s">
        <v>135</v>
      </c>
      <c r="B51" t="s">
        <v>15835</v>
      </c>
      <c r="C51" t="s">
        <v>157</v>
      </c>
      <c r="D51" s="2">
        <v>46175.444351851853</v>
      </c>
      <c r="E51" s="2">
        <v>46112</v>
      </c>
      <c r="F51" t="s">
        <v>15836</v>
      </c>
      <c r="G51" t="s">
        <v>15839</v>
      </c>
      <c r="H51" t="s">
        <v>2</v>
      </c>
      <c r="I51" t="s">
        <v>214</v>
      </c>
      <c r="J51">
        <v>26273130.93</v>
      </c>
      <c r="K51">
        <v>0.12744805000000001</v>
      </c>
      <c r="L51">
        <v>26273130.93</v>
      </c>
      <c r="M51">
        <v>0.12744805000000001</v>
      </c>
      <c r="N51">
        <v>25618537.120000001</v>
      </c>
      <c r="O51">
        <v>25618537.120000001</v>
      </c>
      <c r="P51" t="s">
        <v>15838</v>
      </c>
      <c r="Q51" t="s">
        <v>15839</v>
      </c>
    </row>
    <row r="52" spans="1:17" hidden="1" x14ac:dyDescent="0.25">
      <c r="A52" t="s">
        <v>135</v>
      </c>
      <c r="B52" t="s">
        <v>15835</v>
      </c>
      <c r="C52" t="s">
        <v>157</v>
      </c>
      <c r="D52" s="2">
        <v>46175.444351851853</v>
      </c>
      <c r="E52" s="2">
        <v>46112</v>
      </c>
      <c r="F52" t="s">
        <v>15836</v>
      </c>
      <c r="G52" t="s">
        <v>15847</v>
      </c>
      <c r="H52" t="s">
        <v>15848</v>
      </c>
      <c r="I52" t="s">
        <v>214</v>
      </c>
      <c r="J52">
        <v>-110834.58</v>
      </c>
      <c r="K52">
        <v>-5.3764999999999998E-4</v>
      </c>
      <c r="L52">
        <v>-110834.58</v>
      </c>
      <c r="M52">
        <v>-5.3764999999999998E-4</v>
      </c>
      <c r="N52">
        <v>-105620.42</v>
      </c>
      <c r="O52">
        <v>-105620.42</v>
      </c>
      <c r="P52" t="s">
        <v>15847</v>
      </c>
      <c r="Q52" t="s">
        <v>15847</v>
      </c>
    </row>
    <row r="53" spans="1:17" hidden="1" x14ac:dyDescent="0.25">
      <c r="A53" t="s">
        <v>135</v>
      </c>
      <c r="B53" t="s">
        <v>15835</v>
      </c>
      <c r="C53" t="s">
        <v>157</v>
      </c>
      <c r="D53" s="2">
        <v>46175.444351851853</v>
      </c>
      <c r="E53" s="2">
        <v>46142</v>
      </c>
      <c r="F53" t="s">
        <v>15836</v>
      </c>
      <c r="G53" t="s">
        <v>43</v>
      </c>
      <c r="H53" t="s">
        <v>14679</v>
      </c>
      <c r="I53" t="s">
        <v>214</v>
      </c>
      <c r="J53">
        <v>8456246.4900000002</v>
      </c>
      <c r="K53">
        <v>3.775295E-2</v>
      </c>
      <c r="L53">
        <v>8456246.4900000002</v>
      </c>
      <c r="M53">
        <v>3.775295E-2</v>
      </c>
      <c r="N53">
        <v>8262310.3399999999</v>
      </c>
      <c r="O53">
        <v>8262310.3399999999</v>
      </c>
      <c r="P53" t="s">
        <v>15838</v>
      </c>
      <c r="Q53" t="s">
        <v>43</v>
      </c>
    </row>
    <row r="54" spans="1:17" hidden="1" x14ac:dyDescent="0.25">
      <c r="A54" t="s">
        <v>135</v>
      </c>
      <c r="B54" t="s">
        <v>15835</v>
      </c>
      <c r="C54" t="s">
        <v>157</v>
      </c>
      <c r="D54" s="2">
        <v>46175.444351851853</v>
      </c>
      <c r="E54" s="2">
        <v>46142</v>
      </c>
      <c r="F54" t="s">
        <v>15836</v>
      </c>
      <c r="G54" t="s">
        <v>44</v>
      </c>
      <c r="H54" t="s">
        <v>14678</v>
      </c>
      <c r="I54" t="s">
        <v>214</v>
      </c>
      <c r="J54">
        <v>1766606.91</v>
      </c>
      <c r="K54">
        <v>7.8870199999999998E-3</v>
      </c>
      <c r="L54">
        <v>1766606.91</v>
      </c>
      <c r="M54">
        <v>7.8870199999999998E-3</v>
      </c>
      <c r="N54">
        <v>2145995.75</v>
      </c>
      <c r="O54">
        <v>2145995.75</v>
      </c>
      <c r="P54" t="s">
        <v>15838</v>
      </c>
      <c r="Q54" t="s">
        <v>44</v>
      </c>
    </row>
    <row r="55" spans="1:17" hidden="1" x14ac:dyDescent="0.25">
      <c r="A55" t="s">
        <v>135</v>
      </c>
      <c r="B55" t="s">
        <v>15835</v>
      </c>
      <c r="C55" t="s">
        <v>157</v>
      </c>
      <c r="D55" s="2">
        <v>46175.444351851853</v>
      </c>
      <c r="E55" s="2">
        <v>46142</v>
      </c>
      <c r="F55" t="s">
        <v>15836</v>
      </c>
      <c r="G55" t="s">
        <v>15837</v>
      </c>
      <c r="H55" t="s">
        <v>14680</v>
      </c>
      <c r="I55" t="s">
        <v>214</v>
      </c>
      <c r="J55">
        <v>127256647.37</v>
      </c>
      <c r="K55">
        <v>0.56813782000000002</v>
      </c>
      <c r="L55">
        <v>127256647.37</v>
      </c>
      <c r="M55">
        <v>0.56813782000000002</v>
      </c>
      <c r="N55">
        <v>126069892.55</v>
      </c>
      <c r="O55">
        <v>126069892.55</v>
      </c>
      <c r="P55" t="s">
        <v>15838</v>
      </c>
      <c r="Q55" t="s">
        <v>15837</v>
      </c>
    </row>
    <row r="56" spans="1:17" hidden="1" x14ac:dyDescent="0.25">
      <c r="A56" t="s">
        <v>135</v>
      </c>
      <c r="B56" t="s">
        <v>15835</v>
      </c>
      <c r="C56" t="s">
        <v>157</v>
      </c>
      <c r="D56" s="2">
        <v>46175.444351851853</v>
      </c>
      <c r="E56" s="2">
        <v>46142</v>
      </c>
      <c r="F56" t="s">
        <v>15836</v>
      </c>
      <c r="G56" t="s">
        <v>15840</v>
      </c>
      <c r="H56" t="s">
        <v>14681</v>
      </c>
      <c r="I56" t="s">
        <v>214</v>
      </c>
      <c r="J56">
        <v>44334924.420000002</v>
      </c>
      <c r="K56">
        <v>0.19793345000000001</v>
      </c>
      <c r="L56">
        <v>44334924.420000002</v>
      </c>
      <c r="M56">
        <v>0.19793345000000001</v>
      </c>
      <c r="N56">
        <v>40484873.859999999</v>
      </c>
      <c r="O56">
        <v>40484873.859999999</v>
      </c>
      <c r="P56" t="s">
        <v>15838</v>
      </c>
      <c r="Q56" t="s">
        <v>15840</v>
      </c>
    </row>
    <row r="57" spans="1:17" hidden="1" x14ac:dyDescent="0.25">
      <c r="A57" t="s">
        <v>135</v>
      </c>
      <c r="B57" t="s">
        <v>15835</v>
      </c>
      <c r="C57" t="s">
        <v>157</v>
      </c>
      <c r="D57" s="2">
        <v>46175.444351851853</v>
      </c>
      <c r="E57" s="2">
        <v>46142</v>
      </c>
      <c r="F57" t="s">
        <v>15836</v>
      </c>
      <c r="G57" t="s">
        <v>15839</v>
      </c>
      <c r="H57" t="s">
        <v>2</v>
      </c>
      <c r="I57" t="s">
        <v>214</v>
      </c>
      <c r="J57">
        <v>42174619.439999998</v>
      </c>
      <c r="K57">
        <v>0.18828876</v>
      </c>
      <c r="L57">
        <v>42174619.439999998</v>
      </c>
      <c r="M57">
        <v>0.18828876</v>
      </c>
      <c r="N57">
        <v>41559134.560000002</v>
      </c>
      <c r="O57">
        <v>41559134.560000002</v>
      </c>
      <c r="P57" t="s">
        <v>15838</v>
      </c>
      <c r="Q57" t="s">
        <v>15839</v>
      </c>
    </row>
    <row r="58" spans="1:17" hidden="1" x14ac:dyDescent="0.25">
      <c r="A58" t="s">
        <v>135</v>
      </c>
      <c r="B58" t="s">
        <v>15835</v>
      </c>
      <c r="C58" t="s">
        <v>157</v>
      </c>
      <c r="D58" s="2">
        <v>46175.444351851853</v>
      </c>
      <c r="E58" s="2">
        <v>46173</v>
      </c>
      <c r="F58" t="s">
        <v>15836</v>
      </c>
      <c r="G58" t="s">
        <v>43</v>
      </c>
      <c r="H58" t="s">
        <v>14679</v>
      </c>
      <c r="I58" t="s">
        <v>214</v>
      </c>
      <c r="J58">
        <v>7412729.8399999999</v>
      </c>
      <c r="K58">
        <v>3.3480200000000002E-2</v>
      </c>
      <c r="L58">
        <v>7412729.8399999999</v>
      </c>
      <c r="M58">
        <v>3.3480200000000002E-2</v>
      </c>
      <c r="N58">
        <v>7161609.5199999996</v>
      </c>
      <c r="O58">
        <v>7161609.5199999996</v>
      </c>
      <c r="P58" t="s">
        <v>15838</v>
      </c>
      <c r="Q58" t="s">
        <v>43</v>
      </c>
    </row>
    <row r="59" spans="1:17" hidden="1" x14ac:dyDescent="0.25">
      <c r="A59" t="s">
        <v>135</v>
      </c>
      <c r="B59" t="s">
        <v>15835</v>
      </c>
      <c r="C59" t="s">
        <v>157</v>
      </c>
      <c r="D59" s="2">
        <v>46175.444351851853</v>
      </c>
      <c r="E59" s="2">
        <v>46173</v>
      </c>
      <c r="F59" t="s">
        <v>15836</v>
      </c>
      <c r="G59" t="s">
        <v>44</v>
      </c>
      <c r="H59" t="s">
        <v>14678</v>
      </c>
      <c r="I59" t="s">
        <v>214</v>
      </c>
      <c r="J59">
        <v>-5119839.59</v>
      </c>
      <c r="K59">
        <v>-2.3124169999999999E-2</v>
      </c>
      <c r="L59">
        <v>-5119839.59</v>
      </c>
      <c r="M59">
        <v>-2.3124169999999999E-2</v>
      </c>
      <c r="N59">
        <v>-4632886.22</v>
      </c>
      <c r="O59">
        <v>-4632886.22</v>
      </c>
      <c r="P59" t="s">
        <v>15838</v>
      </c>
      <c r="Q59" t="s">
        <v>44</v>
      </c>
    </row>
    <row r="60" spans="1:17" hidden="1" x14ac:dyDescent="0.25">
      <c r="A60" t="s">
        <v>135</v>
      </c>
      <c r="B60" t="s">
        <v>15835</v>
      </c>
      <c r="C60" t="s">
        <v>157</v>
      </c>
      <c r="D60" s="2">
        <v>46175.444351851853</v>
      </c>
      <c r="E60" s="2">
        <v>46173</v>
      </c>
      <c r="F60" t="s">
        <v>15836</v>
      </c>
      <c r="G60" t="s">
        <v>15837</v>
      </c>
      <c r="H60" t="s">
        <v>14680</v>
      </c>
      <c r="I60" t="s">
        <v>214</v>
      </c>
      <c r="J60">
        <v>128147131.47</v>
      </c>
      <c r="K60">
        <v>0.57878700000000005</v>
      </c>
      <c r="L60">
        <v>128147131.47</v>
      </c>
      <c r="M60">
        <v>0.57878700000000005</v>
      </c>
      <c r="N60">
        <v>126032069.54000001</v>
      </c>
      <c r="O60">
        <v>126032069.54000001</v>
      </c>
      <c r="P60" t="s">
        <v>15838</v>
      </c>
      <c r="Q60" t="s">
        <v>15837</v>
      </c>
    </row>
    <row r="61" spans="1:17" hidden="1" x14ac:dyDescent="0.25">
      <c r="A61" t="s">
        <v>135</v>
      </c>
      <c r="B61" t="s">
        <v>15835</v>
      </c>
      <c r="C61" t="s">
        <v>157</v>
      </c>
      <c r="D61" s="2">
        <v>46175.444351851853</v>
      </c>
      <c r="E61" s="2">
        <v>46173</v>
      </c>
      <c r="F61" t="s">
        <v>15836</v>
      </c>
      <c r="G61" t="s">
        <v>15840</v>
      </c>
      <c r="H61" t="s">
        <v>14681</v>
      </c>
      <c r="I61" t="s">
        <v>214</v>
      </c>
      <c r="J61">
        <v>45293570.520000003</v>
      </c>
      <c r="K61">
        <v>0.20457212</v>
      </c>
      <c r="L61">
        <v>45293570.520000003</v>
      </c>
      <c r="M61">
        <v>0.20457212</v>
      </c>
      <c r="N61">
        <v>41166116.850000001</v>
      </c>
      <c r="O61">
        <v>41166116.850000001</v>
      </c>
      <c r="P61" t="s">
        <v>15838</v>
      </c>
      <c r="Q61" t="s">
        <v>15840</v>
      </c>
    </row>
    <row r="62" spans="1:17" hidden="1" x14ac:dyDescent="0.25">
      <c r="A62" t="s">
        <v>135</v>
      </c>
      <c r="B62" t="s">
        <v>15835</v>
      </c>
      <c r="C62" t="s">
        <v>157</v>
      </c>
      <c r="D62" s="2">
        <v>46175.444351851853</v>
      </c>
      <c r="E62" s="2">
        <v>46173</v>
      </c>
      <c r="F62" t="s">
        <v>15836</v>
      </c>
      <c r="G62" t="s">
        <v>15839</v>
      </c>
      <c r="H62" t="s">
        <v>2</v>
      </c>
      <c r="I62" t="s">
        <v>214</v>
      </c>
      <c r="J62">
        <v>45672783.18</v>
      </c>
      <c r="K62">
        <v>0.20628485999999999</v>
      </c>
      <c r="L62">
        <v>45672783.18</v>
      </c>
      <c r="M62">
        <v>0.20628485999999999</v>
      </c>
      <c r="N62">
        <v>44934467.520000003</v>
      </c>
      <c r="O62">
        <v>44934467.520000003</v>
      </c>
      <c r="P62" t="s">
        <v>15838</v>
      </c>
      <c r="Q62" t="s">
        <v>15839</v>
      </c>
    </row>
    <row r="63" spans="1:17" hidden="1" x14ac:dyDescent="0.25">
      <c r="A63" t="s">
        <v>12842</v>
      </c>
      <c r="B63" t="s">
        <v>15835</v>
      </c>
      <c r="C63" t="s">
        <v>157</v>
      </c>
      <c r="D63" s="2">
        <v>46175.451273148145</v>
      </c>
      <c r="E63" s="2">
        <v>46081</v>
      </c>
      <c r="F63" t="s">
        <v>15836</v>
      </c>
      <c r="G63" t="s">
        <v>44</v>
      </c>
      <c r="H63" t="s">
        <v>14678</v>
      </c>
      <c r="I63" t="s">
        <v>214</v>
      </c>
      <c r="J63">
        <v>-480109070.68000001</v>
      </c>
      <c r="K63">
        <v>-0.28376947000000002</v>
      </c>
      <c r="L63">
        <v>-480109070.68000001</v>
      </c>
      <c r="M63">
        <v>-0.28376947000000002</v>
      </c>
      <c r="N63">
        <v>-480109070.68000001</v>
      </c>
      <c r="O63">
        <v>-480109070.68000001</v>
      </c>
      <c r="P63" t="s">
        <v>15838</v>
      </c>
      <c r="Q63" t="s">
        <v>44</v>
      </c>
    </row>
    <row r="64" spans="1:17" hidden="1" x14ac:dyDescent="0.25">
      <c r="A64" t="s">
        <v>12842</v>
      </c>
      <c r="B64" t="s">
        <v>15835</v>
      </c>
      <c r="C64" t="s">
        <v>157</v>
      </c>
      <c r="D64" s="2">
        <v>46175.451273148145</v>
      </c>
      <c r="E64" s="2">
        <v>46081</v>
      </c>
      <c r="F64" t="s">
        <v>15836</v>
      </c>
      <c r="G64" t="s">
        <v>15837</v>
      </c>
      <c r="H64" t="s">
        <v>14680</v>
      </c>
      <c r="I64" t="s">
        <v>214</v>
      </c>
      <c r="J64">
        <v>87362495.219999999</v>
      </c>
      <c r="K64">
        <v>5.1635790000000001E-2</v>
      </c>
      <c r="L64">
        <v>87362495.219999999</v>
      </c>
      <c r="M64">
        <v>5.1635790000000001E-2</v>
      </c>
      <c r="N64">
        <v>86870739.439999998</v>
      </c>
      <c r="O64">
        <v>86870739.439999998</v>
      </c>
      <c r="P64" t="s">
        <v>15838</v>
      </c>
      <c r="Q64" t="s">
        <v>15837</v>
      </c>
    </row>
    <row r="65" spans="1:17" hidden="1" x14ac:dyDescent="0.25">
      <c r="A65" t="s">
        <v>12842</v>
      </c>
      <c r="B65" t="s">
        <v>15835</v>
      </c>
      <c r="C65" t="s">
        <v>157</v>
      </c>
      <c r="D65" s="2">
        <v>46175.451273148145</v>
      </c>
      <c r="E65" s="2">
        <v>46081</v>
      </c>
      <c r="F65" t="s">
        <v>15836</v>
      </c>
      <c r="G65" t="s">
        <v>15840</v>
      </c>
      <c r="H65" t="s">
        <v>14681</v>
      </c>
      <c r="I65" t="s">
        <v>214</v>
      </c>
      <c r="J65">
        <v>1553679842.01</v>
      </c>
      <c r="K65">
        <v>0.91830571000000005</v>
      </c>
      <c r="L65">
        <v>1553679842.01</v>
      </c>
      <c r="M65">
        <v>0.91830571000000005</v>
      </c>
      <c r="N65">
        <v>1499545039.9100001</v>
      </c>
      <c r="O65">
        <v>1499545039.9100001</v>
      </c>
      <c r="P65" t="s">
        <v>15838</v>
      </c>
      <c r="Q65" t="s">
        <v>15840</v>
      </c>
    </row>
    <row r="66" spans="1:17" hidden="1" x14ac:dyDescent="0.25">
      <c r="A66" t="s">
        <v>12842</v>
      </c>
      <c r="B66" t="s">
        <v>15835</v>
      </c>
      <c r="C66" t="s">
        <v>157</v>
      </c>
      <c r="D66" s="2">
        <v>46175.451273148145</v>
      </c>
      <c r="E66" s="2">
        <v>46081</v>
      </c>
      <c r="F66" t="s">
        <v>15836</v>
      </c>
      <c r="G66" t="s">
        <v>15839</v>
      </c>
      <c r="H66" t="s">
        <v>2</v>
      </c>
      <c r="I66" t="s">
        <v>214</v>
      </c>
      <c r="J66">
        <v>530964996.92000002</v>
      </c>
      <c r="K66">
        <v>0.31382797000000001</v>
      </c>
      <c r="L66">
        <v>530964996.92000002</v>
      </c>
      <c r="M66">
        <v>0.31382797000000001</v>
      </c>
      <c r="N66">
        <v>529783614.39999998</v>
      </c>
      <c r="O66">
        <v>529783614.39999998</v>
      </c>
      <c r="P66" t="s">
        <v>15838</v>
      </c>
      <c r="Q66" t="s">
        <v>15839</v>
      </c>
    </row>
    <row r="67" spans="1:17" hidden="1" x14ac:dyDescent="0.25">
      <c r="A67" t="s">
        <v>12842</v>
      </c>
      <c r="B67" t="s">
        <v>15835</v>
      </c>
      <c r="C67" t="s">
        <v>157</v>
      </c>
      <c r="D67" s="2">
        <v>46175.451273148145</v>
      </c>
      <c r="E67" s="2">
        <v>46112</v>
      </c>
      <c r="F67" t="s">
        <v>15836</v>
      </c>
      <c r="G67" t="s">
        <v>44</v>
      </c>
      <c r="H67" t="s">
        <v>14678</v>
      </c>
      <c r="I67" t="s">
        <v>214</v>
      </c>
      <c r="J67">
        <v>-505756936.56999999</v>
      </c>
      <c r="K67">
        <v>-0.28862374000000002</v>
      </c>
      <c r="L67">
        <v>-505756936.56999999</v>
      </c>
      <c r="M67">
        <v>-0.28862374000000002</v>
      </c>
      <c r="N67">
        <v>-505756936.56999999</v>
      </c>
      <c r="O67">
        <v>-505756936.56999999</v>
      </c>
      <c r="P67" t="s">
        <v>15838</v>
      </c>
      <c r="Q67" t="s">
        <v>44</v>
      </c>
    </row>
    <row r="68" spans="1:17" hidden="1" x14ac:dyDescent="0.25">
      <c r="A68" t="s">
        <v>12842</v>
      </c>
      <c r="B68" t="s">
        <v>15835</v>
      </c>
      <c r="C68" t="s">
        <v>157</v>
      </c>
      <c r="D68" s="2">
        <v>46175.451273148145</v>
      </c>
      <c r="E68" s="2">
        <v>46112</v>
      </c>
      <c r="F68" t="s">
        <v>15836</v>
      </c>
      <c r="G68" t="s">
        <v>15837</v>
      </c>
      <c r="H68" t="s">
        <v>14680</v>
      </c>
      <c r="I68" t="s">
        <v>214</v>
      </c>
      <c r="J68">
        <v>86064109.560000002</v>
      </c>
      <c r="K68">
        <v>4.9114789999999998E-2</v>
      </c>
      <c r="L68">
        <v>86064109.560000002</v>
      </c>
      <c r="M68">
        <v>4.9114789999999998E-2</v>
      </c>
      <c r="N68">
        <v>86870739.439999998</v>
      </c>
      <c r="O68">
        <v>86870739.439999998</v>
      </c>
      <c r="P68" t="s">
        <v>15838</v>
      </c>
      <c r="Q68" t="s">
        <v>15837</v>
      </c>
    </row>
    <row r="69" spans="1:17" hidden="1" x14ac:dyDescent="0.25">
      <c r="A69" t="s">
        <v>12842</v>
      </c>
      <c r="B69" t="s">
        <v>15835</v>
      </c>
      <c r="C69" t="s">
        <v>157</v>
      </c>
      <c r="D69" s="2">
        <v>46175.451273148145</v>
      </c>
      <c r="E69" s="2">
        <v>46112</v>
      </c>
      <c r="F69" t="s">
        <v>15836</v>
      </c>
      <c r="G69" t="s">
        <v>15840</v>
      </c>
      <c r="H69" t="s">
        <v>14681</v>
      </c>
      <c r="I69" t="s">
        <v>214</v>
      </c>
      <c r="J69">
        <v>1670639698.51</v>
      </c>
      <c r="K69">
        <v>0.95339529000000001</v>
      </c>
      <c r="L69">
        <v>1670639698.51</v>
      </c>
      <c r="M69">
        <v>0.95339529000000001</v>
      </c>
      <c r="N69">
        <v>1633574756.54</v>
      </c>
      <c r="O69">
        <v>1633574756.54</v>
      </c>
      <c r="P69" t="s">
        <v>15838</v>
      </c>
      <c r="Q69" t="s">
        <v>15840</v>
      </c>
    </row>
    <row r="70" spans="1:17" hidden="1" x14ac:dyDescent="0.25">
      <c r="A70" t="s">
        <v>12842</v>
      </c>
      <c r="B70" t="s">
        <v>15835</v>
      </c>
      <c r="C70" t="s">
        <v>157</v>
      </c>
      <c r="D70" s="2">
        <v>46175.451273148145</v>
      </c>
      <c r="E70" s="2">
        <v>46112</v>
      </c>
      <c r="F70" t="s">
        <v>15836</v>
      </c>
      <c r="G70" t="s">
        <v>15839</v>
      </c>
      <c r="H70" t="s">
        <v>2</v>
      </c>
      <c r="I70" t="s">
        <v>214</v>
      </c>
      <c r="J70">
        <v>506263972.01999998</v>
      </c>
      <c r="K70">
        <v>0.28891308999999998</v>
      </c>
      <c r="L70">
        <v>506263972.01999998</v>
      </c>
      <c r="M70">
        <v>0.28891308999999998</v>
      </c>
      <c r="N70">
        <v>504835757.14999998</v>
      </c>
      <c r="O70">
        <v>504835757.14999998</v>
      </c>
      <c r="P70" t="s">
        <v>15838</v>
      </c>
      <c r="Q70" t="s">
        <v>15839</v>
      </c>
    </row>
    <row r="71" spans="1:17" hidden="1" x14ac:dyDescent="0.25">
      <c r="A71" t="s">
        <v>12842</v>
      </c>
      <c r="B71" t="s">
        <v>15835</v>
      </c>
      <c r="C71" t="s">
        <v>157</v>
      </c>
      <c r="D71" s="2">
        <v>46175.451273148145</v>
      </c>
      <c r="E71" s="2">
        <v>46112</v>
      </c>
      <c r="F71" t="s">
        <v>15836</v>
      </c>
      <c r="G71" t="s">
        <v>15847</v>
      </c>
      <c r="H71" t="s">
        <v>15848</v>
      </c>
      <c r="I71" t="s">
        <v>214</v>
      </c>
      <c r="J71">
        <v>-4905452</v>
      </c>
      <c r="K71">
        <v>-2.7994299999999999E-3</v>
      </c>
      <c r="L71">
        <v>-4905452</v>
      </c>
      <c r="M71">
        <v>-2.7994299999999999E-3</v>
      </c>
      <c r="N71">
        <v>-4905452</v>
      </c>
      <c r="O71">
        <v>-4905452</v>
      </c>
      <c r="P71" t="s">
        <v>15847</v>
      </c>
      <c r="Q71" t="s">
        <v>15847</v>
      </c>
    </row>
    <row r="72" spans="1:17" hidden="1" x14ac:dyDescent="0.25">
      <c r="A72" t="s">
        <v>12842</v>
      </c>
      <c r="B72" t="s">
        <v>15835</v>
      </c>
      <c r="C72" t="s">
        <v>157</v>
      </c>
      <c r="D72" s="2">
        <v>46175.451273148145</v>
      </c>
      <c r="E72" s="2">
        <v>46142</v>
      </c>
      <c r="F72" t="s">
        <v>15836</v>
      </c>
      <c r="G72" t="s">
        <v>44</v>
      </c>
      <c r="H72" t="s">
        <v>14678</v>
      </c>
      <c r="I72" t="s">
        <v>214</v>
      </c>
      <c r="J72">
        <v>-459855205.17000002</v>
      </c>
      <c r="K72">
        <v>-0.24241723000000001</v>
      </c>
      <c r="L72">
        <v>-459855205.17000002</v>
      </c>
      <c r="M72">
        <v>-0.24241723000000001</v>
      </c>
      <c r="N72">
        <v>-459855205.17000002</v>
      </c>
      <c r="O72">
        <v>-459855205.17000002</v>
      </c>
      <c r="P72" t="s">
        <v>15838</v>
      </c>
      <c r="Q72" t="s">
        <v>44</v>
      </c>
    </row>
    <row r="73" spans="1:17" hidden="1" x14ac:dyDescent="0.25">
      <c r="A73" t="s">
        <v>12842</v>
      </c>
      <c r="B73" t="s">
        <v>15835</v>
      </c>
      <c r="C73" t="s">
        <v>157</v>
      </c>
      <c r="D73" s="2">
        <v>46175.451273148145</v>
      </c>
      <c r="E73" s="2">
        <v>46142</v>
      </c>
      <c r="F73" t="s">
        <v>15836</v>
      </c>
      <c r="G73" t="s">
        <v>15837</v>
      </c>
      <c r="H73" t="s">
        <v>14680</v>
      </c>
      <c r="I73" t="s">
        <v>214</v>
      </c>
      <c r="J73">
        <v>86799724.439999998</v>
      </c>
      <c r="K73">
        <v>4.5757340000000001E-2</v>
      </c>
      <c r="L73">
        <v>86799724.439999998</v>
      </c>
      <c r="M73">
        <v>4.5757340000000001E-2</v>
      </c>
      <c r="N73">
        <v>86870739.439999998</v>
      </c>
      <c r="O73">
        <v>86870739.439999998</v>
      </c>
      <c r="P73" t="s">
        <v>15838</v>
      </c>
      <c r="Q73" t="s">
        <v>15837</v>
      </c>
    </row>
    <row r="74" spans="1:17" hidden="1" x14ac:dyDescent="0.25">
      <c r="A74" t="s">
        <v>12842</v>
      </c>
      <c r="B74" t="s">
        <v>15835</v>
      </c>
      <c r="C74" t="s">
        <v>157</v>
      </c>
      <c r="D74" s="2">
        <v>46175.451273148145</v>
      </c>
      <c r="E74" s="2">
        <v>46142</v>
      </c>
      <c r="F74" t="s">
        <v>15836</v>
      </c>
      <c r="G74" t="s">
        <v>15840</v>
      </c>
      <c r="H74" t="s">
        <v>14681</v>
      </c>
      <c r="I74" t="s">
        <v>214</v>
      </c>
      <c r="J74">
        <v>1693022642.22</v>
      </c>
      <c r="K74">
        <v>0.89249367000000002</v>
      </c>
      <c r="L74">
        <v>1693022642.22</v>
      </c>
      <c r="M74">
        <v>0.89249367000000002</v>
      </c>
      <c r="N74">
        <v>1633974537.9100001</v>
      </c>
      <c r="O74">
        <v>1633974537.9100001</v>
      </c>
      <c r="P74" t="s">
        <v>15838</v>
      </c>
      <c r="Q74" t="s">
        <v>15840</v>
      </c>
    </row>
    <row r="75" spans="1:17" hidden="1" x14ac:dyDescent="0.25">
      <c r="A75" t="s">
        <v>12842</v>
      </c>
      <c r="B75" t="s">
        <v>15835</v>
      </c>
      <c r="C75" t="s">
        <v>157</v>
      </c>
      <c r="D75" s="2">
        <v>46175.451273148145</v>
      </c>
      <c r="E75" s="2">
        <v>46142</v>
      </c>
      <c r="F75" t="s">
        <v>15836</v>
      </c>
      <c r="G75" t="s">
        <v>15839</v>
      </c>
      <c r="H75" t="s">
        <v>2</v>
      </c>
      <c r="I75" t="s">
        <v>214</v>
      </c>
      <c r="J75">
        <v>576990426.08000004</v>
      </c>
      <c r="K75">
        <v>0.30416621999999999</v>
      </c>
      <c r="L75">
        <v>576990426.08000004</v>
      </c>
      <c r="M75">
        <v>0.30416621999999999</v>
      </c>
      <c r="N75">
        <v>575627331.25</v>
      </c>
      <c r="O75">
        <v>575627331.25</v>
      </c>
      <c r="P75" t="s">
        <v>15838</v>
      </c>
      <c r="Q75" t="s">
        <v>15839</v>
      </c>
    </row>
    <row r="76" spans="1:17" hidden="1" x14ac:dyDescent="0.25">
      <c r="A76" t="s">
        <v>12842</v>
      </c>
      <c r="B76" t="s">
        <v>15835</v>
      </c>
      <c r="C76" t="s">
        <v>157</v>
      </c>
      <c r="D76" s="2">
        <v>46175.451273148145</v>
      </c>
      <c r="E76" s="2">
        <v>46173</v>
      </c>
      <c r="F76" t="s">
        <v>15836</v>
      </c>
      <c r="G76" t="s">
        <v>44</v>
      </c>
      <c r="H76" t="s">
        <v>14678</v>
      </c>
      <c r="I76" t="s">
        <v>214</v>
      </c>
      <c r="J76">
        <v>-487669727.44999999</v>
      </c>
      <c r="K76">
        <v>-0.25225837000000001</v>
      </c>
      <c r="L76">
        <v>-487669727.44999999</v>
      </c>
      <c r="M76">
        <v>-0.25225837000000001</v>
      </c>
      <c r="N76">
        <v>-487669727.44999999</v>
      </c>
      <c r="O76">
        <v>-487669727.44999999</v>
      </c>
      <c r="P76" t="s">
        <v>15838</v>
      </c>
      <c r="Q76" t="s">
        <v>44</v>
      </c>
    </row>
    <row r="77" spans="1:17" hidden="1" x14ac:dyDescent="0.25">
      <c r="A77" t="s">
        <v>12842</v>
      </c>
      <c r="B77" t="s">
        <v>15835</v>
      </c>
      <c r="C77" t="s">
        <v>157</v>
      </c>
      <c r="D77" s="2">
        <v>46175.451273148145</v>
      </c>
      <c r="E77" s="2">
        <v>46173</v>
      </c>
      <c r="F77" t="s">
        <v>15836</v>
      </c>
      <c r="G77" t="s">
        <v>15837</v>
      </c>
      <c r="H77" t="s">
        <v>14680</v>
      </c>
      <c r="I77" t="s">
        <v>214</v>
      </c>
      <c r="J77">
        <v>87409839.659999996</v>
      </c>
      <c r="K77">
        <v>4.5214749999999998E-2</v>
      </c>
      <c r="L77">
        <v>87409839.659999996</v>
      </c>
      <c r="M77">
        <v>4.5214749999999998E-2</v>
      </c>
      <c r="N77">
        <v>86870739.439999998</v>
      </c>
      <c r="O77">
        <v>86870739.439999998</v>
      </c>
      <c r="P77" t="s">
        <v>15838</v>
      </c>
      <c r="Q77" t="s">
        <v>15837</v>
      </c>
    </row>
    <row r="78" spans="1:17" hidden="1" x14ac:dyDescent="0.25">
      <c r="A78" t="s">
        <v>12842</v>
      </c>
      <c r="B78" t="s">
        <v>15835</v>
      </c>
      <c r="C78" t="s">
        <v>157</v>
      </c>
      <c r="D78" s="2">
        <v>46175.451273148145</v>
      </c>
      <c r="E78" s="2">
        <v>46173</v>
      </c>
      <c r="F78" t="s">
        <v>15836</v>
      </c>
      <c r="G78" t="s">
        <v>15840</v>
      </c>
      <c r="H78" t="s">
        <v>14681</v>
      </c>
      <c r="I78" t="s">
        <v>214</v>
      </c>
      <c r="J78">
        <v>1758578972.49</v>
      </c>
      <c r="K78">
        <v>0.90966539000000002</v>
      </c>
      <c r="L78">
        <v>1758578972.49</v>
      </c>
      <c r="M78">
        <v>0.90966539000000002</v>
      </c>
      <c r="N78">
        <v>1703908241.5599999</v>
      </c>
      <c r="O78">
        <v>1703908241.5599999</v>
      </c>
      <c r="P78" t="s">
        <v>15838</v>
      </c>
      <c r="Q78" t="s">
        <v>15840</v>
      </c>
    </row>
    <row r="79" spans="1:17" hidden="1" x14ac:dyDescent="0.25">
      <c r="A79" t="s">
        <v>12842</v>
      </c>
      <c r="B79" t="s">
        <v>15835</v>
      </c>
      <c r="C79" t="s">
        <v>157</v>
      </c>
      <c r="D79" s="2">
        <v>46175.451273148145</v>
      </c>
      <c r="E79" s="2">
        <v>46173</v>
      </c>
      <c r="F79" t="s">
        <v>15836</v>
      </c>
      <c r="G79" t="s">
        <v>15839</v>
      </c>
      <c r="H79" t="s">
        <v>2</v>
      </c>
      <c r="I79" t="s">
        <v>214</v>
      </c>
      <c r="J79">
        <v>574896137.46000004</v>
      </c>
      <c r="K79">
        <v>0.29737824000000002</v>
      </c>
      <c r="L79">
        <v>574896137.46000004</v>
      </c>
      <c r="M79">
        <v>0.29737824000000002</v>
      </c>
      <c r="N79">
        <v>573663262.11000001</v>
      </c>
      <c r="O79">
        <v>573663262.11000001</v>
      </c>
      <c r="P79" t="s">
        <v>15838</v>
      </c>
      <c r="Q79" t="s">
        <v>15839</v>
      </c>
    </row>
    <row r="80" spans="1:17" hidden="1" x14ac:dyDescent="0.25">
      <c r="A80" t="s">
        <v>13262</v>
      </c>
      <c r="B80" t="s">
        <v>15835</v>
      </c>
      <c r="C80" t="s">
        <v>157</v>
      </c>
      <c r="D80" s="2">
        <v>46175.44394675926</v>
      </c>
      <c r="E80" s="2">
        <v>46081</v>
      </c>
      <c r="F80" t="s">
        <v>15836</v>
      </c>
      <c r="G80" t="s">
        <v>43</v>
      </c>
      <c r="H80" t="s">
        <v>14679</v>
      </c>
      <c r="I80" t="s">
        <v>214</v>
      </c>
      <c r="J80">
        <v>7783470.0999999996</v>
      </c>
      <c r="K80">
        <v>0.25103425000000001</v>
      </c>
      <c r="L80">
        <v>7783470.0999999996</v>
      </c>
      <c r="M80">
        <v>0.25103425000000001</v>
      </c>
      <c r="N80">
        <v>7550244.7999999998</v>
      </c>
      <c r="O80">
        <v>7550244.7999999998</v>
      </c>
      <c r="P80" t="s">
        <v>15838</v>
      </c>
      <c r="Q80" t="s">
        <v>43</v>
      </c>
    </row>
    <row r="81" spans="1:17" hidden="1" x14ac:dyDescent="0.25">
      <c r="A81" t="s">
        <v>13262</v>
      </c>
      <c r="B81" t="s">
        <v>15835</v>
      </c>
      <c r="C81" t="s">
        <v>157</v>
      </c>
      <c r="D81" s="2">
        <v>46175.44394675926</v>
      </c>
      <c r="E81" s="2">
        <v>46081</v>
      </c>
      <c r="F81" t="s">
        <v>15836</v>
      </c>
      <c r="G81" t="s">
        <v>44</v>
      </c>
      <c r="H81" t="s">
        <v>14678</v>
      </c>
      <c r="I81" t="s">
        <v>214</v>
      </c>
      <c r="J81">
        <v>1252843.1000000001</v>
      </c>
      <c r="K81">
        <v>4.0406980000000002E-2</v>
      </c>
      <c r="L81">
        <v>1252843.1000000001</v>
      </c>
      <c r="M81">
        <v>4.0406980000000002E-2</v>
      </c>
      <c r="N81">
        <v>1252843.1000000001</v>
      </c>
      <c r="O81">
        <v>1252843.1000000001</v>
      </c>
      <c r="P81" t="s">
        <v>15838</v>
      </c>
      <c r="Q81" t="s">
        <v>44</v>
      </c>
    </row>
    <row r="82" spans="1:17" hidden="1" x14ac:dyDescent="0.25">
      <c r="A82" t="s">
        <v>13262</v>
      </c>
      <c r="B82" t="s">
        <v>15835</v>
      </c>
      <c r="C82" t="s">
        <v>157</v>
      </c>
      <c r="D82" s="2">
        <v>46175.44394675926</v>
      </c>
      <c r="E82" s="2">
        <v>46081</v>
      </c>
      <c r="F82" t="s">
        <v>15836</v>
      </c>
      <c r="G82" t="s">
        <v>15843</v>
      </c>
      <c r="H82" t="s">
        <v>15843</v>
      </c>
      <c r="I82" t="s">
        <v>214</v>
      </c>
      <c r="J82">
        <v>20825602.09</v>
      </c>
      <c r="K82">
        <v>0.67167204999999996</v>
      </c>
      <c r="L82">
        <v>20825602.09</v>
      </c>
      <c r="M82">
        <v>0.67167204999999996</v>
      </c>
      <c r="N82">
        <v>20284891.539999999</v>
      </c>
      <c r="O82">
        <v>20284891.539999999</v>
      </c>
      <c r="P82" t="s">
        <v>15838</v>
      </c>
      <c r="Q82" t="s">
        <v>15843</v>
      </c>
    </row>
    <row r="83" spans="1:17" hidden="1" x14ac:dyDescent="0.25">
      <c r="A83" t="s">
        <v>13262</v>
      </c>
      <c r="B83" t="s">
        <v>15835</v>
      </c>
      <c r="C83" t="s">
        <v>157</v>
      </c>
      <c r="D83" s="2">
        <v>46175.44394675926</v>
      </c>
      <c r="E83" s="2">
        <v>46081</v>
      </c>
      <c r="F83" t="s">
        <v>15836</v>
      </c>
      <c r="G83" t="s">
        <v>48</v>
      </c>
      <c r="H83" t="s">
        <v>17</v>
      </c>
      <c r="I83" t="s">
        <v>214</v>
      </c>
      <c r="J83">
        <v>479564</v>
      </c>
      <c r="K83">
        <v>1.546701E-2</v>
      </c>
      <c r="L83">
        <v>479564</v>
      </c>
      <c r="M83">
        <v>1.546701E-2</v>
      </c>
      <c r="N83">
        <v>374838.53</v>
      </c>
      <c r="O83">
        <v>374838.53</v>
      </c>
      <c r="P83" t="s">
        <v>15838</v>
      </c>
      <c r="Q83" t="s">
        <v>48</v>
      </c>
    </row>
    <row r="84" spans="1:17" hidden="1" x14ac:dyDescent="0.25">
      <c r="A84" t="s">
        <v>13262</v>
      </c>
      <c r="B84" t="s">
        <v>15835</v>
      </c>
      <c r="C84" t="s">
        <v>157</v>
      </c>
      <c r="D84" s="2">
        <v>46175.44394675926</v>
      </c>
      <c r="E84" s="2">
        <v>46081</v>
      </c>
      <c r="F84" t="s">
        <v>15836</v>
      </c>
      <c r="G84" t="s">
        <v>44</v>
      </c>
      <c r="H84" t="s">
        <v>14678</v>
      </c>
      <c r="I84" t="s">
        <v>214</v>
      </c>
      <c r="J84">
        <v>36921.129999999997</v>
      </c>
      <c r="K84">
        <v>1.1907899999999999E-3</v>
      </c>
      <c r="L84">
        <v>36921.129999999997</v>
      </c>
      <c r="M84">
        <v>1.1907899999999999E-3</v>
      </c>
      <c r="N84">
        <v>175.3</v>
      </c>
      <c r="O84">
        <v>175.3</v>
      </c>
      <c r="P84" t="s">
        <v>14632</v>
      </c>
      <c r="Q84" t="s">
        <v>44</v>
      </c>
    </row>
    <row r="85" spans="1:17" hidden="1" x14ac:dyDescent="0.25">
      <c r="A85" t="s">
        <v>13262</v>
      </c>
      <c r="B85" t="s">
        <v>15835</v>
      </c>
      <c r="C85" t="s">
        <v>157</v>
      </c>
      <c r="D85" s="2">
        <v>46175.44394675926</v>
      </c>
      <c r="E85" s="2">
        <v>46081</v>
      </c>
      <c r="F85" t="s">
        <v>15836</v>
      </c>
      <c r="G85" t="s">
        <v>15847</v>
      </c>
      <c r="H85" t="s">
        <v>15848</v>
      </c>
      <c r="I85" t="s">
        <v>214</v>
      </c>
      <c r="J85">
        <v>627210.18000000005</v>
      </c>
      <c r="K85">
        <v>2.0228929999999999E-2</v>
      </c>
      <c r="L85">
        <v>627210.18000000005</v>
      </c>
      <c r="M85">
        <v>2.0228929999999999E-2</v>
      </c>
      <c r="N85">
        <v>673137.92</v>
      </c>
      <c r="O85">
        <v>673137.92</v>
      </c>
      <c r="P85" t="s">
        <v>15847</v>
      </c>
      <c r="Q85" t="s">
        <v>15847</v>
      </c>
    </row>
    <row r="86" spans="1:17" hidden="1" x14ac:dyDescent="0.25">
      <c r="A86" t="s">
        <v>13262</v>
      </c>
      <c r="B86" t="s">
        <v>15835</v>
      </c>
      <c r="C86" t="s">
        <v>157</v>
      </c>
      <c r="D86" s="2">
        <v>46175.44394675926</v>
      </c>
      <c r="E86" s="2">
        <v>46112</v>
      </c>
      <c r="F86" t="s">
        <v>15836</v>
      </c>
      <c r="G86" t="s">
        <v>43</v>
      </c>
      <c r="H86" t="s">
        <v>14679</v>
      </c>
      <c r="I86" t="s">
        <v>214</v>
      </c>
      <c r="J86">
        <v>7443357.5999999996</v>
      </c>
      <c r="K86">
        <v>0.23858932999999999</v>
      </c>
      <c r="L86">
        <v>7443357.5999999996</v>
      </c>
      <c r="M86">
        <v>0.23858932999999999</v>
      </c>
      <c r="N86">
        <v>7550244.7999999998</v>
      </c>
      <c r="O86">
        <v>7550244.7999999998</v>
      </c>
      <c r="P86" t="s">
        <v>15838</v>
      </c>
      <c r="Q86" t="s">
        <v>43</v>
      </c>
    </row>
    <row r="87" spans="1:17" hidden="1" x14ac:dyDescent="0.25">
      <c r="A87" t="s">
        <v>13262</v>
      </c>
      <c r="B87" t="s">
        <v>15835</v>
      </c>
      <c r="C87" t="s">
        <v>157</v>
      </c>
      <c r="D87" s="2">
        <v>46175.44394675926</v>
      </c>
      <c r="E87" s="2">
        <v>46112</v>
      </c>
      <c r="F87" t="s">
        <v>15836</v>
      </c>
      <c r="G87" t="s">
        <v>44</v>
      </c>
      <c r="H87" t="s">
        <v>14678</v>
      </c>
      <c r="I87" t="s">
        <v>214</v>
      </c>
      <c r="J87">
        <v>1645568.39</v>
      </c>
      <c r="K87">
        <v>5.2747040000000002E-2</v>
      </c>
      <c r="L87">
        <v>1645568.39</v>
      </c>
      <c r="M87">
        <v>5.2747040000000002E-2</v>
      </c>
      <c r="N87">
        <v>1645568.39</v>
      </c>
      <c r="O87">
        <v>1645568.39</v>
      </c>
      <c r="P87" t="s">
        <v>15838</v>
      </c>
      <c r="Q87" t="s">
        <v>44</v>
      </c>
    </row>
    <row r="88" spans="1:17" hidden="1" x14ac:dyDescent="0.25">
      <c r="A88" t="s">
        <v>13262</v>
      </c>
      <c r="B88" t="s">
        <v>15835</v>
      </c>
      <c r="C88" t="s">
        <v>157</v>
      </c>
      <c r="D88" s="2">
        <v>46175.44394675926</v>
      </c>
      <c r="E88" s="2">
        <v>46112</v>
      </c>
      <c r="F88" t="s">
        <v>15836</v>
      </c>
      <c r="G88" t="s">
        <v>15843</v>
      </c>
      <c r="H88" t="s">
        <v>15843</v>
      </c>
      <c r="I88" t="s">
        <v>214</v>
      </c>
      <c r="J88">
        <v>20914873.469999999</v>
      </c>
      <c r="K88">
        <v>0.67040520000000003</v>
      </c>
      <c r="L88">
        <v>20914873.469999999</v>
      </c>
      <c r="M88">
        <v>0.67040520000000003</v>
      </c>
      <c r="N88">
        <v>20284891.539999999</v>
      </c>
      <c r="O88">
        <v>20284891.539999999</v>
      </c>
      <c r="P88" t="s">
        <v>15838</v>
      </c>
      <c r="Q88" t="s">
        <v>15843</v>
      </c>
    </row>
    <row r="89" spans="1:17" hidden="1" x14ac:dyDescent="0.25">
      <c r="A89" t="s">
        <v>13262</v>
      </c>
      <c r="B89" t="s">
        <v>15835</v>
      </c>
      <c r="C89" t="s">
        <v>157</v>
      </c>
      <c r="D89" s="2">
        <v>46175.44394675926</v>
      </c>
      <c r="E89" s="2">
        <v>46112</v>
      </c>
      <c r="F89" t="s">
        <v>15836</v>
      </c>
      <c r="G89" t="s">
        <v>48</v>
      </c>
      <c r="H89" t="s">
        <v>17</v>
      </c>
      <c r="I89" t="s">
        <v>214</v>
      </c>
      <c r="J89">
        <v>513645</v>
      </c>
      <c r="K89">
        <v>1.6464369999999999E-2</v>
      </c>
      <c r="L89">
        <v>513645</v>
      </c>
      <c r="M89">
        <v>1.6464369999999999E-2</v>
      </c>
      <c r="N89">
        <v>440237.64</v>
      </c>
      <c r="O89">
        <v>440237.64</v>
      </c>
      <c r="P89" t="s">
        <v>15838</v>
      </c>
      <c r="Q89" t="s">
        <v>48</v>
      </c>
    </row>
    <row r="90" spans="1:17" hidden="1" x14ac:dyDescent="0.25">
      <c r="A90" t="s">
        <v>13262</v>
      </c>
      <c r="B90" t="s">
        <v>15835</v>
      </c>
      <c r="C90" t="s">
        <v>157</v>
      </c>
      <c r="D90" s="2">
        <v>46175.44394675926</v>
      </c>
      <c r="E90" s="2">
        <v>46112</v>
      </c>
      <c r="F90" t="s">
        <v>15836</v>
      </c>
      <c r="G90" t="s">
        <v>44</v>
      </c>
      <c r="H90" t="s">
        <v>14678</v>
      </c>
      <c r="I90" t="s">
        <v>214</v>
      </c>
      <c r="J90">
        <v>39266.480000000003</v>
      </c>
      <c r="K90">
        <v>1.25865E-3</v>
      </c>
      <c r="L90">
        <v>39266.480000000003</v>
      </c>
      <c r="M90">
        <v>1.25865E-3</v>
      </c>
      <c r="N90">
        <v>196.69</v>
      </c>
      <c r="O90">
        <v>196.69</v>
      </c>
      <c r="P90" t="s">
        <v>14632</v>
      </c>
      <c r="Q90" t="s">
        <v>44</v>
      </c>
    </row>
    <row r="91" spans="1:17" hidden="1" x14ac:dyDescent="0.25">
      <c r="A91" t="s">
        <v>13262</v>
      </c>
      <c r="B91" t="s">
        <v>15835</v>
      </c>
      <c r="C91" t="s">
        <v>157</v>
      </c>
      <c r="D91" s="2">
        <v>46175.44394675926</v>
      </c>
      <c r="E91" s="2">
        <v>46112</v>
      </c>
      <c r="F91" t="s">
        <v>15836</v>
      </c>
      <c r="G91" t="s">
        <v>15847</v>
      </c>
      <c r="H91" t="s">
        <v>15848</v>
      </c>
      <c r="I91" t="s">
        <v>214</v>
      </c>
      <c r="J91">
        <v>640650.78</v>
      </c>
      <c r="K91">
        <v>2.0535419999999999E-2</v>
      </c>
      <c r="L91">
        <v>640650.78</v>
      </c>
      <c r="M91">
        <v>2.0535419999999999E-2</v>
      </c>
      <c r="N91">
        <v>673137.92</v>
      </c>
      <c r="O91">
        <v>673137.92</v>
      </c>
      <c r="P91" t="s">
        <v>15847</v>
      </c>
      <c r="Q91" t="s">
        <v>15847</v>
      </c>
    </row>
    <row r="92" spans="1:17" hidden="1" x14ac:dyDescent="0.25">
      <c r="A92" t="s">
        <v>13262</v>
      </c>
      <c r="B92" t="s">
        <v>15835</v>
      </c>
      <c r="C92" t="s">
        <v>157</v>
      </c>
      <c r="D92" s="2">
        <v>46175.44394675926</v>
      </c>
      <c r="E92" s="2">
        <v>46142</v>
      </c>
      <c r="F92" t="s">
        <v>15836</v>
      </c>
      <c r="G92" t="s">
        <v>43</v>
      </c>
      <c r="H92" t="s">
        <v>14679</v>
      </c>
      <c r="I92" t="s">
        <v>214</v>
      </c>
      <c r="J92">
        <v>7511711.2000000002</v>
      </c>
      <c r="K92">
        <v>0.23887514000000001</v>
      </c>
      <c r="L92">
        <v>7511711.2000000002</v>
      </c>
      <c r="M92">
        <v>0.23887514000000001</v>
      </c>
      <c r="N92">
        <v>7550244.7999999998</v>
      </c>
      <c r="O92">
        <v>7550244.7999999998</v>
      </c>
      <c r="P92" t="s">
        <v>15838</v>
      </c>
      <c r="Q92" t="s">
        <v>43</v>
      </c>
    </row>
    <row r="93" spans="1:17" hidden="1" x14ac:dyDescent="0.25">
      <c r="A93" t="s">
        <v>13262</v>
      </c>
      <c r="B93" t="s">
        <v>15835</v>
      </c>
      <c r="C93" t="s">
        <v>157</v>
      </c>
      <c r="D93" s="2">
        <v>46175.44394675926</v>
      </c>
      <c r="E93" s="2">
        <v>46142</v>
      </c>
      <c r="F93" t="s">
        <v>15836</v>
      </c>
      <c r="G93" t="s">
        <v>44</v>
      </c>
      <c r="H93" t="s">
        <v>14678</v>
      </c>
      <c r="I93" t="s">
        <v>214</v>
      </c>
      <c r="J93">
        <v>1710545.81</v>
      </c>
      <c r="K93">
        <v>5.4395979999999997E-2</v>
      </c>
      <c r="L93">
        <v>1710545.81</v>
      </c>
      <c r="M93">
        <v>5.4395979999999997E-2</v>
      </c>
      <c r="N93">
        <v>1710545.81</v>
      </c>
      <c r="O93">
        <v>1710545.81</v>
      </c>
      <c r="P93" t="s">
        <v>15838</v>
      </c>
      <c r="Q93" t="s">
        <v>44</v>
      </c>
    </row>
    <row r="94" spans="1:17" hidden="1" x14ac:dyDescent="0.25">
      <c r="A94" t="s">
        <v>13262</v>
      </c>
      <c r="B94" t="s">
        <v>15835</v>
      </c>
      <c r="C94" t="s">
        <v>157</v>
      </c>
      <c r="D94" s="2">
        <v>46175.44394675926</v>
      </c>
      <c r="E94" s="2">
        <v>46142</v>
      </c>
      <c r="F94" t="s">
        <v>15836</v>
      </c>
      <c r="G94" t="s">
        <v>15843</v>
      </c>
      <c r="H94" t="s">
        <v>15843</v>
      </c>
      <c r="I94" t="s">
        <v>214</v>
      </c>
      <c r="J94">
        <v>20999099.960000001</v>
      </c>
      <c r="K94">
        <v>0.66777900000000001</v>
      </c>
      <c r="L94">
        <v>20999099.960000001</v>
      </c>
      <c r="M94">
        <v>0.66777900000000001</v>
      </c>
      <c r="N94">
        <v>20284891.539999999</v>
      </c>
      <c r="O94">
        <v>20284891.539999999</v>
      </c>
      <c r="P94" t="s">
        <v>15838</v>
      </c>
      <c r="Q94" t="s">
        <v>15843</v>
      </c>
    </row>
    <row r="95" spans="1:17" hidden="1" x14ac:dyDescent="0.25">
      <c r="A95" t="s">
        <v>13262</v>
      </c>
      <c r="B95" t="s">
        <v>15835</v>
      </c>
      <c r="C95" t="s">
        <v>157</v>
      </c>
      <c r="D95" s="2">
        <v>46175.44394675926</v>
      </c>
      <c r="E95" s="2">
        <v>46142</v>
      </c>
      <c r="F95" t="s">
        <v>15836</v>
      </c>
      <c r="G95" t="s">
        <v>48</v>
      </c>
      <c r="H95" t="s">
        <v>17</v>
      </c>
      <c r="I95" t="s">
        <v>214</v>
      </c>
      <c r="J95">
        <v>544056</v>
      </c>
      <c r="K95">
        <v>1.7301179999999999E-2</v>
      </c>
      <c r="L95">
        <v>544056</v>
      </c>
      <c r="M95">
        <v>1.7301179999999999E-2</v>
      </c>
      <c r="N95">
        <v>440237.64</v>
      </c>
      <c r="O95">
        <v>440237.64</v>
      </c>
      <c r="P95" t="s">
        <v>15838</v>
      </c>
      <c r="Q95" t="s">
        <v>48</v>
      </c>
    </row>
    <row r="96" spans="1:17" hidden="1" x14ac:dyDescent="0.25">
      <c r="A96" t="s">
        <v>13262</v>
      </c>
      <c r="B96" t="s">
        <v>15835</v>
      </c>
      <c r="C96" t="s">
        <v>157</v>
      </c>
      <c r="D96" s="2">
        <v>46175.44394675926</v>
      </c>
      <c r="E96" s="2">
        <v>46142</v>
      </c>
      <c r="F96" t="s">
        <v>15836</v>
      </c>
      <c r="G96" t="s">
        <v>44</v>
      </c>
      <c r="H96" t="s">
        <v>14678</v>
      </c>
      <c r="I96" t="s">
        <v>214</v>
      </c>
      <c r="J96">
        <v>38660.71</v>
      </c>
      <c r="K96">
        <v>1.2294199999999999E-3</v>
      </c>
      <c r="L96">
        <v>38660.71</v>
      </c>
      <c r="M96">
        <v>1.2294199999999999E-3</v>
      </c>
      <c r="N96">
        <v>221.55</v>
      </c>
      <c r="O96">
        <v>221.55</v>
      </c>
      <c r="P96" t="s">
        <v>14632</v>
      </c>
      <c r="Q96" t="s">
        <v>44</v>
      </c>
    </row>
    <row r="97" spans="1:17" hidden="1" x14ac:dyDescent="0.25">
      <c r="A97" t="s">
        <v>13262</v>
      </c>
      <c r="B97" t="s">
        <v>15835</v>
      </c>
      <c r="C97" t="s">
        <v>157</v>
      </c>
      <c r="D97" s="2">
        <v>46175.44394675926</v>
      </c>
      <c r="E97" s="2">
        <v>46142</v>
      </c>
      <c r="F97" t="s">
        <v>15836</v>
      </c>
      <c r="G97" t="s">
        <v>15847</v>
      </c>
      <c r="H97" t="s">
        <v>15848</v>
      </c>
      <c r="I97" t="s">
        <v>214</v>
      </c>
      <c r="J97">
        <v>642108.13</v>
      </c>
      <c r="K97">
        <v>2.041927E-2</v>
      </c>
      <c r="L97">
        <v>642108.13</v>
      </c>
      <c r="M97">
        <v>2.041927E-2</v>
      </c>
      <c r="N97">
        <v>673137.92</v>
      </c>
      <c r="O97">
        <v>673137.92</v>
      </c>
      <c r="P97" t="s">
        <v>15847</v>
      </c>
      <c r="Q97" t="s">
        <v>15847</v>
      </c>
    </row>
    <row r="98" spans="1:17" hidden="1" x14ac:dyDescent="0.25">
      <c r="A98" t="s">
        <v>13262</v>
      </c>
      <c r="B98" t="s">
        <v>15835</v>
      </c>
      <c r="C98" t="s">
        <v>157</v>
      </c>
      <c r="D98" s="2">
        <v>46175.44394675926</v>
      </c>
      <c r="E98" s="2">
        <v>46173</v>
      </c>
      <c r="F98" t="s">
        <v>15836</v>
      </c>
      <c r="G98" t="s">
        <v>43</v>
      </c>
      <c r="H98" t="s">
        <v>14679</v>
      </c>
      <c r="I98" t="s">
        <v>214</v>
      </c>
      <c r="J98">
        <v>7570201.0999999996</v>
      </c>
      <c r="K98">
        <v>0.23941418</v>
      </c>
      <c r="L98">
        <v>7570201.0999999996</v>
      </c>
      <c r="M98">
        <v>0.23941418</v>
      </c>
      <c r="N98">
        <v>7550244.7999999998</v>
      </c>
      <c r="O98">
        <v>7550244.7999999998</v>
      </c>
      <c r="P98" t="s">
        <v>15838</v>
      </c>
      <c r="Q98" t="s">
        <v>43</v>
      </c>
    </row>
    <row r="99" spans="1:17" hidden="1" x14ac:dyDescent="0.25">
      <c r="A99" t="s">
        <v>13262</v>
      </c>
      <c r="B99" t="s">
        <v>15835</v>
      </c>
      <c r="C99" t="s">
        <v>157</v>
      </c>
      <c r="D99" s="2">
        <v>46175.44394675926</v>
      </c>
      <c r="E99" s="2">
        <v>46173</v>
      </c>
      <c r="F99" t="s">
        <v>15836</v>
      </c>
      <c r="G99" t="s">
        <v>44</v>
      </c>
      <c r="H99" t="s">
        <v>14678</v>
      </c>
      <c r="I99" t="s">
        <v>214</v>
      </c>
      <c r="J99">
        <v>2669910.54</v>
      </c>
      <c r="K99">
        <v>8.4438239999999998E-2</v>
      </c>
      <c r="L99">
        <v>2669910.54</v>
      </c>
      <c r="M99">
        <v>8.4438239999999998E-2</v>
      </c>
      <c r="N99">
        <v>2669910.54</v>
      </c>
      <c r="O99">
        <v>2669910.54</v>
      </c>
      <c r="P99" t="s">
        <v>15838</v>
      </c>
      <c r="Q99" t="s">
        <v>44</v>
      </c>
    </row>
    <row r="100" spans="1:17" hidden="1" x14ac:dyDescent="0.25">
      <c r="A100" t="s">
        <v>13262</v>
      </c>
      <c r="B100" t="s">
        <v>15835</v>
      </c>
      <c r="C100" t="s">
        <v>157</v>
      </c>
      <c r="D100" s="2">
        <v>46175.44394675926</v>
      </c>
      <c r="E100" s="2">
        <v>46173</v>
      </c>
      <c r="F100" t="s">
        <v>15836</v>
      </c>
      <c r="G100" t="s">
        <v>15843</v>
      </c>
      <c r="H100" t="s">
        <v>15843</v>
      </c>
      <c r="I100" t="s">
        <v>214</v>
      </c>
      <c r="J100">
        <v>20577942.780000001</v>
      </c>
      <c r="K100">
        <v>0.65079529000000003</v>
      </c>
      <c r="L100">
        <v>20577942.780000001</v>
      </c>
      <c r="M100">
        <v>0.65079529000000003</v>
      </c>
      <c r="N100">
        <v>20368914.539999999</v>
      </c>
      <c r="O100">
        <v>20368914.539999999</v>
      </c>
      <c r="P100" t="s">
        <v>15838</v>
      </c>
      <c r="Q100" t="s">
        <v>15843</v>
      </c>
    </row>
    <row r="101" spans="1:17" hidden="1" x14ac:dyDescent="0.25">
      <c r="A101" t="s">
        <v>13262</v>
      </c>
      <c r="B101" t="s">
        <v>15835</v>
      </c>
      <c r="C101" t="s">
        <v>157</v>
      </c>
      <c r="D101" s="2">
        <v>46175.44394675926</v>
      </c>
      <c r="E101" s="2">
        <v>46173</v>
      </c>
      <c r="F101" t="s">
        <v>15836</v>
      </c>
      <c r="G101" t="s">
        <v>48</v>
      </c>
      <c r="H101" t="s">
        <v>17</v>
      </c>
      <c r="I101" t="s">
        <v>214</v>
      </c>
      <c r="J101">
        <v>141780</v>
      </c>
      <c r="K101">
        <v>4.4839199999999997E-3</v>
      </c>
      <c r="L101">
        <v>141780</v>
      </c>
      <c r="M101">
        <v>4.4839199999999997E-3</v>
      </c>
      <c r="N101">
        <v>132034.53</v>
      </c>
      <c r="O101">
        <v>132034.53</v>
      </c>
      <c r="P101" t="s">
        <v>15838</v>
      </c>
      <c r="Q101" t="s">
        <v>48</v>
      </c>
    </row>
    <row r="102" spans="1:17" hidden="1" x14ac:dyDescent="0.25">
      <c r="A102" t="s">
        <v>13262</v>
      </c>
      <c r="B102" t="s">
        <v>15835</v>
      </c>
      <c r="C102" t="s">
        <v>157</v>
      </c>
      <c r="D102" s="2">
        <v>46175.44394675926</v>
      </c>
      <c r="E102" s="2">
        <v>46173</v>
      </c>
      <c r="F102" t="s">
        <v>15836</v>
      </c>
      <c r="G102" t="s">
        <v>44</v>
      </c>
      <c r="H102" t="s">
        <v>14678</v>
      </c>
      <c r="I102" t="s">
        <v>214</v>
      </c>
      <c r="J102">
        <v>37645.39</v>
      </c>
      <c r="K102">
        <v>1.19057E-3</v>
      </c>
      <c r="L102">
        <v>37645.39</v>
      </c>
      <c r="M102">
        <v>1.19057E-3</v>
      </c>
      <c r="N102">
        <v>245.36</v>
      </c>
      <c r="O102">
        <v>245.36</v>
      </c>
      <c r="P102" t="s">
        <v>14632</v>
      </c>
      <c r="Q102" t="s">
        <v>44</v>
      </c>
    </row>
    <row r="103" spans="1:17" hidden="1" x14ac:dyDescent="0.25">
      <c r="A103" t="s">
        <v>13262</v>
      </c>
      <c r="B103" t="s">
        <v>15835</v>
      </c>
      <c r="C103" t="s">
        <v>157</v>
      </c>
      <c r="D103" s="2">
        <v>46175.44394675926</v>
      </c>
      <c r="E103" s="2">
        <v>46173</v>
      </c>
      <c r="F103" t="s">
        <v>15836</v>
      </c>
      <c r="G103" t="s">
        <v>15847</v>
      </c>
      <c r="H103" t="s">
        <v>15848</v>
      </c>
      <c r="I103" t="s">
        <v>214</v>
      </c>
      <c r="J103">
        <v>622206.43999999994</v>
      </c>
      <c r="K103">
        <v>1.9677819999999999E-2</v>
      </c>
      <c r="L103">
        <v>622206.43999999994</v>
      </c>
      <c r="M103">
        <v>1.9677819999999999E-2</v>
      </c>
      <c r="N103">
        <v>673137.92</v>
      </c>
      <c r="O103">
        <v>673137.92</v>
      </c>
      <c r="P103" t="s">
        <v>15847</v>
      </c>
      <c r="Q103" t="s">
        <v>15847</v>
      </c>
    </row>
  </sheetData>
  <pageMargins left="0.7" right="0.7" top="0.75" bottom="0.75" header="0.3" footer="0.3"/>
  <tableParts count="1">
    <tablePart r:id="rId1"/>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11A8-6632-46A2-B865-4A8255BD4A5B}">
  <dimension ref="A1:U26"/>
  <sheetViews>
    <sheetView topLeftCell="H1" workbookViewId="0">
      <selection activeCell="M19" sqref="M19"/>
    </sheetView>
  </sheetViews>
  <sheetFormatPr defaultRowHeight="15" x14ac:dyDescent="0.25"/>
  <cols>
    <col min="1" max="1" width="19.28515625" bestFit="1" customWidth="1"/>
    <col min="2" max="2" width="18.140625" bestFit="1" customWidth="1"/>
    <col min="3" max="3" width="24.42578125" bestFit="1" customWidth="1"/>
    <col min="4" max="4" width="19.28515625" bestFit="1" customWidth="1"/>
    <col min="5" max="5" width="15.85546875" bestFit="1" customWidth="1"/>
    <col min="6" max="6" width="17.85546875" bestFit="1" customWidth="1"/>
    <col min="7" max="7" width="13.5703125" bestFit="1" customWidth="1"/>
    <col min="8" max="8" width="14.140625" bestFit="1" customWidth="1"/>
    <col min="9" max="9" width="13.5703125" bestFit="1" customWidth="1"/>
    <col min="10" max="10" width="20.7109375" bestFit="1" customWidth="1"/>
    <col min="11" max="11" width="18.85546875" bestFit="1" customWidth="1"/>
    <col min="12" max="12" width="17.7109375" bestFit="1" customWidth="1"/>
    <col min="13" max="13" width="30.7109375" bestFit="1" customWidth="1"/>
    <col min="14" max="14" width="19.7109375" bestFit="1" customWidth="1"/>
    <col min="15" max="15" width="32.7109375" bestFit="1" customWidth="1"/>
    <col min="16" max="16" width="15.42578125" bestFit="1" customWidth="1"/>
    <col min="17" max="17" width="20.140625" bestFit="1" customWidth="1"/>
    <col min="18" max="18" width="10.5703125" bestFit="1" customWidth="1"/>
    <col min="19" max="19" width="18.7109375" bestFit="1" customWidth="1"/>
    <col min="20" max="20" width="8.28515625" bestFit="1" customWidth="1"/>
    <col min="21" max="21" width="10.7109375" bestFit="1" customWidth="1"/>
  </cols>
  <sheetData>
    <row r="1" spans="1:21" x14ac:dyDescent="0.25">
      <c r="A1" t="s">
        <v>8</v>
      </c>
      <c r="B1" t="s">
        <v>27</v>
      </c>
      <c r="C1" t="s">
        <v>28</v>
      </c>
      <c r="D1" t="s">
        <v>152</v>
      </c>
      <c r="E1" t="s">
        <v>29</v>
      </c>
      <c r="F1" t="s">
        <v>0</v>
      </c>
      <c r="G1" t="s">
        <v>153</v>
      </c>
      <c r="H1" t="s">
        <v>14548</v>
      </c>
      <c r="I1" t="s">
        <v>49</v>
      </c>
      <c r="J1" t="s">
        <v>9</v>
      </c>
      <c r="K1" t="s">
        <v>14549</v>
      </c>
      <c r="L1" t="s">
        <v>14550</v>
      </c>
      <c r="M1" t="s">
        <v>14551</v>
      </c>
      <c r="N1" t="s">
        <v>14552</v>
      </c>
      <c r="O1" t="s">
        <v>10</v>
      </c>
      <c r="P1" t="s">
        <v>14553</v>
      </c>
      <c r="Q1" t="s">
        <v>14554</v>
      </c>
      <c r="R1" t="s">
        <v>14555</v>
      </c>
      <c r="S1" t="s">
        <v>14556</v>
      </c>
      <c r="T1" t="s">
        <v>133</v>
      </c>
      <c r="U1" t="s">
        <v>124</v>
      </c>
    </row>
    <row r="2" spans="1:21" x14ac:dyDescent="0.25">
      <c r="A2" t="s">
        <v>107</v>
      </c>
      <c r="B2" t="s">
        <v>15820</v>
      </c>
      <c r="C2" t="s">
        <v>16351</v>
      </c>
      <c r="D2" t="s">
        <v>157</v>
      </c>
      <c r="E2" s="2">
        <v>46175.451643518521</v>
      </c>
      <c r="F2" s="2">
        <v>46173</v>
      </c>
      <c r="G2">
        <v>138057151</v>
      </c>
      <c r="H2" t="s">
        <v>15821</v>
      </c>
      <c r="I2" t="s">
        <v>15822</v>
      </c>
      <c r="J2" t="s">
        <v>15823</v>
      </c>
      <c r="K2" t="s">
        <v>214</v>
      </c>
      <c r="L2">
        <v>712856499.69000006</v>
      </c>
      <c r="M2">
        <v>0.48457016000000003</v>
      </c>
      <c r="N2">
        <v>712856499.69000006</v>
      </c>
      <c r="O2">
        <v>0.48457016000000003</v>
      </c>
      <c r="P2">
        <v>704554943.49000001</v>
      </c>
      <c r="Q2">
        <v>704554943.49000001</v>
      </c>
      <c r="R2">
        <v>42</v>
      </c>
      <c r="S2">
        <v>19</v>
      </c>
      <c r="T2">
        <v>1</v>
      </c>
      <c r="U2" t="str">
        <f>_xlfn.CONCAT(FI_MATURITY_SPREAD[[#This Row],[PORTFOLIO_CODE]],"_",FI_MATURITY_SPREAD[[#This Row],[ITEM_CODE]])</f>
        <v>824_1Y</v>
      </c>
    </row>
    <row r="3" spans="1:21" x14ac:dyDescent="0.25">
      <c r="A3" t="s">
        <v>107</v>
      </c>
      <c r="B3" t="s">
        <v>15820</v>
      </c>
      <c r="C3" t="s">
        <v>16351</v>
      </c>
      <c r="D3" t="s">
        <v>157</v>
      </c>
      <c r="E3" s="2">
        <v>46175.451643518521</v>
      </c>
      <c r="F3" s="2">
        <v>46173</v>
      </c>
      <c r="G3">
        <v>138057151</v>
      </c>
      <c r="H3" t="s">
        <v>15821</v>
      </c>
      <c r="I3" t="s">
        <v>15826</v>
      </c>
      <c r="J3" t="s">
        <v>14557</v>
      </c>
      <c r="K3" t="s">
        <v>214</v>
      </c>
      <c r="L3">
        <v>453602886.41000003</v>
      </c>
      <c r="M3">
        <v>0.30834034999999999</v>
      </c>
      <c r="N3">
        <v>453602886.41000003</v>
      </c>
      <c r="O3">
        <v>0.30834034999999999</v>
      </c>
      <c r="P3">
        <v>439611539.06999999</v>
      </c>
      <c r="Q3">
        <v>439611539.06999999</v>
      </c>
      <c r="R3">
        <v>31</v>
      </c>
      <c r="S3">
        <v>19</v>
      </c>
      <c r="T3">
        <v>2</v>
      </c>
      <c r="U3" t="str">
        <f>_xlfn.CONCAT(FI_MATURITY_SPREAD[[#This Row],[PORTFOLIO_CODE]],"_",FI_MATURITY_SPREAD[[#This Row],[ITEM_CODE]])</f>
        <v>824_3Y</v>
      </c>
    </row>
    <row r="4" spans="1:21" x14ac:dyDescent="0.25">
      <c r="A4" t="s">
        <v>107</v>
      </c>
      <c r="B4" t="s">
        <v>15820</v>
      </c>
      <c r="C4" t="s">
        <v>16351</v>
      </c>
      <c r="D4" t="s">
        <v>157</v>
      </c>
      <c r="E4" s="2">
        <v>46175.451643518521</v>
      </c>
      <c r="F4" s="2">
        <v>46173</v>
      </c>
      <c r="G4">
        <v>138057151</v>
      </c>
      <c r="H4" t="s">
        <v>15821</v>
      </c>
      <c r="I4" t="s">
        <v>15827</v>
      </c>
      <c r="J4" t="s">
        <v>15828</v>
      </c>
      <c r="K4" t="s">
        <v>214</v>
      </c>
      <c r="L4">
        <v>273461802.48000002</v>
      </c>
      <c r="M4">
        <v>0.18588794</v>
      </c>
      <c r="N4">
        <v>273461802.48000002</v>
      </c>
      <c r="O4">
        <v>0.18588794</v>
      </c>
      <c r="P4">
        <v>268649050.20999998</v>
      </c>
      <c r="Q4">
        <v>268649050.20999998</v>
      </c>
      <c r="R4">
        <v>2</v>
      </c>
      <c r="S4">
        <v>19</v>
      </c>
      <c r="T4">
        <v>4</v>
      </c>
      <c r="U4" t="str">
        <f>_xlfn.CONCAT(FI_MATURITY_SPREAD[[#This Row],[PORTFOLIO_CODE]],"_",FI_MATURITY_SPREAD[[#This Row],[ITEM_CODE]])</f>
        <v>824_5Y</v>
      </c>
    </row>
    <row r="5" spans="1:21" x14ac:dyDescent="0.25">
      <c r="A5" t="s">
        <v>107</v>
      </c>
      <c r="B5" t="s">
        <v>15820</v>
      </c>
      <c r="C5" t="s">
        <v>16351</v>
      </c>
      <c r="D5" t="s">
        <v>157</v>
      </c>
      <c r="E5" s="2">
        <v>46175.451643518521</v>
      </c>
      <c r="F5" s="2">
        <v>46173</v>
      </c>
      <c r="G5">
        <v>138057151</v>
      </c>
      <c r="H5" t="s">
        <v>15821</v>
      </c>
      <c r="I5" t="s">
        <v>15824</v>
      </c>
      <c r="J5" t="s">
        <v>15825</v>
      </c>
      <c r="K5" t="s">
        <v>214</v>
      </c>
      <c r="L5">
        <v>22653824.899999999</v>
      </c>
      <c r="M5">
        <v>1.539913E-2</v>
      </c>
      <c r="N5">
        <v>22653824.899999999</v>
      </c>
      <c r="O5">
        <v>1.539913E-2</v>
      </c>
      <c r="P5">
        <v>19980189.02</v>
      </c>
      <c r="Q5">
        <v>19980189.02</v>
      </c>
      <c r="R5">
        <v>3</v>
      </c>
      <c r="S5">
        <v>19</v>
      </c>
      <c r="T5">
        <v>19</v>
      </c>
      <c r="U5" t="str">
        <f>_xlfn.CONCAT(FI_MATURITY_SPREAD[[#This Row],[PORTFOLIO_CODE]],"_",FI_MATURITY_SPREAD[[#This Row],[ITEM_CODE]])</f>
        <v>824_7Y</v>
      </c>
    </row>
    <row r="6" spans="1:21" x14ac:dyDescent="0.25">
      <c r="A6" t="s">
        <v>107</v>
      </c>
      <c r="B6" t="s">
        <v>15820</v>
      </c>
      <c r="C6" t="s">
        <v>16351</v>
      </c>
      <c r="D6" t="s">
        <v>157</v>
      </c>
      <c r="E6" s="2">
        <v>46175.451643518521</v>
      </c>
      <c r="F6" s="2">
        <v>46173</v>
      </c>
      <c r="G6">
        <v>138057151</v>
      </c>
      <c r="H6" t="s">
        <v>15821</v>
      </c>
      <c r="I6" t="s">
        <v>15830</v>
      </c>
      <c r="J6" t="s">
        <v>14562</v>
      </c>
      <c r="K6" t="s">
        <v>214</v>
      </c>
      <c r="L6">
        <v>8347702.6699999999</v>
      </c>
      <c r="M6">
        <v>5.6744200000000003E-3</v>
      </c>
      <c r="N6">
        <v>8347702.6699999999</v>
      </c>
      <c r="O6">
        <v>5.6744200000000003E-3</v>
      </c>
      <c r="P6">
        <v>8610366.9299999997</v>
      </c>
      <c r="Q6">
        <v>8610366.9299999997</v>
      </c>
      <c r="R6">
        <v>46</v>
      </c>
      <c r="S6">
        <v>19</v>
      </c>
      <c r="T6">
        <v>30</v>
      </c>
      <c r="U6" t="str">
        <f>_xlfn.CONCAT(FI_MATURITY_SPREAD[[#This Row],[PORTFOLIO_CODE]],"_",FI_MATURITY_SPREAD[[#This Row],[ITEM_CODE]])</f>
        <v>824_12Y</v>
      </c>
    </row>
    <row r="7" spans="1:21" x14ac:dyDescent="0.25">
      <c r="A7" t="s">
        <v>107</v>
      </c>
      <c r="B7" t="s">
        <v>15820</v>
      </c>
      <c r="C7" t="s">
        <v>16351</v>
      </c>
      <c r="D7" t="s">
        <v>157</v>
      </c>
      <c r="E7" s="2">
        <v>46175.451643518521</v>
      </c>
      <c r="F7" s="2">
        <v>46173</v>
      </c>
      <c r="G7">
        <v>138057151</v>
      </c>
      <c r="H7" t="s">
        <v>15821</v>
      </c>
      <c r="I7" t="s">
        <v>15832</v>
      </c>
      <c r="J7" t="s">
        <v>15846</v>
      </c>
      <c r="K7" t="s">
        <v>214</v>
      </c>
      <c r="L7">
        <v>188305.8</v>
      </c>
      <c r="M7">
        <v>1.2799999999999999E-4</v>
      </c>
      <c r="N7">
        <v>188305.8</v>
      </c>
      <c r="O7">
        <v>1.2799999999999999E-4</v>
      </c>
      <c r="P7">
        <v>172809.06</v>
      </c>
      <c r="Q7">
        <v>172809.06</v>
      </c>
      <c r="R7">
        <v>47</v>
      </c>
      <c r="S7">
        <v>19</v>
      </c>
      <c r="T7">
        <v>39</v>
      </c>
      <c r="U7" t="str">
        <f>_xlfn.CONCAT(FI_MATURITY_SPREAD[[#This Row],[PORTFOLIO_CODE]],"_",FI_MATURITY_SPREAD[[#This Row],[ITEM_CODE]])</f>
        <v>824_PERP</v>
      </c>
    </row>
    <row r="8" spans="1:21" x14ac:dyDescent="0.25">
      <c r="A8" t="s">
        <v>135</v>
      </c>
      <c r="B8" t="s">
        <v>15820</v>
      </c>
      <c r="C8" t="s">
        <v>16351</v>
      </c>
      <c r="D8" t="s">
        <v>157</v>
      </c>
      <c r="E8" s="2">
        <v>46175.446712962963</v>
      </c>
      <c r="F8" s="2">
        <v>46173</v>
      </c>
      <c r="G8">
        <v>138052739</v>
      </c>
      <c r="H8" t="s">
        <v>15821</v>
      </c>
      <c r="I8" t="s">
        <v>15826</v>
      </c>
      <c r="J8" t="s">
        <v>14557</v>
      </c>
      <c r="K8" t="s">
        <v>214</v>
      </c>
      <c r="L8">
        <v>110147936.48</v>
      </c>
      <c r="M8">
        <v>0.49749216000000002</v>
      </c>
      <c r="N8">
        <v>110147936.48</v>
      </c>
      <c r="O8">
        <v>0.49749216000000002</v>
      </c>
      <c r="P8">
        <v>105397104.06</v>
      </c>
      <c r="Q8">
        <v>105397104.06</v>
      </c>
      <c r="R8">
        <v>5</v>
      </c>
      <c r="S8">
        <v>22</v>
      </c>
      <c r="T8">
        <v>1</v>
      </c>
      <c r="U8" t="str">
        <f>_xlfn.CONCAT(FI_MATURITY_SPREAD[[#This Row],[PORTFOLIO_CODE]],"_",FI_MATURITY_SPREAD[[#This Row],[ITEM_CODE]])</f>
        <v>825_3Y</v>
      </c>
    </row>
    <row r="9" spans="1:21" x14ac:dyDescent="0.25">
      <c r="A9" t="s">
        <v>135</v>
      </c>
      <c r="B9" t="s">
        <v>15820</v>
      </c>
      <c r="C9" t="s">
        <v>16351</v>
      </c>
      <c r="D9" t="s">
        <v>157</v>
      </c>
      <c r="E9" s="2">
        <v>46175.446712962963</v>
      </c>
      <c r="F9" s="2">
        <v>46173</v>
      </c>
      <c r="G9">
        <v>138052739</v>
      </c>
      <c r="H9" t="s">
        <v>15821</v>
      </c>
      <c r="I9" t="s">
        <v>15827</v>
      </c>
      <c r="J9" t="s">
        <v>15828</v>
      </c>
      <c r="K9" t="s">
        <v>214</v>
      </c>
      <c r="L9">
        <v>64169553.420000002</v>
      </c>
      <c r="M9">
        <v>0.28982703999999998</v>
      </c>
      <c r="N9">
        <v>64169553.420000002</v>
      </c>
      <c r="O9">
        <v>0.28982703999999998</v>
      </c>
      <c r="P9">
        <v>62944416.380000003</v>
      </c>
      <c r="Q9">
        <v>62944416.380000003</v>
      </c>
      <c r="R9">
        <v>27</v>
      </c>
      <c r="S9">
        <v>22</v>
      </c>
      <c r="T9">
        <v>2</v>
      </c>
      <c r="U9" t="str">
        <f>_xlfn.CONCAT(FI_MATURITY_SPREAD[[#This Row],[PORTFOLIO_CODE]],"_",FI_MATURITY_SPREAD[[#This Row],[ITEM_CODE]])</f>
        <v>825_5Y</v>
      </c>
    </row>
    <row r="10" spans="1:21" x14ac:dyDescent="0.25">
      <c r="A10" t="s">
        <v>135</v>
      </c>
      <c r="B10" t="s">
        <v>15820</v>
      </c>
      <c r="C10" t="s">
        <v>16351</v>
      </c>
      <c r="D10" t="s">
        <v>157</v>
      </c>
      <c r="E10" s="2">
        <v>46175.446712962963</v>
      </c>
      <c r="F10" s="2">
        <v>46173</v>
      </c>
      <c r="G10">
        <v>138052739</v>
      </c>
      <c r="H10" t="s">
        <v>15821</v>
      </c>
      <c r="I10" t="s">
        <v>15822</v>
      </c>
      <c r="J10" t="s">
        <v>15823</v>
      </c>
      <c r="K10" t="s">
        <v>214</v>
      </c>
      <c r="L10">
        <v>43913735.100000001</v>
      </c>
      <c r="M10">
        <v>0.19833998</v>
      </c>
      <c r="N10">
        <v>43913735.100000001</v>
      </c>
      <c r="O10">
        <v>0.19833998</v>
      </c>
      <c r="P10">
        <v>43551148.759999998</v>
      </c>
      <c r="Q10">
        <v>43551148.759999998</v>
      </c>
      <c r="R10">
        <v>1</v>
      </c>
      <c r="S10">
        <v>22</v>
      </c>
      <c r="T10">
        <v>3</v>
      </c>
      <c r="U10" t="str">
        <f>_xlfn.CONCAT(FI_MATURITY_SPREAD[[#This Row],[PORTFOLIO_CODE]],"_",FI_MATURITY_SPREAD[[#This Row],[ITEM_CODE]])</f>
        <v>825_1Y</v>
      </c>
    </row>
    <row r="11" spans="1:21" x14ac:dyDescent="0.25">
      <c r="A11" t="s">
        <v>135</v>
      </c>
      <c r="B11" t="s">
        <v>15820</v>
      </c>
      <c r="C11" t="s">
        <v>16351</v>
      </c>
      <c r="D11" t="s">
        <v>157</v>
      </c>
      <c r="E11" s="2">
        <v>46175.446712962963</v>
      </c>
      <c r="F11" s="2">
        <v>46173</v>
      </c>
      <c r="G11">
        <v>138052739</v>
      </c>
      <c r="H11" t="s">
        <v>15821</v>
      </c>
      <c r="I11" t="s">
        <v>15824</v>
      </c>
      <c r="J11" t="s">
        <v>15825</v>
      </c>
      <c r="K11" t="s">
        <v>214</v>
      </c>
      <c r="L11">
        <v>3175150.42</v>
      </c>
      <c r="M11">
        <v>1.4340830000000001E-2</v>
      </c>
      <c r="N11">
        <v>3175150.42</v>
      </c>
      <c r="O11">
        <v>1.4340830000000001E-2</v>
      </c>
      <c r="P11">
        <v>2768708.01</v>
      </c>
      <c r="Q11">
        <v>2768708.01</v>
      </c>
      <c r="R11">
        <v>18</v>
      </c>
      <c r="S11">
        <v>22</v>
      </c>
      <c r="T11">
        <v>14</v>
      </c>
      <c r="U11" t="str">
        <f>_xlfn.CONCAT(FI_MATURITY_SPREAD[[#This Row],[PORTFOLIO_CODE]],"_",FI_MATURITY_SPREAD[[#This Row],[ITEM_CODE]])</f>
        <v>825_7Y</v>
      </c>
    </row>
    <row r="12" spans="1:21" x14ac:dyDescent="0.25">
      <c r="A12" t="s">
        <v>134</v>
      </c>
      <c r="B12" t="s">
        <v>15820</v>
      </c>
      <c r="C12" t="s">
        <v>15784</v>
      </c>
      <c r="D12" t="s">
        <v>157</v>
      </c>
      <c r="E12" s="2">
        <v>46175.444363425922</v>
      </c>
      <c r="F12" s="2">
        <v>45777</v>
      </c>
      <c r="G12">
        <v>138046322</v>
      </c>
      <c r="H12" t="s">
        <v>15821</v>
      </c>
      <c r="I12" t="s">
        <v>15830</v>
      </c>
      <c r="J12" t="s">
        <v>14562</v>
      </c>
      <c r="K12" t="s">
        <v>214</v>
      </c>
      <c r="L12">
        <v>511116533.08999997</v>
      </c>
      <c r="M12">
        <v>0.35408609000000002</v>
      </c>
      <c r="N12">
        <v>511116533.08999997</v>
      </c>
      <c r="O12">
        <v>0.35408609000000002</v>
      </c>
      <c r="P12">
        <v>503843911.77999997</v>
      </c>
      <c r="Q12">
        <v>503843911.77999997</v>
      </c>
      <c r="R12">
        <v>34</v>
      </c>
      <c r="S12">
        <v>20</v>
      </c>
      <c r="T12">
        <v>1</v>
      </c>
      <c r="U12" t="str">
        <f>_xlfn.CONCAT(FI_MATURITY_SPREAD[[#This Row],[PORTFOLIO_CODE]],"_",FI_MATURITY_SPREAD[[#This Row],[ITEM_CODE]])</f>
        <v>826_12Y</v>
      </c>
    </row>
    <row r="13" spans="1:21" x14ac:dyDescent="0.25">
      <c r="A13" t="s">
        <v>134</v>
      </c>
      <c r="B13" t="s">
        <v>15820</v>
      </c>
      <c r="C13" t="s">
        <v>15784</v>
      </c>
      <c r="D13" t="s">
        <v>157</v>
      </c>
      <c r="E13" s="2">
        <v>46175.444363425922</v>
      </c>
      <c r="F13" s="2">
        <v>45777</v>
      </c>
      <c r="G13">
        <v>138046322</v>
      </c>
      <c r="H13" t="s">
        <v>15821</v>
      </c>
      <c r="I13" t="s">
        <v>15829</v>
      </c>
      <c r="J13" t="s">
        <v>14563</v>
      </c>
      <c r="K13" t="s">
        <v>214</v>
      </c>
      <c r="L13">
        <v>291932342.25</v>
      </c>
      <c r="M13">
        <v>0.2022419</v>
      </c>
      <c r="N13">
        <v>291932342.25</v>
      </c>
      <c r="O13">
        <v>0.2022419</v>
      </c>
      <c r="P13">
        <v>286043879.36000001</v>
      </c>
      <c r="Q13">
        <v>286043879.36000001</v>
      </c>
      <c r="R13">
        <v>2</v>
      </c>
      <c r="S13">
        <v>20</v>
      </c>
      <c r="T13">
        <v>2</v>
      </c>
      <c r="U13" t="str">
        <f>_xlfn.CONCAT(FI_MATURITY_SPREAD[[#This Row],[PORTFOLIO_CODE]],"_",FI_MATURITY_SPREAD[[#This Row],[ITEM_CODE]])</f>
        <v>826_20Y</v>
      </c>
    </row>
    <row r="14" spans="1:21" x14ac:dyDescent="0.25">
      <c r="A14" t="s">
        <v>134</v>
      </c>
      <c r="B14" t="s">
        <v>15820</v>
      </c>
      <c r="C14" t="s">
        <v>15784</v>
      </c>
      <c r="D14" t="s">
        <v>157</v>
      </c>
      <c r="E14" s="2">
        <v>46175.444363425922</v>
      </c>
      <c r="F14" s="2">
        <v>45777</v>
      </c>
      <c r="G14">
        <v>138046322</v>
      </c>
      <c r="H14" t="s">
        <v>15821</v>
      </c>
      <c r="I14" t="s">
        <v>15824</v>
      </c>
      <c r="J14" t="s">
        <v>15825</v>
      </c>
      <c r="K14" t="s">
        <v>214</v>
      </c>
      <c r="L14">
        <v>172327614.13999999</v>
      </c>
      <c r="M14">
        <v>0.11938335999999999</v>
      </c>
      <c r="N14">
        <v>172327614.13999999</v>
      </c>
      <c r="O14">
        <v>0.11938335999999999</v>
      </c>
      <c r="P14">
        <v>167817209.02000001</v>
      </c>
      <c r="Q14">
        <v>167817209.02000001</v>
      </c>
      <c r="R14">
        <v>17</v>
      </c>
      <c r="S14">
        <v>20</v>
      </c>
      <c r="T14">
        <v>4</v>
      </c>
      <c r="U14" t="str">
        <f>_xlfn.CONCAT(FI_MATURITY_SPREAD[[#This Row],[PORTFOLIO_CODE]],"_",FI_MATURITY_SPREAD[[#This Row],[ITEM_CODE]])</f>
        <v>826_7Y</v>
      </c>
    </row>
    <row r="15" spans="1:21" x14ac:dyDescent="0.25">
      <c r="A15" t="s">
        <v>134</v>
      </c>
      <c r="B15" t="s">
        <v>15820</v>
      </c>
      <c r="C15" t="s">
        <v>15784</v>
      </c>
      <c r="D15" t="s">
        <v>157</v>
      </c>
      <c r="E15" s="2">
        <v>46175.444363425922</v>
      </c>
      <c r="F15" s="2">
        <v>45777</v>
      </c>
      <c r="G15">
        <v>138046322</v>
      </c>
      <c r="H15" t="s">
        <v>15821</v>
      </c>
      <c r="I15" t="s">
        <v>15827</v>
      </c>
      <c r="J15" t="s">
        <v>15828</v>
      </c>
      <c r="K15" t="s">
        <v>214</v>
      </c>
      <c r="L15">
        <v>168028964.00999999</v>
      </c>
      <c r="M15">
        <v>0.11640539</v>
      </c>
      <c r="N15">
        <v>168028964.00999999</v>
      </c>
      <c r="O15">
        <v>0.11640539</v>
      </c>
      <c r="P15">
        <v>165248239.78</v>
      </c>
      <c r="Q15">
        <v>165248239.78</v>
      </c>
      <c r="R15">
        <v>1</v>
      </c>
      <c r="S15">
        <v>20</v>
      </c>
      <c r="T15">
        <v>5</v>
      </c>
      <c r="U15" t="str">
        <f>_xlfn.CONCAT(FI_MATURITY_SPREAD[[#This Row],[PORTFOLIO_CODE]],"_",FI_MATURITY_SPREAD[[#This Row],[ITEM_CODE]])</f>
        <v>826_5Y</v>
      </c>
    </row>
    <row r="16" spans="1:21" x14ac:dyDescent="0.25">
      <c r="A16" t="s">
        <v>134</v>
      </c>
      <c r="B16" t="s">
        <v>15820</v>
      </c>
      <c r="C16" t="s">
        <v>15784</v>
      </c>
      <c r="D16" t="s">
        <v>157</v>
      </c>
      <c r="E16" s="2">
        <v>46175.444363425922</v>
      </c>
      <c r="F16" s="2">
        <v>45777</v>
      </c>
      <c r="G16">
        <v>138046322</v>
      </c>
      <c r="H16" t="s">
        <v>15821</v>
      </c>
      <c r="I16" t="s">
        <v>15826</v>
      </c>
      <c r="J16" t="s">
        <v>14557</v>
      </c>
      <c r="K16" t="s">
        <v>214</v>
      </c>
      <c r="L16">
        <v>112973673.81</v>
      </c>
      <c r="M16">
        <v>7.8264749999999994E-2</v>
      </c>
      <c r="N16">
        <v>112973673.81</v>
      </c>
      <c r="O16">
        <v>7.8264749999999994E-2</v>
      </c>
      <c r="P16">
        <v>111666095.64</v>
      </c>
      <c r="Q16">
        <v>111666095.64</v>
      </c>
      <c r="R16">
        <v>3</v>
      </c>
      <c r="S16">
        <v>20</v>
      </c>
      <c r="T16">
        <v>8</v>
      </c>
      <c r="U16" t="str">
        <f>_xlfn.CONCAT(FI_MATURITY_SPREAD[[#This Row],[PORTFOLIO_CODE]],"_",FI_MATURITY_SPREAD[[#This Row],[ITEM_CODE]])</f>
        <v>826_3Y</v>
      </c>
    </row>
    <row r="17" spans="1:21" x14ac:dyDescent="0.25">
      <c r="A17" t="s">
        <v>134</v>
      </c>
      <c r="B17" t="s">
        <v>15820</v>
      </c>
      <c r="C17" t="s">
        <v>15784</v>
      </c>
      <c r="D17" t="s">
        <v>157</v>
      </c>
      <c r="E17" s="2">
        <v>46175.444363425922</v>
      </c>
      <c r="F17" s="2">
        <v>45777</v>
      </c>
      <c r="G17">
        <v>138046322</v>
      </c>
      <c r="H17" t="s">
        <v>15821</v>
      </c>
      <c r="I17" t="s">
        <v>15822</v>
      </c>
      <c r="J17" t="s">
        <v>15823</v>
      </c>
      <c r="K17" t="s">
        <v>214</v>
      </c>
      <c r="L17">
        <v>109009826.97</v>
      </c>
      <c r="M17">
        <v>7.5518710000000003E-2</v>
      </c>
      <c r="N17">
        <v>109009826.97</v>
      </c>
      <c r="O17">
        <v>7.5518710000000003E-2</v>
      </c>
      <c r="P17">
        <v>108446758.39</v>
      </c>
      <c r="Q17">
        <v>108446758.39</v>
      </c>
      <c r="R17">
        <v>26</v>
      </c>
      <c r="S17">
        <v>20</v>
      </c>
      <c r="T17">
        <v>9</v>
      </c>
      <c r="U17" t="str">
        <f>_xlfn.CONCAT(FI_MATURITY_SPREAD[[#This Row],[PORTFOLIO_CODE]],"_",FI_MATURITY_SPREAD[[#This Row],[ITEM_CODE]])</f>
        <v>826_1Y</v>
      </c>
    </row>
    <row r="18" spans="1:21" x14ac:dyDescent="0.25">
      <c r="A18" t="s">
        <v>134</v>
      </c>
      <c r="B18" t="s">
        <v>15820</v>
      </c>
      <c r="C18" t="s">
        <v>15784</v>
      </c>
      <c r="D18" t="s">
        <v>157</v>
      </c>
      <c r="E18" s="2">
        <v>46175.444363425922</v>
      </c>
      <c r="F18" s="2">
        <v>45777</v>
      </c>
      <c r="G18">
        <v>138046322</v>
      </c>
      <c r="H18" t="s">
        <v>15821</v>
      </c>
      <c r="I18" t="s">
        <v>15831</v>
      </c>
      <c r="J18" t="s">
        <v>14564</v>
      </c>
      <c r="K18" t="s">
        <v>214</v>
      </c>
      <c r="L18">
        <v>78092031.959999993</v>
      </c>
      <c r="M18">
        <v>5.4099800000000003E-2</v>
      </c>
      <c r="N18">
        <v>78092031.959999993</v>
      </c>
      <c r="O18">
        <v>5.4099800000000003E-2</v>
      </c>
      <c r="P18">
        <v>79193036.760000005</v>
      </c>
      <c r="Q18">
        <v>79193036.760000005</v>
      </c>
      <c r="R18">
        <v>35</v>
      </c>
      <c r="S18">
        <v>20</v>
      </c>
      <c r="T18">
        <v>13</v>
      </c>
      <c r="U18" t="str">
        <f>_xlfn.CONCAT(FI_MATURITY_SPREAD[[#This Row],[PORTFOLIO_CODE]],"_",FI_MATURITY_SPREAD[[#This Row],[ITEM_CODE]])</f>
        <v>826_20_UP</v>
      </c>
    </row>
    <row r="19" spans="1:21" x14ac:dyDescent="0.25">
      <c r="A19" t="s">
        <v>12842</v>
      </c>
      <c r="B19" t="s">
        <v>15820</v>
      </c>
      <c r="C19" t="s">
        <v>16351</v>
      </c>
      <c r="D19" t="s">
        <v>157</v>
      </c>
      <c r="E19" s="2">
        <v>46175.444293981483</v>
      </c>
      <c r="F19" s="2">
        <v>46173</v>
      </c>
      <c r="G19">
        <v>138046240</v>
      </c>
      <c r="H19" t="s">
        <v>15821</v>
      </c>
      <c r="I19" t="s">
        <v>15826</v>
      </c>
      <c r="J19" t="s">
        <v>14557</v>
      </c>
      <c r="K19" t="s">
        <v>214</v>
      </c>
      <c r="L19">
        <v>1549494550.99</v>
      </c>
      <c r="M19">
        <v>0.80151165999999996</v>
      </c>
      <c r="N19">
        <v>1549494550.99</v>
      </c>
      <c r="O19">
        <v>0.80151165999999996</v>
      </c>
      <c r="P19">
        <v>1507665722.0599999</v>
      </c>
      <c r="Q19">
        <v>1507665722.0599999</v>
      </c>
      <c r="R19">
        <v>13</v>
      </c>
      <c r="S19">
        <v>1</v>
      </c>
      <c r="T19">
        <v>1</v>
      </c>
      <c r="U19" t="str">
        <f>_xlfn.CONCAT(FI_MATURITY_SPREAD[[#This Row],[PORTFOLIO_CODE]],"_",FI_MATURITY_SPREAD[[#This Row],[ITEM_CODE]])</f>
        <v>827_3Y</v>
      </c>
    </row>
    <row r="20" spans="1:21" x14ac:dyDescent="0.25">
      <c r="A20" t="s">
        <v>12842</v>
      </c>
      <c r="B20" t="s">
        <v>15820</v>
      </c>
      <c r="C20" t="s">
        <v>16351</v>
      </c>
      <c r="D20" t="s">
        <v>157</v>
      </c>
      <c r="E20" s="2">
        <v>46175.444293981483</v>
      </c>
      <c r="F20" s="2">
        <v>46173</v>
      </c>
      <c r="G20">
        <v>138046240</v>
      </c>
      <c r="H20" t="s">
        <v>15821</v>
      </c>
      <c r="I20" t="s">
        <v>15822</v>
      </c>
      <c r="J20" t="s">
        <v>15823</v>
      </c>
      <c r="K20" t="s">
        <v>214</v>
      </c>
      <c r="L20">
        <v>174636249.66999999</v>
      </c>
      <c r="M20">
        <v>9.0334609999999996E-2</v>
      </c>
      <c r="N20">
        <v>174636249.66999999</v>
      </c>
      <c r="O20">
        <v>9.0334609999999996E-2</v>
      </c>
      <c r="P20">
        <v>172864274.09999999</v>
      </c>
      <c r="Q20">
        <v>172864274.09999999</v>
      </c>
      <c r="R20">
        <v>14</v>
      </c>
      <c r="S20">
        <v>1</v>
      </c>
      <c r="T20">
        <v>6</v>
      </c>
      <c r="U20" t="str">
        <f>_xlfn.CONCAT(FI_MATURITY_SPREAD[[#This Row],[PORTFOLIO_CODE]],"_",FI_MATURITY_SPREAD[[#This Row],[ITEM_CODE]])</f>
        <v>827_1Y</v>
      </c>
    </row>
    <row r="21" spans="1:21" x14ac:dyDescent="0.25">
      <c r="A21" t="s">
        <v>12842</v>
      </c>
      <c r="B21" t="s">
        <v>15820</v>
      </c>
      <c r="C21" t="s">
        <v>16351</v>
      </c>
      <c r="D21" t="s">
        <v>157</v>
      </c>
      <c r="E21" s="2">
        <v>46175.444293981483</v>
      </c>
      <c r="F21" s="2">
        <v>46173</v>
      </c>
      <c r="G21">
        <v>138046240</v>
      </c>
      <c r="H21" t="s">
        <v>15821</v>
      </c>
      <c r="I21" t="s">
        <v>15824</v>
      </c>
      <c r="J21" t="s">
        <v>15825</v>
      </c>
      <c r="K21" t="s">
        <v>214</v>
      </c>
      <c r="L21">
        <v>151829401.5</v>
      </c>
      <c r="M21">
        <v>7.8537250000000003E-2</v>
      </c>
      <c r="N21">
        <v>151829401.5</v>
      </c>
      <c r="O21">
        <v>7.8537250000000003E-2</v>
      </c>
      <c r="P21">
        <v>139032629.5</v>
      </c>
      <c r="Q21">
        <v>139032629.5</v>
      </c>
      <c r="R21">
        <v>18</v>
      </c>
      <c r="S21">
        <v>1</v>
      </c>
      <c r="T21">
        <v>7</v>
      </c>
      <c r="U21" t="str">
        <f>_xlfn.CONCAT(FI_MATURITY_SPREAD[[#This Row],[PORTFOLIO_CODE]],"_",FI_MATURITY_SPREAD[[#This Row],[ITEM_CODE]])</f>
        <v>827_7Y</v>
      </c>
    </row>
    <row r="22" spans="1:21" x14ac:dyDescent="0.25">
      <c r="A22" t="s">
        <v>12842</v>
      </c>
      <c r="B22" t="s">
        <v>15820</v>
      </c>
      <c r="C22" t="s">
        <v>16351</v>
      </c>
      <c r="D22" t="s">
        <v>157</v>
      </c>
      <c r="E22" s="2">
        <v>46175.444293981483</v>
      </c>
      <c r="F22" s="2">
        <v>46173</v>
      </c>
      <c r="G22">
        <v>138046240</v>
      </c>
      <c r="H22" t="s">
        <v>15821</v>
      </c>
      <c r="I22" t="s">
        <v>15827</v>
      </c>
      <c r="J22" t="s">
        <v>15828</v>
      </c>
      <c r="K22" t="s">
        <v>214</v>
      </c>
      <c r="L22">
        <v>57255020</v>
      </c>
      <c r="M22">
        <v>2.9616469999999999E-2</v>
      </c>
      <c r="N22">
        <v>57255020</v>
      </c>
      <c r="O22">
        <v>2.9616469999999999E-2</v>
      </c>
      <c r="P22">
        <v>57209890</v>
      </c>
      <c r="Q22">
        <v>57209890</v>
      </c>
      <c r="R22">
        <v>17</v>
      </c>
      <c r="S22">
        <v>1</v>
      </c>
      <c r="T22">
        <v>15</v>
      </c>
      <c r="U22" t="str">
        <f>_xlfn.CONCAT(FI_MATURITY_SPREAD[[#This Row],[PORTFOLIO_CODE]],"_",FI_MATURITY_SPREAD[[#This Row],[ITEM_CODE]])</f>
        <v>827_5Y</v>
      </c>
    </row>
    <row r="23" spans="1:21" x14ac:dyDescent="0.25">
      <c r="A23" t="s">
        <v>13262</v>
      </c>
      <c r="B23" t="s">
        <v>15820</v>
      </c>
      <c r="C23" t="s">
        <v>16351</v>
      </c>
      <c r="D23" t="s">
        <v>157</v>
      </c>
      <c r="E23" s="2">
        <v>46175.443958333337</v>
      </c>
      <c r="F23" s="2">
        <v>46173</v>
      </c>
      <c r="G23">
        <v>138046211</v>
      </c>
      <c r="H23" t="s">
        <v>15821</v>
      </c>
      <c r="I23" t="s">
        <v>15827</v>
      </c>
      <c r="J23" t="s">
        <v>15828</v>
      </c>
      <c r="K23" t="s">
        <v>214</v>
      </c>
      <c r="L23">
        <v>13577942.779999999</v>
      </c>
      <c r="M23">
        <v>0.42941422000000001</v>
      </c>
      <c r="N23">
        <v>13577942.779999999</v>
      </c>
      <c r="O23">
        <v>0.42941422000000001</v>
      </c>
      <c r="P23">
        <v>13368914.539999999</v>
      </c>
      <c r="Q23">
        <v>13368914.539999999</v>
      </c>
      <c r="R23">
        <v>16</v>
      </c>
      <c r="S23">
        <v>1</v>
      </c>
      <c r="T23">
        <v>1</v>
      </c>
      <c r="U23" t="str">
        <f>_xlfn.CONCAT(FI_MATURITY_SPREAD[[#This Row],[PORTFOLIO_CODE]],"_",FI_MATURITY_SPREAD[[#This Row],[ITEM_CODE]])</f>
        <v>841_5Y</v>
      </c>
    </row>
    <row r="24" spans="1:21" x14ac:dyDescent="0.25">
      <c r="A24" t="s">
        <v>13262</v>
      </c>
      <c r="B24" t="s">
        <v>15820</v>
      </c>
      <c r="C24" t="s">
        <v>16351</v>
      </c>
      <c r="D24" t="s">
        <v>157</v>
      </c>
      <c r="E24" s="2">
        <v>46175.443958333337</v>
      </c>
      <c r="F24" s="2">
        <v>46173</v>
      </c>
      <c r="G24">
        <v>138046211</v>
      </c>
      <c r="H24" t="s">
        <v>15821</v>
      </c>
      <c r="I24" t="s">
        <v>15822</v>
      </c>
      <c r="J24" t="s">
        <v>15823</v>
      </c>
      <c r="K24" t="s">
        <v>214</v>
      </c>
      <c r="L24">
        <v>9849335.9299999997</v>
      </c>
      <c r="M24">
        <v>0.31149378999999999</v>
      </c>
      <c r="N24">
        <v>9849335.9299999997</v>
      </c>
      <c r="O24">
        <v>0.31149378999999999</v>
      </c>
      <c r="P24">
        <v>9802190.4299999997</v>
      </c>
      <c r="Q24">
        <v>9802190.4299999997</v>
      </c>
      <c r="R24">
        <v>13</v>
      </c>
      <c r="S24">
        <v>1</v>
      </c>
      <c r="T24">
        <v>2</v>
      </c>
      <c r="U24" t="str">
        <f>_xlfn.CONCAT(FI_MATURITY_SPREAD[[#This Row],[PORTFOLIO_CODE]],"_",FI_MATURITY_SPREAD[[#This Row],[ITEM_CODE]])</f>
        <v>841_1Y</v>
      </c>
    </row>
    <row r="25" spans="1:21" x14ac:dyDescent="0.25">
      <c r="A25" t="s">
        <v>13262</v>
      </c>
      <c r="B25" t="s">
        <v>15820</v>
      </c>
      <c r="C25" t="s">
        <v>16351</v>
      </c>
      <c r="D25" t="s">
        <v>157</v>
      </c>
      <c r="E25" s="2">
        <v>46175.443958333337</v>
      </c>
      <c r="F25" s="2">
        <v>46173</v>
      </c>
      <c r="G25">
        <v>138046211</v>
      </c>
      <c r="H25" t="s">
        <v>15821</v>
      </c>
      <c r="I25" t="s">
        <v>15830</v>
      </c>
      <c r="J25" t="s">
        <v>14562</v>
      </c>
      <c r="K25" t="s">
        <v>214</v>
      </c>
      <c r="L25">
        <v>7570201.0999999996</v>
      </c>
      <c r="M25">
        <v>0.23941418</v>
      </c>
      <c r="N25">
        <v>7570201.0999999996</v>
      </c>
      <c r="O25">
        <v>0.23941418</v>
      </c>
      <c r="P25">
        <v>7550244.7999999998</v>
      </c>
      <c r="Q25">
        <v>7550244.7999999998</v>
      </c>
      <c r="R25">
        <v>14</v>
      </c>
      <c r="S25">
        <v>1</v>
      </c>
      <c r="T25">
        <v>3</v>
      </c>
      <c r="U25" t="str">
        <f>_xlfn.CONCAT(FI_MATURITY_SPREAD[[#This Row],[PORTFOLIO_CODE]],"_",FI_MATURITY_SPREAD[[#This Row],[ITEM_CODE]])</f>
        <v>841_12Y</v>
      </c>
    </row>
    <row r="26" spans="1:21" x14ac:dyDescent="0.25">
      <c r="A26" t="s">
        <v>13262</v>
      </c>
      <c r="B26" t="s">
        <v>15820</v>
      </c>
      <c r="C26" t="s">
        <v>16351</v>
      </c>
      <c r="D26" t="s">
        <v>157</v>
      </c>
      <c r="E26" s="2">
        <v>46175.443958333337</v>
      </c>
      <c r="F26" s="2">
        <v>46173</v>
      </c>
      <c r="G26">
        <v>138046211</v>
      </c>
      <c r="H26" t="s">
        <v>15821</v>
      </c>
      <c r="I26" t="s">
        <v>15847</v>
      </c>
      <c r="J26" t="s">
        <v>15848</v>
      </c>
      <c r="K26" t="s">
        <v>214</v>
      </c>
      <c r="L26">
        <v>622206.43999999994</v>
      </c>
      <c r="M26">
        <v>1.9677819999999999E-2</v>
      </c>
      <c r="N26">
        <v>622206.43999999994</v>
      </c>
      <c r="O26">
        <v>1.9677819999999999E-2</v>
      </c>
      <c r="P26">
        <v>673137.92</v>
      </c>
      <c r="Q26">
        <v>673137.92</v>
      </c>
      <c r="R26">
        <v>2</v>
      </c>
      <c r="S26">
        <v>1</v>
      </c>
      <c r="T26">
        <v>8</v>
      </c>
      <c r="U26" t="str">
        <f>_xlfn.CONCAT(FI_MATURITY_SPREAD[[#This Row],[PORTFOLIO_CODE]],"_",FI_MATURITY_SPREAD[[#This Row],[ITEM_CODE]])</f>
        <v>841_NFI</v>
      </c>
    </row>
  </sheetData>
  <pageMargins left="0.7" right="0.7" top="0.75" bottom="0.75" header="0.3" footer="0.3"/>
  <tableParts count="1">
    <tablePart r:id="rId1"/>
  </tablePart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3FE8-2C3C-46D7-9199-D1DBEC434544}">
  <dimension ref="A1:Z6642"/>
  <sheetViews>
    <sheetView workbookViewId="0"/>
  </sheetViews>
  <sheetFormatPr defaultRowHeight="15" x14ac:dyDescent="0.25"/>
  <cols>
    <col min="1" max="1" width="11.85546875" bestFit="1" customWidth="1"/>
    <col min="2" max="2" width="24.7109375" bestFit="1" customWidth="1"/>
    <col min="3" max="3" width="81.140625" bestFit="1" customWidth="1"/>
    <col min="4" max="4" width="14.28515625" bestFit="1" customWidth="1"/>
    <col min="5" max="6" width="81.140625" bestFit="1" customWidth="1"/>
    <col min="7" max="8" width="15.85546875" bestFit="1" customWidth="1"/>
    <col min="9" max="9" width="12.28515625" bestFit="1" customWidth="1"/>
    <col min="10" max="10" width="14" bestFit="1" customWidth="1"/>
    <col min="11" max="11" width="24.5703125" bestFit="1" customWidth="1"/>
    <col min="12" max="12" width="13.28515625" bestFit="1" customWidth="1"/>
    <col min="13" max="13" width="81.140625" bestFit="1" customWidth="1"/>
    <col min="14" max="14" width="21.85546875" bestFit="1" customWidth="1"/>
    <col min="15" max="15" width="19.28515625" bestFit="1" customWidth="1"/>
    <col min="16" max="16" width="81.140625" bestFit="1" customWidth="1"/>
    <col min="17" max="17" width="20.42578125" bestFit="1" customWidth="1"/>
    <col min="18" max="18" width="81.140625" bestFit="1" customWidth="1"/>
    <col min="19" max="19" width="21.42578125" bestFit="1" customWidth="1"/>
    <col min="20" max="20" width="22.42578125" bestFit="1" customWidth="1"/>
    <col min="21" max="21" width="10.5703125" bestFit="1" customWidth="1"/>
    <col min="22" max="22" width="81.140625" bestFit="1" customWidth="1"/>
    <col min="23" max="23" width="18.42578125" bestFit="1" customWidth="1"/>
    <col min="24" max="24" width="22.7109375" bestFit="1" customWidth="1"/>
    <col min="25" max="25" width="20.5703125" bestFit="1" customWidth="1"/>
    <col min="26" max="26" width="24" bestFit="1" customWidth="1"/>
  </cols>
  <sheetData>
    <row r="1" spans="1:26" x14ac:dyDescent="0.25">
      <c r="A1" t="s">
        <v>109</v>
      </c>
      <c r="B1" t="s">
        <v>156</v>
      </c>
      <c r="C1" t="s">
        <v>190</v>
      </c>
      <c r="D1" t="s">
        <v>191</v>
      </c>
      <c r="E1" t="s">
        <v>20</v>
      </c>
      <c r="F1" t="s">
        <v>192</v>
      </c>
      <c r="G1" t="s">
        <v>154</v>
      </c>
      <c r="H1" t="s">
        <v>3</v>
      </c>
      <c r="I1" t="s">
        <v>193</v>
      </c>
      <c r="J1" t="s">
        <v>194</v>
      </c>
      <c r="K1" t="s">
        <v>195</v>
      </c>
      <c r="L1" t="s">
        <v>196</v>
      </c>
      <c r="M1" t="s">
        <v>197</v>
      </c>
      <c r="N1" t="s">
        <v>198</v>
      </c>
      <c r="O1" t="s">
        <v>199</v>
      </c>
      <c r="P1" t="s">
        <v>200</v>
      </c>
      <c r="Q1" t="s">
        <v>201</v>
      </c>
      <c r="R1" t="s">
        <v>202</v>
      </c>
      <c r="S1" t="s">
        <v>203</v>
      </c>
      <c r="T1" t="s">
        <v>204</v>
      </c>
      <c r="U1" t="s">
        <v>205</v>
      </c>
      <c r="V1" t="s">
        <v>206</v>
      </c>
      <c r="W1" t="s">
        <v>207</v>
      </c>
      <c r="X1" t="s">
        <v>14687</v>
      </c>
      <c r="Y1" t="s">
        <v>15092</v>
      </c>
      <c r="Z1" t="s">
        <v>15093</v>
      </c>
    </row>
    <row r="2" spans="1:26" x14ac:dyDescent="0.25">
      <c r="A2">
        <v>1566</v>
      </c>
      <c r="B2" t="s">
        <v>208</v>
      </c>
      <c r="C2" t="s">
        <v>209</v>
      </c>
      <c r="D2" t="s">
        <v>210</v>
      </c>
      <c r="G2" s="2">
        <v>40148</v>
      </c>
      <c r="H2" s="2">
        <v>42736</v>
      </c>
      <c r="J2" t="s">
        <v>211</v>
      </c>
      <c r="K2" t="s">
        <v>212</v>
      </c>
      <c r="L2" t="s">
        <v>213</v>
      </c>
      <c r="O2">
        <v>0</v>
      </c>
      <c r="Q2" s="2"/>
      <c r="S2">
        <v>0</v>
      </c>
      <c r="T2" t="s">
        <v>213</v>
      </c>
      <c r="W2" t="s">
        <v>214</v>
      </c>
      <c r="X2">
        <v>0</v>
      </c>
    </row>
    <row r="3" spans="1:26" x14ac:dyDescent="0.25">
      <c r="A3">
        <v>2175</v>
      </c>
      <c r="B3" t="s">
        <v>215</v>
      </c>
      <c r="C3" t="s">
        <v>216</v>
      </c>
      <c r="D3" t="s">
        <v>217</v>
      </c>
      <c r="G3" s="2">
        <v>40787</v>
      </c>
      <c r="H3" s="2">
        <v>43555</v>
      </c>
      <c r="I3" t="s">
        <v>218</v>
      </c>
      <c r="J3" t="s">
        <v>211</v>
      </c>
      <c r="K3" t="s">
        <v>219</v>
      </c>
      <c r="L3" t="s">
        <v>213</v>
      </c>
      <c r="O3">
        <v>0</v>
      </c>
      <c r="Q3" s="2"/>
      <c r="S3">
        <v>0</v>
      </c>
      <c r="T3" t="s">
        <v>213</v>
      </c>
      <c r="W3" t="s">
        <v>214</v>
      </c>
      <c r="X3">
        <v>0</v>
      </c>
    </row>
    <row r="4" spans="1:26" x14ac:dyDescent="0.25">
      <c r="A4">
        <v>2176</v>
      </c>
      <c r="B4" t="s">
        <v>220</v>
      </c>
      <c r="C4" t="s">
        <v>221</v>
      </c>
      <c r="D4" t="s">
        <v>222</v>
      </c>
      <c r="G4" s="2">
        <v>40787</v>
      </c>
      <c r="H4" s="2">
        <v>43555</v>
      </c>
      <c r="I4" t="s">
        <v>218</v>
      </c>
      <c r="J4" t="s">
        <v>211</v>
      </c>
      <c r="K4" t="s">
        <v>219</v>
      </c>
      <c r="L4" t="s">
        <v>213</v>
      </c>
      <c r="O4">
        <v>0</v>
      </c>
      <c r="Q4" s="2"/>
      <c r="S4">
        <v>0</v>
      </c>
      <c r="T4" t="s">
        <v>213</v>
      </c>
      <c r="W4" t="s">
        <v>214</v>
      </c>
      <c r="X4">
        <v>0</v>
      </c>
    </row>
    <row r="5" spans="1:26" x14ac:dyDescent="0.25">
      <c r="A5">
        <v>2177</v>
      </c>
      <c r="B5" t="s">
        <v>223</v>
      </c>
      <c r="C5" t="s">
        <v>224</v>
      </c>
      <c r="D5" t="s">
        <v>225</v>
      </c>
      <c r="G5" s="2">
        <v>40787</v>
      </c>
      <c r="H5" s="2">
        <v>43555</v>
      </c>
      <c r="I5" t="s">
        <v>226</v>
      </c>
      <c r="J5" t="s">
        <v>211</v>
      </c>
      <c r="K5" t="s">
        <v>219</v>
      </c>
      <c r="L5" t="s">
        <v>213</v>
      </c>
      <c r="O5">
        <v>38</v>
      </c>
      <c r="Q5" s="2"/>
      <c r="S5">
        <v>0</v>
      </c>
      <c r="T5" t="s">
        <v>213</v>
      </c>
      <c r="W5" t="s">
        <v>214</v>
      </c>
      <c r="X5">
        <v>0</v>
      </c>
    </row>
    <row r="6" spans="1:26" x14ac:dyDescent="0.25">
      <c r="A6">
        <v>2178</v>
      </c>
      <c r="B6" t="s">
        <v>227</v>
      </c>
      <c r="C6" t="s">
        <v>228</v>
      </c>
      <c r="D6" t="s">
        <v>229</v>
      </c>
      <c r="G6" s="2">
        <v>40787</v>
      </c>
      <c r="H6" s="2">
        <v>43555</v>
      </c>
      <c r="I6" t="s">
        <v>226</v>
      </c>
      <c r="J6" t="s">
        <v>211</v>
      </c>
      <c r="K6" t="s">
        <v>219</v>
      </c>
      <c r="L6" t="s">
        <v>213</v>
      </c>
      <c r="O6">
        <v>0</v>
      </c>
      <c r="Q6" s="2"/>
      <c r="S6">
        <v>0</v>
      </c>
      <c r="T6" t="s">
        <v>213</v>
      </c>
      <c r="W6" t="s">
        <v>214</v>
      </c>
      <c r="X6">
        <v>0</v>
      </c>
    </row>
    <row r="7" spans="1:26" x14ac:dyDescent="0.25">
      <c r="A7">
        <v>2179</v>
      </c>
      <c r="B7" t="s">
        <v>230</v>
      </c>
      <c r="C7" t="s">
        <v>231</v>
      </c>
      <c r="D7" t="s">
        <v>232</v>
      </c>
      <c r="G7" s="2">
        <v>40787</v>
      </c>
      <c r="H7" s="2">
        <v>43555</v>
      </c>
      <c r="I7" t="s">
        <v>226</v>
      </c>
      <c r="J7" t="s">
        <v>211</v>
      </c>
      <c r="K7" t="s">
        <v>219</v>
      </c>
      <c r="L7" t="s">
        <v>213</v>
      </c>
      <c r="O7">
        <v>0</v>
      </c>
      <c r="Q7" s="2"/>
      <c r="S7">
        <v>0</v>
      </c>
      <c r="T7" t="s">
        <v>213</v>
      </c>
      <c r="W7" t="s">
        <v>214</v>
      </c>
      <c r="X7">
        <v>0</v>
      </c>
    </row>
    <row r="8" spans="1:26" x14ac:dyDescent="0.25">
      <c r="A8">
        <v>2180</v>
      </c>
      <c r="B8" t="s">
        <v>233</v>
      </c>
      <c r="C8" t="s">
        <v>234</v>
      </c>
      <c r="D8" t="s">
        <v>235</v>
      </c>
      <c r="G8" s="2">
        <v>40787</v>
      </c>
      <c r="H8" s="2">
        <v>43555</v>
      </c>
      <c r="I8" t="s">
        <v>218</v>
      </c>
      <c r="J8" t="s">
        <v>211</v>
      </c>
      <c r="K8" t="s">
        <v>219</v>
      </c>
      <c r="L8" t="s">
        <v>213</v>
      </c>
      <c r="O8">
        <v>0</v>
      </c>
      <c r="Q8" s="2"/>
      <c r="S8">
        <v>0</v>
      </c>
      <c r="T8" t="s">
        <v>213</v>
      </c>
      <c r="W8" t="s">
        <v>214</v>
      </c>
      <c r="X8">
        <v>0</v>
      </c>
    </row>
    <row r="9" spans="1:26" x14ac:dyDescent="0.25">
      <c r="A9">
        <v>2181</v>
      </c>
      <c r="B9" t="s">
        <v>236</v>
      </c>
      <c r="C9" t="s">
        <v>237</v>
      </c>
      <c r="D9" t="s">
        <v>238</v>
      </c>
      <c r="G9" s="2">
        <v>40787</v>
      </c>
      <c r="H9" s="2">
        <v>43555</v>
      </c>
      <c r="I9" t="s">
        <v>218</v>
      </c>
      <c r="J9" t="s">
        <v>211</v>
      </c>
      <c r="K9" t="s">
        <v>219</v>
      </c>
      <c r="L9" t="s">
        <v>213</v>
      </c>
      <c r="O9">
        <v>8</v>
      </c>
      <c r="Q9" s="2"/>
      <c r="S9">
        <v>0</v>
      </c>
      <c r="T9" t="s">
        <v>213</v>
      </c>
      <c r="W9" t="s">
        <v>214</v>
      </c>
      <c r="X9">
        <v>0</v>
      </c>
    </row>
    <row r="10" spans="1:26" x14ac:dyDescent="0.25">
      <c r="A10">
        <v>935</v>
      </c>
      <c r="B10" t="s">
        <v>239</v>
      </c>
      <c r="C10" t="s">
        <v>240</v>
      </c>
      <c r="D10" t="s">
        <v>241</v>
      </c>
      <c r="G10" s="2">
        <v>39630</v>
      </c>
      <c r="H10" s="2">
        <v>40755</v>
      </c>
      <c r="J10" t="s">
        <v>211</v>
      </c>
      <c r="K10" t="s">
        <v>242</v>
      </c>
      <c r="L10" t="s">
        <v>213</v>
      </c>
      <c r="O10">
        <v>0</v>
      </c>
      <c r="Q10" s="2"/>
      <c r="S10">
        <v>0</v>
      </c>
      <c r="T10" t="s">
        <v>213</v>
      </c>
      <c r="W10" t="s">
        <v>214</v>
      </c>
      <c r="X10">
        <v>0</v>
      </c>
    </row>
    <row r="11" spans="1:26" x14ac:dyDescent="0.25">
      <c r="A11">
        <v>936</v>
      </c>
      <c r="B11" t="s">
        <v>243</v>
      </c>
      <c r="C11" t="s">
        <v>244</v>
      </c>
      <c r="D11" t="s">
        <v>245</v>
      </c>
      <c r="G11" s="2">
        <v>39630</v>
      </c>
      <c r="H11" s="2">
        <v>40755</v>
      </c>
      <c r="I11" t="s">
        <v>226</v>
      </c>
      <c r="J11" t="s">
        <v>211</v>
      </c>
      <c r="K11" t="s">
        <v>242</v>
      </c>
      <c r="L11" t="s">
        <v>213</v>
      </c>
      <c r="O11">
        <v>1461</v>
      </c>
      <c r="Q11" s="2"/>
      <c r="S11">
        <v>0</v>
      </c>
      <c r="T11" t="s">
        <v>213</v>
      </c>
      <c r="W11" t="s">
        <v>214</v>
      </c>
      <c r="X11">
        <v>0</v>
      </c>
    </row>
    <row r="12" spans="1:26" x14ac:dyDescent="0.25">
      <c r="A12">
        <v>937</v>
      </c>
      <c r="B12" t="s">
        <v>246</v>
      </c>
      <c r="C12" t="s">
        <v>247</v>
      </c>
      <c r="D12" t="s">
        <v>248</v>
      </c>
      <c r="G12" s="2">
        <v>39630</v>
      </c>
      <c r="H12" s="2">
        <v>40755</v>
      </c>
      <c r="I12" t="s">
        <v>226</v>
      </c>
      <c r="J12" t="s">
        <v>211</v>
      </c>
      <c r="K12" t="s">
        <v>242</v>
      </c>
      <c r="L12" t="s">
        <v>213</v>
      </c>
      <c r="O12">
        <v>0</v>
      </c>
      <c r="Q12" s="2"/>
      <c r="S12">
        <v>0</v>
      </c>
      <c r="T12" t="s">
        <v>213</v>
      </c>
      <c r="W12" t="s">
        <v>214</v>
      </c>
      <c r="X12">
        <v>0</v>
      </c>
    </row>
    <row r="13" spans="1:26" x14ac:dyDescent="0.25">
      <c r="A13">
        <v>938</v>
      </c>
      <c r="B13" t="s">
        <v>249</v>
      </c>
      <c r="C13" t="s">
        <v>250</v>
      </c>
      <c r="D13" t="s">
        <v>251</v>
      </c>
      <c r="G13" s="2">
        <v>39630</v>
      </c>
      <c r="H13" s="2">
        <v>40755</v>
      </c>
      <c r="I13" t="s">
        <v>226</v>
      </c>
      <c r="J13" t="s">
        <v>211</v>
      </c>
      <c r="K13" t="s">
        <v>242</v>
      </c>
      <c r="L13" t="s">
        <v>213</v>
      </c>
      <c r="O13">
        <v>0</v>
      </c>
      <c r="Q13" s="2"/>
      <c r="S13">
        <v>0</v>
      </c>
      <c r="T13" t="s">
        <v>213</v>
      </c>
      <c r="W13" t="s">
        <v>214</v>
      </c>
      <c r="X13">
        <v>0</v>
      </c>
    </row>
    <row r="14" spans="1:26" x14ac:dyDescent="0.25">
      <c r="A14">
        <v>939</v>
      </c>
      <c r="B14" t="s">
        <v>252</v>
      </c>
      <c r="C14" t="s">
        <v>253</v>
      </c>
      <c r="D14" t="s">
        <v>210</v>
      </c>
      <c r="G14" s="2">
        <v>39630</v>
      </c>
      <c r="H14" s="2">
        <v>40755</v>
      </c>
      <c r="J14" t="s">
        <v>211</v>
      </c>
      <c r="K14" t="s">
        <v>242</v>
      </c>
      <c r="L14" t="s">
        <v>213</v>
      </c>
      <c r="O14">
        <v>0</v>
      </c>
      <c r="Q14" s="2"/>
      <c r="S14">
        <v>0</v>
      </c>
      <c r="T14" t="s">
        <v>213</v>
      </c>
      <c r="W14" t="s">
        <v>214</v>
      </c>
      <c r="X14">
        <v>0</v>
      </c>
    </row>
    <row r="15" spans="1:26" x14ac:dyDescent="0.25">
      <c r="A15">
        <v>940</v>
      </c>
      <c r="B15" t="s">
        <v>254</v>
      </c>
      <c r="C15" t="s">
        <v>255</v>
      </c>
      <c r="D15" t="s">
        <v>256</v>
      </c>
      <c r="G15" s="2">
        <v>39630</v>
      </c>
      <c r="H15" s="2">
        <v>40755</v>
      </c>
      <c r="I15" t="s">
        <v>226</v>
      </c>
      <c r="J15" t="s">
        <v>211</v>
      </c>
      <c r="K15" t="s">
        <v>242</v>
      </c>
      <c r="L15" t="s">
        <v>213</v>
      </c>
      <c r="O15">
        <v>0</v>
      </c>
      <c r="Q15" s="2"/>
      <c r="S15">
        <v>0</v>
      </c>
      <c r="T15" t="s">
        <v>213</v>
      </c>
      <c r="W15" t="s">
        <v>214</v>
      </c>
      <c r="X15">
        <v>0</v>
      </c>
    </row>
    <row r="16" spans="1:26" x14ac:dyDescent="0.25">
      <c r="A16">
        <v>941</v>
      </c>
      <c r="B16" t="s">
        <v>257</v>
      </c>
      <c r="C16" t="s">
        <v>258</v>
      </c>
      <c r="D16" t="s">
        <v>241</v>
      </c>
      <c r="G16" s="2">
        <v>39882</v>
      </c>
      <c r="H16" s="2">
        <v>43465</v>
      </c>
      <c r="I16" t="s">
        <v>226</v>
      </c>
      <c r="J16" t="s">
        <v>211</v>
      </c>
      <c r="K16" t="s">
        <v>259</v>
      </c>
      <c r="L16" t="s">
        <v>213</v>
      </c>
      <c r="O16">
        <v>0</v>
      </c>
      <c r="Q16" s="2"/>
      <c r="S16">
        <v>0</v>
      </c>
      <c r="T16" t="s">
        <v>213</v>
      </c>
      <c r="W16" t="s">
        <v>214</v>
      </c>
      <c r="X16">
        <v>0</v>
      </c>
    </row>
    <row r="17" spans="1:24" x14ac:dyDescent="0.25">
      <c r="A17">
        <v>942</v>
      </c>
      <c r="B17" t="s">
        <v>260</v>
      </c>
      <c r="C17" t="s">
        <v>261</v>
      </c>
      <c r="D17" t="s">
        <v>210</v>
      </c>
      <c r="G17" s="2">
        <v>39882</v>
      </c>
      <c r="H17" s="2">
        <v>43555</v>
      </c>
      <c r="J17" t="s">
        <v>211</v>
      </c>
      <c r="K17" t="s">
        <v>259</v>
      </c>
      <c r="L17" t="s">
        <v>213</v>
      </c>
      <c r="O17">
        <v>0</v>
      </c>
      <c r="Q17" s="2"/>
      <c r="S17">
        <v>0</v>
      </c>
      <c r="T17" t="s">
        <v>213</v>
      </c>
      <c r="W17" t="s">
        <v>214</v>
      </c>
      <c r="X17">
        <v>0</v>
      </c>
    </row>
    <row r="18" spans="1:24" x14ac:dyDescent="0.25">
      <c r="A18">
        <v>943</v>
      </c>
      <c r="B18" t="s">
        <v>262</v>
      </c>
      <c r="C18" t="s">
        <v>263</v>
      </c>
      <c r="D18" t="s">
        <v>248</v>
      </c>
      <c r="G18" s="2">
        <v>39882</v>
      </c>
      <c r="H18" s="2">
        <v>43465</v>
      </c>
      <c r="I18" t="s">
        <v>226</v>
      </c>
      <c r="J18" t="s">
        <v>211</v>
      </c>
      <c r="K18" t="s">
        <v>259</v>
      </c>
      <c r="L18" t="s">
        <v>213</v>
      </c>
      <c r="O18">
        <v>0</v>
      </c>
      <c r="Q18" s="2"/>
      <c r="S18">
        <v>0</v>
      </c>
      <c r="T18" t="s">
        <v>213</v>
      </c>
      <c r="W18" t="s">
        <v>214</v>
      </c>
      <c r="X18">
        <v>0</v>
      </c>
    </row>
    <row r="19" spans="1:24" x14ac:dyDescent="0.25">
      <c r="A19">
        <v>944</v>
      </c>
      <c r="B19" t="s">
        <v>264</v>
      </c>
      <c r="C19" t="s">
        <v>265</v>
      </c>
      <c r="D19" t="s">
        <v>251</v>
      </c>
      <c r="G19" s="2">
        <v>39882</v>
      </c>
      <c r="H19" s="2">
        <v>43465</v>
      </c>
      <c r="I19" t="s">
        <v>226</v>
      </c>
      <c r="J19" t="s">
        <v>211</v>
      </c>
      <c r="K19" t="s">
        <v>259</v>
      </c>
      <c r="L19" t="s">
        <v>213</v>
      </c>
      <c r="O19">
        <v>0</v>
      </c>
      <c r="Q19" s="2"/>
      <c r="S19">
        <v>0</v>
      </c>
      <c r="T19" t="s">
        <v>213</v>
      </c>
      <c r="W19" t="s">
        <v>214</v>
      </c>
      <c r="X19">
        <v>0</v>
      </c>
    </row>
    <row r="20" spans="1:24" x14ac:dyDescent="0.25">
      <c r="A20">
        <v>945</v>
      </c>
      <c r="B20" t="s">
        <v>266</v>
      </c>
      <c r="C20" t="s">
        <v>267</v>
      </c>
      <c r="D20" t="s">
        <v>256</v>
      </c>
      <c r="G20" s="2">
        <v>39882</v>
      </c>
      <c r="H20" s="2">
        <v>43555</v>
      </c>
      <c r="I20" t="s">
        <v>226</v>
      </c>
      <c r="J20" t="s">
        <v>211</v>
      </c>
      <c r="K20" t="s">
        <v>259</v>
      </c>
      <c r="L20" t="s">
        <v>213</v>
      </c>
      <c r="O20">
        <v>0</v>
      </c>
      <c r="Q20" s="2"/>
      <c r="S20">
        <v>0</v>
      </c>
      <c r="T20" t="s">
        <v>213</v>
      </c>
      <c r="W20" t="s">
        <v>214</v>
      </c>
      <c r="X20">
        <v>0</v>
      </c>
    </row>
    <row r="21" spans="1:24" x14ac:dyDescent="0.25">
      <c r="A21">
        <v>962</v>
      </c>
      <c r="B21" t="s">
        <v>268</v>
      </c>
      <c r="C21" t="s">
        <v>269</v>
      </c>
      <c r="D21" t="s">
        <v>241</v>
      </c>
      <c r="F21" t="s">
        <v>270</v>
      </c>
      <c r="G21" s="2">
        <v>37257</v>
      </c>
      <c r="H21" s="2">
        <v>41729</v>
      </c>
      <c r="I21" t="s">
        <v>226</v>
      </c>
      <c r="J21" t="s">
        <v>211</v>
      </c>
      <c r="K21" t="s">
        <v>271</v>
      </c>
      <c r="L21" t="s">
        <v>213</v>
      </c>
      <c r="M21" t="s">
        <v>272</v>
      </c>
      <c r="O21">
        <v>0</v>
      </c>
      <c r="Q21" s="2"/>
      <c r="S21">
        <v>0</v>
      </c>
      <c r="T21" t="s">
        <v>213</v>
      </c>
      <c r="W21" t="s">
        <v>214</v>
      </c>
      <c r="X21">
        <v>0</v>
      </c>
    </row>
    <row r="22" spans="1:24" x14ac:dyDescent="0.25">
      <c r="A22">
        <v>963</v>
      </c>
      <c r="B22" t="s">
        <v>273</v>
      </c>
      <c r="C22" t="s">
        <v>274</v>
      </c>
      <c r="D22" t="s">
        <v>256</v>
      </c>
      <c r="G22" s="2">
        <v>38169</v>
      </c>
      <c r="H22" s="2">
        <v>41729</v>
      </c>
      <c r="I22" t="s">
        <v>226</v>
      </c>
      <c r="J22" t="s">
        <v>211</v>
      </c>
      <c r="K22" t="s">
        <v>271</v>
      </c>
      <c r="L22" t="s">
        <v>213</v>
      </c>
      <c r="O22">
        <v>0</v>
      </c>
      <c r="Q22" s="2"/>
      <c r="S22">
        <v>0</v>
      </c>
      <c r="T22" t="s">
        <v>213</v>
      </c>
      <c r="W22" t="s">
        <v>214</v>
      </c>
      <c r="X22">
        <v>0</v>
      </c>
    </row>
    <row r="23" spans="1:24" x14ac:dyDescent="0.25">
      <c r="A23">
        <v>1966</v>
      </c>
      <c r="B23" t="s">
        <v>275</v>
      </c>
      <c r="C23" t="s">
        <v>276</v>
      </c>
      <c r="D23" t="s">
        <v>248</v>
      </c>
      <c r="G23" s="2">
        <v>40452</v>
      </c>
      <c r="H23" s="2">
        <v>42460</v>
      </c>
      <c r="I23" t="s">
        <v>226</v>
      </c>
      <c r="J23" t="s">
        <v>211</v>
      </c>
      <c r="K23" t="s">
        <v>277</v>
      </c>
      <c r="L23" t="s">
        <v>213</v>
      </c>
      <c r="O23">
        <v>0</v>
      </c>
      <c r="Q23" s="2"/>
      <c r="S23">
        <v>0</v>
      </c>
      <c r="T23" t="s">
        <v>213</v>
      </c>
      <c r="W23" t="s">
        <v>214</v>
      </c>
      <c r="X23">
        <v>0</v>
      </c>
    </row>
    <row r="24" spans="1:24" x14ac:dyDescent="0.25">
      <c r="A24">
        <v>965</v>
      </c>
      <c r="B24" t="s">
        <v>278</v>
      </c>
      <c r="C24" t="s">
        <v>279</v>
      </c>
      <c r="D24" t="s">
        <v>251</v>
      </c>
      <c r="G24" s="2">
        <v>38169</v>
      </c>
      <c r="H24" s="2">
        <v>41729</v>
      </c>
      <c r="I24" t="s">
        <v>226</v>
      </c>
      <c r="J24" t="s">
        <v>211</v>
      </c>
      <c r="K24" t="s">
        <v>271</v>
      </c>
      <c r="L24" t="s">
        <v>213</v>
      </c>
      <c r="O24">
        <v>0</v>
      </c>
      <c r="Q24" s="2"/>
      <c r="S24">
        <v>0</v>
      </c>
      <c r="T24" t="s">
        <v>213</v>
      </c>
      <c r="W24" t="s">
        <v>214</v>
      </c>
      <c r="X24">
        <v>0</v>
      </c>
    </row>
    <row r="25" spans="1:24" x14ac:dyDescent="0.25">
      <c r="A25">
        <v>1967</v>
      </c>
      <c r="B25" t="s">
        <v>280</v>
      </c>
      <c r="C25" t="s">
        <v>281</v>
      </c>
      <c r="D25" t="s">
        <v>248</v>
      </c>
      <c r="G25" s="2">
        <v>40452</v>
      </c>
      <c r="H25" s="2">
        <v>42460</v>
      </c>
      <c r="I25" t="s">
        <v>226</v>
      </c>
      <c r="J25" t="s">
        <v>211</v>
      </c>
      <c r="K25" t="s">
        <v>282</v>
      </c>
      <c r="L25" t="s">
        <v>213</v>
      </c>
      <c r="O25">
        <v>0</v>
      </c>
      <c r="Q25" s="2"/>
      <c r="S25">
        <v>0</v>
      </c>
      <c r="T25" t="s">
        <v>213</v>
      </c>
      <c r="W25" t="s">
        <v>214</v>
      </c>
      <c r="X25">
        <v>0</v>
      </c>
    </row>
    <row r="26" spans="1:24" x14ac:dyDescent="0.25">
      <c r="A26">
        <v>981</v>
      </c>
      <c r="B26" t="s">
        <v>283</v>
      </c>
      <c r="C26" t="s">
        <v>284</v>
      </c>
      <c r="D26" t="s">
        <v>285</v>
      </c>
      <c r="G26" s="2">
        <v>38169</v>
      </c>
      <c r="H26" s="2"/>
      <c r="I26" t="s">
        <v>226</v>
      </c>
      <c r="J26" t="s">
        <v>211</v>
      </c>
      <c r="K26" t="s">
        <v>137</v>
      </c>
      <c r="L26" t="s">
        <v>213</v>
      </c>
      <c r="O26">
        <v>0</v>
      </c>
      <c r="Q26" s="2"/>
      <c r="S26">
        <v>0</v>
      </c>
      <c r="T26" t="s">
        <v>213</v>
      </c>
      <c r="W26" t="s">
        <v>214</v>
      </c>
      <c r="X26">
        <v>0</v>
      </c>
    </row>
    <row r="27" spans="1:24" x14ac:dyDescent="0.25">
      <c r="A27">
        <v>928</v>
      </c>
      <c r="B27" t="s">
        <v>286</v>
      </c>
      <c r="C27" t="s">
        <v>287</v>
      </c>
      <c r="D27" t="s">
        <v>288</v>
      </c>
      <c r="G27" s="2">
        <v>42307</v>
      </c>
      <c r="H27" s="2"/>
      <c r="J27" t="s">
        <v>211</v>
      </c>
      <c r="K27" t="s">
        <v>289</v>
      </c>
      <c r="L27" t="s">
        <v>213</v>
      </c>
      <c r="O27">
        <v>-1</v>
      </c>
      <c r="Q27" s="2"/>
      <c r="S27">
        <v>0</v>
      </c>
      <c r="T27" t="s">
        <v>213</v>
      </c>
      <c r="W27" t="s">
        <v>214</v>
      </c>
      <c r="X27">
        <v>0</v>
      </c>
    </row>
    <row r="28" spans="1:24" x14ac:dyDescent="0.25">
      <c r="A28">
        <v>43</v>
      </c>
      <c r="B28" t="s">
        <v>290</v>
      </c>
      <c r="C28" t="s">
        <v>291</v>
      </c>
      <c r="D28" t="s">
        <v>251</v>
      </c>
      <c r="G28" s="2">
        <v>39479</v>
      </c>
      <c r="H28" s="2">
        <v>1</v>
      </c>
      <c r="I28" t="s">
        <v>226</v>
      </c>
      <c r="J28" t="s">
        <v>211</v>
      </c>
      <c r="K28" t="s">
        <v>289</v>
      </c>
      <c r="L28" t="s">
        <v>213</v>
      </c>
      <c r="O28">
        <v>0</v>
      </c>
      <c r="Q28" s="2"/>
      <c r="S28">
        <v>0</v>
      </c>
      <c r="T28" t="s">
        <v>213</v>
      </c>
      <c r="W28" t="s">
        <v>214</v>
      </c>
      <c r="X28">
        <v>0</v>
      </c>
    </row>
    <row r="29" spans="1:24" x14ac:dyDescent="0.25">
      <c r="A29">
        <v>44</v>
      </c>
      <c r="B29" t="s">
        <v>292</v>
      </c>
      <c r="C29" t="s">
        <v>293</v>
      </c>
      <c r="D29" t="s">
        <v>294</v>
      </c>
      <c r="G29" s="2">
        <v>39479</v>
      </c>
      <c r="H29" s="2"/>
      <c r="I29" t="s">
        <v>226</v>
      </c>
      <c r="J29" t="s">
        <v>211</v>
      </c>
      <c r="K29" t="s">
        <v>289</v>
      </c>
      <c r="L29" t="s">
        <v>213</v>
      </c>
      <c r="O29">
        <v>0</v>
      </c>
      <c r="Q29" s="2"/>
      <c r="S29">
        <v>0</v>
      </c>
      <c r="T29" t="s">
        <v>213</v>
      </c>
      <c r="W29" t="s">
        <v>214</v>
      </c>
      <c r="X29">
        <v>0</v>
      </c>
    </row>
    <row r="30" spans="1:24" x14ac:dyDescent="0.25">
      <c r="A30">
        <v>45</v>
      </c>
      <c r="B30" t="s">
        <v>295</v>
      </c>
      <c r="C30" t="s">
        <v>296</v>
      </c>
      <c r="D30" t="s">
        <v>297</v>
      </c>
      <c r="G30" s="2">
        <v>39479</v>
      </c>
      <c r="H30" s="2"/>
      <c r="I30" t="s">
        <v>226</v>
      </c>
      <c r="J30" t="s">
        <v>211</v>
      </c>
      <c r="K30" t="s">
        <v>289</v>
      </c>
      <c r="L30" t="s">
        <v>213</v>
      </c>
      <c r="O30">
        <v>0</v>
      </c>
      <c r="Q30" s="2"/>
      <c r="S30">
        <v>0</v>
      </c>
      <c r="T30" t="s">
        <v>213</v>
      </c>
      <c r="W30" t="s">
        <v>214</v>
      </c>
      <c r="X30">
        <v>0</v>
      </c>
    </row>
    <row r="31" spans="1:24" x14ac:dyDescent="0.25">
      <c r="A31">
        <v>46</v>
      </c>
      <c r="B31" t="s">
        <v>298</v>
      </c>
      <c r="C31" t="s">
        <v>299</v>
      </c>
      <c r="D31" t="s">
        <v>300</v>
      </c>
      <c r="G31" s="2">
        <v>39479</v>
      </c>
      <c r="H31" s="2"/>
      <c r="I31" t="s">
        <v>226</v>
      </c>
      <c r="J31" t="s">
        <v>211</v>
      </c>
      <c r="K31" t="s">
        <v>289</v>
      </c>
      <c r="L31" t="s">
        <v>213</v>
      </c>
      <c r="O31">
        <v>0</v>
      </c>
      <c r="Q31" s="2"/>
      <c r="S31">
        <v>0</v>
      </c>
      <c r="T31" t="s">
        <v>213</v>
      </c>
      <c r="W31" t="s">
        <v>214</v>
      </c>
      <c r="X31">
        <v>0</v>
      </c>
    </row>
    <row r="32" spans="1:24" x14ac:dyDescent="0.25">
      <c r="A32">
        <v>47</v>
      </c>
      <c r="B32" t="s">
        <v>301</v>
      </c>
      <c r="C32" t="s">
        <v>302</v>
      </c>
      <c r="D32" t="s">
        <v>303</v>
      </c>
      <c r="G32" s="2">
        <v>38749</v>
      </c>
      <c r="H32" s="2"/>
      <c r="I32" t="s">
        <v>226</v>
      </c>
      <c r="J32" t="s">
        <v>211</v>
      </c>
      <c r="K32" t="s">
        <v>289</v>
      </c>
      <c r="L32" t="s">
        <v>213</v>
      </c>
      <c r="O32">
        <v>0</v>
      </c>
      <c r="Q32" s="2"/>
      <c r="S32">
        <v>0</v>
      </c>
      <c r="T32" t="s">
        <v>213</v>
      </c>
      <c r="W32" t="s">
        <v>214</v>
      </c>
      <c r="X32">
        <v>0</v>
      </c>
    </row>
    <row r="33" spans="1:24" x14ac:dyDescent="0.25">
      <c r="A33">
        <v>48</v>
      </c>
      <c r="B33" t="s">
        <v>304</v>
      </c>
      <c r="C33" t="s">
        <v>305</v>
      </c>
      <c r="D33" t="s">
        <v>225</v>
      </c>
      <c r="G33" s="2">
        <v>38749</v>
      </c>
      <c r="H33" s="2"/>
      <c r="I33" t="s">
        <v>226</v>
      </c>
      <c r="J33" t="s">
        <v>211</v>
      </c>
      <c r="K33" t="s">
        <v>289</v>
      </c>
      <c r="L33" t="s">
        <v>213</v>
      </c>
      <c r="O33">
        <v>0</v>
      </c>
      <c r="Q33" s="2"/>
      <c r="S33">
        <v>0</v>
      </c>
      <c r="T33" t="s">
        <v>213</v>
      </c>
      <c r="W33" t="s">
        <v>214</v>
      </c>
      <c r="X33">
        <v>0</v>
      </c>
    </row>
    <row r="34" spans="1:24" x14ac:dyDescent="0.25">
      <c r="A34">
        <v>49</v>
      </c>
      <c r="B34" t="s">
        <v>306</v>
      </c>
      <c r="C34" t="s">
        <v>307</v>
      </c>
      <c r="D34" t="s">
        <v>308</v>
      </c>
      <c r="G34" s="2">
        <v>38749</v>
      </c>
      <c r="H34" s="2"/>
      <c r="I34" t="s">
        <v>218</v>
      </c>
      <c r="J34" t="s">
        <v>211</v>
      </c>
      <c r="K34" t="s">
        <v>289</v>
      </c>
      <c r="L34" t="s">
        <v>213</v>
      </c>
      <c r="O34">
        <v>0</v>
      </c>
      <c r="Q34" s="2"/>
      <c r="S34">
        <v>0</v>
      </c>
      <c r="T34" t="s">
        <v>213</v>
      </c>
      <c r="W34" t="s">
        <v>214</v>
      </c>
      <c r="X34">
        <v>0</v>
      </c>
    </row>
    <row r="35" spans="1:24" x14ac:dyDescent="0.25">
      <c r="A35">
        <v>51</v>
      </c>
      <c r="B35" t="s">
        <v>309</v>
      </c>
      <c r="C35" t="s">
        <v>310</v>
      </c>
      <c r="D35" t="s">
        <v>311</v>
      </c>
      <c r="G35" s="2">
        <v>39479</v>
      </c>
      <c r="H35" s="2"/>
      <c r="I35" t="s">
        <v>226</v>
      </c>
      <c r="J35" t="s">
        <v>211</v>
      </c>
      <c r="K35" t="s">
        <v>289</v>
      </c>
      <c r="L35" t="s">
        <v>213</v>
      </c>
      <c r="O35">
        <v>0</v>
      </c>
      <c r="Q35" s="2"/>
      <c r="S35">
        <v>0</v>
      </c>
      <c r="T35" t="s">
        <v>213</v>
      </c>
      <c r="W35" t="s">
        <v>214</v>
      </c>
      <c r="X35">
        <v>0</v>
      </c>
    </row>
    <row r="36" spans="1:24" x14ac:dyDescent="0.25">
      <c r="A36">
        <v>52</v>
      </c>
      <c r="B36" t="s">
        <v>312</v>
      </c>
      <c r="C36" t="s">
        <v>313</v>
      </c>
      <c r="D36" t="s">
        <v>314</v>
      </c>
      <c r="G36" s="2">
        <v>39479</v>
      </c>
      <c r="H36" s="2"/>
      <c r="I36" t="s">
        <v>226</v>
      </c>
      <c r="J36" t="s">
        <v>211</v>
      </c>
      <c r="K36" t="s">
        <v>289</v>
      </c>
      <c r="L36" t="s">
        <v>213</v>
      </c>
      <c r="O36">
        <v>0</v>
      </c>
      <c r="Q36" s="2"/>
      <c r="S36">
        <v>0</v>
      </c>
      <c r="T36" t="s">
        <v>213</v>
      </c>
      <c r="W36" t="s">
        <v>214</v>
      </c>
      <c r="X36">
        <v>0</v>
      </c>
    </row>
    <row r="37" spans="1:24" x14ac:dyDescent="0.25">
      <c r="A37">
        <v>53</v>
      </c>
      <c r="B37" t="s">
        <v>315</v>
      </c>
      <c r="C37" t="s">
        <v>316</v>
      </c>
      <c r="D37" t="s">
        <v>317</v>
      </c>
      <c r="G37" s="2">
        <v>39480</v>
      </c>
      <c r="H37" s="2"/>
      <c r="I37" t="s">
        <v>226</v>
      </c>
      <c r="J37" t="s">
        <v>211</v>
      </c>
      <c r="K37" t="s">
        <v>289</v>
      </c>
      <c r="L37" t="s">
        <v>213</v>
      </c>
      <c r="O37">
        <v>0</v>
      </c>
      <c r="Q37" s="2"/>
      <c r="S37">
        <v>0</v>
      </c>
      <c r="T37" t="s">
        <v>213</v>
      </c>
      <c r="W37" t="s">
        <v>214</v>
      </c>
      <c r="X37">
        <v>0</v>
      </c>
    </row>
    <row r="38" spans="1:24" x14ac:dyDescent="0.25">
      <c r="A38">
        <v>54</v>
      </c>
      <c r="B38" t="s">
        <v>318</v>
      </c>
      <c r="C38" t="s">
        <v>319</v>
      </c>
      <c r="D38" t="s">
        <v>320</v>
      </c>
      <c r="G38" s="2">
        <v>39479</v>
      </c>
      <c r="H38" s="2"/>
      <c r="I38" t="s">
        <v>226</v>
      </c>
      <c r="J38" t="s">
        <v>211</v>
      </c>
      <c r="K38" t="s">
        <v>289</v>
      </c>
      <c r="L38" t="s">
        <v>213</v>
      </c>
      <c r="O38">
        <v>0</v>
      </c>
      <c r="Q38" s="2"/>
      <c r="S38">
        <v>0</v>
      </c>
      <c r="T38" t="s">
        <v>213</v>
      </c>
      <c r="W38" t="s">
        <v>214</v>
      </c>
      <c r="X38">
        <v>0</v>
      </c>
    </row>
    <row r="39" spans="1:24" x14ac:dyDescent="0.25">
      <c r="A39">
        <v>55</v>
      </c>
      <c r="B39" t="s">
        <v>321</v>
      </c>
      <c r="C39" t="s">
        <v>322</v>
      </c>
      <c r="D39" t="s">
        <v>323</v>
      </c>
      <c r="G39" s="2">
        <v>39479</v>
      </c>
      <c r="H39" s="2"/>
      <c r="I39" t="s">
        <v>226</v>
      </c>
      <c r="J39" t="s">
        <v>211</v>
      </c>
      <c r="K39" t="s">
        <v>289</v>
      </c>
      <c r="L39" t="s">
        <v>213</v>
      </c>
      <c r="O39">
        <v>0</v>
      </c>
      <c r="Q39" s="2"/>
      <c r="S39">
        <v>0</v>
      </c>
      <c r="T39" t="s">
        <v>213</v>
      </c>
      <c r="W39" t="s">
        <v>214</v>
      </c>
      <c r="X39">
        <v>0</v>
      </c>
    </row>
    <row r="40" spans="1:24" x14ac:dyDescent="0.25">
      <c r="A40">
        <v>56</v>
      </c>
      <c r="B40" t="s">
        <v>324</v>
      </c>
      <c r="C40" t="s">
        <v>325</v>
      </c>
      <c r="D40" t="s">
        <v>326</v>
      </c>
      <c r="G40" s="2">
        <v>39479</v>
      </c>
      <c r="H40" s="2"/>
      <c r="I40" t="s">
        <v>226</v>
      </c>
      <c r="J40" t="s">
        <v>211</v>
      </c>
      <c r="K40" t="s">
        <v>289</v>
      </c>
      <c r="L40" t="s">
        <v>213</v>
      </c>
      <c r="O40">
        <v>1868</v>
      </c>
      <c r="Q40" s="2"/>
      <c r="S40">
        <v>0</v>
      </c>
      <c r="T40" t="s">
        <v>213</v>
      </c>
      <c r="W40" t="s">
        <v>214</v>
      </c>
      <c r="X40">
        <v>0</v>
      </c>
    </row>
    <row r="41" spans="1:24" x14ac:dyDescent="0.25">
      <c r="A41">
        <v>57</v>
      </c>
      <c r="B41" t="s">
        <v>327</v>
      </c>
      <c r="C41" t="s">
        <v>328</v>
      </c>
      <c r="D41" t="s">
        <v>229</v>
      </c>
      <c r="G41" s="2">
        <v>39479</v>
      </c>
      <c r="H41" s="2"/>
      <c r="I41" t="s">
        <v>226</v>
      </c>
      <c r="J41" t="s">
        <v>211</v>
      </c>
      <c r="K41" t="s">
        <v>289</v>
      </c>
      <c r="L41" t="s">
        <v>213</v>
      </c>
      <c r="O41">
        <v>0</v>
      </c>
      <c r="Q41" s="2"/>
      <c r="S41">
        <v>0</v>
      </c>
      <c r="T41" t="s">
        <v>213</v>
      </c>
      <c r="W41" t="s">
        <v>214</v>
      </c>
      <c r="X41">
        <v>0</v>
      </c>
    </row>
    <row r="42" spans="1:24" x14ac:dyDescent="0.25">
      <c r="A42">
        <v>58</v>
      </c>
      <c r="B42" t="s">
        <v>329</v>
      </c>
      <c r="C42" t="s">
        <v>330</v>
      </c>
      <c r="D42" t="s">
        <v>232</v>
      </c>
      <c r="G42" s="2">
        <v>39479</v>
      </c>
      <c r="H42" s="2"/>
      <c r="I42" t="s">
        <v>226</v>
      </c>
      <c r="J42" t="s">
        <v>211</v>
      </c>
      <c r="K42" t="s">
        <v>289</v>
      </c>
      <c r="L42" t="s">
        <v>213</v>
      </c>
      <c r="O42">
        <v>0</v>
      </c>
      <c r="Q42" s="2"/>
      <c r="S42">
        <v>0</v>
      </c>
      <c r="T42" t="s">
        <v>213</v>
      </c>
      <c r="W42" t="s">
        <v>214</v>
      </c>
      <c r="X42">
        <v>0</v>
      </c>
    </row>
    <row r="43" spans="1:24" x14ac:dyDescent="0.25">
      <c r="A43">
        <v>59</v>
      </c>
      <c r="B43" t="s">
        <v>331</v>
      </c>
      <c r="C43" t="s">
        <v>332</v>
      </c>
      <c r="D43" t="s">
        <v>333</v>
      </c>
      <c r="G43" s="2">
        <v>39479</v>
      </c>
      <c r="H43" s="2"/>
      <c r="I43" t="s">
        <v>226</v>
      </c>
      <c r="J43" t="s">
        <v>211</v>
      </c>
      <c r="K43" t="s">
        <v>289</v>
      </c>
      <c r="L43" t="s">
        <v>213</v>
      </c>
      <c r="O43">
        <v>0</v>
      </c>
      <c r="Q43" s="2"/>
      <c r="S43">
        <v>0</v>
      </c>
      <c r="T43" t="s">
        <v>213</v>
      </c>
      <c r="W43" t="s">
        <v>214</v>
      </c>
      <c r="X43">
        <v>0</v>
      </c>
    </row>
    <row r="44" spans="1:24" x14ac:dyDescent="0.25">
      <c r="A44">
        <v>60</v>
      </c>
      <c r="B44" t="s">
        <v>334</v>
      </c>
      <c r="C44" t="s">
        <v>335</v>
      </c>
      <c r="D44" t="s">
        <v>217</v>
      </c>
      <c r="G44" s="2">
        <v>39479</v>
      </c>
      <c r="H44" s="2"/>
      <c r="I44" t="s">
        <v>218</v>
      </c>
      <c r="J44" t="s">
        <v>211</v>
      </c>
      <c r="K44" t="s">
        <v>289</v>
      </c>
      <c r="L44" t="s">
        <v>213</v>
      </c>
      <c r="O44">
        <v>0</v>
      </c>
      <c r="Q44" s="2"/>
      <c r="S44">
        <v>0</v>
      </c>
      <c r="T44" t="s">
        <v>213</v>
      </c>
      <c r="W44" t="s">
        <v>214</v>
      </c>
      <c r="X44">
        <v>0</v>
      </c>
    </row>
    <row r="45" spans="1:24" x14ac:dyDescent="0.25">
      <c r="A45">
        <v>61</v>
      </c>
      <c r="B45" t="s">
        <v>336</v>
      </c>
      <c r="C45" t="s">
        <v>337</v>
      </c>
      <c r="D45" t="s">
        <v>338</v>
      </c>
      <c r="G45" s="2">
        <v>39479</v>
      </c>
      <c r="H45" s="2"/>
      <c r="I45" t="s">
        <v>226</v>
      </c>
      <c r="J45" t="s">
        <v>211</v>
      </c>
      <c r="K45" t="s">
        <v>289</v>
      </c>
      <c r="L45" t="s">
        <v>213</v>
      </c>
      <c r="O45">
        <v>0</v>
      </c>
      <c r="Q45" s="2"/>
      <c r="S45">
        <v>0</v>
      </c>
      <c r="T45" t="s">
        <v>213</v>
      </c>
      <c r="W45" t="s">
        <v>214</v>
      </c>
      <c r="X45">
        <v>0</v>
      </c>
    </row>
    <row r="46" spans="1:24" x14ac:dyDescent="0.25">
      <c r="A46">
        <v>62</v>
      </c>
      <c r="B46" t="s">
        <v>339</v>
      </c>
      <c r="C46" t="s">
        <v>340</v>
      </c>
      <c r="D46" t="s">
        <v>241</v>
      </c>
      <c r="G46" s="2">
        <v>37963</v>
      </c>
      <c r="H46" s="2"/>
      <c r="I46" t="s">
        <v>226</v>
      </c>
      <c r="J46" t="s">
        <v>211</v>
      </c>
      <c r="K46" t="s">
        <v>289</v>
      </c>
      <c r="L46" t="s">
        <v>213</v>
      </c>
      <c r="O46">
        <v>0</v>
      </c>
      <c r="Q46" s="2"/>
      <c r="S46">
        <v>0</v>
      </c>
      <c r="T46" t="s">
        <v>213</v>
      </c>
      <c r="W46" t="s">
        <v>214</v>
      </c>
      <c r="X46">
        <v>0</v>
      </c>
    </row>
    <row r="47" spans="1:24" x14ac:dyDescent="0.25">
      <c r="A47">
        <v>189</v>
      </c>
      <c r="B47" t="s">
        <v>341</v>
      </c>
      <c r="C47" t="s">
        <v>342</v>
      </c>
      <c r="D47" t="s">
        <v>343</v>
      </c>
      <c r="E47" t="s">
        <v>344</v>
      </c>
      <c r="G47" s="2">
        <v>34880</v>
      </c>
      <c r="H47" s="2">
        <v>44255</v>
      </c>
      <c r="J47" t="s">
        <v>211</v>
      </c>
      <c r="K47" t="s">
        <v>345</v>
      </c>
      <c r="L47" t="s">
        <v>213</v>
      </c>
      <c r="M47" t="s">
        <v>346</v>
      </c>
      <c r="O47">
        <v>0</v>
      </c>
      <c r="Q47" s="2"/>
      <c r="S47">
        <v>0</v>
      </c>
      <c r="T47" t="s">
        <v>213</v>
      </c>
      <c r="W47" t="s">
        <v>214</v>
      </c>
      <c r="X47">
        <v>0</v>
      </c>
    </row>
    <row r="48" spans="1:24" x14ac:dyDescent="0.25">
      <c r="A48">
        <v>190</v>
      </c>
      <c r="B48" t="s">
        <v>53</v>
      </c>
      <c r="C48" t="s">
        <v>347</v>
      </c>
      <c r="D48" t="s">
        <v>343</v>
      </c>
      <c r="G48" s="2">
        <v>32173</v>
      </c>
      <c r="H48" s="2"/>
      <c r="J48" t="s">
        <v>211</v>
      </c>
      <c r="K48" t="s">
        <v>345</v>
      </c>
      <c r="L48" t="s">
        <v>213</v>
      </c>
      <c r="M48" t="s">
        <v>348</v>
      </c>
      <c r="O48">
        <v>0</v>
      </c>
      <c r="Q48" s="2"/>
      <c r="S48">
        <v>0</v>
      </c>
      <c r="T48" t="s">
        <v>213</v>
      </c>
      <c r="W48" t="s">
        <v>214</v>
      </c>
      <c r="X48">
        <v>0</v>
      </c>
    </row>
    <row r="49" spans="1:26" x14ac:dyDescent="0.25">
      <c r="A49">
        <v>191</v>
      </c>
      <c r="B49" t="s">
        <v>349</v>
      </c>
      <c r="C49" t="s">
        <v>350</v>
      </c>
      <c r="D49" t="s">
        <v>210</v>
      </c>
      <c r="G49" s="2">
        <v>39479</v>
      </c>
      <c r="H49" s="2"/>
      <c r="J49" t="s">
        <v>211</v>
      </c>
      <c r="K49" t="s">
        <v>289</v>
      </c>
      <c r="L49" t="s">
        <v>213</v>
      </c>
      <c r="O49">
        <v>0</v>
      </c>
      <c r="Q49" s="2"/>
      <c r="S49">
        <v>0</v>
      </c>
      <c r="T49" t="s">
        <v>213</v>
      </c>
      <c r="W49" t="s">
        <v>214</v>
      </c>
      <c r="X49">
        <v>0</v>
      </c>
    </row>
    <row r="50" spans="1:26" x14ac:dyDescent="0.25">
      <c r="A50">
        <v>1968</v>
      </c>
      <c r="B50" t="s">
        <v>351</v>
      </c>
      <c r="C50" t="s">
        <v>352</v>
      </c>
      <c r="D50" t="s">
        <v>248</v>
      </c>
      <c r="G50" s="2">
        <v>40603</v>
      </c>
      <c r="H50" s="2"/>
      <c r="I50" t="s">
        <v>226</v>
      </c>
      <c r="J50" t="s">
        <v>211</v>
      </c>
      <c r="K50" t="s">
        <v>353</v>
      </c>
      <c r="L50" t="s">
        <v>213</v>
      </c>
      <c r="O50">
        <v>0</v>
      </c>
      <c r="Q50" s="2"/>
      <c r="S50">
        <v>0</v>
      </c>
      <c r="T50" t="s">
        <v>213</v>
      </c>
      <c r="W50" t="s">
        <v>214</v>
      </c>
      <c r="X50">
        <v>0</v>
      </c>
    </row>
    <row r="51" spans="1:26" x14ac:dyDescent="0.25">
      <c r="A51">
        <v>2182</v>
      </c>
      <c r="B51" t="s">
        <v>354</v>
      </c>
      <c r="C51" t="s">
        <v>355</v>
      </c>
      <c r="D51" t="s">
        <v>356</v>
      </c>
      <c r="G51" s="2">
        <v>40787</v>
      </c>
      <c r="H51" s="2">
        <v>43555</v>
      </c>
      <c r="I51" t="s">
        <v>218</v>
      </c>
      <c r="J51" t="s">
        <v>211</v>
      </c>
      <c r="K51" t="s">
        <v>219</v>
      </c>
      <c r="L51" t="s">
        <v>213</v>
      </c>
      <c r="O51">
        <v>1044</v>
      </c>
      <c r="Q51" s="2"/>
      <c r="S51">
        <v>0</v>
      </c>
      <c r="T51" t="s">
        <v>213</v>
      </c>
      <c r="W51" t="s">
        <v>214</v>
      </c>
      <c r="X51">
        <v>0</v>
      </c>
    </row>
    <row r="52" spans="1:26" x14ac:dyDescent="0.25">
      <c r="A52">
        <v>2196</v>
      </c>
      <c r="B52" t="s">
        <v>357</v>
      </c>
      <c r="C52" t="s">
        <v>358</v>
      </c>
      <c r="D52" t="s">
        <v>241</v>
      </c>
      <c r="G52" s="2">
        <v>40060</v>
      </c>
      <c r="H52" s="2">
        <v>41579</v>
      </c>
      <c r="I52" t="s">
        <v>226</v>
      </c>
      <c r="J52" t="s">
        <v>211</v>
      </c>
      <c r="K52" t="s">
        <v>359</v>
      </c>
      <c r="L52" t="s">
        <v>213</v>
      </c>
      <c r="O52">
        <v>0</v>
      </c>
      <c r="Q52" s="2"/>
      <c r="S52">
        <v>0</v>
      </c>
      <c r="T52" t="s">
        <v>213</v>
      </c>
      <c r="W52" t="s">
        <v>214</v>
      </c>
      <c r="X52">
        <v>0</v>
      </c>
    </row>
    <row r="53" spans="1:26" x14ac:dyDescent="0.25">
      <c r="A53">
        <v>2197</v>
      </c>
      <c r="B53" t="s">
        <v>360</v>
      </c>
      <c r="C53" t="s">
        <v>361</v>
      </c>
      <c r="D53" t="s">
        <v>245</v>
      </c>
      <c r="G53" s="2">
        <v>40060</v>
      </c>
      <c r="H53" s="2">
        <v>41579</v>
      </c>
      <c r="I53" t="s">
        <v>226</v>
      </c>
      <c r="J53" t="s">
        <v>211</v>
      </c>
      <c r="K53" t="s">
        <v>359</v>
      </c>
      <c r="L53" t="s">
        <v>213</v>
      </c>
      <c r="O53">
        <v>274</v>
      </c>
      <c r="Q53" s="2"/>
      <c r="S53">
        <v>0</v>
      </c>
      <c r="T53" t="s">
        <v>213</v>
      </c>
      <c r="W53" t="s">
        <v>214</v>
      </c>
      <c r="X53">
        <v>0</v>
      </c>
    </row>
    <row r="54" spans="1:26" x14ac:dyDescent="0.25">
      <c r="A54">
        <v>2204</v>
      </c>
      <c r="B54" t="s">
        <v>362</v>
      </c>
      <c r="C54" t="s">
        <v>363</v>
      </c>
      <c r="D54" t="s">
        <v>241</v>
      </c>
      <c r="G54" s="2">
        <v>40848</v>
      </c>
      <c r="H54" s="2"/>
      <c r="I54" t="s">
        <v>226</v>
      </c>
      <c r="J54" t="s">
        <v>211</v>
      </c>
      <c r="K54" t="s">
        <v>364</v>
      </c>
      <c r="L54" t="s">
        <v>213</v>
      </c>
      <c r="O54">
        <v>0</v>
      </c>
      <c r="Q54" s="2"/>
      <c r="S54">
        <v>0</v>
      </c>
      <c r="T54" t="s">
        <v>213</v>
      </c>
      <c r="W54" t="s">
        <v>214</v>
      </c>
      <c r="X54">
        <v>0</v>
      </c>
    </row>
    <row r="55" spans="1:26" x14ac:dyDescent="0.25">
      <c r="A55">
        <v>6</v>
      </c>
      <c r="B55" t="s">
        <v>365</v>
      </c>
      <c r="C55" t="s">
        <v>366</v>
      </c>
      <c r="D55" t="s">
        <v>343</v>
      </c>
      <c r="F55" t="s">
        <v>367</v>
      </c>
      <c r="G55" s="2">
        <v>30681</v>
      </c>
      <c r="H55" s="2"/>
      <c r="I55" t="s">
        <v>226</v>
      </c>
      <c r="J55" t="s">
        <v>211</v>
      </c>
      <c r="K55" t="s">
        <v>368</v>
      </c>
      <c r="L55" t="s">
        <v>213</v>
      </c>
      <c r="M55" t="s">
        <v>369</v>
      </c>
      <c r="O55">
        <v>0</v>
      </c>
      <c r="P55" t="s">
        <v>370</v>
      </c>
      <c r="Q55" s="2"/>
      <c r="R55" t="s">
        <v>371</v>
      </c>
      <c r="S55">
        <v>0</v>
      </c>
      <c r="T55" t="s">
        <v>213</v>
      </c>
      <c r="W55" t="s">
        <v>214</v>
      </c>
      <c r="X55">
        <v>0</v>
      </c>
      <c r="Z55" t="s">
        <v>15620</v>
      </c>
    </row>
    <row r="56" spans="1:26" x14ac:dyDescent="0.25">
      <c r="A56">
        <v>7</v>
      </c>
      <c r="B56" t="s">
        <v>372</v>
      </c>
      <c r="C56" t="s">
        <v>373</v>
      </c>
      <c r="D56" t="s">
        <v>343</v>
      </c>
      <c r="F56" t="s">
        <v>374</v>
      </c>
      <c r="G56" s="2">
        <v>34880</v>
      </c>
      <c r="H56" s="2">
        <v>40147</v>
      </c>
      <c r="I56" t="s">
        <v>226</v>
      </c>
      <c r="J56" t="s">
        <v>211</v>
      </c>
      <c r="K56" t="s">
        <v>375</v>
      </c>
      <c r="L56" t="s">
        <v>213</v>
      </c>
      <c r="M56" t="s">
        <v>376</v>
      </c>
      <c r="O56">
        <v>0</v>
      </c>
      <c r="P56" t="s">
        <v>377</v>
      </c>
      <c r="Q56" s="2"/>
      <c r="S56">
        <v>0</v>
      </c>
      <c r="T56" t="s">
        <v>213</v>
      </c>
      <c r="W56" t="s">
        <v>214</v>
      </c>
      <c r="X56">
        <v>0</v>
      </c>
    </row>
    <row r="57" spans="1:26" x14ac:dyDescent="0.25">
      <c r="A57">
        <v>8</v>
      </c>
      <c r="B57" t="s">
        <v>378</v>
      </c>
      <c r="C57" t="s">
        <v>379</v>
      </c>
      <c r="D57" t="s">
        <v>343</v>
      </c>
      <c r="G57" s="2">
        <v>32173</v>
      </c>
      <c r="H57" s="2"/>
      <c r="I57" t="s">
        <v>380</v>
      </c>
      <c r="J57" t="s">
        <v>211</v>
      </c>
      <c r="K57" t="s">
        <v>381</v>
      </c>
      <c r="L57" t="s">
        <v>213</v>
      </c>
      <c r="M57" t="s">
        <v>382</v>
      </c>
      <c r="O57">
        <v>0</v>
      </c>
      <c r="P57" t="s">
        <v>383</v>
      </c>
      <c r="Q57" s="2"/>
      <c r="S57">
        <v>0</v>
      </c>
      <c r="T57" t="s">
        <v>213</v>
      </c>
      <c r="W57" t="s">
        <v>214</v>
      </c>
      <c r="X57">
        <v>0</v>
      </c>
    </row>
    <row r="58" spans="1:26" x14ac:dyDescent="0.25">
      <c r="A58">
        <v>2205</v>
      </c>
      <c r="B58" t="s">
        <v>384</v>
      </c>
      <c r="C58" t="s">
        <v>385</v>
      </c>
      <c r="D58" t="s">
        <v>210</v>
      </c>
      <c r="G58" s="2">
        <v>40848</v>
      </c>
      <c r="H58" s="2"/>
      <c r="J58" t="s">
        <v>211</v>
      </c>
      <c r="K58" t="s">
        <v>364</v>
      </c>
      <c r="L58" t="s">
        <v>213</v>
      </c>
      <c r="O58">
        <v>0</v>
      </c>
      <c r="Q58" s="2"/>
      <c r="S58">
        <v>0</v>
      </c>
      <c r="T58" t="s">
        <v>213</v>
      </c>
      <c r="W58" t="s">
        <v>214</v>
      </c>
      <c r="X58">
        <v>0</v>
      </c>
    </row>
    <row r="59" spans="1:26" x14ac:dyDescent="0.25">
      <c r="A59">
        <v>2206</v>
      </c>
      <c r="B59" t="s">
        <v>386</v>
      </c>
      <c r="C59" t="s">
        <v>387</v>
      </c>
      <c r="D59" t="s">
        <v>256</v>
      </c>
      <c r="G59" s="2">
        <v>40848</v>
      </c>
      <c r="H59" s="2"/>
      <c r="I59" t="s">
        <v>226</v>
      </c>
      <c r="J59" t="s">
        <v>211</v>
      </c>
      <c r="K59" t="s">
        <v>364</v>
      </c>
      <c r="L59" t="s">
        <v>213</v>
      </c>
      <c r="O59">
        <v>0</v>
      </c>
      <c r="Q59" s="2"/>
      <c r="S59">
        <v>0</v>
      </c>
      <c r="T59" t="s">
        <v>213</v>
      </c>
      <c r="W59" t="s">
        <v>214</v>
      </c>
      <c r="X59">
        <v>0</v>
      </c>
    </row>
    <row r="60" spans="1:26" x14ac:dyDescent="0.25">
      <c r="A60">
        <v>11</v>
      </c>
      <c r="B60" t="s">
        <v>388</v>
      </c>
      <c r="C60" t="s">
        <v>14919</v>
      </c>
      <c r="D60" t="s">
        <v>389</v>
      </c>
      <c r="E60" t="s">
        <v>390</v>
      </c>
      <c r="G60" s="2">
        <v>36861</v>
      </c>
      <c r="H60" s="2"/>
      <c r="I60" t="s">
        <v>218</v>
      </c>
      <c r="J60" t="s">
        <v>211</v>
      </c>
      <c r="K60" t="s">
        <v>391</v>
      </c>
      <c r="L60" t="s">
        <v>213</v>
      </c>
      <c r="M60" t="s">
        <v>14920</v>
      </c>
      <c r="O60">
        <v>0</v>
      </c>
      <c r="P60" t="s">
        <v>392</v>
      </c>
      <c r="Q60" s="2"/>
      <c r="R60" t="s">
        <v>393</v>
      </c>
      <c r="S60">
        <v>0</v>
      </c>
      <c r="T60" t="s">
        <v>213</v>
      </c>
      <c r="W60" t="s">
        <v>214</v>
      </c>
      <c r="X60">
        <v>0</v>
      </c>
    </row>
    <row r="61" spans="1:26" x14ac:dyDescent="0.25">
      <c r="A61">
        <v>186</v>
      </c>
      <c r="B61" t="s">
        <v>394</v>
      </c>
      <c r="C61" t="s">
        <v>395</v>
      </c>
      <c r="D61" t="s">
        <v>343</v>
      </c>
      <c r="E61" t="s">
        <v>396</v>
      </c>
      <c r="F61" t="s">
        <v>397</v>
      </c>
      <c r="G61" s="2">
        <v>32173</v>
      </c>
      <c r="H61" s="2"/>
      <c r="J61" t="s">
        <v>211</v>
      </c>
      <c r="K61" t="s">
        <v>398</v>
      </c>
      <c r="L61" t="s">
        <v>213</v>
      </c>
      <c r="M61" t="s">
        <v>399</v>
      </c>
      <c r="O61">
        <v>0</v>
      </c>
      <c r="P61" t="s">
        <v>392</v>
      </c>
      <c r="Q61" s="2"/>
      <c r="R61" t="s">
        <v>400</v>
      </c>
      <c r="S61">
        <v>0</v>
      </c>
      <c r="T61" t="s">
        <v>213</v>
      </c>
      <c r="W61" t="s">
        <v>214</v>
      </c>
      <c r="X61">
        <v>0</v>
      </c>
    </row>
    <row r="62" spans="1:26" x14ac:dyDescent="0.25">
      <c r="A62">
        <v>2207</v>
      </c>
      <c r="B62" t="s">
        <v>401</v>
      </c>
      <c r="C62" t="s">
        <v>402</v>
      </c>
      <c r="D62" t="s">
        <v>251</v>
      </c>
      <c r="G62" s="2">
        <v>40848</v>
      </c>
      <c r="H62" s="2"/>
      <c r="I62" t="s">
        <v>226</v>
      </c>
      <c r="J62" t="s">
        <v>211</v>
      </c>
      <c r="K62" t="s">
        <v>364</v>
      </c>
      <c r="L62" t="s">
        <v>213</v>
      </c>
      <c r="O62">
        <v>0</v>
      </c>
      <c r="Q62" s="2"/>
      <c r="S62">
        <v>0</v>
      </c>
      <c r="T62" t="s">
        <v>213</v>
      </c>
      <c r="W62" t="s">
        <v>214</v>
      </c>
      <c r="X62">
        <v>0</v>
      </c>
    </row>
    <row r="63" spans="1:26" x14ac:dyDescent="0.25">
      <c r="A63">
        <v>188</v>
      </c>
      <c r="B63" t="s">
        <v>403</v>
      </c>
      <c r="C63" t="s">
        <v>404</v>
      </c>
      <c r="D63" t="s">
        <v>343</v>
      </c>
      <c r="G63" s="2">
        <v>32173</v>
      </c>
      <c r="H63" s="2"/>
      <c r="J63" t="s">
        <v>211</v>
      </c>
      <c r="K63" t="s">
        <v>405</v>
      </c>
      <c r="L63" t="s">
        <v>213</v>
      </c>
      <c r="M63" t="s">
        <v>406</v>
      </c>
      <c r="O63">
        <v>0</v>
      </c>
      <c r="Q63" s="2"/>
      <c r="S63">
        <v>0</v>
      </c>
      <c r="T63" t="s">
        <v>213</v>
      </c>
      <c r="W63" t="s">
        <v>214</v>
      </c>
      <c r="X63">
        <v>0</v>
      </c>
    </row>
    <row r="64" spans="1:26" x14ac:dyDescent="0.25">
      <c r="A64">
        <v>2208</v>
      </c>
      <c r="B64" t="s">
        <v>407</v>
      </c>
      <c r="C64" t="s">
        <v>408</v>
      </c>
      <c r="D64" t="s">
        <v>245</v>
      </c>
      <c r="F64" t="s">
        <v>409</v>
      </c>
      <c r="G64" s="2">
        <v>40848</v>
      </c>
      <c r="H64" s="2"/>
      <c r="I64" t="s">
        <v>226</v>
      </c>
      <c r="J64" t="s">
        <v>211</v>
      </c>
      <c r="K64" t="s">
        <v>364</v>
      </c>
      <c r="L64" t="s">
        <v>213</v>
      </c>
      <c r="O64">
        <v>3827</v>
      </c>
      <c r="Q64" s="2"/>
      <c r="S64">
        <v>0</v>
      </c>
      <c r="T64" t="s">
        <v>213</v>
      </c>
      <c r="W64" t="s">
        <v>214</v>
      </c>
      <c r="X64">
        <v>0</v>
      </c>
    </row>
    <row r="65" spans="1:24" x14ac:dyDescent="0.25">
      <c r="A65">
        <v>2209</v>
      </c>
      <c r="B65" t="s">
        <v>410</v>
      </c>
      <c r="C65" t="s">
        <v>411</v>
      </c>
      <c r="D65" t="s">
        <v>412</v>
      </c>
      <c r="G65" s="2">
        <v>40848</v>
      </c>
      <c r="H65" s="2"/>
      <c r="I65" t="s">
        <v>226</v>
      </c>
      <c r="J65" t="s">
        <v>211</v>
      </c>
      <c r="K65" t="s">
        <v>364</v>
      </c>
      <c r="L65" t="s">
        <v>213</v>
      </c>
      <c r="O65">
        <v>1481</v>
      </c>
      <c r="Q65" s="2"/>
      <c r="S65">
        <v>0</v>
      </c>
      <c r="T65" t="s">
        <v>213</v>
      </c>
      <c r="W65" t="s">
        <v>214</v>
      </c>
      <c r="X65">
        <v>0</v>
      </c>
    </row>
    <row r="66" spans="1:24" x14ac:dyDescent="0.25">
      <c r="A66">
        <v>2211</v>
      </c>
      <c r="B66" t="s">
        <v>413</v>
      </c>
      <c r="C66" t="s">
        <v>414</v>
      </c>
      <c r="D66" t="s">
        <v>248</v>
      </c>
      <c r="G66" s="2">
        <v>40848</v>
      </c>
      <c r="H66" s="2"/>
      <c r="I66" t="s">
        <v>226</v>
      </c>
      <c r="J66" t="s">
        <v>211</v>
      </c>
      <c r="K66" t="s">
        <v>364</v>
      </c>
      <c r="L66" t="s">
        <v>213</v>
      </c>
      <c r="O66">
        <v>0</v>
      </c>
      <c r="Q66" s="2"/>
      <c r="S66">
        <v>0</v>
      </c>
      <c r="T66" t="s">
        <v>213</v>
      </c>
      <c r="W66" t="s">
        <v>214</v>
      </c>
      <c r="X66">
        <v>0</v>
      </c>
    </row>
    <row r="67" spans="1:24" x14ac:dyDescent="0.25">
      <c r="A67">
        <v>2212</v>
      </c>
      <c r="B67" t="s">
        <v>415</v>
      </c>
      <c r="C67" t="s">
        <v>416</v>
      </c>
      <c r="D67" t="s">
        <v>222</v>
      </c>
      <c r="G67" s="2">
        <v>40848</v>
      </c>
      <c r="H67" s="2"/>
      <c r="I67" t="s">
        <v>218</v>
      </c>
      <c r="J67" t="s">
        <v>211</v>
      </c>
      <c r="K67" t="s">
        <v>364</v>
      </c>
      <c r="L67" t="s">
        <v>213</v>
      </c>
      <c r="O67">
        <v>0</v>
      </c>
      <c r="Q67" s="2"/>
      <c r="S67">
        <v>0</v>
      </c>
      <c r="T67" t="s">
        <v>213</v>
      </c>
      <c r="W67" t="s">
        <v>214</v>
      </c>
      <c r="X67">
        <v>0</v>
      </c>
    </row>
    <row r="68" spans="1:24" x14ac:dyDescent="0.25">
      <c r="A68">
        <v>793</v>
      </c>
      <c r="B68" t="s">
        <v>417</v>
      </c>
      <c r="C68" t="s">
        <v>418</v>
      </c>
      <c r="D68" t="s">
        <v>245</v>
      </c>
      <c r="F68" t="s">
        <v>419</v>
      </c>
      <c r="G68" s="2">
        <v>38009</v>
      </c>
      <c r="H68" s="2">
        <v>41456</v>
      </c>
      <c r="I68" t="s">
        <v>226</v>
      </c>
      <c r="J68" t="s">
        <v>211</v>
      </c>
      <c r="K68" t="s">
        <v>138</v>
      </c>
      <c r="L68" t="s">
        <v>213</v>
      </c>
      <c r="O68">
        <v>2300</v>
      </c>
      <c r="Q68" s="2"/>
      <c r="S68">
        <v>0</v>
      </c>
      <c r="T68" t="s">
        <v>213</v>
      </c>
      <c r="W68" t="s">
        <v>214</v>
      </c>
      <c r="X68">
        <v>0</v>
      </c>
    </row>
    <row r="69" spans="1:24" x14ac:dyDescent="0.25">
      <c r="A69">
        <v>794</v>
      </c>
      <c r="B69" t="s">
        <v>420</v>
      </c>
      <c r="C69" t="s">
        <v>421</v>
      </c>
      <c r="D69" t="s">
        <v>241</v>
      </c>
      <c r="G69" s="2">
        <v>38009</v>
      </c>
      <c r="H69" s="2">
        <v>41456</v>
      </c>
      <c r="I69" t="s">
        <v>226</v>
      </c>
      <c r="J69" t="s">
        <v>211</v>
      </c>
      <c r="K69" t="s">
        <v>138</v>
      </c>
      <c r="L69" t="s">
        <v>213</v>
      </c>
      <c r="O69">
        <v>0</v>
      </c>
      <c r="Q69" s="2"/>
      <c r="S69">
        <v>0</v>
      </c>
      <c r="T69" t="s">
        <v>213</v>
      </c>
      <c r="W69" t="s">
        <v>214</v>
      </c>
      <c r="X69">
        <v>0</v>
      </c>
    </row>
    <row r="70" spans="1:24" x14ac:dyDescent="0.25">
      <c r="A70">
        <v>2213</v>
      </c>
      <c r="B70" t="s">
        <v>422</v>
      </c>
      <c r="C70" t="s">
        <v>423</v>
      </c>
      <c r="D70" t="s">
        <v>225</v>
      </c>
      <c r="F70" t="s">
        <v>424</v>
      </c>
      <c r="G70" s="2">
        <v>40848</v>
      </c>
      <c r="H70" s="2"/>
      <c r="I70" t="s">
        <v>226</v>
      </c>
      <c r="J70" t="s">
        <v>211</v>
      </c>
      <c r="K70" t="s">
        <v>364</v>
      </c>
      <c r="L70" t="s">
        <v>213</v>
      </c>
      <c r="O70">
        <v>38</v>
      </c>
      <c r="Q70" s="2"/>
      <c r="S70">
        <v>0</v>
      </c>
      <c r="T70" t="s">
        <v>213</v>
      </c>
      <c r="W70" t="s">
        <v>214</v>
      </c>
      <c r="X70">
        <v>0</v>
      </c>
    </row>
    <row r="71" spans="1:24" x14ac:dyDescent="0.25">
      <c r="A71">
        <v>2214</v>
      </c>
      <c r="B71" t="s">
        <v>425</v>
      </c>
      <c r="C71" t="s">
        <v>426</v>
      </c>
      <c r="D71" t="s">
        <v>229</v>
      </c>
      <c r="G71" s="2">
        <v>40848</v>
      </c>
      <c r="H71" s="2"/>
      <c r="I71" t="s">
        <v>226</v>
      </c>
      <c r="J71" t="s">
        <v>211</v>
      </c>
      <c r="K71" t="s">
        <v>364</v>
      </c>
      <c r="L71" t="s">
        <v>213</v>
      </c>
      <c r="O71">
        <v>0</v>
      </c>
      <c r="Q71" s="2"/>
      <c r="S71">
        <v>0</v>
      </c>
      <c r="T71" t="s">
        <v>213</v>
      </c>
      <c r="W71" t="s">
        <v>214</v>
      </c>
      <c r="X71">
        <v>0</v>
      </c>
    </row>
    <row r="72" spans="1:24" x14ac:dyDescent="0.25">
      <c r="A72">
        <v>2215</v>
      </c>
      <c r="B72" t="s">
        <v>427</v>
      </c>
      <c r="C72" t="s">
        <v>428</v>
      </c>
      <c r="D72" t="s">
        <v>232</v>
      </c>
      <c r="G72" s="2">
        <v>40848</v>
      </c>
      <c r="H72" s="2"/>
      <c r="I72" t="s">
        <v>226</v>
      </c>
      <c r="J72" t="s">
        <v>211</v>
      </c>
      <c r="K72" t="s">
        <v>364</v>
      </c>
      <c r="L72" t="s">
        <v>213</v>
      </c>
      <c r="O72">
        <v>0</v>
      </c>
      <c r="Q72" s="2"/>
      <c r="S72">
        <v>0</v>
      </c>
      <c r="T72" t="s">
        <v>213</v>
      </c>
      <c r="W72" t="s">
        <v>214</v>
      </c>
      <c r="X72">
        <v>0</v>
      </c>
    </row>
    <row r="73" spans="1:24" x14ac:dyDescent="0.25">
      <c r="A73">
        <v>2216</v>
      </c>
      <c r="B73" t="s">
        <v>429</v>
      </c>
      <c r="C73" t="s">
        <v>430</v>
      </c>
      <c r="D73" t="s">
        <v>235</v>
      </c>
      <c r="G73" s="2">
        <v>40848</v>
      </c>
      <c r="H73" s="2"/>
      <c r="I73" t="s">
        <v>218</v>
      </c>
      <c r="J73" t="s">
        <v>211</v>
      </c>
      <c r="K73" t="s">
        <v>364</v>
      </c>
      <c r="L73" t="s">
        <v>213</v>
      </c>
      <c r="O73">
        <v>0</v>
      </c>
      <c r="Q73" s="2"/>
      <c r="S73">
        <v>0</v>
      </c>
      <c r="T73" t="s">
        <v>213</v>
      </c>
      <c r="W73" t="s">
        <v>214</v>
      </c>
      <c r="X73">
        <v>0</v>
      </c>
    </row>
    <row r="74" spans="1:24" x14ac:dyDescent="0.25">
      <c r="A74">
        <v>799</v>
      </c>
      <c r="B74" t="s">
        <v>431</v>
      </c>
      <c r="C74" t="s">
        <v>432</v>
      </c>
      <c r="D74" t="s">
        <v>245</v>
      </c>
      <c r="F74" t="s">
        <v>433</v>
      </c>
      <c r="G74" s="2">
        <v>38015</v>
      </c>
      <c r="H74" s="2"/>
      <c r="I74" t="s">
        <v>226</v>
      </c>
      <c r="J74" t="s">
        <v>211</v>
      </c>
      <c r="K74" t="s">
        <v>151</v>
      </c>
      <c r="L74" t="s">
        <v>213</v>
      </c>
      <c r="O74">
        <v>2985</v>
      </c>
      <c r="Q74" s="2"/>
      <c r="S74">
        <v>0</v>
      </c>
      <c r="T74" t="s">
        <v>213</v>
      </c>
      <c r="W74" t="s">
        <v>214</v>
      </c>
      <c r="X74">
        <v>0</v>
      </c>
    </row>
    <row r="75" spans="1:24" x14ac:dyDescent="0.25">
      <c r="A75">
        <v>800</v>
      </c>
      <c r="B75" t="s">
        <v>434</v>
      </c>
      <c r="C75" t="s">
        <v>435</v>
      </c>
      <c r="D75" t="s">
        <v>241</v>
      </c>
      <c r="G75" s="2">
        <v>38015</v>
      </c>
      <c r="H75" s="2"/>
      <c r="I75" t="s">
        <v>226</v>
      </c>
      <c r="J75" t="s">
        <v>211</v>
      </c>
      <c r="K75" t="s">
        <v>151</v>
      </c>
      <c r="L75" t="s">
        <v>213</v>
      </c>
      <c r="O75">
        <v>0</v>
      </c>
      <c r="Q75" s="2"/>
      <c r="S75">
        <v>0</v>
      </c>
      <c r="T75" t="s">
        <v>213</v>
      </c>
      <c r="W75" t="s">
        <v>214</v>
      </c>
      <c r="X75">
        <v>0</v>
      </c>
    </row>
    <row r="76" spans="1:24" x14ac:dyDescent="0.25">
      <c r="A76">
        <v>1567</v>
      </c>
      <c r="B76" t="s">
        <v>436</v>
      </c>
      <c r="C76" t="s">
        <v>437</v>
      </c>
      <c r="D76" t="s">
        <v>210</v>
      </c>
      <c r="G76" s="2">
        <v>40096</v>
      </c>
      <c r="H76" s="2">
        <v>41698</v>
      </c>
      <c r="J76" t="s">
        <v>211</v>
      </c>
      <c r="K76" t="s">
        <v>438</v>
      </c>
      <c r="L76" t="s">
        <v>213</v>
      </c>
      <c r="O76">
        <v>0</v>
      </c>
      <c r="Q76" s="2"/>
      <c r="S76">
        <v>0</v>
      </c>
      <c r="T76" t="s">
        <v>213</v>
      </c>
      <c r="W76" t="s">
        <v>214</v>
      </c>
      <c r="X76">
        <v>0</v>
      </c>
    </row>
    <row r="77" spans="1:24" x14ac:dyDescent="0.25">
      <c r="A77">
        <v>1568</v>
      </c>
      <c r="B77" t="s">
        <v>439</v>
      </c>
      <c r="C77" t="s">
        <v>440</v>
      </c>
      <c r="D77" t="s">
        <v>210</v>
      </c>
      <c r="G77" s="2">
        <v>40096</v>
      </c>
      <c r="H77" s="2">
        <v>41698</v>
      </c>
      <c r="J77" t="s">
        <v>211</v>
      </c>
      <c r="K77" t="s">
        <v>441</v>
      </c>
      <c r="L77" t="s">
        <v>213</v>
      </c>
      <c r="O77">
        <v>0</v>
      </c>
      <c r="Q77" s="2"/>
      <c r="S77">
        <v>0</v>
      </c>
      <c r="T77" t="s">
        <v>213</v>
      </c>
      <c r="W77" t="s">
        <v>214</v>
      </c>
      <c r="X77">
        <v>0</v>
      </c>
    </row>
    <row r="78" spans="1:24" x14ac:dyDescent="0.25">
      <c r="A78">
        <v>1965</v>
      </c>
      <c r="B78" t="s">
        <v>442</v>
      </c>
      <c r="C78" t="s">
        <v>443</v>
      </c>
      <c r="D78" t="s">
        <v>248</v>
      </c>
      <c r="G78" s="2">
        <v>40575</v>
      </c>
      <c r="H78" s="2">
        <v>44681</v>
      </c>
      <c r="I78" t="s">
        <v>226</v>
      </c>
      <c r="J78" t="s">
        <v>211</v>
      </c>
      <c r="K78" t="s">
        <v>444</v>
      </c>
      <c r="L78" t="s">
        <v>213</v>
      </c>
      <c r="O78">
        <v>0</v>
      </c>
      <c r="Q78" s="2"/>
      <c r="S78">
        <v>0</v>
      </c>
      <c r="T78" t="s">
        <v>213</v>
      </c>
      <c r="W78" t="s">
        <v>214</v>
      </c>
      <c r="X78">
        <v>0</v>
      </c>
    </row>
    <row r="79" spans="1:24" x14ac:dyDescent="0.25">
      <c r="A79">
        <v>930</v>
      </c>
      <c r="B79" t="s">
        <v>445</v>
      </c>
      <c r="C79" t="s">
        <v>446</v>
      </c>
      <c r="D79" t="s">
        <v>343</v>
      </c>
      <c r="F79" t="s">
        <v>447</v>
      </c>
      <c r="G79" s="2">
        <v>32142</v>
      </c>
      <c r="H79" s="2"/>
      <c r="J79" t="s">
        <v>211</v>
      </c>
      <c r="K79" t="s">
        <v>391</v>
      </c>
      <c r="L79" t="s">
        <v>213</v>
      </c>
      <c r="M79" t="s">
        <v>448</v>
      </c>
      <c r="O79">
        <v>0</v>
      </c>
      <c r="P79" t="s">
        <v>449</v>
      </c>
      <c r="Q79" s="2"/>
      <c r="S79">
        <v>0</v>
      </c>
      <c r="T79" t="s">
        <v>213</v>
      </c>
      <c r="W79" t="s">
        <v>214</v>
      </c>
      <c r="X79">
        <v>0</v>
      </c>
    </row>
    <row r="80" spans="1:24" x14ac:dyDescent="0.25">
      <c r="A80">
        <v>931</v>
      </c>
      <c r="B80" t="s">
        <v>450</v>
      </c>
      <c r="C80" t="s">
        <v>451</v>
      </c>
      <c r="D80" t="s">
        <v>343</v>
      </c>
      <c r="F80" t="s">
        <v>452</v>
      </c>
      <c r="G80" s="2">
        <v>32142</v>
      </c>
      <c r="H80" s="2"/>
      <c r="J80" t="s">
        <v>211</v>
      </c>
      <c r="K80" t="s">
        <v>391</v>
      </c>
      <c r="L80" t="s">
        <v>213</v>
      </c>
      <c r="M80" t="s">
        <v>453</v>
      </c>
      <c r="O80">
        <v>0</v>
      </c>
      <c r="P80" t="s">
        <v>454</v>
      </c>
      <c r="Q80" s="2"/>
      <c r="S80">
        <v>0</v>
      </c>
      <c r="T80" t="s">
        <v>213</v>
      </c>
      <c r="W80" t="s">
        <v>455</v>
      </c>
      <c r="X80">
        <v>0</v>
      </c>
    </row>
    <row r="81" spans="1:24" x14ac:dyDescent="0.25">
      <c r="A81">
        <v>932</v>
      </c>
      <c r="B81" t="s">
        <v>14921</v>
      </c>
      <c r="C81" t="s">
        <v>456</v>
      </c>
      <c r="D81" t="s">
        <v>343</v>
      </c>
      <c r="F81" t="s">
        <v>457</v>
      </c>
      <c r="G81" s="2">
        <v>35499</v>
      </c>
      <c r="H81" s="2"/>
      <c r="J81" t="s">
        <v>211</v>
      </c>
      <c r="K81" t="s">
        <v>391</v>
      </c>
      <c r="L81" t="s">
        <v>213</v>
      </c>
      <c r="M81" t="s">
        <v>458</v>
      </c>
      <c r="O81">
        <v>0</v>
      </c>
      <c r="P81" t="s">
        <v>392</v>
      </c>
      <c r="Q81" s="2"/>
      <c r="S81">
        <v>0</v>
      </c>
      <c r="T81" t="s">
        <v>213</v>
      </c>
      <c r="W81" t="s">
        <v>455</v>
      </c>
      <c r="X81">
        <v>0</v>
      </c>
    </row>
    <row r="82" spans="1:24" x14ac:dyDescent="0.25">
      <c r="A82">
        <v>933</v>
      </c>
      <c r="B82" t="s">
        <v>14922</v>
      </c>
      <c r="C82" t="s">
        <v>459</v>
      </c>
      <c r="D82" t="s">
        <v>343</v>
      </c>
      <c r="G82" s="2">
        <v>36191</v>
      </c>
      <c r="H82" s="2"/>
      <c r="J82" t="s">
        <v>211</v>
      </c>
      <c r="K82" t="s">
        <v>391</v>
      </c>
      <c r="L82" t="s">
        <v>213</v>
      </c>
      <c r="M82" t="s">
        <v>460</v>
      </c>
      <c r="O82">
        <v>0</v>
      </c>
      <c r="P82" t="s">
        <v>14923</v>
      </c>
      <c r="Q82" s="2"/>
      <c r="S82">
        <v>0</v>
      </c>
      <c r="T82" t="s">
        <v>213</v>
      </c>
      <c r="W82" t="s">
        <v>214</v>
      </c>
      <c r="X82">
        <v>0</v>
      </c>
    </row>
    <row r="83" spans="1:24" x14ac:dyDescent="0.25">
      <c r="A83">
        <v>1988</v>
      </c>
      <c r="B83" t="s">
        <v>462</v>
      </c>
      <c r="C83" t="s">
        <v>463</v>
      </c>
      <c r="D83" t="s">
        <v>241</v>
      </c>
      <c r="G83" s="2">
        <v>37500</v>
      </c>
      <c r="H83" s="2"/>
      <c r="I83" t="s">
        <v>226</v>
      </c>
      <c r="J83" t="s">
        <v>211</v>
      </c>
      <c r="K83" t="s">
        <v>464</v>
      </c>
      <c r="L83" t="s">
        <v>213</v>
      </c>
      <c r="O83">
        <v>0</v>
      </c>
      <c r="Q83" s="2"/>
      <c r="S83">
        <v>0</v>
      </c>
      <c r="T83" t="s">
        <v>213</v>
      </c>
      <c r="W83" t="s">
        <v>214</v>
      </c>
      <c r="X83">
        <v>0</v>
      </c>
    </row>
    <row r="84" spans="1:24" x14ac:dyDescent="0.25">
      <c r="A84">
        <v>1989</v>
      </c>
      <c r="B84" t="s">
        <v>465</v>
      </c>
      <c r="C84" t="s">
        <v>466</v>
      </c>
      <c r="D84" t="s">
        <v>241</v>
      </c>
      <c r="G84" s="2">
        <v>39539</v>
      </c>
      <c r="H84" s="2"/>
      <c r="I84" t="s">
        <v>226</v>
      </c>
      <c r="J84" t="s">
        <v>211</v>
      </c>
      <c r="K84" t="s">
        <v>467</v>
      </c>
      <c r="L84" t="s">
        <v>213</v>
      </c>
      <c r="O84">
        <v>0</v>
      </c>
      <c r="Q84" s="2"/>
      <c r="S84">
        <v>0</v>
      </c>
      <c r="T84" t="s">
        <v>213</v>
      </c>
      <c r="W84" t="s">
        <v>214</v>
      </c>
      <c r="X84">
        <v>0</v>
      </c>
    </row>
    <row r="85" spans="1:24" x14ac:dyDescent="0.25">
      <c r="A85">
        <v>1990</v>
      </c>
      <c r="B85" t="s">
        <v>468</v>
      </c>
      <c r="C85" t="s">
        <v>469</v>
      </c>
      <c r="D85" t="s">
        <v>241</v>
      </c>
      <c r="G85" s="2">
        <v>37118</v>
      </c>
      <c r="H85" s="2">
        <v>41364</v>
      </c>
      <c r="I85" t="s">
        <v>226</v>
      </c>
      <c r="J85" t="s">
        <v>211</v>
      </c>
      <c r="K85" t="s">
        <v>470</v>
      </c>
      <c r="L85" t="s">
        <v>213</v>
      </c>
      <c r="O85">
        <v>0</v>
      </c>
      <c r="Q85" s="2"/>
      <c r="S85">
        <v>0</v>
      </c>
      <c r="T85" t="s">
        <v>213</v>
      </c>
      <c r="W85" t="s">
        <v>214</v>
      </c>
      <c r="X85">
        <v>0</v>
      </c>
    </row>
    <row r="86" spans="1:24" x14ac:dyDescent="0.25">
      <c r="A86">
        <v>1991</v>
      </c>
      <c r="B86" t="s">
        <v>471</v>
      </c>
      <c r="C86" t="s">
        <v>472</v>
      </c>
      <c r="D86" t="s">
        <v>245</v>
      </c>
      <c r="G86" s="2">
        <v>37118</v>
      </c>
      <c r="H86" s="2">
        <v>41364</v>
      </c>
      <c r="I86" t="s">
        <v>226</v>
      </c>
      <c r="J86" t="s">
        <v>211</v>
      </c>
      <c r="K86" t="s">
        <v>470</v>
      </c>
      <c r="L86" t="s">
        <v>213</v>
      </c>
      <c r="O86">
        <v>33</v>
      </c>
      <c r="Q86" s="2"/>
      <c r="S86">
        <v>0</v>
      </c>
      <c r="T86" t="s">
        <v>213</v>
      </c>
      <c r="W86" t="s">
        <v>214</v>
      </c>
      <c r="X86">
        <v>0</v>
      </c>
    </row>
    <row r="87" spans="1:24" x14ac:dyDescent="0.25">
      <c r="A87">
        <v>865</v>
      </c>
      <c r="B87" t="s">
        <v>473</v>
      </c>
      <c r="C87" t="s">
        <v>474</v>
      </c>
      <c r="D87" t="s">
        <v>245</v>
      </c>
      <c r="F87" t="s">
        <v>475</v>
      </c>
      <c r="G87" s="2">
        <v>39356</v>
      </c>
      <c r="H87" s="2">
        <v>40847</v>
      </c>
      <c r="I87" t="s">
        <v>226</v>
      </c>
      <c r="J87" t="s">
        <v>211</v>
      </c>
      <c r="K87" t="s">
        <v>476</v>
      </c>
      <c r="L87" t="s">
        <v>213</v>
      </c>
      <c r="O87">
        <v>1458</v>
      </c>
      <c r="Q87" s="2"/>
      <c r="S87">
        <v>0</v>
      </c>
      <c r="T87" t="s">
        <v>213</v>
      </c>
      <c r="W87" t="s">
        <v>214</v>
      </c>
      <c r="X87">
        <v>0</v>
      </c>
    </row>
    <row r="88" spans="1:24" x14ac:dyDescent="0.25">
      <c r="A88">
        <v>866</v>
      </c>
      <c r="B88" t="s">
        <v>477</v>
      </c>
      <c r="C88" t="s">
        <v>478</v>
      </c>
      <c r="D88" t="s">
        <v>241</v>
      </c>
      <c r="G88" s="2">
        <v>39356</v>
      </c>
      <c r="H88" s="2">
        <v>40847</v>
      </c>
      <c r="I88" t="s">
        <v>226</v>
      </c>
      <c r="J88" t="s">
        <v>211</v>
      </c>
      <c r="K88" t="s">
        <v>476</v>
      </c>
      <c r="L88" t="s">
        <v>213</v>
      </c>
      <c r="O88">
        <v>0</v>
      </c>
      <c r="Q88" s="2"/>
      <c r="S88">
        <v>0</v>
      </c>
      <c r="T88" t="s">
        <v>213</v>
      </c>
      <c r="W88" t="s">
        <v>214</v>
      </c>
      <c r="X88">
        <v>0</v>
      </c>
    </row>
    <row r="89" spans="1:24" x14ac:dyDescent="0.25">
      <c r="A89">
        <v>2217</v>
      </c>
      <c r="B89" t="s">
        <v>479</v>
      </c>
      <c r="C89" t="s">
        <v>480</v>
      </c>
      <c r="D89" t="s">
        <v>238</v>
      </c>
      <c r="G89" s="2">
        <v>40848</v>
      </c>
      <c r="H89" s="2"/>
      <c r="I89" t="s">
        <v>218</v>
      </c>
      <c r="J89" t="s">
        <v>211</v>
      </c>
      <c r="K89" t="s">
        <v>364</v>
      </c>
      <c r="L89" t="s">
        <v>213</v>
      </c>
      <c r="O89">
        <v>8</v>
      </c>
      <c r="Q89" s="2"/>
      <c r="S89">
        <v>0</v>
      </c>
      <c r="T89" t="s">
        <v>213</v>
      </c>
      <c r="W89" t="s">
        <v>214</v>
      </c>
      <c r="X89">
        <v>0</v>
      </c>
    </row>
    <row r="90" spans="1:24" x14ac:dyDescent="0.25">
      <c r="A90">
        <v>2382</v>
      </c>
      <c r="B90" t="s">
        <v>481</v>
      </c>
      <c r="C90" t="s">
        <v>482</v>
      </c>
      <c r="D90" t="s">
        <v>251</v>
      </c>
      <c r="G90" s="2">
        <v>40909</v>
      </c>
      <c r="H90" s="2">
        <v>41882</v>
      </c>
      <c r="I90" t="s">
        <v>226</v>
      </c>
      <c r="J90" t="s">
        <v>211</v>
      </c>
      <c r="K90" t="s">
        <v>483</v>
      </c>
      <c r="L90" t="s">
        <v>213</v>
      </c>
      <c r="O90">
        <v>0</v>
      </c>
      <c r="Q90" s="2"/>
      <c r="S90">
        <v>0</v>
      </c>
      <c r="T90" t="s">
        <v>213</v>
      </c>
      <c r="W90" t="s">
        <v>214</v>
      </c>
      <c r="X90">
        <v>0</v>
      </c>
    </row>
    <row r="91" spans="1:24" x14ac:dyDescent="0.25">
      <c r="A91">
        <v>2383</v>
      </c>
      <c r="B91" t="s">
        <v>484</v>
      </c>
      <c r="C91" t="s">
        <v>485</v>
      </c>
      <c r="D91" t="s">
        <v>248</v>
      </c>
      <c r="G91" s="2">
        <v>40909</v>
      </c>
      <c r="H91" s="2">
        <v>41882</v>
      </c>
      <c r="I91" t="s">
        <v>226</v>
      </c>
      <c r="J91" t="s">
        <v>211</v>
      </c>
      <c r="K91" t="s">
        <v>483</v>
      </c>
      <c r="L91" t="s">
        <v>213</v>
      </c>
      <c r="O91">
        <v>0</v>
      </c>
      <c r="Q91" s="2"/>
      <c r="S91">
        <v>0</v>
      </c>
      <c r="T91" t="s">
        <v>213</v>
      </c>
      <c r="W91" t="s">
        <v>214</v>
      </c>
      <c r="X91">
        <v>0</v>
      </c>
    </row>
    <row r="92" spans="1:24" x14ac:dyDescent="0.25">
      <c r="A92">
        <v>2384</v>
      </c>
      <c r="B92" t="s">
        <v>486</v>
      </c>
      <c r="C92" t="s">
        <v>487</v>
      </c>
      <c r="D92" t="s">
        <v>256</v>
      </c>
      <c r="G92" s="2">
        <v>40909</v>
      </c>
      <c r="H92" s="2">
        <v>41882</v>
      </c>
      <c r="I92" t="s">
        <v>226</v>
      </c>
      <c r="J92" t="s">
        <v>211</v>
      </c>
      <c r="K92" t="s">
        <v>483</v>
      </c>
      <c r="L92" t="s">
        <v>213</v>
      </c>
      <c r="O92">
        <v>0</v>
      </c>
      <c r="Q92" s="2"/>
      <c r="S92">
        <v>0</v>
      </c>
      <c r="T92" t="s">
        <v>213</v>
      </c>
      <c r="W92" t="s">
        <v>214</v>
      </c>
      <c r="X92">
        <v>0</v>
      </c>
    </row>
    <row r="93" spans="1:24" x14ac:dyDescent="0.25">
      <c r="A93">
        <v>2385</v>
      </c>
      <c r="B93" t="s">
        <v>488</v>
      </c>
      <c r="C93" t="s">
        <v>489</v>
      </c>
      <c r="D93" t="s">
        <v>210</v>
      </c>
      <c r="G93" s="2">
        <v>40909</v>
      </c>
      <c r="H93" s="2">
        <v>41882</v>
      </c>
      <c r="J93" t="s">
        <v>211</v>
      </c>
      <c r="K93" t="s">
        <v>483</v>
      </c>
      <c r="L93" t="s">
        <v>213</v>
      </c>
      <c r="O93">
        <v>0</v>
      </c>
      <c r="Q93" s="2"/>
      <c r="S93">
        <v>0</v>
      </c>
      <c r="T93" t="s">
        <v>213</v>
      </c>
      <c r="W93" t="s">
        <v>214</v>
      </c>
      <c r="X93">
        <v>0</v>
      </c>
    </row>
    <row r="94" spans="1:24" x14ac:dyDescent="0.25">
      <c r="A94">
        <v>2386</v>
      </c>
      <c r="B94" t="s">
        <v>490</v>
      </c>
      <c r="C94" t="s">
        <v>491</v>
      </c>
      <c r="D94" t="s">
        <v>241</v>
      </c>
      <c r="G94" s="2">
        <v>40909</v>
      </c>
      <c r="H94" s="2">
        <v>41882</v>
      </c>
      <c r="I94" t="s">
        <v>226</v>
      </c>
      <c r="J94" t="s">
        <v>211</v>
      </c>
      <c r="K94" t="s">
        <v>483</v>
      </c>
      <c r="L94" t="s">
        <v>213</v>
      </c>
      <c r="O94">
        <v>0</v>
      </c>
      <c r="Q94" s="2"/>
      <c r="S94">
        <v>0</v>
      </c>
      <c r="T94" t="s">
        <v>213</v>
      </c>
      <c r="W94" t="s">
        <v>214</v>
      </c>
      <c r="X94">
        <v>0</v>
      </c>
    </row>
    <row r="95" spans="1:24" x14ac:dyDescent="0.25">
      <c r="A95">
        <v>873</v>
      </c>
      <c r="B95" t="s">
        <v>492</v>
      </c>
      <c r="C95" t="s">
        <v>493</v>
      </c>
      <c r="D95" t="s">
        <v>245</v>
      </c>
      <c r="F95" t="s">
        <v>494</v>
      </c>
      <c r="G95" s="2">
        <v>39356</v>
      </c>
      <c r="H95" s="2">
        <v>43248</v>
      </c>
      <c r="I95" t="s">
        <v>226</v>
      </c>
      <c r="J95" t="s">
        <v>211</v>
      </c>
      <c r="K95" t="s">
        <v>495</v>
      </c>
      <c r="L95" t="s">
        <v>213</v>
      </c>
      <c r="O95">
        <v>1452</v>
      </c>
      <c r="Q95" s="2"/>
      <c r="S95">
        <v>0</v>
      </c>
      <c r="T95" t="s">
        <v>213</v>
      </c>
      <c r="W95" t="s">
        <v>214</v>
      </c>
      <c r="X95">
        <v>0</v>
      </c>
    </row>
    <row r="96" spans="1:24" x14ac:dyDescent="0.25">
      <c r="A96">
        <v>874</v>
      </c>
      <c r="B96" t="s">
        <v>496</v>
      </c>
      <c r="C96" t="s">
        <v>497</v>
      </c>
      <c r="D96" t="s">
        <v>241</v>
      </c>
      <c r="G96" s="2">
        <v>39356</v>
      </c>
      <c r="H96" s="2">
        <v>43248</v>
      </c>
      <c r="I96" t="s">
        <v>226</v>
      </c>
      <c r="J96" t="s">
        <v>211</v>
      </c>
      <c r="K96" t="s">
        <v>495</v>
      </c>
      <c r="L96" t="s">
        <v>213</v>
      </c>
      <c r="O96">
        <v>0</v>
      </c>
      <c r="Q96" s="2"/>
      <c r="S96">
        <v>0</v>
      </c>
      <c r="T96" t="s">
        <v>213</v>
      </c>
      <c r="W96" t="s">
        <v>214</v>
      </c>
      <c r="X96">
        <v>0</v>
      </c>
    </row>
    <row r="97" spans="1:24" x14ac:dyDescent="0.25">
      <c r="A97">
        <v>2462</v>
      </c>
      <c r="B97" t="s">
        <v>498</v>
      </c>
      <c r="C97" t="s">
        <v>499</v>
      </c>
      <c r="D97" t="s">
        <v>251</v>
      </c>
      <c r="G97" s="2">
        <v>40909</v>
      </c>
      <c r="H97" s="2">
        <v>42035</v>
      </c>
      <c r="I97" t="s">
        <v>226</v>
      </c>
      <c r="J97" t="s">
        <v>211</v>
      </c>
      <c r="K97" t="s">
        <v>500</v>
      </c>
      <c r="L97" t="s">
        <v>213</v>
      </c>
      <c r="O97">
        <v>0</v>
      </c>
      <c r="Q97" s="2"/>
      <c r="S97">
        <v>0</v>
      </c>
      <c r="T97" t="s">
        <v>213</v>
      </c>
      <c r="W97" t="s">
        <v>214</v>
      </c>
      <c r="X97">
        <v>0</v>
      </c>
    </row>
    <row r="98" spans="1:24" x14ac:dyDescent="0.25">
      <c r="A98">
        <v>2463</v>
      </c>
      <c r="B98" t="s">
        <v>501</v>
      </c>
      <c r="C98" t="s">
        <v>502</v>
      </c>
      <c r="D98" t="s">
        <v>241</v>
      </c>
      <c r="G98" s="2">
        <v>40909</v>
      </c>
      <c r="H98" s="2">
        <v>42035</v>
      </c>
      <c r="I98" t="s">
        <v>226</v>
      </c>
      <c r="J98" t="s">
        <v>211</v>
      </c>
      <c r="K98" t="s">
        <v>500</v>
      </c>
      <c r="L98" t="s">
        <v>213</v>
      </c>
      <c r="O98">
        <v>0</v>
      </c>
      <c r="Q98" s="2"/>
      <c r="S98">
        <v>0</v>
      </c>
      <c r="T98" t="s">
        <v>213</v>
      </c>
      <c r="W98" t="s">
        <v>214</v>
      </c>
      <c r="X98">
        <v>0</v>
      </c>
    </row>
    <row r="99" spans="1:24" x14ac:dyDescent="0.25">
      <c r="A99">
        <v>877</v>
      </c>
      <c r="B99" t="s">
        <v>503</v>
      </c>
      <c r="C99" t="s">
        <v>504</v>
      </c>
      <c r="D99" t="s">
        <v>412</v>
      </c>
      <c r="F99" t="s">
        <v>505</v>
      </c>
      <c r="G99" s="2">
        <v>39356</v>
      </c>
      <c r="H99" s="2">
        <v>43248</v>
      </c>
      <c r="I99" t="s">
        <v>226</v>
      </c>
      <c r="J99" t="s">
        <v>211</v>
      </c>
      <c r="K99" t="s">
        <v>495</v>
      </c>
      <c r="L99" t="s">
        <v>213</v>
      </c>
      <c r="O99">
        <v>1481</v>
      </c>
      <c r="Q99" s="2"/>
      <c r="S99">
        <v>0</v>
      </c>
      <c r="T99" t="s">
        <v>213</v>
      </c>
      <c r="W99" t="s">
        <v>214</v>
      </c>
      <c r="X99">
        <v>0</v>
      </c>
    </row>
    <row r="100" spans="1:24" x14ac:dyDescent="0.25">
      <c r="A100">
        <v>2464</v>
      </c>
      <c r="B100" t="s">
        <v>506</v>
      </c>
      <c r="C100" t="s">
        <v>507</v>
      </c>
      <c r="D100" t="s">
        <v>210</v>
      </c>
      <c r="G100" s="2">
        <v>40909</v>
      </c>
      <c r="H100" s="2">
        <v>42035</v>
      </c>
      <c r="J100" t="s">
        <v>211</v>
      </c>
      <c r="K100" t="s">
        <v>500</v>
      </c>
      <c r="L100" t="s">
        <v>213</v>
      </c>
      <c r="O100">
        <v>0</v>
      </c>
      <c r="Q100" s="2"/>
      <c r="S100">
        <v>0</v>
      </c>
      <c r="T100" t="s">
        <v>213</v>
      </c>
      <c r="W100" t="s">
        <v>214</v>
      </c>
      <c r="X100">
        <v>0</v>
      </c>
    </row>
    <row r="101" spans="1:24" x14ac:dyDescent="0.25">
      <c r="A101">
        <v>2465</v>
      </c>
      <c r="B101" t="s">
        <v>508</v>
      </c>
      <c r="C101" t="s">
        <v>509</v>
      </c>
      <c r="D101" t="s">
        <v>256</v>
      </c>
      <c r="G101" s="2">
        <v>40909</v>
      </c>
      <c r="H101" s="2">
        <v>42035</v>
      </c>
      <c r="I101" t="s">
        <v>226</v>
      </c>
      <c r="J101" t="s">
        <v>211</v>
      </c>
      <c r="K101" t="s">
        <v>500</v>
      </c>
      <c r="L101" t="s">
        <v>213</v>
      </c>
      <c r="O101">
        <v>0</v>
      </c>
      <c r="Q101" s="2"/>
      <c r="S101">
        <v>0</v>
      </c>
      <c r="T101" t="s">
        <v>213</v>
      </c>
      <c r="W101" t="s">
        <v>214</v>
      </c>
      <c r="X101">
        <v>0</v>
      </c>
    </row>
    <row r="102" spans="1:24" x14ac:dyDescent="0.25">
      <c r="A102">
        <v>906</v>
      </c>
      <c r="B102" t="s">
        <v>510</v>
      </c>
      <c r="C102" t="s">
        <v>511</v>
      </c>
      <c r="D102" t="s">
        <v>248</v>
      </c>
      <c r="G102" s="2">
        <v>39562</v>
      </c>
      <c r="H102" s="2"/>
      <c r="I102" t="s">
        <v>226</v>
      </c>
      <c r="J102" t="s">
        <v>211</v>
      </c>
      <c r="K102" t="s">
        <v>512</v>
      </c>
      <c r="L102" t="s">
        <v>213</v>
      </c>
      <c r="O102">
        <v>0</v>
      </c>
      <c r="Q102" s="2"/>
      <c r="S102">
        <v>0</v>
      </c>
      <c r="T102" t="s">
        <v>213</v>
      </c>
      <c r="W102" t="s">
        <v>214</v>
      </c>
      <c r="X102">
        <v>0</v>
      </c>
    </row>
    <row r="103" spans="1:24" x14ac:dyDescent="0.25">
      <c r="A103">
        <v>379</v>
      </c>
      <c r="B103" t="s">
        <v>513</v>
      </c>
      <c r="C103" t="s">
        <v>514</v>
      </c>
      <c r="D103" t="s">
        <v>256</v>
      </c>
      <c r="G103" s="2">
        <v>38169</v>
      </c>
      <c r="H103" s="2">
        <v>44712</v>
      </c>
      <c r="I103" t="s">
        <v>226</v>
      </c>
      <c r="J103" t="s">
        <v>211</v>
      </c>
      <c r="K103" t="s">
        <v>515</v>
      </c>
      <c r="L103" t="s">
        <v>213</v>
      </c>
      <c r="O103">
        <v>0</v>
      </c>
      <c r="Q103" s="2"/>
      <c r="S103">
        <v>0</v>
      </c>
      <c r="T103" t="s">
        <v>213</v>
      </c>
      <c r="W103" t="s">
        <v>214</v>
      </c>
      <c r="X103">
        <v>0</v>
      </c>
    </row>
    <row r="104" spans="1:24" x14ac:dyDescent="0.25">
      <c r="A104">
        <v>2466</v>
      </c>
      <c r="B104" t="s">
        <v>516</v>
      </c>
      <c r="C104" t="s">
        <v>517</v>
      </c>
      <c r="D104" t="s">
        <v>248</v>
      </c>
      <c r="G104" s="2">
        <v>40909</v>
      </c>
      <c r="H104" s="2">
        <v>42035</v>
      </c>
      <c r="I104" t="s">
        <v>226</v>
      </c>
      <c r="J104" t="s">
        <v>211</v>
      </c>
      <c r="K104" t="s">
        <v>500</v>
      </c>
      <c r="L104" t="s">
        <v>213</v>
      </c>
      <c r="O104">
        <v>0</v>
      </c>
      <c r="Q104" s="2"/>
      <c r="S104">
        <v>0</v>
      </c>
      <c r="T104" t="s">
        <v>213</v>
      </c>
      <c r="W104" t="s">
        <v>214</v>
      </c>
      <c r="X104">
        <v>0</v>
      </c>
    </row>
    <row r="105" spans="1:24" x14ac:dyDescent="0.25">
      <c r="A105">
        <v>2467</v>
      </c>
      <c r="B105" t="s">
        <v>518</v>
      </c>
      <c r="C105" t="s">
        <v>519</v>
      </c>
      <c r="D105" t="s">
        <v>251</v>
      </c>
      <c r="G105" s="2">
        <v>40909</v>
      </c>
      <c r="H105" s="2">
        <v>42035</v>
      </c>
      <c r="I105" t="s">
        <v>226</v>
      </c>
      <c r="J105" t="s">
        <v>211</v>
      </c>
      <c r="K105" t="s">
        <v>520</v>
      </c>
      <c r="L105" t="s">
        <v>213</v>
      </c>
      <c r="O105">
        <v>0</v>
      </c>
      <c r="Q105" s="2"/>
      <c r="S105">
        <v>0</v>
      </c>
      <c r="T105" t="s">
        <v>213</v>
      </c>
      <c r="W105" t="s">
        <v>214</v>
      </c>
      <c r="X105">
        <v>0</v>
      </c>
    </row>
    <row r="106" spans="1:24" x14ac:dyDescent="0.25">
      <c r="A106">
        <v>2468</v>
      </c>
      <c r="B106" t="s">
        <v>521</v>
      </c>
      <c r="C106" t="s">
        <v>522</v>
      </c>
      <c r="D106" t="s">
        <v>241</v>
      </c>
      <c r="G106" s="2">
        <v>40909</v>
      </c>
      <c r="H106" s="2">
        <v>42035</v>
      </c>
      <c r="I106" t="s">
        <v>226</v>
      </c>
      <c r="J106" t="s">
        <v>211</v>
      </c>
      <c r="K106" t="s">
        <v>520</v>
      </c>
      <c r="L106" t="s">
        <v>213</v>
      </c>
      <c r="O106">
        <v>0</v>
      </c>
      <c r="Q106" s="2"/>
      <c r="S106">
        <v>0</v>
      </c>
      <c r="T106" t="s">
        <v>213</v>
      </c>
      <c r="W106" t="s">
        <v>214</v>
      </c>
      <c r="X106">
        <v>0</v>
      </c>
    </row>
    <row r="107" spans="1:24" x14ac:dyDescent="0.25">
      <c r="A107">
        <v>383</v>
      </c>
      <c r="B107" t="s">
        <v>523</v>
      </c>
      <c r="C107" t="s">
        <v>524</v>
      </c>
      <c r="D107" t="s">
        <v>256</v>
      </c>
      <c r="G107" s="2">
        <v>38169</v>
      </c>
      <c r="H107" s="2">
        <v>40755</v>
      </c>
      <c r="I107" t="s">
        <v>226</v>
      </c>
      <c r="J107" t="s">
        <v>211</v>
      </c>
      <c r="K107" t="s">
        <v>525</v>
      </c>
      <c r="L107" t="s">
        <v>213</v>
      </c>
      <c r="O107">
        <v>0</v>
      </c>
      <c r="Q107" s="2"/>
      <c r="S107">
        <v>0</v>
      </c>
      <c r="T107" t="s">
        <v>213</v>
      </c>
      <c r="W107" t="s">
        <v>214</v>
      </c>
      <c r="X107">
        <v>0</v>
      </c>
    </row>
    <row r="108" spans="1:24" x14ac:dyDescent="0.25">
      <c r="A108">
        <v>2469</v>
      </c>
      <c r="B108" t="s">
        <v>526</v>
      </c>
      <c r="C108" t="s">
        <v>527</v>
      </c>
      <c r="D108" t="s">
        <v>210</v>
      </c>
      <c r="G108" s="2">
        <v>40909</v>
      </c>
      <c r="H108" s="2">
        <v>42035</v>
      </c>
      <c r="J108" t="s">
        <v>211</v>
      </c>
      <c r="K108" t="s">
        <v>520</v>
      </c>
      <c r="L108" t="s">
        <v>213</v>
      </c>
      <c r="O108">
        <v>0</v>
      </c>
      <c r="Q108" s="2"/>
      <c r="S108">
        <v>0</v>
      </c>
      <c r="T108" t="s">
        <v>213</v>
      </c>
      <c r="W108" t="s">
        <v>214</v>
      </c>
      <c r="X108">
        <v>0</v>
      </c>
    </row>
    <row r="109" spans="1:24" x14ac:dyDescent="0.25">
      <c r="A109">
        <v>2470</v>
      </c>
      <c r="B109" t="s">
        <v>528</v>
      </c>
      <c r="C109" t="s">
        <v>529</v>
      </c>
      <c r="D109" t="s">
        <v>256</v>
      </c>
      <c r="G109" s="2">
        <v>40909</v>
      </c>
      <c r="H109" s="2">
        <v>42035</v>
      </c>
      <c r="I109" t="s">
        <v>226</v>
      </c>
      <c r="J109" t="s">
        <v>211</v>
      </c>
      <c r="K109" t="s">
        <v>520</v>
      </c>
      <c r="L109" t="s">
        <v>213</v>
      </c>
      <c r="O109">
        <v>0</v>
      </c>
      <c r="Q109" s="2"/>
      <c r="S109">
        <v>0</v>
      </c>
      <c r="T109" t="s">
        <v>213</v>
      </c>
      <c r="W109" t="s">
        <v>214</v>
      </c>
      <c r="X109">
        <v>0</v>
      </c>
    </row>
    <row r="110" spans="1:24" x14ac:dyDescent="0.25">
      <c r="A110">
        <v>2471</v>
      </c>
      <c r="B110" t="s">
        <v>530</v>
      </c>
      <c r="C110" t="s">
        <v>531</v>
      </c>
      <c r="D110" t="s">
        <v>248</v>
      </c>
      <c r="G110" s="2">
        <v>40909</v>
      </c>
      <c r="H110" s="2">
        <v>42035</v>
      </c>
      <c r="I110" t="s">
        <v>226</v>
      </c>
      <c r="J110" t="s">
        <v>211</v>
      </c>
      <c r="K110" t="s">
        <v>520</v>
      </c>
      <c r="L110" t="s">
        <v>213</v>
      </c>
      <c r="O110">
        <v>0</v>
      </c>
      <c r="Q110" s="2"/>
      <c r="S110">
        <v>0</v>
      </c>
      <c r="T110" t="s">
        <v>213</v>
      </c>
      <c r="W110" t="s">
        <v>214</v>
      </c>
      <c r="X110">
        <v>0</v>
      </c>
    </row>
    <row r="111" spans="1:24" x14ac:dyDescent="0.25">
      <c r="A111">
        <v>2482</v>
      </c>
      <c r="B111" t="s">
        <v>532</v>
      </c>
      <c r="C111" t="s">
        <v>533</v>
      </c>
      <c r="D111" t="s">
        <v>251</v>
      </c>
      <c r="G111" s="2">
        <v>40909</v>
      </c>
      <c r="H111" s="2">
        <v>42736</v>
      </c>
      <c r="I111" t="s">
        <v>226</v>
      </c>
      <c r="J111" t="s">
        <v>211</v>
      </c>
      <c r="K111" t="s">
        <v>534</v>
      </c>
      <c r="L111" t="s">
        <v>213</v>
      </c>
      <c r="O111">
        <v>0</v>
      </c>
      <c r="Q111" s="2"/>
      <c r="S111">
        <v>0</v>
      </c>
      <c r="T111" t="s">
        <v>213</v>
      </c>
      <c r="W111" t="s">
        <v>214</v>
      </c>
      <c r="X111">
        <v>0</v>
      </c>
    </row>
    <row r="112" spans="1:24" x14ac:dyDescent="0.25">
      <c r="A112">
        <v>2483</v>
      </c>
      <c r="B112" t="s">
        <v>535</v>
      </c>
      <c r="C112" t="s">
        <v>536</v>
      </c>
      <c r="D112" t="s">
        <v>241</v>
      </c>
      <c r="G112" s="2">
        <v>40909</v>
      </c>
      <c r="H112" s="2">
        <v>42736</v>
      </c>
      <c r="I112" t="s">
        <v>226</v>
      </c>
      <c r="J112" t="s">
        <v>211</v>
      </c>
      <c r="K112" t="s">
        <v>534</v>
      </c>
      <c r="L112" t="s">
        <v>213</v>
      </c>
      <c r="O112">
        <v>0</v>
      </c>
      <c r="Q112" s="2"/>
      <c r="S112">
        <v>0</v>
      </c>
      <c r="T112" t="s">
        <v>213</v>
      </c>
      <c r="W112" t="s">
        <v>214</v>
      </c>
      <c r="X112">
        <v>0</v>
      </c>
    </row>
    <row r="113" spans="1:24" x14ac:dyDescent="0.25">
      <c r="A113">
        <v>389</v>
      </c>
      <c r="B113" t="s">
        <v>537</v>
      </c>
      <c r="C113" t="s">
        <v>538</v>
      </c>
      <c r="D113" t="s">
        <v>256</v>
      </c>
      <c r="G113" s="2">
        <v>38721</v>
      </c>
      <c r="H113" s="2">
        <v>41680</v>
      </c>
      <c r="I113" t="s">
        <v>226</v>
      </c>
      <c r="J113" t="s">
        <v>211</v>
      </c>
      <c r="K113" t="s">
        <v>539</v>
      </c>
      <c r="L113" t="s">
        <v>213</v>
      </c>
      <c r="O113">
        <v>0</v>
      </c>
      <c r="Q113" s="2"/>
      <c r="S113">
        <v>0</v>
      </c>
      <c r="T113" t="s">
        <v>213</v>
      </c>
      <c r="W113" t="s">
        <v>214</v>
      </c>
      <c r="X113">
        <v>0</v>
      </c>
    </row>
    <row r="114" spans="1:24" x14ac:dyDescent="0.25">
      <c r="A114">
        <v>2484</v>
      </c>
      <c r="B114" t="s">
        <v>540</v>
      </c>
      <c r="C114" t="s">
        <v>541</v>
      </c>
      <c r="D114" t="s">
        <v>210</v>
      </c>
      <c r="G114" s="2">
        <v>40909</v>
      </c>
      <c r="H114" s="2">
        <v>42736</v>
      </c>
      <c r="J114" t="s">
        <v>211</v>
      </c>
      <c r="K114" t="s">
        <v>534</v>
      </c>
      <c r="L114" t="s">
        <v>213</v>
      </c>
      <c r="O114">
        <v>0</v>
      </c>
      <c r="Q114" s="2"/>
      <c r="S114">
        <v>0</v>
      </c>
      <c r="T114" t="s">
        <v>213</v>
      </c>
      <c r="W114" t="s">
        <v>214</v>
      </c>
      <c r="X114">
        <v>0</v>
      </c>
    </row>
    <row r="115" spans="1:24" x14ac:dyDescent="0.25">
      <c r="A115">
        <v>2485</v>
      </c>
      <c r="B115" t="s">
        <v>542</v>
      </c>
      <c r="C115" t="s">
        <v>543</v>
      </c>
      <c r="D115" t="s">
        <v>256</v>
      </c>
      <c r="G115" s="2">
        <v>40909</v>
      </c>
      <c r="H115" s="2">
        <v>42736</v>
      </c>
      <c r="I115" t="s">
        <v>226</v>
      </c>
      <c r="J115" t="s">
        <v>211</v>
      </c>
      <c r="K115" t="s">
        <v>534</v>
      </c>
      <c r="L115" t="s">
        <v>213</v>
      </c>
      <c r="O115">
        <v>0</v>
      </c>
      <c r="Q115" s="2"/>
      <c r="S115">
        <v>0</v>
      </c>
      <c r="T115" t="s">
        <v>213</v>
      </c>
      <c r="W115" t="s">
        <v>214</v>
      </c>
      <c r="X115">
        <v>0</v>
      </c>
    </row>
    <row r="116" spans="1:24" x14ac:dyDescent="0.25">
      <c r="A116">
        <v>2486</v>
      </c>
      <c r="B116" t="s">
        <v>544</v>
      </c>
      <c r="C116" t="s">
        <v>545</v>
      </c>
      <c r="D116" t="s">
        <v>248</v>
      </c>
      <c r="G116" s="2">
        <v>40909</v>
      </c>
      <c r="H116" s="2">
        <v>42736</v>
      </c>
      <c r="I116" t="s">
        <v>226</v>
      </c>
      <c r="J116" t="s">
        <v>211</v>
      </c>
      <c r="K116" t="s">
        <v>534</v>
      </c>
      <c r="L116" t="s">
        <v>213</v>
      </c>
      <c r="O116">
        <v>0</v>
      </c>
      <c r="Q116" s="2"/>
      <c r="S116">
        <v>0</v>
      </c>
      <c r="T116" t="s">
        <v>213</v>
      </c>
      <c r="W116" t="s">
        <v>214</v>
      </c>
      <c r="X116">
        <v>0</v>
      </c>
    </row>
    <row r="117" spans="1:24" x14ac:dyDescent="0.25">
      <c r="A117">
        <v>394</v>
      </c>
      <c r="B117" t="s">
        <v>546</v>
      </c>
      <c r="C117" t="s">
        <v>547</v>
      </c>
      <c r="D117" t="s">
        <v>256</v>
      </c>
      <c r="G117" s="2">
        <v>38169</v>
      </c>
      <c r="H117" s="2">
        <v>40298</v>
      </c>
      <c r="I117" t="s">
        <v>226</v>
      </c>
      <c r="J117" t="s">
        <v>211</v>
      </c>
      <c r="K117" t="s">
        <v>548</v>
      </c>
      <c r="L117" t="s">
        <v>213</v>
      </c>
      <c r="O117">
        <v>0</v>
      </c>
      <c r="Q117" s="2"/>
      <c r="S117">
        <v>0</v>
      </c>
      <c r="T117" t="s">
        <v>213</v>
      </c>
      <c r="W117" t="s">
        <v>214</v>
      </c>
      <c r="X117">
        <v>0</v>
      </c>
    </row>
    <row r="118" spans="1:24" x14ac:dyDescent="0.25">
      <c r="A118">
        <v>2487</v>
      </c>
      <c r="B118" t="s">
        <v>549</v>
      </c>
      <c r="C118" t="s">
        <v>550</v>
      </c>
      <c r="D118" t="s">
        <v>251</v>
      </c>
      <c r="G118" s="2">
        <v>42736</v>
      </c>
      <c r="H118" s="2">
        <v>44804</v>
      </c>
      <c r="I118" t="s">
        <v>226</v>
      </c>
      <c r="J118" t="s">
        <v>211</v>
      </c>
      <c r="K118" t="s">
        <v>551</v>
      </c>
      <c r="L118" t="s">
        <v>213</v>
      </c>
      <c r="O118">
        <v>0</v>
      </c>
      <c r="Q118" s="2">
        <v>40909</v>
      </c>
      <c r="S118">
        <v>0</v>
      </c>
      <c r="T118" t="s">
        <v>213</v>
      </c>
      <c r="W118" t="s">
        <v>214</v>
      </c>
      <c r="X118">
        <v>0</v>
      </c>
    </row>
    <row r="119" spans="1:24" x14ac:dyDescent="0.25">
      <c r="A119">
        <v>2488</v>
      </c>
      <c r="B119" t="s">
        <v>552</v>
      </c>
      <c r="C119" t="s">
        <v>553</v>
      </c>
      <c r="D119" t="s">
        <v>241</v>
      </c>
      <c r="G119" s="2">
        <v>42736</v>
      </c>
      <c r="H119" s="2">
        <v>44804</v>
      </c>
      <c r="I119" t="s">
        <v>226</v>
      </c>
      <c r="J119" t="s">
        <v>211</v>
      </c>
      <c r="K119" t="s">
        <v>551</v>
      </c>
      <c r="L119" t="s">
        <v>213</v>
      </c>
      <c r="O119">
        <v>0</v>
      </c>
      <c r="Q119" s="2">
        <v>40909</v>
      </c>
      <c r="S119">
        <v>0</v>
      </c>
      <c r="T119" t="s">
        <v>213</v>
      </c>
      <c r="W119" t="s">
        <v>214</v>
      </c>
      <c r="X119">
        <v>0</v>
      </c>
    </row>
    <row r="120" spans="1:24" x14ac:dyDescent="0.25">
      <c r="A120">
        <v>397</v>
      </c>
      <c r="B120" t="s">
        <v>554</v>
      </c>
      <c r="C120" t="s">
        <v>555</v>
      </c>
      <c r="D120" t="s">
        <v>256</v>
      </c>
      <c r="G120" s="2">
        <v>38169</v>
      </c>
      <c r="H120" s="2">
        <v>40298</v>
      </c>
      <c r="I120" t="s">
        <v>226</v>
      </c>
      <c r="J120" t="s">
        <v>211</v>
      </c>
      <c r="K120" t="s">
        <v>556</v>
      </c>
      <c r="L120" t="s">
        <v>213</v>
      </c>
      <c r="O120">
        <v>0</v>
      </c>
      <c r="Q120" s="2"/>
      <c r="S120">
        <v>0</v>
      </c>
      <c r="T120" t="s">
        <v>213</v>
      </c>
      <c r="W120" t="s">
        <v>214</v>
      </c>
      <c r="X120">
        <v>0</v>
      </c>
    </row>
    <row r="121" spans="1:24" x14ac:dyDescent="0.25">
      <c r="A121">
        <v>2489</v>
      </c>
      <c r="B121" t="s">
        <v>557</v>
      </c>
      <c r="C121" t="s">
        <v>558</v>
      </c>
      <c r="D121" t="s">
        <v>210</v>
      </c>
      <c r="G121" s="2">
        <v>42736</v>
      </c>
      <c r="H121" s="2">
        <v>44804</v>
      </c>
      <c r="J121" t="s">
        <v>211</v>
      </c>
      <c r="K121" t="s">
        <v>551</v>
      </c>
      <c r="L121" t="s">
        <v>213</v>
      </c>
      <c r="O121">
        <v>0</v>
      </c>
      <c r="Q121" s="2">
        <v>40909</v>
      </c>
      <c r="S121">
        <v>0</v>
      </c>
      <c r="T121" t="s">
        <v>213</v>
      </c>
      <c r="W121" t="s">
        <v>214</v>
      </c>
      <c r="X121">
        <v>0</v>
      </c>
    </row>
    <row r="122" spans="1:24" x14ac:dyDescent="0.25">
      <c r="A122">
        <v>2490</v>
      </c>
      <c r="B122" t="s">
        <v>559</v>
      </c>
      <c r="C122" t="s">
        <v>560</v>
      </c>
      <c r="D122" t="s">
        <v>256</v>
      </c>
      <c r="G122" s="2">
        <v>42736</v>
      </c>
      <c r="H122" s="2">
        <v>44804</v>
      </c>
      <c r="I122" t="s">
        <v>226</v>
      </c>
      <c r="J122" t="s">
        <v>211</v>
      </c>
      <c r="K122" t="s">
        <v>551</v>
      </c>
      <c r="L122" t="s">
        <v>213</v>
      </c>
      <c r="O122">
        <v>0</v>
      </c>
      <c r="Q122" s="2">
        <v>40909</v>
      </c>
      <c r="S122">
        <v>0</v>
      </c>
      <c r="T122" t="s">
        <v>213</v>
      </c>
      <c r="W122" t="s">
        <v>214</v>
      </c>
      <c r="X122">
        <v>0</v>
      </c>
    </row>
    <row r="123" spans="1:24" x14ac:dyDescent="0.25">
      <c r="A123">
        <v>2491</v>
      </c>
      <c r="B123" t="s">
        <v>561</v>
      </c>
      <c r="C123" t="s">
        <v>562</v>
      </c>
      <c r="D123" t="s">
        <v>248</v>
      </c>
      <c r="G123" s="2">
        <v>42736</v>
      </c>
      <c r="H123" s="2">
        <v>44804</v>
      </c>
      <c r="I123" t="s">
        <v>226</v>
      </c>
      <c r="J123" t="s">
        <v>211</v>
      </c>
      <c r="K123" t="s">
        <v>551</v>
      </c>
      <c r="L123" t="s">
        <v>213</v>
      </c>
      <c r="O123">
        <v>0</v>
      </c>
      <c r="Q123" s="2">
        <v>40909</v>
      </c>
      <c r="S123">
        <v>0</v>
      </c>
      <c r="T123" t="s">
        <v>213</v>
      </c>
      <c r="W123" t="s">
        <v>214</v>
      </c>
      <c r="X123">
        <v>0</v>
      </c>
    </row>
    <row r="124" spans="1:24" x14ac:dyDescent="0.25">
      <c r="A124">
        <v>2492</v>
      </c>
      <c r="B124" t="s">
        <v>563</v>
      </c>
      <c r="C124" t="s">
        <v>564</v>
      </c>
      <c r="D124" t="s">
        <v>251</v>
      </c>
      <c r="G124" s="2">
        <v>40909</v>
      </c>
      <c r="H124" s="2">
        <v>41182</v>
      </c>
      <c r="I124" t="s">
        <v>226</v>
      </c>
      <c r="J124" t="s">
        <v>211</v>
      </c>
      <c r="K124" t="s">
        <v>565</v>
      </c>
      <c r="L124" t="s">
        <v>213</v>
      </c>
      <c r="O124">
        <v>0</v>
      </c>
      <c r="Q124" s="2"/>
      <c r="S124">
        <v>0</v>
      </c>
      <c r="T124" t="s">
        <v>213</v>
      </c>
      <c r="W124" t="s">
        <v>214</v>
      </c>
      <c r="X124">
        <v>0</v>
      </c>
    </row>
    <row r="125" spans="1:24" x14ac:dyDescent="0.25">
      <c r="A125">
        <v>2493</v>
      </c>
      <c r="B125" t="s">
        <v>566</v>
      </c>
      <c r="C125" t="s">
        <v>567</v>
      </c>
      <c r="D125" t="s">
        <v>241</v>
      </c>
      <c r="G125" s="2">
        <v>40909</v>
      </c>
      <c r="H125" s="2">
        <v>41182</v>
      </c>
      <c r="I125" t="s">
        <v>226</v>
      </c>
      <c r="J125" t="s">
        <v>211</v>
      </c>
      <c r="K125" t="s">
        <v>565</v>
      </c>
      <c r="L125" t="s">
        <v>213</v>
      </c>
      <c r="O125">
        <v>0</v>
      </c>
      <c r="Q125" s="2"/>
      <c r="S125">
        <v>0</v>
      </c>
      <c r="T125" t="s">
        <v>213</v>
      </c>
      <c r="W125" t="s">
        <v>214</v>
      </c>
      <c r="X125">
        <v>0</v>
      </c>
    </row>
    <row r="126" spans="1:24" x14ac:dyDescent="0.25">
      <c r="A126">
        <v>2494</v>
      </c>
      <c r="B126" t="s">
        <v>568</v>
      </c>
      <c r="C126" t="s">
        <v>569</v>
      </c>
      <c r="D126" t="s">
        <v>210</v>
      </c>
      <c r="G126" s="2">
        <v>40909</v>
      </c>
      <c r="H126" s="2">
        <v>41182</v>
      </c>
      <c r="J126" t="s">
        <v>211</v>
      </c>
      <c r="K126" t="s">
        <v>565</v>
      </c>
      <c r="L126" t="s">
        <v>213</v>
      </c>
      <c r="O126">
        <v>0</v>
      </c>
      <c r="Q126" s="2"/>
      <c r="S126">
        <v>0</v>
      </c>
      <c r="T126" t="s">
        <v>213</v>
      </c>
      <c r="W126" t="s">
        <v>214</v>
      </c>
      <c r="X126">
        <v>0</v>
      </c>
    </row>
    <row r="127" spans="1:24" x14ac:dyDescent="0.25">
      <c r="A127">
        <v>2495</v>
      </c>
      <c r="B127" t="s">
        <v>570</v>
      </c>
      <c r="C127" t="s">
        <v>571</v>
      </c>
      <c r="D127" t="s">
        <v>256</v>
      </c>
      <c r="G127" s="2">
        <v>40909</v>
      </c>
      <c r="H127" s="2">
        <v>41182</v>
      </c>
      <c r="I127" t="s">
        <v>226</v>
      </c>
      <c r="J127" t="s">
        <v>211</v>
      </c>
      <c r="K127" t="s">
        <v>565</v>
      </c>
      <c r="L127" t="s">
        <v>213</v>
      </c>
      <c r="O127">
        <v>0</v>
      </c>
      <c r="Q127" s="2"/>
      <c r="S127">
        <v>0</v>
      </c>
      <c r="T127" t="s">
        <v>213</v>
      </c>
      <c r="W127" t="s">
        <v>214</v>
      </c>
      <c r="X127">
        <v>0</v>
      </c>
    </row>
    <row r="128" spans="1:24" x14ac:dyDescent="0.25">
      <c r="A128">
        <v>2496</v>
      </c>
      <c r="B128" t="s">
        <v>572</v>
      </c>
      <c r="C128" t="s">
        <v>573</v>
      </c>
      <c r="D128" t="s">
        <v>248</v>
      </c>
      <c r="G128" s="2">
        <v>40909</v>
      </c>
      <c r="H128" s="2">
        <v>41182</v>
      </c>
      <c r="I128" t="s">
        <v>226</v>
      </c>
      <c r="J128" t="s">
        <v>211</v>
      </c>
      <c r="K128" t="s">
        <v>565</v>
      </c>
      <c r="L128" t="s">
        <v>213</v>
      </c>
      <c r="O128">
        <v>0</v>
      </c>
      <c r="Q128" s="2"/>
      <c r="S128">
        <v>0</v>
      </c>
      <c r="T128" t="s">
        <v>213</v>
      </c>
      <c r="W128" t="s">
        <v>214</v>
      </c>
      <c r="X128">
        <v>0</v>
      </c>
    </row>
    <row r="129" spans="1:24" x14ac:dyDescent="0.25">
      <c r="A129">
        <v>2497</v>
      </c>
      <c r="B129" t="s">
        <v>574</v>
      </c>
      <c r="C129" t="s">
        <v>575</v>
      </c>
      <c r="D129" t="s">
        <v>251</v>
      </c>
      <c r="G129" s="2">
        <v>42736</v>
      </c>
      <c r="H129" s="2">
        <v>43555</v>
      </c>
      <c r="I129" t="s">
        <v>226</v>
      </c>
      <c r="J129" t="s">
        <v>211</v>
      </c>
      <c r="K129" t="s">
        <v>576</v>
      </c>
      <c r="L129" t="s">
        <v>213</v>
      </c>
      <c r="O129">
        <v>0</v>
      </c>
      <c r="Q129" s="2">
        <v>40909</v>
      </c>
      <c r="S129">
        <v>0</v>
      </c>
      <c r="T129" t="s">
        <v>213</v>
      </c>
      <c r="W129" t="s">
        <v>214</v>
      </c>
      <c r="X129">
        <v>0</v>
      </c>
    </row>
    <row r="130" spans="1:24" x14ac:dyDescent="0.25">
      <c r="A130">
        <v>2498</v>
      </c>
      <c r="B130" t="s">
        <v>577</v>
      </c>
      <c r="C130" t="s">
        <v>578</v>
      </c>
      <c r="D130" t="s">
        <v>241</v>
      </c>
      <c r="G130" s="2">
        <v>42736</v>
      </c>
      <c r="H130" s="2">
        <v>43555</v>
      </c>
      <c r="I130" t="s">
        <v>226</v>
      </c>
      <c r="J130" t="s">
        <v>211</v>
      </c>
      <c r="K130" t="s">
        <v>576</v>
      </c>
      <c r="L130" t="s">
        <v>213</v>
      </c>
      <c r="O130">
        <v>0</v>
      </c>
      <c r="Q130" s="2">
        <v>40909</v>
      </c>
      <c r="S130">
        <v>0</v>
      </c>
      <c r="T130" t="s">
        <v>213</v>
      </c>
      <c r="W130" t="s">
        <v>214</v>
      </c>
      <c r="X130">
        <v>0</v>
      </c>
    </row>
    <row r="131" spans="1:24" x14ac:dyDescent="0.25">
      <c r="A131">
        <v>2499</v>
      </c>
      <c r="B131" t="s">
        <v>579</v>
      </c>
      <c r="C131" t="s">
        <v>580</v>
      </c>
      <c r="D131" t="s">
        <v>210</v>
      </c>
      <c r="G131" s="2">
        <v>42736</v>
      </c>
      <c r="H131" s="2">
        <v>43555</v>
      </c>
      <c r="J131" t="s">
        <v>211</v>
      </c>
      <c r="K131" t="s">
        <v>576</v>
      </c>
      <c r="L131" t="s">
        <v>213</v>
      </c>
      <c r="O131">
        <v>0</v>
      </c>
      <c r="Q131" s="2">
        <v>40909</v>
      </c>
      <c r="S131">
        <v>0</v>
      </c>
      <c r="T131" t="s">
        <v>213</v>
      </c>
      <c r="W131" t="s">
        <v>214</v>
      </c>
      <c r="X131">
        <v>0</v>
      </c>
    </row>
    <row r="132" spans="1:24" x14ac:dyDescent="0.25">
      <c r="A132">
        <v>412</v>
      </c>
      <c r="B132" t="s">
        <v>581</v>
      </c>
      <c r="C132" t="s">
        <v>582</v>
      </c>
      <c r="D132" t="s">
        <v>256</v>
      </c>
      <c r="G132" s="2">
        <v>38169</v>
      </c>
      <c r="H132" s="2">
        <v>41121</v>
      </c>
      <c r="I132" t="s">
        <v>226</v>
      </c>
      <c r="J132" t="s">
        <v>211</v>
      </c>
      <c r="K132" t="s">
        <v>583</v>
      </c>
      <c r="L132" t="s">
        <v>213</v>
      </c>
      <c r="O132">
        <v>0</v>
      </c>
      <c r="Q132" s="2"/>
      <c r="S132">
        <v>0</v>
      </c>
      <c r="T132" t="s">
        <v>213</v>
      </c>
      <c r="W132" t="s">
        <v>214</v>
      </c>
      <c r="X132">
        <v>0</v>
      </c>
    </row>
    <row r="133" spans="1:24" x14ac:dyDescent="0.25">
      <c r="A133">
        <v>2501</v>
      </c>
      <c r="B133" t="s">
        <v>584</v>
      </c>
      <c r="C133" t="s">
        <v>585</v>
      </c>
      <c r="D133" t="s">
        <v>248</v>
      </c>
      <c r="G133" s="2">
        <v>42736</v>
      </c>
      <c r="H133" s="2">
        <v>43555</v>
      </c>
      <c r="I133" t="s">
        <v>226</v>
      </c>
      <c r="J133" t="s">
        <v>211</v>
      </c>
      <c r="K133" t="s">
        <v>576</v>
      </c>
      <c r="L133" t="s">
        <v>213</v>
      </c>
      <c r="O133">
        <v>0</v>
      </c>
      <c r="Q133" s="2">
        <v>40909</v>
      </c>
      <c r="S133">
        <v>0</v>
      </c>
      <c r="T133" t="s">
        <v>213</v>
      </c>
      <c r="W133" t="s">
        <v>214</v>
      </c>
      <c r="X133">
        <v>0</v>
      </c>
    </row>
    <row r="134" spans="1:24" x14ac:dyDescent="0.25">
      <c r="A134">
        <v>2507</v>
      </c>
      <c r="B134" t="s">
        <v>586</v>
      </c>
      <c r="C134" t="s">
        <v>587</v>
      </c>
      <c r="D134" t="s">
        <v>251</v>
      </c>
      <c r="G134" s="2">
        <v>42736</v>
      </c>
      <c r="H134" s="2">
        <v>44804</v>
      </c>
      <c r="I134" t="s">
        <v>226</v>
      </c>
      <c r="J134" t="s">
        <v>211</v>
      </c>
      <c r="K134" t="s">
        <v>588</v>
      </c>
      <c r="L134" t="s">
        <v>213</v>
      </c>
      <c r="O134">
        <v>0</v>
      </c>
      <c r="Q134" s="2">
        <v>40909</v>
      </c>
      <c r="S134">
        <v>0</v>
      </c>
      <c r="T134" t="s">
        <v>213</v>
      </c>
      <c r="W134" t="s">
        <v>214</v>
      </c>
      <c r="X134">
        <v>0</v>
      </c>
    </row>
    <row r="135" spans="1:24" x14ac:dyDescent="0.25">
      <c r="A135">
        <v>2508</v>
      </c>
      <c r="B135" t="s">
        <v>589</v>
      </c>
      <c r="C135" t="s">
        <v>590</v>
      </c>
      <c r="D135" t="s">
        <v>241</v>
      </c>
      <c r="G135" s="2">
        <v>42736</v>
      </c>
      <c r="H135" s="2">
        <v>44804</v>
      </c>
      <c r="I135" t="s">
        <v>226</v>
      </c>
      <c r="J135" t="s">
        <v>211</v>
      </c>
      <c r="K135" t="s">
        <v>588</v>
      </c>
      <c r="L135" t="s">
        <v>213</v>
      </c>
      <c r="O135">
        <v>0</v>
      </c>
      <c r="Q135" s="2">
        <v>40909</v>
      </c>
      <c r="S135">
        <v>0</v>
      </c>
      <c r="T135" t="s">
        <v>213</v>
      </c>
      <c r="W135" t="s">
        <v>214</v>
      </c>
      <c r="X135">
        <v>0</v>
      </c>
    </row>
    <row r="136" spans="1:24" x14ac:dyDescent="0.25">
      <c r="A136">
        <v>2509</v>
      </c>
      <c r="B136" t="s">
        <v>591</v>
      </c>
      <c r="C136" t="s">
        <v>592</v>
      </c>
      <c r="D136" t="s">
        <v>210</v>
      </c>
      <c r="G136" s="2">
        <v>42736</v>
      </c>
      <c r="H136" s="2">
        <v>44804</v>
      </c>
      <c r="J136" t="s">
        <v>211</v>
      </c>
      <c r="K136" t="s">
        <v>588</v>
      </c>
      <c r="L136" t="s">
        <v>213</v>
      </c>
      <c r="O136">
        <v>0</v>
      </c>
      <c r="Q136" s="2">
        <v>40909</v>
      </c>
      <c r="S136">
        <v>0</v>
      </c>
      <c r="T136" t="s">
        <v>213</v>
      </c>
      <c r="W136" t="s">
        <v>214</v>
      </c>
      <c r="X136">
        <v>0</v>
      </c>
    </row>
    <row r="137" spans="1:24" x14ac:dyDescent="0.25">
      <c r="A137">
        <v>751</v>
      </c>
      <c r="B137" t="s">
        <v>593</v>
      </c>
      <c r="C137" t="s">
        <v>594</v>
      </c>
      <c r="D137" t="s">
        <v>245</v>
      </c>
      <c r="G137" s="2">
        <v>39282</v>
      </c>
      <c r="H137" s="2">
        <v>43251</v>
      </c>
      <c r="I137" t="s">
        <v>226</v>
      </c>
      <c r="J137" t="s">
        <v>211</v>
      </c>
      <c r="K137" t="s">
        <v>595</v>
      </c>
      <c r="L137" t="s">
        <v>213</v>
      </c>
      <c r="O137">
        <v>38</v>
      </c>
      <c r="Q137" s="2"/>
      <c r="S137">
        <v>0</v>
      </c>
      <c r="T137" t="s">
        <v>213</v>
      </c>
      <c r="W137" t="s">
        <v>214</v>
      </c>
      <c r="X137">
        <v>0</v>
      </c>
    </row>
    <row r="138" spans="1:24" x14ac:dyDescent="0.25">
      <c r="A138">
        <v>752</v>
      </c>
      <c r="B138" t="s">
        <v>596</v>
      </c>
      <c r="C138" t="s">
        <v>597</v>
      </c>
      <c r="D138" t="s">
        <v>241</v>
      </c>
      <c r="G138" s="2">
        <v>39282</v>
      </c>
      <c r="H138" s="2">
        <v>43251</v>
      </c>
      <c r="I138" t="s">
        <v>226</v>
      </c>
      <c r="J138" t="s">
        <v>211</v>
      </c>
      <c r="K138" t="s">
        <v>595</v>
      </c>
      <c r="L138" t="s">
        <v>213</v>
      </c>
      <c r="O138">
        <v>0</v>
      </c>
      <c r="Q138" s="2"/>
      <c r="S138">
        <v>0</v>
      </c>
      <c r="T138" t="s">
        <v>213</v>
      </c>
      <c r="W138" t="s">
        <v>214</v>
      </c>
      <c r="X138">
        <v>0</v>
      </c>
    </row>
    <row r="139" spans="1:24" x14ac:dyDescent="0.25">
      <c r="A139">
        <v>2510</v>
      </c>
      <c r="B139" t="s">
        <v>598</v>
      </c>
      <c r="C139" t="s">
        <v>599</v>
      </c>
      <c r="D139" t="s">
        <v>256</v>
      </c>
      <c r="G139" s="2">
        <v>42736</v>
      </c>
      <c r="H139" s="2">
        <v>44804</v>
      </c>
      <c r="I139" t="s">
        <v>226</v>
      </c>
      <c r="J139" t="s">
        <v>211</v>
      </c>
      <c r="K139" t="s">
        <v>588</v>
      </c>
      <c r="L139" t="s">
        <v>213</v>
      </c>
      <c r="O139">
        <v>0</v>
      </c>
      <c r="Q139" s="2">
        <v>40909</v>
      </c>
      <c r="S139">
        <v>0</v>
      </c>
      <c r="T139" t="s">
        <v>213</v>
      </c>
      <c r="W139" t="s">
        <v>214</v>
      </c>
      <c r="X139">
        <v>0</v>
      </c>
    </row>
    <row r="140" spans="1:24" x14ac:dyDescent="0.25">
      <c r="A140">
        <v>2511</v>
      </c>
      <c r="B140" t="s">
        <v>600</v>
      </c>
      <c r="C140" t="s">
        <v>601</v>
      </c>
      <c r="D140" t="s">
        <v>248</v>
      </c>
      <c r="G140" s="2">
        <v>42736</v>
      </c>
      <c r="H140" s="2">
        <v>44804</v>
      </c>
      <c r="I140" t="s">
        <v>226</v>
      </c>
      <c r="J140" t="s">
        <v>211</v>
      </c>
      <c r="K140" t="s">
        <v>588</v>
      </c>
      <c r="L140" t="s">
        <v>213</v>
      </c>
      <c r="O140">
        <v>0</v>
      </c>
      <c r="Q140" s="2">
        <v>40909</v>
      </c>
      <c r="S140">
        <v>0</v>
      </c>
      <c r="T140" t="s">
        <v>213</v>
      </c>
      <c r="W140" t="s">
        <v>214</v>
      </c>
      <c r="X140">
        <v>0</v>
      </c>
    </row>
    <row r="141" spans="1:24" x14ac:dyDescent="0.25">
      <c r="A141">
        <v>2512</v>
      </c>
      <c r="B141" t="s">
        <v>602</v>
      </c>
      <c r="C141" t="s">
        <v>603</v>
      </c>
      <c r="D141" t="s">
        <v>251</v>
      </c>
      <c r="G141" s="2">
        <v>40909</v>
      </c>
      <c r="H141" s="2">
        <v>41182</v>
      </c>
      <c r="I141" t="s">
        <v>226</v>
      </c>
      <c r="J141" t="s">
        <v>211</v>
      </c>
      <c r="K141" t="s">
        <v>604</v>
      </c>
      <c r="L141" t="s">
        <v>213</v>
      </c>
      <c r="O141">
        <v>0</v>
      </c>
      <c r="Q141" s="2"/>
      <c r="S141">
        <v>0</v>
      </c>
      <c r="T141" t="s">
        <v>213</v>
      </c>
      <c r="W141" t="s">
        <v>214</v>
      </c>
      <c r="X141">
        <v>0</v>
      </c>
    </row>
    <row r="142" spans="1:24" x14ac:dyDescent="0.25">
      <c r="A142">
        <v>759</v>
      </c>
      <c r="B142" t="s">
        <v>605</v>
      </c>
      <c r="C142" t="s">
        <v>606</v>
      </c>
      <c r="D142" t="s">
        <v>245</v>
      </c>
      <c r="F142" t="s">
        <v>607</v>
      </c>
      <c r="G142" s="2">
        <v>37803</v>
      </c>
      <c r="H142" s="2">
        <v>43585</v>
      </c>
      <c r="I142" t="s">
        <v>226</v>
      </c>
      <c r="J142" t="s">
        <v>211</v>
      </c>
      <c r="K142" t="s">
        <v>608</v>
      </c>
      <c r="L142" t="s">
        <v>213</v>
      </c>
      <c r="O142">
        <v>1463</v>
      </c>
      <c r="Q142" s="2"/>
      <c r="S142">
        <v>0</v>
      </c>
      <c r="T142" t="s">
        <v>213</v>
      </c>
      <c r="W142" t="s">
        <v>214</v>
      </c>
      <c r="X142">
        <v>0</v>
      </c>
    </row>
    <row r="143" spans="1:24" x14ac:dyDescent="0.25">
      <c r="A143">
        <v>2513</v>
      </c>
      <c r="B143" t="s">
        <v>609</v>
      </c>
      <c r="C143" t="s">
        <v>610</v>
      </c>
      <c r="D143" t="s">
        <v>241</v>
      </c>
      <c r="G143" s="2">
        <v>40909</v>
      </c>
      <c r="H143" s="2">
        <v>41182</v>
      </c>
      <c r="I143" t="s">
        <v>226</v>
      </c>
      <c r="J143" t="s">
        <v>211</v>
      </c>
      <c r="K143" t="s">
        <v>604</v>
      </c>
      <c r="L143" t="s">
        <v>213</v>
      </c>
      <c r="O143">
        <v>0</v>
      </c>
      <c r="Q143" s="2"/>
      <c r="S143">
        <v>0</v>
      </c>
      <c r="T143" t="s">
        <v>213</v>
      </c>
      <c r="W143" t="s">
        <v>214</v>
      </c>
      <c r="X143">
        <v>0</v>
      </c>
    </row>
    <row r="144" spans="1:24" x14ac:dyDescent="0.25">
      <c r="A144">
        <v>2514</v>
      </c>
      <c r="B144" t="s">
        <v>611</v>
      </c>
      <c r="C144" t="s">
        <v>612</v>
      </c>
      <c r="D144" t="s">
        <v>210</v>
      </c>
      <c r="G144" s="2">
        <v>40909</v>
      </c>
      <c r="H144" s="2">
        <v>41182</v>
      </c>
      <c r="J144" t="s">
        <v>211</v>
      </c>
      <c r="K144" t="s">
        <v>604</v>
      </c>
      <c r="L144" t="s">
        <v>213</v>
      </c>
      <c r="O144">
        <v>0</v>
      </c>
      <c r="Q144" s="2"/>
      <c r="S144">
        <v>0</v>
      </c>
      <c r="T144" t="s">
        <v>213</v>
      </c>
      <c r="W144" t="s">
        <v>214</v>
      </c>
      <c r="X144">
        <v>0</v>
      </c>
    </row>
    <row r="145" spans="1:24" x14ac:dyDescent="0.25">
      <c r="A145">
        <v>762</v>
      </c>
      <c r="B145" t="s">
        <v>613</v>
      </c>
      <c r="C145" t="s">
        <v>614</v>
      </c>
      <c r="D145" t="s">
        <v>241</v>
      </c>
      <c r="G145" s="2">
        <v>37803</v>
      </c>
      <c r="H145" s="2">
        <v>43585</v>
      </c>
      <c r="I145" t="s">
        <v>226</v>
      </c>
      <c r="J145" t="s">
        <v>211</v>
      </c>
      <c r="K145" t="s">
        <v>608</v>
      </c>
      <c r="L145" t="s">
        <v>213</v>
      </c>
      <c r="O145">
        <v>0</v>
      </c>
      <c r="Q145" s="2"/>
      <c r="S145">
        <v>0</v>
      </c>
      <c r="T145" t="s">
        <v>213</v>
      </c>
      <c r="W145" t="s">
        <v>214</v>
      </c>
      <c r="X145">
        <v>0</v>
      </c>
    </row>
    <row r="146" spans="1:24" x14ac:dyDescent="0.25">
      <c r="A146">
        <v>1987</v>
      </c>
      <c r="B146" t="s">
        <v>615</v>
      </c>
      <c r="C146" t="s">
        <v>616</v>
      </c>
      <c r="D146" t="s">
        <v>241</v>
      </c>
      <c r="G146" s="2">
        <v>37500</v>
      </c>
      <c r="H146" s="2"/>
      <c r="I146" t="s">
        <v>226</v>
      </c>
      <c r="J146" t="s">
        <v>211</v>
      </c>
      <c r="K146" t="s">
        <v>160</v>
      </c>
      <c r="L146" t="s">
        <v>213</v>
      </c>
      <c r="O146">
        <v>0</v>
      </c>
      <c r="Q146" s="2"/>
      <c r="S146">
        <v>0</v>
      </c>
      <c r="T146" t="s">
        <v>213</v>
      </c>
      <c r="W146" t="s">
        <v>214</v>
      </c>
      <c r="X146">
        <v>0</v>
      </c>
    </row>
    <row r="147" spans="1:24" x14ac:dyDescent="0.25">
      <c r="A147">
        <v>2515</v>
      </c>
      <c r="B147" t="s">
        <v>617</v>
      </c>
      <c r="C147" t="s">
        <v>618</v>
      </c>
      <c r="D147" t="s">
        <v>256</v>
      </c>
      <c r="G147" s="2">
        <v>40909</v>
      </c>
      <c r="H147" s="2">
        <v>41182</v>
      </c>
      <c r="I147" t="s">
        <v>226</v>
      </c>
      <c r="J147" t="s">
        <v>211</v>
      </c>
      <c r="K147" t="s">
        <v>604</v>
      </c>
      <c r="L147" t="s">
        <v>213</v>
      </c>
      <c r="O147">
        <v>0</v>
      </c>
      <c r="Q147" s="2"/>
      <c r="S147">
        <v>0</v>
      </c>
      <c r="T147" t="s">
        <v>213</v>
      </c>
      <c r="W147" t="s">
        <v>214</v>
      </c>
      <c r="X147">
        <v>0</v>
      </c>
    </row>
    <row r="148" spans="1:24" x14ac:dyDescent="0.25">
      <c r="A148">
        <v>2552</v>
      </c>
      <c r="B148" t="s">
        <v>619</v>
      </c>
      <c r="C148" t="s">
        <v>620</v>
      </c>
      <c r="D148" t="s">
        <v>251</v>
      </c>
      <c r="G148" s="2">
        <v>40909</v>
      </c>
      <c r="H148" s="2"/>
      <c r="I148" t="s">
        <v>226</v>
      </c>
      <c r="J148" t="s">
        <v>211</v>
      </c>
      <c r="K148" t="s">
        <v>621</v>
      </c>
      <c r="L148" t="s">
        <v>213</v>
      </c>
      <c r="O148">
        <v>0</v>
      </c>
      <c r="Q148" s="2"/>
      <c r="S148">
        <v>0</v>
      </c>
      <c r="T148" t="s">
        <v>213</v>
      </c>
      <c r="W148" t="s">
        <v>214</v>
      </c>
      <c r="X148">
        <v>0</v>
      </c>
    </row>
    <row r="149" spans="1:24" x14ac:dyDescent="0.25">
      <c r="A149">
        <v>1976</v>
      </c>
      <c r="B149" t="s">
        <v>622</v>
      </c>
      <c r="C149" t="s">
        <v>623</v>
      </c>
      <c r="D149" t="s">
        <v>308</v>
      </c>
      <c r="G149" s="2">
        <v>33239</v>
      </c>
      <c r="H149" s="2"/>
      <c r="I149" t="s">
        <v>218</v>
      </c>
      <c r="J149" t="s">
        <v>211</v>
      </c>
      <c r="K149" t="s">
        <v>624</v>
      </c>
      <c r="L149" t="s">
        <v>213</v>
      </c>
      <c r="O149">
        <v>8</v>
      </c>
      <c r="Q149" s="2"/>
      <c r="S149">
        <v>0</v>
      </c>
      <c r="T149" t="s">
        <v>213</v>
      </c>
      <c r="W149" t="s">
        <v>214</v>
      </c>
      <c r="X149">
        <v>0</v>
      </c>
    </row>
    <row r="150" spans="1:24" x14ac:dyDescent="0.25">
      <c r="A150">
        <v>2129</v>
      </c>
      <c r="B150" t="s">
        <v>625</v>
      </c>
      <c r="C150" t="s">
        <v>626</v>
      </c>
      <c r="D150" t="s">
        <v>241</v>
      </c>
      <c r="G150" s="2">
        <v>40664</v>
      </c>
      <c r="H150" s="2"/>
      <c r="I150" t="s">
        <v>226</v>
      </c>
      <c r="J150" t="s">
        <v>211</v>
      </c>
      <c r="K150" t="s">
        <v>627</v>
      </c>
      <c r="L150" t="s">
        <v>213</v>
      </c>
      <c r="O150">
        <v>0</v>
      </c>
      <c r="Q150" s="2"/>
      <c r="S150">
        <v>0</v>
      </c>
      <c r="T150" t="s">
        <v>213</v>
      </c>
      <c r="W150" t="s">
        <v>214</v>
      </c>
      <c r="X150">
        <v>0</v>
      </c>
    </row>
    <row r="151" spans="1:24" x14ac:dyDescent="0.25">
      <c r="A151">
        <v>2183</v>
      </c>
      <c r="B151" t="s">
        <v>628</v>
      </c>
      <c r="C151" t="s">
        <v>629</v>
      </c>
      <c r="D151" t="s">
        <v>630</v>
      </c>
      <c r="G151" s="2">
        <v>40787</v>
      </c>
      <c r="H151" s="2">
        <v>43555</v>
      </c>
      <c r="I151" t="s">
        <v>218</v>
      </c>
      <c r="J151" t="s">
        <v>211</v>
      </c>
      <c r="K151" t="s">
        <v>219</v>
      </c>
      <c r="L151" t="s">
        <v>213</v>
      </c>
      <c r="O151">
        <v>0</v>
      </c>
      <c r="Q151" s="2"/>
      <c r="S151">
        <v>0</v>
      </c>
      <c r="T151" t="s">
        <v>213</v>
      </c>
      <c r="W151" t="s">
        <v>214</v>
      </c>
      <c r="X151">
        <v>0</v>
      </c>
    </row>
    <row r="152" spans="1:24" x14ac:dyDescent="0.25">
      <c r="A152">
        <v>2184</v>
      </c>
      <c r="B152" t="s">
        <v>631</v>
      </c>
      <c r="C152" t="s">
        <v>632</v>
      </c>
      <c r="D152" t="s">
        <v>633</v>
      </c>
      <c r="G152" s="2">
        <v>40787</v>
      </c>
      <c r="H152" s="2">
        <v>43555</v>
      </c>
      <c r="I152" t="s">
        <v>218</v>
      </c>
      <c r="J152" t="s">
        <v>211</v>
      </c>
      <c r="K152" t="s">
        <v>219</v>
      </c>
      <c r="L152" t="s">
        <v>213</v>
      </c>
      <c r="O152">
        <v>0</v>
      </c>
      <c r="Q152" s="2"/>
      <c r="S152">
        <v>0</v>
      </c>
      <c r="T152" t="s">
        <v>213</v>
      </c>
      <c r="W152" t="s">
        <v>214</v>
      </c>
      <c r="X152">
        <v>0</v>
      </c>
    </row>
    <row r="153" spans="1:24" x14ac:dyDescent="0.25">
      <c r="A153">
        <v>2185</v>
      </c>
      <c r="B153" t="s">
        <v>634</v>
      </c>
      <c r="C153" t="s">
        <v>635</v>
      </c>
      <c r="D153" t="s">
        <v>251</v>
      </c>
      <c r="G153" s="2">
        <v>40787</v>
      </c>
      <c r="H153" s="2">
        <v>43555</v>
      </c>
      <c r="I153" t="s">
        <v>226</v>
      </c>
      <c r="J153" t="s">
        <v>211</v>
      </c>
      <c r="K153" t="s">
        <v>219</v>
      </c>
      <c r="L153" t="s">
        <v>213</v>
      </c>
      <c r="O153">
        <v>0</v>
      </c>
      <c r="Q153" s="2"/>
      <c r="S153">
        <v>0</v>
      </c>
      <c r="T153" t="s">
        <v>213</v>
      </c>
      <c r="W153" t="s">
        <v>214</v>
      </c>
      <c r="X153">
        <v>0</v>
      </c>
    </row>
    <row r="154" spans="1:24" x14ac:dyDescent="0.25">
      <c r="A154">
        <v>2186</v>
      </c>
      <c r="B154" t="s">
        <v>636</v>
      </c>
      <c r="C154" t="s">
        <v>637</v>
      </c>
      <c r="D154" t="s">
        <v>245</v>
      </c>
      <c r="F154" t="s">
        <v>638</v>
      </c>
      <c r="G154" s="2">
        <v>40787</v>
      </c>
      <c r="H154" s="2">
        <v>43555</v>
      </c>
      <c r="I154" t="s">
        <v>226</v>
      </c>
      <c r="J154" t="s">
        <v>211</v>
      </c>
      <c r="K154" t="s">
        <v>219</v>
      </c>
      <c r="L154" t="s">
        <v>213</v>
      </c>
      <c r="O154">
        <v>3882</v>
      </c>
      <c r="Q154" s="2"/>
      <c r="S154">
        <v>0</v>
      </c>
      <c r="T154" t="s">
        <v>213</v>
      </c>
      <c r="W154" t="s">
        <v>214</v>
      </c>
      <c r="X154">
        <v>0</v>
      </c>
    </row>
    <row r="155" spans="1:24" x14ac:dyDescent="0.25">
      <c r="A155">
        <v>769</v>
      </c>
      <c r="B155" t="s">
        <v>639</v>
      </c>
      <c r="C155" t="s">
        <v>640</v>
      </c>
      <c r="D155" t="s">
        <v>245</v>
      </c>
      <c r="F155" t="s">
        <v>607</v>
      </c>
      <c r="G155" s="2">
        <v>37937</v>
      </c>
      <c r="H155" s="2"/>
      <c r="I155" t="s">
        <v>226</v>
      </c>
      <c r="J155" t="s">
        <v>211</v>
      </c>
      <c r="K155" t="s">
        <v>641</v>
      </c>
      <c r="L155" t="s">
        <v>213</v>
      </c>
      <c r="O155">
        <v>7033</v>
      </c>
      <c r="Q155" s="2"/>
      <c r="S155">
        <v>0</v>
      </c>
      <c r="T155" t="s">
        <v>213</v>
      </c>
      <c r="W155" t="s">
        <v>214</v>
      </c>
      <c r="X155">
        <v>0</v>
      </c>
    </row>
    <row r="156" spans="1:24" x14ac:dyDescent="0.25">
      <c r="A156">
        <v>770</v>
      </c>
      <c r="B156" t="s">
        <v>642</v>
      </c>
      <c r="C156" t="s">
        <v>643</v>
      </c>
      <c r="D156" t="s">
        <v>241</v>
      </c>
      <c r="G156" s="2">
        <v>37937</v>
      </c>
      <c r="H156" s="2"/>
      <c r="I156" t="s">
        <v>226</v>
      </c>
      <c r="J156" t="s">
        <v>211</v>
      </c>
      <c r="K156" t="s">
        <v>641</v>
      </c>
      <c r="L156" t="s">
        <v>213</v>
      </c>
      <c r="O156">
        <v>0</v>
      </c>
      <c r="Q156" s="2"/>
      <c r="S156">
        <v>0</v>
      </c>
      <c r="T156" t="s">
        <v>213</v>
      </c>
      <c r="W156" t="s">
        <v>214</v>
      </c>
      <c r="X156">
        <v>0</v>
      </c>
    </row>
    <row r="157" spans="1:24" x14ac:dyDescent="0.25">
      <c r="A157">
        <v>2187</v>
      </c>
      <c r="B157" t="s">
        <v>644</v>
      </c>
      <c r="C157" t="s">
        <v>645</v>
      </c>
      <c r="D157" t="s">
        <v>412</v>
      </c>
      <c r="G157" s="2">
        <v>40787</v>
      </c>
      <c r="H157" s="2">
        <v>43555</v>
      </c>
      <c r="I157" t="s">
        <v>226</v>
      </c>
      <c r="J157" t="s">
        <v>211</v>
      </c>
      <c r="K157" t="s">
        <v>219</v>
      </c>
      <c r="L157" t="s">
        <v>213</v>
      </c>
      <c r="O157">
        <v>28</v>
      </c>
      <c r="Q157" s="2"/>
      <c r="S157">
        <v>0</v>
      </c>
      <c r="T157" t="s">
        <v>213</v>
      </c>
      <c r="W157" t="s">
        <v>214</v>
      </c>
      <c r="X157">
        <v>0</v>
      </c>
    </row>
    <row r="158" spans="1:24" x14ac:dyDescent="0.25">
      <c r="A158">
        <v>2188</v>
      </c>
      <c r="B158" t="s">
        <v>646</v>
      </c>
      <c r="C158" t="s">
        <v>647</v>
      </c>
      <c r="D158" t="s">
        <v>248</v>
      </c>
      <c r="G158" s="2">
        <v>40787</v>
      </c>
      <c r="H158" s="2">
        <v>43555</v>
      </c>
      <c r="I158" t="s">
        <v>226</v>
      </c>
      <c r="J158" t="s">
        <v>211</v>
      </c>
      <c r="K158" t="s">
        <v>219</v>
      </c>
      <c r="L158" t="s">
        <v>213</v>
      </c>
      <c r="O158">
        <v>0</v>
      </c>
      <c r="Q158" s="2"/>
      <c r="S158">
        <v>0</v>
      </c>
      <c r="T158" t="s">
        <v>213</v>
      </c>
      <c r="W158" t="s">
        <v>214</v>
      </c>
      <c r="X158">
        <v>0</v>
      </c>
    </row>
    <row r="159" spans="1:24" x14ac:dyDescent="0.25">
      <c r="A159">
        <v>2189</v>
      </c>
      <c r="B159" t="s">
        <v>648</v>
      </c>
      <c r="C159" t="s">
        <v>649</v>
      </c>
      <c r="D159" t="s">
        <v>256</v>
      </c>
      <c r="G159" s="2">
        <v>40787</v>
      </c>
      <c r="H159" s="2">
        <v>43616</v>
      </c>
      <c r="I159" t="s">
        <v>226</v>
      </c>
      <c r="J159" t="s">
        <v>211</v>
      </c>
      <c r="K159" t="s">
        <v>219</v>
      </c>
      <c r="L159" t="s">
        <v>213</v>
      </c>
      <c r="O159">
        <v>0</v>
      </c>
      <c r="Q159" s="2"/>
      <c r="S159">
        <v>0</v>
      </c>
      <c r="T159" t="s">
        <v>213</v>
      </c>
      <c r="W159" t="s">
        <v>214</v>
      </c>
      <c r="X159">
        <v>0</v>
      </c>
    </row>
    <row r="160" spans="1:24" x14ac:dyDescent="0.25">
      <c r="A160">
        <v>2190</v>
      </c>
      <c r="B160" t="s">
        <v>650</v>
      </c>
      <c r="C160" t="s">
        <v>651</v>
      </c>
      <c r="D160" t="s">
        <v>210</v>
      </c>
      <c r="G160" s="2">
        <v>40787</v>
      </c>
      <c r="H160" s="2">
        <v>43616</v>
      </c>
      <c r="J160" t="s">
        <v>211</v>
      </c>
      <c r="K160" t="s">
        <v>219</v>
      </c>
      <c r="L160" t="s">
        <v>213</v>
      </c>
      <c r="O160">
        <v>0</v>
      </c>
      <c r="Q160" s="2"/>
      <c r="S160">
        <v>0</v>
      </c>
      <c r="T160" t="s">
        <v>213</v>
      </c>
      <c r="W160" t="s">
        <v>214</v>
      </c>
      <c r="X160">
        <v>0</v>
      </c>
    </row>
    <row r="161" spans="1:24" x14ac:dyDescent="0.25">
      <c r="A161">
        <v>2191</v>
      </c>
      <c r="B161" t="s">
        <v>652</v>
      </c>
      <c r="C161" t="s">
        <v>653</v>
      </c>
      <c r="D161" t="s">
        <v>241</v>
      </c>
      <c r="G161" s="2">
        <v>40787</v>
      </c>
      <c r="H161" s="2">
        <v>43555</v>
      </c>
      <c r="I161" t="s">
        <v>226</v>
      </c>
      <c r="J161" t="s">
        <v>211</v>
      </c>
      <c r="K161" t="s">
        <v>219</v>
      </c>
      <c r="L161" t="s">
        <v>213</v>
      </c>
      <c r="O161">
        <v>0</v>
      </c>
      <c r="Q161" s="2"/>
      <c r="S161">
        <v>0</v>
      </c>
      <c r="T161" t="s">
        <v>213</v>
      </c>
      <c r="W161" t="s">
        <v>214</v>
      </c>
      <c r="X161">
        <v>0</v>
      </c>
    </row>
    <row r="162" spans="1:24" x14ac:dyDescent="0.25">
      <c r="A162">
        <v>2192</v>
      </c>
      <c r="B162" t="s">
        <v>654</v>
      </c>
      <c r="C162" t="s">
        <v>655</v>
      </c>
      <c r="D162" t="s">
        <v>656</v>
      </c>
      <c r="G162" s="2">
        <v>40787</v>
      </c>
      <c r="H162" s="2">
        <v>43555</v>
      </c>
      <c r="I162" t="s">
        <v>226</v>
      </c>
      <c r="J162" t="s">
        <v>211</v>
      </c>
      <c r="K162" t="s">
        <v>219</v>
      </c>
      <c r="L162" t="s">
        <v>213</v>
      </c>
      <c r="O162">
        <v>0</v>
      </c>
      <c r="Q162" s="2"/>
      <c r="S162">
        <v>0</v>
      </c>
      <c r="T162" t="s">
        <v>213</v>
      </c>
      <c r="W162" t="s">
        <v>214</v>
      </c>
      <c r="X162">
        <v>0</v>
      </c>
    </row>
    <row r="163" spans="1:24" x14ac:dyDescent="0.25">
      <c r="A163">
        <v>2193</v>
      </c>
      <c r="B163" t="s">
        <v>657</v>
      </c>
      <c r="C163" t="s">
        <v>658</v>
      </c>
      <c r="D163" t="s">
        <v>311</v>
      </c>
      <c r="G163" s="2">
        <v>40787</v>
      </c>
      <c r="H163" s="2">
        <v>43555</v>
      </c>
      <c r="I163" t="s">
        <v>226</v>
      </c>
      <c r="J163" t="s">
        <v>211</v>
      </c>
      <c r="K163" t="s">
        <v>219</v>
      </c>
      <c r="L163" t="s">
        <v>213</v>
      </c>
      <c r="O163">
        <v>6642</v>
      </c>
      <c r="Q163" s="2"/>
      <c r="S163">
        <v>0</v>
      </c>
      <c r="T163" t="s">
        <v>213</v>
      </c>
      <c r="W163" t="s">
        <v>214</v>
      </c>
      <c r="X163">
        <v>0</v>
      </c>
    </row>
    <row r="164" spans="1:24" x14ac:dyDescent="0.25">
      <c r="A164">
        <v>2194</v>
      </c>
      <c r="B164" t="s">
        <v>659</v>
      </c>
      <c r="C164" t="s">
        <v>660</v>
      </c>
      <c r="D164" t="s">
        <v>297</v>
      </c>
      <c r="G164" s="2">
        <v>40787</v>
      </c>
      <c r="H164" s="2">
        <v>43555</v>
      </c>
      <c r="I164" t="s">
        <v>226</v>
      </c>
      <c r="J164" t="s">
        <v>211</v>
      </c>
      <c r="K164" t="s">
        <v>219</v>
      </c>
      <c r="L164" t="s">
        <v>213</v>
      </c>
      <c r="O164">
        <v>0</v>
      </c>
      <c r="Q164" s="2"/>
      <c r="S164">
        <v>0</v>
      </c>
      <c r="T164" t="s">
        <v>213</v>
      </c>
      <c r="W164" t="s">
        <v>214</v>
      </c>
      <c r="X164">
        <v>0</v>
      </c>
    </row>
    <row r="165" spans="1:24" x14ac:dyDescent="0.25">
      <c r="A165">
        <v>779</v>
      </c>
      <c r="B165" t="s">
        <v>661</v>
      </c>
      <c r="C165" t="s">
        <v>662</v>
      </c>
      <c r="D165" t="s">
        <v>245</v>
      </c>
      <c r="F165" t="s">
        <v>607</v>
      </c>
      <c r="G165" s="2">
        <v>37987</v>
      </c>
      <c r="H165" s="2">
        <v>41426</v>
      </c>
      <c r="I165" t="s">
        <v>226</v>
      </c>
      <c r="J165" t="s">
        <v>211</v>
      </c>
      <c r="K165" t="s">
        <v>663</v>
      </c>
      <c r="L165" t="s">
        <v>213</v>
      </c>
      <c r="O165">
        <v>1463</v>
      </c>
      <c r="Q165" s="2"/>
      <c r="S165">
        <v>0</v>
      </c>
      <c r="T165" t="s">
        <v>213</v>
      </c>
      <c r="W165" t="s">
        <v>214</v>
      </c>
      <c r="X165">
        <v>0</v>
      </c>
    </row>
    <row r="166" spans="1:24" x14ac:dyDescent="0.25">
      <c r="A166">
        <v>780</v>
      </c>
      <c r="B166" t="s">
        <v>664</v>
      </c>
      <c r="C166" t="s">
        <v>665</v>
      </c>
      <c r="D166" t="s">
        <v>241</v>
      </c>
      <c r="G166" s="2">
        <v>37987</v>
      </c>
      <c r="H166" s="2">
        <v>41426</v>
      </c>
      <c r="I166" t="s">
        <v>226</v>
      </c>
      <c r="J166" t="s">
        <v>211</v>
      </c>
      <c r="K166" t="s">
        <v>663</v>
      </c>
      <c r="L166" t="s">
        <v>213</v>
      </c>
      <c r="O166">
        <v>0</v>
      </c>
      <c r="Q166" s="2"/>
      <c r="S166">
        <v>0</v>
      </c>
      <c r="T166" t="s">
        <v>213</v>
      </c>
      <c r="W166" t="s">
        <v>214</v>
      </c>
      <c r="X166">
        <v>0</v>
      </c>
    </row>
    <row r="167" spans="1:24" x14ac:dyDescent="0.25">
      <c r="A167">
        <v>2195</v>
      </c>
      <c r="B167" t="s">
        <v>666</v>
      </c>
      <c r="C167" t="s">
        <v>667</v>
      </c>
      <c r="D167" t="s">
        <v>338</v>
      </c>
      <c r="G167" s="2">
        <v>40787</v>
      </c>
      <c r="H167" s="2">
        <v>43555</v>
      </c>
      <c r="I167" t="s">
        <v>226</v>
      </c>
      <c r="J167" t="s">
        <v>211</v>
      </c>
      <c r="K167" t="s">
        <v>219</v>
      </c>
      <c r="L167" t="s">
        <v>213</v>
      </c>
      <c r="O167">
        <v>0</v>
      </c>
      <c r="Q167" s="2"/>
      <c r="S167">
        <v>0</v>
      </c>
      <c r="T167" t="s">
        <v>213</v>
      </c>
      <c r="W167" t="s">
        <v>214</v>
      </c>
      <c r="X167">
        <v>0</v>
      </c>
    </row>
    <row r="168" spans="1:24" x14ac:dyDescent="0.25">
      <c r="A168">
        <v>2553</v>
      </c>
      <c r="B168" t="s">
        <v>668</v>
      </c>
      <c r="C168" t="s">
        <v>669</v>
      </c>
      <c r="D168" t="s">
        <v>241</v>
      </c>
      <c r="G168" s="2">
        <v>40909</v>
      </c>
      <c r="H168" s="2"/>
      <c r="I168" t="s">
        <v>226</v>
      </c>
      <c r="J168" t="s">
        <v>211</v>
      </c>
      <c r="K168" t="s">
        <v>621</v>
      </c>
      <c r="L168" t="s">
        <v>213</v>
      </c>
      <c r="O168">
        <v>0</v>
      </c>
      <c r="Q168" s="2"/>
      <c r="S168">
        <v>0</v>
      </c>
      <c r="T168" t="s">
        <v>213</v>
      </c>
      <c r="W168" t="s">
        <v>214</v>
      </c>
      <c r="X168">
        <v>0</v>
      </c>
    </row>
    <row r="169" spans="1:24" x14ac:dyDescent="0.25">
      <c r="A169">
        <v>2554</v>
      </c>
      <c r="B169" t="s">
        <v>670</v>
      </c>
      <c r="C169" t="s">
        <v>671</v>
      </c>
      <c r="D169" t="s">
        <v>210</v>
      </c>
      <c r="G169" s="2">
        <v>40909</v>
      </c>
      <c r="H169" s="2"/>
      <c r="J169" t="s">
        <v>211</v>
      </c>
      <c r="K169" t="s">
        <v>621</v>
      </c>
      <c r="L169" t="s">
        <v>213</v>
      </c>
      <c r="O169">
        <v>0</v>
      </c>
      <c r="Q169" s="2"/>
      <c r="S169">
        <v>0</v>
      </c>
      <c r="T169" t="s">
        <v>213</v>
      </c>
      <c r="W169" t="s">
        <v>214</v>
      </c>
      <c r="X169">
        <v>0</v>
      </c>
    </row>
    <row r="170" spans="1:24" x14ac:dyDescent="0.25">
      <c r="A170">
        <v>2555</v>
      </c>
      <c r="B170" t="s">
        <v>672</v>
      </c>
      <c r="C170" t="s">
        <v>673</v>
      </c>
      <c r="D170" t="s">
        <v>256</v>
      </c>
      <c r="G170" s="2">
        <v>40909</v>
      </c>
      <c r="H170" s="2"/>
      <c r="I170" t="s">
        <v>226</v>
      </c>
      <c r="J170" t="s">
        <v>211</v>
      </c>
      <c r="K170" t="s">
        <v>621</v>
      </c>
      <c r="L170" t="s">
        <v>213</v>
      </c>
      <c r="O170">
        <v>0</v>
      </c>
      <c r="Q170" s="2"/>
      <c r="S170">
        <v>0</v>
      </c>
      <c r="T170" t="s">
        <v>213</v>
      </c>
      <c r="W170" t="s">
        <v>214</v>
      </c>
      <c r="X170">
        <v>0</v>
      </c>
    </row>
    <row r="171" spans="1:24" x14ac:dyDescent="0.25">
      <c r="A171">
        <v>2556</v>
      </c>
      <c r="B171" t="s">
        <v>674</v>
      </c>
      <c r="C171" t="s">
        <v>675</v>
      </c>
      <c r="D171" t="s">
        <v>248</v>
      </c>
      <c r="G171" s="2">
        <v>40909</v>
      </c>
      <c r="H171" s="2"/>
      <c r="I171" t="s">
        <v>226</v>
      </c>
      <c r="J171" t="s">
        <v>211</v>
      </c>
      <c r="K171" t="s">
        <v>621</v>
      </c>
      <c r="L171" t="s">
        <v>213</v>
      </c>
      <c r="O171">
        <v>0</v>
      </c>
      <c r="Q171" s="2"/>
      <c r="S171">
        <v>0</v>
      </c>
      <c r="T171" t="s">
        <v>213</v>
      </c>
      <c r="W171" t="s">
        <v>214</v>
      </c>
      <c r="X171">
        <v>0</v>
      </c>
    </row>
    <row r="172" spans="1:24" x14ac:dyDescent="0.25">
      <c r="A172">
        <v>2612</v>
      </c>
      <c r="B172" t="s">
        <v>676</v>
      </c>
      <c r="C172" t="s">
        <v>677</v>
      </c>
      <c r="D172" t="s">
        <v>389</v>
      </c>
      <c r="F172" t="s">
        <v>678</v>
      </c>
      <c r="G172" s="2">
        <v>39665</v>
      </c>
      <c r="H172" s="2">
        <v>42582</v>
      </c>
      <c r="J172" t="s">
        <v>211</v>
      </c>
      <c r="K172" t="s">
        <v>345</v>
      </c>
      <c r="L172" t="s">
        <v>213</v>
      </c>
      <c r="M172" t="s">
        <v>679</v>
      </c>
      <c r="O172">
        <v>0</v>
      </c>
      <c r="Q172" s="2"/>
      <c r="S172">
        <v>0</v>
      </c>
      <c r="T172" t="s">
        <v>213</v>
      </c>
      <c r="W172" t="s">
        <v>214</v>
      </c>
      <c r="X172">
        <v>0</v>
      </c>
    </row>
    <row r="173" spans="1:24" x14ac:dyDescent="0.25">
      <c r="A173">
        <v>2613</v>
      </c>
      <c r="B173" t="s">
        <v>680</v>
      </c>
      <c r="C173" t="s">
        <v>681</v>
      </c>
      <c r="D173" t="s">
        <v>294</v>
      </c>
      <c r="G173" s="2">
        <v>40848</v>
      </c>
      <c r="H173" s="2"/>
      <c r="I173" t="s">
        <v>226</v>
      </c>
      <c r="J173" t="s">
        <v>211</v>
      </c>
      <c r="K173" t="s">
        <v>137</v>
      </c>
      <c r="L173" t="s">
        <v>213</v>
      </c>
      <c r="O173">
        <v>0</v>
      </c>
      <c r="Q173" s="2"/>
      <c r="S173">
        <v>0</v>
      </c>
      <c r="T173" t="s">
        <v>213</v>
      </c>
      <c r="W173" t="s">
        <v>214</v>
      </c>
      <c r="X173">
        <v>0</v>
      </c>
    </row>
    <row r="174" spans="1:24" x14ac:dyDescent="0.25">
      <c r="A174">
        <v>2614</v>
      </c>
      <c r="B174" t="s">
        <v>682</v>
      </c>
      <c r="C174" t="s">
        <v>683</v>
      </c>
      <c r="D174" t="s">
        <v>314</v>
      </c>
      <c r="G174" s="2">
        <v>40848</v>
      </c>
      <c r="H174" s="2"/>
      <c r="I174" t="s">
        <v>226</v>
      </c>
      <c r="J174" t="s">
        <v>211</v>
      </c>
      <c r="K174" t="s">
        <v>137</v>
      </c>
      <c r="L174" t="s">
        <v>213</v>
      </c>
      <c r="O174">
        <v>11</v>
      </c>
      <c r="Q174" s="2"/>
      <c r="S174">
        <v>0</v>
      </c>
      <c r="T174" t="s">
        <v>213</v>
      </c>
      <c r="W174" t="s">
        <v>214</v>
      </c>
      <c r="X174">
        <v>0</v>
      </c>
    </row>
    <row r="175" spans="1:24" x14ac:dyDescent="0.25">
      <c r="A175">
        <v>819</v>
      </c>
      <c r="B175" t="s">
        <v>684</v>
      </c>
      <c r="C175" t="s">
        <v>685</v>
      </c>
      <c r="D175" t="s">
        <v>245</v>
      </c>
      <c r="F175" t="s">
        <v>686</v>
      </c>
      <c r="G175" s="2">
        <v>38292</v>
      </c>
      <c r="H175" s="2"/>
      <c r="I175" t="s">
        <v>226</v>
      </c>
      <c r="J175" t="s">
        <v>211</v>
      </c>
      <c r="K175" t="s">
        <v>687</v>
      </c>
      <c r="L175" t="s">
        <v>213</v>
      </c>
      <c r="O175">
        <v>33</v>
      </c>
      <c r="Q175" s="2"/>
      <c r="S175">
        <v>0</v>
      </c>
      <c r="T175" t="s">
        <v>213</v>
      </c>
      <c r="W175" t="s">
        <v>214</v>
      </c>
      <c r="X175">
        <v>0</v>
      </c>
    </row>
    <row r="176" spans="1:24" x14ac:dyDescent="0.25">
      <c r="A176">
        <v>820</v>
      </c>
      <c r="B176" t="s">
        <v>688</v>
      </c>
      <c r="C176" t="s">
        <v>689</v>
      </c>
      <c r="D176" t="s">
        <v>241</v>
      </c>
      <c r="G176" s="2">
        <v>38292</v>
      </c>
      <c r="H176" s="2"/>
      <c r="I176" t="s">
        <v>226</v>
      </c>
      <c r="J176" t="s">
        <v>211</v>
      </c>
      <c r="K176" t="s">
        <v>687</v>
      </c>
      <c r="L176" t="s">
        <v>213</v>
      </c>
      <c r="O176">
        <v>0</v>
      </c>
      <c r="Q176" s="2"/>
      <c r="S176">
        <v>0</v>
      </c>
      <c r="T176" t="s">
        <v>213</v>
      </c>
      <c r="W176" t="s">
        <v>214</v>
      </c>
      <c r="X176">
        <v>0</v>
      </c>
    </row>
    <row r="177" spans="1:24" x14ac:dyDescent="0.25">
      <c r="A177">
        <v>2615</v>
      </c>
      <c r="B177" t="s">
        <v>690</v>
      </c>
      <c r="C177" t="s">
        <v>691</v>
      </c>
      <c r="D177" t="s">
        <v>303</v>
      </c>
      <c r="G177" s="2">
        <v>40848</v>
      </c>
      <c r="H177" s="2"/>
      <c r="I177" t="s">
        <v>226</v>
      </c>
      <c r="J177" t="s">
        <v>211</v>
      </c>
      <c r="K177" t="s">
        <v>137</v>
      </c>
      <c r="L177" t="s">
        <v>213</v>
      </c>
      <c r="O177">
        <v>0</v>
      </c>
      <c r="Q177" s="2"/>
      <c r="S177">
        <v>0</v>
      </c>
      <c r="T177" t="s">
        <v>213</v>
      </c>
      <c r="W177" t="s">
        <v>214</v>
      </c>
      <c r="X177">
        <v>0</v>
      </c>
    </row>
    <row r="178" spans="1:24" x14ac:dyDescent="0.25">
      <c r="A178">
        <v>2616</v>
      </c>
      <c r="B178" t="s">
        <v>692</v>
      </c>
      <c r="C178" t="s">
        <v>693</v>
      </c>
      <c r="D178" t="s">
        <v>333</v>
      </c>
      <c r="G178" s="2">
        <v>40848</v>
      </c>
      <c r="H178" s="2"/>
      <c r="I178" t="s">
        <v>226</v>
      </c>
      <c r="J178" t="s">
        <v>211</v>
      </c>
      <c r="K178" t="s">
        <v>137</v>
      </c>
      <c r="L178" t="s">
        <v>213</v>
      </c>
      <c r="O178">
        <v>0</v>
      </c>
      <c r="Q178" s="2"/>
      <c r="S178">
        <v>0</v>
      </c>
      <c r="T178" t="s">
        <v>213</v>
      </c>
      <c r="W178" t="s">
        <v>214</v>
      </c>
      <c r="X178">
        <v>0</v>
      </c>
    </row>
    <row r="179" spans="1:24" x14ac:dyDescent="0.25">
      <c r="A179">
        <v>823</v>
      </c>
      <c r="B179" t="s">
        <v>694</v>
      </c>
      <c r="C179" t="s">
        <v>695</v>
      </c>
      <c r="D179" t="s">
        <v>412</v>
      </c>
      <c r="G179" s="2">
        <v>42005</v>
      </c>
      <c r="H179" s="2"/>
      <c r="I179" t="s">
        <v>226</v>
      </c>
      <c r="J179" t="s">
        <v>211</v>
      </c>
      <c r="K179" t="s">
        <v>289</v>
      </c>
      <c r="L179" t="s">
        <v>213</v>
      </c>
      <c r="O179">
        <v>0</v>
      </c>
      <c r="Q179" s="2"/>
      <c r="S179">
        <v>0</v>
      </c>
      <c r="T179" t="s">
        <v>213</v>
      </c>
      <c r="W179" t="s">
        <v>214</v>
      </c>
      <c r="X179">
        <v>0</v>
      </c>
    </row>
    <row r="180" spans="1:24" x14ac:dyDescent="0.25">
      <c r="A180">
        <v>824</v>
      </c>
      <c r="B180" t="s">
        <v>696</v>
      </c>
      <c r="C180" t="s">
        <v>697</v>
      </c>
      <c r="D180" t="s">
        <v>412</v>
      </c>
      <c r="F180" t="s">
        <v>698</v>
      </c>
      <c r="G180" s="2">
        <v>38292</v>
      </c>
      <c r="H180" s="2"/>
      <c r="I180" t="s">
        <v>226</v>
      </c>
      <c r="J180" t="s">
        <v>211</v>
      </c>
      <c r="K180" t="s">
        <v>687</v>
      </c>
      <c r="L180" t="s">
        <v>213</v>
      </c>
      <c r="O180">
        <v>1480</v>
      </c>
      <c r="Q180" s="2"/>
      <c r="S180">
        <v>0</v>
      </c>
      <c r="T180" t="s">
        <v>213</v>
      </c>
      <c r="W180" t="s">
        <v>214</v>
      </c>
      <c r="X180">
        <v>0</v>
      </c>
    </row>
    <row r="181" spans="1:24" x14ac:dyDescent="0.25">
      <c r="A181">
        <v>825</v>
      </c>
      <c r="B181" t="s">
        <v>699</v>
      </c>
      <c r="C181" t="s">
        <v>700</v>
      </c>
      <c r="D181" t="s">
        <v>245</v>
      </c>
      <c r="F181" t="s">
        <v>701</v>
      </c>
      <c r="G181" s="2">
        <v>38385</v>
      </c>
      <c r="H181" s="2">
        <v>41517</v>
      </c>
      <c r="I181" t="s">
        <v>226</v>
      </c>
      <c r="J181" t="s">
        <v>211</v>
      </c>
      <c r="K181" t="s">
        <v>702</v>
      </c>
      <c r="L181" t="s">
        <v>213</v>
      </c>
      <c r="O181">
        <v>42</v>
      </c>
      <c r="Q181" s="2"/>
      <c r="S181">
        <v>0</v>
      </c>
      <c r="T181" t="s">
        <v>213</v>
      </c>
      <c r="W181" t="s">
        <v>214</v>
      </c>
      <c r="X181">
        <v>0</v>
      </c>
    </row>
    <row r="182" spans="1:24" x14ac:dyDescent="0.25">
      <c r="A182">
        <v>826</v>
      </c>
      <c r="B182" t="s">
        <v>703</v>
      </c>
      <c r="C182" t="s">
        <v>704</v>
      </c>
      <c r="D182" t="s">
        <v>241</v>
      </c>
      <c r="F182" t="s">
        <v>705</v>
      </c>
      <c r="G182" s="2">
        <v>38385</v>
      </c>
      <c r="H182" s="2">
        <v>41517</v>
      </c>
      <c r="I182" t="s">
        <v>226</v>
      </c>
      <c r="J182" t="s">
        <v>211</v>
      </c>
      <c r="K182" t="s">
        <v>702</v>
      </c>
      <c r="L182" t="s">
        <v>213</v>
      </c>
      <c r="M182" t="s">
        <v>706</v>
      </c>
      <c r="O182">
        <v>0</v>
      </c>
      <c r="Q182" s="2"/>
      <c r="S182">
        <v>0</v>
      </c>
      <c r="T182" t="s">
        <v>213</v>
      </c>
      <c r="W182" t="s">
        <v>214</v>
      </c>
      <c r="X182">
        <v>0</v>
      </c>
    </row>
    <row r="183" spans="1:24" x14ac:dyDescent="0.25">
      <c r="A183">
        <v>827</v>
      </c>
      <c r="B183" t="s">
        <v>707</v>
      </c>
      <c r="C183" t="s">
        <v>708</v>
      </c>
      <c r="D183" t="s">
        <v>412</v>
      </c>
      <c r="F183" t="s">
        <v>709</v>
      </c>
      <c r="G183" s="2">
        <v>38385</v>
      </c>
      <c r="H183" s="2">
        <v>41517</v>
      </c>
      <c r="I183" t="s">
        <v>226</v>
      </c>
      <c r="J183" t="s">
        <v>211</v>
      </c>
      <c r="K183" t="s">
        <v>702</v>
      </c>
      <c r="L183" t="s">
        <v>213</v>
      </c>
      <c r="O183">
        <v>35</v>
      </c>
      <c r="Q183" s="2"/>
      <c r="S183">
        <v>0</v>
      </c>
      <c r="T183" t="s">
        <v>213</v>
      </c>
      <c r="W183" t="s">
        <v>214</v>
      </c>
      <c r="X183">
        <v>0</v>
      </c>
    </row>
    <row r="184" spans="1:24" x14ac:dyDescent="0.25">
      <c r="A184">
        <v>828</v>
      </c>
      <c r="B184" t="s">
        <v>710</v>
      </c>
      <c r="C184" t="s">
        <v>711</v>
      </c>
      <c r="D184" t="s">
        <v>245</v>
      </c>
      <c r="F184" t="s">
        <v>712</v>
      </c>
      <c r="G184" s="2">
        <v>38718</v>
      </c>
      <c r="H184" s="2"/>
      <c r="I184" t="s">
        <v>226</v>
      </c>
      <c r="J184" t="s">
        <v>211</v>
      </c>
      <c r="K184" t="s">
        <v>713</v>
      </c>
      <c r="L184" t="s">
        <v>213</v>
      </c>
      <c r="O184">
        <v>4475</v>
      </c>
      <c r="Q184" s="2"/>
      <c r="S184">
        <v>0</v>
      </c>
      <c r="T184" t="s">
        <v>213</v>
      </c>
      <c r="W184" t="s">
        <v>214</v>
      </c>
      <c r="X184">
        <v>0</v>
      </c>
    </row>
    <row r="185" spans="1:24" x14ac:dyDescent="0.25">
      <c r="A185">
        <v>830</v>
      </c>
      <c r="B185" t="s">
        <v>714</v>
      </c>
      <c r="C185" t="s">
        <v>715</v>
      </c>
      <c r="D185" t="s">
        <v>241</v>
      </c>
      <c r="G185" s="2">
        <v>38718</v>
      </c>
      <c r="H185" s="2"/>
      <c r="I185" t="s">
        <v>226</v>
      </c>
      <c r="J185" t="s">
        <v>211</v>
      </c>
      <c r="K185" t="s">
        <v>713</v>
      </c>
      <c r="L185" t="s">
        <v>213</v>
      </c>
      <c r="O185">
        <v>0</v>
      </c>
      <c r="Q185" s="2"/>
      <c r="S185">
        <v>0</v>
      </c>
      <c r="T185" t="s">
        <v>213</v>
      </c>
      <c r="W185" t="s">
        <v>214</v>
      </c>
      <c r="X185">
        <v>0</v>
      </c>
    </row>
    <row r="186" spans="1:24" x14ac:dyDescent="0.25">
      <c r="A186">
        <v>831</v>
      </c>
      <c r="B186" t="s">
        <v>716</v>
      </c>
      <c r="C186" t="s">
        <v>717</v>
      </c>
      <c r="D186" t="s">
        <v>238</v>
      </c>
      <c r="G186" s="2">
        <v>36572</v>
      </c>
      <c r="H186" s="2"/>
      <c r="I186" t="s">
        <v>218</v>
      </c>
      <c r="J186" t="s">
        <v>211</v>
      </c>
      <c r="K186" t="s">
        <v>289</v>
      </c>
      <c r="L186" t="s">
        <v>213</v>
      </c>
      <c r="O186">
        <v>0</v>
      </c>
      <c r="Q186" s="2"/>
      <c r="S186">
        <v>0</v>
      </c>
      <c r="T186" t="s">
        <v>213</v>
      </c>
      <c r="W186" t="s">
        <v>214</v>
      </c>
      <c r="X186">
        <v>0</v>
      </c>
    </row>
    <row r="187" spans="1:24" x14ac:dyDescent="0.25">
      <c r="A187">
        <v>832</v>
      </c>
      <c r="B187" t="s">
        <v>718</v>
      </c>
      <c r="C187" t="s">
        <v>719</v>
      </c>
      <c r="D187" t="s">
        <v>720</v>
      </c>
      <c r="G187" s="2">
        <v>42005</v>
      </c>
      <c r="H187" s="2"/>
      <c r="I187" t="s">
        <v>226</v>
      </c>
      <c r="J187" t="s">
        <v>211</v>
      </c>
      <c r="K187" t="s">
        <v>289</v>
      </c>
      <c r="L187" t="s">
        <v>213</v>
      </c>
      <c r="O187">
        <v>0</v>
      </c>
      <c r="Q187" s="2"/>
      <c r="S187">
        <v>0</v>
      </c>
      <c r="T187" t="s">
        <v>213</v>
      </c>
      <c r="W187" t="s">
        <v>214</v>
      </c>
      <c r="X187">
        <v>0</v>
      </c>
    </row>
    <row r="188" spans="1:24" x14ac:dyDescent="0.25">
      <c r="A188">
        <v>510</v>
      </c>
      <c r="B188" t="s">
        <v>721</v>
      </c>
      <c r="C188" t="s">
        <v>722</v>
      </c>
      <c r="D188" t="s">
        <v>256</v>
      </c>
      <c r="G188" s="2">
        <v>38169</v>
      </c>
      <c r="H188" s="2">
        <v>42947</v>
      </c>
      <c r="I188" t="s">
        <v>226</v>
      </c>
      <c r="J188" t="s">
        <v>211</v>
      </c>
      <c r="K188" t="s">
        <v>723</v>
      </c>
      <c r="L188" t="s">
        <v>213</v>
      </c>
      <c r="O188">
        <v>0</v>
      </c>
      <c r="Q188" s="2"/>
      <c r="S188">
        <v>0</v>
      </c>
      <c r="T188" t="s">
        <v>213</v>
      </c>
      <c r="W188" t="s">
        <v>214</v>
      </c>
      <c r="X188">
        <v>0</v>
      </c>
    </row>
    <row r="189" spans="1:24" x14ac:dyDescent="0.25">
      <c r="A189">
        <v>907</v>
      </c>
      <c r="B189" t="s">
        <v>724</v>
      </c>
      <c r="C189" t="s">
        <v>725</v>
      </c>
      <c r="D189" t="s">
        <v>248</v>
      </c>
      <c r="G189" s="2">
        <v>38169</v>
      </c>
      <c r="H189" s="2">
        <v>44926</v>
      </c>
      <c r="I189" t="s">
        <v>226</v>
      </c>
      <c r="J189" t="s">
        <v>211</v>
      </c>
      <c r="K189" t="s">
        <v>726</v>
      </c>
      <c r="L189" t="s">
        <v>213</v>
      </c>
      <c r="O189">
        <v>0</v>
      </c>
      <c r="Q189" s="2"/>
      <c r="S189">
        <v>0</v>
      </c>
      <c r="T189" t="s">
        <v>213</v>
      </c>
      <c r="W189" t="s">
        <v>214</v>
      </c>
      <c r="X189">
        <v>0</v>
      </c>
    </row>
    <row r="190" spans="1:24" x14ac:dyDescent="0.25">
      <c r="A190">
        <v>908</v>
      </c>
      <c r="B190" t="s">
        <v>727</v>
      </c>
      <c r="C190" t="s">
        <v>728</v>
      </c>
      <c r="D190" t="s">
        <v>248</v>
      </c>
      <c r="G190" s="2">
        <v>38169</v>
      </c>
      <c r="H190" s="2"/>
      <c r="I190" t="s">
        <v>226</v>
      </c>
      <c r="J190" t="s">
        <v>211</v>
      </c>
      <c r="K190" t="s">
        <v>729</v>
      </c>
      <c r="L190" t="s">
        <v>213</v>
      </c>
      <c r="O190">
        <v>0</v>
      </c>
      <c r="Q190" s="2"/>
      <c r="S190">
        <v>0</v>
      </c>
      <c r="T190" t="s">
        <v>213</v>
      </c>
      <c r="W190" t="s">
        <v>214</v>
      </c>
      <c r="X190">
        <v>0</v>
      </c>
    </row>
    <row r="191" spans="1:24" x14ac:dyDescent="0.25">
      <c r="A191">
        <v>909</v>
      </c>
      <c r="B191" t="s">
        <v>730</v>
      </c>
      <c r="C191" t="s">
        <v>731</v>
      </c>
      <c r="D191" t="s">
        <v>248</v>
      </c>
      <c r="G191" s="2">
        <v>38169</v>
      </c>
      <c r="H191" s="2"/>
      <c r="I191" t="s">
        <v>226</v>
      </c>
      <c r="J191" t="s">
        <v>211</v>
      </c>
      <c r="K191" t="s">
        <v>137</v>
      </c>
      <c r="L191" t="s">
        <v>213</v>
      </c>
      <c r="O191">
        <v>0</v>
      </c>
      <c r="Q191" s="2"/>
      <c r="S191">
        <v>0</v>
      </c>
      <c r="T191" t="s">
        <v>213</v>
      </c>
      <c r="W191" t="s">
        <v>214</v>
      </c>
      <c r="X191">
        <v>0</v>
      </c>
    </row>
    <row r="192" spans="1:24" x14ac:dyDescent="0.25">
      <c r="A192">
        <v>520</v>
      </c>
      <c r="B192" t="s">
        <v>732</v>
      </c>
      <c r="C192" t="s">
        <v>733</v>
      </c>
      <c r="D192" t="s">
        <v>256</v>
      </c>
      <c r="G192" s="2">
        <v>39401</v>
      </c>
      <c r="H192" s="2">
        <v>42035</v>
      </c>
      <c r="I192" t="s">
        <v>226</v>
      </c>
      <c r="J192" t="s">
        <v>211</v>
      </c>
      <c r="K192" t="s">
        <v>734</v>
      </c>
      <c r="L192" t="s">
        <v>213</v>
      </c>
      <c r="O192">
        <v>0</v>
      </c>
      <c r="Q192" s="2"/>
      <c r="S192">
        <v>0</v>
      </c>
      <c r="T192" t="s">
        <v>213</v>
      </c>
      <c r="W192" t="s">
        <v>214</v>
      </c>
      <c r="X192">
        <v>0</v>
      </c>
    </row>
    <row r="193" spans="1:24" x14ac:dyDescent="0.25">
      <c r="A193">
        <v>525</v>
      </c>
      <c r="B193" t="s">
        <v>735</v>
      </c>
      <c r="C193" t="s">
        <v>736</v>
      </c>
      <c r="D193" t="s">
        <v>256</v>
      </c>
      <c r="G193" s="2">
        <v>39387</v>
      </c>
      <c r="H193" s="2"/>
      <c r="I193" t="s">
        <v>226</v>
      </c>
      <c r="J193" t="s">
        <v>211</v>
      </c>
      <c r="K193" t="s">
        <v>737</v>
      </c>
      <c r="L193" t="s">
        <v>213</v>
      </c>
      <c r="O193">
        <v>0</v>
      </c>
      <c r="Q193" s="2"/>
      <c r="S193">
        <v>0</v>
      </c>
      <c r="T193" t="s">
        <v>213</v>
      </c>
      <c r="W193" t="s">
        <v>214</v>
      </c>
      <c r="X193">
        <v>0</v>
      </c>
    </row>
    <row r="194" spans="1:24" x14ac:dyDescent="0.25">
      <c r="A194">
        <v>527</v>
      </c>
      <c r="B194" t="s">
        <v>738</v>
      </c>
      <c r="C194" t="s">
        <v>739</v>
      </c>
      <c r="D194" t="s">
        <v>210</v>
      </c>
      <c r="G194" s="2">
        <v>39387</v>
      </c>
      <c r="H194" s="2"/>
      <c r="J194" t="s">
        <v>211</v>
      </c>
      <c r="K194" t="s">
        <v>737</v>
      </c>
      <c r="L194" t="s">
        <v>213</v>
      </c>
      <c r="O194">
        <v>0</v>
      </c>
      <c r="Q194" s="2"/>
      <c r="S194">
        <v>0</v>
      </c>
      <c r="T194" t="s">
        <v>213</v>
      </c>
      <c r="W194" t="s">
        <v>214</v>
      </c>
      <c r="X194">
        <v>0</v>
      </c>
    </row>
    <row r="195" spans="1:24" x14ac:dyDescent="0.25">
      <c r="A195">
        <v>1975</v>
      </c>
      <c r="B195" t="s">
        <v>740</v>
      </c>
      <c r="C195" t="s">
        <v>741</v>
      </c>
      <c r="D195" t="s">
        <v>217</v>
      </c>
      <c r="G195" s="2">
        <v>33239</v>
      </c>
      <c r="H195" s="2"/>
      <c r="I195" t="s">
        <v>218</v>
      </c>
      <c r="J195" t="s">
        <v>211</v>
      </c>
      <c r="K195" t="s">
        <v>624</v>
      </c>
      <c r="L195" t="s">
        <v>213</v>
      </c>
      <c r="O195">
        <v>0</v>
      </c>
      <c r="Q195" s="2"/>
      <c r="S195">
        <v>0</v>
      </c>
      <c r="T195" t="s">
        <v>213</v>
      </c>
      <c r="W195" t="s">
        <v>214</v>
      </c>
      <c r="X195">
        <v>0</v>
      </c>
    </row>
    <row r="196" spans="1:24" x14ac:dyDescent="0.25">
      <c r="A196">
        <v>1980</v>
      </c>
      <c r="B196" t="s">
        <v>742</v>
      </c>
      <c r="C196" t="s">
        <v>743</v>
      </c>
      <c r="D196" t="s">
        <v>217</v>
      </c>
      <c r="G196" s="2">
        <v>36800</v>
      </c>
      <c r="H196" s="2"/>
      <c r="I196" t="s">
        <v>218</v>
      </c>
      <c r="J196" t="s">
        <v>211</v>
      </c>
      <c r="K196" t="s">
        <v>744</v>
      </c>
      <c r="L196" t="s">
        <v>213</v>
      </c>
      <c r="O196">
        <v>0</v>
      </c>
      <c r="Q196" s="2"/>
      <c r="S196">
        <v>0</v>
      </c>
      <c r="T196" t="s">
        <v>213</v>
      </c>
      <c r="W196" t="s">
        <v>214</v>
      </c>
      <c r="X196">
        <v>0</v>
      </c>
    </row>
    <row r="197" spans="1:24" x14ac:dyDescent="0.25">
      <c r="A197">
        <v>571</v>
      </c>
      <c r="B197" t="s">
        <v>745</v>
      </c>
      <c r="C197" t="s">
        <v>746</v>
      </c>
      <c r="D197" t="s">
        <v>256</v>
      </c>
      <c r="G197" s="2">
        <v>42005</v>
      </c>
      <c r="H197" s="2"/>
      <c r="I197" t="s">
        <v>226</v>
      </c>
      <c r="J197" t="s">
        <v>211</v>
      </c>
      <c r="K197" t="s">
        <v>289</v>
      </c>
      <c r="L197" t="s">
        <v>213</v>
      </c>
      <c r="O197">
        <v>0</v>
      </c>
      <c r="Q197" s="2"/>
      <c r="S197">
        <v>0</v>
      </c>
      <c r="T197" t="s">
        <v>213</v>
      </c>
      <c r="W197" t="s">
        <v>214</v>
      </c>
      <c r="X197">
        <v>0</v>
      </c>
    </row>
    <row r="198" spans="1:24" x14ac:dyDescent="0.25">
      <c r="A198">
        <v>1981</v>
      </c>
      <c r="B198" t="s">
        <v>747</v>
      </c>
      <c r="C198" t="s">
        <v>748</v>
      </c>
      <c r="D198" t="s">
        <v>308</v>
      </c>
      <c r="G198" s="2">
        <v>36800</v>
      </c>
      <c r="H198" s="2"/>
      <c r="I198" t="s">
        <v>218</v>
      </c>
      <c r="J198" t="s">
        <v>211</v>
      </c>
      <c r="K198" t="s">
        <v>744</v>
      </c>
      <c r="L198" t="s">
        <v>213</v>
      </c>
      <c r="O198">
        <v>8</v>
      </c>
      <c r="Q198" s="2"/>
      <c r="S198">
        <v>0</v>
      </c>
      <c r="T198" t="s">
        <v>213</v>
      </c>
      <c r="W198" t="s">
        <v>214</v>
      </c>
      <c r="X198">
        <v>0</v>
      </c>
    </row>
    <row r="199" spans="1:24" x14ac:dyDescent="0.25">
      <c r="A199">
        <v>666</v>
      </c>
      <c r="B199" t="s">
        <v>749</v>
      </c>
      <c r="C199" t="s">
        <v>750</v>
      </c>
      <c r="D199" t="s">
        <v>245</v>
      </c>
      <c r="G199" s="2">
        <v>37895</v>
      </c>
      <c r="H199" s="2">
        <v>40755</v>
      </c>
      <c r="I199" t="s">
        <v>226</v>
      </c>
      <c r="J199" t="s">
        <v>211</v>
      </c>
      <c r="K199" t="s">
        <v>525</v>
      </c>
      <c r="L199" t="s">
        <v>213</v>
      </c>
      <c r="O199">
        <v>1462</v>
      </c>
      <c r="Q199" s="2"/>
      <c r="S199">
        <v>0</v>
      </c>
      <c r="T199" t="s">
        <v>213</v>
      </c>
      <c r="W199" t="s">
        <v>214</v>
      </c>
      <c r="X199">
        <v>0</v>
      </c>
    </row>
    <row r="200" spans="1:24" x14ac:dyDescent="0.25">
      <c r="A200">
        <v>667</v>
      </c>
      <c r="B200" t="s">
        <v>751</v>
      </c>
      <c r="C200" t="s">
        <v>752</v>
      </c>
      <c r="D200" t="s">
        <v>241</v>
      </c>
      <c r="G200" s="2">
        <v>37545</v>
      </c>
      <c r="H200" s="2">
        <v>44712</v>
      </c>
      <c r="I200" t="s">
        <v>226</v>
      </c>
      <c r="J200" t="s">
        <v>211</v>
      </c>
      <c r="K200" t="s">
        <v>515</v>
      </c>
      <c r="L200" t="s">
        <v>213</v>
      </c>
      <c r="O200">
        <v>0</v>
      </c>
      <c r="Q200" s="2"/>
      <c r="S200">
        <v>0</v>
      </c>
      <c r="T200" t="s">
        <v>213</v>
      </c>
      <c r="W200" t="s">
        <v>214</v>
      </c>
      <c r="X200">
        <v>0</v>
      </c>
    </row>
    <row r="201" spans="1:24" x14ac:dyDescent="0.25">
      <c r="A201">
        <v>668</v>
      </c>
      <c r="B201" t="s">
        <v>753</v>
      </c>
      <c r="C201" t="s">
        <v>754</v>
      </c>
      <c r="D201" t="s">
        <v>245</v>
      </c>
      <c r="F201" t="s">
        <v>755</v>
      </c>
      <c r="G201" s="2">
        <v>37545</v>
      </c>
      <c r="H201" s="2">
        <v>44712</v>
      </c>
      <c r="I201" t="s">
        <v>226</v>
      </c>
      <c r="J201" t="s">
        <v>211</v>
      </c>
      <c r="K201" t="s">
        <v>515</v>
      </c>
      <c r="L201" t="s">
        <v>213</v>
      </c>
      <c r="O201">
        <v>36</v>
      </c>
      <c r="Q201" s="2"/>
      <c r="S201">
        <v>0</v>
      </c>
      <c r="T201" t="s">
        <v>213</v>
      </c>
      <c r="W201" t="s">
        <v>214</v>
      </c>
      <c r="X201">
        <v>0</v>
      </c>
    </row>
    <row r="202" spans="1:24" x14ac:dyDescent="0.25">
      <c r="A202">
        <v>672</v>
      </c>
      <c r="B202" t="s">
        <v>756</v>
      </c>
      <c r="C202" t="s">
        <v>757</v>
      </c>
      <c r="D202" t="s">
        <v>245</v>
      </c>
      <c r="G202" s="2">
        <v>37259</v>
      </c>
      <c r="H202" s="2"/>
      <c r="I202" t="s">
        <v>226</v>
      </c>
      <c r="J202" t="s">
        <v>211</v>
      </c>
      <c r="K202" t="s">
        <v>137</v>
      </c>
      <c r="L202" t="s">
        <v>213</v>
      </c>
      <c r="O202">
        <v>2990</v>
      </c>
      <c r="Q202" s="2"/>
      <c r="S202">
        <v>0</v>
      </c>
      <c r="T202" t="s">
        <v>213</v>
      </c>
      <c r="W202" t="s">
        <v>214</v>
      </c>
      <c r="X202">
        <v>0</v>
      </c>
    </row>
    <row r="203" spans="1:24" x14ac:dyDescent="0.25">
      <c r="A203">
        <v>673</v>
      </c>
      <c r="B203" t="s">
        <v>758</v>
      </c>
      <c r="C203" t="s">
        <v>759</v>
      </c>
      <c r="D203" t="s">
        <v>225</v>
      </c>
      <c r="F203" t="s">
        <v>424</v>
      </c>
      <c r="G203" s="2">
        <v>37259</v>
      </c>
      <c r="H203" s="2"/>
      <c r="I203" t="s">
        <v>226</v>
      </c>
      <c r="J203" t="s">
        <v>211</v>
      </c>
      <c r="K203" t="s">
        <v>137</v>
      </c>
      <c r="L203" t="s">
        <v>213</v>
      </c>
      <c r="O203">
        <v>38</v>
      </c>
      <c r="Q203" s="2"/>
      <c r="S203">
        <v>0</v>
      </c>
      <c r="T203" t="s">
        <v>213</v>
      </c>
      <c r="W203" t="s">
        <v>214</v>
      </c>
      <c r="X203">
        <v>0</v>
      </c>
    </row>
    <row r="204" spans="1:24" x14ac:dyDescent="0.25">
      <c r="A204">
        <v>674</v>
      </c>
      <c r="B204" t="s">
        <v>760</v>
      </c>
      <c r="C204" t="s">
        <v>761</v>
      </c>
      <c r="D204" t="s">
        <v>232</v>
      </c>
      <c r="G204" s="2">
        <v>37259</v>
      </c>
      <c r="H204" s="2"/>
      <c r="I204" t="s">
        <v>226</v>
      </c>
      <c r="J204" t="s">
        <v>211</v>
      </c>
      <c r="K204" t="s">
        <v>137</v>
      </c>
      <c r="L204" t="s">
        <v>213</v>
      </c>
      <c r="O204">
        <v>0</v>
      </c>
      <c r="Q204" s="2"/>
      <c r="S204">
        <v>0</v>
      </c>
      <c r="T204" t="s">
        <v>213</v>
      </c>
      <c r="W204" t="s">
        <v>214</v>
      </c>
      <c r="X204">
        <v>0</v>
      </c>
    </row>
    <row r="205" spans="1:24" x14ac:dyDescent="0.25">
      <c r="A205">
        <v>675</v>
      </c>
      <c r="B205" t="s">
        <v>762</v>
      </c>
      <c r="C205" t="s">
        <v>763</v>
      </c>
      <c r="D205" t="s">
        <v>338</v>
      </c>
      <c r="G205" s="2">
        <v>37259</v>
      </c>
      <c r="H205" s="2"/>
      <c r="I205" t="s">
        <v>226</v>
      </c>
      <c r="J205" t="s">
        <v>211</v>
      </c>
      <c r="K205" t="s">
        <v>137</v>
      </c>
      <c r="L205" t="s">
        <v>213</v>
      </c>
      <c r="O205">
        <v>0</v>
      </c>
      <c r="Q205" s="2"/>
      <c r="S205">
        <v>0</v>
      </c>
      <c r="T205" t="s">
        <v>213</v>
      </c>
      <c r="W205" t="s">
        <v>214</v>
      </c>
      <c r="X205">
        <v>0</v>
      </c>
    </row>
    <row r="206" spans="1:24" x14ac:dyDescent="0.25">
      <c r="A206">
        <v>676</v>
      </c>
      <c r="B206" t="s">
        <v>764</v>
      </c>
      <c r="C206" t="s">
        <v>765</v>
      </c>
      <c r="D206" t="s">
        <v>311</v>
      </c>
      <c r="G206" s="2">
        <v>37259</v>
      </c>
      <c r="H206" s="2"/>
      <c r="I206" t="s">
        <v>226</v>
      </c>
      <c r="J206" t="s">
        <v>211</v>
      </c>
      <c r="K206" t="s">
        <v>137</v>
      </c>
      <c r="L206" t="s">
        <v>213</v>
      </c>
      <c r="O206">
        <v>6642</v>
      </c>
      <c r="Q206" s="2"/>
      <c r="S206">
        <v>0</v>
      </c>
      <c r="T206" t="s">
        <v>213</v>
      </c>
      <c r="W206" t="s">
        <v>214</v>
      </c>
      <c r="X206">
        <v>0</v>
      </c>
    </row>
    <row r="207" spans="1:24" x14ac:dyDescent="0.25">
      <c r="A207">
        <v>677</v>
      </c>
      <c r="B207" t="s">
        <v>766</v>
      </c>
      <c r="C207" t="s">
        <v>767</v>
      </c>
      <c r="D207" t="s">
        <v>217</v>
      </c>
      <c r="G207" s="2">
        <v>37259</v>
      </c>
      <c r="H207" s="2"/>
      <c r="I207" t="s">
        <v>226</v>
      </c>
      <c r="J207" t="s">
        <v>211</v>
      </c>
      <c r="K207" t="s">
        <v>137</v>
      </c>
      <c r="L207" t="s">
        <v>213</v>
      </c>
      <c r="O207">
        <v>0</v>
      </c>
      <c r="Q207" s="2"/>
      <c r="S207">
        <v>0</v>
      </c>
      <c r="T207" t="s">
        <v>213</v>
      </c>
      <c r="W207" t="s">
        <v>214</v>
      </c>
      <c r="X207">
        <v>0</v>
      </c>
    </row>
    <row r="208" spans="1:24" x14ac:dyDescent="0.25">
      <c r="A208">
        <v>678</v>
      </c>
      <c r="B208" t="s">
        <v>768</v>
      </c>
      <c r="C208" t="s">
        <v>769</v>
      </c>
      <c r="D208" t="s">
        <v>308</v>
      </c>
      <c r="G208" s="2">
        <v>37259</v>
      </c>
      <c r="H208" s="2"/>
      <c r="I208" t="s">
        <v>226</v>
      </c>
      <c r="J208" t="s">
        <v>211</v>
      </c>
      <c r="K208" t="s">
        <v>137</v>
      </c>
      <c r="L208" t="s">
        <v>213</v>
      </c>
      <c r="O208">
        <v>8</v>
      </c>
      <c r="Q208" s="2"/>
      <c r="S208">
        <v>0</v>
      </c>
      <c r="T208" t="s">
        <v>213</v>
      </c>
      <c r="W208" t="s">
        <v>214</v>
      </c>
      <c r="X208">
        <v>0</v>
      </c>
    </row>
    <row r="209" spans="1:24" x14ac:dyDescent="0.25">
      <c r="A209">
        <v>679</v>
      </c>
      <c r="B209" t="s">
        <v>770</v>
      </c>
      <c r="C209" t="s">
        <v>771</v>
      </c>
      <c r="D209" t="s">
        <v>241</v>
      </c>
      <c r="G209" s="2">
        <v>37259</v>
      </c>
      <c r="H209" s="2"/>
      <c r="I209" t="s">
        <v>772</v>
      </c>
      <c r="J209" t="s">
        <v>211</v>
      </c>
      <c r="K209" t="s">
        <v>137</v>
      </c>
      <c r="L209" t="s">
        <v>213</v>
      </c>
      <c r="O209">
        <v>0</v>
      </c>
      <c r="Q209" s="2"/>
      <c r="S209">
        <v>0</v>
      </c>
      <c r="T209" t="s">
        <v>213</v>
      </c>
      <c r="W209" t="s">
        <v>214</v>
      </c>
      <c r="X209">
        <v>0</v>
      </c>
    </row>
    <row r="210" spans="1:24" x14ac:dyDescent="0.25">
      <c r="A210">
        <v>684</v>
      </c>
      <c r="B210" t="s">
        <v>773</v>
      </c>
      <c r="C210" t="s">
        <v>774</v>
      </c>
      <c r="D210" t="s">
        <v>245</v>
      </c>
      <c r="F210" t="s">
        <v>775</v>
      </c>
      <c r="G210" s="2">
        <v>36770</v>
      </c>
      <c r="H210" s="2">
        <v>40298</v>
      </c>
      <c r="I210" t="s">
        <v>226</v>
      </c>
      <c r="J210" t="s">
        <v>211</v>
      </c>
      <c r="K210" t="s">
        <v>548</v>
      </c>
      <c r="L210" t="s">
        <v>213</v>
      </c>
      <c r="O210">
        <v>1465</v>
      </c>
      <c r="Q210" s="2"/>
      <c r="S210">
        <v>0</v>
      </c>
      <c r="T210" t="s">
        <v>213</v>
      </c>
      <c r="W210" t="s">
        <v>214</v>
      </c>
      <c r="X210">
        <v>0</v>
      </c>
    </row>
    <row r="211" spans="1:24" x14ac:dyDescent="0.25">
      <c r="A211">
        <v>685</v>
      </c>
      <c r="B211" t="s">
        <v>776</v>
      </c>
      <c r="C211" t="s">
        <v>777</v>
      </c>
      <c r="D211" t="s">
        <v>241</v>
      </c>
      <c r="G211" s="2">
        <v>36770</v>
      </c>
      <c r="H211" s="2">
        <v>40298</v>
      </c>
      <c r="I211" t="s">
        <v>226</v>
      </c>
      <c r="J211" t="s">
        <v>211</v>
      </c>
      <c r="K211" t="s">
        <v>548</v>
      </c>
      <c r="L211" t="s">
        <v>213</v>
      </c>
      <c r="O211">
        <v>0</v>
      </c>
      <c r="Q211" s="2"/>
      <c r="S211">
        <v>0</v>
      </c>
      <c r="T211" t="s">
        <v>213</v>
      </c>
      <c r="W211" t="s">
        <v>214</v>
      </c>
      <c r="X211">
        <v>0</v>
      </c>
    </row>
    <row r="212" spans="1:24" x14ac:dyDescent="0.25">
      <c r="A212">
        <v>725</v>
      </c>
      <c r="B212" t="s">
        <v>778</v>
      </c>
      <c r="C212" t="s">
        <v>779</v>
      </c>
      <c r="D212" t="s">
        <v>630</v>
      </c>
      <c r="G212" s="2">
        <v>39479</v>
      </c>
      <c r="H212" s="2"/>
      <c r="I212" t="s">
        <v>218</v>
      </c>
      <c r="J212" t="s">
        <v>211</v>
      </c>
      <c r="K212" t="s">
        <v>289</v>
      </c>
      <c r="L212" t="s">
        <v>213</v>
      </c>
      <c r="O212">
        <v>0</v>
      </c>
      <c r="Q212" s="2"/>
      <c r="S212">
        <v>0</v>
      </c>
      <c r="T212" t="s">
        <v>213</v>
      </c>
      <c r="W212" t="s">
        <v>214</v>
      </c>
      <c r="X212">
        <v>0</v>
      </c>
    </row>
    <row r="213" spans="1:24" x14ac:dyDescent="0.25">
      <c r="A213">
        <v>927</v>
      </c>
      <c r="B213" t="s">
        <v>780</v>
      </c>
      <c r="C213" t="s">
        <v>781</v>
      </c>
      <c r="D213" t="s">
        <v>343</v>
      </c>
      <c r="F213" t="s">
        <v>782</v>
      </c>
      <c r="G213" s="2">
        <v>37347</v>
      </c>
      <c r="H213" s="2">
        <v>42063</v>
      </c>
      <c r="J213" t="s">
        <v>211</v>
      </c>
      <c r="K213" t="s">
        <v>375</v>
      </c>
      <c r="L213" t="s">
        <v>213</v>
      </c>
      <c r="M213" t="s">
        <v>783</v>
      </c>
      <c r="O213">
        <v>0</v>
      </c>
      <c r="P213" t="s">
        <v>377</v>
      </c>
      <c r="Q213" s="2"/>
      <c r="S213">
        <v>0</v>
      </c>
      <c r="T213" t="s">
        <v>213</v>
      </c>
      <c r="W213" t="s">
        <v>214</v>
      </c>
      <c r="X213">
        <v>0</v>
      </c>
    </row>
    <row r="214" spans="1:24" x14ac:dyDescent="0.25">
      <c r="A214">
        <v>528</v>
      </c>
      <c r="B214" t="s">
        <v>784</v>
      </c>
      <c r="C214" t="s">
        <v>785</v>
      </c>
      <c r="D214" t="s">
        <v>210</v>
      </c>
      <c r="G214" s="2">
        <v>37895</v>
      </c>
      <c r="H214" s="2">
        <v>40755</v>
      </c>
      <c r="J214" t="s">
        <v>211</v>
      </c>
      <c r="K214" t="s">
        <v>525</v>
      </c>
      <c r="L214" t="s">
        <v>213</v>
      </c>
      <c r="O214">
        <v>0</v>
      </c>
      <c r="Q214" s="2"/>
      <c r="S214">
        <v>0</v>
      </c>
      <c r="T214" t="s">
        <v>213</v>
      </c>
      <c r="W214" t="s">
        <v>214</v>
      </c>
      <c r="X214">
        <v>0</v>
      </c>
    </row>
    <row r="215" spans="1:24" x14ac:dyDescent="0.25">
      <c r="A215">
        <v>529</v>
      </c>
      <c r="B215" t="s">
        <v>786</v>
      </c>
      <c r="C215" t="s">
        <v>787</v>
      </c>
      <c r="D215" t="s">
        <v>210</v>
      </c>
      <c r="G215" s="2">
        <v>37545</v>
      </c>
      <c r="H215" s="2">
        <v>44712</v>
      </c>
      <c r="J215" t="s">
        <v>211</v>
      </c>
      <c r="K215" t="s">
        <v>515</v>
      </c>
      <c r="L215" t="s">
        <v>213</v>
      </c>
      <c r="O215">
        <v>0</v>
      </c>
      <c r="Q215" s="2"/>
      <c r="S215">
        <v>0</v>
      </c>
      <c r="T215" t="s">
        <v>213</v>
      </c>
      <c r="W215" t="s">
        <v>214</v>
      </c>
      <c r="X215">
        <v>0</v>
      </c>
    </row>
    <row r="216" spans="1:24" x14ac:dyDescent="0.25">
      <c r="A216">
        <v>531</v>
      </c>
      <c r="B216" t="s">
        <v>788</v>
      </c>
      <c r="C216" t="s">
        <v>789</v>
      </c>
      <c r="D216" t="s">
        <v>210</v>
      </c>
      <c r="G216" s="2">
        <v>38721</v>
      </c>
      <c r="H216" s="2">
        <v>41698</v>
      </c>
      <c r="J216" t="s">
        <v>211</v>
      </c>
      <c r="K216" t="s">
        <v>539</v>
      </c>
      <c r="L216" t="s">
        <v>213</v>
      </c>
      <c r="O216">
        <v>0</v>
      </c>
      <c r="Q216" s="2"/>
      <c r="S216">
        <v>0</v>
      </c>
      <c r="T216" t="s">
        <v>213</v>
      </c>
      <c r="W216" t="s">
        <v>214</v>
      </c>
      <c r="X216">
        <v>0</v>
      </c>
    </row>
    <row r="217" spans="1:24" x14ac:dyDescent="0.25">
      <c r="A217">
        <v>532</v>
      </c>
      <c r="B217" t="s">
        <v>790</v>
      </c>
      <c r="C217" t="s">
        <v>791</v>
      </c>
      <c r="D217" t="s">
        <v>210</v>
      </c>
      <c r="G217" s="2">
        <v>37165</v>
      </c>
      <c r="H217" s="2">
        <v>40298</v>
      </c>
      <c r="J217" t="s">
        <v>211</v>
      </c>
      <c r="K217" t="s">
        <v>548</v>
      </c>
      <c r="L217" t="s">
        <v>213</v>
      </c>
      <c r="O217">
        <v>0</v>
      </c>
      <c r="Q217" s="2"/>
      <c r="S217">
        <v>0</v>
      </c>
      <c r="T217" t="s">
        <v>213</v>
      </c>
      <c r="W217" t="s">
        <v>214</v>
      </c>
      <c r="X217">
        <v>0</v>
      </c>
    </row>
    <row r="218" spans="1:24" x14ac:dyDescent="0.25">
      <c r="A218">
        <v>533</v>
      </c>
      <c r="B218" t="s">
        <v>792</v>
      </c>
      <c r="C218" t="s">
        <v>793</v>
      </c>
      <c r="D218" t="s">
        <v>210</v>
      </c>
      <c r="G218" s="2">
        <v>37165</v>
      </c>
      <c r="H218" s="2">
        <v>40298</v>
      </c>
      <c r="J218" t="s">
        <v>211</v>
      </c>
      <c r="K218" t="s">
        <v>556</v>
      </c>
      <c r="L218" t="s">
        <v>213</v>
      </c>
      <c r="O218">
        <v>0</v>
      </c>
      <c r="Q218" s="2"/>
      <c r="S218">
        <v>0</v>
      </c>
      <c r="T218" t="s">
        <v>213</v>
      </c>
      <c r="W218" t="s">
        <v>214</v>
      </c>
      <c r="X218">
        <v>0</v>
      </c>
    </row>
    <row r="219" spans="1:24" x14ac:dyDescent="0.25">
      <c r="A219">
        <v>534</v>
      </c>
      <c r="B219" t="s">
        <v>794</v>
      </c>
      <c r="C219" t="s">
        <v>795</v>
      </c>
      <c r="D219" t="s">
        <v>210</v>
      </c>
      <c r="G219" s="2">
        <v>37165</v>
      </c>
      <c r="H219" s="2">
        <v>42947</v>
      </c>
      <c r="J219" t="s">
        <v>211</v>
      </c>
      <c r="K219" t="s">
        <v>723</v>
      </c>
      <c r="L219" t="s">
        <v>213</v>
      </c>
      <c r="O219">
        <v>0</v>
      </c>
      <c r="Q219" s="2"/>
      <c r="S219">
        <v>0</v>
      </c>
      <c r="T219" t="s">
        <v>213</v>
      </c>
      <c r="W219" t="s">
        <v>214</v>
      </c>
      <c r="X219">
        <v>0</v>
      </c>
    </row>
    <row r="220" spans="1:24" x14ac:dyDescent="0.25">
      <c r="A220">
        <v>536</v>
      </c>
      <c r="B220" t="s">
        <v>796</v>
      </c>
      <c r="C220" t="s">
        <v>797</v>
      </c>
      <c r="D220" t="s">
        <v>210</v>
      </c>
      <c r="G220" s="2">
        <v>37459</v>
      </c>
      <c r="H220" s="2">
        <v>41121</v>
      </c>
      <c r="J220" t="s">
        <v>211</v>
      </c>
      <c r="K220" t="s">
        <v>583</v>
      </c>
      <c r="L220" t="s">
        <v>213</v>
      </c>
      <c r="O220">
        <v>0</v>
      </c>
      <c r="Q220" s="2"/>
      <c r="S220">
        <v>0</v>
      </c>
      <c r="T220" t="s">
        <v>213</v>
      </c>
      <c r="W220" t="s">
        <v>214</v>
      </c>
      <c r="X220">
        <v>0</v>
      </c>
    </row>
    <row r="221" spans="1:24" x14ac:dyDescent="0.25">
      <c r="A221">
        <v>537</v>
      </c>
      <c r="B221" t="s">
        <v>798</v>
      </c>
      <c r="C221" t="s">
        <v>799</v>
      </c>
      <c r="D221" t="s">
        <v>210</v>
      </c>
      <c r="G221" s="2">
        <v>37539</v>
      </c>
      <c r="H221" s="2">
        <v>45382</v>
      </c>
      <c r="J221" t="s">
        <v>211</v>
      </c>
      <c r="K221" t="s">
        <v>800</v>
      </c>
      <c r="L221" t="s">
        <v>213</v>
      </c>
      <c r="O221">
        <v>0</v>
      </c>
      <c r="Q221" s="2"/>
      <c r="S221">
        <v>0</v>
      </c>
      <c r="T221" t="s">
        <v>213</v>
      </c>
      <c r="W221" t="s">
        <v>214</v>
      </c>
      <c r="X221">
        <v>0</v>
      </c>
    </row>
    <row r="222" spans="1:24" x14ac:dyDescent="0.25">
      <c r="A222">
        <v>538</v>
      </c>
      <c r="B222" t="s">
        <v>801</v>
      </c>
      <c r="C222" t="s">
        <v>802</v>
      </c>
      <c r="D222" t="s">
        <v>210</v>
      </c>
      <c r="G222" s="2">
        <v>37692</v>
      </c>
      <c r="H222" s="2">
        <v>40847</v>
      </c>
      <c r="J222" t="s">
        <v>211</v>
      </c>
      <c r="K222" t="s">
        <v>803</v>
      </c>
      <c r="L222" t="s">
        <v>213</v>
      </c>
      <c r="O222">
        <v>0</v>
      </c>
      <c r="Q222" s="2"/>
      <c r="S222">
        <v>0</v>
      </c>
      <c r="T222" t="s">
        <v>213</v>
      </c>
      <c r="W222" t="s">
        <v>214</v>
      </c>
      <c r="X222">
        <v>0</v>
      </c>
    </row>
    <row r="223" spans="1:24" x14ac:dyDescent="0.25">
      <c r="A223">
        <v>539</v>
      </c>
      <c r="B223" t="s">
        <v>804</v>
      </c>
      <c r="C223" t="s">
        <v>805</v>
      </c>
      <c r="D223" t="s">
        <v>210</v>
      </c>
      <c r="G223" s="2">
        <v>37712</v>
      </c>
      <c r="H223" s="2">
        <v>41579</v>
      </c>
      <c r="J223" t="s">
        <v>211</v>
      </c>
      <c r="K223" t="s">
        <v>806</v>
      </c>
      <c r="L223" t="s">
        <v>213</v>
      </c>
      <c r="O223">
        <v>0</v>
      </c>
      <c r="Q223" s="2"/>
      <c r="S223">
        <v>0</v>
      </c>
      <c r="T223" t="s">
        <v>213</v>
      </c>
      <c r="W223" t="s">
        <v>214</v>
      </c>
      <c r="X223">
        <v>0</v>
      </c>
    </row>
    <row r="224" spans="1:24" x14ac:dyDescent="0.25">
      <c r="A224">
        <v>541</v>
      </c>
      <c r="B224" t="s">
        <v>807</v>
      </c>
      <c r="C224" t="s">
        <v>808</v>
      </c>
      <c r="D224" t="s">
        <v>210</v>
      </c>
      <c r="G224" s="2">
        <v>39282</v>
      </c>
      <c r="H224" s="2">
        <v>43251</v>
      </c>
      <c r="J224" t="s">
        <v>211</v>
      </c>
      <c r="K224" t="s">
        <v>595</v>
      </c>
      <c r="L224" t="s">
        <v>213</v>
      </c>
      <c r="O224">
        <v>0</v>
      </c>
      <c r="Q224" s="2"/>
      <c r="S224">
        <v>0</v>
      </c>
      <c r="T224" t="s">
        <v>213</v>
      </c>
      <c r="W224" t="s">
        <v>214</v>
      </c>
      <c r="X224">
        <v>0</v>
      </c>
    </row>
    <row r="225" spans="1:24" x14ac:dyDescent="0.25">
      <c r="A225">
        <v>542</v>
      </c>
      <c r="B225" t="s">
        <v>809</v>
      </c>
      <c r="C225" t="s">
        <v>810</v>
      </c>
      <c r="D225" t="s">
        <v>210</v>
      </c>
      <c r="G225" s="2">
        <v>37803</v>
      </c>
      <c r="H225" s="2">
        <v>43646</v>
      </c>
      <c r="J225" t="s">
        <v>211</v>
      </c>
      <c r="K225" t="s">
        <v>608</v>
      </c>
      <c r="L225" t="s">
        <v>213</v>
      </c>
      <c r="O225">
        <v>0</v>
      </c>
      <c r="Q225" s="2"/>
      <c r="S225">
        <v>0</v>
      </c>
      <c r="T225" t="s">
        <v>213</v>
      </c>
      <c r="W225" t="s">
        <v>214</v>
      </c>
      <c r="X225">
        <v>0</v>
      </c>
    </row>
    <row r="226" spans="1:24" x14ac:dyDescent="0.25">
      <c r="A226">
        <v>543</v>
      </c>
      <c r="B226" t="s">
        <v>811</v>
      </c>
      <c r="C226" t="s">
        <v>812</v>
      </c>
      <c r="D226" t="s">
        <v>210</v>
      </c>
      <c r="G226" s="2">
        <v>37937</v>
      </c>
      <c r="H226" s="2"/>
      <c r="J226" t="s">
        <v>211</v>
      </c>
      <c r="K226" t="s">
        <v>641</v>
      </c>
      <c r="L226" t="s">
        <v>213</v>
      </c>
      <c r="O226">
        <v>0</v>
      </c>
      <c r="Q226" s="2"/>
      <c r="S226">
        <v>0</v>
      </c>
      <c r="T226" t="s">
        <v>213</v>
      </c>
      <c r="W226" t="s">
        <v>214</v>
      </c>
      <c r="X226">
        <v>0</v>
      </c>
    </row>
    <row r="227" spans="1:24" x14ac:dyDescent="0.25">
      <c r="A227">
        <v>544</v>
      </c>
      <c r="B227" t="s">
        <v>813</v>
      </c>
      <c r="C227" t="s">
        <v>814</v>
      </c>
      <c r="D227" t="s">
        <v>210</v>
      </c>
      <c r="G227" s="2">
        <v>37987</v>
      </c>
      <c r="H227" s="2">
        <v>41425</v>
      </c>
      <c r="J227" t="s">
        <v>211</v>
      </c>
      <c r="K227" t="s">
        <v>663</v>
      </c>
      <c r="L227" t="s">
        <v>213</v>
      </c>
      <c r="O227">
        <v>0</v>
      </c>
      <c r="Q227" s="2"/>
      <c r="S227">
        <v>0</v>
      </c>
      <c r="T227" t="s">
        <v>213</v>
      </c>
      <c r="W227" t="s">
        <v>214</v>
      </c>
      <c r="X227">
        <v>0</v>
      </c>
    </row>
    <row r="228" spans="1:24" x14ac:dyDescent="0.25">
      <c r="A228">
        <v>546</v>
      </c>
      <c r="B228" t="s">
        <v>815</v>
      </c>
      <c r="C228" t="s">
        <v>816</v>
      </c>
      <c r="D228" t="s">
        <v>210</v>
      </c>
      <c r="G228" s="2">
        <v>38009</v>
      </c>
      <c r="H228" s="2">
        <v>41456</v>
      </c>
      <c r="J228" t="s">
        <v>211</v>
      </c>
      <c r="K228" t="s">
        <v>138</v>
      </c>
      <c r="L228" t="s">
        <v>213</v>
      </c>
      <c r="O228">
        <v>0</v>
      </c>
      <c r="Q228" s="2"/>
      <c r="S228">
        <v>0</v>
      </c>
      <c r="T228" t="s">
        <v>213</v>
      </c>
      <c r="W228" t="s">
        <v>214</v>
      </c>
      <c r="X228">
        <v>0</v>
      </c>
    </row>
    <row r="229" spans="1:24" x14ac:dyDescent="0.25">
      <c r="A229">
        <v>547</v>
      </c>
      <c r="B229" t="s">
        <v>817</v>
      </c>
      <c r="C229" t="s">
        <v>818</v>
      </c>
      <c r="D229" t="s">
        <v>210</v>
      </c>
      <c r="G229" s="2">
        <v>38015</v>
      </c>
      <c r="H229" s="2"/>
      <c r="J229" t="s">
        <v>211</v>
      </c>
      <c r="K229" t="s">
        <v>151</v>
      </c>
      <c r="L229" t="s">
        <v>213</v>
      </c>
      <c r="O229">
        <v>0</v>
      </c>
      <c r="Q229" s="2"/>
      <c r="S229">
        <v>0</v>
      </c>
      <c r="T229" t="s">
        <v>213</v>
      </c>
      <c r="W229" t="s">
        <v>214</v>
      </c>
      <c r="X229">
        <v>0</v>
      </c>
    </row>
    <row r="230" spans="1:24" x14ac:dyDescent="0.25">
      <c r="A230">
        <v>548</v>
      </c>
      <c r="B230" t="s">
        <v>819</v>
      </c>
      <c r="C230" t="s">
        <v>820</v>
      </c>
      <c r="D230" t="s">
        <v>210</v>
      </c>
      <c r="G230" s="2">
        <v>38047</v>
      </c>
      <c r="H230" s="2">
        <v>43951</v>
      </c>
      <c r="J230" t="s">
        <v>211</v>
      </c>
      <c r="K230" t="s">
        <v>821</v>
      </c>
      <c r="L230" t="s">
        <v>213</v>
      </c>
      <c r="O230">
        <v>0</v>
      </c>
      <c r="Q230" s="2"/>
      <c r="S230">
        <v>0</v>
      </c>
      <c r="T230" t="s">
        <v>213</v>
      </c>
      <c r="W230" t="s">
        <v>214</v>
      </c>
      <c r="X230">
        <v>0</v>
      </c>
    </row>
    <row r="231" spans="1:24" x14ac:dyDescent="0.25">
      <c r="A231">
        <v>549</v>
      </c>
      <c r="B231" t="s">
        <v>822</v>
      </c>
      <c r="C231" t="s">
        <v>823</v>
      </c>
      <c r="D231" t="s">
        <v>210</v>
      </c>
      <c r="G231" s="2">
        <v>38292</v>
      </c>
      <c r="H231" s="2"/>
      <c r="J231" t="s">
        <v>211</v>
      </c>
      <c r="K231" t="s">
        <v>687</v>
      </c>
      <c r="L231" t="s">
        <v>213</v>
      </c>
      <c r="O231">
        <v>0</v>
      </c>
      <c r="Q231" s="2"/>
      <c r="S231">
        <v>0</v>
      </c>
      <c r="T231" t="s">
        <v>213</v>
      </c>
      <c r="W231" t="s">
        <v>214</v>
      </c>
      <c r="X231">
        <v>0</v>
      </c>
    </row>
    <row r="232" spans="1:24" x14ac:dyDescent="0.25">
      <c r="A232">
        <v>550</v>
      </c>
      <c r="B232" t="s">
        <v>824</v>
      </c>
      <c r="C232" t="s">
        <v>825</v>
      </c>
      <c r="D232" t="s">
        <v>210</v>
      </c>
      <c r="G232" s="2">
        <v>38385</v>
      </c>
      <c r="H232" s="2">
        <v>41517</v>
      </c>
      <c r="J232" t="s">
        <v>211</v>
      </c>
      <c r="K232" t="s">
        <v>702</v>
      </c>
      <c r="L232" t="s">
        <v>213</v>
      </c>
      <c r="O232">
        <v>0</v>
      </c>
      <c r="Q232" s="2"/>
      <c r="S232">
        <v>0</v>
      </c>
      <c r="T232" t="s">
        <v>213</v>
      </c>
      <c r="W232" t="s">
        <v>214</v>
      </c>
      <c r="X232">
        <v>0</v>
      </c>
    </row>
    <row r="233" spans="1:24" x14ac:dyDescent="0.25">
      <c r="A233">
        <v>551</v>
      </c>
      <c r="B233" t="s">
        <v>826</v>
      </c>
      <c r="C233" t="s">
        <v>827</v>
      </c>
      <c r="D233" t="s">
        <v>210</v>
      </c>
      <c r="G233" s="2">
        <v>38718</v>
      </c>
      <c r="H233" s="2"/>
      <c r="J233" t="s">
        <v>211</v>
      </c>
      <c r="K233" t="s">
        <v>713</v>
      </c>
      <c r="L233" t="s">
        <v>213</v>
      </c>
      <c r="O233">
        <v>0</v>
      </c>
      <c r="Q233" s="2"/>
      <c r="S233">
        <v>0</v>
      </c>
      <c r="T233" t="s">
        <v>213</v>
      </c>
      <c r="W233" t="s">
        <v>214</v>
      </c>
      <c r="X233">
        <v>0</v>
      </c>
    </row>
    <row r="234" spans="1:24" x14ac:dyDescent="0.25">
      <c r="A234">
        <v>554</v>
      </c>
      <c r="B234" t="s">
        <v>828</v>
      </c>
      <c r="C234" t="s">
        <v>829</v>
      </c>
      <c r="D234" t="s">
        <v>210</v>
      </c>
      <c r="G234" s="2">
        <v>39059</v>
      </c>
      <c r="H234" s="2">
        <v>40816</v>
      </c>
      <c r="J234" t="s">
        <v>211</v>
      </c>
      <c r="K234" t="s">
        <v>139</v>
      </c>
      <c r="L234" t="s">
        <v>213</v>
      </c>
      <c r="O234">
        <v>0</v>
      </c>
      <c r="Q234" s="2"/>
      <c r="S234">
        <v>0</v>
      </c>
      <c r="T234" t="s">
        <v>213</v>
      </c>
      <c r="W234" t="s">
        <v>214</v>
      </c>
      <c r="X234">
        <v>0</v>
      </c>
    </row>
    <row r="235" spans="1:24" x14ac:dyDescent="0.25">
      <c r="A235">
        <v>555</v>
      </c>
      <c r="B235" t="s">
        <v>830</v>
      </c>
      <c r="C235" t="s">
        <v>831</v>
      </c>
      <c r="D235" t="s">
        <v>210</v>
      </c>
      <c r="G235" s="2">
        <v>39105</v>
      </c>
      <c r="H235" s="2">
        <v>42643</v>
      </c>
      <c r="J235" t="s">
        <v>211</v>
      </c>
      <c r="K235" t="s">
        <v>832</v>
      </c>
      <c r="L235" t="s">
        <v>213</v>
      </c>
      <c r="O235">
        <v>0</v>
      </c>
      <c r="Q235" s="2"/>
      <c r="S235">
        <v>0</v>
      </c>
      <c r="T235" t="s">
        <v>213</v>
      </c>
      <c r="W235" t="s">
        <v>214</v>
      </c>
      <c r="X235">
        <v>0</v>
      </c>
    </row>
    <row r="236" spans="1:24" x14ac:dyDescent="0.25">
      <c r="A236">
        <v>654</v>
      </c>
      <c r="B236" t="s">
        <v>833</v>
      </c>
      <c r="C236" t="s">
        <v>834</v>
      </c>
      <c r="D236" t="s">
        <v>251</v>
      </c>
      <c r="G236" s="2">
        <v>38169</v>
      </c>
      <c r="H236" s="2"/>
      <c r="I236" t="s">
        <v>226</v>
      </c>
      <c r="J236" t="s">
        <v>211</v>
      </c>
      <c r="K236" t="s">
        <v>137</v>
      </c>
      <c r="L236" t="s">
        <v>213</v>
      </c>
      <c r="O236">
        <v>0</v>
      </c>
      <c r="Q236" s="2"/>
      <c r="S236">
        <v>0</v>
      </c>
      <c r="T236" t="s">
        <v>213</v>
      </c>
      <c r="W236" t="s">
        <v>214</v>
      </c>
      <c r="X236">
        <v>0</v>
      </c>
    </row>
    <row r="237" spans="1:24" x14ac:dyDescent="0.25">
      <c r="A237">
        <v>558</v>
      </c>
      <c r="B237" t="s">
        <v>835</v>
      </c>
      <c r="C237" t="s">
        <v>836</v>
      </c>
      <c r="D237" t="s">
        <v>210</v>
      </c>
      <c r="G237" s="2">
        <v>39356</v>
      </c>
      <c r="H237" s="2">
        <v>40847</v>
      </c>
      <c r="J237" t="s">
        <v>211</v>
      </c>
      <c r="K237" t="s">
        <v>476</v>
      </c>
      <c r="L237" t="s">
        <v>213</v>
      </c>
      <c r="O237">
        <v>0</v>
      </c>
      <c r="Q237" s="2"/>
      <c r="S237">
        <v>0</v>
      </c>
      <c r="T237" t="s">
        <v>213</v>
      </c>
      <c r="W237" t="s">
        <v>214</v>
      </c>
      <c r="X237">
        <v>0</v>
      </c>
    </row>
    <row r="238" spans="1:24" x14ac:dyDescent="0.25">
      <c r="A238">
        <v>559</v>
      </c>
      <c r="B238" t="s">
        <v>837</v>
      </c>
      <c r="C238" t="s">
        <v>838</v>
      </c>
      <c r="D238" t="s">
        <v>210</v>
      </c>
      <c r="G238" s="2">
        <v>39356</v>
      </c>
      <c r="H238" s="2">
        <v>43248</v>
      </c>
      <c r="J238" t="s">
        <v>211</v>
      </c>
      <c r="K238" t="s">
        <v>495</v>
      </c>
      <c r="L238" t="s">
        <v>213</v>
      </c>
      <c r="O238">
        <v>0</v>
      </c>
      <c r="Q238" s="2"/>
      <c r="S238">
        <v>0</v>
      </c>
      <c r="T238" t="s">
        <v>213</v>
      </c>
      <c r="W238" t="s">
        <v>214</v>
      </c>
      <c r="X238">
        <v>0</v>
      </c>
    </row>
    <row r="239" spans="1:24" x14ac:dyDescent="0.25">
      <c r="A239">
        <v>560</v>
      </c>
      <c r="B239" t="s">
        <v>839</v>
      </c>
      <c r="C239" t="s">
        <v>840</v>
      </c>
      <c r="D239" t="s">
        <v>210</v>
      </c>
      <c r="G239" s="2">
        <v>39401</v>
      </c>
      <c r="H239" s="2">
        <v>42035</v>
      </c>
      <c r="J239" t="s">
        <v>211</v>
      </c>
      <c r="K239" t="s">
        <v>734</v>
      </c>
      <c r="L239" t="s">
        <v>213</v>
      </c>
      <c r="O239">
        <v>0</v>
      </c>
      <c r="Q239" s="2"/>
      <c r="S239">
        <v>0</v>
      </c>
      <c r="T239" t="s">
        <v>213</v>
      </c>
      <c r="W239" t="s">
        <v>214</v>
      </c>
      <c r="X239">
        <v>0</v>
      </c>
    </row>
    <row r="240" spans="1:24" x14ac:dyDescent="0.25">
      <c r="A240">
        <v>561</v>
      </c>
      <c r="B240" t="s">
        <v>841</v>
      </c>
      <c r="C240" t="s">
        <v>842</v>
      </c>
      <c r="D240" t="s">
        <v>210</v>
      </c>
      <c r="G240" s="2">
        <v>38044</v>
      </c>
      <c r="H240" s="2">
        <v>42035</v>
      </c>
      <c r="J240" t="s">
        <v>211</v>
      </c>
      <c r="K240" t="s">
        <v>136</v>
      </c>
      <c r="L240" t="s">
        <v>213</v>
      </c>
      <c r="O240">
        <v>0</v>
      </c>
      <c r="Q240" s="2"/>
      <c r="S240">
        <v>0</v>
      </c>
      <c r="T240" t="s">
        <v>213</v>
      </c>
      <c r="W240" t="s">
        <v>214</v>
      </c>
      <c r="X240">
        <v>0</v>
      </c>
    </row>
    <row r="241" spans="1:24" x14ac:dyDescent="0.25">
      <c r="A241">
        <v>562</v>
      </c>
      <c r="B241" t="s">
        <v>843</v>
      </c>
      <c r="C241" t="s">
        <v>844</v>
      </c>
      <c r="D241" t="s">
        <v>210</v>
      </c>
      <c r="G241" s="2">
        <v>37500</v>
      </c>
      <c r="H241" s="2"/>
      <c r="J241" t="s">
        <v>211</v>
      </c>
      <c r="K241" t="s">
        <v>464</v>
      </c>
      <c r="L241" t="s">
        <v>213</v>
      </c>
      <c r="O241">
        <v>0</v>
      </c>
      <c r="Q241" s="2"/>
      <c r="S241">
        <v>0</v>
      </c>
      <c r="T241" t="s">
        <v>213</v>
      </c>
      <c r="W241" t="s">
        <v>214</v>
      </c>
      <c r="X241">
        <v>0</v>
      </c>
    </row>
    <row r="242" spans="1:24" x14ac:dyDescent="0.25">
      <c r="A242">
        <v>563</v>
      </c>
      <c r="B242" t="s">
        <v>845</v>
      </c>
      <c r="C242" t="s">
        <v>846</v>
      </c>
      <c r="D242" t="s">
        <v>210</v>
      </c>
      <c r="G242" s="2">
        <v>37500</v>
      </c>
      <c r="H242" s="2"/>
      <c r="J242" t="s">
        <v>211</v>
      </c>
      <c r="K242" t="s">
        <v>160</v>
      </c>
      <c r="L242" t="s">
        <v>213</v>
      </c>
      <c r="O242">
        <v>0</v>
      </c>
      <c r="Q242" s="2"/>
      <c r="S242">
        <v>0</v>
      </c>
      <c r="T242" t="s">
        <v>213</v>
      </c>
      <c r="W242" t="s">
        <v>214</v>
      </c>
      <c r="X242">
        <v>0</v>
      </c>
    </row>
    <row r="243" spans="1:24" x14ac:dyDescent="0.25">
      <c r="A243">
        <v>564</v>
      </c>
      <c r="B243" t="s">
        <v>847</v>
      </c>
      <c r="C243" t="s">
        <v>848</v>
      </c>
      <c r="D243" t="s">
        <v>210</v>
      </c>
      <c r="G243" s="2">
        <v>38169</v>
      </c>
      <c r="H243" s="2">
        <v>44377</v>
      </c>
      <c r="J243" t="s">
        <v>211</v>
      </c>
      <c r="K243" t="s">
        <v>849</v>
      </c>
      <c r="L243" t="s">
        <v>213</v>
      </c>
      <c r="O243">
        <v>0</v>
      </c>
      <c r="Q243" s="2"/>
      <c r="S243">
        <v>0</v>
      </c>
      <c r="T243" t="s">
        <v>213</v>
      </c>
      <c r="W243" t="s">
        <v>214</v>
      </c>
      <c r="X243">
        <v>0</v>
      </c>
    </row>
    <row r="244" spans="1:24" x14ac:dyDescent="0.25">
      <c r="A244">
        <v>655</v>
      </c>
      <c r="B244" t="s">
        <v>850</v>
      </c>
      <c r="C244" t="s">
        <v>851</v>
      </c>
      <c r="D244" t="s">
        <v>251</v>
      </c>
      <c r="G244" s="2">
        <v>39562</v>
      </c>
      <c r="H244" s="2"/>
      <c r="I244" t="s">
        <v>226</v>
      </c>
      <c r="J244" t="s">
        <v>211</v>
      </c>
      <c r="K244" t="s">
        <v>512</v>
      </c>
      <c r="L244" t="s">
        <v>213</v>
      </c>
      <c r="O244">
        <v>0</v>
      </c>
      <c r="Q244" s="2"/>
      <c r="S244">
        <v>0</v>
      </c>
      <c r="T244" t="s">
        <v>213</v>
      </c>
      <c r="W244" t="s">
        <v>214</v>
      </c>
      <c r="X244">
        <v>0</v>
      </c>
    </row>
    <row r="245" spans="1:24" x14ac:dyDescent="0.25">
      <c r="A245">
        <v>657</v>
      </c>
      <c r="B245" t="s">
        <v>852</v>
      </c>
      <c r="C245" t="s">
        <v>853</v>
      </c>
      <c r="D245" t="s">
        <v>241</v>
      </c>
      <c r="G245" s="2">
        <v>37895</v>
      </c>
      <c r="H245" s="2">
        <v>40755</v>
      </c>
      <c r="I245" t="s">
        <v>226</v>
      </c>
      <c r="J245" t="s">
        <v>211</v>
      </c>
      <c r="K245" t="s">
        <v>525</v>
      </c>
      <c r="L245" t="s">
        <v>213</v>
      </c>
      <c r="O245">
        <v>0</v>
      </c>
      <c r="Q245" s="2"/>
      <c r="S245">
        <v>0</v>
      </c>
      <c r="T245" t="s">
        <v>213</v>
      </c>
      <c r="W245" t="s">
        <v>214</v>
      </c>
      <c r="X245">
        <v>0</v>
      </c>
    </row>
    <row r="246" spans="1:24" x14ac:dyDescent="0.25">
      <c r="A246">
        <v>732</v>
      </c>
      <c r="B246" t="s">
        <v>854</v>
      </c>
      <c r="C246" t="s">
        <v>855</v>
      </c>
      <c r="D246" t="s">
        <v>245</v>
      </c>
      <c r="F246" t="s">
        <v>856</v>
      </c>
      <c r="G246" s="2">
        <v>37607</v>
      </c>
      <c r="H246" s="2"/>
      <c r="I246" t="s">
        <v>226</v>
      </c>
      <c r="J246" t="s">
        <v>211</v>
      </c>
      <c r="K246" t="s">
        <v>729</v>
      </c>
      <c r="L246" t="s">
        <v>213</v>
      </c>
      <c r="O246">
        <v>4475</v>
      </c>
      <c r="Q246" s="2"/>
      <c r="S246">
        <v>0</v>
      </c>
      <c r="T246" t="s">
        <v>213</v>
      </c>
      <c r="W246" t="s">
        <v>214</v>
      </c>
      <c r="X246">
        <v>0</v>
      </c>
    </row>
    <row r="247" spans="1:24" x14ac:dyDescent="0.25">
      <c r="A247">
        <v>735</v>
      </c>
      <c r="B247" t="s">
        <v>857</v>
      </c>
      <c r="C247" t="s">
        <v>858</v>
      </c>
      <c r="D247" t="s">
        <v>245</v>
      </c>
      <c r="F247" t="s">
        <v>859</v>
      </c>
      <c r="G247" s="2">
        <v>37614</v>
      </c>
      <c r="H247" s="2">
        <v>44926</v>
      </c>
      <c r="I247" t="s">
        <v>226</v>
      </c>
      <c r="J247" t="s">
        <v>211</v>
      </c>
      <c r="K247" t="s">
        <v>726</v>
      </c>
      <c r="L247" t="s">
        <v>213</v>
      </c>
      <c r="O247">
        <v>4548</v>
      </c>
      <c r="Q247" s="2"/>
      <c r="S247">
        <v>0</v>
      </c>
      <c r="T247" t="s">
        <v>213</v>
      </c>
      <c r="W247" t="s">
        <v>214</v>
      </c>
      <c r="X247">
        <v>0</v>
      </c>
    </row>
    <row r="248" spans="1:24" x14ac:dyDescent="0.25">
      <c r="A248">
        <v>736</v>
      </c>
      <c r="B248" t="s">
        <v>860</v>
      </c>
      <c r="C248" t="s">
        <v>861</v>
      </c>
      <c r="D248" t="s">
        <v>217</v>
      </c>
      <c r="G248" s="2">
        <v>37692</v>
      </c>
      <c r="H248" s="2">
        <v>40847</v>
      </c>
      <c r="I248" t="s">
        <v>218</v>
      </c>
      <c r="J248" t="s">
        <v>211</v>
      </c>
      <c r="K248" t="s">
        <v>803</v>
      </c>
      <c r="L248" t="s">
        <v>213</v>
      </c>
      <c r="O248">
        <v>0</v>
      </c>
      <c r="Q248" s="2"/>
      <c r="S248">
        <v>0</v>
      </c>
      <c r="T248" t="s">
        <v>213</v>
      </c>
      <c r="W248" t="s">
        <v>214</v>
      </c>
      <c r="X248">
        <v>0</v>
      </c>
    </row>
    <row r="249" spans="1:24" x14ac:dyDescent="0.25">
      <c r="A249">
        <v>737</v>
      </c>
      <c r="B249" t="s">
        <v>862</v>
      </c>
      <c r="C249" t="s">
        <v>863</v>
      </c>
      <c r="D249" t="s">
        <v>308</v>
      </c>
      <c r="F249" t="s">
        <v>378</v>
      </c>
      <c r="G249" s="2">
        <v>37692</v>
      </c>
      <c r="H249" s="2">
        <v>40847</v>
      </c>
      <c r="I249" t="s">
        <v>218</v>
      </c>
      <c r="J249" t="s">
        <v>211</v>
      </c>
      <c r="K249" t="s">
        <v>803</v>
      </c>
      <c r="L249" t="s">
        <v>213</v>
      </c>
      <c r="O249">
        <v>8</v>
      </c>
      <c r="Q249" s="2"/>
      <c r="S249">
        <v>0</v>
      </c>
      <c r="T249" t="s">
        <v>213</v>
      </c>
      <c r="W249" t="s">
        <v>214</v>
      </c>
      <c r="X249">
        <v>0</v>
      </c>
    </row>
    <row r="250" spans="1:24" x14ac:dyDescent="0.25">
      <c r="A250">
        <v>738</v>
      </c>
      <c r="B250" t="s">
        <v>864</v>
      </c>
      <c r="C250" t="s">
        <v>865</v>
      </c>
      <c r="D250" t="s">
        <v>225</v>
      </c>
      <c r="F250" t="s">
        <v>866</v>
      </c>
      <c r="G250" s="2">
        <v>37692</v>
      </c>
      <c r="H250" s="2">
        <v>40847</v>
      </c>
      <c r="I250" t="s">
        <v>226</v>
      </c>
      <c r="J250" t="s">
        <v>211</v>
      </c>
      <c r="K250" t="s">
        <v>803</v>
      </c>
      <c r="L250" t="s">
        <v>213</v>
      </c>
      <c r="O250">
        <v>38</v>
      </c>
      <c r="Q250" s="2"/>
      <c r="S250">
        <v>0</v>
      </c>
      <c r="T250" t="s">
        <v>213</v>
      </c>
      <c r="W250" t="s">
        <v>214</v>
      </c>
      <c r="X250">
        <v>0</v>
      </c>
    </row>
    <row r="251" spans="1:24" x14ac:dyDescent="0.25">
      <c r="A251">
        <v>739</v>
      </c>
      <c r="B251" t="s">
        <v>867</v>
      </c>
      <c r="C251" t="s">
        <v>868</v>
      </c>
      <c r="D251" t="s">
        <v>232</v>
      </c>
      <c r="G251" s="2">
        <v>37692</v>
      </c>
      <c r="H251" s="2">
        <v>40847</v>
      </c>
      <c r="I251" t="s">
        <v>226</v>
      </c>
      <c r="J251" t="s">
        <v>211</v>
      </c>
      <c r="K251" t="s">
        <v>803</v>
      </c>
      <c r="L251" t="s">
        <v>213</v>
      </c>
      <c r="O251">
        <v>0</v>
      </c>
      <c r="Q251" s="2"/>
      <c r="S251">
        <v>0</v>
      </c>
      <c r="T251" t="s">
        <v>213</v>
      </c>
      <c r="W251" t="s">
        <v>214</v>
      </c>
      <c r="X251">
        <v>0</v>
      </c>
    </row>
    <row r="252" spans="1:24" x14ac:dyDescent="0.25">
      <c r="A252">
        <v>740</v>
      </c>
      <c r="B252" t="s">
        <v>869</v>
      </c>
      <c r="C252" t="s">
        <v>870</v>
      </c>
      <c r="D252" t="s">
        <v>245</v>
      </c>
      <c r="F252" t="s">
        <v>871</v>
      </c>
      <c r="G252" s="2">
        <v>37692</v>
      </c>
      <c r="H252" s="2">
        <v>40847</v>
      </c>
      <c r="I252" t="s">
        <v>226</v>
      </c>
      <c r="J252" t="s">
        <v>211</v>
      </c>
      <c r="K252" t="s">
        <v>803</v>
      </c>
      <c r="L252" t="s">
        <v>213</v>
      </c>
      <c r="O252">
        <v>1466</v>
      </c>
      <c r="Q252" s="2"/>
      <c r="S252">
        <v>0</v>
      </c>
      <c r="T252" t="s">
        <v>213</v>
      </c>
      <c r="W252" t="s">
        <v>214</v>
      </c>
      <c r="X252">
        <v>0</v>
      </c>
    </row>
    <row r="253" spans="1:24" x14ac:dyDescent="0.25">
      <c r="A253">
        <v>741</v>
      </c>
      <c r="B253" t="s">
        <v>872</v>
      </c>
      <c r="C253" t="s">
        <v>873</v>
      </c>
      <c r="D253" t="s">
        <v>241</v>
      </c>
      <c r="G253" s="2">
        <v>37692</v>
      </c>
      <c r="H253" s="2">
        <v>40847</v>
      </c>
      <c r="I253" t="s">
        <v>226</v>
      </c>
      <c r="J253" t="s">
        <v>211</v>
      </c>
      <c r="K253" t="s">
        <v>803</v>
      </c>
      <c r="L253" t="s">
        <v>213</v>
      </c>
      <c r="O253">
        <v>0</v>
      </c>
      <c r="Q253" s="2"/>
      <c r="S253">
        <v>0</v>
      </c>
      <c r="T253" t="s">
        <v>213</v>
      </c>
      <c r="W253" t="s">
        <v>214</v>
      </c>
      <c r="X253">
        <v>0</v>
      </c>
    </row>
    <row r="254" spans="1:24" x14ac:dyDescent="0.25">
      <c r="A254">
        <v>742</v>
      </c>
      <c r="B254" t="s">
        <v>874</v>
      </c>
      <c r="C254" t="s">
        <v>875</v>
      </c>
      <c r="D254" t="s">
        <v>311</v>
      </c>
      <c r="F254" t="s">
        <v>876</v>
      </c>
      <c r="G254" s="2">
        <v>37692</v>
      </c>
      <c r="H254" s="2">
        <v>40847</v>
      </c>
      <c r="I254" t="s">
        <v>226</v>
      </c>
      <c r="J254" t="s">
        <v>211</v>
      </c>
      <c r="K254" t="s">
        <v>803</v>
      </c>
      <c r="L254" t="s">
        <v>213</v>
      </c>
      <c r="O254">
        <v>1514</v>
      </c>
      <c r="Q254" s="2"/>
      <c r="S254">
        <v>0</v>
      </c>
      <c r="T254" t="s">
        <v>213</v>
      </c>
      <c r="W254" t="s">
        <v>214</v>
      </c>
      <c r="X254">
        <v>0</v>
      </c>
    </row>
    <row r="255" spans="1:24" x14ac:dyDescent="0.25">
      <c r="A255">
        <v>743</v>
      </c>
      <c r="B255" t="s">
        <v>877</v>
      </c>
      <c r="C255" t="s">
        <v>878</v>
      </c>
      <c r="D255" t="s">
        <v>338</v>
      </c>
      <c r="G255" s="2">
        <v>37692</v>
      </c>
      <c r="H255" s="2">
        <v>40847</v>
      </c>
      <c r="I255" t="s">
        <v>226</v>
      </c>
      <c r="J255" t="s">
        <v>211</v>
      </c>
      <c r="K255" t="s">
        <v>803</v>
      </c>
      <c r="L255" t="s">
        <v>213</v>
      </c>
      <c r="O255">
        <v>0</v>
      </c>
      <c r="Q255" s="2"/>
      <c r="S255">
        <v>0</v>
      </c>
      <c r="T255" t="s">
        <v>213</v>
      </c>
      <c r="W255" t="s">
        <v>214</v>
      </c>
      <c r="X255">
        <v>0</v>
      </c>
    </row>
    <row r="256" spans="1:24" x14ac:dyDescent="0.25">
      <c r="A256">
        <v>744</v>
      </c>
      <c r="B256" t="s">
        <v>879</v>
      </c>
      <c r="C256" t="s">
        <v>880</v>
      </c>
      <c r="D256" t="s">
        <v>245</v>
      </c>
      <c r="F256" t="s">
        <v>881</v>
      </c>
      <c r="G256" s="2">
        <v>37712</v>
      </c>
      <c r="H256" s="2">
        <v>41579</v>
      </c>
      <c r="I256" t="s">
        <v>226</v>
      </c>
      <c r="J256" t="s">
        <v>211</v>
      </c>
      <c r="K256" t="s">
        <v>806</v>
      </c>
      <c r="L256" t="s">
        <v>213</v>
      </c>
      <c r="O256">
        <v>1633</v>
      </c>
      <c r="Q256" s="2"/>
      <c r="S256">
        <v>0</v>
      </c>
      <c r="T256" t="s">
        <v>213</v>
      </c>
      <c r="W256" t="s">
        <v>214</v>
      </c>
      <c r="X256">
        <v>0</v>
      </c>
    </row>
    <row r="257" spans="1:24" x14ac:dyDescent="0.25">
      <c r="A257">
        <v>745</v>
      </c>
      <c r="B257" t="s">
        <v>882</v>
      </c>
      <c r="C257" t="s">
        <v>883</v>
      </c>
      <c r="D257" t="s">
        <v>241</v>
      </c>
      <c r="F257" t="s">
        <v>884</v>
      </c>
      <c r="G257" s="2">
        <v>37712</v>
      </c>
      <c r="H257" s="2">
        <v>41579</v>
      </c>
      <c r="I257" t="s">
        <v>226</v>
      </c>
      <c r="J257" t="s">
        <v>211</v>
      </c>
      <c r="K257" t="s">
        <v>806</v>
      </c>
      <c r="L257" t="s">
        <v>213</v>
      </c>
      <c r="M257" t="s">
        <v>885</v>
      </c>
      <c r="O257">
        <v>0</v>
      </c>
      <c r="Q257" s="2"/>
      <c r="S257">
        <v>0</v>
      </c>
      <c r="T257" t="s">
        <v>213</v>
      </c>
      <c r="W257" t="s">
        <v>214</v>
      </c>
      <c r="X257">
        <v>0</v>
      </c>
    </row>
    <row r="258" spans="1:24" x14ac:dyDescent="0.25">
      <c r="A258">
        <v>2230</v>
      </c>
      <c r="B258" t="s">
        <v>886</v>
      </c>
      <c r="C258" t="s">
        <v>887</v>
      </c>
      <c r="D258" t="s">
        <v>308</v>
      </c>
      <c r="G258" s="2">
        <v>40878</v>
      </c>
      <c r="H258" s="2"/>
      <c r="I258" t="s">
        <v>218</v>
      </c>
      <c r="J258" t="s">
        <v>211</v>
      </c>
      <c r="K258" t="s">
        <v>888</v>
      </c>
      <c r="L258" t="s">
        <v>213</v>
      </c>
      <c r="O258">
        <v>8</v>
      </c>
      <c r="Q258" s="2"/>
      <c r="S258">
        <v>0</v>
      </c>
      <c r="T258" t="s">
        <v>213</v>
      </c>
      <c r="W258" t="s">
        <v>214</v>
      </c>
      <c r="X258">
        <v>0</v>
      </c>
    </row>
    <row r="259" spans="1:24" x14ac:dyDescent="0.25">
      <c r="A259">
        <v>2229</v>
      </c>
      <c r="B259" t="s">
        <v>889</v>
      </c>
      <c r="C259" t="s">
        <v>890</v>
      </c>
      <c r="D259" t="s">
        <v>285</v>
      </c>
      <c r="G259" s="2">
        <v>40878</v>
      </c>
      <c r="H259" s="2"/>
      <c r="I259" t="s">
        <v>226</v>
      </c>
      <c r="J259" t="s">
        <v>211</v>
      </c>
      <c r="K259" t="s">
        <v>888</v>
      </c>
      <c r="L259" t="s">
        <v>213</v>
      </c>
      <c r="O259">
        <v>0</v>
      </c>
      <c r="Q259" s="2"/>
      <c r="S259">
        <v>0</v>
      </c>
      <c r="T259" t="s">
        <v>213</v>
      </c>
      <c r="W259" t="s">
        <v>214</v>
      </c>
      <c r="X259">
        <v>0</v>
      </c>
    </row>
    <row r="260" spans="1:24" x14ac:dyDescent="0.25">
      <c r="A260">
        <v>2231</v>
      </c>
      <c r="B260" t="s">
        <v>891</v>
      </c>
      <c r="C260" t="s">
        <v>892</v>
      </c>
      <c r="D260" t="s">
        <v>300</v>
      </c>
      <c r="G260" s="2">
        <v>40878</v>
      </c>
      <c r="H260" s="2"/>
      <c r="I260" t="s">
        <v>226</v>
      </c>
      <c r="J260" t="s">
        <v>211</v>
      </c>
      <c r="K260" t="s">
        <v>888</v>
      </c>
      <c r="L260" t="s">
        <v>213</v>
      </c>
      <c r="O260">
        <v>0</v>
      </c>
      <c r="Q260" s="2"/>
      <c r="S260">
        <v>0</v>
      </c>
      <c r="T260" t="s">
        <v>213</v>
      </c>
      <c r="W260" t="s">
        <v>214</v>
      </c>
      <c r="X260">
        <v>0</v>
      </c>
    </row>
    <row r="261" spans="1:24" x14ac:dyDescent="0.25">
      <c r="A261">
        <v>2232</v>
      </c>
      <c r="B261" t="s">
        <v>893</v>
      </c>
      <c r="C261" t="s">
        <v>894</v>
      </c>
      <c r="D261" t="s">
        <v>217</v>
      </c>
      <c r="G261" s="2">
        <v>40878</v>
      </c>
      <c r="H261" s="2"/>
      <c r="I261" t="s">
        <v>218</v>
      </c>
      <c r="J261" t="s">
        <v>211</v>
      </c>
      <c r="K261" t="s">
        <v>888</v>
      </c>
      <c r="L261" t="s">
        <v>213</v>
      </c>
      <c r="O261">
        <v>0</v>
      </c>
      <c r="Q261" s="2"/>
      <c r="S261">
        <v>0</v>
      </c>
      <c r="T261" t="s">
        <v>213</v>
      </c>
      <c r="W261" t="s">
        <v>214</v>
      </c>
      <c r="X261">
        <v>0</v>
      </c>
    </row>
    <row r="262" spans="1:24" x14ac:dyDescent="0.25">
      <c r="A262">
        <v>1985</v>
      </c>
      <c r="B262" t="s">
        <v>895</v>
      </c>
      <c r="C262" t="s">
        <v>896</v>
      </c>
      <c r="D262" t="s">
        <v>311</v>
      </c>
      <c r="G262" s="2">
        <v>36800</v>
      </c>
      <c r="H262" s="2"/>
      <c r="I262" t="s">
        <v>226</v>
      </c>
      <c r="J262" t="s">
        <v>211</v>
      </c>
      <c r="K262" t="s">
        <v>744</v>
      </c>
      <c r="L262" t="s">
        <v>213</v>
      </c>
      <c r="O262">
        <v>6642</v>
      </c>
      <c r="Q262" s="2"/>
      <c r="S262">
        <v>0</v>
      </c>
      <c r="T262" t="s">
        <v>213</v>
      </c>
      <c r="W262" t="s">
        <v>214</v>
      </c>
      <c r="X262">
        <v>0</v>
      </c>
    </row>
    <row r="263" spans="1:24" x14ac:dyDescent="0.25">
      <c r="A263">
        <v>28</v>
      </c>
      <c r="B263" t="s">
        <v>161</v>
      </c>
      <c r="C263" t="s">
        <v>897</v>
      </c>
      <c r="D263" t="s">
        <v>343</v>
      </c>
      <c r="G263" s="2">
        <v>29221</v>
      </c>
      <c r="H263" s="2"/>
      <c r="J263" t="s">
        <v>211</v>
      </c>
      <c r="K263" t="s">
        <v>398</v>
      </c>
      <c r="L263" t="s">
        <v>213</v>
      </c>
      <c r="M263" t="s">
        <v>898</v>
      </c>
      <c r="O263">
        <v>0</v>
      </c>
      <c r="P263" t="s">
        <v>899</v>
      </c>
      <c r="Q263" s="2">
        <v>28641</v>
      </c>
      <c r="R263" t="s">
        <v>161</v>
      </c>
      <c r="S263">
        <v>0</v>
      </c>
      <c r="T263" t="s">
        <v>900</v>
      </c>
      <c r="W263" t="s">
        <v>214</v>
      </c>
      <c r="X263">
        <v>0</v>
      </c>
    </row>
    <row r="264" spans="1:24" x14ac:dyDescent="0.25">
      <c r="A264">
        <v>1986</v>
      </c>
      <c r="B264" t="s">
        <v>901</v>
      </c>
      <c r="C264" t="s">
        <v>902</v>
      </c>
      <c r="D264" t="s">
        <v>311</v>
      </c>
      <c r="G264" s="2">
        <v>37561</v>
      </c>
      <c r="H264" s="2">
        <v>44926</v>
      </c>
      <c r="I264" t="s">
        <v>226</v>
      </c>
      <c r="J264" t="s">
        <v>211</v>
      </c>
      <c r="K264" t="s">
        <v>903</v>
      </c>
      <c r="L264" t="s">
        <v>213</v>
      </c>
      <c r="O264">
        <v>4548</v>
      </c>
      <c r="Q264" s="2"/>
      <c r="S264">
        <v>0</v>
      </c>
      <c r="T264" t="s">
        <v>213</v>
      </c>
      <c r="W264" t="s">
        <v>214</v>
      </c>
      <c r="X264">
        <v>0</v>
      </c>
    </row>
    <row r="265" spans="1:24" x14ac:dyDescent="0.25">
      <c r="A265">
        <v>30</v>
      </c>
      <c r="B265" t="s">
        <v>904</v>
      </c>
      <c r="C265" t="s">
        <v>905</v>
      </c>
      <c r="D265" t="s">
        <v>389</v>
      </c>
      <c r="E265" t="s">
        <v>905</v>
      </c>
      <c r="F265" t="s">
        <v>906</v>
      </c>
      <c r="G265" s="2">
        <v>36861</v>
      </c>
      <c r="H265" s="2">
        <v>44043</v>
      </c>
      <c r="J265" t="s">
        <v>211</v>
      </c>
      <c r="K265" t="s">
        <v>345</v>
      </c>
      <c r="L265" t="s">
        <v>213</v>
      </c>
      <c r="M265" t="s">
        <v>907</v>
      </c>
      <c r="O265">
        <v>0</v>
      </c>
      <c r="P265" t="s">
        <v>392</v>
      </c>
      <c r="Q265" s="2"/>
      <c r="S265">
        <v>0</v>
      </c>
      <c r="T265" t="s">
        <v>213</v>
      </c>
      <c r="W265" t="s">
        <v>214</v>
      </c>
      <c r="X265">
        <v>0</v>
      </c>
    </row>
    <row r="266" spans="1:24" x14ac:dyDescent="0.25">
      <c r="A266">
        <v>31</v>
      </c>
      <c r="B266" t="s">
        <v>908</v>
      </c>
      <c r="C266" t="s">
        <v>909</v>
      </c>
      <c r="D266" t="s">
        <v>343</v>
      </c>
      <c r="F266" t="s">
        <v>910</v>
      </c>
      <c r="G266" s="2">
        <v>36585</v>
      </c>
      <c r="H266" s="2"/>
      <c r="J266" t="s">
        <v>211</v>
      </c>
      <c r="K266" t="s">
        <v>398</v>
      </c>
      <c r="L266" t="s">
        <v>213</v>
      </c>
      <c r="M266" t="s">
        <v>911</v>
      </c>
      <c r="O266">
        <v>0</v>
      </c>
      <c r="P266" t="s">
        <v>392</v>
      </c>
      <c r="Q266" s="2"/>
      <c r="S266">
        <v>0</v>
      </c>
      <c r="T266" t="s">
        <v>213</v>
      </c>
      <c r="W266" t="s">
        <v>214</v>
      </c>
      <c r="X266">
        <v>0</v>
      </c>
    </row>
    <row r="267" spans="1:24" x14ac:dyDescent="0.25">
      <c r="A267">
        <v>32</v>
      </c>
      <c r="B267" t="s">
        <v>912</v>
      </c>
      <c r="C267" t="s">
        <v>913</v>
      </c>
      <c r="D267" t="s">
        <v>914</v>
      </c>
      <c r="E267" t="s">
        <v>915</v>
      </c>
      <c r="G267" s="2">
        <v>36861</v>
      </c>
      <c r="H267" s="2">
        <v>44043</v>
      </c>
      <c r="J267" t="s">
        <v>211</v>
      </c>
      <c r="K267" t="s">
        <v>345</v>
      </c>
      <c r="L267" t="s">
        <v>213</v>
      </c>
      <c r="M267" t="s">
        <v>916</v>
      </c>
      <c r="O267">
        <v>30</v>
      </c>
      <c r="Q267" s="2"/>
      <c r="S267">
        <v>0</v>
      </c>
      <c r="T267" t="s">
        <v>213</v>
      </c>
      <c r="W267" t="s">
        <v>214</v>
      </c>
      <c r="X267">
        <v>0</v>
      </c>
    </row>
    <row r="268" spans="1:24" x14ac:dyDescent="0.25">
      <c r="A268">
        <v>33</v>
      </c>
      <c r="B268" t="s">
        <v>917</v>
      </c>
      <c r="C268" t="s">
        <v>918</v>
      </c>
      <c r="D268" t="s">
        <v>914</v>
      </c>
      <c r="G268" s="2">
        <v>29221</v>
      </c>
      <c r="H268" s="2"/>
      <c r="J268" t="s">
        <v>211</v>
      </c>
      <c r="K268" t="s">
        <v>398</v>
      </c>
      <c r="L268" t="s">
        <v>213</v>
      </c>
      <c r="M268" t="s">
        <v>919</v>
      </c>
      <c r="O268">
        <v>28</v>
      </c>
      <c r="Q268" s="2"/>
      <c r="S268">
        <v>0</v>
      </c>
      <c r="T268" t="s">
        <v>213</v>
      </c>
      <c r="W268" t="s">
        <v>214</v>
      </c>
      <c r="X268">
        <v>0</v>
      </c>
    </row>
    <row r="269" spans="1:24" x14ac:dyDescent="0.25">
      <c r="A269">
        <v>2149</v>
      </c>
      <c r="B269" t="s">
        <v>920</v>
      </c>
      <c r="C269" t="s">
        <v>921</v>
      </c>
      <c r="D269" t="s">
        <v>308</v>
      </c>
      <c r="G269" s="2">
        <v>40787</v>
      </c>
      <c r="H269" s="2">
        <v>43373</v>
      </c>
      <c r="I269" t="s">
        <v>218</v>
      </c>
      <c r="J269" t="s">
        <v>211</v>
      </c>
      <c r="K269" t="s">
        <v>922</v>
      </c>
      <c r="L269" t="s">
        <v>213</v>
      </c>
      <c r="O269">
        <v>8</v>
      </c>
      <c r="Q269" s="2"/>
      <c r="S269">
        <v>0</v>
      </c>
      <c r="T269" t="s">
        <v>213</v>
      </c>
      <c r="W269" t="s">
        <v>214</v>
      </c>
      <c r="X269">
        <v>0</v>
      </c>
    </row>
    <row r="270" spans="1:24" x14ac:dyDescent="0.25">
      <c r="A270">
        <v>35</v>
      </c>
      <c r="B270" t="s">
        <v>923</v>
      </c>
      <c r="C270" t="s">
        <v>924</v>
      </c>
      <c r="D270" t="s">
        <v>914</v>
      </c>
      <c r="G270" s="2">
        <v>32142</v>
      </c>
      <c r="H270" s="2"/>
      <c r="J270" t="s">
        <v>211</v>
      </c>
      <c r="K270" t="s">
        <v>398</v>
      </c>
      <c r="L270" t="s">
        <v>213</v>
      </c>
      <c r="M270" t="s">
        <v>925</v>
      </c>
      <c r="O270">
        <v>28</v>
      </c>
      <c r="Q270" s="2"/>
      <c r="S270">
        <v>0</v>
      </c>
      <c r="T270" t="s">
        <v>213</v>
      </c>
      <c r="W270" t="s">
        <v>214</v>
      </c>
      <c r="X270">
        <v>0</v>
      </c>
    </row>
    <row r="271" spans="1:24" x14ac:dyDescent="0.25">
      <c r="A271">
        <v>36</v>
      </c>
      <c r="B271" t="s">
        <v>926</v>
      </c>
      <c r="C271" t="s">
        <v>927</v>
      </c>
      <c r="D271" t="s">
        <v>343</v>
      </c>
      <c r="F271" t="s">
        <v>928</v>
      </c>
      <c r="G271" s="2">
        <v>37287</v>
      </c>
      <c r="H271" s="2">
        <v>46022</v>
      </c>
      <c r="J271" t="s">
        <v>211</v>
      </c>
      <c r="K271" t="s">
        <v>368</v>
      </c>
      <c r="L271" t="s">
        <v>213</v>
      </c>
      <c r="M271" t="s">
        <v>929</v>
      </c>
      <c r="O271">
        <v>0</v>
      </c>
      <c r="P271" t="s">
        <v>930</v>
      </c>
      <c r="Q271" s="2"/>
      <c r="R271" t="s">
        <v>931</v>
      </c>
      <c r="S271">
        <v>0</v>
      </c>
      <c r="T271" t="s">
        <v>213</v>
      </c>
      <c r="W271" t="s">
        <v>214</v>
      </c>
      <c r="X271">
        <v>0</v>
      </c>
    </row>
    <row r="272" spans="1:24" x14ac:dyDescent="0.25">
      <c r="A272">
        <v>2150</v>
      </c>
      <c r="B272" t="s">
        <v>932</v>
      </c>
      <c r="C272" t="s">
        <v>933</v>
      </c>
      <c r="D272" t="s">
        <v>300</v>
      </c>
      <c r="G272" s="2">
        <v>40787</v>
      </c>
      <c r="H272" s="2">
        <v>43373</v>
      </c>
      <c r="I272" t="s">
        <v>226</v>
      </c>
      <c r="J272" t="s">
        <v>211</v>
      </c>
      <c r="K272" t="s">
        <v>922</v>
      </c>
      <c r="L272" t="s">
        <v>213</v>
      </c>
      <c r="O272">
        <v>0</v>
      </c>
      <c r="Q272" s="2"/>
      <c r="S272">
        <v>0</v>
      </c>
      <c r="T272" t="s">
        <v>213</v>
      </c>
      <c r="W272" t="s">
        <v>214</v>
      </c>
      <c r="X272">
        <v>0</v>
      </c>
    </row>
    <row r="273" spans="1:24" x14ac:dyDescent="0.25">
      <c r="A273">
        <v>38</v>
      </c>
      <c r="B273" t="s">
        <v>934</v>
      </c>
      <c r="C273" t="s">
        <v>935</v>
      </c>
      <c r="D273" t="s">
        <v>343</v>
      </c>
      <c r="F273" t="s">
        <v>936</v>
      </c>
      <c r="G273" s="2">
        <v>37256</v>
      </c>
      <c r="H273" s="2"/>
      <c r="J273" t="s">
        <v>211</v>
      </c>
      <c r="K273" t="s">
        <v>368</v>
      </c>
      <c r="L273" t="s">
        <v>213</v>
      </c>
      <c r="M273" t="s">
        <v>937</v>
      </c>
      <c r="O273">
        <v>0</v>
      </c>
      <c r="P273" t="s">
        <v>938</v>
      </c>
      <c r="Q273" s="2"/>
      <c r="R273" t="s">
        <v>939</v>
      </c>
      <c r="S273">
        <v>0</v>
      </c>
      <c r="T273" t="s">
        <v>213</v>
      </c>
      <c r="W273" t="s">
        <v>214</v>
      </c>
      <c r="X273">
        <v>0</v>
      </c>
    </row>
    <row r="274" spans="1:24" x14ac:dyDescent="0.25">
      <c r="A274">
        <v>2151</v>
      </c>
      <c r="B274" t="s">
        <v>940</v>
      </c>
      <c r="C274" t="s">
        <v>941</v>
      </c>
      <c r="D274" t="s">
        <v>217</v>
      </c>
      <c r="G274" s="2">
        <v>40787</v>
      </c>
      <c r="H274" s="2">
        <v>43373</v>
      </c>
      <c r="I274" t="s">
        <v>218</v>
      </c>
      <c r="J274" t="s">
        <v>211</v>
      </c>
      <c r="K274" t="s">
        <v>922</v>
      </c>
      <c r="L274" t="s">
        <v>213</v>
      </c>
      <c r="O274">
        <v>0</v>
      </c>
      <c r="Q274" s="2"/>
      <c r="S274">
        <v>0</v>
      </c>
      <c r="T274" t="s">
        <v>213</v>
      </c>
      <c r="W274" t="s">
        <v>214</v>
      </c>
      <c r="X274">
        <v>0</v>
      </c>
    </row>
    <row r="275" spans="1:24" x14ac:dyDescent="0.25">
      <c r="A275">
        <v>40</v>
      </c>
      <c r="B275" t="s">
        <v>942</v>
      </c>
      <c r="C275" t="s">
        <v>943</v>
      </c>
      <c r="D275" t="s">
        <v>343</v>
      </c>
      <c r="G275" s="2">
        <v>39386</v>
      </c>
      <c r="H275" s="2">
        <v>44926</v>
      </c>
      <c r="J275" t="s">
        <v>211</v>
      </c>
      <c r="K275" t="s">
        <v>345</v>
      </c>
      <c r="L275" t="s">
        <v>213</v>
      </c>
      <c r="M275" t="s">
        <v>944</v>
      </c>
      <c r="O275">
        <v>0</v>
      </c>
      <c r="Q275" s="2"/>
      <c r="S275">
        <v>0</v>
      </c>
      <c r="T275" t="s">
        <v>213</v>
      </c>
      <c r="W275" t="s">
        <v>214</v>
      </c>
      <c r="X275">
        <v>0</v>
      </c>
    </row>
    <row r="276" spans="1:24" x14ac:dyDescent="0.25">
      <c r="A276">
        <v>41</v>
      </c>
      <c r="B276" t="s">
        <v>945</v>
      </c>
      <c r="C276" t="s">
        <v>946</v>
      </c>
      <c r="D276" t="s">
        <v>343</v>
      </c>
      <c r="G276" s="2">
        <v>39386</v>
      </c>
      <c r="H276" s="2">
        <v>44926</v>
      </c>
      <c r="J276" t="s">
        <v>211</v>
      </c>
      <c r="K276" t="s">
        <v>345</v>
      </c>
      <c r="L276" t="s">
        <v>213</v>
      </c>
      <c r="M276" t="s">
        <v>947</v>
      </c>
      <c r="O276">
        <v>0</v>
      </c>
      <c r="Q276" s="2"/>
      <c r="S276">
        <v>0</v>
      </c>
      <c r="T276" t="s">
        <v>213</v>
      </c>
      <c r="W276" t="s">
        <v>214</v>
      </c>
      <c r="X276">
        <v>0</v>
      </c>
    </row>
    <row r="277" spans="1:24" x14ac:dyDescent="0.25">
      <c r="A277">
        <v>42</v>
      </c>
      <c r="B277" t="s">
        <v>948</v>
      </c>
      <c r="C277" t="s">
        <v>949</v>
      </c>
      <c r="D277" t="s">
        <v>389</v>
      </c>
      <c r="G277" s="2">
        <v>37681</v>
      </c>
      <c r="H277" s="2"/>
      <c r="J277" t="s">
        <v>211</v>
      </c>
      <c r="K277" t="s">
        <v>398</v>
      </c>
      <c r="L277" t="s">
        <v>213</v>
      </c>
      <c r="M277" t="s">
        <v>950</v>
      </c>
      <c r="O277">
        <v>0</v>
      </c>
      <c r="P277" t="s">
        <v>392</v>
      </c>
      <c r="Q277" s="2"/>
      <c r="S277">
        <v>0</v>
      </c>
      <c r="T277" t="s">
        <v>213</v>
      </c>
      <c r="W277" t="s">
        <v>214</v>
      </c>
      <c r="X277">
        <v>0</v>
      </c>
    </row>
    <row r="278" spans="1:24" x14ac:dyDescent="0.25">
      <c r="A278">
        <v>2152</v>
      </c>
      <c r="B278" t="s">
        <v>951</v>
      </c>
      <c r="C278" t="s">
        <v>952</v>
      </c>
      <c r="D278" t="s">
        <v>222</v>
      </c>
      <c r="G278" s="2">
        <v>40787</v>
      </c>
      <c r="H278" s="2">
        <v>41090</v>
      </c>
      <c r="I278" t="s">
        <v>218</v>
      </c>
      <c r="J278" t="s">
        <v>211</v>
      </c>
      <c r="K278" t="s">
        <v>922</v>
      </c>
      <c r="L278" t="s">
        <v>213</v>
      </c>
      <c r="O278">
        <v>0</v>
      </c>
      <c r="Q278" s="2"/>
      <c r="S278">
        <v>0</v>
      </c>
      <c r="T278" t="s">
        <v>213</v>
      </c>
      <c r="W278" t="s">
        <v>214</v>
      </c>
      <c r="X278">
        <v>0</v>
      </c>
    </row>
    <row r="279" spans="1:24" x14ac:dyDescent="0.25">
      <c r="A279">
        <v>274</v>
      </c>
      <c r="B279" t="s">
        <v>953</v>
      </c>
      <c r="C279" t="s">
        <v>954</v>
      </c>
      <c r="D279" t="s">
        <v>343</v>
      </c>
      <c r="F279" t="s">
        <v>955</v>
      </c>
      <c r="G279" s="2">
        <v>32142</v>
      </c>
      <c r="H279" s="2"/>
      <c r="J279" t="s">
        <v>211</v>
      </c>
      <c r="K279" t="s">
        <v>391</v>
      </c>
      <c r="L279" t="s">
        <v>213</v>
      </c>
      <c r="M279" t="s">
        <v>956</v>
      </c>
      <c r="O279">
        <v>0</v>
      </c>
      <c r="P279" t="s">
        <v>957</v>
      </c>
      <c r="Q279" s="2"/>
      <c r="S279">
        <v>0</v>
      </c>
      <c r="T279" t="s">
        <v>213</v>
      </c>
      <c r="W279" t="s">
        <v>214</v>
      </c>
      <c r="X279">
        <v>0</v>
      </c>
    </row>
    <row r="280" spans="1:24" x14ac:dyDescent="0.25">
      <c r="A280">
        <v>2153</v>
      </c>
      <c r="B280" t="s">
        <v>958</v>
      </c>
      <c r="C280" t="s">
        <v>959</v>
      </c>
      <c r="D280" t="s">
        <v>225</v>
      </c>
      <c r="G280" s="2">
        <v>40787</v>
      </c>
      <c r="H280" s="2">
        <v>43373</v>
      </c>
      <c r="I280" t="s">
        <v>226</v>
      </c>
      <c r="J280" t="s">
        <v>211</v>
      </c>
      <c r="K280" t="s">
        <v>922</v>
      </c>
      <c r="L280" t="s">
        <v>213</v>
      </c>
      <c r="O280">
        <v>38</v>
      </c>
      <c r="Q280" s="2"/>
      <c r="S280">
        <v>0</v>
      </c>
      <c r="T280" t="s">
        <v>213</v>
      </c>
      <c r="W280" t="s">
        <v>214</v>
      </c>
      <c r="X280">
        <v>0</v>
      </c>
    </row>
    <row r="281" spans="1:24" x14ac:dyDescent="0.25">
      <c r="A281">
        <v>276</v>
      </c>
      <c r="B281" t="s">
        <v>960</v>
      </c>
      <c r="C281" t="s">
        <v>961</v>
      </c>
      <c r="D281" t="s">
        <v>343</v>
      </c>
      <c r="G281" s="2">
        <v>32142</v>
      </c>
      <c r="H281" s="2">
        <v>43616</v>
      </c>
      <c r="J281" t="s">
        <v>211</v>
      </c>
      <c r="K281" t="s">
        <v>345</v>
      </c>
      <c r="L281" t="s">
        <v>213</v>
      </c>
      <c r="M281" t="s">
        <v>962</v>
      </c>
      <c r="O281">
        <v>0</v>
      </c>
      <c r="Q281" s="2"/>
      <c r="S281">
        <v>0</v>
      </c>
      <c r="T281" t="s">
        <v>213</v>
      </c>
      <c r="W281" t="s">
        <v>214</v>
      </c>
      <c r="X281">
        <v>0</v>
      </c>
    </row>
    <row r="282" spans="1:24" x14ac:dyDescent="0.25">
      <c r="A282">
        <v>277</v>
      </c>
      <c r="B282" t="s">
        <v>963</v>
      </c>
      <c r="C282" t="s">
        <v>964</v>
      </c>
      <c r="D282" t="s">
        <v>343</v>
      </c>
      <c r="G282" s="2">
        <v>32142</v>
      </c>
      <c r="H282" s="2">
        <v>43616</v>
      </c>
      <c r="J282" t="s">
        <v>211</v>
      </c>
      <c r="K282" t="s">
        <v>345</v>
      </c>
      <c r="L282" t="s">
        <v>213</v>
      </c>
      <c r="M282" t="s">
        <v>965</v>
      </c>
      <c r="O282">
        <v>0</v>
      </c>
      <c r="Q282" s="2"/>
      <c r="S282">
        <v>0</v>
      </c>
      <c r="T282" t="s">
        <v>213</v>
      </c>
      <c r="W282" t="s">
        <v>214</v>
      </c>
      <c r="X282">
        <v>0</v>
      </c>
    </row>
    <row r="283" spans="1:24" x14ac:dyDescent="0.25">
      <c r="A283">
        <v>278</v>
      </c>
      <c r="B283" t="s">
        <v>966</v>
      </c>
      <c r="C283" t="s">
        <v>967</v>
      </c>
      <c r="D283" t="s">
        <v>343</v>
      </c>
      <c r="G283" s="2">
        <v>37499</v>
      </c>
      <c r="H283" s="2"/>
      <c r="J283" t="s">
        <v>211</v>
      </c>
      <c r="K283" t="s">
        <v>968</v>
      </c>
      <c r="L283" t="s">
        <v>213</v>
      </c>
      <c r="M283" t="s">
        <v>969</v>
      </c>
      <c r="O283">
        <v>0</v>
      </c>
      <c r="Q283" s="2"/>
      <c r="S283">
        <v>0</v>
      </c>
      <c r="T283" t="s">
        <v>213</v>
      </c>
      <c r="W283" t="s">
        <v>214</v>
      </c>
      <c r="X283">
        <v>0</v>
      </c>
    </row>
    <row r="284" spans="1:24" x14ac:dyDescent="0.25">
      <c r="A284">
        <v>2154</v>
      </c>
      <c r="B284" t="s">
        <v>970</v>
      </c>
      <c r="C284" t="s">
        <v>971</v>
      </c>
      <c r="D284" t="s">
        <v>229</v>
      </c>
      <c r="G284" s="2">
        <v>40787</v>
      </c>
      <c r="H284" s="2">
        <v>41090</v>
      </c>
      <c r="I284" t="s">
        <v>226</v>
      </c>
      <c r="J284" t="s">
        <v>211</v>
      </c>
      <c r="K284" t="s">
        <v>922</v>
      </c>
      <c r="L284" t="s">
        <v>213</v>
      </c>
      <c r="O284">
        <v>0</v>
      </c>
      <c r="Q284" s="2"/>
      <c r="S284">
        <v>0</v>
      </c>
      <c r="T284" t="s">
        <v>213</v>
      </c>
      <c r="W284" t="s">
        <v>214</v>
      </c>
      <c r="X284">
        <v>0</v>
      </c>
    </row>
    <row r="285" spans="1:24" x14ac:dyDescent="0.25">
      <c r="A285">
        <v>2155</v>
      </c>
      <c r="B285" t="s">
        <v>972</v>
      </c>
      <c r="C285" t="s">
        <v>973</v>
      </c>
      <c r="D285" t="s">
        <v>232</v>
      </c>
      <c r="G285" s="2">
        <v>40787</v>
      </c>
      <c r="H285" s="2">
        <v>41090</v>
      </c>
      <c r="I285" t="s">
        <v>226</v>
      </c>
      <c r="J285" t="s">
        <v>211</v>
      </c>
      <c r="K285" t="s">
        <v>922</v>
      </c>
      <c r="L285" t="s">
        <v>213</v>
      </c>
      <c r="O285">
        <v>0</v>
      </c>
      <c r="Q285" s="2"/>
      <c r="S285">
        <v>0</v>
      </c>
      <c r="T285" t="s">
        <v>213</v>
      </c>
      <c r="W285" t="s">
        <v>214</v>
      </c>
      <c r="X285">
        <v>0</v>
      </c>
    </row>
    <row r="286" spans="1:24" x14ac:dyDescent="0.25">
      <c r="A286">
        <v>2156</v>
      </c>
      <c r="B286" t="s">
        <v>974</v>
      </c>
      <c r="C286" t="s">
        <v>975</v>
      </c>
      <c r="D286" t="s">
        <v>235</v>
      </c>
      <c r="G286" s="2">
        <v>40787</v>
      </c>
      <c r="H286" s="2">
        <v>43373</v>
      </c>
      <c r="I286" t="s">
        <v>218</v>
      </c>
      <c r="J286" t="s">
        <v>211</v>
      </c>
      <c r="K286" t="s">
        <v>922</v>
      </c>
      <c r="L286" t="s">
        <v>213</v>
      </c>
      <c r="O286">
        <v>0</v>
      </c>
      <c r="Q286" s="2"/>
      <c r="S286">
        <v>0</v>
      </c>
      <c r="T286" t="s">
        <v>213</v>
      </c>
      <c r="W286" t="s">
        <v>214</v>
      </c>
      <c r="X286">
        <v>0</v>
      </c>
    </row>
    <row r="287" spans="1:24" x14ac:dyDescent="0.25">
      <c r="A287">
        <v>2157</v>
      </c>
      <c r="B287" t="s">
        <v>976</v>
      </c>
      <c r="C287" t="s">
        <v>977</v>
      </c>
      <c r="D287" t="s">
        <v>238</v>
      </c>
      <c r="G287" s="2">
        <v>40787</v>
      </c>
      <c r="H287" s="2">
        <v>43373</v>
      </c>
      <c r="I287" t="s">
        <v>218</v>
      </c>
      <c r="J287" t="s">
        <v>211</v>
      </c>
      <c r="K287" t="s">
        <v>922</v>
      </c>
      <c r="L287" t="s">
        <v>213</v>
      </c>
      <c r="O287">
        <v>8</v>
      </c>
      <c r="Q287" s="2"/>
      <c r="S287">
        <v>0</v>
      </c>
      <c r="T287" t="s">
        <v>213</v>
      </c>
      <c r="W287" t="s">
        <v>214</v>
      </c>
      <c r="X287">
        <v>0</v>
      </c>
    </row>
    <row r="288" spans="1:24" x14ac:dyDescent="0.25">
      <c r="A288">
        <v>2158</v>
      </c>
      <c r="B288" t="s">
        <v>978</v>
      </c>
      <c r="C288" t="s">
        <v>979</v>
      </c>
      <c r="D288" t="s">
        <v>356</v>
      </c>
      <c r="G288" s="2">
        <v>40787</v>
      </c>
      <c r="H288" s="2">
        <v>43373</v>
      </c>
      <c r="I288" t="s">
        <v>218</v>
      </c>
      <c r="J288" t="s">
        <v>211</v>
      </c>
      <c r="K288" t="s">
        <v>922</v>
      </c>
      <c r="L288" t="s">
        <v>213</v>
      </c>
      <c r="O288">
        <v>1044</v>
      </c>
      <c r="Q288" s="2"/>
      <c r="S288">
        <v>0</v>
      </c>
      <c r="T288" t="s">
        <v>213</v>
      </c>
      <c r="W288" t="s">
        <v>214</v>
      </c>
      <c r="X288">
        <v>0</v>
      </c>
    </row>
    <row r="289" spans="1:24" x14ac:dyDescent="0.25">
      <c r="A289">
        <v>2159</v>
      </c>
      <c r="B289" t="s">
        <v>980</v>
      </c>
      <c r="C289" t="s">
        <v>981</v>
      </c>
      <c r="D289" t="s">
        <v>630</v>
      </c>
      <c r="G289" s="2">
        <v>40787</v>
      </c>
      <c r="H289" s="2">
        <v>43373</v>
      </c>
      <c r="I289" t="s">
        <v>218</v>
      </c>
      <c r="J289" t="s">
        <v>211</v>
      </c>
      <c r="K289" t="s">
        <v>922</v>
      </c>
      <c r="L289" t="s">
        <v>213</v>
      </c>
      <c r="O289">
        <v>0</v>
      </c>
      <c r="Q289" s="2"/>
      <c r="S289">
        <v>0</v>
      </c>
      <c r="T289" t="s">
        <v>213</v>
      </c>
      <c r="W289" t="s">
        <v>214</v>
      </c>
      <c r="X289">
        <v>0</v>
      </c>
    </row>
    <row r="290" spans="1:24" x14ac:dyDescent="0.25">
      <c r="A290">
        <v>886</v>
      </c>
      <c r="B290" t="s">
        <v>982</v>
      </c>
      <c r="C290" t="s">
        <v>983</v>
      </c>
      <c r="D290" t="s">
        <v>245</v>
      </c>
      <c r="F290" t="s">
        <v>984</v>
      </c>
      <c r="G290" s="2">
        <v>39401</v>
      </c>
      <c r="H290" s="2">
        <v>42035</v>
      </c>
      <c r="I290" t="s">
        <v>226</v>
      </c>
      <c r="J290" t="s">
        <v>211</v>
      </c>
      <c r="K290" t="s">
        <v>734</v>
      </c>
      <c r="L290" t="s">
        <v>213</v>
      </c>
      <c r="O290">
        <v>1463</v>
      </c>
      <c r="Q290" s="2"/>
      <c r="S290">
        <v>0</v>
      </c>
      <c r="T290" t="s">
        <v>213</v>
      </c>
      <c r="W290" t="s">
        <v>214</v>
      </c>
      <c r="X290">
        <v>0</v>
      </c>
    </row>
    <row r="291" spans="1:24" x14ac:dyDescent="0.25">
      <c r="A291">
        <v>887</v>
      </c>
      <c r="B291" t="s">
        <v>985</v>
      </c>
      <c r="C291" t="s">
        <v>986</v>
      </c>
      <c r="D291" t="s">
        <v>241</v>
      </c>
      <c r="G291" s="2">
        <v>39401</v>
      </c>
      <c r="H291" s="2">
        <v>42035</v>
      </c>
      <c r="I291" t="s">
        <v>226</v>
      </c>
      <c r="J291" t="s">
        <v>211</v>
      </c>
      <c r="K291" t="s">
        <v>734</v>
      </c>
      <c r="L291" t="s">
        <v>213</v>
      </c>
      <c r="O291">
        <v>0</v>
      </c>
      <c r="Q291" s="2"/>
      <c r="S291">
        <v>0</v>
      </c>
      <c r="T291" t="s">
        <v>213</v>
      </c>
      <c r="W291" t="s">
        <v>214</v>
      </c>
      <c r="X291">
        <v>0</v>
      </c>
    </row>
    <row r="292" spans="1:24" x14ac:dyDescent="0.25">
      <c r="A292">
        <v>2160</v>
      </c>
      <c r="B292" t="s">
        <v>987</v>
      </c>
      <c r="C292" t="s">
        <v>988</v>
      </c>
      <c r="D292" t="s">
        <v>633</v>
      </c>
      <c r="G292" s="2">
        <v>40787</v>
      </c>
      <c r="H292" s="2">
        <v>43373</v>
      </c>
      <c r="I292" t="s">
        <v>218</v>
      </c>
      <c r="J292" t="s">
        <v>211</v>
      </c>
      <c r="K292" t="s">
        <v>922</v>
      </c>
      <c r="L292" t="s">
        <v>213</v>
      </c>
      <c r="O292">
        <v>0</v>
      </c>
      <c r="Q292" s="2"/>
      <c r="S292">
        <v>0</v>
      </c>
      <c r="T292" t="s">
        <v>213</v>
      </c>
      <c r="W292" t="s">
        <v>214</v>
      </c>
      <c r="X292">
        <v>0</v>
      </c>
    </row>
    <row r="293" spans="1:24" x14ac:dyDescent="0.25">
      <c r="A293">
        <v>2161</v>
      </c>
      <c r="B293" t="s">
        <v>989</v>
      </c>
      <c r="C293" t="s">
        <v>990</v>
      </c>
      <c r="D293" t="s">
        <v>251</v>
      </c>
      <c r="G293" s="2">
        <v>40787</v>
      </c>
      <c r="H293" s="2">
        <v>43373</v>
      </c>
      <c r="I293" t="s">
        <v>226</v>
      </c>
      <c r="J293" t="s">
        <v>211</v>
      </c>
      <c r="K293" t="s">
        <v>922</v>
      </c>
      <c r="L293" t="s">
        <v>213</v>
      </c>
      <c r="O293">
        <v>0</v>
      </c>
      <c r="Q293" s="2"/>
      <c r="S293">
        <v>0</v>
      </c>
      <c r="T293" t="s">
        <v>213</v>
      </c>
      <c r="W293" t="s">
        <v>214</v>
      </c>
      <c r="X293">
        <v>0</v>
      </c>
    </row>
    <row r="294" spans="1:24" x14ac:dyDescent="0.25">
      <c r="A294">
        <v>2162</v>
      </c>
      <c r="B294" t="s">
        <v>991</v>
      </c>
      <c r="C294" t="s">
        <v>992</v>
      </c>
      <c r="D294" t="s">
        <v>245</v>
      </c>
      <c r="G294" s="2">
        <v>40787</v>
      </c>
      <c r="H294" s="2">
        <v>43373</v>
      </c>
      <c r="I294" t="s">
        <v>226</v>
      </c>
      <c r="J294" t="s">
        <v>211</v>
      </c>
      <c r="K294" t="s">
        <v>922</v>
      </c>
      <c r="L294" t="s">
        <v>213</v>
      </c>
      <c r="O294">
        <v>1466</v>
      </c>
      <c r="Q294" s="2"/>
      <c r="S294">
        <v>0</v>
      </c>
      <c r="T294" t="s">
        <v>213</v>
      </c>
      <c r="W294" t="s">
        <v>214</v>
      </c>
      <c r="X294">
        <v>0</v>
      </c>
    </row>
    <row r="295" spans="1:24" x14ac:dyDescent="0.25">
      <c r="A295">
        <v>2163</v>
      </c>
      <c r="B295" t="s">
        <v>993</v>
      </c>
      <c r="C295" t="s">
        <v>994</v>
      </c>
      <c r="D295" t="s">
        <v>412</v>
      </c>
      <c r="G295" s="2">
        <v>40787</v>
      </c>
      <c r="H295" s="2">
        <v>43373</v>
      </c>
      <c r="I295" t="s">
        <v>226</v>
      </c>
      <c r="J295" t="s">
        <v>211</v>
      </c>
      <c r="K295" t="s">
        <v>922</v>
      </c>
      <c r="L295" t="s">
        <v>213</v>
      </c>
      <c r="O295">
        <v>28</v>
      </c>
      <c r="Q295" s="2"/>
      <c r="S295">
        <v>0</v>
      </c>
      <c r="T295" t="s">
        <v>213</v>
      </c>
      <c r="W295" t="s">
        <v>214</v>
      </c>
      <c r="X295">
        <v>0</v>
      </c>
    </row>
    <row r="296" spans="1:24" x14ac:dyDescent="0.25">
      <c r="A296">
        <v>2164</v>
      </c>
      <c r="B296" t="s">
        <v>995</v>
      </c>
      <c r="C296" t="s">
        <v>996</v>
      </c>
      <c r="D296" t="s">
        <v>248</v>
      </c>
      <c r="G296" s="2">
        <v>40787</v>
      </c>
      <c r="H296" s="2">
        <v>43373</v>
      </c>
      <c r="I296" t="s">
        <v>226</v>
      </c>
      <c r="J296" t="s">
        <v>211</v>
      </c>
      <c r="K296" t="s">
        <v>922</v>
      </c>
      <c r="L296" t="s">
        <v>213</v>
      </c>
      <c r="O296">
        <v>0</v>
      </c>
      <c r="Q296" s="2"/>
      <c r="S296">
        <v>0</v>
      </c>
      <c r="T296" t="s">
        <v>213</v>
      </c>
      <c r="W296" t="s">
        <v>214</v>
      </c>
      <c r="X296">
        <v>0</v>
      </c>
    </row>
    <row r="297" spans="1:24" x14ac:dyDescent="0.25">
      <c r="A297">
        <v>2165</v>
      </c>
      <c r="B297" t="s">
        <v>997</v>
      </c>
      <c r="C297" t="s">
        <v>998</v>
      </c>
      <c r="D297" t="s">
        <v>256</v>
      </c>
      <c r="G297" s="2">
        <v>40787</v>
      </c>
      <c r="H297" s="2">
        <v>43373</v>
      </c>
      <c r="I297" t="s">
        <v>226</v>
      </c>
      <c r="J297" t="s">
        <v>211</v>
      </c>
      <c r="K297" t="s">
        <v>922</v>
      </c>
      <c r="L297" t="s">
        <v>213</v>
      </c>
      <c r="O297">
        <v>0</v>
      </c>
      <c r="Q297" s="2"/>
      <c r="S297">
        <v>0</v>
      </c>
      <c r="T297" t="s">
        <v>213</v>
      </c>
      <c r="W297" t="s">
        <v>214</v>
      </c>
      <c r="X297">
        <v>0</v>
      </c>
    </row>
    <row r="298" spans="1:24" x14ac:dyDescent="0.25">
      <c r="A298">
        <v>2166</v>
      </c>
      <c r="B298" t="s">
        <v>999</v>
      </c>
      <c r="C298" t="s">
        <v>1000</v>
      </c>
      <c r="D298" t="s">
        <v>210</v>
      </c>
      <c r="G298" s="2">
        <v>40787</v>
      </c>
      <c r="H298" s="2">
        <v>43373</v>
      </c>
      <c r="J298" t="s">
        <v>211</v>
      </c>
      <c r="K298" t="s">
        <v>922</v>
      </c>
      <c r="L298" t="s">
        <v>213</v>
      </c>
      <c r="O298">
        <v>0</v>
      </c>
      <c r="Q298" s="2"/>
      <c r="S298">
        <v>0</v>
      </c>
      <c r="T298" t="s">
        <v>213</v>
      </c>
      <c r="W298" t="s">
        <v>214</v>
      </c>
      <c r="X298">
        <v>0</v>
      </c>
    </row>
    <row r="299" spans="1:24" x14ac:dyDescent="0.25">
      <c r="A299">
        <v>2167</v>
      </c>
      <c r="B299" t="s">
        <v>1001</v>
      </c>
      <c r="C299" t="s">
        <v>1002</v>
      </c>
      <c r="D299" t="s">
        <v>241</v>
      </c>
      <c r="G299" s="2">
        <v>40787</v>
      </c>
      <c r="H299" s="2">
        <v>43373</v>
      </c>
      <c r="I299" t="s">
        <v>226</v>
      </c>
      <c r="J299" t="s">
        <v>211</v>
      </c>
      <c r="K299" t="s">
        <v>922</v>
      </c>
      <c r="L299" t="s">
        <v>213</v>
      </c>
      <c r="O299">
        <v>0</v>
      </c>
      <c r="Q299" s="2"/>
      <c r="S299">
        <v>0</v>
      </c>
      <c r="T299" t="s">
        <v>213</v>
      </c>
      <c r="W299" t="s">
        <v>214</v>
      </c>
      <c r="X299">
        <v>0</v>
      </c>
    </row>
    <row r="300" spans="1:24" x14ac:dyDescent="0.25">
      <c r="A300">
        <v>2168</v>
      </c>
      <c r="B300" t="s">
        <v>1003</v>
      </c>
      <c r="C300" t="s">
        <v>1004</v>
      </c>
      <c r="D300" t="s">
        <v>656</v>
      </c>
      <c r="G300" s="2">
        <v>40787</v>
      </c>
      <c r="H300" s="2">
        <v>41090</v>
      </c>
      <c r="I300" t="s">
        <v>226</v>
      </c>
      <c r="J300" t="s">
        <v>211</v>
      </c>
      <c r="K300" t="s">
        <v>922</v>
      </c>
      <c r="L300" t="s">
        <v>213</v>
      </c>
      <c r="O300">
        <v>0</v>
      </c>
      <c r="Q300" s="2"/>
      <c r="S300">
        <v>0</v>
      </c>
      <c r="T300" t="s">
        <v>213</v>
      </c>
      <c r="W300" t="s">
        <v>214</v>
      </c>
      <c r="X300">
        <v>0</v>
      </c>
    </row>
    <row r="301" spans="1:24" x14ac:dyDescent="0.25">
      <c r="A301">
        <v>2169</v>
      </c>
      <c r="B301" t="s">
        <v>1005</v>
      </c>
      <c r="C301" t="s">
        <v>1006</v>
      </c>
      <c r="D301" t="s">
        <v>311</v>
      </c>
      <c r="G301" s="2">
        <v>40787</v>
      </c>
      <c r="H301" s="2">
        <v>43373</v>
      </c>
      <c r="I301" t="s">
        <v>226</v>
      </c>
      <c r="J301" t="s">
        <v>211</v>
      </c>
      <c r="K301" t="s">
        <v>922</v>
      </c>
      <c r="L301" t="s">
        <v>213</v>
      </c>
      <c r="O301">
        <v>1514</v>
      </c>
      <c r="Q301" s="2"/>
      <c r="S301">
        <v>0</v>
      </c>
      <c r="T301" t="s">
        <v>213</v>
      </c>
      <c r="W301" t="s">
        <v>214</v>
      </c>
      <c r="X301">
        <v>0</v>
      </c>
    </row>
    <row r="302" spans="1:24" x14ac:dyDescent="0.25">
      <c r="A302">
        <v>2170</v>
      </c>
      <c r="B302" t="s">
        <v>1007</v>
      </c>
      <c r="C302" t="s">
        <v>1008</v>
      </c>
      <c r="D302" t="s">
        <v>297</v>
      </c>
      <c r="G302" s="2">
        <v>40787</v>
      </c>
      <c r="H302" s="2">
        <v>41090</v>
      </c>
      <c r="I302" t="s">
        <v>226</v>
      </c>
      <c r="J302" t="s">
        <v>211</v>
      </c>
      <c r="K302" t="s">
        <v>922</v>
      </c>
      <c r="L302" t="s">
        <v>213</v>
      </c>
      <c r="O302">
        <v>0</v>
      </c>
      <c r="Q302" s="2"/>
      <c r="S302">
        <v>0</v>
      </c>
      <c r="T302" t="s">
        <v>213</v>
      </c>
      <c r="W302" t="s">
        <v>214</v>
      </c>
      <c r="X302">
        <v>0</v>
      </c>
    </row>
    <row r="303" spans="1:24" x14ac:dyDescent="0.25">
      <c r="A303">
        <v>2171</v>
      </c>
      <c r="B303" t="s">
        <v>1009</v>
      </c>
      <c r="C303" t="s">
        <v>1010</v>
      </c>
      <c r="D303" t="s">
        <v>338</v>
      </c>
      <c r="G303" s="2">
        <v>40787</v>
      </c>
      <c r="H303" s="2">
        <v>41090</v>
      </c>
      <c r="I303" t="s">
        <v>226</v>
      </c>
      <c r="J303" t="s">
        <v>211</v>
      </c>
      <c r="K303" t="s">
        <v>922</v>
      </c>
      <c r="L303" t="s">
        <v>213</v>
      </c>
      <c r="O303">
        <v>0</v>
      </c>
      <c r="Q303" s="2"/>
      <c r="S303">
        <v>0</v>
      </c>
      <c r="T303" t="s">
        <v>213</v>
      </c>
      <c r="W303" t="s">
        <v>214</v>
      </c>
      <c r="X303">
        <v>0</v>
      </c>
    </row>
    <row r="304" spans="1:24" x14ac:dyDescent="0.25">
      <c r="A304">
        <v>910</v>
      </c>
      <c r="B304" t="s">
        <v>1011</v>
      </c>
      <c r="C304" t="s">
        <v>1012</v>
      </c>
      <c r="D304" t="s">
        <v>248</v>
      </c>
      <c r="G304" s="2">
        <v>38169</v>
      </c>
      <c r="H304" s="2">
        <v>40268</v>
      </c>
      <c r="I304" t="s">
        <v>226</v>
      </c>
      <c r="J304" t="s">
        <v>211</v>
      </c>
      <c r="K304" t="s">
        <v>1013</v>
      </c>
      <c r="L304" t="s">
        <v>213</v>
      </c>
      <c r="O304">
        <v>0</v>
      </c>
      <c r="Q304" s="2"/>
      <c r="S304">
        <v>0</v>
      </c>
      <c r="T304" t="s">
        <v>213</v>
      </c>
      <c r="W304" t="s">
        <v>214</v>
      </c>
      <c r="X304">
        <v>0</v>
      </c>
    </row>
    <row r="305" spans="1:24" x14ac:dyDescent="0.25">
      <c r="A305">
        <v>911</v>
      </c>
      <c r="B305" t="s">
        <v>1014</v>
      </c>
      <c r="C305" t="s">
        <v>1015</v>
      </c>
      <c r="D305" t="s">
        <v>248</v>
      </c>
      <c r="G305" s="2">
        <v>38169</v>
      </c>
      <c r="H305" s="2">
        <v>42063</v>
      </c>
      <c r="I305" t="s">
        <v>226</v>
      </c>
      <c r="J305" t="s">
        <v>211</v>
      </c>
      <c r="K305" t="s">
        <v>1016</v>
      </c>
      <c r="L305" t="s">
        <v>213</v>
      </c>
      <c r="O305">
        <v>0</v>
      </c>
      <c r="Q305" s="2"/>
      <c r="S305">
        <v>0</v>
      </c>
      <c r="T305" t="s">
        <v>213</v>
      </c>
      <c r="W305" t="s">
        <v>214</v>
      </c>
      <c r="X305">
        <v>0</v>
      </c>
    </row>
    <row r="306" spans="1:24" x14ac:dyDescent="0.25">
      <c r="A306">
        <v>967</v>
      </c>
      <c r="B306" t="s">
        <v>1017</v>
      </c>
      <c r="C306" t="s">
        <v>1018</v>
      </c>
      <c r="D306" t="s">
        <v>256</v>
      </c>
      <c r="G306" s="2">
        <v>39539</v>
      </c>
      <c r="H306" s="2"/>
      <c r="I306" t="s">
        <v>226</v>
      </c>
      <c r="J306" t="s">
        <v>211</v>
      </c>
      <c r="K306" t="s">
        <v>1019</v>
      </c>
      <c r="L306" t="s">
        <v>213</v>
      </c>
      <c r="O306">
        <v>0</v>
      </c>
      <c r="Q306" s="2"/>
      <c r="S306">
        <v>0</v>
      </c>
      <c r="T306" t="s">
        <v>213</v>
      </c>
      <c r="W306" t="s">
        <v>214</v>
      </c>
      <c r="X306">
        <v>0</v>
      </c>
    </row>
    <row r="307" spans="1:24" x14ac:dyDescent="0.25">
      <c r="A307">
        <v>2172</v>
      </c>
      <c r="B307" t="s">
        <v>1020</v>
      </c>
      <c r="C307" t="s">
        <v>1021</v>
      </c>
      <c r="D307" t="s">
        <v>285</v>
      </c>
      <c r="G307" s="2">
        <v>40787</v>
      </c>
      <c r="H307" s="2">
        <v>43555</v>
      </c>
      <c r="I307" t="s">
        <v>226</v>
      </c>
      <c r="J307" t="s">
        <v>211</v>
      </c>
      <c r="K307" t="s">
        <v>219</v>
      </c>
      <c r="L307" t="s">
        <v>213</v>
      </c>
      <c r="O307">
        <v>0</v>
      </c>
      <c r="Q307" s="2"/>
      <c r="S307">
        <v>0</v>
      </c>
      <c r="T307" t="s">
        <v>213</v>
      </c>
      <c r="W307" t="s">
        <v>214</v>
      </c>
      <c r="X307">
        <v>0</v>
      </c>
    </row>
    <row r="308" spans="1:24" x14ac:dyDescent="0.25">
      <c r="A308">
        <v>914</v>
      </c>
      <c r="B308" t="s">
        <v>1022</v>
      </c>
      <c r="C308" t="s">
        <v>1023</v>
      </c>
      <c r="D308" t="s">
        <v>248</v>
      </c>
      <c r="G308" s="2">
        <v>39665</v>
      </c>
      <c r="H308" s="2">
        <v>42582</v>
      </c>
      <c r="I308" t="s">
        <v>226</v>
      </c>
      <c r="J308" t="s">
        <v>211</v>
      </c>
      <c r="K308" t="s">
        <v>140</v>
      </c>
      <c r="L308" t="s">
        <v>213</v>
      </c>
      <c r="O308">
        <v>0</v>
      </c>
      <c r="Q308" s="2"/>
      <c r="S308">
        <v>0</v>
      </c>
      <c r="T308" t="s">
        <v>213</v>
      </c>
      <c r="W308" t="s">
        <v>214</v>
      </c>
      <c r="X308">
        <v>0</v>
      </c>
    </row>
    <row r="309" spans="1:24" x14ac:dyDescent="0.25">
      <c r="A309">
        <v>916</v>
      </c>
      <c r="B309" t="s">
        <v>1024</v>
      </c>
      <c r="C309" t="s">
        <v>1025</v>
      </c>
      <c r="D309" t="s">
        <v>210</v>
      </c>
      <c r="G309" s="2">
        <v>37259</v>
      </c>
      <c r="H309" s="2"/>
      <c r="J309" t="s">
        <v>211</v>
      </c>
      <c r="K309" t="s">
        <v>137</v>
      </c>
      <c r="L309" t="s">
        <v>213</v>
      </c>
      <c r="O309">
        <v>0</v>
      </c>
      <c r="Q309" s="2"/>
      <c r="S309">
        <v>0</v>
      </c>
      <c r="T309" t="s">
        <v>213</v>
      </c>
      <c r="W309" t="s">
        <v>214</v>
      </c>
      <c r="X309">
        <v>0</v>
      </c>
    </row>
    <row r="310" spans="1:24" x14ac:dyDescent="0.25">
      <c r="A310">
        <v>929</v>
      </c>
      <c r="B310" t="s">
        <v>1026</v>
      </c>
      <c r="C310" t="s">
        <v>1027</v>
      </c>
      <c r="D310" t="s">
        <v>245</v>
      </c>
      <c r="G310" s="2">
        <v>39508</v>
      </c>
      <c r="H310" s="2">
        <v>43708</v>
      </c>
      <c r="I310" t="s">
        <v>226</v>
      </c>
      <c r="J310" t="s">
        <v>211</v>
      </c>
      <c r="K310" t="s">
        <v>1028</v>
      </c>
      <c r="L310" t="s">
        <v>213</v>
      </c>
      <c r="O310">
        <v>6303</v>
      </c>
      <c r="Q310" s="2"/>
      <c r="S310">
        <v>0</v>
      </c>
      <c r="T310" t="s">
        <v>213</v>
      </c>
      <c r="W310" t="s">
        <v>214</v>
      </c>
      <c r="X310">
        <v>0</v>
      </c>
    </row>
    <row r="311" spans="1:24" x14ac:dyDescent="0.25">
      <c r="A311">
        <v>2173</v>
      </c>
      <c r="B311" t="s">
        <v>1029</v>
      </c>
      <c r="C311" t="s">
        <v>1030</v>
      </c>
      <c r="D311" t="s">
        <v>308</v>
      </c>
      <c r="G311" s="2">
        <v>40787</v>
      </c>
      <c r="H311" s="2">
        <v>43555</v>
      </c>
      <c r="I311" t="s">
        <v>218</v>
      </c>
      <c r="J311" t="s">
        <v>211</v>
      </c>
      <c r="K311" t="s">
        <v>219</v>
      </c>
      <c r="L311" t="s">
        <v>213</v>
      </c>
      <c r="O311">
        <v>8</v>
      </c>
      <c r="Q311" s="2"/>
      <c r="S311">
        <v>0</v>
      </c>
      <c r="T311" t="s">
        <v>213</v>
      </c>
      <c r="W311" t="s">
        <v>214</v>
      </c>
      <c r="X311">
        <v>0</v>
      </c>
    </row>
    <row r="312" spans="1:24" x14ac:dyDescent="0.25">
      <c r="A312">
        <v>970</v>
      </c>
      <c r="B312" t="s">
        <v>1031</v>
      </c>
      <c r="C312" t="s">
        <v>1032</v>
      </c>
      <c r="D312" t="s">
        <v>251</v>
      </c>
      <c r="G312" s="2">
        <v>39539</v>
      </c>
      <c r="H312" s="2"/>
      <c r="I312" t="s">
        <v>226</v>
      </c>
      <c r="J312" t="s">
        <v>211</v>
      </c>
      <c r="K312" t="s">
        <v>1019</v>
      </c>
      <c r="L312" t="s">
        <v>213</v>
      </c>
      <c r="O312">
        <v>0</v>
      </c>
      <c r="Q312" s="2"/>
      <c r="S312">
        <v>0</v>
      </c>
      <c r="T312" t="s">
        <v>213</v>
      </c>
      <c r="W312" t="s">
        <v>214</v>
      </c>
      <c r="X312">
        <v>0</v>
      </c>
    </row>
    <row r="313" spans="1:24" x14ac:dyDescent="0.25">
      <c r="A313">
        <v>971</v>
      </c>
      <c r="B313" t="s">
        <v>1033</v>
      </c>
      <c r="C313" t="s">
        <v>1034</v>
      </c>
      <c r="D313" t="s">
        <v>248</v>
      </c>
      <c r="G313" s="2">
        <v>39539</v>
      </c>
      <c r="H313" s="2"/>
      <c r="I313" t="s">
        <v>226</v>
      </c>
      <c r="J313" t="s">
        <v>211</v>
      </c>
      <c r="K313" t="s">
        <v>1019</v>
      </c>
      <c r="L313" t="s">
        <v>213</v>
      </c>
      <c r="O313">
        <v>0</v>
      </c>
      <c r="Q313" s="2"/>
      <c r="S313">
        <v>0</v>
      </c>
      <c r="T313" t="s">
        <v>213</v>
      </c>
      <c r="W313" t="s">
        <v>214</v>
      </c>
      <c r="X313">
        <v>0</v>
      </c>
    </row>
    <row r="314" spans="1:24" x14ac:dyDescent="0.25">
      <c r="A314">
        <v>972</v>
      </c>
      <c r="B314" t="s">
        <v>1035</v>
      </c>
      <c r="C314" t="s">
        <v>1036</v>
      </c>
      <c r="D314" t="s">
        <v>229</v>
      </c>
      <c r="G314" s="2">
        <v>38169</v>
      </c>
      <c r="H314" s="2"/>
      <c r="I314" t="s">
        <v>226</v>
      </c>
      <c r="J314" t="s">
        <v>211</v>
      </c>
      <c r="K314" t="s">
        <v>137</v>
      </c>
      <c r="L314" t="s">
        <v>213</v>
      </c>
      <c r="O314">
        <v>0</v>
      </c>
      <c r="Q314" s="2"/>
      <c r="S314">
        <v>0</v>
      </c>
      <c r="T314" t="s">
        <v>213</v>
      </c>
      <c r="W314" t="s">
        <v>214</v>
      </c>
      <c r="X314">
        <v>0</v>
      </c>
    </row>
    <row r="315" spans="1:24" x14ac:dyDescent="0.25">
      <c r="A315">
        <v>973</v>
      </c>
      <c r="B315" t="s">
        <v>1037</v>
      </c>
      <c r="C315" t="s">
        <v>1038</v>
      </c>
      <c r="D315" t="s">
        <v>222</v>
      </c>
      <c r="G315" s="2">
        <v>39479</v>
      </c>
      <c r="H315" s="2"/>
      <c r="I315" t="s">
        <v>218</v>
      </c>
      <c r="J315" t="s">
        <v>211</v>
      </c>
      <c r="K315" t="s">
        <v>289</v>
      </c>
      <c r="L315" t="s">
        <v>213</v>
      </c>
      <c r="O315">
        <v>0</v>
      </c>
      <c r="Q315" s="2"/>
      <c r="S315">
        <v>0</v>
      </c>
      <c r="T315" t="s">
        <v>213</v>
      </c>
      <c r="W315" t="s">
        <v>214</v>
      </c>
      <c r="X315">
        <v>0</v>
      </c>
    </row>
    <row r="316" spans="1:24" x14ac:dyDescent="0.25">
      <c r="A316">
        <v>974</v>
      </c>
      <c r="B316" t="s">
        <v>1039</v>
      </c>
      <c r="C316" t="s">
        <v>1040</v>
      </c>
      <c r="D316" t="s">
        <v>222</v>
      </c>
      <c r="G316" s="2">
        <v>38169</v>
      </c>
      <c r="H316" s="2"/>
      <c r="I316" t="s">
        <v>218</v>
      </c>
      <c r="J316" t="s">
        <v>211</v>
      </c>
      <c r="K316" t="s">
        <v>137</v>
      </c>
      <c r="L316" t="s">
        <v>213</v>
      </c>
      <c r="O316">
        <v>0</v>
      </c>
      <c r="Q316" s="2"/>
      <c r="S316">
        <v>0</v>
      </c>
      <c r="T316" t="s">
        <v>213</v>
      </c>
      <c r="W316" t="s">
        <v>214</v>
      </c>
      <c r="X316">
        <v>0</v>
      </c>
    </row>
    <row r="317" spans="1:24" x14ac:dyDescent="0.25">
      <c r="A317">
        <v>978</v>
      </c>
      <c r="B317" t="s">
        <v>1041</v>
      </c>
      <c r="C317" t="s">
        <v>1042</v>
      </c>
      <c r="D317" t="s">
        <v>656</v>
      </c>
      <c r="G317" s="2">
        <v>38169</v>
      </c>
      <c r="H317" s="2"/>
      <c r="I317" t="s">
        <v>226</v>
      </c>
      <c r="J317" t="s">
        <v>211</v>
      </c>
      <c r="K317" t="s">
        <v>137</v>
      </c>
      <c r="L317" t="s">
        <v>213</v>
      </c>
      <c r="O317">
        <v>0</v>
      </c>
      <c r="Q317" s="2"/>
      <c r="S317">
        <v>0</v>
      </c>
      <c r="T317" t="s">
        <v>213</v>
      </c>
      <c r="W317" t="s">
        <v>214</v>
      </c>
      <c r="X317">
        <v>0</v>
      </c>
    </row>
    <row r="318" spans="1:24" x14ac:dyDescent="0.25">
      <c r="A318">
        <v>979</v>
      </c>
      <c r="B318" t="s">
        <v>1043</v>
      </c>
      <c r="C318" t="s">
        <v>1044</v>
      </c>
      <c r="D318" t="s">
        <v>297</v>
      </c>
      <c r="G318" s="2">
        <v>38169</v>
      </c>
      <c r="H318" s="2"/>
      <c r="I318" t="s">
        <v>226</v>
      </c>
      <c r="J318" t="s">
        <v>211</v>
      </c>
      <c r="K318" t="s">
        <v>137</v>
      </c>
      <c r="L318" t="s">
        <v>213</v>
      </c>
      <c r="O318">
        <v>0</v>
      </c>
      <c r="Q318" s="2"/>
      <c r="S318">
        <v>0</v>
      </c>
      <c r="T318" t="s">
        <v>213</v>
      </c>
      <c r="W318" t="s">
        <v>214</v>
      </c>
      <c r="X318">
        <v>0</v>
      </c>
    </row>
    <row r="319" spans="1:24" x14ac:dyDescent="0.25">
      <c r="A319">
        <v>980</v>
      </c>
      <c r="B319" t="s">
        <v>1045</v>
      </c>
      <c r="C319" t="s">
        <v>1046</v>
      </c>
      <c r="D319" t="s">
        <v>300</v>
      </c>
      <c r="G319" s="2">
        <v>38169</v>
      </c>
      <c r="H319" s="2"/>
      <c r="I319" t="s">
        <v>226</v>
      </c>
      <c r="J319" t="s">
        <v>211</v>
      </c>
      <c r="K319" t="s">
        <v>137</v>
      </c>
      <c r="L319" t="s">
        <v>213</v>
      </c>
      <c r="O319">
        <v>0</v>
      </c>
      <c r="Q319" s="2"/>
      <c r="S319">
        <v>0</v>
      </c>
      <c r="T319" t="s">
        <v>213</v>
      </c>
      <c r="W319" t="s">
        <v>214</v>
      </c>
      <c r="X319">
        <v>0</v>
      </c>
    </row>
    <row r="320" spans="1:24" x14ac:dyDescent="0.25">
      <c r="A320">
        <v>2174</v>
      </c>
      <c r="B320" t="s">
        <v>1047</v>
      </c>
      <c r="C320" t="s">
        <v>1048</v>
      </c>
      <c r="D320" t="s">
        <v>300</v>
      </c>
      <c r="G320" s="2">
        <v>40787</v>
      </c>
      <c r="H320" s="2">
        <v>43555</v>
      </c>
      <c r="I320" t="s">
        <v>226</v>
      </c>
      <c r="J320" t="s">
        <v>211</v>
      </c>
      <c r="K320" t="s">
        <v>219</v>
      </c>
      <c r="L320" t="s">
        <v>213</v>
      </c>
      <c r="O320">
        <v>0</v>
      </c>
      <c r="Q320" s="2"/>
      <c r="S320">
        <v>0</v>
      </c>
      <c r="T320" t="s">
        <v>213</v>
      </c>
      <c r="W320" t="s">
        <v>214</v>
      </c>
      <c r="X320">
        <v>0</v>
      </c>
    </row>
    <row r="321" spans="1:24" x14ac:dyDescent="0.25">
      <c r="A321">
        <v>1565</v>
      </c>
      <c r="B321" t="s">
        <v>1049</v>
      </c>
      <c r="C321" t="s">
        <v>1050</v>
      </c>
      <c r="D321" t="s">
        <v>210</v>
      </c>
      <c r="G321" s="2">
        <v>42736</v>
      </c>
      <c r="H321" s="2">
        <v>44651</v>
      </c>
      <c r="J321" t="s">
        <v>211</v>
      </c>
      <c r="K321" t="s">
        <v>1051</v>
      </c>
      <c r="L321" t="s">
        <v>213</v>
      </c>
      <c r="O321">
        <v>0</v>
      </c>
      <c r="Q321" s="2">
        <v>40148</v>
      </c>
      <c r="S321">
        <v>0</v>
      </c>
      <c r="T321" t="s">
        <v>900</v>
      </c>
      <c r="W321" t="s">
        <v>214</v>
      </c>
      <c r="X321">
        <v>0</v>
      </c>
    </row>
    <row r="322" spans="1:24" x14ac:dyDescent="0.25">
      <c r="A322">
        <v>2233</v>
      </c>
      <c r="B322" t="s">
        <v>1052</v>
      </c>
      <c r="C322" t="s">
        <v>1053</v>
      </c>
      <c r="D322" t="s">
        <v>222</v>
      </c>
      <c r="G322" s="2">
        <v>40878</v>
      </c>
      <c r="H322" s="2"/>
      <c r="I322" t="s">
        <v>218</v>
      </c>
      <c r="J322" t="s">
        <v>211</v>
      </c>
      <c r="K322" t="s">
        <v>888</v>
      </c>
      <c r="L322" t="s">
        <v>213</v>
      </c>
      <c r="O322">
        <v>0</v>
      </c>
      <c r="Q322" s="2"/>
      <c r="S322">
        <v>0</v>
      </c>
      <c r="T322" t="s">
        <v>213</v>
      </c>
      <c r="W322" t="s">
        <v>214</v>
      </c>
      <c r="X322">
        <v>0</v>
      </c>
    </row>
    <row r="323" spans="1:24" x14ac:dyDescent="0.25">
      <c r="A323">
        <v>2234</v>
      </c>
      <c r="B323" t="s">
        <v>1054</v>
      </c>
      <c r="C323" t="s">
        <v>1055</v>
      </c>
      <c r="D323" t="s">
        <v>225</v>
      </c>
      <c r="F323" t="s">
        <v>424</v>
      </c>
      <c r="G323" s="2">
        <v>40878</v>
      </c>
      <c r="H323" s="2"/>
      <c r="I323" t="s">
        <v>226</v>
      </c>
      <c r="J323" t="s">
        <v>211</v>
      </c>
      <c r="K323" t="s">
        <v>888</v>
      </c>
      <c r="L323" t="s">
        <v>213</v>
      </c>
      <c r="O323">
        <v>38</v>
      </c>
      <c r="Q323" s="2"/>
      <c r="S323">
        <v>0</v>
      </c>
      <c r="T323" t="s">
        <v>213</v>
      </c>
      <c r="W323" t="s">
        <v>214</v>
      </c>
      <c r="X323">
        <v>0</v>
      </c>
    </row>
    <row r="324" spans="1:24" x14ac:dyDescent="0.25">
      <c r="A324">
        <v>2235</v>
      </c>
      <c r="B324" t="s">
        <v>1056</v>
      </c>
      <c r="C324" t="s">
        <v>1057</v>
      </c>
      <c r="D324" t="s">
        <v>229</v>
      </c>
      <c r="G324" s="2">
        <v>40878</v>
      </c>
      <c r="H324" s="2"/>
      <c r="I324" t="s">
        <v>226</v>
      </c>
      <c r="J324" t="s">
        <v>211</v>
      </c>
      <c r="K324" t="s">
        <v>888</v>
      </c>
      <c r="L324" t="s">
        <v>213</v>
      </c>
      <c r="O324">
        <v>0</v>
      </c>
      <c r="Q324" s="2"/>
      <c r="S324">
        <v>0</v>
      </c>
      <c r="T324" t="s">
        <v>213</v>
      </c>
      <c r="W324" t="s">
        <v>214</v>
      </c>
      <c r="X324">
        <v>0</v>
      </c>
    </row>
    <row r="325" spans="1:24" x14ac:dyDescent="0.25">
      <c r="A325">
        <v>2236</v>
      </c>
      <c r="B325" t="s">
        <v>1058</v>
      </c>
      <c r="C325" t="s">
        <v>1059</v>
      </c>
      <c r="D325" t="s">
        <v>232</v>
      </c>
      <c r="G325" s="2">
        <v>40878</v>
      </c>
      <c r="H325" s="2"/>
      <c r="I325" t="s">
        <v>226</v>
      </c>
      <c r="J325" t="s">
        <v>211</v>
      </c>
      <c r="K325" t="s">
        <v>888</v>
      </c>
      <c r="L325" t="s">
        <v>213</v>
      </c>
      <c r="O325">
        <v>0</v>
      </c>
      <c r="Q325" s="2"/>
      <c r="S325">
        <v>0</v>
      </c>
      <c r="T325" t="s">
        <v>213</v>
      </c>
      <c r="W325" t="s">
        <v>214</v>
      </c>
      <c r="X325">
        <v>0</v>
      </c>
    </row>
    <row r="326" spans="1:24" x14ac:dyDescent="0.25">
      <c r="A326">
        <v>809</v>
      </c>
      <c r="B326" t="s">
        <v>1060</v>
      </c>
      <c r="C326" t="s">
        <v>1061</v>
      </c>
      <c r="D326" t="s">
        <v>245</v>
      </c>
      <c r="F326" t="s">
        <v>1062</v>
      </c>
      <c r="G326" s="2">
        <v>38047</v>
      </c>
      <c r="H326" s="2">
        <v>43951</v>
      </c>
      <c r="I326" t="s">
        <v>226</v>
      </c>
      <c r="J326" t="s">
        <v>211</v>
      </c>
      <c r="K326" t="s">
        <v>821</v>
      </c>
      <c r="L326" t="s">
        <v>213</v>
      </c>
      <c r="O326">
        <v>1464</v>
      </c>
      <c r="Q326" s="2"/>
      <c r="S326">
        <v>0</v>
      </c>
      <c r="T326" t="s">
        <v>213</v>
      </c>
      <c r="W326" t="s">
        <v>214</v>
      </c>
      <c r="X326">
        <v>0</v>
      </c>
    </row>
    <row r="327" spans="1:24" x14ac:dyDescent="0.25">
      <c r="A327">
        <v>810</v>
      </c>
      <c r="B327" t="s">
        <v>1063</v>
      </c>
      <c r="C327" t="s">
        <v>1064</v>
      </c>
      <c r="D327" t="s">
        <v>241</v>
      </c>
      <c r="G327" s="2">
        <v>38047</v>
      </c>
      <c r="H327" s="2">
        <v>43951</v>
      </c>
      <c r="I327" t="s">
        <v>226</v>
      </c>
      <c r="J327" t="s">
        <v>211</v>
      </c>
      <c r="K327" t="s">
        <v>821</v>
      </c>
      <c r="L327" t="s">
        <v>213</v>
      </c>
      <c r="O327">
        <v>0</v>
      </c>
      <c r="Q327" s="2"/>
      <c r="S327">
        <v>0</v>
      </c>
      <c r="T327" t="s">
        <v>213</v>
      </c>
      <c r="W327" t="s">
        <v>214</v>
      </c>
      <c r="X327">
        <v>0</v>
      </c>
    </row>
    <row r="328" spans="1:24" x14ac:dyDescent="0.25">
      <c r="A328">
        <v>2237</v>
      </c>
      <c r="B328" t="s">
        <v>1065</v>
      </c>
      <c r="C328" t="s">
        <v>1066</v>
      </c>
      <c r="D328" t="s">
        <v>235</v>
      </c>
      <c r="G328" s="2">
        <v>40878</v>
      </c>
      <c r="H328" s="2"/>
      <c r="I328" t="s">
        <v>218</v>
      </c>
      <c r="J328" t="s">
        <v>211</v>
      </c>
      <c r="K328" t="s">
        <v>888</v>
      </c>
      <c r="L328" t="s">
        <v>213</v>
      </c>
      <c r="O328">
        <v>0</v>
      </c>
      <c r="Q328" s="2"/>
      <c r="S328">
        <v>0</v>
      </c>
      <c r="T328" t="s">
        <v>213</v>
      </c>
      <c r="W328" t="s">
        <v>214</v>
      </c>
      <c r="X328">
        <v>0</v>
      </c>
    </row>
    <row r="329" spans="1:24" x14ac:dyDescent="0.25">
      <c r="A329">
        <v>2238</v>
      </c>
      <c r="B329" t="s">
        <v>1067</v>
      </c>
      <c r="C329" t="s">
        <v>1068</v>
      </c>
      <c r="D329" t="s">
        <v>238</v>
      </c>
      <c r="G329" s="2">
        <v>40878</v>
      </c>
      <c r="H329" s="2"/>
      <c r="I329" t="s">
        <v>218</v>
      </c>
      <c r="J329" t="s">
        <v>211</v>
      </c>
      <c r="K329" t="s">
        <v>888</v>
      </c>
      <c r="L329" t="s">
        <v>213</v>
      </c>
      <c r="O329">
        <v>8</v>
      </c>
      <c r="Q329" s="2"/>
      <c r="S329">
        <v>0</v>
      </c>
      <c r="T329" t="s">
        <v>213</v>
      </c>
      <c r="W329" t="s">
        <v>214</v>
      </c>
      <c r="X329">
        <v>0</v>
      </c>
    </row>
    <row r="330" spans="1:24" x14ac:dyDescent="0.25">
      <c r="A330">
        <v>917</v>
      </c>
      <c r="B330" t="s">
        <v>1069</v>
      </c>
      <c r="C330" t="s">
        <v>1070</v>
      </c>
      <c r="D330" t="s">
        <v>251</v>
      </c>
      <c r="G330" s="2">
        <v>39508</v>
      </c>
      <c r="H330" s="2">
        <v>43708</v>
      </c>
      <c r="I330" t="s">
        <v>226</v>
      </c>
      <c r="J330" t="s">
        <v>211</v>
      </c>
      <c r="K330" t="s">
        <v>1028</v>
      </c>
      <c r="L330" t="s">
        <v>213</v>
      </c>
      <c r="O330">
        <v>0</v>
      </c>
      <c r="Q330" s="2"/>
      <c r="S330">
        <v>0</v>
      </c>
      <c r="T330" t="s">
        <v>213</v>
      </c>
      <c r="W330" t="s">
        <v>214</v>
      </c>
      <c r="X330">
        <v>0</v>
      </c>
    </row>
    <row r="331" spans="1:24" x14ac:dyDescent="0.25">
      <c r="A331">
        <v>956</v>
      </c>
      <c r="B331" t="s">
        <v>1071</v>
      </c>
      <c r="C331" t="s">
        <v>1072</v>
      </c>
      <c r="D331" t="s">
        <v>251</v>
      </c>
      <c r="G331" s="2">
        <v>38169</v>
      </c>
      <c r="H331" s="2"/>
      <c r="I331" t="s">
        <v>226</v>
      </c>
      <c r="J331" t="s">
        <v>211</v>
      </c>
      <c r="K331" t="s">
        <v>729</v>
      </c>
      <c r="L331" t="s">
        <v>213</v>
      </c>
      <c r="O331">
        <v>0</v>
      </c>
      <c r="Q331" s="2"/>
      <c r="S331">
        <v>0</v>
      </c>
      <c r="T331" t="s">
        <v>213</v>
      </c>
      <c r="W331" t="s">
        <v>214</v>
      </c>
      <c r="X331">
        <v>0</v>
      </c>
    </row>
    <row r="332" spans="1:24" x14ac:dyDescent="0.25">
      <c r="A332">
        <v>957</v>
      </c>
      <c r="B332" t="s">
        <v>1073</v>
      </c>
      <c r="C332" t="s">
        <v>1074</v>
      </c>
      <c r="D332" t="s">
        <v>256</v>
      </c>
      <c r="G332" s="2">
        <v>38169</v>
      </c>
      <c r="H332" s="2"/>
      <c r="I332" t="s">
        <v>226</v>
      </c>
      <c r="J332" t="s">
        <v>211</v>
      </c>
      <c r="K332" t="s">
        <v>729</v>
      </c>
      <c r="L332" t="s">
        <v>213</v>
      </c>
      <c r="O332">
        <v>0</v>
      </c>
      <c r="Q332" s="2"/>
      <c r="S332">
        <v>0</v>
      </c>
      <c r="T332" t="s">
        <v>213</v>
      </c>
      <c r="W332" t="s">
        <v>214</v>
      </c>
      <c r="X332">
        <v>0</v>
      </c>
    </row>
    <row r="333" spans="1:24" x14ac:dyDescent="0.25">
      <c r="A333">
        <v>958</v>
      </c>
      <c r="B333" t="s">
        <v>1075</v>
      </c>
      <c r="C333" t="s">
        <v>1076</v>
      </c>
      <c r="D333" t="s">
        <v>210</v>
      </c>
      <c r="G333" s="2">
        <v>37607</v>
      </c>
      <c r="H333" s="2"/>
      <c r="J333" t="s">
        <v>211</v>
      </c>
      <c r="K333" t="s">
        <v>729</v>
      </c>
      <c r="L333" t="s">
        <v>213</v>
      </c>
      <c r="O333">
        <v>0</v>
      </c>
      <c r="Q333" s="2"/>
      <c r="S333">
        <v>0</v>
      </c>
      <c r="T333" t="s">
        <v>213</v>
      </c>
      <c r="W333" t="s">
        <v>214</v>
      </c>
      <c r="X333">
        <v>0</v>
      </c>
    </row>
    <row r="334" spans="1:24" x14ac:dyDescent="0.25">
      <c r="A334">
        <v>959</v>
      </c>
      <c r="B334" t="s">
        <v>1077</v>
      </c>
      <c r="C334" t="s">
        <v>1078</v>
      </c>
      <c r="D334" t="s">
        <v>251</v>
      </c>
      <c r="G334" s="2">
        <v>38169</v>
      </c>
      <c r="H334" s="2">
        <v>44926</v>
      </c>
      <c r="I334" t="s">
        <v>226</v>
      </c>
      <c r="J334" t="s">
        <v>211</v>
      </c>
      <c r="K334" t="s">
        <v>726</v>
      </c>
      <c r="L334" t="s">
        <v>213</v>
      </c>
      <c r="O334">
        <v>0</v>
      </c>
      <c r="Q334" s="2"/>
      <c r="S334">
        <v>0</v>
      </c>
      <c r="T334" t="s">
        <v>213</v>
      </c>
      <c r="W334" t="s">
        <v>214</v>
      </c>
      <c r="X334">
        <v>0</v>
      </c>
    </row>
    <row r="335" spans="1:24" x14ac:dyDescent="0.25">
      <c r="A335">
        <v>960</v>
      </c>
      <c r="B335" t="s">
        <v>1079</v>
      </c>
      <c r="C335" t="s">
        <v>1080</v>
      </c>
      <c r="D335" t="s">
        <v>210</v>
      </c>
      <c r="G335" s="2">
        <v>37614</v>
      </c>
      <c r="H335" s="2">
        <v>44926</v>
      </c>
      <c r="J335" t="s">
        <v>211</v>
      </c>
      <c r="K335" t="s">
        <v>726</v>
      </c>
      <c r="L335" t="s">
        <v>213</v>
      </c>
      <c r="O335">
        <v>0</v>
      </c>
      <c r="Q335" s="2"/>
      <c r="S335">
        <v>0</v>
      </c>
      <c r="T335" t="s">
        <v>213</v>
      </c>
      <c r="W335" t="s">
        <v>214</v>
      </c>
      <c r="X335">
        <v>0</v>
      </c>
    </row>
    <row r="336" spans="1:24" x14ac:dyDescent="0.25">
      <c r="A336">
        <v>961</v>
      </c>
      <c r="B336" t="s">
        <v>1081</v>
      </c>
      <c r="C336" t="s">
        <v>1082</v>
      </c>
      <c r="D336" t="s">
        <v>256</v>
      </c>
      <c r="G336" s="2">
        <v>38169</v>
      </c>
      <c r="H336" s="2">
        <v>44926</v>
      </c>
      <c r="I336" t="s">
        <v>226</v>
      </c>
      <c r="J336" t="s">
        <v>211</v>
      </c>
      <c r="K336" t="s">
        <v>726</v>
      </c>
      <c r="L336" t="s">
        <v>213</v>
      </c>
      <c r="O336">
        <v>0</v>
      </c>
      <c r="Q336" s="2"/>
      <c r="S336">
        <v>0</v>
      </c>
      <c r="T336" t="s">
        <v>213</v>
      </c>
      <c r="W336" t="s">
        <v>214</v>
      </c>
      <c r="X336">
        <v>0</v>
      </c>
    </row>
    <row r="337" spans="1:24" x14ac:dyDescent="0.25">
      <c r="A337">
        <v>416</v>
      </c>
      <c r="B337" t="s">
        <v>1083</v>
      </c>
      <c r="C337" t="s">
        <v>1084</v>
      </c>
      <c r="D337" t="s">
        <v>256</v>
      </c>
      <c r="G337" s="2">
        <v>38169</v>
      </c>
      <c r="H337" s="2">
        <v>45382</v>
      </c>
      <c r="I337" t="s">
        <v>226</v>
      </c>
      <c r="J337" t="s">
        <v>211</v>
      </c>
      <c r="K337" t="s">
        <v>800</v>
      </c>
      <c r="L337" t="s">
        <v>213</v>
      </c>
      <c r="O337">
        <v>0</v>
      </c>
      <c r="Q337" s="2"/>
      <c r="S337">
        <v>0</v>
      </c>
      <c r="T337" t="s">
        <v>213</v>
      </c>
      <c r="W337" t="s">
        <v>214</v>
      </c>
      <c r="X337">
        <v>0</v>
      </c>
    </row>
    <row r="338" spans="1:24" x14ac:dyDescent="0.25">
      <c r="A338">
        <v>918</v>
      </c>
      <c r="B338" t="s">
        <v>1085</v>
      </c>
      <c r="C338" t="s">
        <v>1086</v>
      </c>
      <c r="D338" t="s">
        <v>248</v>
      </c>
      <c r="G338" s="2">
        <v>39508</v>
      </c>
      <c r="H338" s="2">
        <v>43708</v>
      </c>
      <c r="I338" t="s">
        <v>226</v>
      </c>
      <c r="J338" t="s">
        <v>211</v>
      </c>
      <c r="K338" t="s">
        <v>1028</v>
      </c>
      <c r="L338" t="s">
        <v>213</v>
      </c>
      <c r="O338">
        <v>0</v>
      </c>
      <c r="Q338" s="2"/>
      <c r="S338">
        <v>0</v>
      </c>
      <c r="T338" t="s">
        <v>213</v>
      </c>
      <c r="W338" t="s">
        <v>214</v>
      </c>
      <c r="X338">
        <v>0</v>
      </c>
    </row>
    <row r="339" spans="1:24" x14ac:dyDescent="0.25">
      <c r="A339">
        <v>418</v>
      </c>
      <c r="B339" t="s">
        <v>1087</v>
      </c>
      <c r="C339" t="s">
        <v>1088</v>
      </c>
      <c r="D339" t="s">
        <v>300</v>
      </c>
      <c r="G339" s="2">
        <v>38169</v>
      </c>
      <c r="H339" s="2">
        <v>40847</v>
      </c>
      <c r="I339" t="s">
        <v>226</v>
      </c>
      <c r="J339" t="s">
        <v>211</v>
      </c>
      <c r="K339" t="s">
        <v>803</v>
      </c>
      <c r="L339" t="s">
        <v>213</v>
      </c>
      <c r="O339">
        <v>0</v>
      </c>
      <c r="Q339" s="2"/>
      <c r="S339">
        <v>0</v>
      </c>
      <c r="T339" t="s">
        <v>213</v>
      </c>
      <c r="W339" t="s">
        <v>214</v>
      </c>
      <c r="X339">
        <v>0</v>
      </c>
    </row>
    <row r="340" spans="1:24" x14ac:dyDescent="0.25">
      <c r="A340">
        <v>419</v>
      </c>
      <c r="B340" t="s">
        <v>1089</v>
      </c>
      <c r="C340" t="s">
        <v>1090</v>
      </c>
      <c r="D340" t="s">
        <v>229</v>
      </c>
      <c r="G340" s="2">
        <v>38169</v>
      </c>
      <c r="H340" s="2">
        <v>40847</v>
      </c>
      <c r="I340" t="s">
        <v>226</v>
      </c>
      <c r="J340" t="s">
        <v>211</v>
      </c>
      <c r="K340" t="s">
        <v>803</v>
      </c>
      <c r="L340" t="s">
        <v>213</v>
      </c>
      <c r="O340">
        <v>0</v>
      </c>
      <c r="Q340" s="2"/>
      <c r="S340">
        <v>0</v>
      </c>
      <c r="T340" t="s">
        <v>213</v>
      </c>
      <c r="W340" t="s">
        <v>214</v>
      </c>
      <c r="X340">
        <v>0</v>
      </c>
    </row>
    <row r="341" spans="1:24" x14ac:dyDescent="0.25">
      <c r="A341">
        <v>420</v>
      </c>
      <c r="B341" t="s">
        <v>1091</v>
      </c>
      <c r="C341" t="s">
        <v>1092</v>
      </c>
      <c r="D341" t="s">
        <v>297</v>
      </c>
      <c r="G341" s="2">
        <v>38169</v>
      </c>
      <c r="H341" s="2">
        <v>40847</v>
      </c>
      <c r="I341" t="s">
        <v>226</v>
      </c>
      <c r="J341" t="s">
        <v>211</v>
      </c>
      <c r="K341" t="s">
        <v>803</v>
      </c>
      <c r="L341" t="s">
        <v>213</v>
      </c>
      <c r="O341">
        <v>0</v>
      </c>
      <c r="Q341" s="2"/>
      <c r="S341">
        <v>0</v>
      </c>
      <c r="T341" t="s">
        <v>213</v>
      </c>
      <c r="W341" t="s">
        <v>214</v>
      </c>
      <c r="X341">
        <v>0</v>
      </c>
    </row>
    <row r="342" spans="1:24" x14ac:dyDescent="0.25">
      <c r="A342">
        <v>421</v>
      </c>
      <c r="B342" t="s">
        <v>1093</v>
      </c>
      <c r="C342" t="s">
        <v>1094</v>
      </c>
      <c r="D342" t="s">
        <v>256</v>
      </c>
      <c r="G342" s="2">
        <v>38169</v>
      </c>
      <c r="H342" s="2">
        <v>40847</v>
      </c>
      <c r="I342" t="s">
        <v>226</v>
      </c>
      <c r="J342" t="s">
        <v>211</v>
      </c>
      <c r="K342" t="s">
        <v>803</v>
      </c>
      <c r="L342" t="s">
        <v>213</v>
      </c>
      <c r="O342">
        <v>0</v>
      </c>
      <c r="Q342" s="2"/>
      <c r="S342">
        <v>0</v>
      </c>
      <c r="T342" t="s">
        <v>213</v>
      </c>
      <c r="W342" t="s">
        <v>214</v>
      </c>
      <c r="X342">
        <v>0</v>
      </c>
    </row>
    <row r="343" spans="1:24" x14ac:dyDescent="0.25">
      <c r="A343">
        <v>422</v>
      </c>
      <c r="B343" t="s">
        <v>1095</v>
      </c>
      <c r="C343" t="s">
        <v>1096</v>
      </c>
      <c r="D343" t="s">
        <v>256</v>
      </c>
      <c r="G343" s="2">
        <v>38169</v>
      </c>
      <c r="H343" s="2">
        <v>41579</v>
      </c>
      <c r="I343" t="s">
        <v>226</v>
      </c>
      <c r="J343" t="s">
        <v>211</v>
      </c>
      <c r="K343" t="s">
        <v>806</v>
      </c>
      <c r="L343" t="s">
        <v>213</v>
      </c>
      <c r="O343">
        <v>0</v>
      </c>
      <c r="Q343" s="2"/>
      <c r="S343">
        <v>0</v>
      </c>
      <c r="T343" t="s">
        <v>213</v>
      </c>
      <c r="W343" t="s">
        <v>214</v>
      </c>
      <c r="X343">
        <v>0</v>
      </c>
    </row>
    <row r="344" spans="1:24" x14ac:dyDescent="0.25">
      <c r="A344">
        <v>2239</v>
      </c>
      <c r="B344" t="s">
        <v>1097</v>
      </c>
      <c r="C344" t="s">
        <v>1098</v>
      </c>
      <c r="D344" t="s">
        <v>356</v>
      </c>
      <c r="G344" s="2">
        <v>40878</v>
      </c>
      <c r="H344" s="2"/>
      <c r="I344" t="s">
        <v>218</v>
      </c>
      <c r="J344" t="s">
        <v>211</v>
      </c>
      <c r="K344" t="s">
        <v>888</v>
      </c>
      <c r="L344" t="s">
        <v>213</v>
      </c>
      <c r="O344">
        <v>1044</v>
      </c>
      <c r="Q344" s="2"/>
      <c r="S344">
        <v>0</v>
      </c>
      <c r="T344" t="s">
        <v>213</v>
      </c>
      <c r="W344" t="s">
        <v>214</v>
      </c>
      <c r="X344">
        <v>0</v>
      </c>
    </row>
    <row r="345" spans="1:24" x14ac:dyDescent="0.25">
      <c r="A345">
        <v>424</v>
      </c>
      <c r="B345" t="s">
        <v>1099</v>
      </c>
      <c r="C345" t="s">
        <v>1100</v>
      </c>
      <c r="D345" t="s">
        <v>256</v>
      </c>
      <c r="G345" s="2">
        <v>39282</v>
      </c>
      <c r="H345" s="2">
        <v>43251</v>
      </c>
      <c r="I345" t="s">
        <v>226</v>
      </c>
      <c r="J345" t="s">
        <v>211</v>
      </c>
      <c r="K345" t="s">
        <v>595</v>
      </c>
      <c r="L345" t="s">
        <v>213</v>
      </c>
      <c r="O345">
        <v>0</v>
      </c>
      <c r="Q345" s="2"/>
      <c r="S345">
        <v>0</v>
      </c>
      <c r="T345" t="s">
        <v>213</v>
      </c>
      <c r="W345" t="s">
        <v>214</v>
      </c>
      <c r="X345">
        <v>0</v>
      </c>
    </row>
    <row r="346" spans="1:24" x14ac:dyDescent="0.25">
      <c r="A346">
        <v>2240</v>
      </c>
      <c r="B346" t="s">
        <v>1101</v>
      </c>
      <c r="C346" t="s">
        <v>1102</v>
      </c>
      <c r="D346" t="s">
        <v>630</v>
      </c>
      <c r="G346" s="2">
        <v>40878</v>
      </c>
      <c r="H346" s="2"/>
      <c r="I346" t="s">
        <v>218</v>
      </c>
      <c r="J346" t="s">
        <v>211</v>
      </c>
      <c r="K346" t="s">
        <v>888</v>
      </c>
      <c r="L346" t="s">
        <v>213</v>
      </c>
      <c r="O346">
        <v>0</v>
      </c>
      <c r="Q346" s="2"/>
      <c r="S346">
        <v>0</v>
      </c>
      <c r="T346" t="s">
        <v>213</v>
      </c>
      <c r="W346" t="s">
        <v>214</v>
      </c>
      <c r="X346">
        <v>0</v>
      </c>
    </row>
    <row r="347" spans="1:24" x14ac:dyDescent="0.25">
      <c r="A347">
        <v>2241</v>
      </c>
      <c r="B347" t="s">
        <v>1103</v>
      </c>
      <c r="C347" t="s">
        <v>1104</v>
      </c>
      <c r="D347" t="s">
        <v>633</v>
      </c>
      <c r="G347" s="2">
        <v>40878</v>
      </c>
      <c r="H347" s="2"/>
      <c r="I347" t="s">
        <v>218</v>
      </c>
      <c r="J347" t="s">
        <v>211</v>
      </c>
      <c r="K347" t="s">
        <v>888</v>
      </c>
      <c r="L347" t="s">
        <v>213</v>
      </c>
      <c r="O347">
        <v>0</v>
      </c>
      <c r="Q347" s="2"/>
      <c r="S347">
        <v>0</v>
      </c>
      <c r="T347" t="s">
        <v>213</v>
      </c>
      <c r="W347" t="s">
        <v>214</v>
      </c>
      <c r="X347">
        <v>0</v>
      </c>
    </row>
    <row r="348" spans="1:24" x14ac:dyDescent="0.25">
      <c r="A348">
        <v>2242</v>
      </c>
      <c r="B348" t="s">
        <v>1105</v>
      </c>
      <c r="C348" t="s">
        <v>1106</v>
      </c>
      <c r="D348" t="s">
        <v>656</v>
      </c>
      <c r="G348" s="2">
        <v>40878</v>
      </c>
      <c r="H348" s="2"/>
      <c r="I348" t="s">
        <v>226</v>
      </c>
      <c r="J348" t="s">
        <v>211</v>
      </c>
      <c r="K348" t="s">
        <v>888</v>
      </c>
      <c r="L348" t="s">
        <v>213</v>
      </c>
      <c r="O348">
        <v>0</v>
      </c>
      <c r="Q348" s="2"/>
      <c r="S348">
        <v>0</v>
      </c>
      <c r="T348" t="s">
        <v>213</v>
      </c>
      <c r="W348" t="s">
        <v>214</v>
      </c>
      <c r="X348">
        <v>0</v>
      </c>
    </row>
    <row r="349" spans="1:24" x14ac:dyDescent="0.25">
      <c r="A349">
        <v>2243</v>
      </c>
      <c r="B349" t="s">
        <v>1107</v>
      </c>
      <c r="C349" t="s">
        <v>1108</v>
      </c>
      <c r="D349" t="s">
        <v>311</v>
      </c>
      <c r="G349" s="2">
        <v>40878</v>
      </c>
      <c r="H349" s="2"/>
      <c r="I349" t="s">
        <v>226</v>
      </c>
      <c r="J349" t="s">
        <v>211</v>
      </c>
      <c r="K349" t="s">
        <v>888</v>
      </c>
      <c r="L349" t="s">
        <v>213</v>
      </c>
      <c r="O349">
        <v>6642</v>
      </c>
      <c r="Q349" s="2"/>
      <c r="S349">
        <v>0</v>
      </c>
      <c r="T349" t="s">
        <v>213</v>
      </c>
      <c r="W349" t="s">
        <v>214</v>
      </c>
      <c r="X349">
        <v>0</v>
      </c>
    </row>
    <row r="350" spans="1:24" x14ac:dyDescent="0.25">
      <c r="A350">
        <v>429</v>
      </c>
      <c r="B350" t="s">
        <v>1109</v>
      </c>
      <c r="C350" t="s">
        <v>1110</v>
      </c>
      <c r="D350" t="s">
        <v>256</v>
      </c>
      <c r="G350" s="2">
        <v>38169</v>
      </c>
      <c r="H350" s="2">
        <v>43646</v>
      </c>
      <c r="I350" t="s">
        <v>226</v>
      </c>
      <c r="J350" t="s">
        <v>211</v>
      </c>
      <c r="K350" t="s">
        <v>608</v>
      </c>
      <c r="L350" t="s">
        <v>213</v>
      </c>
      <c r="O350">
        <v>0</v>
      </c>
      <c r="Q350" s="2"/>
      <c r="S350">
        <v>0</v>
      </c>
      <c r="T350" t="s">
        <v>213</v>
      </c>
      <c r="W350" t="s">
        <v>214</v>
      </c>
      <c r="X350">
        <v>0</v>
      </c>
    </row>
    <row r="351" spans="1:24" x14ac:dyDescent="0.25">
      <c r="A351">
        <v>2244</v>
      </c>
      <c r="B351" t="s">
        <v>1111</v>
      </c>
      <c r="C351" t="s">
        <v>1112</v>
      </c>
      <c r="D351" t="s">
        <v>297</v>
      </c>
      <c r="G351" s="2">
        <v>40878</v>
      </c>
      <c r="H351" s="2"/>
      <c r="I351" t="s">
        <v>226</v>
      </c>
      <c r="J351" t="s">
        <v>211</v>
      </c>
      <c r="K351" t="s">
        <v>888</v>
      </c>
      <c r="L351" t="s">
        <v>213</v>
      </c>
      <c r="O351">
        <v>0</v>
      </c>
      <c r="Q351" s="2"/>
      <c r="S351">
        <v>0</v>
      </c>
      <c r="T351" t="s">
        <v>213</v>
      </c>
      <c r="W351" t="s">
        <v>214</v>
      </c>
      <c r="X351">
        <v>0</v>
      </c>
    </row>
    <row r="352" spans="1:24" x14ac:dyDescent="0.25">
      <c r="A352">
        <v>2245</v>
      </c>
      <c r="B352" t="s">
        <v>1113</v>
      </c>
      <c r="C352" t="s">
        <v>1114</v>
      </c>
      <c r="D352" t="s">
        <v>338</v>
      </c>
      <c r="G352" s="2">
        <v>40878</v>
      </c>
      <c r="H352" s="2"/>
      <c r="I352" t="s">
        <v>226</v>
      </c>
      <c r="J352" t="s">
        <v>211</v>
      </c>
      <c r="K352" t="s">
        <v>888</v>
      </c>
      <c r="L352" t="s">
        <v>213</v>
      </c>
      <c r="O352">
        <v>0</v>
      </c>
      <c r="Q352" s="2"/>
      <c r="S352">
        <v>0</v>
      </c>
      <c r="T352" t="s">
        <v>213</v>
      </c>
      <c r="W352" t="s">
        <v>214</v>
      </c>
      <c r="X352">
        <v>0</v>
      </c>
    </row>
    <row r="353" spans="1:24" x14ac:dyDescent="0.25">
      <c r="A353">
        <v>2246</v>
      </c>
      <c r="B353" t="s">
        <v>1115</v>
      </c>
      <c r="C353" t="s">
        <v>1116</v>
      </c>
      <c r="D353" t="s">
        <v>251</v>
      </c>
      <c r="G353" s="2">
        <v>40878</v>
      </c>
      <c r="H353" s="2"/>
      <c r="I353" t="s">
        <v>226</v>
      </c>
      <c r="J353" t="s">
        <v>211</v>
      </c>
      <c r="K353" t="s">
        <v>888</v>
      </c>
      <c r="L353" t="s">
        <v>213</v>
      </c>
      <c r="O353">
        <v>0</v>
      </c>
      <c r="Q353" s="2"/>
      <c r="S353">
        <v>0</v>
      </c>
      <c r="T353" t="s">
        <v>213</v>
      </c>
      <c r="W353" t="s">
        <v>214</v>
      </c>
      <c r="X353">
        <v>0</v>
      </c>
    </row>
    <row r="354" spans="1:24" x14ac:dyDescent="0.25">
      <c r="A354">
        <v>433</v>
      </c>
      <c r="B354" t="s">
        <v>1117</v>
      </c>
      <c r="C354" t="s">
        <v>1118</v>
      </c>
      <c r="D354" t="s">
        <v>256</v>
      </c>
      <c r="G354" s="2">
        <v>38169</v>
      </c>
      <c r="H354" s="2"/>
      <c r="I354" t="s">
        <v>226</v>
      </c>
      <c r="J354" t="s">
        <v>211</v>
      </c>
      <c r="K354" t="s">
        <v>641</v>
      </c>
      <c r="L354" t="s">
        <v>213</v>
      </c>
      <c r="O354">
        <v>0</v>
      </c>
      <c r="Q354" s="2"/>
      <c r="S354">
        <v>0</v>
      </c>
      <c r="T354" t="s">
        <v>213</v>
      </c>
      <c r="W354" t="s">
        <v>214</v>
      </c>
      <c r="X354">
        <v>0</v>
      </c>
    </row>
    <row r="355" spans="1:24" x14ac:dyDescent="0.25">
      <c r="A355">
        <v>2247</v>
      </c>
      <c r="B355" t="s">
        <v>1119</v>
      </c>
      <c r="C355" t="s">
        <v>1120</v>
      </c>
      <c r="D355" t="s">
        <v>245</v>
      </c>
      <c r="G355" s="2">
        <v>40878</v>
      </c>
      <c r="H355" s="2"/>
      <c r="I355" t="s">
        <v>226</v>
      </c>
      <c r="J355" t="s">
        <v>211</v>
      </c>
      <c r="K355" t="s">
        <v>888</v>
      </c>
      <c r="L355" t="s">
        <v>213</v>
      </c>
      <c r="O355">
        <v>1457</v>
      </c>
      <c r="Q355" s="2"/>
      <c r="S355">
        <v>0</v>
      </c>
      <c r="T355" t="s">
        <v>213</v>
      </c>
      <c r="W355" t="s">
        <v>214</v>
      </c>
      <c r="X355">
        <v>0</v>
      </c>
    </row>
    <row r="356" spans="1:24" x14ac:dyDescent="0.25">
      <c r="A356">
        <v>2248</v>
      </c>
      <c r="B356" t="s">
        <v>1121</v>
      </c>
      <c r="C356" t="s">
        <v>1122</v>
      </c>
      <c r="D356" t="s">
        <v>412</v>
      </c>
      <c r="G356" s="2">
        <v>40878</v>
      </c>
      <c r="H356" s="2"/>
      <c r="I356" t="s">
        <v>226</v>
      </c>
      <c r="J356" t="s">
        <v>211</v>
      </c>
      <c r="K356" t="s">
        <v>888</v>
      </c>
      <c r="L356" t="s">
        <v>213</v>
      </c>
      <c r="O356">
        <v>7254</v>
      </c>
      <c r="Q356" s="2"/>
      <c r="S356">
        <v>0</v>
      </c>
      <c r="T356" t="s">
        <v>213</v>
      </c>
      <c r="W356" t="s">
        <v>214</v>
      </c>
      <c r="X356">
        <v>0</v>
      </c>
    </row>
    <row r="357" spans="1:24" x14ac:dyDescent="0.25">
      <c r="A357">
        <v>2249</v>
      </c>
      <c r="B357" t="s">
        <v>1123</v>
      </c>
      <c r="C357" t="s">
        <v>1124</v>
      </c>
      <c r="D357" t="s">
        <v>248</v>
      </c>
      <c r="G357" s="2">
        <v>40878</v>
      </c>
      <c r="H357" s="2"/>
      <c r="I357" t="s">
        <v>226</v>
      </c>
      <c r="J357" t="s">
        <v>211</v>
      </c>
      <c r="K357" t="s">
        <v>888</v>
      </c>
      <c r="L357" t="s">
        <v>213</v>
      </c>
      <c r="O357">
        <v>0</v>
      </c>
      <c r="Q357" s="2"/>
      <c r="S357">
        <v>0</v>
      </c>
      <c r="T357" t="s">
        <v>213</v>
      </c>
      <c r="W357" t="s">
        <v>214</v>
      </c>
      <c r="X357">
        <v>0</v>
      </c>
    </row>
    <row r="358" spans="1:24" x14ac:dyDescent="0.25">
      <c r="A358">
        <v>1257</v>
      </c>
      <c r="B358" t="s">
        <v>1125</v>
      </c>
      <c r="C358" t="s">
        <v>1126</v>
      </c>
      <c r="D358" t="s">
        <v>297</v>
      </c>
      <c r="G358" s="2">
        <v>39401</v>
      </c>
      <c r="H358" s="2">
        <v>42035</v>
      </c>
      <c r="I358" t="s">
        <v>226</v>
      </c>
      <c r="J358" t="s">
        <v>211</v>
      </c>
      <c r="K358" t="s">
        <v>734</v>
      </c>
      <c r="L358" t="s">
        <v>213</v>
      </c>
      <c r="O358">
        <v>0</v>
      </c>
      <c r="Q358" s="2"/>
      <c r="S358">
        <v>0</v>
      </c>
      <c r="T358" t="s">
        <v>213</v>
      </c>
      <c r="W358" t="s">
        <v>214</v>
      </c>
      <c r="X358">
        <v>0</v>
      </c>
    </row>
    <row r="359" spans="1:24" x14ac:dyDescent="0.25">
      <c r="A359">
        <v>1258</v>
      </c>
      <c r="B359" t="s">
        <v>1127</v>
      </c>
      <c r="C359" t="s">
        <v>1128</v>
      </c>
      <c r="D359" t="s">
        <v>232</v>
      </c>
      <c r="G359" s="2">
        <v>38047</v>
      </c>
      <c r="H359" s="2">
        <v>43951</v>
      </c>
      <c r="I359" t="s">
        <v>226</v>
      </c>
      <c r="J359" t="s">
        <v>211</v>
      </c>
      <c r="K359" t="s">
        <v>821</v>
      </c>
      <c r="L359" t="s">
        <v>213</v>
      </c>
      <c r="O359">
        <v>0</v>
      </c>
      <c r="Q359" s="2"/>
      <c r="S359">
        <v>0</v>
      </c>
      <c r="T359" t="s">
        <v>213</v>
      </c>
      <c r="W359" t="s">
        <v>214</v>
      </c>
      <c r="X359">
        <v>0</v>
      </c>
    </row>
    <row r="360" spans="1:24" x14ac:dyDescent="0.25">
      <c r="A360">
        <v>1259</v>
      </c>
      <c r="B360" t="s">
        <v>1129</v>
      </c>
      <c r="C360" t="s">
        <v>1130</v>
      </c>
      <c r="D360" t="s">
        <v>633</v>
      </c>
      <c r="G360" s="2">
        <v>38047</v>
      </c>
      <c r="H360" s="2">
        <v>43951</v>
      </c>
      <c r="I360" t="s">
        <v>218</v>
      </c>
      <c r="J360" t="s">
        <v>211</v>
      </c>
      <c r="K360" t="s">
        <v>821</v>
      </c>
      <c r="L360" t="s">
        <v>213</v>
      </c>
      <c r="O360">
        <v>0</v>
      </c>
      <c r="Q360" s="2"/>
      <c r="S360">
        <v>0</v>
      </c>
      <c r="T360" t="s">
        <v>213</v>
      </c>
      <c r="W360" t="s">
        <v>214</v>
      </c>
      <c r="X360">
        <v>0</v>
      </c>
    </row>
    <row r="361" spans="1:24" x14ac:dyDescent="0.25">
      <c r="A361">
        <v>1260</v>
      </c>
      <c r="B361" t="s">
        <v>1131</v>
      </c>
      <c r="C361" t="s">
        <v>1132</v>
      </c>
      <c r="D361" t="s">
        <v>333</v>
      </c>
      <c r="G361" s="2">
        <v>38047</v>
      </c>
      <c r="H361" s="2">
        <v>43951</v>
      </c>
      <c r="I361" t="s">
        <v>226</v>
      </c>
      <c r="J361" t="s">
        <v>211</v>
      </c>
      <c r="K361" t="s">
        <v>821</v>
      </c>
      <c r="L361" t="s">
        <v>213</v>
      </c>
      <c r="O361">
        <v>0</v>
      </c>
      <c r="Q361" s="2"/>
      <c r="S361">
        <v>0</v>
      </c>
      <c r="T361" t="s">
        <v>213</v>
      </c>
      <c r="W361" t="s">
        <v>214</v>
      </c>
      <c r="X361">
        <v>0</v>
      </c>
    </row>
    <row r="362" spans="1:24" x14ac:dyDescent="0.25">
      <c r="A362">
        <v>1261</v>
      </c>
      <c r="B362" t="s">
        <v>1133</v>
      </c>
      <c r="C362" t="s">
        <v>1134</v>
      </c>
      <c r="D362" t="s">
        <v>338</v>
      </c>
      <c r="G362" s="2">
        <v>38047</v>
      </c>
      <c r="H362" s="2">
        <v>43951</v>
      </c>
      <c r="I362" t="s">
        <v>226</v>
      </c>
      <c r="J362" t="s">
        <v>211</v>
      </c>
      <c r="K362" t="s">
        <v>821</v>
      </c>
      <c r="L362" t="s">
        <v>213</v>
      </c>
      <c r="O362">
        <v>0</v>
      </c>
      <c r="Q362" s="2"/>
      <c r="S362">
        <v>0</v>
      </c>
      <c r="T362" t="s">
        <v>213</v>
      </c>
      <c r="W362" t="s">
        <v>214</v>
      </c>
      <c r="X362">
        <v>0</v>
      </c>
    </row>
    <row r="363" spans="1:24" x14ac:dyDescent="0.25">
      <c r="A363">
        <v>1262</v>
      </c>
      <c r="B363" t="s">
        <v>1135</v>
      </c>
      <c r="C363" t="s">
        <v>1136</v>
      </c>
      <c r="D363" t="s">
        <v>232</v>
      </c>
      <c r="G363" s="2">
        <v>38292</v>
      </c>
      <c r="H363" s="2"/>
      <c r="I363" t="s">
        <v>226</v>
      </c>
      <c r="J363" t="s">
        <v>211</v>
      </c>
      <c r="K363" t="s">
        <v>687</v>
      </c>
      <c r="L363" t="s">
        <v>213</v>
      </c>
      <c r="O363">
        <v>0</v>
      </c>
      <c r="Q363" s="2"/>
      <c r="S363">
        <v>0</v>
      </c>
      <c r="T363" t="s">
        <v>900</v>
      </c>
      <c r="W363" t="s">
        <v>214</v>
      </c>
      <c r="X363">
        <v>0</v>
      </c>
    </row>
    <row r="364" spans="1:24" x14ac:dyDescent="0.25">
      <c r="A364">
        <v>1263</v>
      </c>
      <c r="B364" t="s">
        <v>1137</v>
      </c>
      <c r="C364" t="s">
        <v>1138</v>
      </c>
      <c r="D364" t="s">
        <v>633</v>
      </c>
      <c r="G364" s="2">
        <v>38292</v>
      </c>
      <c r="H364" s="2"/>
      <c r="I364" t="s">
        <v>218</v>
      </c>
      <c r="J364" t="s">
        <v>211</v>
      </c>
      <c r="K364" t="s">
        <v>687</v>
      </c>
      <c r="L364" t="s">
        <v>213</v>
      </c>
      <c r="O364">
        <v>0</v>
      </c>
      <c r="Q364" s="2"/>
      <c r="S364">
        <v>0</v>
      </c>
      <c r="T364" t="s">
        <v>213</v>
      </c>
      <c r="W364" t="s">
        <v>214</v>
      </c>
      <c r="X364">
        <v>0</v>
      </c>
    </row>
    <row r="365" spans="1:24" x14ac:dyDescent="0.25">
      <c r="A365">
        <v>1264</v>
      </c>
      <c r="B365" t="s">
        <v>1139</v>
      </c>
      <c r="C365" t="s">
        <v>1140</v>
      </c>
      <c r="D365" t="s">
        <v>333</v>
      </c>
      <c r="G365" s="2">
        <v>38292</v>
      </c>
      <c r="H365" s="2"/>
      <c r="I365" t="s">
        <v>226</v>
      </c>
      <c r="J365" t="s">
        <v>211</v>
      </c>
      <c r="K365" t="s">
        <v>687</v>
      </c>
      <c r="L365" t="s">
        <v>213</v>
      </c>
      <c r="O365">
        <v>0</v>
      </c>
      <c r="Q365" s="2"/>
      <c r="S365">
        <v>0</v>
      </c>
      <c r="T365" t="s">
        <v>213</v>
      </c>
      <c r="W365" t="s">
        <v>214</v>
      </c>
      <c r="X365">
        <v>0</v>
      </c>
    </row>
    <row r="366" spans="1:24" x14ac:dyDescent="0.25">
      <c r="A366">
        <v>1265</v>
      </c>
      <c r="B366" t="s">
        <v>1141</v>
      </c>
      <c r="C366" t="s">
        <v>1142</v>
      </c>
      <c r="D366" t="s">
        <v>338</v>
      </c>
      <c r="G366" s="2">
        <v>38292</v>
      </c>
      <c r="H366" s="2"/>
      <c r="I366" t="s">
        <v>226</v>
      </c>
      <c r="J366" t="s">
        <v>211</v>
      </c>
      <c r="K366" t="s">
        <v>687</v>
      </c>
      <c r="L366" t="s">
        <v>213</v>
      </c>
      <c r="O366">
        <v>0</v>
      </c>
      <c r="Q366" s="2"/>
      <c r="S366">
        <v>0</v>
      </c>
      <c r="T366" t="s">
        <v>900</v>
      </c>
      <c r="W366" t="s">
        <v>214</v>
      </c>
      <c r="X366">
        <v>0</v>
      </c>
    </row>
    <row r="367" spans="1:24" x14ac:dyDescent="0.25">
      <c r="A367">
        <v>1266</v>
      </c>
      <c r="B367" t="s">
        <v>1143</v>
      </c>
      <c r="C367" t="s">
        <v>1144</v>
      </c>
      <c r="D367" t="s">
        <v>232</v>
      </c>
      <c r="G367" s="2">
        <v>39105</v>
      </c>
      <c r="H367" s="2">
        <v>42643</v>
      </c>
      <c r="I367" t="s">
        <v>226</v>
      </c>
      <c r="J367" t="s">
        <v>211</v>
      </c>
      <c r="K367" t="s">
        <v>832</v>
      </c>
      <c r="L367" t="s">
        <v>213</v>
      </c>
      <c r="O367">
        <v>0</v>
      </c>
      <c r="Q367" s="2"/>
      <c r="S367">
        <v>0</v>
      </c>
      <c r="T367" t="s">
        <v>213</v>
      </c>
      <c r="W367" t="s">
        <v>214</v>
      </c>
      <c r="X367">
        <v>0</v>
      </c>
    </row>
    <row r="368" spans="1:24" x14ac:dyDescent="0.25">
      <c r="A368">
        <v>1267</v>
      </c>
      <c r="B368" t="s">
        <v>1145</v>
      </c>
      <c r="C368" t="s">
        <v>1146</v>
      </c>
      <c r="D368" t="s">
        <v>633</v>
      </c>
      <c r="G368" s="2">
        <v>39105</v>
      </c>
      <c r="H368" s="2">
        <v>42643</v>
      </c>
      <c r="I368" t="s">
        <v>218</v>
      </c>
      <c r="J368" t="s">
        <v>211</v>
      </c>
      <c r="K368" t="s">
        <v>832</v>
      </c>
      <c r="L368" t="s">
        <v>213</v>
      </c>
      <c r="O368">
        <v>0</v>
      </c>
      <c r="Q368" s="2"/>
      <c r="S368">
        <v>0</v>
      </c>
      <c r="T368" t="s">
        <v>213</v>
      </c>
      <c r="W368" t="s">
        <v>214</v>
      </c>
      <c r="X368">
        <v>0</v>
      </c>
    </row>
    <row r="369" spans="1:24" x14ac:dyDescent="0.25">
      <c r="A369">
        <v>1268</v>
      </c>
      <c r="B369" t="s">
        <v>1147</v>
      </c>
      <c r="C369" t="s">
        <v>1148</v>
      </c>
      <c r="D369" t="s">
        <v>333</v>
      </c>
      <c r="G369" s="2">
        <v>39105</v>
      </c>
      <c r="H369" s="2">
        <v>42643</v>
      </c>
      <c r="I369" t="s">
        <v>226</v>
      </c>
      <c r="J369" t="s">
        <v>211</v>
      </c>
      <c r="K369" t="s">
        <v>832</v>
      </c>
      <c r="L369" t="s">
        <v>213</v>
      </c>
      <c r="O369">
        <v>0</v>
      </c>
      <c r="Q369" s="2"/>
      <c r="S369">
        <v>0</v>
      </c>
      <c r="T369" t="s">
        <v>213</v>
      </c>
      <c r="W369" t="s">
        <v>214</v>
      </c>
      <c r="X369">
        <v>0</v>
      </c>
    </row>
    <row r="370" spans="1:24" x14ac:dyDescent="0.25">
      <c r="A370">
        <v>1269</v>
      </c>
      <c r="B370" t="s">
        <v>1149</v>
      </c>
      <c r="C370" t="s">
        <v>1150</v>
      </c>
      <c r="D370" t="s">
        <v>338</v>
      </c>
      <c r="G370" s="2">
        <v>39105</v>
      </c>
      <c r="H370" s="2">
        <v>42643</v>
      </c>
      <c r="I370" t="s">
        <v>226</v>
      </c>
      <c r="J370" t="s">
        <v>211</v>
      </c>
      <c r="K370" t="s">
        <v>832</v>
      </c>
      <c r="L370" t="s">
        <v>213</v>
      </c>
      <c r="O370">
        <v>0</v>
      </c>
      <c r="Q370" s="2"/>
      <c r="S370">
        <v>0</v>
      </c>
      <c r="T370" t="s">
        <v>213</v>
      </c>
      <c r="W370" t="s">
        <v>214</v>
      </c>
      <c r="X370">
        <v>0</v>
      </c>
    </row>
    <row r="371" spans="1:24" x14ac:dyDescent="0.25">
      <c r="A371">
        <v>1270</v>
      </c>
      <c r="B371" t="s">
        <v>1151</v>
      </c>
      <c r="C371" t="s">
        <v>1152</v>
      </c>
      <c r="D371" t="s">
        <v>232</v>
      </c>
      <c r="G371" s="2">
        <v>39356</v>
      </c>
      <c r="H371" s="2">
        <v>43248</v>
      </c>
      <c r="I371" t="s">
        <v>226</v>
      </c>
      <c r="J371" t="s">
        <v>211</v>
      </c>
      <c r="K371" t="s">
        <v>495</v>
      </c>
      <c r="L371" t="s">
        <v>213</v>
      </c>
      <c r="O371">
        <v>0</v>
      </c>
      <c r="Q371" s="2"/>
      <c r="S371">
        <v>0</v>
      </c>
      <c r="T371" t="s">
        <v>213</v>
      </c>
      <c r="W371" t="s">
        <v>214</v>
      </c>
      <c r="X371">
        <v>0</v>
      </c>
    </row>
    <row r="372" spans="1:24" x14ac:dyDescent="0.25">
      <c r="A372">
        <v>1271</v>
      </c>
      <c r="B372" t="s">
        <v>1153</v>
      </c>
      <c r="C372" t="s">
        <v>1154</v>
      </c>
      <c r="D372" t="s">
        <v>633</v>
      </c>
      <c r="G372" s="2">
        <v>39356</v>
      </c>
      <c r="H372" s="2">
        <v>43248</v>
      </c>
      <c r="I372" t="s">
        <v>218</v>
      </c>
      <c r="J372" t="s">
        <v>211</v>
      </c>
      <c r="K372" t="s">
        <v>495</v>
      </c>
      <c r="L372" t="s">
        <v>213</v>
      </c>
      <c r="O372">
        <v>0</v>
      </c>
      <c r="Q372" s="2"/>
      <c r="S372">
        <v>0</v>
      </c>
      <c r="T372" t="s">
        <v>213</v>
      </c>
      <c r="W372" t="s">
        <v>214</v>
      </c>
      <c r="X372">
        <v>0</v>
      </c>
    </row>
    <row r="373" spans="1:24" x14ac:dyDescent="0.25">
      <c r="A373">
        <v>1272</v>
      </c>
      <c r="B373" t="s">
        <v>1155</v>
      </c>
      <c r="C373" t="s">
        <v>1156</v>
      </c>
      <c r="D373" t="s">
        <v>333</v>
      </c>
      <c r="G373" s="2">
        <v>39356</v>
      </c>
      <c r="H373" s="2">
        <v>43248</v>
      </c>
      <c r="I373" t="s">
        <v>226</v>
      </c>
      <c r="J373" t="s">
        <v>211</v>
      </c>
      <c r="K373" t="s">
        <v>495</v>
      </c>
      <c r="L373" t="s">
        <v>213</v>
      </c>
      <c r="O373">
        <v>0</v>
      </c>
      <c r="Q373" s="2"/>
      <c r="S373">
        <v>0</v>
      </c>
      <c r="T373" t="s">
        <v>213</v>
      </c>
      <c r="W373" t="s">
        <v>214</v>
      </c>
      <c r="X373">
        <v>0</v>
      </c>
    </row>
    <row r="374" spans="1:24" x14ac:dyDescent="0.25">
      <c r="A374">
        <v>1273</v>
      </c>
      <c r="B374" t="s">
        <v>1157</v>
      </c>
      <c r="C374" t="s">
        <v>1158</v>
      </c>
      <c r="D374" t="s">
        <v>338</v>
      </c>
      <c r="G374" s="2">
        <v>39356</v>
      </c>
      <c r="H374" s="2">
        <v>43248</v>
      </c>
      <c r="I374" t="s">
        <v>226</v>
      </c>
      <c r="J374" t="s">
        <v>211</v>
      </c>
      <c r="K374" t="s">
        <v>495</v>
      </c>
      <c r="L374" t="s">
        <v>213</v>
      </c>
      <c r="O374">
        <v>0</v>
      </c>
      <c r="Q374" s="2"/>
      <c r="S374">
        <v>0</v>
      </c>
      <c r="T374" t="s">
        <v>213</v>
      </c>
      <c r="W374" t="s">
        <v>214</v>
      </c>
      <c r="X374">
        <v>0</v>
      </c>
    </row>
    <row r="375" spans="1:24" x14ac:dyDescent="0.25">
      <c r="A375">
        <v>1274</v>
      </c>
      <c r="B375" t="s">
        <v>1159</v>
      </c>
      <c r="C375" t="s">
        <v>1160</v>
      </c>
      <c r="D375" t="s">
        <v>232</v>
      </c>
      <c r="G375" s="2">
        <v>39401</v>
      </c>
      <c r="H375" s="2">
        <v>42035</v>
      </c>
      <c r="I375" t="s">
        <v>226</v>
      </c>
      <c r="J375" t="s">
        <v>211</v>
      </c>
      <c r="K375" t="s">
        <v>734</v>
      </c>
      <c r="L375" t="s">
        <v>213</v>
      </c>
      <c r="O375">
        <v>0</v>
      </c>
      <c r="Q375" s="2"/>
      <c r="S375">
        <v>0</v>
      </c>
      <c r="T375" t="s">
        <v>213</v>
      </c>
      <c r="W375" t="s">
        <v>214</v>
      </c>
      <c r="X375">
        <v>0</v>
      </c>
    </row>
    <row r="376" spans="1:24" x14ac:dyDescent="0.25">
      <c r="A376">
        <v>1275</v>
      </c>
      <c r="B376" t="s">
        <v>1161</v>
      </c>
      <c r="C376" t="s">
        <v>1162</v>
      </c>
      <c r="D376" t="s">
        <v>633</v>
      </c>
      <c r="G376" s="2">
        <v>39401</v>
      </c>
      <c r="H376" s="2">
        <v>42035</v>
      </c>
      <c r="I376" t="s">
        <v>218</v>
      </c>
      <c r="J376" t="s">
        <v>211</v>
      </c>
      <c r="K376" t="s">
        <v>734</v>
      </c>
      <c r="L376" t="s">
        <v>213</v>
      </c>
      <c r="O376">
        <v>0</v>
      </c>
      <c r="Q376" s="2"/>
      <c r="S376">
        <v>0</v>
      </c>
      <c r="T376" t="s">
        <v>213</v>
      </c>
      <c r="W376" t="s">
        <v>214</v>
      </c>
      <c r="X376">
        <v>0</v>
      </c>
    </row>
    <row r="377" spans="1:24" x14ac:dyDescent="0.25">
      <c r="A377">
        <v>1276</v>
      </c>
      <c r="B377" t="s">
        <v>1163</v>
      </c>
      <c r="C377" t="s">
        <v>1164</v>
      </c>
      <c r="D377" t="s">
        <v>333</v>
      </c>
      <c r="G377" s="2">
        <v>39401</v>
      </c>
      <c r="H377" s="2">
        <v>42035</v>
      </c>
      <c r="I377" t="s">
        <v>226</v>
      </c>
      <c r="J377" t="s">
        <v>211</v>
      </c>
      <c r="K377" t="s">
        <v>734</v>
      </c>
      <c r="L377" t="s">
        <v>213</v>
      </c>
      <c r="O377">
        <v>0</v>
      </c>
      <c r="Q377" s="2"/>
      <c r="S377">
        <v>0</v>
      </c>
      <c r="T377" t="s">
        <v>213</v>
      </c>
      <c r="W377" t="s">
        <v>214</v>
      </c>
      <c r="X377">
        <v>0</v>
      </c>
    </row>
    <row r="378" spans="1:24" x14ac:dyDescent="0.25">
      <c r="A378">
        <v>1277</v>
      </c>
      <c r="B378" t="s">
        <v>1165</v>
      </c>
      <c r="C378" t="s">
        <v>1166</v>
      </c>
      <c r="D378" t="s">
        <v>338</v>
      </c>
      <c r="G378" s="2">
        <v>39401</v>
      </c>
      <c r="H378" s="2">
        <v>42035</v>
      </c>
      <c r="I378" t="s">
        <v>226</v>
      </c>
      <c r="J378" t="s">
        <v>211</v>
      </c>
      <c r="K378" t="s">
        <v>734</v>
      </c>
      <c r="L378" t="s">
        <v>213</v>
      </c>
      <c r="O378">
        <v>0</v>
      </c>
      <c r="Q378" s="2"/>
      <c r="S378">
        <v>0</v>
      </c>
      <c r="T378" t="s">
        <v>213</v>
      </c>
      <c r="W378" t="s">
        <v>214</v>
      </c>
      <c r="X378">
        <v>0</v>
      </c>
    </row>
    <row r="379" spans="1:24" x14ac:dyDescent="0.25">
      <c r="A379">
        <v>1278</v>
      </c>
      <c r="B379" t="s">
        <v>1167</v>
      </c>
      <c r="C379" t="s">
        <v>1168</v>
      </c>
      <c r="D379" t="s">
        <v>222</v>
      </c>
      <c r="G379" s="2">
        <v>39630</v>
      </c>
      <c r="H379" s="2">
        <v>40755</v>
      </c>
      <c r="I379" t="s">
        <v>218</v>
      </c>
      <c r="J379" t="s">
        <v>211</v>
      </c>
      <c r="K379" t="s">
        <v>242</v>
      </c>
      <c r="L379" t="s">
        <v>213</v>
      </c>
      <c r="O379">
        <v>0</v>
      </c>
      <c r="Q379" s="2"/>
      <c r="S379">
        <v>0</v>
      </c>
      <c r="T379" t="s">
        <v>213</v>
      </c>
      <c r="W379" t="s">
        <v>214</v>
      </c>
      <c r="X379">
        <v>0</v>
      </c>
    </row>
    <row r="380" spans="1:24" x14ac:dyDescent="0.25">
      <c r="A380">
        <v>1279</v>
      </c>
      <c r="B380" t="s">
        <v>1169</v>
      </c>
      <c r="C380" t="s">
        <v>1170</v>
      </c>
      <c r="D380" t="s">
        <v>225</v>
      </c>
      <c r="G380" s="2">
        <v>39630</v>
      </c>
      <c r="H380" s="2">
        <v>40755</v>
      </c>
      <c r="I380" t="s">
        <v>226</v>
      </c>
      <c r="J380" t="s">
        <v>211</v>
      </c>
      <c r="K380" t="s">
        <v>242</v>
      </c>
      <c r="L380" t="s">
        <v>213</v>
      </c>
      <c r="O380">
        <v>1451</v>
      </c>
      <c r="Q380" s="2"/>
      <c r="S380">
        <v>0</v>
      </c>
      <c r="T380" t="s">
        <v>213</v>
      </c>
      <c r="W380" t="s">
        <v>214</v>
      </c>
      <c r="X380">
        <v>0</v>
      </c>
    </row>
    <row r="381" spans="1:24" x14ac:dyDescent="0.25">
      <c r="A381">
        <v>1280</v>
      </c>
      <c r="B381" t="s">
        <v>1171</v>
      </c>
      <c r="C381" t="s">
        <v>1172</v>
      </c>
      <c r="D381" t="s">
        <v>229</v>
      </c>
      <c r="G381" s="2">
        <v>39630</v>
      </c>
      <c r="H381" s="2">
        <v>40755</v>
      </c>
      <c r="I381" t="s">
        <v>226</v>
      </c>
      <c r="J381" t="s">
        <v>211</v>
      </c>
      <c r="K381" t="s">
        <v>242</v>
      </c>
      <c r="L381" t="s">
        <v>213</v>
      </c>
      <c r="O381">
        <v>0</v>
      </c>
      <c r="Q381" s="2"/>
      <c r="S381">
        <v>0</v>
      </c>
      <c r="T381" t="s">
        <v>213</v>
      </c>
      <c r="W381" t="s">
        <v>214</v>
      </c>
      <c r="X381">
        <v>0</v>
      </c>
    </row>
    <row r="382" spans="1:24" x14ac:dyDescent="0.25">
      <c r="A382">
        <v>1281</v>
      </c>
      <c r="B382" t="s">
        <v>1173</v>
      </c>
      <c r="C382" t="s">
        <v>1174</v>
      </c>
      <c r="D382" t="s">
        <v>235</v>
      </c>
      <c r="G382" s="2">
        <v>39630</v>
      </c>
      <c r="H382" s="2">
        <v>40755</v>
      </c>
      <c r="I382" t="s">
        <v>218</v>
      </c>
      <c r="J382" t="s">
        <v>211</v>
      </c>
      <c r="K382" t="s">
        <v>242</v>
      </c>
      <c r="L382" t="s">
        <v>213</v>
      </c>
      <c r="O382">
        <v>0</v>
      </c>
      <c r="Q382" s="2"/>
      <c r="S382">
        <v>0</v>
      </c>
      <c r="T382" t="s">
        <v>213</v>
      </c>
      <c r="W382" t="s">
        <v>214</v>
      </c>
      <c r="X382">
        <v>0</v>
      </c>
    </row>
    <row r="383" spans="1:24" x14ac:dyDescent="0.25">
      <c r="A383">
        <v>1282</v>
      </c>
      <c r="B383" t="s">
        <v>1175</v>
      </c>
      <c r="C383" t="s">
        <v>1176</v>
      </c>
      <c r="D383" t="s">
        <v>238</v>
      </c>
      <c r="G383" s="2">
        <v>39630</v>
      </c>
      <c r="H383" s="2">
        <v>40755</v>
      </c>
      <c r="I383" t="s">
        <v>218</v>
      </c>
      <c r="J383" t="s">
        <v>211</v>
      </c>
      <c r="K383" t="s">
        <v>242</v>
      </c>
      <c r="L383" t="s">
        <v>213</v>
      </c>
      <c r="O383">
        <v>8</v>
      </c>
      <c r="Q383" s="2"/>
      <c r="S383">
        <v>0</v>
      </c>
      <c r="T383" t="s">
        <v>213</v>
      </c>
      <c r="W383" t="s">
        <v>214</v>
      </c>
      <c r="X383">
        <v>0</v>
      </c>
    </row>
    <row r="384" spans="1:24" x14ac:dyDescent="0.25">
      <c r="A384">
        <v>1283</v>
      </c>
      <c r="B384" t="s">
        <v>1177</v>
      </c>
      <c r="C384" t="s">
        <v>1178</v>
      </c>
      <c r="D384" t="s">
        <v>356</v>
      </c>
      <c r="G384" s="2">
        <v>39630</v>
      </c>
      <c r="H384" s="2">
        <v>40755</v>
      </c>
      <c r="I384" t="s">
        <v>218</v>
      </c>
      <c r="J384" t="s">
        <v>211</v>
      </c>
      <c r="K384" t="s">
        <v>242</v>
      </c>
      <c r="L384" t="s">
        <v>213</v>
      </c>
      <c r="O384">
        <v>1044</v>
      </c>
      <c r="Q384" s="2"/>
      <c r="S384">
        <v>0</v>
      </c>
      <c r="T384" t="s">
        <v>213</v>
      </c>
      <c r="W384" t="s">
        <v>214</v>
      </c>
      <c r="X384">
        <v>0</v>
      </c>
    </row>
    <row r="385" spans="1:24" x14ac:dyDescent="0.25">
      <c r="A385">
        <v>1284</v>
      </c>
      <c r="B385" t="s">
        <v>1179</v>
      </c>
      <c r="C385" t="s">
        <v>1180</v>
      </c>
      <c r="D385" t="s">
        <v>630</v>
      </c>
      <c r="G385" s="2">
        <v>39630</v>
      </c>
      <c r="H385" s="2">
        <v>40755</v>
      </c>
      <c r="I385" t="s">
        <v>218</v>
      </c>
      <c r="J385" t="s">
        <v>211</v>
      </c>
      <c r="K385" t="s">
        <v>242</v>
      </c>
      <c r="L385" t="s">
        <v>213</v>
      </c>
      <c r="O385">
        <v>0</v>
      </c>
      <c r="Q385" s="2"/>
      <c r="S385">
        <v>0</v>
      </c>
      <c r="T385" t="s">
        <v>213</v>
      </c>
      <c r="W385" t="s">
        <v>214</v>
      </c>
      <c r="X385">
        <v>0</v>
      </c>
    </row>
    <row r="386" spans="1:24" x14ac:dyDescent="0.25">
      <c r="A386">
        <v>1285</v>
      </c>
      <c r="B386" t="s">
        <v>1181</v>
      </c>
      <c r="C386" t="s">
        <v>1182</v>
      </c>
      <c r="D386" t="s">
        <v>294</v>
      </c>
      <c r="G386" s="2">
        <v>39630</v>
      </c>
      <c r="H386" s="2">
        <v>40755</v>
      </c>
      <c r="I386" t="s">
        <v>226</v>
      </c>
      <c r="J386" t="s">
        <v>211</v>
      </c>
      <c r="K386" t="s">
        <v>242</v>
      </c>
      <c r="L386" t="s">
        <v>213</v>
      </c>
      <c r="O386">
        <v>0</v>
      </c>
      <c r="Q386" s="2"/>
      <c r="S386">
        <v>0</v>
      </c>
      <c r="T386" t="s">
        <v>213</v>
      </c>
      <c r="W386" t="s">
        <v>214</v>
      </c>
      <c r="X386">
        <v>0</v>
      </c>
    </row>
    <row r="387" spans="1:24" x14ac:dyDescent="0.25">
      <c r="A387">
        <v>1286</v>
      </c>
      <c r="B387" t="s">
        <v>1183</v>
      </c>
      <c r="C387" t="s">
        <v>1184</v>
      </c>
      <c r="D387" t="s">
        <v>314</v>
      </c>
      <c r="G387" s="2">
        <v>39630</v>
      </c>
      <c r="H387" s="2">
        <v>40755</v>
      </c>
      <c r="I387" t="s">
        <v>226</v>
      </c>
      <c r="J387" t="s">
        <v>211</v>
      </c>
      <c r="K387" t="s">
        <v>242</v>
      </c>
      <c r="L387" t="s">
        <v>213</v>
      </c>
      <c r="O387">
        <v>11</v>
      </c>
      <c r="Q387" s="2"/>
      <c r="S387">
        <v>0</v>
      </c>
      <c r="T387" t="s">
        <v>213</v>
      </c>
      <c r="W387" t="s">
        <v>214</v>
      </c>
      <c r="X387">
        <v>0</v>
      </c>
    </row>
    <row r="388" spans="1:24" x14ac:dyDescent="0.25">
      <c r="A388">
        <v>1287</v>
      </c>
      <c r="B388" t="s">
        <v>1185</v>
      </c>
      <c r="C388" t="s">
        <v>1186</v>
      </c>
      <c r="D388" t="s">
        <v>303</v>
      </c>
      <c r="G388" s="2">
        <v>39630</v>
      </c>
      <c r="H388" s="2">
        <v>40755</v>
      </c>
      <c r="I388" t="s">
        <v>226</v>
      </c>
      <c r="J388" t="s">
        <v>211</v>
      </c>
      <c r="K388" t="s">
        <v>242</v>
      </c>
      <c r="L388" t="s">
        <v>213</v>
      </c>
      <c r="O388">
        <v>0</v>
      </c>
      <c r="Q388" s="2"/>
      <c r="S388">
        <v>0</v>
      </c>
      <c r="T388" t="s">
        <v>213</v>
      </c>
      <c r="W388" t="s">
        <v>214</v>
      </c>
      <c r="X388">
        <v>0</v>
      </c>
    </row>
    <row r="389" spans="1:24" x14ac:dyDescent="0.25">
      <c r="A389">
        <v>1288</v>
      </c>
      <c r="B389" t="s">
        <v>1187</v>
      </c>
      <c r="C389" t="s">
        <v>1188</v>
      </c>
      <c r="D389" t="s">
        <v>656</v>
      </c>
      <c r="G389" s="2">
        <v>39630</v>
      </c>
      <c r="H389" s="2">
        <v>40755</v>
      </c>
      <c r="I389" t="s">
        <v>226</v>
      </c>
      <c r="J389" t="s">
        <v>211</v>
      </c>
      <c r="K389" t="s">
        <v>242</v>
      </c>
      <c r="L389" t="s">
        <v>213</v>
      </c>
      <c r="O389">
        <v>0</v>
      </c>
      <c r="Q389" s="2"/>
      <c r="S389">
        <v>0</v>
      </c>
      <c r="T389" t="s">
        <v>213</v>
      </c>
      <c r="W389" t="s">
        <v>214</v>
      </c>
      <c r="X389">
        <v>0</v>
      </c>
    </row>
    <row r="390" spans="1:24" x14ac:dyDescent="0.25">
      <c r="A390">
        <v>1289</v>
      </c>
      <c r="B390" t="s">
        <v>1189</v>
      </c>
      <c r="C390" t="s">
        <v>1190</v>
      </c>
      <c r="D390" t="s">
        <v>311</v>
      </c>
      <c r="G390" s="2">
        <v>39630</v>
      </c>
      <c r="H390" s="2">
        <v>40755</v>
      </c>
      <c r="I390" t="s">
        <v>226</v>
      </c>
      <c r="J390" t="s">
        <v>211</v>
      </c>
      <c r="K390" t="s">
        <v>242</v>
      </c>
      <c r="L390" t="s">
        <v>213</v>
      </c>
      <c r="O390">
        <v>1514</v>
      </c>
      <c r="Q390" s="2"/>
      <c r="S390">
        <v>0</v>
      </c>
      <c r="T390" t="s">
        <v>213</v>
      </c>
      <c r="W390" t="s">
        <v>214</v>
      </c>
      <c r="X390">
        <v>0</v>
      </c>
    </row>
    <row r="391" spans="1:24" x14ac:dyDescent="0.25">
      <c r="A391">
        <v>1290</v>
      </c>
      <c r="B391" t="s">
        <v>1191</v>
      </c>
      <c r="C391" t="s">
        <v>1192</v>
      </c>
      <c r="D391" t="s">
        <v>297</v>
      </c>
      <c r="G391" s="2">
        <v>39630</v>
      </c>
      <c r="H391" s="2">
        <v>40755</v>
      </c>
      <c r="I391" t="s">
        <v>226</v>
      </c>
      <c r="J391" t="s">
        <v>211</v>
      </c>
      <c r="K391" t="s">
        <v>242</v>
      </c>
      <c r="L391" t="s">
        <v>213</v>
      </c>
      <c r="O391">
        <v>0</v>
      </c>
      <c r="Q391" s="2"/>
      <c r="S391">
        <v>0</v>
      </c>
      <c r="T391" t="s">
        <v>213</v>
      </c>
      <c r="W391" t="s">
        <v>214</v>
      </c>
      <c r="X391">
        <v>0</v>
      </c>
    </row>
    <row r="392" spans="1:24" x14ac:dyDescent="0.25">
      <c r="A392">
        <v>1971</v>
      </c>
      <c r="B392" t="s">
        <v>1193</v>
      </c>
      <c r="C392" t="s">
        <v>1194</v>
      </c>
      <c r="D392" t="s">
        <v>333</v>
      </c>
      <c r="G392" s="2">
        <v>40575</v>
      </c>
      <c r="H392" s="2"/>
      <c r="I392" t="s">
        <v>226</v>
      </c>
      <c r="J392" t="s">
        <v>211</v>
      </c>
      <c r="K392" t="s">
        <v>151</v>
      </c>
      <c r="L392" t="s">
        <v>213</v>
      </c>
      <c r="O392">
        <v>0</v>
      </c>
      <c r="Q392" s="2"/>
      <c r="S392">
        <v>0</v>
      </c>
      <c r="T392" t="s">
        <v>213</v>
      </c>
      <c r="W392" t="s">
        <v>214</v>
      </c>
      <c r="X392">
        <v>0</v>
      </c>
    </row>
    <row r="393" spans="1:24" x14ac:dyDescent="0.25">
      <c r="A393">
        <v>1972</v>
      </c>
      <c r="B393" t="s">
        <v>1195</v>
      </c>
      <c r="C393" t="s">
        <v>1196</v>
      </c>
      <c r="D393" t="s">
        <v>294</v>
      </c>
      <c r="G393" s="2">
        <v>40575</v>
      </c>
      <c r="H393" s="2"/>
      <c r="I393" t="s">
        <v>226</v>
      </c>
      <c r="J393" t="s">
        <v>211</v>
      </c>
      <c r="K393" t="s">
        <v>151</v>
      </c>
      <c r="L393" t="s">
        <v>213</v>
      </c>
      <c r="O393">
        <v>0</v>
      </c>
      <c r="Q393" s="2"/>
      <c r="S393">
        <v>0</v>
      </c>
      <c r="T393" t="s">
        <v>213</v>
      </c>
      <c r="W393" t="s">
        <v>214</v>
      </c>
      <c r="X393">
        <v>0</v>
      </c>
    </row>
    <row r="394" spans="1:24" x14ac:dyDescent="0.25">
      <c r="A394">
        <v>1994</v>
      </c>
      <c r="B394" t="s">
        <v>1197</v>
      </c>
      <c r="C394" t="s">
        <v>1198</v>
      </c>
      <c r="D394" t="s">
        <v>241</v>
      </c>
      <c r="G394" s="2">
        <v>33239</v>
      </c>
      <c r="H394" s="2"/>
      <c r="I394" t="s">
        <v>226</v>
      </c>
      <c r="J394" t="s">
        <v>211</v>
      </c>
      <c r="K394" t="s">
        <v>1199</v>
      </c>
      <c r="L394" t="s">
        <v>213</v>
      </c>
      <c r="O394">
        <v>0</v>
      </c>
      <c r="Q394" s="2"/>
      <c r="S394">
        <v>0</v>
      </c>
      <c r="T394" t="s">
        <v>213</v>
      </c>
      <c r="W394" t="s">
        <v>214</v>
      </c>
      <c r="X394">
        <v>0</v>
      </c>
    </row>
    <row r="395" spans="1:24" x14ac:dyDescent="0.25">
      <c r="A395">
        <v>1995</v>
      </c>
      <c r="B395" t="s">
        <v>1200</v>
      </c>
      <c r="C395" t="s">
        <v>1201</v>
      </c>
      <c r="D395" t="s">
        <v>251</v>
      </c>
      <c r="G395" s="2">
        <v>40544</v>
      </c>
      <c r="H395" s="2"/>
      <c r="I395" t="s">
        <v>226</v>
      </c>
      <c r="J395" t="s">
        <v>211</v>
      </c>
      <c r="K395" t="s">
        <v>1199</v>
      </c>
      <c r="L395" t="s">
        <v>213</v>
      </c>
      <c r="O395">
        <v>0</v>
      </c>
      <c r="Q395" s="2"/>
      <c r="S395">
        <v>0</v>
      </c>
      <c r="T395" t="s">
        <v>213</v>
      </c>
      <c r="W395" t="s">
        <v>214</v>
      </c>
      <c r="X395">
        <v>0</v>
      </c>
    </row>
    <row r="396" spans="1:24" x14ac:dyDescent="0.25">
      <c r="A396">
        <v>1996</v>
      </c>
      <c r="B396" t="s">
        <v>1202</v>
      </c>
      <c r="C396" t="s">
        <v>1203</v>
      </c>
      <c r="D396" t="s">
        <v>245</v>
      </c>
      <c r="G396" s="2">
        <v>33239</v>
      </c>
      <c r="H396" s="2"/>
      <c r="I396" t="s">
        <v>226</v>
      </c>
      <c r="J396" t="s">
        <v>211</v>
      </c>
      <c r="K396" t="s">
        <v>1199</v>
      </c>
      <c r="L396" t="s">
        <v>213</v>
      </c>
      <c r="O396">
        <v>6</v>
      </c>
      <c r="Q396" s="2"/>
      <c r="S396">
        <v>0</v>
      </c>
      <c r="T396" t="s">
        <v>213</v>
      </c>
      <c r="W396" t="s">
        <v>214</v>
      </c>
      <c r="X396">
        <v>0</v>
      </c>
    </row>
    <row r="397" spans="1:24" x14ac:dyDescent="0.25">
      <c r="A397">
        <v>2000</v>
      </c>
      <c r="B397" t="s">
        <v>1204</v>
      </c>
      <c r="C397" t="s">
        <v>1205</v>
      </c>
      <c r="D397" t="s">
        <v>245</v>
      </c>
      <c r="G397" s="2">
        <v>40422</v>
      </c>
      <c r="H397" s="2"/>
      <c r="I397" t="s">
        <v>226</v>
      </c>
      <c r="J397" t="s">
        <v>211</v>
      </c>
      <c r="K397" t="s">
        <v>1206</v>
      </c>
      <c r="L397" t="s">
        <v>213</v>
      </c>
      <c r="O397">
        <v>274</v>
      </c>
      <c r="Q397" s="2"/>
      <c r="S397">
        <v>0</v>
      </c>
      <c r="T397" t="s">
        <v>213</v>
      </c>
      <c r="W397" t="s">
        <v>214</v>
      </c>
      <c r="X397">
        <v>0</v>
      </c>
    </row>
    <row r="398" spans="1:24" x14ac:dyDescent="0.25">
      <c r="A398">
        <v>2001</v>
      </c>
      <c r="B398" t="s">
        <v>1207</v>
      </c>
      <c r="C398" t="s">
        <v>1208</v>
      </c>
      <c r="D398" t="s">
        <v>241</v>
      </c>
      <c r="F398" t="s">
        <v>1209</v>
      </c>
      <c r="G398" s="2">
        <v>40422</v>
      </c>
      <c r="H398" s="2"/>
      <c r="I398" t="s">
        <v>226</v>
      </c>
      <c r="J398" t="s">
        <v>211</v>
      </c>
      <c r="K398" t="s">
        <v>1206</v>
      </c>
      <c r="L398" t="s">
        <v>213</v>
      </c>
      <c r="O398">
        <v>0</v>
      </c>
      <c r="Q398" s="2"/>
      <c r="S398">
        <v>0</v>
      </c>
      <c r="T398" t="s">
        <v>213</v>
      </c>
      <c r="W398" t="s">
        <v>214</v>
      </c>
      <c r="X398">
        <v>0</v>
      </c>
    </row>
    <row r="399" spans="1:24" x14ac:dyDescent="0.25">
      <c r="A399">
        <v>2002</v>
      </c>
      <c r="B399" t="s">
        <v>1210</v>
      </c>
      <c r="C399" t="s">
        <v>1211</v>
      </c>
      <c r="D399" t="s">
        <v>251</v>
      </c>
      <c r="F399" t="s">
        <v>1209</v>
      </c>
      <c r="G399" s="2">
        <v>40422</v>
      </c>
      <c r="H399" s="2"/>
      <c r="I399" t="s">
        <v>226</v>
      </c>
      <c r="J399" t="s">
        <v>211</v>
      </c>
      <c r="K399" t="s">
        <v>1206</v>
      </c>
      <c r="L399" t="s">
        <v>213</v>
      </c>
      <c r="O399">
        <v>0</v>
      </c>
      <c r="Q399" s="2"/>
      <c r="S399">
        <v>0</v>
      </c>
      <c r="T399" t="s">
        <v>213</v>
      </c>
      <c r="W399" t="s">
        <v>214</v>
      </c>
      <c r="X399">
        <v>0</v>
      </c>
    </row>
    <row r="400" spans="1:24" x14ac:dyDescent="0.25">
      <c r="A400">
        <v>2381</v>
      </c>
      <c r="B400" t="s">
        <v>1212</v>
      </c>
      <c r="C400" t="s">
        <v>1213</v>
      </c>
      <c r="D400" t="s">
        <v>241</v>
      </c>
      <c r="G400" s="2">
        <v>40909</v>
      </c>
      <c r="H400" s="2">
        <v>42643</v>
      </c>
      <c r="I400" t="s">
        <v>226</v>
      </c>
      <c r="J400" t="s">
        <v>211</v>
      </c>
      <c r="K400" t="s">
        <v>1214</v>
      </c>
      <c r="L400" t="s">
        <v>213</v>
      </c>
      <c r="O400">
        <v>0</v>
      </c>
      <c r="Q400" s="2"/>
      <c r="S400">
        <v>0</v>
      </c>
      <c r="T400" t="s">
        <v>213</v>
      </c>
      <c r="W400" t="s">
        <v>214</v>
      </c>
      <c r="X400">
        <v>0</v>
      </c>
    </row>
    <row r="401" spans="1:24" x14ac:dyDescent="0.25">
      <c r="A401">
        <v>1304</v>
      </c>
      <c r="B401" t="s">
        <v>1215</v>
      </c>
      <c r="C401" t="s">
        <v>1216</v>
      </c>
      <c r="D401" t="s">
        <v>222</v>
      </c>
      <c r="G401" s="2">
        <v>38169</v>
      </c>
      <c r="H401" s="2">
        <v>40755</v>
      </c>
      <c r="I401" t="s">
        <v>218</v>
      </c>
      <c r="J401" t="s">
        <v>211</v>
      </c>
      <c r="K401" t="s">
        <v>525</v>
      </c>
      <c r="L401" t="s">
        <v>213</v>
      </c>
      <c r="O401">
        <v>0</v>
      </c>
      <c r="Q401" s="2"/>
      <c r="S401">
        <v>0</v>
      </c>
      <c r="T401" t="s">
        <v>213</v>
      </c>
      <c r="W401" t="s">
        <v>214</v>
      </c>
      <c r="X401">
        <v>0</v>
      </c>
    </row>
    <row r="402" spans="1:24" x14ac:dyDescent="0.25">
      <c r="A402">
        <v>1305</v>
      </c>
      <c r="B402" t="s">
        <v>1217</v>
      </c>
      <c r="C402" t="s">
        <v>1218</v>
      </c>
      <c r="D402" t="s">
        <v>225</v>
      </c>
      <c r="G402" s="2">
        <v>37895</v>
      </c>
      <c r="H402" s="2">
        <v>40755</v>
      </c>
      <c r="I402" t="s">
        <v>226</v>
      </c>
      <c r="J402" t="s">
        <v>211</v>
      </c>
      <c r="K402" t="s">
        <v>525</v>
      </c>
      <c r="L402" t="s">
        <v>213</v>
      </c>
      <c r="O402">
        <v>1619</v>
      </c>
      <c r="Q402" s="2"/>
      <c r="S402">
        <v>0</v>
      </c>
      <c r="T402" t="s">
        <v>213</v>
      </c>
      <c r="W402" t="s">
        <v>214</v>
      </c>
      <c r="X402">
        <v>0</v>
      </c>
    </row>
    <row r="403" spans="1:24" x14ac:dyDescent="0.25">
      <c r="A403">
        <v>1306</v>
      </c>
      <c r="B403" t="s">
        <v>1219</v>
      </c>
      <c r="C403" t="s">
        <v>1220</v>
      </c>
      <c r="D403" t="s">
        <v>229</v>
      </c>
      <c r="G403" s="2">
        <v>38169</v>
      </c>
      <c r="H403" s="2">
        <v>40755</v>
      </c>
      <c r="I403" t="s">
        <v>226</v>
      </c>
      <c r="J403" t="s">
        <v>211</v>
      </c>
      <c r="K403" t="s">
        <v>525</v>
      </c>
      <c r="L403" t="s">
        <v>213</v>
      </c>
      <c r="O403">
        <v>0</v>
      </c>
      <c r="Q403" s="2"/>
      <c r="S403">
        <v>0</v>
      </c>
      <c r="T403" t="s">
        <v>213</v>
      </c>
      <c r="W403" t="s">
        <v>214</v>
      </c>
      <c r="X403">
        <v>0</v>
      </c>
    </row>
    <row r="404" spans="1:24" x14ac:dyDescent="0.25">
      <c r="A404">
        <v>1307</v>
      </c>
      <c r="B404" t="s">
        <v>1221</v>
      </c>
      <c r="C404" t="s">
        <v>1222</v>
      </c>
      <c r="D404" t="s">
        <v>235</v>
      </c>
      <c r="G404" s="2">
        <v>38169</v>
      </c>
      <c r="H404" s="2">
        <v>40755</v>
      </c>
      <c r="I404" t="s">
        <v>218</v>
      </c>
      <c r="J404" t="s">
        <v>211</v>
      </c>
      <c r="K404" t="s">
        <v>525</v>
      </c>
      <c r="L404" t="s">
        <v>213</v>
      </c>
      <c r="O404">
        <v>0</v>
      </c>
      <c r="Q404" s="2"/>
      <c r="S404">
        <v>0</v>
      </c>
      <c r="T404" t="s">
        <v>213</v>
      </c>
      <c r="W404" t="s">
        <v>214</v>
      </c>
      <c r="X404">
        <v>0</v>
      </c>
    </row>
    <row r="405" spans="1:24" x14ac:dyDescent="0.25">
      <c r="A405">
        <v>1308</v>
      </c>
      <c r="B405" t="s">
        <v>1223</v>
      </c>
      <c r="C405" t="s">
        <v>1224</v>
      </c>
      <c r="D405" t="s">
        <v>238</v>
      </c>
      <c r="G405" s="2">
        <v>37895</v>
      </c>
      <c r="H405" s="2">
        <v>40755</v>
      </c>
      <c r="I405" t="s">
        <v>218</v>
      </c>
      <c r="J405" t="s">
        <v>211</v>
      </c>
      <c r="K405" t="s">
        <v>525</v>
      </c>
      <c r="L405" t="s">
        <v>213</v>
      </c>
      <c r="O405">
        <v>8</v>
      </c>
      <c r="Q405" s="2"/>
      <c r="S405">
        <v>0</v>
      </c>
      <c r="T405" t="s">
        <v>213</v>
      </c>
      <c r="W405" t="s">
        <v>214</v>
      </c>
      <c r="X405">
        <v>0</v>
      </c>
    </row>
    <row r="406" spans="1:24" x14ac:dyDescent="0.25">
      <c r="A406">
        <v>1969</v>
      </c>
      <c r="B406" t="s">
        <v>1225</v>
      </c>
      <c r="C406" t="s">
        <v>1226</v>
      </c>
      <c r="D406" t="s">
        <v>303</v>
      </c>
      <c r="G406" s="2">
        <v>40575</v>
      </c>
      <c r="H406" s="2"/>
      <c r="I406" t="s">
        <v>226</v>
      </c>
      <c r="J406" t="s">
        <v>211</v>
      </c>
      <c r="K406" t="s">
        <v>151</v>
      </c>
      <c r="L406" t="s">
        <v>213</v>
      </c>
      <c r="O406">
        <v>0</v>
      </c>
      <c r="Q406" s="2"/>
      <c r="S406">
        <v>0</v>
      </c>
      <c r="T406" t="s">
        <v>213</v>
      </c>
      <c r="W406" t="s">
        <v>214</v>
      </c>
      <c r="X406">
        <v>0</v>
      </c>
    </row>
    <row r="407" spans="1:24" x14ac:dyDescent="0.25">
      <c r="A407">
        <v>985</v>
      </c>
      <c r="B407" t="s">
        <v>1227</v>
      </c>
      <c r="C407" t="s">
        <v>1228</v>
      </c>
      <c r="D407" t="s">
        <v>251</v>
      </c>
      <c r="G407" s="2">
        <v>39862</v>
      </c>
      <c r="H407" s="2">
        <v>41579</v>
      </c>
      <c r="I407" t="s">
        <v>226</v>
      </c>
      <c r="J407" t="s">
        <v>211</v>
      </c>
      <c r="K407" t="s">
        <v>1229</v>
      </c>
      <c r="L407" t="s">
        <v>213</v>
      </c>
      <c r="O407">
        <v>0</v>
      </c>
      <c r="Q407" s="2"/>
      <c r="S407">
        <v>0</v>
      </c>
      <c r="T407" t="s">
        <v>213</v>
      </c>
      <c r="W407" t="s">
        <v>214</v>
      </c>
      <c r="X407">
        <v>0</v>
      </c>
    </row>
    <row r="408" spans="1:24" x14ac:dyDescent="0.25">
      <c r="A408">
        <v>986</v>
      </c>
      <c r="B408" t="s">
        <v>1230</v>
      </c>
      <c r="C408" t="s">
        <v>1231</v>
      </c>
      <c r="D408" t="s">
        <v>248</v>
      </c>
      <c r="G408" s="2">
        <v>39862</v>
      </c>
      <c r="H408" s="2">
        <v>41579</v>
      </c>
      <c r="I408" t="s">
        <v>226</v>
      </c>
      <c r="J408" t="s">
        <v>211</v>
      </c>
      <c r="K408" t="s">
        <v>1229</v>
      </c>
      <c r="L408" t="s">
        <v>213</v>
      </c>
      <c r="O408">
        <v>0</v>
      </c>
      <c r="Q408" s="2"/>
      <c r="S408">
        <v>0</v>
      </c>
      <c r="T408" t="s">
        <v>213</v>
      </c>
      <c r="W408" t="s">
        <v>214</v>
      </c>
      <c r="X408">
        <v>0</v>
      </c>
    </row>
    <row r="409" spans="1:24" x14ac:dyDescent="0.25">
      <c r="A409">
        <v>987</v>
      </c>
      <c r="B409" t="s">
        <v>1232</v>
      </c>
      <c r="C409" t="s">
        <v>1233</v>
      </c>
      <c r="D409" t="s">
        <v>256</v>
      </c>
      <c r="G409" s="2">
        <v>39862</v>
      </c>
      <c r="H409" s="2">
        <v>41579</v>
      </c>
      <c r="I409" t="s">
        <v>226</v>
      </c>
      <c r="J409" t="s">
        <v>211</v>
      </c>
      <c r="K409" t="s">
        <v>1229</v>
      </c>
      <c r="L409" t="s">
        <v>213</v>
      </c>
      <c r="O409">
        <v>0</v>
      </c>
      <c r="Q409" s="2"/>
      <c r="S409">
        <v>0</v>
      </c>
      <c r="T409" t="s">
        <v>213</v>
      </c>
      <c r="W409" t="s">
        <v>214</v>
      </c>
      <c r="X409">
        <v>0</v>
      </c>
    </row>
    <row r="410" spans="1:24" x14ac:dyDescent="0.25">
      <c r="A410">
        <v>988</v>
      </c>
      <c r="B410" t="s">
        <v>1234</v>
      </c>
      <c r="C410" t="s">
        <v>1235</v>
      </c>
      <c r="D410" t="s">
        <v>210</v>
      </c>
      <c r="G410" s="2">
        <v>39862</v>
      </c>
      <c r="H410" s="2">
        <v>41579</v>
      </c>
      <c r="J410" t="s">
        <v>211</v>
      </c>
      <c r="K410" t="s">
        <v>1229</v>
      </c>
      <c r="L410" t="s">
        <v>213</v>
      </c>
      <c r="O410">
        <v>0</v>
      </c>
      <c r="Q410" s="2"/>
      <c r="S410">
        <v>0</v>
      </c>
      <c r="T410" t="s">
        <v>213</v>
      </c>
      <c r="W410" t="s">
        <v>214</v>
      </c>
      <c r="X410">
        <v>0</v>
      </c>
    </row>
    <row r="411" spans="1:24" x14ac:dyDescent="0.25">
      <c r="A411">
        <v>989</v>
      </c>
      <c r="B411" t="s">
        <v>1236</v>
      </c>
      <c r="C411" t="s">
        <v>1237</v>
      </c>
      <c r="D411" t="s">
        <v>251</v>
      </c>
      <c r="G411" s="2">
        <v>38169</v>
      </c>
      <c r="H411" s="2">
        <v>42063</v>
      </c>
      <c r="I411" t="s">
        <v>226</v>
      </c>
      <c r="J411" t="s">
        <v>211</v>
      </c>
      <c r="K411" t="s">
        <v>1016</v>
      </c>
      <c r="L411" t="s">
        <v>213</v>
      </c>
      <c r="O411">
        <v>0</v>
      </c>
      <c r="Q411" s="2"/>
      <c r="S411">
        <v>0</v>
      </c>
      <c r="T411" t="s">
        <v>213</v>
      </c>
      <c r="W411" t="s">
        <v>214</v>
      </c>
      <c r="X411">
        <v>0</v>
      </c>
    </row>
    <row r="412" spans="1:24" x14ac:dyDescent="0.25">
      <c r="A412">
        <v>2008</v>
      </c>
      <c r="B412" t="s">
        <v>1238</v>
      </c>
      <c r="C412" t="s">
        <v>1239</v>
      </c>
      <c r="D412" t="s">
        <v>241</v>
      </c>
      <c r="G412" s="2">
        <v>38018</v>
      </c>
      <c r="H412" s="2">
        <v>40694</v>
      </c>
      <c r="I412" t="s">
        <v>226</v>
      </c>
      <c r="J412" t="s">
        <v>211</v>
      </c>
      <c r="K412" t="s">
        <v>1240</v>
      </c>
      <c r="L412" t="s">
        <v>213</v>
      </c>
      <c r="M412" t="s">
        <v>1241</v>
      </c>
      <c r="O412">
        <v>0</v>
      </c>
      <c r="Q412" s="2"/>
      <c r="S412">
        <v>0</v>
      </c>
      <c r="T412" t="s">
        <v>213</v>
      </c>
      <c r="W412" t="s">
        <v>214</v>
      </c>
      <c r="X412">
        <v>0</v>
      </c>
    </row>
    <row r="413" spans="1:24" x14ac:dyDescent="0.25">
      <c r="A413">
        <v>991</v>
      </c>
      <c r="B413" t="s">
        <v>1242</v>
      </c>
      <c r="C413" t="s">
        <v>1243</v>
      </c>
      <c r="D413" t="s">
        <v>210</v>
      </c>
      <c r="G413" s="2">
        <v>37257</v>
      </c>
      <c r="H413" s="2">
        <v>42063</v>
      </c>
      <c r="J413" t="s">
        <v>211</v>
      </c>
      <c r="K413" t="s">
        <v>1016</v>
      </c>
      <c r="L413" t="s">
        <v>213</v>
      </c>
      <c r="O413">
        <v>0</v>
      </c>
      <c r="Q413" s="2"/>
      <c r="S413">
        <v>0</v>
      </c>
      <c r="T413" t="s">
        <v>213</v>
      </c>
      <c r="W413" t="s">
        <v>214</v>
      </c>
      <c r="X413">
        <v>0</v>
      </c>
    </row>
    <row r="414" spans="1:24" x14ac:dyDescent="0.25">
      <c r="A414">
        <v>992</v>
      </c>
      <c r="B414" t="s">
        <v>1244</v>
      </c>
      <c r="C414" t="s">
        <v>1245</v>
      </c>
      <c r="D414" t="s">
        <v>256</v>
      </c>
      <c r="G414" s="2">
        <v>38169</v>
      </c>
      <c r="H414" s="2">
        <v>42063</v>
      </c>
      <c r="I414" t="s">
        <v>226</v>
      </c>
      <c r="J414" t="s">
        <v>211</v>
      </c>
      <c r="K414" t="s">
        <v>1016</v>
      </c>
      <c r="L414" t="s">
        <v>213</v>
      </c>
      <c r="O414">
        <v>0</v>
      </c>
      <c r="Q414" s="2"/>
      <c r="S414">
        <v>0</v>
      </c>
      <c r="T414" t="s">
        <v>213</v>
      </c>
      <c r="W414" t="s">
        <v>214</v>
      </c>
      <c r="X414">
        <v>0</v>
      </c>
    </row>
    <row r="415" spans="1:24" x14ac:dyDescent="0.25">
      <c r="A415">
        <v>993</v>
      </c>
      <c r="B415" t="s">
        <v>1246</v>
      </c>
      <c r="C415" t="s">
        <v>1247</v>
      </c>
      <c r="D415" t="s">
        <v>251</v>
      </c>
      <c r="G415" s="2">
        <v>39665</v>
      </c>
      <c r="H415" s="2">
        <v>42582</v>
      </c>
      <c r="I415" t="s">
        <v>226</v>
      </c>
      <c r="J415" t="s">
        <v>211</v>
      </c>
      <c r="K415" t="s">
        <v>140</v>
      </c>
      <c r="L415" t="s">
        <v>213</v>
      </c>
      <c r="O415">
        <v>0</v>
      </c>
      <c r="Q415" s="2"/>
      <c r="S415">
        <v>0</v>
      </c>
      <c r="T415" t="s">
        <v>213</v>
      </c>
      <c r="W415" t="s">
        <v>214</v>
      </c>
      <c r="X415">
        <v>0</v>
      </c>
    </row>
    <row r="416" spans="1:24" x14ac:dyDescent="0.25">
      <c r="A416">
        <v>994</v>
      </c>
      <c r="B416" t="s">
        <v>1248</v>
      </c>
      <c r="C416" t="s">
        <v>1249</v>
      </c>
      <c r="D416" t="s">
        <v>256</v>
      </c>
      <c r="G416" s="2">
        <v>39665</v>
      </c>
      <c r="H416" s="2">
        <v>42582</v>
      </c>
      <c r="I416" t="s">
        <v>226</v>
      </c>
      <c r="J416" t="s">
        <v>211</v>
      </c>
      <c r="K416" t="s">
        <v>140</v>
      </c>
      <c r="L416" t="s">
        <v>213</v>
      </c>
      <c r="O416">
        <v>0</v>
      </c>
      <c r="Q416" s="2"/>
      <c r="S416">
        <v>0</v>
      </c>
      <c r="T416" t="s">
        <v>213</v>
      </c>
      <c r="W416" t="s">
        <v>214</v>
      </c>
      <c r="X416">
        <v>0</v>
      </c>
    </row>
    <row r="417" spans="1:24" x14ac:dyDescent="0.25">
      <c r="A417">
        <v>995</v>
      </c>
      <c r="B417" t="s">
        <v>1250</v>
      </c>
      <c r="C417" t="s">
        <v>1251</v>
      </c>
      <c r="D417" t="s">
        <v>210</v>
      </c>
      <c r="G417" s="2">
        <v>39665</v>
      </c>
      <c r="H417" s="2">
        <v>42582</v>
      </c>
      <c r="J417" t="s">
        <v>211</v>
      </c>
      <c r="K417" t="s">
        <v>140</v>
      </c>
      <c r="L417" t="s">
        <v>213</v>
      </c>
      <c r="O417">
        <v>0</v>
      </c>
      <c r="Q417" s="2"/>
      <c r="S417">
        <v>0</v>
      </c>
      <c r="T417" t="s">
        <v>213</v>
      </c>
      <c r="W417" t="s">
        <v>214</v>
      </c>
      <c r="X417">
        <v>0</v>
      </c>
    </row>
    <row r="418" spans="1:24" x14ac:dyDescent="0.25">
      <c r="A418">
        <v>996</v>
      </c>
      <c r="B418" t="s">
        <v>1252</v>
      </c>
      <c r="C418" t="s">
        <v>1253</v>
      </c>
      <c r="D418" t="s">
        <v>251</v>
      </c>
      <c r="G418" s="2">
        <v>39293</v>
      </c>
      <c r="H418" s="2">
        <v>42004</v>
      </c>
      <c r="I418" t="s">
        <v>226</v>
      </c>
      <c r="J418" t="s">
        <v>211</v>
      </c>
      <c r="K418" t="s">
        <v>1254</v>
      </c>
      <c r="L418" t="s">
        <v>213</v>
      </c>
      <c r="O418">
        <v>0</v>
      </c>
      <c r="Q418" s="2"/>
      <c r="S418">
        <v>0</v>
      </c>
      <c r="T418" t="s">
        <v>213</v>
      </c>
      <c r="W418" t="s">
        <v>214</v>
      </c>
      <c r="X418">
        <v>0</v>
      </c>
    </row>
    <row r="419" spans="1:24" x14ac:dyDescent="0.25">
      <c r="A419">
        <v>997</v>
      </c>
      <c r="B419" t="s">
        <v>1255</v>
      </c>
      <c r="C419" t="s">
        <v>1256</v>
      </c>
      <c r="D419" t="s">
        <v>248</v>
      </c>
      <c r="G419" s="2">
        <v>39293</v>
      </c>
      <c r="H419" s="2">
        <v>42004</v>
      </c>
      <c r="I419" t="s">
        <v>226</v>
      </c>
      <c r="J419" t="s">
        <v>211</v>
      </c>
      <c r="K419" t="s">
        <v>1254</v>
      </c>
      <c r="L419" t="s">
        <v>213</v>
      </c>
      <c r="O419">
        <v>0</v>
      </c>
      <c r="Q419" s="2"/>
      <c r="S419">
        <v>0</v>
      </c>
      <c r="T419" t="s">
        <v>213</v>
      </c>
      <c r="W419" t="s">
        <v>214</v>
      </c>
      <c r="X419">
        <v>0</v>
      </c>
    </row>
    <row r="420" spans="1:24" x14ac:dyDescent="0.25">
      <c r="A420">
        <v>998</v>
      </c>
      <c r="B420" t="s">
        <v>1257</v>
      </c>
      <c r="C420" t="s">
        <v>1258</v>
      </c>
      <c r="D420" t="s">
        <v>256</v>
      </c>
      <c r="G420" s="2">
        <v>39293</v>
      </c>
      <c r="H420" s="2">
        <v>42004</v>
      </c>
      <c r="I420" t="s">
        <v>226</v>
      </c>
      <c r="J420" t="s">
        <v>211</v>
      </c>
      <c r="K420" t="s">
        <v>1254</v>
      </c>
      <c r="L420" t="s">
        <v>213</v>
      </c>
      <c r="O420">
        <v>0</v>
      </c>
      <c r="Q420" s="2"/>
      <c r="S420">
        <v>0</v>
      </c>
      <c r="T420" t="s">
        <v>213</v>
      </c>
      <c r="W420" t="s">
        <v>214</v>
      </c>
      <c r="X420">
        <v>0</v>
      </c>
    </row>
    <row r="421" spans="1:24" x14ac:dyDescent="0.25">
      <c r="A421">
        <v>999</v>
      </c>
      <c r="B421" t="s">
        <v>1259</v>
      </c>
      <c r="C421" t="s">
        <v>1260</v>
      </c>
      <c r="D421" t="s">
        <v>210</v>
      </c>
      <c r="G421" s="2">
        <v>39266</v>
      </c>
      <c r="H421" s="2">
        <v>42004</v>
      </c>
      <c r="J421" t="s">
        <v>211</v>
      </c>
      <c r="K421" t="s">
        <v>1254</v>
      </c>
      <c r="L421" t="s">
        <v>213</v>
      </c>
      <c r="O421">
        <v>0</v>
      </c>
      <c r="Q421" s="2"/>
      <c r="S421">
        <v>0</v>
      </c>
      <c r="T421" t="s">
        <v>213</v>
      </c>
      <c r="W421" t="s">
        <v>214</v>
      </c>
      <c r="X421">
        <v>0</v>
      </c>
    </row>
    <row r="422" spans="1:24" x14ac:dyDescent="0.25">
      <c r="A422">
        <v>1000</v>
      </c>
      <c r="B422" t="s">
        <v>1261</v>
      </c>
      <c r="C422" t="s">
        <v>1262</v>
      </c>
      <c r="D422" t="s">
        <v>251</v>
      </c>
      <c r="G422" s="2">
        <v>38169</v>
      </c>
      <c r="H422" s="2">
        <v>43951</v>
      </c>
      <c r="I422" t="s">
        <v>226</v>
      </c>
      <c r="J422" t="s">
        <v>211</v>
      </c>
      <c r="K422" t="s">
        <v>1263</v>
      </c>
      <c r="L422" t="s">
        <v>213</v>
      </c>
      <c r="O422">
        <v>0</v>
      </c>
      <c r="Q422" s="2"/>
      <c r="S422">
        <v>0</v>
      </c>
      <c r="T422" t="s">
        <v>213</v>
      </c>
      <c r="W422" t="s">
        <v>214</v>
      </c>
      <c r="X422">
        <v>0</v>
      </c>
    </row>
    <row r="423" spans="1:24" x14ac:dyDescent="0.25">
      <c r="A423">
        <v>1001</v>
      </c>
      <c r="B423" t="s">
        <v>1264</v>
      </c>
      <c r="C423" t="s">
        <v>1265</v>
      </c>
      <c r="D423" t="s">
        <v>248</v>
      </c>
      <c r="G423" s="2">
        <v>38169</v>
      </c>
      <c r="H423" s="2">
        <v>43951</v>
      </c>
      <c r="I423" t="s">
        <v>226</v>
      </c>
      <c r="J423" t="s">
        <v>211</v>
      </c>
      <c r="K423" t="s">
        <v>1263</v>
      </c>
      <c r="L423" t="s">
        <v>213</v>
      </c>
      <c r="O423">
        <v>0</v>
      </c>
      <c r="Q423" s="2"/>
      <c r="S423">
        <v>0</v>
      </c>
      <c r="T423" t="s">
        <v>213</v>
      </c>
      <c r="W423" t="s">
        <v>214</v>
      </c>
      <c r="X423">
        <v>0</v>
      </c>
    </row>
    <row r="424" spans="1:24" x14ac:dyDescent="0.25">
      <c r="A424">
        <v>1002</v>
      </c>
      <c r="B424" t="s">
        <v>1266</v>
      </c>
      <c r="C424" t="s">
        <v>1267</v>
      </c>
      <c r="D424" t="s">
        <v>256</v>
      </c>
      <c r="G424" s="2">
        <v>38169</v>
      </c>
      <c r="H424" s="2"/>
      <c r="I424" t="s">
        <v>226</v>
      </c>
      <c r="J424" t="s">
        <v>211</v>
      </c>
      <c r="K424" t="s">
        <v>1263</v>
      </c>
      <c r="L424" t="s">
        <v>213</v>
      </c>
      <c r="O424">
        <v>0</v>
      </c>
      <c r="Q424" s="2"/>
      <c r="S424">
        <v>0</v>
      </c>
      <c r="T424" t="s">
        <v>213</v>
      </c>
      <c r="W424" t="s">
        <v>214</v>
      </c>
      <c r="X424">
        <v>0</v>
      </c>
    </row>
    <row r="425" spans="1:24" x14ac:dyDescent="0.25">
      <c r="A425">
        <v>1003</v>
      </c>
      <c r="B425" t="s">
        <v>1268</v>
      </c>
      <c r="C425" t="s">
        <v>1269</v>
      </c>
      <c r="D425" t="s">
        <v>210</v>
      </c>
      <c r="G425" s="2">
        <v>38169</v>
      </c>
      <c r="H425" s="2"/>
      <c r="J425" t="s">
        <v>211</v>
      </c>
      <c r="K425" t="s">
        <v>1263</v>
      </c>
      <c r="L425" t="s">
        <v>213</v>
      </c>
      <c r="O425">
        <v>0</v>
      </c>
      <c r="Q425" s="2"/>
      <c r="S425">
        <v>0</v>
      </c>
      <c r="T425" t="s">
        <v>213</v>
      </c>
      <c r="W425" t="s">
        <v>214</v>
      </c>
      <c r="X425">
        <v>0</v>
      </c>
    </row>
    <row r="426" spans="1:24" x14ac:dyDescent="0.25">
      <c r="A426">
        <v>1004</v>
      </c>
      <c r="B426" t="s">
        <v>1270</v>
      </c>
      <c r="C426" t="s">
        <v>1271</v>
      </c>
      <c r="D426" t="s">
        <v>256</v>
      </c>
      <c r="G426" s="2">
        <v>38169</v>
      </c>
      <c r="H426" s="2"/>
      <c r="I426" t="s">
        <v>226</v>
      </c>
      <c r="J426" t="s">
        <v>211</v>
      </c>
      <c r="K426" t="s">
        <v>137</v>
      </c>
      <c r="L426" t="s">
        <v>213</v>
      </c>
      <c r="O426">
        <v>0</v>
      </c>
      <c r="Q426" s="2"/>
      <c r="S426">
        <v>0</v>
      </c>
      <c r="T426" t="s">
        <v>213</v>
      </c>
      <c r="W426" t="s">
        <v>214</v>
      </c>
      <c r="X426">
        <v>0</v>
      </c>
    </row>
    <row r="427" spans="1:24" x14ac:dyDescent="0.25">
      <c r="A427">
        <v>1005</v>
      </c>
      <c r="B427" t="s">
        <v>1272</v>
      </c>
      <c r="C427" t="s">
        <v>1273</v>
      </c>
      <c r="D427" t="s">
        <v>251</v>
      </c>
      <c r="G427" s="2">
        <v>38338</v>
      </c>
      <c r="H427" s="2">
        <v>40999</v>
      </c>
      <c r="I427" t="s">
        <v>226</v>
      </c>
      <c r="J427" t="s">
        <v>211</v>
      </c>
      <c r="K427" t="s">
        <v>1274</v>
      </c>
      <c r="L427" t="s">
        <v>213</v>
      </c>
      <c r="O427">
        <v>0</v>
      </c>
      <c r="Q427" s="2"/>
      <c r="S427">
        <v>0</v>
      </c>
      <c r="T427" t="s">
        <v>213</v>
      </c>
      <c r="W427" t="s">
        <v>214</v>
      </c>
      <c r="X427">
        <v>0</v>
      </c>
    </row>
    <row r="428" spans="1:24" x14ac:dyDescent="0.25">
      <c r="A428">
        <v>1006</v>
      </c>
      <c r="B428" t="s">
        <v>1275</v>
      </c>
      <c r="C428" t="s">
        <v>1276</v>
      </c>
      <c r="D428" t="s">
        <v>248</v>
      </c>
      <c r="G428" s="2">
        <v>38338</v>
      </c>
      <c r="H428" s="2">
        <v>40999</v>
      </c>
      <c r="I428" t="s">
        <v>226</v>
      </c>
      <c r="J428" t="s">
        <v>211</v>
      </c>
      <c r="K428" t="s">
        <v>1274</v>
      </c>
      <c r="L428" t="s">
        <v>213</v>
      </c>
      <c r="O428">
        <v>0</v>
      </c>
      <c r="Q428" s="2"/>
      <c r="S428">
        <v>0</v>
      </c>
      <c r="T428" t="s">
        <v>213</v>
      </c>
      <c r="W428" t="s">
        <v>214</v>
      </c>
      <c r="X428">
        <v>0</v>
      </c>
    </row>
    <row r="429" spans="1:24" x14ac:dyDescent="0.25">
      <c r="A429">
        <v>1007</v>
      </c>
      <c r="B429" t="s">
        <v>1277</v>
      </c>
      <c r="C429" t="s">
        <v>1278</v>
      </c>
      <c r="D429" t="s">
        <v>256</v>
      </c>
      <c r="G429" s="2">
        <v>38338</v>
      </c>
      <c r="H429" s="2">
        <v>40999</v>
      </c>
      <c r="I429" t="s">
        <v>226</v>
      </c>
      <c r="J429" t="s">
        <v>211</v>
      </c>
      <c r="K429" t="s">
        <v>1274</v>
      </c>
      <c r="L429" t="s">
        <v>213</v>
      </c>
      <c r="O429">
        <v>0</v>
      </c>
      <c r="Q429" s="2"/>
      <c r="S429">
        <v>0</v>
      </c>
      <c r="T429" t="s">
        <v>213</v>
      </c>
      <c r="W429" t="s">
        <v>214</v>
      </c>
      <c r="X429">
        <v>0</v>
      </c>
    </row>
    <row r="430" spans="1:24" x14ac:dyDescent="0.25">
      <c r="A430">
        <v>1008</v>
      </c>
      <c r="B430" t="s">
        <v>1279</v>
      </c>
      <c r="C430" t="s">
        <v>1280</v>
      </c>
      <c r="D430" t="s">
        <v>210</v>
      </c>
      <c r="G430" s="2">
        <v>38338</v>
      </c>
      <c r="H430" s="2">
        <v>40999</v>
      </c>
      <c r="J430" t="s">
        <v>211</v>
      </c>
      <c r="K430" t="s">
        <v>1274</v>
      </c>
      <c r="L430" t="s">
        <v>213</v>
      </c>
      <c r="O430">
        <v>0</v>
      </c>
      <c r="Q430" s="2"/>
      <c r="S430">
        <v>0</v>
      </c>
      <c r="T430" t="s">
        <v>213</v>
      </c>
      <c r="W430" t="s">
        <v>214</v>
      </c>
      <c r="X430">
        <v>0</v>
      </c>
    </row>
    <row r="431" spans="1:24" x14ac:dyDescent="0.25">
      <c r="A431">
        <v>1009</v>
      </c>
      <c r="B431" t="s">
        <v>1281</v>
      </c>
      <c r="C431" t="s">
        <v>1282</v>
      </c>
      <c r="D431" t="s">
        <v>251</v>
      </c>
      <c r="G431" s="2">
        <v>39539</v>
      </c>
      <c r="H431" s="2"/>
      <c r="I431" t="s">
        <v>226</v>
      </c>
      <c r="J431" t="s">
        <v>211</v>
      </c>
      <c r="K431" t="s">
        <v>1283</v>
      </c>
      <c r="L431" t="s">
        <v>213</v>
      </c>
      <c r="O431">
        <v>0</v>
      </c>
      <c r="Q431" s="2"/>
      <c r="S431">
        <v>0</v>
      </c>
      <c r="T431" t="s">
        <v>213</v>
      </c>
      <c r="W431" t="s">
        <v>214</v>
      </c>
      <c r="X431">
        <v>0</v>
      </c>
    </row>
    <row r="432" spans="1:24" x14ac:dyDescent="0.25">
      <c r="A432">
        <v>1010</v>
      </c>
      <c r="B432" t="s">
        <v>1284</v>
      </c>
      <c r="C432" t="s">
        <v>1285</v>
      </c>
      <c r="D432" t="s">
        <v>248</v>
      </c>
      <c r="G432" s="2">
        <v>39539</v>
      </c>
      <c r="H432" s="2"/>
      <c r="I432" t="s">
        <v>226</v>
      </c>
      <c r="J432" t="s">
        <v>211</v>
      </c>
      <c r="K432" t="s">
        <v>1283</v>
      </c>
      <c r="L432" t="s">
        <v>213</v>
      </c>
      <c r="O432">
        <v>0</v>
      </c>
      <c r="Q432" s="2"/>
      <c r="S432">
        <v>0</v>
      </c>
      <c r="T432" t="s">
        <v>213</v>
      </c>
      <c r="W432" t="s">
        <v>214</v>
      </c>
      <c r="X432">
        <v>0</v>
      </c>
    </row>
    <row r="433" spans="1:24" x14ac:dyDescent="0.25">
      <c r="A433">
        <v>1341</v>
      </c>
      <c r="B433" t="s">
        <v>1286</v>
      </c>
      <c r="C433" t="s">
        <v>1287</v>
      </c>
      <c r="D433" t="s">
        <v>656</v>
      </c>
      <c r="G433" s="2">
        <v>38169</v>
      </c>
      <c r="H433" s="2">
        <v>41152</v>
      </c>
      <c r="I433" t="s">
        <v>226</v>
      </c>
      <c r="J433" t="s">
        <v>211</v>
      </c>
      <c r="K433" t="s">
        <v>583</v>
      </c>
      <c r="L433" t="s">
        <v>213</v>
      </c>
      <c r="O433">
        <v>0</v>
      </c>
      <c r="Q433" s="2"/>
      <c r="S433">
        <v>0</v>
      </c>
      <c r="T433" t="s">
        <v>213</v>
      </c>
      <c r="W433" t="s">
        <v>214</v>
      </c>
      <c r="X433">
        <v>0</v>
      </c>
    </row>
    <row r="434" spans="1:24" x14ac:dyDescent="0.25">
      <c r="A434">
        <v>1342</v>
      </c>
      <c r="B434" t="s">
        <v>1288</v>
      </c>
      <c r="C434" t="s">
        <v>1289</v>
      </c>
      <c r="D434" t="s">
        <v>311</v>
      </c>
      <c r="G434" s="2">
        <v>37459</v>
      </c>
      <c r="H434" s="2">
        <v>41152</v>
      </c>
      <c r="I434" t="s">
        <v>226</v>
      </c>
      <c r="J434" t="s">
        <v>211</v>
      </c>
      <c r="K434" t="s">
        <v>583</v>
      </c>
      <c r="L434" t="s">
        <v>213</v>
      </c>
      <c r="O434">
        <v>1514</v>
      </c>
      <c r="Q434" s="2"/>
      <c r="S434">
        <v>0</v>
      </c>
      <c r="T434" t="s">
        <v>213</v>
      </c>
      <c r="W434" t="s">
        <v>214</v>
      </c>
      <c r="X434">
        <v>0</v>
      </c>
    </row>
    <row r="435" spans="1:24" x14ac:dyDescent="0.25">
      <c r="A435">
        <v>1343</v>
      </c>
      <c r="B435" t="s">
        <v>1290</v>
      </c>
      <c r="C435" t="s">
        <v>1291</v>
      </c>
      <c r="D435" t="s">
        <v>297</v>
      </c>
      <c r="G435" s="2">
        <v>38169</v>
      </c>
      <c r="H435" s="2">
        <v>41152</v>
      </c>
      <c r="I435" t="s">
        <v>226</v>
      </c>
      <c r="J435" t="s">
        <v>211</v>
      </c>
      <c r="K435" t="s">
        <v>583</v>
      </c>
      <c r="L435" t="s">
        <v>213</v>
      </c>
      <c r="O435">
        <v>0</v>
      </c>
      <c r="Q435" s="2"/>
      <c r="S435">
        <v>0</v>
      </c>
      <c r="T435" t="s">
        <v>213</v>
      </c>
      <c r="W435" t="s">
        <v>214</v>
      </c>
      <c r="X435">
        <v>0</v>
      </c>
    </row>
    <row r="436" spans="1:24" x14ac:dyDescent="0.25">
      <c r="A436">
        <v>1344</v>
      </c>
      <c r="B436" t="s">
        <v>1292</v>
      </c>
      <c r="C436" t="s">
        <v>1293</v>
      </c>
      <c r="D436" t="s">
        <v>232</v>
      </c>
      <c r="G436" s="2">
        <v>39630</v>
      </c>
      <c r="H436" s="2">
        <v>40755</v>
      </c>
      <c r="I436" t="s">
        <v>226</v>
      </c>
      <c r="J436" t="s">
        <v>211</v>
      </c>
      <c r="K436" t="s">
        <v>242</v>
      </c>
      <c r="L436" t="s">
        <v>213</v>
      </c>
      <c r="O436">
        <v>0</v>
      </c>
      <c r="Q436" s="2"/>
      <c r="S436">
        <v>0</v>
      </c>
      <c r="T436" t="s">
        <v>213</v>
      </c>
      <c r="W436" t="s">
        <v>214</v>
      </c>
      <c r="X436">
        <v>0</v>
      </c>
    </row>
    <row r="437" spans="1:24" x14ac:dyDescent="0.25">
      <c r="A437">
        <v>1011</v>
      </c>
      <c r="B437" t="s">
        <v>1294</v>
      </c>
      <c r="C437" t="s">
        <v>1295</v>
      </c>
      <c r="D437" t="s">
        <v>210</v>
      </c>
      <c r="G437" s="2">
        <v>39539</v>
      </c>
      <c r="H437" s="2"/>
      <c r="J437" t="s">
        <v>211</v>
      </c>
      <c r="K437" t="s">
        <v>1283</v>
      </c>
      <c r="L437" t="s">
        <v>213</v>
      </c>
      <c r="O437">
        <v>0</v>
      </c>
      <c r="Q437" s="2"/>
      <c r="S437">
        <v>0</v>
      </c>
      <c r="T437" t="s">
        <v>213</v>
      </c>
      <c r="W437" t="s">
        <v>214</v>
      </c>
      <c r="X437">
        <v>0</v>
      </c>
    </row>
    <row r="438" spans="1:24" x14ac:dyDescent="0.25">
      <c r="A438">
        <v>2009</v>
      </c>
      <c r="B438" t="s">
        <v>1296</v>
      </c>
      <c r="C438" t="s">
        <v>1297</v>
      </c>
      <c r="D438" t="s">
        <v>241</v>
      </c>
      <c r="G438" s="2">
        <v>37165</v>
      </c>
      <c r="H438" s="2">
        <v>40694</v>
      </c>
      <c r="I438" t="s">
        <v>226</v>
      </c>
      <c r="J438" t="s">
        <v>211</v>
      </c>
      <c r="K438" t="s">
        <v>1298</v>
      </c>
      <c r="L438" t="s">
        <v>213</v>
      </c>
      <c r="M438" t="s">
        <v>1241</v>
      </c>
      <c r="O438">
        <v>0</v>
      </c>
      <c r="Q438" s="2"/>
      <c r="S438">
        <v>0</v>
      </c>
      <c r="T438" t="s">
        <v>213</v>
      </c>
      <c r="W438" t="s">
        <v>214</v>
      </c>
      <c r="X438">
        <v>0</v>
      </c>
    </row>
    <row r="439" spans="1:24" x14ac:dyDescent="0.25">
      <c r="A439">
        <v>1013</v>
      </c>
      <c r="B439" t="s">
        <v>1299</v>
      </c>
      <c r="C439" t="s">
        <v>1300</v>
      </c>
      <c r="D439" t="s">
        <v>256</v>
      </c>
      <c r="G439" s="2">
        <v>39539</v>
      </c>
      <c r="H439" s="2"/>
      <c r="I439" t="s">
        <v>226</v>
      </c>
      <c r="J439" t="s">
        <v>211</v>
      </c>
      <c r="K439" t="s">
        <v>1283</v>
      </c>
      <c r="L439" t="s">
        <v>213</v>
      </c>
      <c r="O439">
        <v>0</v>
      </c>
      <c r="Q439" s="2"/>
      <c r="S439">
        <v>0</v>
      </c>
      <c r="T439" t="s">
        <v>213</v>
      </c>
      <c r="W439" t="s">
        <v>214</v>
      </c>
      <c r="X439">
        <v>0</v>
      </c>
    </row>
    <row r="440" spans="1:24" x14ac:dyDescent="0.25">
      <c r="A440">
        <v>1014</v>
      </c>
      <c r="B440" t="s">
        <v>1301</v>
      </c>
      <c r="C440" t="s">
        <v>1302</v>
      </c>
      <c r="D440" t="s">
        <v>251</v>
      </c>
      <c r="G440" s="2">
        <v>39539</v>
      </c>
      <c r="H440" s="2"/>
      <c r="I440" t="s">
        <v>226</v>
      </c>
      <c r="J440" t="s">
        <v>211</v>
      </c>
      <c r="K440" t="s">
        <v>467</v>
      </c>
      <c r="L440" t="s">
        <v>213</v>
      </c>
      <c r="O440">
        <v>0</v>
      </c>
      <c r="Q440" s="2"/>
      <c r="S440">
        <v>0</v>
      </c>
      <c r="T440" t="s">
        <v>213</v>
      </c>
      <c r="W440" t="s">
        <v>214</v>
      </c>
      <c r="X440">
        <v>0</v>
      </c>
    </row>
    <row r="441" spans="1:24" x14ac:dyDescent="0.25">
      <c r="A441">
        <v>1015</v>
      </c>
      <c r="B441" t="s">
        <v>1303</v>
      </c>
      <c r="C441" t="s">
        <v>1304</v>
      </c>
      <c r="D441" t="s">
        <v>248</v>
      </c>
      <c r="G441" s="2">
        <v>39539</v>
      </c>
      <c r="H441" s="2"/>
      <c r="I441" t="s">
        <v>226</v>
      </c>
      <c r="J441" t="s">
        <v>211</v>
      </c>
      <c r="K441" t="s">
        <v>467</v>
      </c>
      <c r="L441" t="s">
        <v>213</v>
      </c>
      <c r="O441">
        <v>0</v>
      </c>
      <c r="Q441" s="2"/>
      <c r="S441">
        <v>0</v>
      </c>
      <c r="T441" t="s">
        <v>213</v>
      </c>
      <c r="W441" t="s">
        <v>214</v>
      </c>
      <c r="X441">
        <v>0</v>
      </c>
    </row>
    <row r="442" spans="1:24" x14ac:dyDescent="0.25">
      <c r="A442">
        <v>1016</v>
      </c>
      <c r="B442" t="s">
        <v>1305</v>
      </c>
      <c r="C442" t="s">
        <v>1306</v>
      </c>
      <c r="D442" t="s">
        <v>256</v>
      </c>
      <c r="G442" s="2">
        <v>39539</v>
      </c>
      <c r="H442" s="2"/>
      <c r="I442" t="s">
        <v>226</v>
      </c>
      <c r="J442" t="s">
        <v>211</v>
      </c>
      <c r="K442" t="s">
        <v>467</v>
      </c>
      <c r="L442" t="s">
        <v>213</v>
      </c>
      <c r="O442">
        <v>0</v>
      </c>
      <c r="Q442" s="2"/>
      <c r="S442">
        <v>0</v>
      </c>
      <c r="T442" t="s">
        <v>213</v>
      </c>
      <c r="W442" t="s">
        <v>214</v>
      </c>
      <c r="X442">
        <v>0</v>
      </c>
    </row>
    <row r="443" spans="1:24" x14ac:dyDescent="0.25">
      <c r="A443">
        <v>1017</v>
      </c>
      <c r="B443" t="s">
        <v>1307</v>
      </c>
      <c r="C443" t="s">
        <v>1308</v>
      </c>
      <c r="D443" t="s">
        <v>210</v>
      </c>
      <c r="G443" s="2">
        <v>39539</v>
      </c>
      <c r="H443" s="2"/>
      <c r="J443" t="s">
        <v>211</v>
      </c>
      <c r="K443" t="s">
        <v>467</v>
      </c>
      <c r="L443" t="s">
        <v>213</v>
      </c>
      <c r="O443">
        <v>0</v>
      </c>
      <c r="Q443" s="2"/>
      <c r="S443">
        <v>0</v>
      </c>
      <c r="T443" t="s">
        <v>213</v>
      </c>
      <c r="W443" t="s">
        <v>214</v>
      </c>
      <c r="X443">
        <v>0</v>
      </c>
    </row>
    <row r="444" spans="1:24" x14ac:dyDescent="0.25">
      <c r="A444">
        <v>1018</v>
      </c>
      <c r="B444" t="s">
        <v>1309</v>
      </c>
      <c r="C444" t="s">
        <v>1310</v>
      </c>
      <c r="D444" t="s">
        <v>251</v>
      </c>
      <c r="G444" s="2">
        <v>38825</v>
      </c>
      <c r="H444" s="2">
        <v>43159</v>
      </c>
      <c r="I444" t="s">
        <v>226</v>
      </c>
      <c r="J444" t="s">
        <v>211</v>
      </c>
      <c r="K444" t="s">
        <v>1311</v>
      </c>
      <c r="L444" t="s">
        <v>213</v>
      </c>
      <c r="O444">
        <v>0</v>
      </c>
      <c r="Q444" s="2"/>
      <c r="S444">
        <v>0</v>
      </c>
      <c r="T444" t="s">
        <v>213</v>
      </c>
      <c r="W444" t="s">
        <v>214</v>
      </c>
      <c r="X444">
        <v>0</v>
      </c>
    </row>
    <row r="445" spans="1:24" x14ac:dyDescent="0.25">
      <c r="A445">
        <v>1019</v>
      </c>
      <c r="B445" t="s">
        <v>1312</v>
      </c>
      <c r="C445" t="s">
        <v>1313</v>
      </c>
      <c r="D445" t="s">
        <v>248</v>
      </c>
      <c r="G445" s="2">
        <v>38825</v>
      </c>
      <c r="H445" s="2">
        <v>43159</v>
      </c>
      <c r="I445" t="s">
        <v>226</v>
      </c>
      <c r="J445" t="s">
        <v>211</v>
      </c>
      <c r="K445" t="s">
        <v>1311</v>
      </c>
      <c r="L445" t="s">
        <v>213</v>
      </c>
      <c r="O445">
        <v>0</v>
      </c>
      <c r="Q445" s="2"/>
      <c r="S445">
        <v>0</v>
      </c>
      <c r="T445" t="s">
        <v>213</v>
      </c>
      <c r="W445" t="s">
        <v>214</v>
      </c>
      <c r="X445">
        <v>0</v>
      </c>
    </row>
    <row r="446" spans="1:24" x14ac:dyDescent="0.25">
      <c r="A446">
        <v>1020</v>
      </c>
      <c r="B446" t="s">
        <v>1314</v>
      </c>
      <c r="C446" t="s">
        <v>1315</v>
      </c>
      <c r="D446" t="s">
        <v>256</v>
      </c>
      <c r="G446" s="2">
        <v>38825</v>
      </c>
      <c r="H446" s="2">
        <v>43159</v>
      </c>
      <c r="I446" t="s">
        <v>226</v>
      </c>
      <c r="J446" t="s">
        <v>211</v>
      </c>
      <c r="K446" t="s">
        <v>1311</v>
      </c>
      <c r="L446" t="s">
        <v>213</v>
      </c>
      <c r="O446">
        <v>0</v>
      </c>
      <c r="Q446" s="2"/>
      <c r="S446">
        <v>0</v>
      </c>
      <c r="T446" t="s">
        <v>213</v>
      </c>
      <c r="W446" t="s">
        <v>214</v>
      </c>
      <c r="X446">
        <v>0</v>
      </c>
    </row>
    <row r="447" spans="1:24" x14ac:dyDescent="0.25">
      <c r="A447">
        <v>1021</v>
      </c>
      <c r="B447" t="s">
        <v>1316</v>
      </c>
      <c r="C447" t="s">
        <v>1317</v>
      </c>
      <c r="D447" t="s">
        <v>210</v>
      </c>
      <c r="G447" s="2">
        <v>38825</v>
      </c>
      <c r="H447" s="2">
        <v>43159</v>
      </c>
      <c r="J447" t="s">
        <v>211</v>
      </c>
      <c r="K447" t="s">
        <v>1311</v>
      </c>
      <c r="L447" t="s">
        <v>213</v>
      </c>
      <c r="O447">
        <v>0</v>
      </c>
      <c r="Q447" s="2"/>
      <c r="S447">
        <v>0</v>
      </c>
      <c r="T447" t="s">
        <v>213</v>
      </c>
      <c r="W447" t="s">
        <v>214</v>
      </c>
      <c r="X447">
        <v>0</v>
      </c>
    </row>
    <row r="448" spans="1:24" x14ac:dyDescent="0.25">
      <c r="A448">
        <v>1022</v>
      </c>
      <c r="B448" t="s">
        <v>1318</v>
      </c>
      <c r="C448" t="s">
        <v>1319</v>
      </c>
      <c r="D448" t="s">
        <v>251</v>
      </c>
      <c r="G448" s="2">
        <v>38777</v>
      </c>
      <c r="H448" s="2"/>
      <c r="I448" t="s">
        <v>226</v>
      </c>
      <c r="J448" t="s">
        <v>211</v>
      </c>
      <c r="K448" t="s">
        <v>1320</v>
      </c>
      <c r="L448" t="s">
        <v>213</v>
      </c>
      <c r="O448">
        <v>0</v>
      </c>
      <c r="Q448" s="2"/>
      <c r="S448">
        <v>0</v>
      </c>
      <c r="T448" t="s">
        <v>213</v>
      </c>
      <c r="W448" t="s">
        <v>214</v>
      </c>
      <c r="X448">
        <v>0</v>
      </c>
    </row>
    <row r="449" spans="1:24" x14ac:dyDescent="0.25">
      <c r="A449">
        <v>1023</v>
      </c>
      <c r="B449" t="s">
        <v>1321</v>
      </c>
      <c r="C449" t="s">
        <v>1322</v>
      </c>
      <c r="D449" t="s">
        <v>256</v>
      </c>
      <c r="G449" s="2">
        <v>38777</v>
      </c>
      <c r="H449" s="2"/>
      <c r="I449" t="s">
        <v>226</v>
      </c>
      <c r="J449" t="s">
        <v>211</v>
      </c>
      <c r="K449" t="s">
        <v>1320</v>
      </c>
      <c r="L449" t="s">
        <v>213</v>
      </c>
      <c r="O449">
        <v>0</v>
      </c>
      <c r="Q449" s="2"/>
      <c r="S449">
        <v>0</v>
      </c>
      <c r="T449" t="s">
        <v>213</v>
      </c>
      <c r="W449" t="s">
        <v>214</v>
      </c>
      <c r="X449">
        <v>0</v>
      </c>
    </row>
    <row r="450" spans="1:24" x14ac:dyDescent="0.25">
      <c r="A450">
        <v>1024</v>
      </c>
      <c r="B450" t="s">
        <v>1323</v>
      </c>
      <c r="C450" t="s">
        <v>1324</v>
      </c>
      <c r="D450" t="s">
        <v>248</v>
      </c>
      <c r="G450" s="2">
        <v>38777</v>
      </c>
      <c r="H450" s="2"/>
      <c r="I450" t="s">
        <v>226</v>
      </c>
      <c r="J450" t="s">
        <v>211</v>
      </c>
      <c r="K450" t="s">
        <v>1320</v>
      </c>
      <c r="L450" t="s">
        <v>213</v>
      </c>
      <c r="O450">
        <v>0</v>
      </c>
      <c r="Q450" s="2"/>
      <c r="S450">
        <v>0</v>
      </c>
      <c r="T450" t="s">
        <v>213</v>
      </c>
      <c r="W450" t="s">
        <v>214</v>
      </c>
      <c r="X450">
        <v>0</v>
      </c>
    </row>
    <row r="451" spans="1:24" x14ac:dyDescent="0.25">
      <c r="A451">
        <v>1025</v>
      </c>
      <c r="B451" t="s">
        <v>1325</v>
      </c>
      <c r="C451" t="s">
        <v>1326</v>
      </c>
      <c r="D451" t="s">
        <v>210</v>
      </c>
      <c r="G451" s="2">
        <v>38777</v>
      </c>
      <c r="H451" s="2"/>
      <c r="J451" t="s">
        <v>211</v>
      </c>
      <c r="K451" t="s">
        <v>1320</v>
      </c>
      <c r="L451" t="s">
        <v>213</v>
      </c>
      <c r="O451">
        <v>0</v>
      </c>
      <c r="Q451" s="2"/>
      <c r="S451">
        <v>0</v>
      </c>
      <c r="T451" t="s">
        <v>213</v>
      </c>
      <c r="W451" t="s">
        <v>214</v>
      </c>
      <c r="X451">
        <v>0</v>
      </c>
    </row>
    <row r="452" spans="1:24" x14ac:dyDescent="0.25">
      <c r="A452">
        <v>1026</v>
      </c>
      <c r="B452" t="s">
        <v>1327</v>
      </c>
      <c r="C452" t="s">
        <v>1328</v>
      </c>
      <c r="D452" t="s">
        <v>251</v>
      </c>
      <c r="G452" s="2">
        <v>38169</v>
      </c>
      <c r="H452" s="2">
        <v>40543</v>
      </c>
      <c r="I452" t="s">
        <v>226</v>
      </c>
      <c r="J452" t="s">
        <v>211</v>
      </c>
      <c r="K452" t="s">
        <v>1329</v>
      </c>
      <c r="L452" t="s">
        <v>213</v>
      </c>
      <c r="O452">
        <v>0</v>
      </c>
      <c r="Q452" s="2"/>
      <c r="S452">
        <v>0</v>
      </c>
      <c r="T452" t="s">
        <v>213</v>
      </c>
      <c r="W452" t="s">
        <v>214</v>
      </c>
      <c r="X452">
        <v>0</v>
      </c>
    </row>
    <row r="453" spans="1:24" x14ac:dyDescent="0.25">
      <c r="A453">
        <v>1027</v>
      </c>
      <c r="B453" t="s">
        <v>1330</v>
      </c>
      <c r="C453" t="s">
        <v>1331</v>
      </c>
      <c r="D453" t="s">
        <v>248</v>
      </c>
      <c r="G453" s="2">
        <v>38169</v>
      </c>
      <c r="H453" s="2">
        <v>40543</v>
      </c>
      <c r="I453" t="s">
        <v>226</v>
      </c>
      <c r="J453" t="s">
        <v>211</v>
      </c>
      <c r="K453" t="s">
        <v>1329</v>
      </c>
      <c r="L453" t="s">
        <v>213</v>
      </c>
      <c r="O453">
        <v>0</v>
      </c>
      <c r="Q453" s="2"/>
      <c r="S453">
        <v>0</v>
      </c>
      <c r="T453" t="s">
        <v>213</v>
      </c>
      <c r="W453" t="s">
        <v>214</v>
      </c>
      <c r="X453">
        <v>0</v>
      </c>
    </row>
    <row r="454" spans="1:24" x14ac:dyDescent="0.25">
      <c r="A454">
        <v>1028</v>
      </c>
      <c r="B454" t="s">
        <v>1332</v>
      </c>
      <c r="C454" t="s">
        <v>1333</v>
      </c>
      <c r="D454" t="s">
        <v>256</v>
      </c>
      <c r="G454" s="2">
        <v>38169</v>
      </c>
      <c r="H454" s="2">
        <v>40543</v>
      </c>
      <c r="I454" t="s">
        <v>226</v>
      </c>
      <c r="J454" t="s">
        <v>211</v>
      </c>
      <c r="K454" t="s">
        <v>1329</v>
      </c>
      <c r="L454" t="s">
        <v>213</v>
      </c>
      <c r="O454">
        <v>0</v>
      </c>
      <c r="Q454" s="2"/>
      <c r="S454">
        <v>0</v>
      </c>
      <c r="T454" t="s">
        <v>213</v>
      </c>
      <c r="W454" t="s">
        <v>214</v>
      </c>
      <c r="X454">
        <v>0</v>
      </c>
    </row>
    <row r="455" spans="1:24" x14ac:dyDescent="0.25">
      <c r="A455">
        <v>1029</v>
      </c>
      <c r="B455" t="s">
        <v>1334</v>
      </c>
      <c r="C455" t="s">
        <v>1335</v>
      </c>
      <c r="D455" t="s">
        <v>210</v>
      </c>
      <c r="G455" s="2">
        <v>37165</v>
      </c>
      <c r="H455" s="2">
        <v>40543</v>
      </c>
      <c r="J455" t="s">
        <v>211</v>
      </c>
      <c r="K455" t="s">
        <v>1329</v>
      </c>
      <c r="L455" t="s">
        <v>213</v>
      </c>
      <c r="O455">
        <v>0</v>
      </c>
      <c r="Q455" s="2"/>
      <c r="S455">
        <v>0</v>
      </c>
      <c r="T455" t="s">
        <v>213</v>
      </c>
      <c r="W455" t="s">
        <v>214</v>
      </c>
      <c r="X455">
        <v>0</v>
      </c>
    </row>
    <row r="456" spans="1:24" x14ac:dyDescent="0.25">
      <c r="A456">
        <v>1030</v>
      </c>
      <c r="B456" t="s">
        <v>1336</v>
      </c>
      <c r="C456" t="s">
        <v>1337</v>
      </c>
      <c r="D456" t="s">
        <v>256</v>
      </c>
      <c r="G456" s="2">
        <v>38169</v>
      </c>
      <c r="H456" s="2"/>
      <c r="I456" t="s">
        <v>226</v>
      </c>
      <c r="J456" t="s">
        <v>211</v>
      </c>
      <c r="K456" t="s">
        <v>744</v>
      </c>
      <c r="L456" t="s">
        <v>213</v>
      </c>
      <c r="O456">
        <v>0</v>
      </c>
      <c r="Q456" s="2"/>
      <c r="S456">
        <v>0</v>
      </c>
      <c r="T456" t="s">
        <v>213</v>
      </c>
      <c r="W456" t="s">
        <v>214</v>
      </c>
      <c r="X456">
        <v>0</v>
      </c>
    </row>
    <row r="457" spans="1:24" x14ac:dyDescent="0.25">
      <c r="A457">
        <v>1033</v>
      </c>
      <c r="B457" t="s">
        <v>1338</v>
      </c>
      <c r="C457" t="s">
        <v>1339</v>
      </c>
      <c r="D457" t="s">
        <v>241</v>
      </c>
      <c r="E457" t="s">
        <v>1340</v>
      </c>
      <c r="G457" s="2">
        <v>30682</v>
      </c>
      <c r="H457" s="2"/>
      <c r="I457" t="s">
        <v>226</v>
      </c>
      <c r="J457" t="s">
        <v>211</v>
      </c>
      <c r="K457" t="s">
        <v>624</v>
      </c>
      <c r="L457" t="s">
        <v>213</v>
      </c>
      <c r="O457">
        <v>0</v>
      </c>
      <c r="Q457" s="2"/>
      <c r="S457">
        <v>0</v>
      </c>
      <c r="T457" t="s">
        <v>213</v>
      </c>
      <c r="W457" t="s">
        <v>214</v>
      </c>
      <c r="X457">
        <v>0</v>
      </c>
    </row>
    <row r="458" spans="1:24" x14ac:dyDescent="0.25">
      <c r="A458">
        <v>1045</v>
      </c>
      <c r="B458" t="s">
        <v>1341</v>
      </c>
      <c r="C458" t="s">
        <v>1342</v>
      </c>
      <c r="D458" t="s">
        <v>285</v>
      </c>
      <c r="G458" s="2">
        <v>38169</v>
      </c>
      <c r="H458" s="2">
        <v>40847</v>
      </c>
      <c r="I458" t="s">
        <v>226</v>
      </c>
      <c r="J458" t="s">
        <v>211</v>
      </c>
      <c r="K458" t="s">
        <v>803</v>
      </c>
      <c r="L458" t="s">
        <v>213</v>
      </c>
      <c r="O458">
        <v>0</v>
      </c>
      <c r="Q458" s="2"/>
      <c r="S458">
        <v>0</v>
      </c>
      <c r="T458" t="s">
        <v>213</v>
      </c>
      <c r="W458" t="s">
        <v>214</v>
      </c>
      <c r="X458">
        <v>0</v>
      </c>
    </row>
    <row r="459" spans="1:24" x14ac:dyDescent="0.25">
      <c r="A459">
        <v>1046</v>
      </c>
      <c r="B459" t="s">
        <v>1343</v>
      </c>
      <c r="C459" t="s">
        <v>1344</v>
      </c>
      <c r="D459" t="s">
        <v>222</v>
      </c>
      <c r="G459" s="2">
        <v>38169</v>
      </c>
      <c r="H459" s="2">
        <v>40847</v>
      </c>
      <c r="I459" t="s">
        <v>218</v>
      </c>
      <c r="J459" t="s">
        <v>211</v>
      </c>
      <c r="K459" t="s">
        <v>803</v>
      </c>
      <c r="L459" t="s">
        <v>213</v>
      </c>
      <c r="O459">
        <v>0</v>
      </c>
      <c r="Q459" s="2"/>
      <c r="S459">
        <v>0</v>
      </c>
      <c r="T459" t="s">
        <v>213</v>
      </c>
      <c r="W459" t="s">
        <v>214</v>
      </c>
      <c r="X459">
        <v>0</v>
      </c>
    </row>
    <row r="460" spans="1:24" x14ac:dyDescent="0.25">
      <c r="A460">
        <v>1047</v>
      </c>
      <c r="B460" t="s">
        <v>1345</v>
      </c>
      <c r="C460" t="s">
        <v>1346</v>
      </c>
      <c r="D460" t="s">
        <v>656</v>
      </c>
      <c r="G460" s="2">
        <v>38169</v>
      </c>
      <c r="H460" s="2">
        <v>40847</v>
      </c>
      <c r="I460" t="s">
        <v>226</v>
      </c>
      <c r="J460" t="s">
        <v>211</v>
      </c>
      <c r="K460" t="s">
        <v>803</v>
      </c>
      <c r="L460" t="s">
        <v>213</v>
      </c>
      <c r="O460">
        <v>0</v>
      </c>
      <c r="Q460" s="2"/>
      <c r="S460">
        <v>0</v>
      </c>
      <c r="T460" t="s">
        <v>213</v>
      </c>
      <c r="W460" t="s">
        <v>214</v>
      </c>
      <c r="X460">
        <v>0</v>
      </c>
    </row>
    <row r="461" spans="1:24" x14ac:dyDescent="0.25">
      <c r="A461">
        <v>1048</v>
      </c>
      <c r="B461" t="s">
        <v>1347</v>
      </c>
      <c r="C461" t="s">
        <v>1348</v>
      </c>
      <c r="D461" t="s">
        <v>238</v>
      </c>
      <c r="G461" s="2">
        <v>37692</v>
      </c>
      <c r="H461" s="2">
        <v>40847</v>
      </c>
      <c r="I461" t="s">
        <v>218</v>
      </c>
      <c r="J461" t="s">
        <v>211</v>
      </c>
      <c r="K461" t="s">
        <v>803</v>
      </c>
      <c r="L461" t="s">
        <v>213</v>
      </c>
      <c r="O461">
        <v>8</v>
      </c>
      <c r="Q461" s="2"/>
      <c r="S461">
        <v>0</v>
      </c>
      <c r="T461" t="s">
        <v>213</v>
      </c>
      <c r="W461" t="s">
        <v>214</v>
      </c>
      <c r="X461">
        <v>0</v>
      </c>
    </row>
    <row r="462" spans="1:24" x14ac:dyDescent="0.25">
      <c r="A462">
        <v>1049</v>
      </c>
      <c r="B462" t="s">
        <v>1349</v>
      </c>
      <c r="C462" t="s">
        <v>1350</v>
      </c>
      <c r="D462" t="s">
        <v>356</v>
      </c>
      <c r="G462" s="2">
        <v>37692</v>
      </c>
      <c r="H462" s="2">
        <v>40847</v>
      </c>
      <c r="I462" t="s">
        <v>218</v>
      </c>
      <c r="J462" t="s">
        <v>211</v>
      </c>
      <c r="K462" t="s">
        <v>803</v>
      </c>
      <c r="L462" t="s">
        <v>213</v>
      </c>
      <c r="O462">
        <v>1616</v>
      </c>
      <c r="Q462" s="2"/>
      <c r="S462">
        <v>0</v>
      </c>
      <c r="T462" t="s">
        <v>213</v>
      </c>
      <c r="W462" t="s">
        <v>214</v>
      </c>
      <c r="X462">
        <v>0</v>
      </c>
    </row>
    <row r="463" spans="1:24" x14ac:dyDescent="0.25">
      <c r="A463">
        <v>1050</v>
      </c>
      <c r="B463" t="s">
        <v>1351</v>
      </c>
      <c r="C463" t="s">
        <v>1352</v>
      </c>
      <c r="D463" t="s">
        <v>235</v>
      </c>
      <c r="G463" s="2">
        <v>38169</v>
      </c>
      <c r="H463" s="2">
        <v>40847</v>
      </c>
      <c r="I463" t="s">
        <v>218</v>
      </c>
      <c r="J463" t="s">
        <v>211</v>
      </c>
      <c r="K463" t="s">
        <v>803</v>
      </c>
      <c r="L463" t="s">
        <v>213</v>
      </c>
      <c r="O463">
        <v>0</v>
      </c>
      <c r="Q463" s="2"/>
      <c r="S463">
        <v>0</v>
      </c>
      <c r="T463" t="s">
        <v>213</v>
      </c>
      <c r="W463" t="s">
        <v>214</v>
      </c>
      <c r="X463">
        <v>0</v>
      </c>
    </row>
    <row r="464" spans="1:24" x14ac:dyDescent="0.25">
      <c r="A464">
        <v>1051</v>
      </c>
      <c r="B464" t="s">
        <v>1353</v>
      </c>
      <c r="C464" t="s">
        <v>1354</v>
      </c>
      <c r="D464" t="s">
        <v>630</v>
      </c>
      <c r="G464" s="2">
        <v>38169</v>
      </c>
      <c r="H464" s="2">
        <v>40847</v>
      </c>
      <c r="I464" t="s">
        <v>218</v>
      </c>
      <c r="J464" t="s">
        <v>211</v>
      </c>
      <c r="K464" t="s">
        <v>803</v>
      </c>
      <c r="L464" t="s">
        <v>213</v>
      </c>
      <c r="O464">
        <v>0</v>
      </c>
      <c r="Q464" s="2"/>
      <c r="S464">
        <v>0</v>
      </c>
      <c r="T464" t="s">
        <v>213</v>
      </c>
      <c r="W464" t="s">
        <v>214</v>
      </c>
      <c r="X464">
        <v>0</v>
      </c>
    </row>
    <row r="465" spans="1:24" x14ac:dyDescent="0.25">
      <c r="A465">
        <v>1052</v>
      </c>
      <c r="B465" t="s">
        <v>1355</v>
      </c>
      <c r="C465" t="s">
        <v>1356</v>
      </c>
      <c r="D465" t="s">
        <v>633</v>
      </c>
      <c r="G465" s="2">
        <v>37692</v>
      </c>
      <c r="H465" s="2">
        <v>40847</v>
      </c>
      <c r="I465" t="s">
        <v>218</v>
      </c>
      <c r="J465" t="s">
        <v>211</v>
      </c>
      <c r="K465" t="s">
        <v>803</v>
      </c>
      <c r="L465" t="s">
        <v>213</v>
      </c>
      <c r="O465">
        <v>0</v>
      </c>
      <c r="Q465" s="2"/>
      <c r="S465">
        <v>0</v>
      </c>
      <c r="T465" t="s">
        <v>213</v>
      </c>
      <c r="W465" t="s">
        <v>214</v>
      </c>
      <c r="X465">
        <v>0</v>
      </c>
    </row>
    <row r="466" spans="1:24" x14ac:dyDescent="0.25">
      <c r="A466">
        <v>1058</v>
      </c>
      <c r="B466" t="s">
        <v>1357</v>
      </c>
      <c r="C466" t="s">
        <v>1358</v>
      </c>
      <c r="D466" t="s">
        <v>222</v>
      </c>
      <c r="G466" s="2">
        <v>38169</v>
      </c>
      <c r="H466" s="2">
        <v>40298</v>
      </c>
      <c r="I466" t="s">
        <v>218</v>
      </c>
      <c r="J466" t="s">
        <v>211</v>
      </c>
      <c r="K466" t="s">
        <v>548</v>
      </c>
      <c r="L466" t="s">
        <v>213</v>
      </c>
      <c r="O466">
        <v>0</v>
      </c>
      <c r="Q466" s="2"/>
      <c r="S466">
        <v>0</v>
      </c>
      <c r="T466" t="s">
        <v>213</v>
      </c>
      <c r="W466" t="s">
        <v>214</v>
      </c>
      <c r="X466">
        <v>0</v>
      </c>
    </row>
    <row r="467" spans="1:24" x14ac:dyDescent="0.25">
      <c r="A467">
        <v>609</v>
      </c>
      <c r="B467" t="s">
        <v>1359</v>
      </c>
      <c r="C467" t="s">
        <v>1360</v>
      </c>
      <c r="D467" t="s">
        <v>248</v>
      </c>
      <c r="G467" s="2">
        <v>38169</v>
      </c>
      <c r="H467" s="2">
        <v>41456</v>
      </c>
      <c r="I467" t="s">
        <v>226</v>
      </c>
      <c r="J467" t="s">
        <v>211</v>
      </c>
      <c r="K467" t="s">
        <v>138</v>
      </c>
      <c r="L467" t="s">
        <v>213</v>
      </c>
      <c r="O467">
        <v>0</v>
      </c>
      <c r="Q467" s="2"/>
      <c r="S467">
        <v>0</v>
      </c>
      <c r="T467" t="s">
        <v>213</v>
      </c>
      <c r="W467" t="s">
        <v>214</v>
      </c>
      <c r="X467">
        <v>0</v>
      </c>
    </row>
    <row r="468" spans="1:24" x14ac:dyDescent="0.25">
      <c r="A468">
        <v>610</v>
      </c>
      <c r="B468" t="s">
        <v>1361</v>
      </c>
      <c r="C468" t="s">
        <v>1362</v>
      </c>
      <c r="D468" t="s">
        <v>251</v>
      </c>
      <c r="G468" s="2">
        <v>38169</v>
      </c>
      <c r="H468" s="2">
        <v>41456</v>
      </c>
      <c r="I468" t="s">
        <v>226</v>
      </c>
      <c r="J468" t="s">
        <v>211</v>
      </c>
      <c r="K468" t="s">
        <v>138</v>
      </c>
      <c r="L468" t="s">
        <v>213</v>
      </c>
      <c r="O468">
        <v>0</v>
      </c>
      <c r="Q468" s="2"/>
      <c r="S468">
        <v>0</v>
      </c>
      <c r="T468" t="s">
        <v>213</v>
      </c>
      <c r="W468" t="s">
        <v>214</v>
      </c>
      <c r="X468">
        <v>0</v>
      </c>
    </row>
    <row r="469" spans="1:24" x14ac:dyDescent="0.25">
      <c r="A469">
        <v>611</v>
      </c>
      <c r="B469" t="s">
        <v>1363</v>
      </c>
      <c r="C469" t="s">
        <v>1364</v>
      </c>
      <c r="D469" t="s">
        <v>248</v>
      </c>
      <c r="G469" s="2">
        <v>38169</v>
      </c>
      <c r="H469" s="2"/>
      <c r="I469" t="s">
        <v>226</v>
      </c>
      <c r="J469" t="s">
        <v>211</v>
      </c>
      <c r="K469" t="s">
        <v>151</v>
      </c>
      <c r="L469" t="s">
        <v>213</v>
      </c>
      <c r="O469">
        <v>0</v>
      </c>
      <c r="Q469" s="2"/>
      <c r="S469">
        <v>0</v>
      </c>
      <c r="T469" t="s">
        <v>213</v>
      </c>
      <c r="W469" t="s">
        <v>214</v>
      </c>
      <c r="X469">
        <v>0</v>
      </c>
    </row>
    <row r="470" spans="1:24" x14ac:dyDescent="0.25">
      <c r="A470">
        <v>612</v>
      </c>
      <c r="B470" t="s">
        <v>1365</v>
      </c>
      <c r="C470" t="s">
        <v>1366</v>
      </c>
      <c r="D470" t="s">
        <v>251</v>
      </c>
      <c r="G470" s="2">
        <v>38169</v>
      </c>
      <c r="H470" s="2"/>
      <c r="I470" t="s">
        <v>226</v>
      </c>
      <c r="J470" t="s">
        <v>211</v>
      </c>
      <c r="K470" t="s">
        <v>151</v>
      </c>
      <c r="L470" t="s">
        <v>213</v>
      </c>
      <c r="O470">
        <v>0</v>
      </c>
      <c r="Q470" s="2"/>
      <c r="S470">
        <v>0</v>
      </c>
      <c r="T470" t="s">
        <v>213</v>
      </c>
      <c r="W470" t="s">
        <v>214</v>
      </c>
      <c r="X470">
        <v>0</v>
      </c>
    </row>
    <row r="471" spans="1:24" x14ac:dyDescent="0.25">
      <c r="A471">
        <v>613</v>
      </c>
      <c r="B471" t="s">
        <v>1367</v>
      </c>
      <c r="C471" t="s">
        <v>1368</v>
      </c>
      <c r="D471" t="s">
        <v>248</v>
      </c>
      <c r="G471" s="2">
        <v>38169</v>
      </c>
      <c r="H471" s="2">
        <v>43951</v>
      </c>
      <c r="I471" t="s">
        <v>226</v>
      </c>
      <c r="J471" t="s">
        <v>211</v>
      </c>
      <c r="K471" t="s">
        <v>821</v>
      </c>
      <c r="L471" t="s">
        <v>213</v>
      </c>
      <c r="O471">
        <v>0</v>
      </c>
      <c r="Q471" s="2"/>
      <c r="S471">
        <v>0</v>
      </c>
      <c r="T471" t="s">
        <v>213</v>
      </c>
      <c r="W471" t="s">
        <v>214</v>
      </c>
      <c r="X471">
        <v>0</v>
      </c>
    </row>
    <row r="472" spans="1:24" x14ac:dyDescent="0.25">
      <c r="A472">
        <v>614</v>
      </c>
      <c r="B472" t="s">
        <v>1369</v>
      </c>
      <c r="C472" t="s">
        <v>1370</v>
      </c>
      <c r="D472" t="s">
        <v>251</v>
      </c>
      <c r="G472" s="2">
        <v>38169</v>
      </c>
      <c r="H472" s="2">
        <v>43951</v>
      </c>
      <c r="I472" t="s">
        <v>226</v>
      </c>
      <c r="J472" t="s">
        <v>211</v>
      </c>
      <c r="K472" t="s">
        <v>821</v>
      </c>
      <c r="L472" t="s">
        <v>213</v>
      </c>
      <c r="O472">
        <v>0</v>
      </c>
      <c r="Q472" s="2"/>
      <c r="S472">
        <v>0</v>
      </c>
      <c r="T472" t="s">
        <v>213</v>
      </c>
      <c r="W472" t="s">
        <v>214</v>
      </c>
      <c r="X472">
        <v>0</v>
      </c>
    </row>
    <row r="473" spans="1:24" x14ac:dyDescent="0.25">
      <c r="A473">
        <v>615</v>
      </c>
      <c r="B473" t="s">
        <v>1371</v>
      </c>
      <c r="C473" t="s">
        <v>1372</v>
      </c>
      <c r="D473" t="s">
        <v>248</v>
      </c>
      <c r="G473" s="2">
        <v>38292</v>
      </c>
      <c r="H473" s="2"/>
      <c r="I473" t="s">
        <v>226</v>
      </c>
      <c r="J473" t="s">
        <v>211</v>
      </c>
      <c r="K473" t="s">
        <v>687</v>
      </c>
      <c r="L473" t="s">
        <v>213</v>
      </c>
      <c r="O473">
        <v>0</v>
      </c>
      <c r="Q473" s="2"/>
      <c r="S473">
        <v>0</v>
      </c>
      <c r="T473" t="s">
        <v>213</v>
      </c>
      <c r="W473" t="s">
        <v>214</v>
      </c>
      <c r="X473">
        <v>0</v>
      </c>
    </row>
    <row r="474" spans="1:24" x14ac:dyDescent="0.25">
      <c r="A474">
        <v>616</v>
      </c>
      <c r="B474" t="s">
        <v>1373</v>
      </c>
      <c r="C474" t="s">
        <v>1374</v>
      </c>
      <c r="D474" t="s">
        <v>251</v>
      </c>
      <c r="G474" s="2">
        <v>38292</v>
      </c>
      <c r="H474" s="2"/>
      <c r="I474" t="s">
        <v>226</v>
      </c>
      <c r="J474" t="s">
        <v>211</v>
      </c>
      <c r="K474" t="s">
        <v>687</v>
      </c>
      <c r="L474" t="s">
        <v>213</v>
      </c>
      <c r="O474">
        <v>0</v>
      </c>
      <c r="Q474" s="2"/>
      <c r="S474">
        <v>0</v>
      </c>
      <c r="T474" t="s">
        <v>213</v>
      </c>
      <c r="W474" t="s">
        <v>214</v>
      </c>
      <c r="X474">
        <v>0</v>
      </c>
    </row>
    <row r="475" spans="1:24" x14ac:dyDescent="0.25">
      <c r="A475">
        <v>617</v>
      </c>
      <c r="B475" t="s">
        <v>1375</v>
      </c>
      <c r="C475" t="s">
        <v>1376</v>
      </c>
      <c r="D475" t="s">
        <v>251</v>
      </c>
      <c r="G475" s="2">
        <v>38385</v>
      </c>
      <c r="H475" s="2">
        <v>41517</v>
      </c>
      <c r="I475" t="s">
        <v>226</v>
      </c>
      <c r="J475" t="s">
        <v>211</v>
      </c>
      <c r="K475" t="s">
        <v>702</v>
      </c>
      <c r="L475" t="s">
        <v>213</v>
      </c>
      <c r="O475">
        <v>0</v>
      </c>
      <c r="Q475" s="2"/>
      <c r="S475">
        <v>0</v>
      </c>
      <c r="T475" t="s">
        <v>213</v>
      </c>
      <c r="W475" t="s">
        <v>214</v>
      </c>
      <c r="X475">
        <v>0</v>
      </c>
    </row>
    <row r="476" spans="1:24" x14ac:dyDescent="0.25">
      <c r="A476">
        <v>618</v>
      </c>
      <c r="B476" t="s">
        <v>1377</v>
      </c>
      <c r="C476" t="s">
        <v>1378</v>
      </c>
      <c r="D476" t="s">
        <v>248</v>
      </c>
      <c r="G476" s="2">
        <v>38385</v>
      </c>
      <c r="H476" s="2">
        <v>41517</v>
      </c>
      <c r="I476" t="s">
        <v>226</v>
      </c>
      <c r="J476" t="s">
        <v>211</v>
      </c>
      <c r="K476" t="s">
        <v>702</v>
      </c>
      <c r="L476" t="s">
        <v>213</v>
      </c>
      <c r="O476">
        <v>0</v>
      </c>
      <c r="Q476" s="2"/>
      <c r="S476">
        <v>0</v>
      </c>
      <c r="T476" t="s">
        <v>213</v>
      </c>
      <c r="W476" t="s">
        <v>214</v>
      </c>
      <c r="X476">
        <v>0</v>
      </c>
    </row>
    <row r="477" spans="1:24" x14ac:dyDescent="0.25">
      <c r="A477">
        <v>619</v>
      </c>
      <c r="B477" t="s">
        <v>1379</v>
      </c>
      <c r="C477" t="s">
        <v>1380</v>
      </c>
      <c r="D477" t="s">
        <v>251</v>
      </c>
      <c r="G477" s="2">
        <v>38718</v>
      </c>
      <c r="H477" s="2"/>
      <c r="I477" t="s">
        <v>226</v>
      </c>
      <c r="J477" t="s">
        <v>211</v>
      </c>
      <c r="K477" t="s">
        <v>713</v>
      </c>
      <c r="L477" t="s">
        <v>213</v>
      </c>
      <c r="O477">
        <v>0</v>
      </c>
      <c r="Q477" s="2"/>
      <c r="S477">
        <v>0</v>
      </c>
      <c r="T477" t="s">
        <v>213</v>
      </c>
      <c r="W477" t="s">
        <v>214</v>
      </c>
      <c r="X477">
        <v>0</v>
      </c>
    </row>
    <row r="478" spans="1:24" x14ac:dyDescent="0.25">
      <c r="A478">
        <v>620</v>
      </c>
      <c r="B478" t="s">
        <v>1381</v>
      </c>
      <c r="C478" t="s">
        <v>1382</v>
      </c>
      <c r="D478" t="s">
        <v>248</v>
      </c>
      <c r="G478" s="2">
        <v>38718</v>
      </c>
      <c r="H478" s="2"/>
      <c r="I478" t="s">
        <v>226</v>
      </c>
      <c r="J478" t="s">
        <v>211</v>
      </c>
      <c r="K478" t="s">
        <v>713</v>
      </c>
      <c r="L478" t="s">
        <v>213</v>
      </c>
      <c r="O478">
        <v>0</v>
      </c>
      <c r="Q478" s="2"/>
      <c r="S478">
        <v>0</v>
      </c>
      <c r="T478" t="s">
        <v>213</v>
      </c>
      <c r="W478" t="s">
        <v>214</v>
      </c>
      <c r="X478">
        <v>0</v>
      </c>
    </row>
    <row r="479" spans="1:24" x14ac:dyDescent="0.25">
      <c r="A479">
        <v>2225</v>
      </c>
      <c r="B479" t="s">
        <v>1383</v>
      </c>
      <c r="C479" t="s">
        <v>1384</v>
      </c>
      <c r="D479" t="s">
        <v>314</v>
      </c>
      <c r="G479" s="2">
        <v>40848</v>
      </c>
      <c r="H479" s="2"/>
      <c r="I479" t="s">
        <v>226</v>
      </c>
      <c r="J479" t="s">
        <v>211</v>
      </c>
      <c r="K479" t="s">
        <v>364</v>
      </c>
      <c r="L479" t="s">
        <v>213</v>
      </c>
      <c r="O479">
        <v>11</v>
      </c>
      <c r="Q479" s="2"/>
      <c r="S479">
        <v>0</v>
      </c>
      <c r="T479" t="s">
        <v>213</v>
      </c>
      <c r="W479" t="s">
        <v>214</v>
      </c>
      <c r="X479">
        <v>0</v>
      </c>
    </row>
    <row r="480" spans="1:24" x14ac:dyDescent="0.25">
      <c r="A480">
        <v>2226</v>
      </c>
      <c r="B480" t="s">
        <v>1385</v>
      </c>
      <c r="C480" t="s">
        <v>1386</v>
      </c>
      <c r="D480" t="s">
        <v>294</v>
      </c>
      <c r="G480" s="2">
        <v>40848</v>
      </c>
      <c r="H480" s="2"/>
      <c r="I480" t="s">
        <v>226</v>
      </c>
      <c r="J480" t="s">
        <v>211</v>
      </c>
      <c r="K480" t="s">
        <v>364</v>
      </c>
      <c r="L480" t="s">
        <v>213</v>
      </c>
      <c r="O480">
        <v>0</v>
      </c>
      <c r="Q480" s="2"/>
      <c r="S480">
        <v>0</v>
      </c>
      <c r="T480" t="s">
        <v>213</v>
      </c>
      <c r="W480" t="s">
        <v>214</v>
      </c>
      <c r="X480">
        <v>0</v>
      </c>
    </row>
    <row r="481" spans="1:24" x14ac:dyDescent="0.25">
      <c r="A481">
        <v>2227</v>
      </c>
      <c r="B481" t="s">
        <v>1387</v>
      </c>
      <c r="C481" t="s">
        <v>1388</v>
      </c>
      <c r="D481" t="s">
        <v>303</v>
      </c>
      <c r="G481" s="2">
        <v>40848</v>
      </c>
      <c r="H481" s="2"/>
      <c r="I481" t="s">
        <v>226</v>
      </c>
      <c r="J481" t="s">
        <v>211</v>
      </c>
      <c r="K481" t="s">
        <v>364</v>
      </c>
      <c r="L481" t="s">
        <v>213</v>
      </c>
      <c r="O481">
        <v>0</v>
      </c>
      <c r="Q481" s="2"/>
      <c r="S481">
        <v>0</v>
      </c>
      <c r="T481" t="s">
        <v>213</v>
      </c>
      <c r="W481" t="s">
        <v>214</v>
      </c>
      <c r="X481">
        <v>0</v>
      </c>
    </row>
    <row r="482" spans="1:24" x14ac:dyDescent="0.25">
      <c r="A482">
        <v>2228</v>
      </c>
      <c r="B482" t="s">
        <v>1389</v>
      </c>
      <c r="C482" t="s">
        <v>1390</v>
      </c>
      <c r="D482" t="s">
        <v>333</v>
      </c>
      <c r="G482" s="2">
        <v>40848</v>
      </c>
      <c r="H482" s="2"/>
      <c r="I482" t="s">
        <v>226</v>
      </c>
      <c r="J482" t="s">
        <v>211</v>
      </c>
      <c r="K482" t="s">
        <v>364</v>
      </c>
      <c r="L482" t="s">
        <v>213</v>
      </c>
      <c r="O482">
        <v>0</v>
      </c>
      <c r="Q482" s="2"/>
      <c r="S482">
        <v>0</v>
      </c>
      <c r="T482" t="s">
        <v>213</v>
      </c>
      <c r="W482" t="s">
        <v>214</v>
      </c>
      <c r="X482">
        <v>0</v>
      </c>
    </row>
    <row r="483" spans="1:24" x14ac:dyDescent="0.25">
      <c r="A483">
        <v>625</v>
      </c>
      <c r="B483" t="s">
        <v>1391</v>
      </c>
      <c r="C483" t="s">
        <v>1392</v>
      </c>
      <c r="D483" t="s">
        <v>251</v>
      </c>
      <c r="G483" s="2">
        <v>39059</v>
      </c>
      <c r="H483" s="2">
        <v>40816</v>
      </c>
      <c r="I483" t="s">
        <v>226</v>
      </c>
      <c r="J483" t="s">
        <v>211</v>
      </c>
      <c r="K483" t="s">
        <v>139</v>
      </c>
      <c r="L483" t="s">
        <v>213</v>
      </c>
      <c r="O483">
        <v>0</v>
      </c>
      <c r="Q483" s="2"/>
      <c r="S483">
        <v>0</v>
      </c>
      <c r="T483" t="s">
        <v>213</v>
      </c>
      <c r="W483" t="s">
        <v>214</v>
      </c>
      <c r="X483">
        <v>0</v>
      </c>
    </row>
    <row r="484" spans="1:24" x14ac:dyDescent="0.25">
      <c r="A484">
        <v>626</v>
      </c>
      <c r="B484" t="s">
        <v>1393</v>
      </c>
      <c r="C484" t="s">
        <v>1394</v>
      </c>
      <c r="D484" t="s">
        <v>248</v>
      </c>
      <c r="G484" s="2">
        <v>39059</v>
      </c>
      <c r="H484" s="2">
        <v>40816</v>
      </c>
      <c r="I484" t="s">
        <v>226</v>
      </c>
      <c r="J484" t="s">
        <v>211</v>
      </c>
      <c r="K484" t="s">
        <v>139</v>
      </c>
      <c r="L484" t="s">
        <v>213</v>
      </c>
      <c r="O484">
        <v>0</v>
      </c>
      <c r="Q484" s="2"/>
      <c r="S484">
        <v>0</v>
      </c>
      <c r="T484" t="s">
        <v>213</v>
      </c>
      <c r="W484" t="s">
        <v>214</v>
      </c>
      <c r="X484">
        <v>0</v>
      </c>
    </row>
    <row r="485" spans="1:24" x14ac:dyDescent="0.25">
      <c r="A485">
        <v>627</v>
      </c>
      <c r="B485" t="s">
        <v>1395</v>
      </c>
      <c r="C485" t="s">
        <v>1396</v>
      </c>
      <c r="D485" t="s">
        <v>251</v>
      </c>
      <c r="G485" s="2">
        <v>39105</v>
      </c>
      <c r="H485" s="2">
        <v>42643</v>
      </c>
      <c r="I485" t="s">
        <v>226</v>
      </c>
      <c r="J485" t="s">
        <v>211</v>
      </c>
      <c r="K485" t="s">
        <v>832</v>
      </c>
      <c r="L485" t="s">
        <v>213</v>
      </c>
      <c r="O485">
        <v>0</v>
      </c>
      <c r="Q485" s="2"/>
      <c r="S485">
        <v>0</v>
      </c>
      <c r="T485" t="s">
        <v>213</v>
      </c>
      <c r="W485" t="s">
        <v>214</v>
      </c>
      <c r="X485">
        <v>0</v>
      </c>
    </row>
    <row r="486" spans="1:24" x14ac:dyDescent="0.25">
      <c r="A486">
        <v>628</v>
      </c>
      <c r="B486" t="s">
        <v>1397</v>
      </c>
      <c r="C486" t="s">
        <v>1398</v>
      </c>
      <c r="D486" t="s">
        <v>248</v>
      </c>
      <c r="G486" s="2">
        <v>39105</v>
      </c>
      <c r="H486" s="2">
        <v>42643</v>
      </c>
      <c r="I486" t="s">
        <v>226</v>
      </c>
      <c r="J486" t="s">
        <v>211</v>
      </c>
      <c r="K486" t="s">
        <v>832</v>
      </c>
      <c r="L486" t="s">
        <v>213</v>
      </c>
      <c r="O486">
        <v>0</v>
      </c>
      <c r="Q486" s="2"/>
      <c r="S486">
        <v>0</v>
      </c>
      <c r="T486" t="s">
        <v>213</v>
      </c>
      <c r="W486" t="s">
        <v>214</v>
      </c>
      <c r="X486">
        <v>0</v>
      </c>
    </row>
    <row r="487" spans="1:24" x14ac:dyDescent="0.25">
      <c r="A487">
        <v>2300</v>
      </c>
      <c r="B487" t="s">
        <v>1399</v>
      </c>
      <c r="C487" t="s">
        <v>1400</v>
      </c>
      <c r="D487" t="s">
        <v>389</v>
      </c>
      <c r="E487" t="s">
        <v>1401</v>
      </c>
      <c r="G487" s="2">
        <v>38009</v>
      </c>
      <c r="H487" s="2">
        <v>44286</v>
      </c>
      <c r="J487" t="s">
        <v>211</v>
      </c>
      <c r="K487" t="s">
        <v>1402</v>
      </c>
      <c r="L487" t="s">
        <v>213</v>
      </c>
      <c r="M487" t="s">
        <v>1403</v>
      </c>
      <c r="O487">
        <v>0</v>
      </c>
      <c r="P487" t="s">
        <v>1404</v>
      </c>
      <c r="Q487" s="2"/>
      <c r="R487" t="s">
        <v>1405</v>
      </c>
      <c r="S487">
        <v>0</v>
      </c>
      <c r="T487" t="s">
        <v>213</v>
      </c>
      <c r="W487" t="s">
        <v>214</v>
      </c>
      <c r="X487">
        <v>0</v>
      </c>
    </row>
    <row r="488" spans="1:24" x14ac:dyDescent="0.25">
      <c r="A488">
        <v>2302</v>
      </c>
      <c r="B488" t="s">
        <v>1406</v>
      </c>
      <c r="C488" t="s">
        <v>1407</v>
      </c>
      <c r="D488" t="s">
        <v>248</v>
      </c>
      <c r="G488" s="2">
        <v>40878</v>
      </c>
      <c r="H488" s="2">
        <v>41578</v>
      </c>
      <c r="I488" t="s">
        <v>226</v>
      </c>
      <c r="J488" t="s">
        <v>211</v>
      </c>
      <c r="K488" t="s">
        <v>1408</v>
      </c>
      <c r="L488" t="s">
        <v>213</v>
      </c>
      <c r="O488">
        <v>0</v>
      </c>
      <c r="Q488" s="2"/>
      <c r="S488">
        <v>0</v>
      </c>
      <c r="T488" t="s">
        <v>213</v>
      </c>
      <c r="W488" t="s">
        <v>214</v>
      </c>
      <c r="X488">
        <v>0</v>
      </c>
    </row>
    <row r="489" spans="1:24" x14ac:dyDescent="0.25">
      <c r="A489">
        <v>2303</v>
      </c>
      <c r="B489" t="s">
        <v>1409</v>
      </c>
      <c r="C489" t="s">
        <v>1410</v>
      </c>
      <c r="D489" t="s">
        <v>256</v>
      </c>
      <c r="G489" s="2">
        <v>40878</v>
      </c>
      <c r="H489" s="2">
        <v>41578</v>
      </c>
      <c r="I489" t="s">
        <v>226</v>
      </c>
      <c r="J489" t="s">
        <v>211</v>
      </c>
      <c r="K489" t="s">
        <v>1408</v>
      </c>
      <c r="L489" t="s">
        <v>213</v>
      </c>
      <c r="O489">
        <v>0</v>
      </c>
      <c r="Q489" s="2"/>
      <c r="S489">
        <v>0</v>
      </c>
      <c r="T489" t="s">
        <v>213</v>
      </c>
      <c r="W489" t="s">
        <v>214</v>
      </c>
      <c r="X489">
        <v>0</v>
      </c>
    </row>
    <row r="490" spans="1:24" x14ac:dyDescent="0.25">
      <c r="A490">
        <v>2304</v>
      </c>
      <c r="B490" t="s">
        <v>1411</v>
      </c>
      <c r="C490" t="s">
        <v>1412</v>
      </c>
      <c r="D490" t="s">
        <v>210</v>
      </c>
      <c r="G490" s="2">
        <v>40878</v>
      </c>
      <c r="H490" s="2">
        <v>41578</v>
      </c>
      <c r="J490" t="s">
        <v>211</v>
      </c>
      <c r="K490" t="s">
        <v>1408</v>
      </c>
      <c r="L490" t="s">
        <v>213</v>
      </c>
      <c r="O490">
        <v>0</v>
      </c>
      <c r="Q490" s="2"/>
      <c r="S490">
        <v>0</v>
      </c>
      <c r="T490" t="s">
        <v>213</v>
      </c>
      <c r="W490" t="s">
        <v>214</v>
      </c>
      <c r="X490">
        <v>0</v>
      </c>
    </row>
    <row r="491" spans="1:24" x14ac:dyDescent="0.25">
      <c r="A491">
        <v>2305</v>
      </c>
      <c r="B491" t="s">
        <v>1413</v>
      </c>
      <c r="C491" t="s">
        <v>1414</v>
      </c>
      <c r="D491" t="s">
        <v>241</v>
      </c>
      <c r="G491" s="2">
        <v>40878</v>
      </c>
      <c r="H491" s="2">
        <v>41578</v>
      </c>
      <c r="I491" t="s">
        <v>226</v>
      </c>
      <c r="J491" t="s">
        <v>211</v>
      </c>
      <c r="K491" t="s">
        <v>1408</v>
      </c>
      <c r="L491" t="s">
        <v>213</v>
      </c>
      <c r="O491">
        <v>0</v>
      </c>
      <c r="Q491" s="2"/>
      <c r="S491">
        <v>0</v>
      </c>
      <c r="T491" t="s">
        <v>213</v>
      </c>
      <c r="W491" t="s">
        <v>214</v>
      </c>
      <c r="X491">
        <v>0</v>
      </c>
    </row>
    <row r="492" spans="1:24" x14ac:dyDescent="0.25">
      <c r="A492">
        <v>636</v>
      </c>
      <c r="B492" t="s">
        <v>1415</v>
      </c>
      <c r="C492" t="s">
        <v>1416</v>
      </c>
      <c r="D492" t="s">
        <v>251</v>
      </c>
      <c r="G492" s="2">
        <v>39356</v>
      </c>
      <c r="H492" s="2">
        <v>40847</v>
      </c>
      <c r="I492" t="s">
        <v>226</v>
      </c>
      <c r="J492" t="s">
        <v>211</v>
      </c>
      <c r="K492" t="s">
        <v>476</v>
      </c>
      <c r="L492" t="s">
        <v>213</v>
      </c>
      <c r="O492">
        <v>0</v>
      </c>
      <c r="Q492" s="2"/>
      <c r="S492">
        <v>0</v>
      </c>
      <c r="T492" t="s">
        <v>213</v>
      </c>
      <c r="W492" t="s">
        <v>214</v>
      </c>
      <c r="X492">
        <v>0</v>
      </c>
    </row>
    <row r="493" spans="1:24" x14ac:dyDescent="0.25">
      <c r="A493">
        <v>637</v>
      </c>
      <c r="B493" t="s">
        <v>1417</v>
      </c>
      <c r="C493" t="s">
        <v>1418</v>
      </c>
      <c r="D493" t="s">
        <v>248</v>
      </c>
      <c r="G493" s="2">
        <v>39356</v>
      </c>
      <c r="H493" s="2">
        <v>40847</v>
      </c>
      <c r="I493" t="s">
        <v>226</v>
      </c>
      <c r="J493" t="s">
        <v>211</v>
      </c>
      <c r="K493" t="s">
        <v>476</v>
      </c>
      <c r="L493" t="s">
        <v>213</v>
      </c>
      <c r="O493">
        <v>0</v>
      </c>
      <c r="Q493" s="2"/>
      <c r="S493">
        <v>0</v>
      </c>
      <c r="T493" t="s">
        <v>213</v>
      </c>
      <c r="W493" t="s">
        <v>214</v>
      </c>
      <c r="X493">
        <v>0</v>
      </c>
    </row>
    <row r="494" spans="1:24" x14ac:dyDescent="0.25">
      <c r="A494">
        <v>638</v>
      </c>
      <c r="B494" t="s">
        <v>1419</v>
      </c>
      <c r="C494" t="s">
        <v>1420</v>
      </c>
      <c r="D494" t="s">
        <v>251</v>
      </c>
      <c r="G494" s="2">
        <v>39356</v>
      </c>
      <c r="H494" s="2">
        <v>43248</v>
      </c>
      <c r="I494" t="s">
        <v>226</v>
      </c>
      <c r="J494" t="s">
        <v>211</v>
      </c>
      <c r="K494" t="s">
        <v>495</v>
      </c>
      <c r="L494" t="s">
        <v>213</v>
      </c>
      <c r="O494">
        <v>0</v>
      </c>
      <c r="Q494" s="2"/>
      <c r="S494">
        <v>0</v>
      </c>
      <c r="T494" t="s">
        <v>213</v>
      </c>
      <c r="W494" t="s">
        <v>214</v>
      </c>
      <c r="X494">
        <v>0</v>
      </c>
    </row>
    <row r="495" spans="1:24" x14ac:dyDescent="0.25">
      <c r="A495">
        <v>639</v>
      </c>
      <c r="B495" t="s">
        <v>1421</v>
      </c>
      <c r="C495" t="s">
        <v>1422</v>
      </c>
      <c r="D495" t="s">
        <v>248</v>
      </c>
      <c r="G495" s="2">
        <v>39356</v>
      </c>
      <c r="H495" s="2">
        <v>43248</v>
      </c>
      <c r="I495" t="s">
        <v>226</v>
      </c>
      <c r="J495" t="s">
        <v>211</v>
      </c>
      <c r="K495" t="s">
        <v>495</v>
      </c>
      <c r="L495" t="s">
        <v>213</v>
      </c>
      <c r="O495">
        <v>0</v>
      </c>
      <c r="Q495" s="2"/>
      <c r="S495">
        <v>0</v>
      </c>
      <c r="T495" t="s">
        <v>213</v>
      </c>
      <c r="W495" t="s">
        <v>214</v>
      </c>
      <c r="X495">
        <v>0</v>
      </c>
    </row>
    <row r="496" spans="1:24" x14ac:dyDescent="0.25">
      <c r="A496">
        <v>640</v>
      </c>
      <c r="B496" t="s">
        <v>1423</v>
      </c>
      <c r="C496" t="s">
        <v>1424</v>
      </c>
      <c r="D496" t="s">
        <v>248</v>
      </c>
      <c r="G496" s="2">
        <v>39401</v>
      </c>
      <c r="H496" s="2">
        <v>42035</v>
      </c>
      <c r="I496" t="s">
        <v>226</v>
      </c>
      <c r="J496" t="s">
        <v>211</v>
      </c>
      <c r="K496" t="s">
        <v>734</v>
      </c>
      <c r="L496" t="s">
        <v>213</v>
      </c>
      <c r="O496">
        <v>0</v>
      </c>
      <c r="Q496" s="2"/>
      <c r="S496">
        <v>0</v>
      </c>
      <c r="T496" t="s">
        <v>213</v>
      </c>
      <c r="W496" t="s">
        <v>214</v>
      </c>
      <c r="X496">
        <v>0</v>
      </c>
    </row>
    <row r="497" spans="1:24" x14ac:dyDescent="0.25">
      <c r="A497">
        <v>641</v>
      </c>
      <c r="B497" t="s">
        <v>1425</v>
      </c>
      <c r="C497" t="s">
        <v>1426</v>
      </c>
      <c r="D497" t="s">
        <v>251</v>
      </c>
      <c r="G497" s="2">
        <v>39401</v>
      </c>
      <c r="H497" s="2">
        <v>42035</v>
      </c>
      <c r="I497" t="s">
        <v>226</v>
      </c>
      <c r="J497" t="s">
        <v>211</v>
      </c>
      <c r="K497" t="s">
        <v>734</v>
      </c>
      <c r="L497" t="s">
        <v>213</v>
      </c>
      <c r="O497">
        <v>0</v>
      </c>
      <c r="Q497" s="2"/>
      <c r="S497">
        <v>0</v>
      </c>
      <c r="T497" t="s">
        <v>213</v>
      </c>
      <c r="W497" t="s">
        <v>214</v>
      </c>
      <c r="X497">
        <v>0</v>
      </c>
    </row>
    <row r="498" spans="1:24" x14ac:dyDescent="0.25">
      <c r="A498">
        <v>642</v>
      </c>
      <c r="B498" t="s">
        <v>1427</v>
      </c>
      <c r="C498" t="s">
        <v>1428</v>
      </c>
      <c r="D498" t="s">
        <v>248</v>
      </c>
      <c r="G498" s="2">
        <v>38169</v>
      </c>
      <c r="H498" s="2">
        <v>42035</v>
      </c>
      <c r="I498" t="s">
        <v>226</v>
      </c>
      <c r="J498" t="s">
        <v>211</v>
      </c>
      <c r="K498" t="s">
        <v>136</v>
      </c>
      <c r="L498" t="s">
        <v>213</v>
      </c>
      <c r="O498">
        <v>0</v>
      </c>
      <c r="Q498" s="2"/>
      <c r="S498">
        <v>0</v>
      </c>
      <c r="T498" t="s">
        <v>213</v>
      </c>
      <c r="W498" t="s">
        <v>214</v>
      </c>
      <c r="X498">
        <v>0</v>
      </c>
    </row>
    <row r="499" spans="1:24" x14ac:dyDescent="0.25">
      <c r="A499">
        <v>643</v>
      </c>
      <c r="B499" t="s">
        <v>1429</v>
      </c>
      <c r="C499" t="s">
        <v>1430</v>
      </c>
      <c r="D499" t="s">
        <v>251</v>
      </c>
      <c r="G499" s="2">
        <v>38169</v>
      </c>
      <c r="H499" s="2">
        <v>42035</v>
      </c>
      <c r="I499" t="s">
        <v>226</v>
      </c>
      <c r="J499" t="s">
        <v>211</v>
      </c>
      <c r="K499" t="s">
        <v>136</v>
      </c>
      <c r="L499" t="s">
        <v>213</v>
      </c>
      <c r="O499">
        <v>0</v>
      </c>
      <c r="Q499" s="2"/>
      <c r="S499">
        <v>0</v>
      </c>
      <c r="T499" t="s">
        <v>213</v>
      </c>
      <c r="W499" t="s">
        <v>214</v>
      </c>
      <c r="X499">
        <v>0</v>
      </c>
    </row>
    <row r="500" spans="1:24" x14ac:dyDescent="0.25">
      <c r="A500">
        <v>644</v>
      </c>
      <c r="B500" t="s">
        <v>1431</v>
      </c>
      <c r="C500" t="s">
        <v>1432</v>
      </c>
      <c r="D500" t="s">
        <v>248</v>
      </c>
      <c r="G500" s="2">
        <v>38169</v>
      </c>
      <c r="H500" s="2"/>
      <c r="I500" t="s">
        <v>226</v>
      </c>
      <c r="J500" t="s">
        <v>211</v>
      </c>
      <c r="K500" t="s">
        <v>464</v>
      </c>
      <c r="L500" t="s">
        <v>213</v>
      </c>
      <c r="O500">
        <v>0</v>
      </c>
      <c r="Q500" s="2"/>
      <c r="S500">
        <v>0</v>
      </c>
      <c r="T500" t="s">
        <v>213</v>
      </c>
      <c r="W500" t="s">
        <v>214</v>
      </c>
      <c r="X500">
        <v>0</v>
      </c>
    </row>
    <row r="501" spans="1:24" x14ac:dyDescent="0.25">
      <c r="A501">
        <v>645</v>
      </c>
      <c r="B501" t="s">
        <v>1433</v>
      </c>
      <c r="C501" t="s">
        <v>1434</v>
      </c>
      <c r="D501" t="s">
        <v>251</v>
      </c>
      <c r="G501" s="2">
        <v>38169</v>
      </c>
      <c r="H501" s="2"/>
      <c r="I501" t="s">
        <v>226</v>
      </c>
      <c r="J501" t="s">
        <v>211</v>
      </c>
      <c r="K501" t="s">
        <v>464</v>
      </c>
      <c r="L501" t="s">
        <v>213</v>
      </c>
      <c r="O501">
        <v>0</v>
      </c>
      <c r="Q501" s="2"/>
      <c r="S501">
        <v>0</v>
      </c>
      <c r="T501" t="s">
        <v>213</v>
      </c>
      <c r="W501" t="s">
        <v>214</v>
      </c>
      <c r="X501">
        <v>0</v>
      </c>
    </row>
    <row r="502" spans="1:24" x14ac:dyDescent="0.25">
      <c r="A502">
        <v>646</v>
      </c>
      <c r="B502" t="s">
        <v>1435</v>
      </c>
      <c r="C502" t="s">
        <v>1436</v>
      </c>
      <c r="D502" t="s">
        <v>248</v>
      </c>
      <c r="G502" s="2">
        <v>38169</v>
      </c>
      <c r="H502" s="2"/>
      <c r="I502" t="s">
        <v>226</v>
      </c>
      <c r="J502" t="s">
        <v>211</v>
      </c>
      <c r="K502" t="s">
        <v>160</v>
      </c>
      <c r="L502" t="s">
        <v>213</v>
      </c>
      <c r="O502">
        <v>0</v>
      </c>
      <c r="Q502" s="2"/>
      <c r="S502">
        <v>0</v>
      </c>
      <c r="T502" t="s">
        <v>213</v>
      </c>
      <c r="W502" t="s">
        <v>214</v>
      </c>
      <c r="X502">
        <v>0</v>
      </c>
    </row>
    <row r="503" spans="1:24" x14ac:dyDescent="0.25">
      <c r="A503">
        <v>647</v>
      </c>
      <c r="B503" t="s">
        <v>1437</v>
      </c>
      <c r="C503" t="s">
        <v>1438</v>
      </c>
      <c r="D503" t="s">
        <v>251</v>
      </c>
      <c r="G503" s="2">
        <v>38169</v>
      </c>
      <c r="H503" s="2"/>
      <c r="I503" t="s">
        <v>226</v>
      </c>
      <c r="J503" t="s">
        <v>211</v>
      </c>
      <c r="K503" t="s">
        <v>160</v>
      </c>
      <c r="L503" t="s">
        <v>213</v>
      </c>
      <c r="O503">
        <v>0</v>
      </c>
      <c r="Q503" s="2"/>
      <c r="S503">
        <v>0</v>
      </c>
      <c r="T503" t="s">
        <v>213</v>
      </c>
      <c r="W503" t="s">
        <v>214</v>
      </c>
      <c r="X503">
        <v>0</v>
      </c>
    </row>
    <row r="504" spans="1:24" x14ac:dyDescent="0.25">
      <c r="A504">
        <v>2306</v>
      </c>
      <c r="B504" t="s">
        <v>1439</v>
      </c>
      <c r="C504" t="s">
        <v>1440</v>
      </c>
      <c r="D504" t="s">
        <v>251</v>
      </c>
      <c r="G504" s="2">
        <v>40878</v>
      </c>
      <c r="H504" s="2">
        <v>41578</v>
      </c>
      <c r="I504" t="s">
        <v>226</v>
      </c>
      <c r="J504" t="s">
        <v>211</v>
      </c>
      <c r="K504" t="s">
        <v>1408</v>
      </c>
      <c r="L504" t="s">
        <v>213</v>
      </c>
      <c r="O504">
        <v>0</v>
      </c>
      <c r="Q504" s="2"/>
      <c r="S504">
        <v>0</v>
      </c>
      <c r="T504" t="s">
        <v>213</v>
      </c>
      <c r="W504" t="s">
        <v>214</v>
      </c>
      <c r="X504">
        <v>0</v>
      </c>
    </row>
    <row r="505" spans="1:24" x14ac:dyDescent="0.25">
      <c r="A505">
        <v>2307</v>
      </c>
      <c r="B505" t="s">
        <v>1441</v>
      </c>
      <c r="C505" t="s">
        <v>1442</v>
      </c>
      <c r="D505" t="s">
        <v>251</v>
      </c>
      <c r="G505" s="2">
        <v>40878</v>
      </c>
      <c r="H505" s="2">
        <v>41578</v>
      </c>
      <c r="I505" t="s">
        <v>226</v>
      </c>
      <c r="J505" t="s">
        <v>211</v>
      </c>
      <c r="K505" t="s">
        <v>1443</v>
      </c>
      <c r="L505" t="s">
        <v>213</v>
      </c>
      <c r="O505">
        <v>0</v>
      </c>
      <c r="Q505" s="2"/>
      <c r="S505">
        <v>0</v>
      </c>
      <c r="T505" t="s">
        <v>213</v>
      </c>
      <c r="W505" t="s">
        <v>214</v>
      </c>
      <c r="X505">
        <v>0</v>
      </c>
    </row>
    <row r="506" spans="1:24" x14ac:dyDescent="0.25">
      <c r="A506">
        <v>2308</v>
      </c>
      <c r="B506" t="s">
        <v>1444</v>
      </c>
      <c r="C506" t="s">
        <v>1445</v>
      </c>
      <c r="D506" t="s">
        <v>248</v>
      </c>
      <c r="G506" s="2">
        <v>40878</v>
      </c>
      <c r="H506" s="2">
        <v>41578</v>
      </c>
      <c r="I506" t="s">
        <v>226</v>
      </c>
      <c r="J506" t="s">
        <v>211</v>
      </c>
      <c r="K506" t="s">
        <v>1443</v>
      </c>
      <c r="L506" t="s">
        <v>213</v>
      </c>
      <c r="O506">
        <v>0</v>
      </c>
      <c r="Q506" s="2"/>
      <c r="S506">
        <v>0</v>
      </c>
      <c r="T506" t="s">
        <v>213</v>
      </c>
      <c r="W506" t="s">
        <v>214</v>
      </c>
      <c r="X506">
        <v>0</v>
      </c>
    </row>
    <row r="507" spans="1:24" x14ac:dyDescent="0.25">
      <c r="A507">
        <v>484</v>
      </c>
      <c r="B507" t="s">
        <v>1446</v>
      </c>
      <c r="C507" t="s">
        <v>1447</v>
      </c>
      <c r="D507" t="s">
        <v>256</v>
      </c>
      <c r="G507" s="2">
        <v>39356</v>
      </c>
      <c r="H507" s="2">
        <v>43248</v>
      </c>
      <c r="I507" t="s">
        <v>226</v>
      </c>
      <c r="J507" t="s">
        <v>211</v>
      </c>
      <c r="K507" t="s">
        <v>495</v>
      </c>
      <c r="L507" t="s">
        <v>213</v>
      </c>
      <c r="O507">
        <v>0</v>
      </c>
      <c r="Q507" s="2"/>
      <c r="S507">
        <v>0</v>
      </c>
      <c r="T507" t="s">
        <v>213</v>
      </c>
      <c r="W507" t="s">
        <v>214</v>
      </c>
      <c r="X507">
        <v>0</v>
      </c>
    </row>
    <row r="508" spans="1:24" x14ac:dyDescent="0.25">
      <c r="A508">
        <v>2309</v>
      </c>
      <c r="B508" t="s">
        <v>1448</v>
      </c>
      <c r="C508" t="s">
        <v>1449</v>
      </c>
      <c r="D508" t="s">
        <v>210</v>
      </c>
      <c r="G508" s="2">
        <v>40878</v>
      </c>
      <c r="H508" s="2">
        <v>41578</v>
      </c>
      <c r="J508" t="s">
        <v>211</v>
      </c>
      <c r="K508" t="s">
        <v>1443</v>
      </c>
      <c r="L508" t="s">
        <v>213</v>
      </c>
      <c r="O508">
        <v>0</v>
      </c>
      <c r="Q508" s="2"/>
      <c r="S508">
        <v>0</v>
      </c>
      <c r="T508" t="s">
        <v>213</v>
      </c>
      <c r="W508" t="s">
        <v>214</v>
      </c>
      <c r="X508">
        <v>0</v>
      </c>
    </row>
    <row r="509" spans="1:24" x14ac:dyDescent="0.25">
      <c r="A509">
        <v>648</v>
      </c>
      <c r="B509" t="s">
        <v>1450</v>
      </c>
      <c r="C509" t="s">
        <v>1451</v>
      </c>
      <c r="D509" t="s">
        <v>248</v>
      </c>
      <c r="G509" s="2">
        <v>38169</v>
      </c>
      <c r="H509" s="2">
        <v>44377</v>
      </c>
      <c r="I509" t="s">
        <v>226</v>
      </c>
      <c r="J509" t="s">
        <v>211</v>
      </c>
      <c r="K509" t="s">
        <v>849</v>
      </c>
      <c r="L509" t="s">
        <v>213</v>
      </c>
      <c r="O509">
        <v>0</v>
      </c>
      <c r="Q509" s="2"/>
      <c r="S509">
        <v>0</v>
      </c>
      <c r="T509" t="s">
        <v>213</v>
      </c>
      <c r="W509" t="s">
        <v>214</v>
      </c>
      <c r="X509">
        <v>0</v>
      </c>
    </row>
    <row r="510" spans="1:24" x14ac:dyDescent="0.25">
      <c r="A510">
        <v>649</v>
      </c>
      <c r="B510" t="s">
        <v>1452</v>
      </c>
      <c r="C510" t="s">
        <v>1453</v>
      </c>
      <c r="D510" t="s">
        <v>251</v>
      </c>
      <c r="G510" s="2">
        <v>38169</v>
      </c>
      <c r="H510" s="2">
        <v>44377</v>
      </c>
      <c r="I510" t="s">
        <v>226</v>
      </c>
      <c r="J510" t="s">
        <v>211</v>
      </c>
      <c r="K510" t="s">
        <v>849</v>
      </c>
      <c r="L510" t="s">
        <v>213</v>
      </c>
      <c r="O510">
        <v>0</v>
      </c>
      <c r="Q510" s="2"/>
      <c r="S510">
        <v>0</v>
      </c>
      <c r="T510" t="s">
        <v>213</v>
      </c>
      <c r="W510" t="s">
        <v>214</v>
      </c>
      <c r="X510">
        <v>0</v>
      </c>
    </row>
    <row r="511" spans="1:24" x14ac:dyDescent="0.25">
      <c r="A511">
        <v>650</v>
      </c>
      <c r="B511" t="s">
        <v>1454</v>
      </c>
      <c r="C511" t="s">
        <v>1455</v>
      </c>
      <c r="D511" t="s">
        <v>248</v>
      </c>
      <c r="G511" s="2">
        <v>39387</v>
      </c>
      <c r="H511" s="2"/>
      <c r="I511" t="s">
        <v>226</v>
      </c>
      <c r="J511" t="s">
        <v>211</v>
      </c>
      <c r="K511" t="s">
        <v>737</v>
      </c>
      <c r="L511" t="s">
        <v>213</v>
      </c>
      <c r="O511">
        <v>0</v>
      </c>
      <c r="Q511" s="2"/>
      <c r="S511">
        <v>0</v>
      </c>
      <c r="T511" t="s">
        <v>213</v>
      </c>
      <c r="W511" t="s">
        <v>214</v>
      </c>
      <c r="X511">
        <v>0</v>
      </c>
    </row>
    <row r="512" spans="1:24" x14ac:dyDescent="0.25">
      <c r="A512">
        <v>651</v>
      </c>
      <c r="B512" t="s">
        <v>1456</v>
      </c>
      <c r="C512" t="s">
        <v>1457</v>
      </c>
      <c r="D512" t="s">
        <v>251</v>
      </c>
      <c r="G512" s="2">
        <v>39387</v>
      </c>
      <c r="H512" s="2"/>
      <c r="I512" t="s">
        <v>226</v>
      </c>
      <c r="J512" t="s">
        <v>211</v>
      </c>
      <c r="K512" t="s">
        <v>737</v>
      </c>
      <c r="L512" t="s">
        <v>213</v>
      </c>
      <c r="O512">
        <v>0</v>
      </c>
      <c r="Q512" s="2"/>
      <c r="S512">
        <v>0</v>
      </c>
      <c r="T512" t="s">
        <v>213</v>
      </c>
      <c r="W512" t="s">
        <v>214</v>
      </c>
      <c r="X512">
        <v>0</v>
      </c>
    </row>
    <row r="513" spans="1:24" x14ac:dyDescent="0.25">
      <c r="A513">
        <v>2310</v>
      </c>
      <c r="B513" t="s">
        <v>1458</v>
      </c>
      <c r="C513" t="s">
        <v>1459</v>
      </c>
      <c r="D513" t="s">
        <v>256</v>
      </c>
      <c r="G513" s="2">
        <v>40878</v>
      </c>
      <c r="H513" s="2">
        <v>41578</v>
      </c>
      <c r="I513" t="s">
        <v>226</v>
      </c>
      <c r="J513" t="s">
        <v>211</v>
      </c>
      <c r="K513" t="s">
        <v>1443</v>
      </c>
      <c r="L513" t="s">
        <v>213</v>
      </c>
      <c r="O513">
        <v>0</v>
      </c>
      <c r="Q513" s="2"/>
      <c r="S513">
        <v>0</v>
      </c>
      <c r="T513" t="s">
        <v>213</v>
      </c>
      <c r="W513" t="s">
        <v>214</v>
      </c>
      <c r="X513">
        <v>0</v>
      </c>
    </row>
    <row r="514" spans="1:24" x14ac:dyDescent="0.25">
      <c r="A514">
        <v>491</v>
      </c>
      <c r="B514" t="s">
        <v>1460</v>
      </c>
      <c r="C514" t="s">
        <v>1461</v>
      </c>
      <c r="D514" t="s">
        <v>256</v>
      </c>
      <c r="G514" s="2">
        <v>38169</v>
      </c>
      <c r="H514" s="2">
        <v>42035</v>
      </c>
      <c r="I514" t="s">
        <v>226</v>
      </c>
      <c r="J514" t="s">
        <v>211</v>
      </c>
      <c r="K514" t="s">
        <v>136</v>
      </c>
      <c r="L514" t="s">
        <v>213</v>
      </c>
      <c r="O514">
        <v>0</v>
      </c>
      <c r="Q514" s="2"/>
      <c r="S514">
        <v>0</v>
      </c>
      <c r="T514" t="s">
        <v>213</v>
      </c>
      <c r="W514" t="s">
        <v>214</v>
      </c>
      <c r="X514">
        <v>0</v>
      </c>
    </row>
    <row r="515" spans="1:24" x14ac:dyDescent="0.25">
      <c r="A515">
        <v>2311</v>
      </c>
      <c r="B515" t="s">
        <v>1462</v>
      </c>
      <c r="C515" t="s">
        <v>1463</v>
      </c>
      <c r="D515" t="s">
        <v>241</v>
      </c>
      <c r="G515" s="2">
        <v>40878</v>
      </c>
      <c r="H515" s="2">
        <v>41578</v>
      </c>
      <c r="I515" t="s">
        <v>226</v>
      </c>
      <c r="J515" t="s">
        <v>211</v>
      </c>
      <c r="K515" t="s">
        <v>1443</v>
      </c>
      <c r="L515" t="s">
        <v>213</v>
      </c>
      <c r="O515">
        <v>0</v>
      </c>
      <c r="Q515" s="2"/>
      <c r="S515">
        <v>0</v>
      </c>
      <c r="T515" t="s">
        <v>213</v>
      </c>
      <c r="W515" t="s">
        <v>214</v>
      </c>
      <c r="X515">
        <v>0</v>
      </c>
    </row>
    <row r="516" spans="1:24" x14ac:dyDescent="0.25">
      <c r="A516">
        <v>2312</v>
      </c>
      <c r="B516" t="s">
        <v>1464</v>
      </c>
      <c r="C516" t="s">
        <v>1465</v>
      </c>
      <c r="D516" t="s">
        <v>251</v>
      </c>
      <c r="G516" s="2">
        <v>40909</v>
      </c>
      <c r="H516" s="2">
        <v>41182</v>
      </c>
      <c r="I516" t="s">
        <v>226</v>
      </c>
      <c r="J516" t="s">
        <v>211</v>
      </c>
      <c r="K516" t="s">
        <v>1466</v>
      </c>
      <c r="L516" t="s">
        <v>213</v>
      </c>
      <c r="O516">
        <v>0</v>
      </c>
      <c r="Q516" s="2"/>
      <c r="S516">
        <v>0</v>
      </c>
      <c r="T516" t="s">
        <v>213</v>
      </c>
      <c r="W516" t="s">
        <v>214</v>
      </c>
      <c r="X516">
        <v>0</v>
      </c>
    </row>
    <row r="517" spans="1:24" x14ac:dyDescent="0.25">
      <c r="A517">
        <v>2313</v>
      </c>
      <c r="B517" t="s">
        <v>1467</v>
      </c>
      <c r="C517" t="s">
        <v>1468</v>
      </c>
      <c r="D517" t="s">
        <v>248</v>
      </c>
      <c r="G517" s="2">
        <v>40909</v>
      </c>
      <c r="H517" s="2">
        <v>41182</v>
      </c>
      <c r="I517" t="s">
        <v>226</v>
      </c>
      <c r="J517" t="s">
        <v>211</v>
      </c>
      <c r="K517" t="s">
        <v>1466</v>
      </c>
      <c r="L517" t="s">
        <v>213</v>
      </c>
      <c r="O517">
        <v>0</v>
      </c>
      <c r="Q517" s="2"/>
      <c r="S517">
        <v>0</v>
      </c>
      <c r="T517" t="s">
        <v>213</v>
      </c>
      <c r="W517" t="s">
        <v>214</v>
      </c>
      <c r="X517">
        <v>0</v>
      </c>
    </row>
    <row r="518" spans="1:24" x14ac:dyDescent="0.25">
      <c r="A518">
        <v>495</v>
      </c>
      <c r="B518" t="s">
        <v>1469</v>
      </c>
      <c r="C518" t="s">
        <v>1470</v>
      </c>
      <c r="D518" t="s">
        <v>256</v>
      </c>
      <c r="G518" s="2">
        <v>38169</v>
      </c>
      <c r="H518" s="2"/>
      <c r="I518" t="s">
        <v>226</v>
      </c>
      <c r="J518" t="s">
        <v>211</v>
      </c>
      <c r="K518" t="s">
        <v>464</v>
      </c>
      <c r="L518" t="s">
        <v>213</v>
      </c>
      <c r="O518">
        <v>0</v>
      </c>
      <c r="Q518" s="2"/>
      <c r="S518">
        <v>0</v>
      </c>
      <c r="T518" t="s">
        <v>213</v>
      </c>
      <c r="W518" t="s">
        <v>214</v>
      </c>
      <c r="X518">
        <v>0</v>
      </c>
    </row>
    <row r="519" spans="1:24" x14ac:dyDescent="0.25">
      <c r="A519">
        <v>2314</v>
      </c>
      <c r="B519" t="s">
        <v>1471</v>
      </c>
      <c r="C519" t="s">
        <v>1472</v>
      </c>
      <c r="D519" t="s">
        <v>241</v>
      </c>
      <c r="G519" s="2">
        <v>40909</v>
      </c>
      <c r="H519" s="2">
        <v>41182</v>
      </c>
      <c r="I519" t="s">
        <v>226</v>
      </c>
      <c r="J519" t="s">
        <v>211</v>
      </c>
      <c r="K519" t="s">
        <v>1466</v>
      </c>
      <c r="L519" t="s">
        <v>213</v>
      </c>
      <c r="O519">
        <v>0</v>
      </c>
      <c r="Q519" s="2"/>
      <c r="S519">
        <v>0</v>
      </c>
      <c r="T519" t="s">
        <v>213</v>
      </c>
      <c r="W519" t="s">
        <v>214</v>
      </c>
      <c r="X519">
        <v>0</v>
      </c>
    </row>
    <row r="520" spans="1:24" x14ac:dyDescent="0.25">
      <c r="A520">
        <v>497</v>
      </c>
      <c r="B520" t="s">
        <v>1473</v>
      </c>
      <c r="C520" t="s">
        <v>1474</v>
      </c>
      <c r="D520" t="s">
        <v>256</v>
      </c>
      <c r="G520" s="2">
        <v>38169</v>
      </c>
      <c r="H520" s="2"/>
      <c r="I520" t="s">
        <v>226</v>
      </c>
      <c r="J520" t="s">
        <v>211</v>
      </c>
      <c r="K520" t="s">
        <v>160</v>
      </c>
      <c r="L520" t="s">
        <v>213</v>
      </c>
      <c r="O520">
        <v>0</v>
      </c>
      <c r="Q520" s="2"/>
      <c r="S520">
        <v>0</v>
      </c>
      <c r="T520" t="s">
        <v>213</v>
      </c>
      <c r="W520" t="s">
        <v>214</v>
      </c>
      <c r="X520">
        <v>0</v>
      </c>
    </row>
    <row r="521" spans="1:24" x14ac:dyDescent="0.25">
      <c r="A521">
        <v>498</v>
      </c>
      <c r="B521" t="s">
        <v>1475</v>
      </c>
      <c r="C521" t="s">
        <v>1476</v>
      </c>
      <c r="D521" t="s">
        <v>256</v>
      </c>
      <c r="G521" s="2">
        <v>38169</v>
      </c>
      <c r="H521" s="2">
        <v>44377</v>
      </c>
      <c r="I521" t="s">
        <v>226</v>
      </c>
      <c r="J521" t="s">
        <v>211</v>
      </c>
      <c r="K521" t="s">
        <v>849</v>
      </c>
      <c r="L521" t="s">
        <v>213</v>
      </c>
      <c r="O521">
        <v>0</v>
      </c>
      <c r="Q521" s="2"/>
      <c r="S521">
        <v>0</v>
      </c>
      <c r="T521" t="s">
        <v>213</v>
      </c>
      <c r="W521" t="s">
        <v>214</v>
      </c>
      <c r="X521">
        <v>0</v>
      </c>
    </row>
    <row r="522" spans="1:24" x14ac:dyDescent="0.25">
      <c r="A522">
        <v>2315</v>
      </c>
      <c r="B522" t="s">
        <v>1477</v>
      </c>
      <c r="C522" t="s">
        <v>1478</v>
      </c>
      <c r="D522" t="s">
        <v>256</v>
      </c>
      <c r="G522" s="2">
        <v>40909</v>
      </c>
      <c r="H522" s="2">
        <v>41182</v>
      </c>
      <c r="I522" t="s">
        <v>226</v>
      </c>
      <c r="J522" t="s">
        <v>211</v>
      </c>
      <c r="K522" t="s">
        <v>1466</v>
      </c>
      <c r="L522" t="s">
        <v>213</v>
      </c>
      <c r="O522">
        <v>0</v>
      </c>
      <c r="Q522" s="2"/>
      <c r="S522">
        <v>0</v>
      </c>
      <c r="T522" t="s">
        <v>213</v>
      </c>
      <c r="W522" t="s">
        <v>214</v>
      </c>
      <c r="X522">
        <v>0</v>
      </c>
    </row>
    <row r="523" spans="1:24" x14ac:dyDescent="0.25">
      <c r="A523">
        <v>2316</v>
      </c>
      <c r="B523" t="s">
        <v>1479</v>
      </c>
      <c r="C523" t="s">
        <v>1480</v>
      </c>
      <c r="D523" t="s">
        <v>210</v>
      </c>
      <c r="G523" s="2">
        <v>40909</v>
      </c>
      <c r="H523" s="2">
        <v>41182</v>
      </c>
      <c r="J523" t="s">
        <v>211</v>
      </c>
      <c r="K523" t="s">
        <v>1466</v>
      </c>
      <c r="L523" t="s">
        <v>213</v>
      </c>
      <c r="O523">
        <v>0</v>
      </c>
      <c r="Q523" s="2"/>
      <c r="S523">
        <v>0</v>
      </c>
      <c r="T523" t="s">
        <v>213</v>
      </c>
      <c r="W523" t="s">
        <v>214</v>
      </c>
      <c r="X523">
        <v>0</v>
      </c>
    </row>
    <row r="524" spans="1:24" x14ac:dyDescent="0.25">
      <c r="A524">
        <v>2317</v>
      </c>
      <c r="B524" t="s">
        <v>1481</v>
      </c>
      <c r="C524" t="s">
        <v>1482</v>
      </c>
      <c r="D524" t="s">
        <v>251</v>
      </c>
      <c r="G524" s="2">
        <v>40909</v>
      </c>
      <c r="H524" s="2">
        <v>42736</v>
      </c>
      <c r="I524" t="s">
        <v>226</v>
      </c>
      <c r="J524" t="s">
        <v>211</v>
      </c>
      <c r="K524" t="s">
        <v>1483</v>
      </c>
      <c r="L524" t="s">
        <v>213</v>
      </c>
      <c r="O524">
        <v>0</v>
      </c>
      <c r="Q524" s="2"/>
      <c r="S524">
        <v>0</v>
      </c>
      <c r="T524" t="s">
        <v>213</v>
      </c>
      <c r="W524" t="s">
        <v>214</v>
      </c>
      <c r="X524">
        <v>0</v>
      </c>
    </row>
    <row r="525" spans="1:24" x14ac:dyDescent="0.25">
      <c r="A525">
        <v>688</v>
      </c>
      <c r="B525" t="s">
        <v>1484</v>
      </c>
      <c r="C525" t="s">
        <v>1485</v>
      </c>
      <c r="D525" t="s">
        <v>241</v>
      </c>
      <c r="G525" s="2">
        <v>36770</v>
      </c>
      <c r="H525" s="2">
        <v>40298</v>
      </c>
      <c r="I525" t="s">
        <v>226</v>
      </c>
      <c r="J525" t="s">
        <v>211</v>
      </c>
      <c r="K525" t="s">
        <v>556</v>
      </c>
      <c r="L525" t="s">
        <v>213</v>
      </c>
      <c r="O525">
        <v>0</v>
      </c>
      <c r="Q525" s="2"/>
      <c r="S525">
        <v>0</v>
      </c>
      <c r="T525" t="s">
        <v>213</v>
      </c>
      <c r="W525" t="s">
        <v>214</v>
      </c>
      <c r="X525">
        <v>0</v>
      </c>
    </row>
    <row r="526" spans="1:24" x14ac:dyDescent="0.25">
      <c r="A526">
        <v>689</v>
      </c>
      <c r="B526" t="s">
        <v>1486</v>
      </c>
      <c r="C526" t="s">
        <v>1487</v>
      </c>
      <c r="D526" t="s">
        <v>245</v>
      </c>
      <c r="F526" t="s">
        <v>1488</v>
      </c>
      <c r="G526" s="2">
        <v>36770</v>
      </c>
      <c r="H526" s="2">
        <v>40271</v>
      </c>
      <c r="I526" t="s">
        <v>226</v>
      </c>
      <c r="J526" t="s">
        <v>211</v>
      </c>
      <c r="K526" t="s">
        <v>556</v>
      </c>
      <c r="L526" t="s">
        <v>213</v>
      </c>
      <c r="O526">
        <v>1465</v>
      </c>
      <c r="Q526" s="2"/>
      <c r="S526">
        <v>0</v>
      </c>
      <c r="T526" t="s">
        <v>213</v>
      </c>
      <c r="W526" t="s">
        <v>214</v>
      </c>
      <c r="X526">
        <v>0</v>
      </c>
    </row>
    <row r="527" spans="1:24" x14ac:dyDescent="0.25">
      <c r="A527">
        <v>900</v>
      </c>
      <c r="B527" t="s">
        <v>1489</v>
      </c>
      <c r="C527" t="s">
        <v>1490</v>
      </c>
      <c r="D527" t="s">
        <v>241</v>
      </c>
      <c r="G527" s="2">
        <v>39562</v>
      </c>
      <c r="H527" s="2"/>
      <c r="I527" t="s">
        <v>226</v>
      </c>
      <c r="J527" t="s">
        <v>211</v>
      </c>
      <c r="K527" t="s">
        <v>512</v>
      </c>
      <c r="L527" t="s">
        <v>213</v>
      </c>
      <c r="O527">
        <v>0</v>
      </c>
      <c r="Q527" s="2"/>
      <c r="S527">
        <v>0</v>
      </c>
      <c r="T527" t="s">
        <v>213</v>
      </c>
      <c r="W527" t="s">
        <v>214</v>
      </c>
      <c r="X527">
        <v>0</v>
      </c>
    </row>
    <row r="528" spans="1:24" x14ac:dyDescent="0.25">
      <c r="A528">
        <v>901</v>
      </c>
      <c r="B528" t="s">
        <v>1491</v>
      </c>
      <c r="C528" t="s">
        <v>1492</v>
      </c>
      <c r="D528" t="s">
        <v>245</v>
      </c>
      <c r="G528" s="2">
        <v>39562</v>
      </c>
      <c r="H528" s="2"/>
      <c r="I528" t="s">
        <v>226</v>
      </c>
      <c r="J528" t="s">
        <v>211</v>
      </c>
      <c r="K528" t="s">
        <v>512</v>
      </c>
      <c r="L528" t="s">
        <v>213</v>
      </c>
      <c r="O528">
        <v>7061</v>
      </c>
      <c r="Q528" s="2"/>
      <c r="S528">
        <v>0</v>
      </c>
      <c r="T528" t="s">
        <v>213</v>
      </c>
      <c r="W528" t="s">
        <v>214</v>
      </c>
      <c r="X528">
        <v>0</v>
      </c>
    </row>
    <row r="529" spans="1:24" x14ac:dyDescent="0.25">
      <c r="A529">
        <v>2318</v>
      </c>
      <c r="B529" t="s">
        <v>1493</v>
      </c>
      <c r="C529" t="s">
        <v>1494</v>
      </c>
      <c r="D529" t="s">
        <v>248</v>
      </c>
      <c r="G529" s="2">
        <v>40909</v>
      </c>
      <c r="H529" s="2">
        <v>42736</v>
      </c>
      <c r="I529" t="s">
        <v>226</v>
      </c>
      <c r="J529" t="s">
        <v>211</v>
      </c>
      <c r="K529" t="s">
        <v>1483</v>
      </c>
      <c r="L529" t="s">
        <v>213</v>
      </c>
      <c r="O529">
        <v>0</v>
      </c>
      <c r="Q529" s="2"/>
      <c r="S529">
        <v>0</v>
      </c>
      <c r="T529" t="s">
        <v>213</v>
      </c>
      <c r="W529" t="s">
        <v>214</v>
      </c>
      <c r="X529">
        <v>0</v>
      </c>
    </row>
    <row r="530" spans="1:24" x14ac:dyDescent="0.25">
      <c r="A530">
        <v>2319</v>
      </c>
      <c r="B530" t="s">
        <v>1495</v>
      </c>
      <c r="C530" t="s">
        <v>1496</v>
      </c>
      <c r="D530" t="s">
        <v>256</v>
      </c>
      <c r="G530" s="2">
        <v>40909</v>
      </c>
      <c r="H530" s="2">
        <v>42736</v>
      </c>
      <c r="I530" t="s">
        <v>226</v>
      </c>
      <c r="J530" t="s">
        <v>211</v>
      </c>
      <c r="K530" t="s">
        <v>1483</v>
      </c>
      <c r="L530" t="s">
        <v>213</v>
      </c>
      <c r="O530">
        <v>0</v>
      </c>
      <c r="Q530" s="2"/>
      <c r="S530">
        <v>0</v>
      </c>
      <c r="T530" t="s">
        <v>213</v>
      </c>
      <c r="W530" t="s">
        <v>214</v>
      </c>
      <c r="X530">
        <v>0</v>
      </c>
    </row>
    <row r="531" spans="1:24" x14ac:dyDescent="0.25">
      <c r="A531">
        <v>2320</v>
      </c>
      <c r="B531" t="s">
        <v>1497</v>
      </c>
      <c r="C531" t="s">
        <v>1498</v>
      </c>
      <c r="D531" t="s">
        <v>210</v>
      </c>
      <c r="G531" s="2">
        <v>40909</v>
      </c>
      <c r="H531" s="2">
        <v>42736</v>
      </c>
      <c r="J531" t="s">
        <v>211</v>
      </c>
      <c r="K531" t="s">
        <v>1483</v>
      </c>
      <c r="L531" t="s">
        <v>213</v>
      </c>
      <c r="O531">
        <v>0</v>
      </c>
      <c r="Q531" s="2"/>
      <c r="S531">
        <v>0</v>
      </c>
      <c r="T531" t="s">
        <v>213</v>
      </c>
      <c r="W531" t="s">
        <v>214</v>
      </c>
      <c r="X531">
        <v>0</v>
      </c>
    </row>
    <row r="532" spans="1:24" x14ac:dyDescent="0.25">
      <c r="A532">
        <v>2321</v>
      </c>
      <c r="B532" t="s">
        <v>1499</v>
      </c>
      <c r="C532" t="s">
        <v>1500</v>
      </c>
      <c r="D532" t="s">
        <v>241</v>
      </c>
      <c r="G532" s="2">
        <v>40909</v>
      </c>
      <c r="H532" s="2">
        <v>42736</v>
      </c>
      <c r="I532" t="s">
        <v>226</v>
      </c>
      <c r="J532" t="s">
        <v>211</v>
      </c>
      <c r="K532" t="s">
        <v>1483</v>
      </c>
      <c r="L532" t="s">
        <v>213</v>
      </c>
      <c r="O532">
        <v>0</v>
      </c>
      <c r="Q532" s="2"/>
      <c r="S532">
        <v>0</v>
      </c>
      <c r="T532" t="s">
        <v>213</v>
      </c>
      <c r="W532" t="s">
        <v>214</v>
      </c>
      <c r="X532">
        <v>0</v>
      </c>
    </row>
    <row r="533" spans="1:24" x14ac:dyDescent="0.25">
      <c r="A533">
        <v>2322</v>
      </c>
      <c r="B533" t="s">
        <v>1501</v>
      </c>
      <c r="C533" t="s">
        <v>1502</v>
      </c>
      <c r="D533" t="s">
        <v>251</v>
      </c>
      <c r="G533" s="2">
        <v>42736</v>
      </c>
      <c r="H533" s="2">
        <v>43951</v>
      </c>
      <c r="I533" t="s">
        <v>226</v>
      </c>
      <c r="J533" t="s">
        <v>211</v>
      </c>
      <c r="K533" t="s">
        <v>1503</v>
      </c>
      <c r="L533" t="s">
        <v>213</v>
      </c>
      <c r="O533">
        <v>0</v>
      </c>
      <c r="Q533" s="2">
        <v>40909</v>
      </c>
      <c r="S533">
        <v>0</v>
      </c>
      <c r="T533" t="s">
        <v>213</v>
      </c>
      <c r="W533" t="s">
        <v>214</v>
      </c>
      <c r="X533">
        <v>0</v>
      </c>
    </row>
    <row r="534" spans="1:24" x14ac:dyDescent="0.25">
      <c r="A534">
        <v>2323</v>
      </c>
      <c r="B534" t="s">
        <v>1504</v>
      </c>
      <c r="C534" t="s">
        <v>1505</v>
      </c>
      <c r="D534" t="s">
        <v>248</v>
      </c>
      <c r="G534" s="2">
        <v>42736</v>
      </c>
      <c r="H534" s="2">
        <v>43951</v>
      </c>
      <c r="I534" t="s">
        <v>226</v>
      </c>
      <c r="J534" t="s">
        <v>211</v>
      </c>
      <c r="K534" t="s">
        <v>1503</v>
      </c>
      <c r="L534" t="s">
        <v>213</v>
      </c>
      <c r="O534">
        <v>0</v>
      </c>
      <c r="Q534" s="2">
        <v>40909</v>
      </c>
      <c r="S534">
        <v>0</v>
      </c>
      <c r="T534" t="s">
        <v>213</v>
      </c>
      <c r="W534" t="s">
        <v>214</v>
      </c>
      <c r="X534">
        <v>0</v>
      </c>
    </row>
    <row r="535" spans="1:24" x14ac:dyDescent="0.25">
      <c r="A535">
        <v>2324</v>
      </c>
      <c r="B535" t="s">
        <v>1506</v>
      </c>
      <c r="C535" t="s">
        <v>1507</v>
      </c>
      <c r="D535" t="s">
        <v>256</v>
      </c>
      <c r="G535" s="2">
        <v>42736</v>
      </c>
      <c r="H535" s="2">
        <v>43951</v>
      </c>
      <c r="I535" t="s">
        <v>226</v>
      </c>
      <c r="J535" t="s">
        <v>211</v>
      </c>
      <c r="K535" t="s">
        <v>1503</v>
      </c>
      <c r="L535" t="s">
        <v>213</v>
      </c>
      <c r="O535">
        <v>0</v>
      </c>
      <c r="Q535" s="2">
        <v>40909</v>
      </c>
      <c r="S535">
        <v>0</v>
      </c>
      <c r="T535" t="s">
        <v>213</v>
      </c>
      <c r="W535" t="s">
        <v>214</v>
      </c>
      <c r="X535">
        <v>0</v>
      </c>
    </row>
    <row r="536" spans="1:24" x14ac:dyDescent="0.25">
      <c r="A536">
        <v>2325</v>
      </c>
      <c r="B536" t="s">
        <v>1508</v>
      </c>
      <c r="C536" t="s">
        <v>1509</v>
      </c>
      <c r="D536" t="s">
        <v>210</v>
      </c>
      <c r="G536" s="2">
        <v>42736</v>
      </c>
      <c r="H536" s="2">
        <v>43951</v>
      </c>
      <c r="J536" t="s">
        <v>211</v>
      </c>
      <c r="K536" t="s">
        <v>1503</v>
      </c>
      <c r="L536" t="s">
        <v>213</v>
      </c>
      <c r="O536">
        <v>0</v>
      </c>
      <c r="Q536" s="2">
        <v>40909</v>
      </c>
      <c r="S536">
        <v>0</v>
      </c>
      <c r="T536" t="s">
        <v>213</v>
      </c>
      <c r="W536" t="s">
        <v>214</v>
      </c>
      <c r="X536">
        <v>0</v>
      </c>
    </row>
    <row r="537" spans="1:24" x14ac:dyDescent="0.25">
      <c r="A537">
        <v>2326</v>
      </c>
      <c r="B537" t="s">
        <v>1510</v>
      </c>
      <c r="C537" t="s">
        <v>1511</v>
      </c>
      <c r="D537" t="s">
        <v>241</v>
      </c>
      <c r="G537" s="2">
        <v>42736</v>
      </c>
      <c r="H537" s="2">
        <v>43951</v>
      </c>
      <c r="I537" t="s">
        <v>226</v>
      </c>
      <c r="J537" t="s">
        <v>211</v>
      </c>
      <c r="K537" t="s">
        <v>1503</v>
      </c>
      <c r="L537" t="s">
        <v>213</v>
      </c>
      <c r="O537">
        <v>0</v>
      </c>
      <c r="Q537" s="2">
        <v>40909</v>
      </c>
      <c r="S537">
        <v>0</v>
      </c>
      <c r="T537" t="s">
        <v>213</v>
      </c>
      <c r="W537" t="s">
        <v>214</v>
      </c>
      <c r="X537">
        <v>0</v>
      </c>
    </row>
    <row r="538" spans="1:24" x14ac:dyDescent="0.25">
      <c r="A538">
        <v>2327</v>
      </c>
      <c r="B538" t="s">
        <v>1512</v>
      </c>
      <c r="C538" t="s">
        <v>1513</v>
      </c>
      <c r="D538" t="s">
        <v>251</v>
      </c>
      <c r="G538" s="2">
        <v>42736</v>
      </c>
      <c r="H538" s="2">
        <v>45657</v>
      </c>
      <c r="I538" t="s">
        <v>226</v>
      </c>
      <c r="J538" t="s">
        <v>211</v>
      </c>
      <c r="K538" t="s">
        <v>1514</v>
      </c>
      <c r="L538" t="s">
        <v>213</v>
      </c>
      <c r="O538">
        <v>0</v>
      </c>
      <c r="Q538" s="2">
        <v>40909</v>
      </c>
      <c r="S538">
        <v>0</v>
      </c>
      <c r="T538" t="s">
        <v>213</v>
      </c>
      <c r="W538" t="s">
        <v>214</v>
      </c>
      <c r="X538">
        <v>0</v>
      </c>
    </row>
    <row r="539" spans="1:24" x14ac:dyDescent="0.25">
      <c r="A539">
        <v>2328</v>
      </c>
      <c r="B539" t="s">
        <v>1515</v>
      </c>
      <c r="C539" t="s">
        <v>1516</v>
      </c>
      <c r="D539" t="s">
        <v>248</v>
      </c>
      <c r="G539" s="2">
        <v>42736</v>
      </c>
      <c r="H539" s="2">
        <v>45657</v>
      </c>
      <c r="I539" t="s">
        <v>226</v>
      </c>
      <c r="J539" t="s">
        <v>211</v>
      </c>
      <c r="K539" t="s">
        <v>1514</v>
      </c>
      <c r="L539" t="s">
        <v>213</v>
      </c>
      <c r="O539">
        <v>0</v>
      </c>
      <c r="Q539" s="2">
        <v>40909</v>
      </c>
      <c r="S539">
        <v>0</v>
      </c>
      <c r="T539" t="s">
        <v>213</v>
      </c>
      <c r="W539" t="s">
        <v>214</v>
      </c>
      <c r="X539">
        <v>0</v>
      </c>
    </row>
    <row r="540" spans="1:24" x14ac:dyDescent="0.25">
      <c r="A540">
        <v>2329</v>
      </c>
      <c r="B540" t="s">
        <v>1517</v>
      </c>
      <c r="C540" t="s">
        <v>1518</v>
      </c>
      <c r="D540" t="s">
        <v>256</v>
      </c>
      <c r="G540" s="2">
        <v>42736</v>
      </c>
      <c r="H540" s="2">
        <v>45657</v>
      </c>
      <c r="I540" t="s">
        <v>226</v>
      </c>
      <c r="J540" t="s">
        <v>211</v>
      </c>
      <c r="K540" t="s">
        <v>1514</v>
      </c>
      <c r="L540" t="s">
        <v>213</v>
      </c>
      <c r="O540">
        <v>0</v>
      </c>
      <c r="Q540" s="2">
        <v>40909</v>
      </c>
      <c r="S540">
        <v>0</v>
      </c>
      <c r="T540" t="s">
        <v>213</v>
      </c>
      <c r="W540" t="s">
        <v>214</v>
      </c>
      <c r="X540">
        <v>0</v>
      </c>
    </row>
    <row r="541" spans="1:24" x14ac:dyDescent="0.25">
      <c r="A541">
        <v>2330</v>
      </c>
      <c r="B541" t="s">
        <v>1519</v>
      </c>
      <c r="C541" t="s">
        <v>1520</v>
      </c>
      <c r="D541" t="s">
        <v>210</v>
      </c>
      <c r="G541" s="2">
        <v>42736</v>
      </c>
      <c r="H541" s="2">
        <v>45657</v>
      </c>
      <c r="J541" t="s">
        <v>211</v>
      </c>
      <c r="K541" t="s">
        <v>1514</v>
      </c>
      <c r="L541" t="s">
        <v>213</v>
      </c>
      <c r="O541">
        <v>0</v>
      </c>
      <c r="Q541" s="2">
        <v>40909</v>
      </c>
      <c r="S541">
        <v>0</v>
      </c>
      <c r="T541" t="s">
        <v>213</v>
      </c>
      <c r="W541" t="s">
        <v>214</v>
      </c>
      <c r="X541">
        <v>0</v>
      </c>
    </row>
    <row r="542" spans="1:24" x14ac:dyDescent="0.25">
      <c r="A542">
        <v>2331</v>
      </c>
      <c r="B542" t="s">
        <v>1521</v>
      </c>
      <c r="C542" t="s">
        <v>1522</v>
      </c>
      <c r="D542" t="s">
        <v>241</v>
      </c>
      <c r="G542" s="2">
        <v>42736</v>
      </c>
      <c r="H542" s="2">
        <v>45657</v>
      </c>
      <c r="I542" t="s">
        <v>226</v>
      </c>
      <c r="J542" t="s">
        <v>211</v>
      </c>
      <c r="K542" t="s">
        <v>1514</v>
      </c>
      <c r="L542" t="s">
        <v>213</v>
      </c>
      <c r="O542">
        <v>0</v>
      </c>
      <c r="Q542" s="2">
        <v>40909</v>
      </c>
      <c r="S542">
        <v>0</v>
      </c>
      <c r="T542" t="s">
        <v>213</v>
      </c>
      <c r="W542" t="s">
        <v>214</v>
      </c>
      <c r="X542">
        <v>0</v>
      </c>
    </row>
    <row r="543" spans="1:24" x14ac:dyDescent="0.25">
      <c r="A543">
        <v>702</v>
      </c>
      <c r="B543" t="s">
        <v>1523</v>
      </c>
      <c r="C543" t="s">
        <v>1524</v>
      </c>
      <c r="D543" t="s">
        <v>245</v>
      </c>
      <c r="F543" t="s">
        <v>712</v>
      </c>
      <c r="G543" s="2">
        <v>36861</v>
      </c>
      <c r="H543" s="2">
        <v>42947</v>
      </c>
      <c r="I543" t="s">
        <v>226</v>
      </c>
      <c r="J543" t="s">
        <v>211</v>
      </c>
      <c r="K543" t="s">
        <v>723</v>
      </c>
      <c r="L543" t="s">
        <v>213</v>
      </c>
      <c r="O543">
        <v>4475</v>
      </c>
      <c r="Q543" s="2"/>
      <c r="S543">
        <v>0</v>
      </c>
      <c r="T543" t="s">
        <v>213</v>
      </c>
      <c r="W543" t="s">
        <v>214</v>
      </c>
      <c r="X543">
        <v>0</v>
      </c>
    </row>
    <row r="544" spans="1:24" x14ac:dyDescent="0.25">
      <c r="A544">
        <v>703</v>
      </c>
      <c r="B544" t="s">
        <v>1525</v>
      </c>
      <c r="C544" t="s">
        <v>1526</v>
      </c>
      <c r="D544" t="s">
        <v>241</v>
      </c>
      <c r="F544" t="s">
        <v>1527</v>
      </c>
      <c r="G544" s="2">
        <v>36861</v>
      </c>
      <c r="H544" s="2">
        <v>42947</v>
      </c>
      <c r="I544" t="s">
        <v>226</v>
      </c>
      <c r="J544" t="s">
        <v>211</v>
      </c>
      <c r="K544" t="s">
        <v>723</v>
      </c>
      <c r="L544" t="s">
        <v>213</v>
      </c>
      <c r="M544" t="s">
        <v>885</v>
      </c>
      <c r="O544">
        <v>0</v>
      </c>
      <c r="Q544" s="2"/>
      <c r="S544">
        <v>0</v>
      </c>
      <c r="T544" t="s">
        <v>213</v>
      </c>
      <c r="W544" t="s">
        <v>214</v>
      </c>
      <c r="X544">
        <v>0</v>
      </c>
    </row>
    <row r="545" spans="1:24" x14ac:dyDescent="0.25">
      <c r="A545">
        <v>2332</v>
      </c>
      <c r="B545" t="s">
        <v>1528</v>
      </c>
      <c r="C545" t="s">
        <v>1529</v>
      </c>
      <c r="D545" t="s">
        <v>251</v>
      </c>
      <c r="G545" s="2">
        <v>40909</v>
      </c>
      <c r="H545" s="2">
        <v>42736</v>
      </c>
      <c r="I545" t="s">
        <v>226</v>
      </c>
      <c r="J545" t="s">
        <v>211</v>
      </c>
      <c r="K545" t="s">
        <v>1530</v>
      </c>
      <c r="L545" t="s">
        <v>213</v>
      </c>
      <c r="O545">
        <v>0</v>
      </c>
      <c r="Q545" s="2"/>
      <c r="S545">
        <v>0</v>
      </c>
      <c r="T545" t="s">
        <v>213</v>
      </c>
      <c r="W545" t="s">
        <v>214</v>
      </c>
      <c r="X545">
        <v>0</v>
      </c>
    </row>
    <row r="546" spans="1:24" x14ac:dyDescent="0.25">
      <c r="A546">
        <v>2333</v>
      </c>
      <c r="B546" t="s">
        <v>1531</v>
      </c>
      <c r="C546" t="s">
        <v>1532</v>
      </c>
      <c r="D546" t="s">
        <v>248</v>
      </c>
      <c r="G546" s="2">
        <v>40909</v>
      </c>
      <c r="H546" s="2">
        <v>42736</v>
      </c>
      <c r="I546" t="s">
        <v>226</v>
      </c>
      <c r="J546" t="s">
        <v>211</v>
      </c>
      <c r="K546" t="s">
        <v>1530</v>
      </c>
      <c r="L546" t="s">
        <v>213</v>
      </c>
      <c r="O546">
        <v>0</v>
      </c>
      <c r="Q546" s="2"/>
      <c r="S546">
        <v>0</v>
      </c>
      <c r="T546" t="s">
        <v>213</v>
      </c>
      <c r="W546" t="s">
        <v>214</v>
      </c>
      <c r="X546">
        <v>0</v>
      </c>
    </row>
    <row r="547" spans="1:24" x14ac:dyDescent="0.25">
      <c r="A547">
        <v>728</v>
      </c>
      <c r="B547" t="s">
        <v>1533</v>
      </c>
      <c r="C547" t="s">
        <v>1534</v>
      </c>
      <c r="D547" t="s">
        <v>245</v>
      </c>
      <c r="F547" t="s">
        <v>365</v>
      </c>
      <c r="G547" s="2">
        <v>37543</v>
      </c>
      <c r="H547" s="2">
        <v>45382</v>
      </c>
      <c r="I547" t="s">
        <v>226</v>
      </c>
      <c r="J547" t="s">
        <v>211</v>
      </c>
      <c r="K547" t="s">
        <v>800</v>
      </c>
      <c r="L547" t="s">
        <v>213</v>
      </c>
      <c r="O547">
        <v>6</v>
      </c>
      <c r="Q547" s="2"/>
      <c r="S547">
        <v>0</v>
      </c>
      <c r="T547" t="s">
        <v>213</v>
      </c>
      <c r="W547" t="s">
        <v>214</v>
      </c>
      <c r="X547">
        <v>0</v>
      </c>
    </row>
    <row r="548" spans="1:24" x14ac:dyDescent="0.25">
      <c r="A548">
        <v>2334</v>
      </c>
      <c r="B548" t="s">
        <v>1535</v>
      </c>
      <c r="C548" t="s">
        <v>1536</v>
      </c>
      <c r="D548" t="s">
        <v>256</v>
      </c>
      <c r="G548" s="2">
        <v>40909</v>
      </c>
      <c r="H548" s="2">
        <v>42736</v>
      </c>
      <c r="I548" t="s">
        <v>226</v>
      </c>
      <c r="J548" t="s">
        <v>211</v>
      </c>
      <c r="K548" t="s">
        <v>1530</v>
      </c>
      <c r="L548" t="s">
        <v>213</v>
      </c>
      <c r="O548">
        <v>0</v>
      </c>
      <c r="Q548" s="2"/>
      <c r="S548">
        <v>0</v>
      </c>
      <c r="T548" t="s">
        <v>213</v>
      </c>
      <c r="W548" t="s">
        <v>214</v>
      </c>
      <c r="X548">
        <v>0</v>
      </c>
    </row>
    <row r="549" spans="1:24" x14ac:dyDescent="0.25">
      <c r="A549">
        <v>2335</v>
      </c>
      <c r="B549" t="s">
        <v>1537</v>
      </c>
      <c r="C549" t="s">
        <v>1538</v>
      </c>
      <c r="D549" t="s">
        <v>210</v>
      </c>
      <c r="G549" s="2">
        <v>40909</v>
      </c>
      <c r="H549" s="2">
        <v>42736</v>
      </c>
      <c r="J549" t="s">
        <v>211</v>
      </c>
      <c r="K549" t="s">
        <v>1530</v>
      </c>
      <c r="L549" t="s">
        <v>213</v>
      </c>
      <c r="O549">
        <v>0</v>
      </c>
      <c r="Q549" s="2"/>
      <c r="S549">
        <v>0</v>
      </c>
      <c r="T549" t="s">
        <v>213</v>
      </c>
      <c r="W549" t="s">
        <v>214</v>
      </c>
      <c r="X549">
        <v>0</v>
      </c>
    </row>
    <row r="550" spans="1:24" x14ac:dyDescent="0.25">
      <c r="A550">
        <v>731</v>
      </c>
      <c r="B550" t="s">
        <v>1539</v>
      </c>
      <c r="C550" t="s">
        <v>1540</v>
      </c>
      <c r="D550" t="s">
        <v>1541</v>
      </c>
      <c r="E550" t="s">
        <v>1542</v>
      </c>
      <c r="F550" t="s">
        <v>1543</v>
      </c>
      <c r="G550" s="2">
        <v>37543</v>
      </c>
      <c r="H550" s="2"/>
      <c r="I550" t="s">
        <v>226</v>
      </c>
      <c r="J550" t="s">
        <v>211</v>
      </c>
      <c r="K550" t="s">
        <v>1544</v>
      </c>
      <c r="L550" t="s">
        <v>213</v>
      </c>
      <c r="O550">
        <v>1467</v>
      </c>
      <c r="Q550" s="2"/>
      <c r="S550">
        <v>0</v>
      </c>
      <c r="T550" t="s">
        <v>213</v>
      </c>
      <c r="W550" t="s">
        <v>214</v>
      </c>
      <c r="X550">
        <v>0</v>
      </c>
    </row>
    <row r="551" spans="1:24" x14ac:dyDescent="0.25">
      <c r="A551">
        <v>903</v>
      </c>
      <c r="B551" t="s">
        <v>1545</v>
      </c>
      <c r="C551" t="s">
        <v>1546</v>
      </c>
      <c r="D551" t="s">
        <v>245</v>
      </c>
      <c r="G551" s="2">
        <v>37500</v>
      </c>
      <c r="H551" s="2"/>
      <c r="I551" t="s">
        <v>226</v>
      </c>
      <c r="J551" t="s">
        <v>211</v>
      </c>
      <c r="K551" t="s">
        <v>160</v>
      </c>
      <c r="L551" t="s">
        <v>213</v>
      </c>
      <c r="O551">
        <v>6609</v>
      </c>
      <c r="Q551" s="2"/>
      <c r="S551">
        <v>0</v>
      </c>
      <c r="T551" t="s">
        <v>213</v>
      </c>
      <c r="W551" t="s">
        <v>214</v>
      </c>
      <c r="X551">
        <v>0</v>
      </c>
    </row>
    <row r="552" spans="1:24" x14ac:dyDescent="0.25">
      <c r="A552">
        <v>2336</v>
      </c>
      <c r="B552" t="s">
        <v>1547</v>
      </c>
      <c r="C552" t="s">
        <v>1548</v>
      </c>
      <c r="D552" t="s">
        <v>241</v>
      </c>
      <c r="G552" s="2">
        <v>40909</v>
      </c>
      <c r="H552" s="2">
        <v>42736</v>
      </c>
      <c r="I552" t="s">
        <v>226</v>
      </c>
      <c r="J552" t="s">
        <v>211</v>
      </c>
      <c r="K552" t="s">
        <v>1530</v>
      </c>
      <c r="L552" t="s">
        <v>213</v>
      </c>
      <c r="O552">
        <v>0</v>
      </c>
      <c r="Q552" s="2"/>
      <c r="S552">
        <v>0</v>
      </c>
      <c r="T552" t="s">
        <v>213</v>
      </c>
      <c r="W552" t="s">
        <v>214</v>
      </c>
      <c r="X552">
        <v>0</v>
      </c>
    </row>
    <row r="553" spans="1:24" x14ac:dyDescent="0.25">
      <c r="A553">
        <v>2337</v>
      </c>
      <c r="B553" t="s">
        <v>1549</v>
      </c>
      <c r="C553" t="s">
        <v>1550</v>
      </c>
      <c r="D553" t="s">
        <v>251</v>
      </c>
      <c r="G553" s="2">
        <v>42736</v>
      </c>
      <c r="H553" s="2">
        <v>44804</v>
      </c>
      <c r="I553" t="s">
        <v>226</v>
      </c>
      <c r="J553" t="s">
        <v>211</v>
      </c>
      <c r="K553" t="s">
        <v>1551</v>
      </c>
      <c r="L553" t="s">
        <v>213</v>
      </c>
      <c r="O553">
        <v>0</v>
      </c>
      <c r="Q553" s="2">
        <v>40909</v>
      </c>
      <c r="S553">
        <v>0</v>
      </c>
      <c r="T553" t="s">
        <v>213</v>
      </c>
      <c r="W553" t="s">
        <v>214</v>
      </c>
      <c r="X553">
        <v>0</v>
      </c>
    </row>
    <row r="554" spans="1:24" x14ac:dyDescent="0.25">
      <c r="A554">
        <v>1974</v>
      </c>
      <c r="B554" t="s">
        <v>1552</v>
      </c>
      <c r="C554" t="s">
        <v>1553</v>
      </c>
      <c r="D554" t="s">
        <v>232</v>
      </c>
      <c r="G554" s="2">
        <v>30682</v>
      </c>
      <c r="H554" s="2"/>
      <c r="I554" t="s">
        <v>226</v>
      </c>
      <c r="J554" t="s">
        <v>211</v>
      </c>
      <c r="K554" t="s">
        <v>624</v>
      </c>
      <c r="L554" t="s">
        <v>213</v>
      </c>
      <c r="O554">
        <v>0</v>
      </c>
      <c r="Q554" s="2"/>
      <c r="S554">
        <v>0</v>
      </c>
      <c r="T554" t="s">
        <v>213</v>
      </c>
      <c r="W554" t="s">
        <v>214</v>
      </c>
      <c r="X554">
        <v>0</v>
      </c>
    </row>
    <row r="555" spans="1:24" x14ac:dyDescent="0.25">
      <c r="A555">
        <v>2338</v>
      </c>
      <c r="B555" t="s">
        <v>1554</v>
      </c>
      <c r="C555" t="s">
        <v>1555</v>
      </c>
      <c r="D555" t="s">
        <v>248</v>
      </c>
      <c r="G555" s="2">
        <v>42736</v>
      </c>
      <c r="H555" s="2">
        <v>44804</v>
      </c>
      <c r="I555" t="s">
        <v>226</v>
      </c>
      <c r="J555" t="s">
        <v>211</v>
      </c>
      <c r="K555" t="s">
        <v>1551</v>
      </c>
      <c r="L555" t="s">
        <v>213</v>
      </c>
      <c r="O555">
        <v>0</v>
      </c>
      <c r="Q555" s="2">
        <v>40909</v>
      </c>
      <c r="S555">
        <v>0</v>
      </c>
      <c r="T555" t="s">
        <v>213</v>
      </c>
      <c r="W555" t="s">
        <v>214</v>
      </c>
      <c r="X555">
        <v>0</v>
      </c>
    </row>
    <row r="556" spans="1:24" x14ac:dyDescent="0.25">
      <c r="A556">
        <v>2339</v>
      </c>
      <c r="B556" t="s">
        <v>1556</v>
      </c>
      <c r="C556" t="s">
        <v>1557</v>
      </c>
      <c r="D556" t="s">
        <v>256</v>
      </c>
      <c r="G556" s="2">
        <v>42736</v>
      </c>
      <c r="H556" s="2">
        <v>44804</v>
      </c>
      <c r="I556" t="s">
        <v>226</v>
      </c>
      <c r="J556" t="s">
        <v>211</v>
      </c>
      <c r="K556" t="s">
        <v>1551</v>
      </c>
      <c r="L556" t="s">
        <v>213</v>
      </c>
      <c r="O556">
        <v>0</v>
      </c>
      <c r="Q556" s="2">
        <v>40909</v>
      </c>
      <c r="S556">
        <v>0</v>
      </c>
      <c r="T556" t="s">
        <v>213</v>
      </c>
      <c r="W556" t="s">
        <v>214</v>
      </c>
      <c r="X556">
        <v>0</v>
      </c>
    </row>
    <row r="557" spans="1:24" x14ac:dyDescent="0.25">
      <c r="A557">
        <v>2340</v>
      </c>
      <c r="B557" t="s">
        <v>1558</v>
      </c>
      <c r="C557" t="s">
        <v>1559</v>
      </c>
      <c r="D557" t="s">
        <v>210</v>
      </c>
      <c r="G557" s="2">
        <v>42736</v>
      </c>
      <c r="H557" s="2">
        <v>44804</v>
      </c>
      <c r="J557" t="s">
        <v>211</v>
      </c>
      <c r="K557" t="s">
        <v>1551</v>
      </c>
      <c r="L557" t="s">
        <v>213</v>
      </c>
      <c r="O557">
        <v>0</v>
      </c>
      <c r="Q557" s="2">
        <v>40909</v>
      </c>
      <c r="S557">
        <v>0</v>
      </c>
      <c r="T557" t="s">
        <v>213</v>
      </c>
      <c r="W557" t="s">
        <v>214</v>
      </c>
      <c r="X557">
        <v>0</v>
      </c>
    </row>
    <row r="558" spans="1:24" x14ac:dyDescent="0.25">
      <c r="A558">
        <v>2341</v>
      </c>
      <c r="B558" t="s">
        <v>1560</v>
      </c>
      <c r="C558" t="s">
        <v>1561</v>
      </c>
      <c r="D558" t="s">
        <v>241</v>
      </c>
      <c r="G558" s="2">
        <v>42736</v>
      </c>
      <c r="H558" s="2">
        <v>44804</v>
      </c>
      <c r="I558" t="s">
        <v>226</v>
      </c>
      <c r="J558" t="s">
        <v>211</v>
      </c>
      <c r="K558" t="s">
        <v>1551</v>
      </c>
      <c r="L558" t="s">
        <v>213</v>
      </c>
      <c r="O558">
        <v>0</v>
      </c>
      <c r="Q558" s="2">
        <v>40909</v>
      </c>
      <c r="S558">
        <v>0</v>
      </c>
      <c r="T558" t="s">
        <v>213</v>
      </c>
      <c r="W558" t="s">
        <v>214</v>
      </c>
      <c r="X558">
        <v>0</v>
      </c>
    </row>
    <row r="559" spans="1:24" x14ac:dyDescent="0.25">
      <c r="A559">
        <v>2342</v>
      </c>
      <c r="B559" t="s">
        <v>1562</v>
      </c>
      <c r="C559" t="s">
        <v>1563</v>
      </c>
      <c r="D559" t="s">
        <v>251</v>
      </c>
      <c r="G559" s="2">
        <v>40909</v>
      </c>
      <c r="H559" s="2">
        <v>43373</v>
      </c>
      <c r="I559" t="s">
        <v>226</v>
      </c>
      <c r="J559" t="s">
        <v>211</v>
      </c>
      <c r="K559" t="s">
        <v>1564</v>
      </c>
      <c r="L559" t="s">
        <v>213</v>
      </c>
      <c r="O559">
        <v>0</v>
      </c>
      <c r="Q559" s="2"/>
      <c r="S559">
        <v>0</v>
      </c>
      <c r="T559" t="s">
        <v>213</v>
      </c>
      <c r="W559" t="s">
        <v>214</v>
      </c>
      <c r="X559">
        <v>0</v>
      </c>
    </row>
    <row r="560" spans="1:24" x14ac:dyDescent="0.25">
      <c r="A560">
        <v>2343</v>
      </c>
      <c r="B560" t="s">
        <v>1565</v>
      </c>
      <c r="C560" t="s">
        <v>1566</v>
      </c>
      <c r="D560" t="s">
        <v>248</v>
      </c>
      <c r="G560" s="2">
        <v>40909</v>
      </c>
      <c r="H560" s="2">
        <v>43373</v>
      </c>
      <c r="I560" t="s">
        <v>226</v>
      </c>
      <c r="J560" t="s">
        <v>211</v>
      </c>
      <c r="K560" t="s">
        <v>1564</v>
      </c>
      <c r="L560" t="s">
        <v>213</v>
      </c>
      <c r="O560">
        <v>0</v>
      </c>
      <c r="Q560" s="2"/>
      <c r="S560">
        <v>0</v>
      </c>
      <c r="T560" t="s">
        <v>213</v>
      </c>
      <c r="W560" t="s">
        <v>214</v>
      </c>
      <c r="X560">
        <v>0</v>
      </c>
    </row>
    <row r="561" spans="1:24" x14ac:dyDescent="0.25">
      <c r="A561">
        <v>2344</v>
      </c>
      <c r="B561" t="s">
        <v>1567</v>
      </c>
      <c r="C561" t="s">
        <v>1568</v>
      </c>
      <c r="D561" t="s">
        <v>256</v>
      </c>
      <c r="G561" s="2">
        <v>40909</v>
      </c>
      <c r="H561" s="2">
        <v>43373</v>
      </c>
      <c r="I561" t="s">
        <v>226</v>
      </c>
      <c r="J561" t="s">
        <v>211</v>
      </c>
      <c r="K561" t="s">
        <v>1564</v>
      </c>
      <c r="L561" t="s">
        <v>213</v>
      </c>
      <c r="O561">
        <v>0</v>
      </c>
      <c r="Q561" s="2"/>
      <c r="S561">
        <v>0</v>
      </c>
      <c r="T561" t="s">
        <v>213</v>
      </c>
      <c r="W561" t="s">
        <v>214</v>
      </c>
      <c r="X561">
        <v>0</v>
      </c>
    </row>
    <row r="562" spans="1:24" x14ac:dyDescent="0.25">
      <c r="A562">
        <v>2345</v>
      </c>
      <c r="B562" t="s">
        <v>1569</v>
      </c>
      <c r="C562" t="s">
        <v>1570</v>
      </c>
      <c r="D562" t="s">
        <v>210</v>
      </c>
      <c r="G562" s="2">
        <v>40909</v>
      </c>
      <c r="H562" s="2">
        <v>43373</v>
      </c>
      <c r="J562" t="s">
        <v>211</v>
      </c>
      <c r="K562" t="s">
        <v>1564</v>
      </c>
      <c r="L562" t="s">
        <v>213</v>
      </c>
      <c r="O562">
        <v>0</v>
      </c>
      <c r="Q562" s="2"/>
      <c r="S562">
        <v>0</v>
      </c>
      <c r="T562" t="s">
        <v>213</v>
      </c>
      <c r="W562" t="s">
        <v>214</v>
      </c>
      <c r="X562">
        <v>0</v>
      </c>
    </row>
    <row r="563" spans="1:24" x14ac:dyDescent="0.25">
      <c r="A563">
        <v>2346</v>
      </c>
      <c r="B563" t="s">
        <v>1571</v>
      </c>
      <c r="C563" t="s">
        <v>1572</v>
      </c>
      <c r="D563" t="s">
        <v>241</v>
      </c>
      <c r="G563" s="2">
        <v>40909</v>
      </c>
      <c r="H563" s="2">
        <v>43373</v>
      </c>
      <c r="I563" t="s">
        <v>226</v>
      </c>
      <c r="J563" t="s">
        <v>211</v>
      </c>
      <c r="K563" t="s">
        <v>1564</v>
      </c>
      <c r="L563" t="s">
        <v>213</v>
      </c>
      <c r="O563">
        <v>0</v>
      </c>
      <c r="Q563" s="2"/>
      <c r="S563">
        <v>0</v>
      </c>
      <c r="T563" t="s">
        <v>213</v>
      </c>
      <c r="W563" t="s">
        <v>214</v>
      </c>
      <c r="X563">
        <v>0</v>
      </c>
    </row>
    <row r="564" spans="1:24" x14ac:dyDescent="0.25">
      <c r="A564">
        <v>2347</v>
      </c>
      <c r="B564" t="s">
        <v>1573</v>
      </c>
      <c r="C564" t="s">
        <v>1574</v>
      </c>
      <c r="D564" t="s">
        <v>251</v>
      </c>
      <c r="G564" s="2">
        <v>40909</v>
      </c>
      <c r="H564" s="2">
        <v>42736</v>
      </c>
      <c r="I564" t="s">
        <v>226</v>
      </c>
      <c r="J564" t="s">
        <v>211</v>
      </c>
      <c r="K564" t="s">
        <v>1575</v>
      </c>
      <c r="L564" t="s">
        <v>213</v>
      </c>
      <c r="O564">
        <v>0</v>
      </c>
      <c r="Q564" s="2"/>
      <c r="S564">
        <v>0</v>
      </c>
      <c r="T564" t="s">
        <v>213</v>
      </c>
      <c r="W564" t="s">
        <v>214</v>
      </c>
      <c r="X564">
        <v>0</v>
      </c>
    </row>
    <row r="565" spans="1:24" x14ac:dyDescent="0.25">
      <c r="A565">
        <v>2348</v>
      </c>
      <c r="B565" t="s">
        <v>1576</v>
      </c>
      <c r="C565" t="s">
        <v>1577</v>
      </c>
      <c r="D565" t="s">
        <v>248</v>
      </c>
      <c r="G565" s="2">
        <v>40909</v>
      </c>
      <c r="H565" s="2">
        <v>42736</v>
      </c>
      <c r="I565" t="s">
        <v>226</v>
      </c>
      <c r="J565" t="s">
        <v>211</v>
      </c>
      <c r="K565" t="s">
        <v>1575</v>
      </c>
      <c r="L565" t="s">
        <v>213</v>
      </c>
      <c r="O565">
        <v>0</v>
      </c>
      <c r="Q565" s="2"/>
      <c r="S565">
        <v>0</v>
      </c>
      <c r="T565" t="s">
        <v>213</v>
      </c>
      <c r="W565" t="s">
        <v>214</v>
      </c>
      <c r="X565">
        <v>0</v>
      </c>
    </row>
    <row r="566" spans="1:24" x14ac:dyDescent="0.25">
      <c r="A566">
        <v>2349</v>
      </c>
      <c r="B566" t="s">
        <v>1578</v>
      </c>
      <c r="C566" t="s">
        <v>1579</v>
      </c>
      <c r="D566" t="s">
        <v>256</v>
      </c>
      <c r="G566" s="2">
        <v>40909</v>
      </c>
      <c r="H566" s="2">
        <v>42736</v>
      </c>
      <c r="I566" t="s">
        <v>226</v>
      </c>
      <c r="J566" t="s">
        <v>211</v>
      </c>
      <c r="K566" t="s">
        <v>1575</v>
      </c>
      <c r="L566" t="s">
        <v>213</v>
      </c>
      <c r="O566">
        <v>0</v>
      </c>
      <c r="Q566" s="2"/>
      <c r="S566">
        <v>0</v>
      </c>
      <c r="T566" t="s">
        <v>213</v>
      </c>
      <c r="W566" t="s">
        <v>214</v>
      </c>
      <c r="X566">
        <v>0</v>
      </c>
    </row>
    <row r="567" spans="1:24" x14ac:dyDescent="0.25">
      <c r="A567">
        <v>2350</v>
      </c>
      <c r="B567" t="s">
        <v>1580</v>
      </c>
      <c r="C567" t="s">
        <v>1581</v>
      </c>
      <c r="D567" t="s">
        <v>241</v>
      </c>
      <c r="G567" s="2">
        <v>40909</v>
      </c>
      <c r="H567" s="2">
        <v>42736</v>
      </c>
      <c r="I567" t="s">
        <v>226</v>
      </c>
      <c r="J567" t="s">
        <v>211</v>
      </c>
      <c r="K567" t="s">
        <v>1575</v>
      </c>
      <c r="L567" t="s">
        <v>213</v>
      </c>
      <c r="O567">
        <v>0</v>
      </c>
      <c r="Q567" s="2"/>
      <c r="S567">
        <v>0</v>
      </c>
      <c r="T567" t="s">
        <v>213</v>
      </c>
      <c r="W567" t="s">
        <v>214</v>
      </c>
      <c r="X567">
        <v>0</v>
      </c>
    </row>
    <row r="568" spans="1:24" x14ac:dyDescent="0.25">
      <c r="A568">
        <v>2351</v>
      </c>
      <c r="B568" t="s">
        <v>1582</v>
      </c>
      <c r="C568" t="s">
        <v>1583</v>
      </c>
      <c r="D568" t="s">
        <v>210</v>
      </c>
      <c r="G568" s="2">
        <v>40909</v>
      </c>
      <c r="H568" s="2">
        <v>42736</v>
      </c>
      <c r="J568" t="s">
        <v>211</v>
      </c>
      <c r="K568" t="s">
        <v>1575</v>
      </c>
      <c r="L568" t="s">
        <v>213</v>
      </c>
      <c r="O568">
        <v>0</v>
      </c>
      <c r="Q568" s="2"/>
      <c r="S568">
        <v>0</v>
      </c>
      <c r="T568" t="s">
        <v>213</v>
      </c>
      <c r="W568" t="s">
        <v>214</v>
      </c>
      <c r="X568">
        <v>0</v>
      </c>
    </row>
    <row r="569" spans="1:24" x14ac:dyDescent="0.25">
      <c r="A569">
        <v>2352</v>
      </c>
      <c r="B569" t="s">
        <v>1584</v>
      </c>
      <c r="C569" t="s">
        <v>1585</v>
      </c>
      <c r="D569" t="s">
        <v>251</v>
      </c>
      <c r="G569" s="2">
        <v>42736</v>
      </c>
      <c r="H569" s="2">
        <v>43373</v>
      </c>
      <c r="I569" t="s">
        <v>226</v>
      </c>
      <c r="J569" t="s">
        <v>211</v>
      </c>
      <c r="K569" t="s">
        <v>1586</v>
      </c>
      <c r="L569" t="s">
        <v>213</v>
      </c>
      <c r="O569">
        <v>0</v>
      </c>
      <c r="Q569" s="2">
        <v>40909</v>
      </c>
      <c r="S569">
        <v>0</v>
      </c>
      <c r="T569" t="s">
        <v>213</v>
      </c>
      <c r="W569" t="s">
        <v>214</v>
      </c>
      <c r="X569">
        <v>0</v>
      </c>
    </row>
    <row r="570" spans="1:24" x14ac:dyDescent="0.25">
      <c r="A570">
        <v>2353</v>
      </c>
      <c r="B570" t="s">
        <v>1587</v>
      </c>
      <c r="C570" t="s">
        <v>1588</v>
      </c>
      <c r="D570" t="s">
        <v>248</v>
      </c>
      <c r="G570" s="2">
        <v>42736</v>
      </c>
      <c r="H570" s="2">
        <v>43373</v>
      </c>
      <c r="I570" t="s">
        <v>226</v>
      </c>
      <c r="J570" t="s">
        <v>211</v>
      </c>
      <c r="K570" t="s">
        <v>1586</v>
      </c>
      <c r="L570" t="s">
        <v>213</v>
      </c>
      <c r="O570">
        <v>0</v>
      </c>
      <c r="Q570" s="2">
        <v>40909</v>
      </c>
      <c r="S570">
        <v>0</v>
      </c>
      <c r="T570" t="s">
        <v>213</v>
      </c>
      <c r="W570" t="s">
        <v>214</v>
      </c>
      <c r="X570">
        <v>0</v>
      </c>
    </row>
    <row r="571" spans="1:24" x14ac:dyDescent="0.25">
      <c r="A571">
        <v>2354</v>
      </c>
      <c r="B571" t="s">
        <v>1589</v>
      </c>
      <c r="C571" t="s">
        <v>1590</v>
      </c>
      <c r="D571" t="s">
        <v>256</v>
      </c>
      <c r="G571" s="2">
        <v>42736</v>
      </c>
      <c r="H571" s="2">
        <v>43373</v>
      </c>
      <c r="I571" t="s">
        <v>226</v>
      </c>
      <c r="J571" t="s">
        <v>211</v>
      </c>
      <c r="K571" t="s">
        <v>1586</v>
      </c>
      <c r="L571" t="s">
        <v>213</v>
      </c>
      <c r="O571">
        <v>0</v>
      </c>
      <c r="Q571" s="2">
        <v>40909</v>
      </c>
      <c r="S571">
        <v>0</v>
      </c>
      <c r="T571" t="s">
        <v>213</v>
      </c>
      <c r="W571" t="s">
        <v>214</v>
      </c>
      <c r="X571">
        <v>0</v>
      </c>
    </row>
    <row r="572" spans="1:24" x14ac:dyDescent="0.25">
      <c r="A572">
        <v>2355</v>
      </c>
      <c r="B572" t="s">
        <v>1591</v>
      </c>
      <c r="C572" t="s">
        <v>1592</v>
      </c>
      <c r="D572" t="s">
        <v>210</v>
      </c>
      <c r="G572" s="2">
        <v>42736</v>
      </c>
      <c r="H572" s="2">
        <v>43373</v>
      </c>
      <c r="J572" t="s">
        <v>211</v>
      </c>
      <c r="K572" t="s">
        <v>1586</v>
      </c>
      <c r="L572" t="s">
        <v>213</v>
      </c>
      <c r="O572">
        <v>0</v>
      </c>
      <c r="Q572" s="2">
        <v>40909</v>
      </c>
      <c r="S572">
        <v>0</v>
      </c>
      <c r="T572" t="s">
        <v>213</v>
      </c>
      <c r="W572" t="s">
        <v>214</v>
      </c>
      <c r="X572">
        <v>0</v>
      </c>
    </row>
    <row r="573" spans="1:24" x14ac:dyDescent="0.25">
      <c r="A573">
        <v>2356</v>
      </c>
      <c r="B573" t="s">
        <v>1593</v>
      </c>
      <c r="C573" t="s">
        <v>1594</v>
      </c>
      <c r="D573" t="s">
        <v>241</v>
      </c>
      <c r="G573" s="2">
        <v>42736</v>
      </c>
      <c r="H573" s="2">
        <v>43373</v>
      </c>
      <c r="I573" t="s">
        <v>226</v>
      </c>
      <c r="J573" t="s">
        <v>211</v>
      </c>
      <c r="K573" t="s">
        <v>1586</v>
      </c>
      <c r="L573" t="s">
        <v>213</v>
      </c>
      <c r="O573">
        <v>0</v>
      </c>
      <c r="Q573" s="2">
        <v>40909</v>
      </c>
      <c r="S573">
        <v>0</v>
      </c>
      <c r="T573" t="s">
        <v>213</v>
      </c>
      <c r="W573" t="s">
        <v>214</v>
      </c>
      <c r="X573">
        <v>0</v>
      </c>
    </row>
    <row r="574" spans="1:24" x14ac:dyDescent="0.25">
      <c r="A574">
        <v>2357</v>
      </c>
      <c r="B574" t="s">
        <v>1595</v>
      </c>
      <c r="C574" t="s">
        <v>1596</v>
      </c>
      <c r="D574" t="s">
        <v>251</v>
      </c>
      <c r="G574" s="2">
        <v>40909</v>
      </c>
      <c r="H574" s="2">
        <v>43555</v>
      </c>
      <c r="I574" t="s">
        <v>226</v>
      </c>
      <c r="J574" t="s">
        <v>211</v>
      </c>
      <c r="K574" t="s">
        <v>1597</v>
      </c>
      <c r="L574" t="s">
        <v>213</v>
      </c>
      <c r="O574">
        <v>0</v>
      </c>
      <c r="Q574" s="2"/>
      <c r="S574">
        <v>0</v>
      </c>
      <c r="T574" t="s">
        <v>213</v>
      </c>
      <c r="W574" t="s">
        <v>214</v>
      </c>
      <c r="X574">
        <v>0</v>
      </c>
    </row>
    <row r="575" spans="1:24" x14ac:dyDescent="0.25">
      <c r="A575">
        <v>2358</v>
      </c>
      <c r="B575" t="s">
        <v>1598</v>
      </c>
      <c r="C575" t="s">
        <v>1599</v>
      </c>
      <c r="D575" t="s">
        <v>248</v>
      </c>
      <c r="G575" s="2">
        <v>40909</v>
      </c>
      <c r="H575" s="2">
        <v>43555</v>
      </c>
      <c r="I575" t="s">
        <v>226</v>
      </c>
      <c r="J575" t="s">
        <v>211</v>
      </c>
      <c r="K575" t="s">
        <v>1597</v>
      </c>
      <c r="L575" t="s">
        <v>213</v>
      </c>
      <c r="O575">
        <v>0</v>
      </c>
      <c r="Q575" s="2"/>
      <c r="S575">
        <v>0</v>
      </c>
      <c r="T575" t="s">
        <v>213</v>
      </c>
      <c r="W575" t="s">
        <v>214</v>
      </c>
      <c r="X575">
        <v>0</v>
      </c>
    </row>
    <row r="576" spans="1:24" x14ac:dyDescent="0.25">
      <c r="A576">
        <v>2359</v>
      </c>
      <c r="B576" t="s">
        <v>1600</v>
      </c>
      <c r="C576" t="s">
        <v>1601</v>
      </c>
      <c r="D576" t="s">
        <v>256</v>
      </c>
      <c r="G576" s="2">
        <v>40909</v>
      </c>
      <c r="H576" s="2">
        <v>43555</v>
      </c>
      <c r="I576" t="s">
        <v>226</v>
      </c>
      <c r="J576" t="s">
        <v>211</v>
      </c>
      <c r="K576" t="s">
        <v>1597</v>
      </c>
      <c r="L576" t="s">
        <v>213</v>
      </c>
      <c r="O576">
        <v>0</v>
      </c>
      <c r="Q576" s="2"/>
      <c r="S576">
        <v>0</v>
      </c>
      <c r="T576" t="s">
        <v>213</v>
      </c>
      <c r="W576" t="s">
        <v>214</v>
      </c>
      <c r="X576">
        <v>0</v>
      </c>
    </row>
    <row r="577" spans="1:24" x14ac:dyDescent="0.25">
      <c r="A577">
        <v>2360</v>
      </c>
      <c r="B577" t="s">
        <v>1602</v>
      </c>
      <c r="C577" t="s">
        <v>1603</v>
      </c>
      <c r="D577" t="s">
        <v>210</v>
      </c>
      <c r="G577" s="2">
        <v>40909</v>
      </c>
      <c r="H577" s="2">
        <v>43555</v>
      </c>
      <c r="J577" t="s">
        <v>211</v>
      </c>
      <c r="K577" t="s">
        <v>1597</v>
      </c>
      <c r="L577" t="s">
        <v>213</v>
      </c>
      <c r="O577">
        <v>0</v>
      </c>
      <c r="Q577" s="2"/>
      <c r="S577">
        <v>0</v>
      </c>
      <c r="T577" t="s">
        <v>213</v>
      </c>
      <c r="W577" t="s">
        <v>214</v>
      </c>
      <c r="X577">
        <v>0</v>
      </c>
    </row>
    <row r="578" spans="1:24" x14ac:dyDescent="0.25">
      <c r="A578">
        <v>2361</v>
      </c>
      <c r="B578" t="s">
        <v>1604</v>
      </c>
      <c r="C578" t="s">
        <v>1605</v>
      </c>
      <c r="D578" t="s">
        <v>241</v>
      </c>
      <c r="G578" s="2">
        <v>40909</v>
      </c>
      <c r="H578" s="2">
        <v>43555</v>
      </c>
      <c r="I578" t="s">
        <v>226</v>
      </c>
      <c r="J578" t="s">
        <v>211</v>
      </c>
      <c r="K578" t="s">
        <v>1597</v>
      </c>
      <c r="L578" t="s">
        <v>213</v>
      </c>
      <c r="O578">
        <v>0</v>
      </c>
      <c r="Q578" s="2"/>
      <c r="S578">
        <v>0</v>
      </c>
      <c r="T578" t="s">
        <v>213</v>
      </c>
      <c r="W578" t="s">
        <v>214</v>
      </c>
      <c r="X578">
        <v>0</v>
      </c>
    </row>
    <row r="579" spans="1:24" x14ac:dyDescent="0.25">
      <c r="A579">
        <v>982</v>
      </c>
      <c r="B579" t="s">
        <v>1606</v>
      </c>
      <c r="C579" t="s">
        <v>1607</v>
      </c>
      <c r="D579" t="s">
        <v>251</v>
      </c>
      <c r="G579" s="2">
        <v>38169</v>
      </c>
      <c r="H579" s="2">
        <v>40268</v>
      </c>
      <c r="I579" t="s">
        <v>226</v>
      </c>
      <c r="J579" t="s">
        <v>211</v>
      </c>
      <c r="K579" t="s">
        <v>1013</v>
      </c>
      <c r="L579" t="s">
        <v>213</v>
      </c>
      <c r="O579">
        <v>0</v>
      </c>
      <c r="Q579" s="2"/>
      <c r="S579">
        <v>0</v>
      </c>
      <c r="T579" t="s">
        <v>213</v>
      </c>
      <c r="W579" t="s">
        <v>214</v>
      </c>
      <c r="X579">
        <v>0</v>
      </c>
    </row>
    <row r="580" spans="1:24" x14ac:dyDescent="0.25">
      <c r="A580">
        <v>983</v>
      </c>
      <c r="B580" t="s">
        <v>1608</v>
      </c>
      <c r="C580" t="s">
        <v>1609</v>
      </c>
      <c r="D580" t="s">
        <v>256</v>
      </c>
      <c r="G580" s="2">
        <v>38169</v>
      </c>
      <c r="H580" s="2">
        <v>40268</v>
      </c>
      <c r="I580" t="s">
        <v>226</v>
      </c>
      <c r="J580" t="s">
        <v>211</v>
      </c>
      <c r="K580" t="s">
        <v>1013</v>
      </c>
      <c r="L580" t="s">
        <v>213</v>
      </c>
      <c r="O580">
        <v>0</v>
      </c>
      <c r="Q580" s="2"/>
      <c r="S580">
        <v>0</v>
      </c>
      <c r="T580" t="s">
        <v>213</v>
      </c>
      <c r="W580" t="s">
        <v>214</v>
      </c>
      <c r="X580">
        <v>0</v>
      </c>
    </row>
    <row r="581" spans="1:24" x14ac:dyDescent="0.25">
      <c r="A581">
        <v>984</v>
      </c>
      <c r="B581" t="s">
        <v>1610</v>
      </c>
      <c r="C581" t="s">
        <v>1611</v>
      </c>
      <c r="D581" t="s">
        <v>210</v>
      </c>
      <c r="G581" s="2">
        <v>38169</v>
      </c>
      <c r="H581" s="2">
        <v>40268</v>
      </c>
      <c r="J581" t="s">
        <v>211</v>
      </c>
      <c r="K581" t="s">
        <v>1013</v>
      </c>
      <c r="L581" t="s">
        <v>213</v>
      </c>
      <c r="O581">
        <v>0</v>
      </c>
      <c r="Q581" s="2"/>
      <c r="S581">
        <v>0</v>
      </c>
      <c r="T581" t="s">
        <v>213</v>
      </c>
      <c r="W581" t="s">
        <v>214</v>
      </c>
      <c r="X581">
        <v>0</v>
      </c>
    </row>
    <row r="582" spans="1:24" x14ac:dyDescent="0.25">
      <c r="A582">
        <v>1044</v>
      </c>
      <c r="B582" t="s">
        <v>1612</v>
      </c>
      <c r="C582" t="s">
        <v>1613</v>
      </c>
      <c r="D582" t="s">
        <v>343</v>
      </c>
      <c r="F582" t="s">
        <v>1614</v>
      </c>
      <c r="G582" s="2">
        <v>36585</v>
      </c>
      <c r="H582" s="2"/>
      <c r="J582" t="s">
        <v>211</v>
      </c>
      <c r="K582" t="s">
        <v>398</v>
      </c>
      <c r="L582" t="s">
        <v>213</v>
      </c>
      <c r="M582" t="s">
        <v>1615</v>
      </c>
      <c r="O582">
        <v>0</v>
      </c>
      <c r="P582" t="s">
        <v>392</v>
      </c>
      <c r="Q582" s="2"/>
      <c r="S582">
        <v>0</v>
      </c>
      <c r="T582" t="s">
        <v>213</v>
      </c>
      <c r="W582" t="s">
        <v>214</v>
      </c>
      <c r="X582">
        <v>0</v>
      </c>
    </row>
    <row r="583" spans="1:24" x14ac:dyDescent="0.25">
      <c r="A583">
        <v>2363</v>
      </c>
      <c r="B583" t="s">
        <v>1616</v>
      </c>
      <c r="C583" t="s">
        <v>1617</v>
      </c>
      <c r="D583" t="s">
        <v>248</v>
      </c>
      <c r="G583" s="2">
        <v>40909</v>
      </c>
      <c r="H583" s="2">
        <v>42736</v>
      </c>
      <c r="I583" t="s">
        <v>226</v>
      </c>
      <c r="J583" t="s">
        <v>211</v>
      </c>
      <c r="K583" t="s">
        <v>1618</v>
      </c>
      <c r="L583" t="s">
        <v>213</v>
      </c>
      <c r="O583">
        <v>0</v>
      </c>
      <c r="Q583" s="2"/>
      <c r="S583">
        <v>0</v>
      </c>
      <c r="T583" t="s">
        <v>213</v>
      </c>
      <c r="W583" t="s">
        <v>214</v>
      </c>
      <c r="X583">
        <v>0</v>
      </c>
    </row>
    <row r="584" spans="1:24" x14ac:dyDescent="0.25">
      <c r="A584">
        <v>2364</v>
      </c>
      <c r="B584" t="s">
        <v>1619</v>
      </c>
      <c r="C584" t="s">
        <v>1620</v>
      </c>
      <c r="D584" t="s">
        <v>256</v>
      </c>
      <c r="G584" s="2">
        <v>40909</v>
      </c>
      <c r="H584" s="2">
        <v>42736</v>
      </c>
      <c r="I584" t="s">
        <v>226</v>
      </c>
      <c r="J584" t="s">
        <v>211</v>
      </c>
      <c r="K584" t="s">
        <v>1618</v>
      </c>
      <c r="L584" t="s">
        <v>213</v>
      </c>
      <c r="O584">
        <v>0</v>
      </c>
      <c r="Q584" s="2"/>
      <c r="S584">
        <v>0</v>
      </c>
      <c r="T584" t="s">
        <v>213</v>
      </c>
      <c r="W584" t="s">
        <v>214</v>
      </c>
      <c r="X584">
        <v>0</v>
      </c>
    </row>
    <row r="585" spans="1:24" x14ac:dyDescent="0.25">
      <c r="A585">
        <v>2362</v>
      </c>
      <c r="B585" t="s">
        <v>1621</v>
      </c>
      <c r="C585" t="s">
        <v>1622</v>
      </c>
      <c r="D585" t="s">
        <v>251</v>
      </c>
      <c r="G585" s="2">
        <v>40909</v>
      </c>
      <c r="H585" s="2">
        <v>42736</v>
      </c>
      <c r="I585" t="s">
        <v>226</v>
      </c>
      <c r="J585" t="s">
        <v>211</v>
      </c>
      <c r="K585" t="s">
        <v>1618</v>
      </c>
      <c r="L585" t="s">
        <v>213</v>
      </c>
      <c r="O585">
        <v>0</v>
      </c>
      <c r="Q585" s="2"/>
      <c r="S585">
        <v>0</v>
      </c>
      <c r="T585" t="s">
        <v>213</v>
      </c>
      <c r="W585" t="s">
        <v>214</v>
      </c>
      <c r="X585">
        <v>0</v>
      </c>
    </row>
    <row r="586" spans="1:24" x14ac:dyDescent="0.25">
      <c r="A586">
        <v>2365</v>
      </c>
      <c r="B586" t="s">
        <v>1623</v>
      </c>
      <c r="C586" t="s">
        <v>1624</v>
      </c>
      <c r="D586" t="s">
        <v>210</v>
      </c>
      <c r="G586" s="2">
        <v>40909</v>
      </c>
      <c r="H586" s="2">
        <v>42736</v>
      </c>
      <c r="J586" t="s">
        <v>211</v>
      </c>
      <c r="K586" t="s">
        <v>1618</v>
      </c>
      <c r="L586" t="s">
        <v>213</v>
      </c>
      <c r="O586">
        <v>0</v>
      </c>
      <c r="Q586" s="2"/>
      <c r="S586">
        <v>0</v>
      </c>
      <c r="T586" t="s">
        <v>213</v>
      </c>
      <c r="W586" t="s">
        <v>214</v>
      </c>
      <c r="X586">
        <v>0</v>
      </c>
    </row>
    <row r="587" spans="1:24" x14ac:dyDescent="0.25">
      <c r="A587">
        <v>1157</v>
      </c>
      <c r="B587" t="s">
        <v>1625</v>
      </c>
      <c r="C587" t="s">
        <v>1626</v>
      </c>
      <c r="D587" t="s">
        <v>630</v>
      </c>
      <c r="G587" s="2">
        <v>38169</v>
      </c>
      <c r="H587" s="2">
        <v>41426</v>
      </c>
      <c r="I587" t="s">
        <v>218</v>
      </c>
      <c r="J587" t="s">
        <v>211</v>
      </c>
      <c r="K587" t="s">
        <v>663</v>
      </c>
      <c r="L587" t="s">
        <v>213</v>
      </c>
      <c r="O587">
        <v>0</v>
      </c>
      <c r="Q587" s="2"/>
      <c r="S587">
        <v>0</v>
      </c>
      <c r="T587" t="s">
        <v>213</v>
      </c>
      <c r="W587" t="s">
        <v>214</v>
      </c>
      <c r="X587">
        <v>0</v>
      </c>
    </row>
    <row r="588" spans="1:24" x14ac:dyDescent="0.25">
      <c r="A588">
        <v>1158</v>
      </c>
      <c r="B588" t="s">
        <v>1627</v>
      </c>
      <c r="C588" t="s">
        <v>1628</v>
      </c>
      <c r="D588" t="s">
        <v>294</v>
      </c>
      <c r="G588" s="2">
        <v>38169</v>
      </c>
      <c r="H588" s="2">
        <v>41426</v>
      </c>
      <c r="I588" t="s">
        <v>226</v>
      </c>
      <c r="J588" t="s">
        <v>211</v>
      </c>
      <c r="K588" t="s">
        <v>663</v>
      </c>
      <c r="L588" t="s">
        <v>213</v>
      </c>
      <c r="O588">
        <v>0</v>
      </c>
      <c r="Q588" s="2"/>
      <c r="S588">
        <v>0</v>
      </c>
      <c r="T588" t="s">
        <v>213</v>
      </c>
      <c r="W588" t="s">
        <v>214</v>
      </c>
      <c r="X588">
        <v>0</v>
      </c>
    </row>
    <row r="589" spans="1:24" x14ac:dyDescent="0.25">
      <c r="A589">
        <v>1159</v>
      </c>
      <c r="B589" t="s">
        <v>1629</v>
      </c>
      <c r="C589" t="s">
        <v>1630</v>
      </c>
      <c r="D589" t="s">
        <v>314</v>
      </c>
      <c r="G589" s="2">
        <v>37987</v>
      </c>
      <c r="H589" s="2">
        <v>41426</v>
      </c>
      <c r="I589" t="s">
        <v>226</v>
      </c>
      <c r="J589" t="s">
        <v>211</v>
      </c>
      <c r="K589" t="s">
        <v>663</v>
      </c>
      <c r="L589" t="s">
        <v>213</v>
      </c>
      <c r="O589">
        <v>11</v>
      </c>
      <c r="Q589" s="2"/>
      <c r="S589">
        <v>0</v>
      </c>
      <c r="T589" t="s">
        <v>213</v>
      </c>
      <c r="W589" t="s">
        <v>214</v>
      </c>
      <c r="X589">
        <v>0</v>
      </c>
    </row>
    <row r="590" spans="1:24" x14ac:dyDescent="0.25">
      <c r="A590">
        <v>1160</v>
      </c>
      <c r="B590" t="s">
        <v>1631</v>
      </c>
      <c r="C590" t="s">
        <v>1632</v>
      </c>
      <c r="D590" t="s">
        <v>303</v>
      </c>
      <c r="G590" s="2">
        <v>38169</v>
      </c>
      <c r="H590" s="2">
        <v>41426</v>
      </c>
      <c r="I590" t="s">
        <v>226</v>
      </c>
      <c r="J590" t="s">
        <v>211</v>
      </c>
      <c r="K590" t="s">
        <v>663</v>
      </c>
      <c r="L590" t="s">
        <v>213</v>
      </c>
      <c r="O590">
        <v>0</v>
      </c>
      <c r="Q590" s="2"/>
      <c r="S590">
        <v>0</v>
      </c>
      <c r="T590" t="s">
        <v>213</v>
      </c>
      <c r="W590" t="s">
        <v>214</v>
      </c>
      <c r="X590">
        <v>0</v>
      </c>
    </row>
    <row r="591" spans="1:24" x14ac:dyDescent="0.25">
      <c r="A591">
        <v>1161</v>
      </c>
      <c r="B591" t="s">
        <v>1633</v>
      </c>
      <c r="C591" t="s">
        <v>1634</v>
      </c>
      <c r="D591" t="s">
        <v>656</v>
      </c>
      <c r="G591" s="2">
        <v>38169</v>
      </c>
      <c r="H591" s="2">
        <v>41426</v>
      </c>
      <c r="I591" t="s">
        <v>226</v>
      </c>
      <c r="J591" t="s">
        <v>211</v>
      </c>
      <c r="K591" t="s">
        <v>663</v>
      </c>
      <c r="L591" t="s">
        <v>213</v>
      </c>
      <c r="O591">
        <v>0</v>
      </c>
      <c r="Q591" s="2"/>
      <c r="S591">
        <v>0</v>
      </c>
      <c r="T591" t="s">
        <v>213</v>
      </c>
      <c r="W591" t="s">
        <v>214</v>
      </c>
      <c r="X591">
        <v>0</v>
      </c>
    </row>
    <row r="592" spans="1:24" x14ac:dyDescent="0.25">
      <c r="A592">
        <v>1162</v>
      </c>
      <c r="B592" t="s">
        <v>1635</v>
      </c>
      <c r="C592" t="s">
        <v>1636</v>
      </c>
      <c r="D592" t="s">
        <v>311</v>
      </c>
      <c r="G592" s="2">
        <v>37987</v>
      </c>
      <c r="H592" s="2">
        <v>41426</v>
      </c>
      <c r="I592" t="s">
        <v>226</v>
      </c>
      <c r="J592" t="s">
        <v>211</v>
      </c>
      <c r="K592" t="s">
        <v>663</v>
      </c>
      <c r="L592" t="s">
        <v>213</v>
      </c>
      <c r="O592">
        <v>1514</v>
      </c>
      <c r="Q592" s="2"/>
      <c r="S592">
        <v>0</v>
      </c>
      <c r="T592" t="s">
        <v>213</v>
      </c>
      <c r="W592" t="s">
        <v>214</v>
      </c>
      <c r="X592">
        <v>0</v>
      </c>
    </row>
    <row r="593" spans="1:24" x14ac:dyDescent="0.25">
      <c r="A593">
        <v>1163</v>
      </c>
      <c r="B593" t="s">
        <v>1637</v>
      </c>
      <c r="C593" t="s">
        <v>1638</v>
      </c>
      <c r="D593" t="s">
        <v>297</v>
      </c>
      <c r="G593" s="2">
        <v>38169</v>
      </c>
      <c r="H593" s="2">
        <v>41426</v>
      </c>
      <c r="I593" t="s">
        <v>226</v>
      </c>
      <c r="J593" t="s">
        <v>211</v>
      </c>
      <c r="K593" t="s">
        <v>663</v>
      </c>
      <c r="L593" t="s">
        <v>213</v>
      </c>
      <c r="O593">
        <v>0</v>
      </c>
      <c r="Q593" s="2"/>
      <c r="S593">
        <v>0</v>
      </c>
      <c r="T593" t="s">
        <v>213</v>
      </c>
      <c r="W593" t="s">
        <v>214</v>
      </c>
      <c r="X593">
        <v>0</v>
      </c>
    </row>
    <row r="594" spans="1:24" x14ac:dyDescent="0.25">
      <c r="A594">
        <v>2366</v>
      </c>
      <c r="B594" t="s">
        <v>1639</v>
      </c>
      <c r="C594" t="s">
        <v>1640</v>
      </c>
      <c r="D594" t="s">
        <v>241</v>
      </c>
      <c r="G594" s="2">
        <v>40909</v>
      </c>
      <c r="H594" s="2">
        <v>42736</v>
      </c>
      <c r="I594" t="s">
        <v>226</v>
      </c>
      <c r="J594" t="s">
        <v>211</v>
      </c>
      <c r="K594" t="s">
        <v>1618</v>
      </c>
      <c r="L594" t="s">
        <v>213</v>
      </c>
      <c r="O594">
        <v>0</v>
      </c>
      <c r="Q594" s="2"/>
      <c r="S594">
        <v>0</v>
      </c>
      <c r="T594" t="s">
        <v>213</v>
      </c>
      <c r="W594" t="s">
        <v>214</v>
      </c>
      <c r="X594">
        <v>0</v>
      </c>
    </row>
    <row r="595" spans="1:24" x14ac:dyDescent="0.25">
      <c r="A595">
        <v>2367</v>
      </c>
      <c r="B595" t="s">
        <v>1641</v>
      </c>
      <c r="C595" t="s">
        <v>1642</v>
      </c>
      <c r="D595" t="s">
        <v>251</v>
      </c>
      <c r="G595" s="2">
        <v>42736</v>
      </c>
      <c r="H595" s="2">
        <v>43555</v>
      </c>
      <c r="I595" t="s">
        <v>226</v>
      </c>
      <c r="J595" t="s">
        <v>211</v>
      </c>
      <c r="K595" t="s">
        <v>1643</v>
      </c>
      <c r="L595" t="s">
        <v>213</v>
      </c>
      <c r="O595">
        <v>0</v>
      </c>
      <c r="Q595" s="2">
        <v>40909</v>
      </c>
      <c r="S595">
        <v>0</v>
      </c>
      <c r="T595" t="s">
        <v>213</v>
      </c>
      <c r="W595" t="s">
        <v>214</v>
      </c>
      <c r="X595">
        <v>0</v>
      </c>
    </row>
    <row r="596" spans="1:24" x14ac:dyDescent="0.25">
      <c r="A596">
        <v>2368</v>
      </c>
      <c r="B596" t="s">
        <v>1644</v>
      </c>
      <c r="C596" t="s">
        <v>1645</v>
      </c>
      <c r="D596" t="s">
        <v>248</v>
      </c>
      <c r="G596" s="2">
        <v>42736</v>
      </c>
      <c r="H596" s="2">
        <v>43555</v>
      </c>
      <c r="I596" t="s">
        <v>226</v>
      </c>
      <c r="J596" t="s">
        <v>211</v>
      </c>
      <c r="K596" t="s">
        <v>1643</v>
      </c>
      <c r="L596" t="s">
        <v>213</v>
      </c>
      <c r="O596">
        <v>0</v>
      </c>
      <c r="Q596" s="2">
        <v>40909</v>
      </c>
      <c r="S596">
        <v>0</v>
      </c>
      <c r="T596" t="s">
        <v>213</v>
      </c>
      <c r="W596" t="s">
        <v>214</v>
      </c>
      <c r="X596">
        <v>0</v>
      </c>
    </row>
    <row r="597" spans="1:24" x14ac:dyDescent="0.25">
      <c r="A597">
        <v>2369</v>
      </c>
      <c r="B597" t="s">
        <v>1646</v>
      </c>
      <c r="C597" t="s">
        <v>1647</v>
      </c>
      <c r="D597" t="s">
        <v>256</v>
      </c>
      <c r="G597" s="2">
        <v>42736</v>
      </c>
      <c r="H597" s="2">
        <v>43555</v>
      </c>
      <c r="I597" t="s">
        <v>226</v>
      </c>
      <c r="J597" t="s">
        <v>211</v>
      </c>
      <c r="K597" t="s">
        <v>1643</v>
      </c>
      <c r="L597" t="s">
        <v>213</v>
      </c>
      <c r="O597">
        <v>0</v>
      </c>
      <c r="Q597" s="2">
        <v>40909</v>
      </c>
      <c r="S597">
        <v>0</v>
      </c>
      <c r="T597" t="s">
        <v>213</v>
      </c>
      <c r="W597" t="s">
        <v>214</v>
      </c>
      <c r="X597">
        <v>0</v>
      </c>
    </row>
    <row r="598" spans="1:24" x14ac:dyDescent="0.25">
      <c r="A598">
        <v>2370</v>
      </c>
      <c r="B598" t="s">
        <v>1648</v>
      </c>
      <c r="C598" t="s">
        <v>1649</v>
      </c>
      <c r="D598" t="s">
        <v>210</v>
      </c>
      <c r="G598" s="2">
        <v>42736</v>
      </c>
      <c r="H598" s="2">
        <v>43555</v>
      </c>
      <c r="J598" t="s">
        <v>211</v>
      </c>
      <c r="K598" t="s">
        <v>1643</v>
      </c>
      <c r="L598" t="s">
        <v>213</v>
      </c>
      <c r="O598">
        <v>0</v>
      </c>
      <c r="Q598" s="2">
        <v>40909</v>
      </c>
      <c r="S598">
        <v>0</v>
      </c>
      <c r="T598" t="s">
        <v>213</v>
      </c>
      <c r="W598" t="s">
        <v>214</v>
      </c>
      <c r="X598">
        <v>0</v>
      </c>
    </row>
    <row r="599" spans="1:24" x14ac:dyDescent="0.25">
      <c r="A599">
        <v>2371</v>
      </c>
      <c r="B599" t="s">
        <v>1650</v>
      </c>
      <c r="C599" t="s">
        <v>1651</v>
      </c>
      <c r="D599" t="s">
        <v>241</v>
      </c>
      <c r="G599" s="2">
        <v>42736</v>
      </c>
      <c r="H599" s="2">
        <v>43555</v>
      </c>
      <c r="I599" t="s">
        <v>226</v>
      </c>
      <c r="J599" t="s">
        <v>211</v>
      </c>
      <c r="K599" t="s">
        <v>1643</v>
      </c>
      <c r="L599" t="s">
        <v>213</v>
      </c>
      <c r="O599">
        <v>0</v>
      </c>
      <c r="Q599" s="2">
        <v>40909</v>
      </c>
      <c r="S599">
        <v>0</v>
      </c>
      <c r="T599" t="s">
        <v>213</v>
      </c>
      <c r="W599" t="s">
        <v>214</v>
      </c>
      <c r="X599">
        <v>0</v>
      </c>
    </row>
    <row r="600" spans="1:24" x14ac:dyDescent="0.25">
      <c r="A600">
        <v>2372</v>
      </c>
      <c r="B600" t="s">
        <v>1652</v>
      </c>
      <c r="C600" t="s">
        <v>1653</v>
      </c>
      <c r="D600" t="s">
        <v>241</v>
      </c>
      <c r="G600" s="2">
        <v>40909</v>
      </c>
      <c r="H600" s="2">
        <v>41182</v>
      </c>
      <c r="I600" t="s">
        <v>226</v>
      </c>
      <c r="J600" t="s">
        <v>211</v>
      </c>
      <c r="K600" t="s">
        <v>1654</v>
      </c>
      <c r="L600" t="s">
        <v>213</v>
      </c>
      <c r="O600">
        <v>0</v>
      </c>
      <c r="Q600" s="2"/>
      <c r="S600">
        <v>0</v>
      </c>
      <c r="T600" t="s">
        <v>213</v>
      </c>
      <c r="W600" t="s">
        <v>214</v>
      </c>
      <c r="X600">
        <v>0</v>
      </c>
    </row>
    <row r="601" spans="1:24" x14ac:dyDescent="0.25">
      <c r="A601">
        <v>2373</v>
      </c>
      <c r="B601" t="s">
        <v>1655</v>
      </c>
      <c r="C601" t="s">
        <v>1656</v>
      </c>
      <c r="D601" t="s">
        <v>248</v>
      </c>
      <c r="G601" s="2">
        <v>40909</v>
      </c>
      <c r="H601" s="2">
        <v>41182</v>
      </c>
      <c r="I601" t="s">
        <v>226</v>
      </c>
      <c r="J601" t="s">
        <v>211</v>
      </c>
      <c r="K601" t="s">
        <v>1654</v>
      </c>
      <c r="L601" t="s">
        <v>213</v>
      </c>
      <c r="O601">
        <v>0</v>
      </c>
      <c r="Q601" s="2"/>
      <c r="S601">
        <v>0</v>
      </c>
      <c r="T601" t="s">
        <v>213</v>
      </c>
      <c r="W601" t="s">
        <v>214</v>
      </c>
      <c r="X601">
        <v>0</v>
      </c>
    </row>
    <row r="602" spans="1:24" x14ac:dyDescent="0.25">
      <c r="A602">
        <v>1059</v>
      </c>
      <c r="B602" t="s">
        <v>1657</v>
      </c>
      <c r="C602" t="s">
        <v>1658</v>
      </c>
      <c r="D602" t="s">
        <v>225</v>
      </c>
      <c r="G602" s="2">
        <v>36769</v>
      </c>
      <c r="H602" s="2">
        <v>40298</v>
      </c>
      <c r="I602" t="s">
        <v>226</v>
      </c>
      <c r="J602" t="s">
        <v>211</v>
      </c>
      <c r="K602" t="s">
        <v>548</v>
      </c>
      <c r="L602" t="s">
        <v>213</v>
      </c>
      <c r="O602">
        <v>6</v>
      </c>
      <c r="Q602" s="2"/>
      <c r="S602">
        <v>0</v>
      </c>
      <c r="T602" t="s">
        <v>213</v>
      </c>
      <c r="W602" t="s">
        <v>214</v>
      </c>
      <c r="X602">
        <v>0</v>
      </c>
    </row>
    <row r="603" spans="1:24" x14ac:dyDescent="0.25">
      <c r="A603">
        <v>1060</v>
      </c>
      <c r="B603" t="s">
        <v>1659</v>
      </c>
      <c r="C603" t="s">
        <v>1660</v>
      </c>
      <c r="D603" t="s">
        <v>229</v>
      </c>
      <c r="G603" s="2">
        <v>38169</v>
      </c>
      <c r="H603" s="2">
        <v>40298</v>
      </c>
      <c r="I603" t="s">
        <v>226</v>
      </c>
      <c r="J603" t="s">
        <v>211</v>
      </c>
      <c r="K603" t="s">
        <v>548</v>
      </c>
      <c r="L603" t="s">
        <v>213</v>
      </c>
      <c r="O603">
        <v>0</v>
      </c>
      <c r="Q603" s="2"/>
      <c r="S603">
        <v>0</v>
      </c>
      <c r="T603" t="s">
        <v>213</v>
      </c>
      <c r="W603" t="s">
        <v>214</v>
      </c>
      <c r="X603">
        <v>0</v>
      </c>
    </row>
    <row r="604" spans="1:24" x14ac:dyDescent="0.25">
      <c r="A604">
        <v>1061</v>
      </c>
      <c r="B604" t="s">
        <v>1661</v>
      </c>
      <c r="C604" t="s">
        <v>1662</v>
      </c>
      <c r="D604" t="s">
        <v>232</v>
      </c>
      <c r="G604" s="2">
        <v>36769</v>
      </c>
      <c r="H604" s="2">
        <v>40298</v>
      </c>
      <c r="I604" t="s">
        <v>226</v>
      </c>
      <c r="J604" t="s">
        <v>211</v>
      </c>
      <c r="K604" t="s">
        <v>548</v>
      </c>
      <c r="L604" t="s">
        <v>213</v>
      </c>
      <c r="O604">
        <v>0</v>
      </c>
      <c r="Q604" s="2"/>
      <c r="S604">
        <v>0</v>
      </c>
      <c r="T604" t="s">
        <v>213</v>
      </c>
      <c r="W604" t="s">
        <v>214</v>
      </c>
      <c r="X604">
        <v>0</v>
      </c>
    </row>
    <row r="605" spans="1:24" x14ac:dyDescent="0.25">
      <c r="A605">
        <v>1062</v>
      </c>
      <c r="B605" t="s">
        <v>1663</v>
      </c>
      <c r="C605" t="s">
        <v>1664</v>
      </c>
      <c r="D605" t="s">
        <v>656</v>
      </c>
      <c r="G605" s="2">
        <v>38169</v>
      </c>
      <c r="H605" s="2">
        <v>40298</v>
      </c>
      <c r="I605" t="s">
        <v>226</v>
      </c>
      <c r="J605" t="s">
        <v>211</v>
      </c>
      <c r="K605" t="s">
        <v>548</v>
      </c>
      <c r="L605" t="s">
        <v>213</v>
      </c>
      <c r="O605">
        <v>0</v>
      </c>
      <c r="Q605" s="2"/>
      <c r="S605">
        <v>0</v>
      </c>
      <c r="T605" t="s">
        <v>213</v>
      </c>
      <c r="W605" t="s">
        <v>214</v>
      </c>
      <c r="X605">
        <v>0</v>
      </c>
    </row>
    <row r="606" spans="1:24" x14ac:dyDescent="0.25">
      <c r="A606">
        <v>1063</v>
      </c>
      <c r="B606" t="s">
        <v>1665</v>
      </c>
      <c r="C606" t="s">
        <v>1666</v>
      </c>
      <c r="D606" t="s">
        <v>311</v>
      </c>
      <c r="G606" s="2">
        <v>36769</v>
      </c>
      <c r="H606" s="2">
        <v>40298</v>
      </c>
      <c r="I606" t="s">
        <v>226</v>
      </c>
      <c r="J606" t="s">
        <v>211</v>
      </c>
      <c r="K606" t="s">
        <v>548</v>
      </c>
      <c r="L606" t="s">
        <v>213</v>
      </c>
      <c r="O606">
        <v>1514</v>
      </c>
      <c r="Q606" s="2"/>
      <c r="S606">
        <v>0</v>
      </c>
      <c r="T606" t="s">
        <v>213</v>
      </c>
      <c r="W606" t="s">
        <v>214</v>
      </c>
      <c r="X606">
        <v>0</v>
      </c>
    </row>
    <row r="607" spans="1:24" x14ac:dyDescent="0.25">
      <c r="A607">
        <v>1064</v>
      </c>
      <c r="B607" t="s">
        <v>1667</v>
      </c>
      <c r="C607" t="s">
        <v>1668</v>
      </c>
      <c r="D607" t="s">
        <v>297</v>
      </c>
      <c r="G607" s="2">
        <v>38169</v>
      </c>
      <c r="H607" s="2">
        <v>40298</v>
      </c>
      <c r="I607" t="s">
        <v>226</v>
      </c>
      <c r="J607" t="s">
        <v>211</v>
      </c>
      <c r="K607" t="s">
        <v>548</v>
      </c>
      <c r="L607" t="s">
        <v>213</v>
      </c>
      <c r="O607">
        <v>0</v>
      </c>
      <c r="Q607" s="2"/>
      <c r="S607">
        <v>0</v>
      </c>
      <c r="T607" t="s">
        <v>213</v>
      </c>
      <c r="W607" t="s">
        <v>214</v>
      </c>
      <c r="X607">
        <v>0</v>
      </c>
    </row>
    <row r="608" spans="1:24" x14ac:dyDescent="0.25">
      <c r="A608">
        <v>1065</v>
      </c>
      <c r="B608" t="s">
        <v>1669</v>
      </c>
      <c r="C608" t="s">
        <v>1670</v>
      </c>
      <c r="D608" t="s">
        <v>338</v>
      </c>
      <c r="G608" s="2">
        <v>36769</v>
      </c>
      <c r="H608" s="2">
        <v>40298</v>
      </c>
      <c r="I608" t="s">
        <v>226</v>
      </c>
      <c r="J608" t="s">
        <v>211</v>
      </c>
      <c r="K608" t="s">
        <v>548</v>
      </c>
      <c r="L608" t="s">
        <v>213</v>
      </c>
      <c r="O608">
        <v>0</v>
      </c>
      <c r="Q608" s="2"/>
      <c r="S608">
        <v>0</v>
      </c>
      <c r="T608" t="s">
        <v>213</v>
      </c>
      <c r="W608" t="s">
        <v>214</v>
      </c>
      <c r="X608">
        <v>0</v>
      </c>
    </row>
    <row r="609" spans="1:24" x14ac:dyDescent="0.25">
      <c r="A609">
        <v>1066</v>
      </c>
      <c r="B609" t="s">
        <v>1671</v>
      </c>
      <c r="C609" t="s">
        <v>1672</v>
      </c>
      <c r="D609" t="s">
        <v>285</v>
      </c>
      <c r="G609" s="2">
        <v>38169</v>
      </c>
      <c r="H609" s="2">
        <v>40298</v>
      </c>
      <c r="I609" t="s">
        <v>226</v>
      </c>
      <c r="J609" t="s">
        <v>211</v>
      </c>
      <c r="K609" t="s">
        <v>548</v>
      </c>
      <c r="L609" t="s">
        <v>213</v>
      </c>
      <c r="O609">
        <v>0</v>
      </c>
      <c r="Q609" s="2"/>
      <c r="S609">
        <v>0</v>
      </c>
      <c r="T609" t="s">
        <v>213</v>
      </c>
      <c r="W609" t="s">
        <v>214</v>
      </c>
      <c r="X609">
        <v>0</v>
      </c>
    </row>
    <row r="610" spans="1:24" x14ac:dyDescent="0.25">
      <c r="A610">
        <v>1067</v>
      </c>
      <c r="B610" t="s">
        <v>1673</v>
      </c>
      <c r="C610" t="s">
        <v>1674</v>
      </c>
      <c r="D610" t="s">
        <v>308</v>
      </c>
      <c r="G610" s="2">
        <v>36769</v>
      </c>
      <c r="H610" s="2">
        <v>40298</v>
      </c>
      <c r="I610" t="s">
        <v>218</v>
      </c>
      <c r="J610" t="s">
        <v>211</v>
      </c>
      <c r="K610" t="s">
        <v>548</v>
      </c>
      <c r="L610" t="s">
        <v>213</v>
      </c>
      <c r="O610">
        <v>8</v>
      </c>
      <c r="Q610" s="2"/>
      <c r="S610">
        <v>0</v>
      </c>
      <c r="T610" t="s">
        <v>213</v>
      </c>
      <c r="W610" t="s">
        <v>214</v>
      </c>
      <c r="X610">
        <v>0</v>
      </c>
    </row>
    <row r="611" spans="1:24" x14ac:dyDescent="0.25">
      <c r="A611">
        <v>1068</v>
      </c>
      <c r="B611" t="s">
        <v>1675</v>
      </c>
      <c r="C611" t="s">
        <v>1676</v>
      </c>
      <c r="D611" t="s">
        <v>300</v>
      </c>
      <c r="G611" s="2">
        <v>38169</v>
      </c>
      <c r="H611" s="2">
        <v>40298</v>
      </c>
      <c r="I611" t="s">
        <v>226</v>
      </c>
      <c r="J611" t="s">
        <v>211</v>
      </c>
      <c r="K611" t="s">
        <v>548</v>
      </c>
      <c r="L611" t="s">
        <v>213</v>
      </c>
      <c r="O611">
        <v>0</v>
      </c>
      <c r="Q611" s="2"/>
      <c r="S611">
        <v>0</v>
      </c>
      <c r="T611" t="s">
        <v>213</v>
      </c>
      <c r="W611" t="s">
        <v>214</v>
      </c>
      <c r="X611">
        <v>0</v>
      </c>
    </row>
    <row r="612" spans="1:24" x14ac:dyDescent="0.25">
      <c r="A612">
        <v>1069</v>
      </c>
      <c r="B612" t="s">
        <v>1677</v>
      </c>
      <c r="C612" t="s">
        <v>1678</v>
      </c>
      <c r="D612" t="s">
        <v>217</v>
      </c>
      <c r="G612" s="2">
        <v>36769</v>
      </c>
      <c r="H612" s="2">
        <v>40298</v>
      </c>
      <c r="I612" t="s">
        <v>218</v>
      </c>
      <c r="J612" t="s">
        <v>211</v>
      </c>
      <c r="K612" t="s">
        <v>548</v>
      </c>
      <c r="L612" t="s">
        <v>213</v>
      </c>
      <c r="O612">
        <v>0</v>
      </c>
      <c r="Q612" s="2"/>
      <c r="S612">
        <v>0</v>
      </c>
      <c r="T612" t="s">
        <v>213</v>
      </c>
      <c r="W612" t="s">
        <v>214</v>
      </c>
      <c r="X612">
        <v>0</v>
      </c>
    </row>
    <row r="613" spans="1:24" x14ac:dyDescent="0.25">
      <c r="A613">
        <v>1070</v>
      </c>
      <c r="B613" t="s">
        <v>1679</v>
      </c>
      <c r="C613" t="s">
        <v>1680</v>
      </c>
      <c r="D613" t="s">
        <v>285</v>
      </c>
      <c r="G613" s="2">
        <v>38169</v>
      </c>
      <c r="H613" s="2">
        <v>40298</v>
      </c>
      <c r="I613" t="s">
        <v>226</v>
      </c>
      <c r="J613" t="s">
        <v>211</v>
      </c>
      <c r="K613" t="s">
        <v>556</v>
      </c>
      <c r="L613" t="s">
        <v>213</v>
      </c>
      <c r="O613">
        <v>0</v>
      </c>
      <c r="Q613" s="2"/>
      <c r="S613">
        <v>0</v>
      </c>
      <c r="T613" t="s">
        <v>213</v>
      </c>
      <c r="W613" t="s">
        <v>214</v>
      </c>
      <c r="X613">
        <v>0</v>
      </c>
    </row>
    <row r="614" spans="1:24" x14ac:dyDescent="0.25">
      <c r="A614">
        <v>1071</v>
      </c>
      <c r="B614" t="s">
        <v>1681</v>
      </c>
      <c r="C614" t="s">
        <v>1682</v>
      </c>
      <c r="D614" t="s">
        <v>308</v>
      </c>
      <c r="G614" s="2">
        <v>36769</v>
      </c>
      <c r="H614" s="2">
        <v>40298</v>
      </c>
      <c r="I614" t="s">
        <v>218</v>
      </c>
      <c r="J614" t="s">
        <v>211</v>
      </c>
      <c r="K614" t="s">
        <v>556</v>
      </c>
      <c r="L614" t="s">
        <v>213</v>
      </c>
      <c r="O614">
        <v>8</v>
      </c>
      <c r="Q614" s="2"/>
      <c r="S614">
        <v>0</v>
      </c>
      <c r="T614" t="s">
        <v>213</v>
      </c>
      <c r="W614" t="s">
        <v>214</v>
      </c>
      <c r="X614">
        <v>0</v>
      </c>
    </row>
    <row r="615" spans="1:24" x14ac:dyDescent="0.25">
      <c r="A615">
        <v>1072</v>
      </c>
      <c r="B615" t="s">
        <v>1683</v>
      </c>
      <c r="C615" t="s">
        <v>1684</v>
      </c>
      <c r="D615" t="s">
        <v>300</v>
      </c>
      <c r="G615" s="2">
        <v>38169</v>
      </c>
      <c r="H615" s="2">
        <v>40298</v>
      </c>
      <c r="I615" t="s">
        <v>226</v>
      </c>
      <c r="J615" t="s">
        <v>211</v>
      </c>
      <c r="K615" t="s">
        <v>556</v>
      </c>
      <c r="L615" t="s">
        <v>213</v>
      </c>
      <c r="O615">
        <v>0</v>
      </c>
      <c r="Q615" s="2"/>
      <c r="S615">
        <v>0</v>
      </c>
      <c r="T615" t="s">
        <v>213</v>
      </c>
      <c r="W615" t="s">
        <v>214</v>
      </c>
      <c r="X615">
        <v>0</v>
      </c>
    </row>
    <row r="616" spans="1:24" x14ac:dyDescent="0.25">
      <c r="A616">
        <v>1074</v>
      </c>
      <c r="B616" t="s">
        <v>1685</v>
      </c>
      <c r="C616" t="s">
        <v>1686</v>
      </c>
      <c r="D616" t="s">
        <v>222</v>
      </c>
      <c r="G616" s="2">
        <v>38169</v>
      </c>
      <c r="H616" s="2">
        <v>40298</v>
      </c>
      <c r="I616" t="s">
        <v>218</v>
      </c>
      <c r="J616" t="s">
        <v>211</v>
      </c>
      <c r="K616" t="s">
        <v>556</v>
      </c>
      <c r="L616" t="s">
        <v>213</v>
      </c>
      <c r="O616">
        <v>0</v>
      </c>
      <c r="Q616" s="2"/>
      <c r="S616">
        <v>0</v>
      </c>
      <c r="T616" t="s">
        <v>213</v>
      </c>
      <c r="W616" t="s">
        <v>214</v>
      </c>
      <c r="X616">
        <v>0</v>
      </c>
    </row>
    <row r="617" spans="1:24" x14ac:dyDescent="0.25">
      <c r="A617">
        <v>1075</v>
      </c>
      <c r="B617" t="s">
        <v>1687</v>
      </c>
      <c r="C617" t="s">
        <v>1688</v>
      </c>
      <c r="D617" t="s">
        <v>225</v>
      </c>
      <c r="G617" s="2">
        <v>36769</v>
      </c>
      <c r="H617" s="2">
        <v>40298</v>
      </c>
      <c r="I617" t="s">
        <v>226</v>
      </c>
      <c r="J617" t="s">
        <v>211</v>
      </c>
      <c r="K617" t="s">
        <v>556</v>
      </c>
      <c r="L617" t="s">
        <v>213</v>
      </c>
      <c r="O617">
        <v>6</v>
      </c>
      <c r="Q617" s="2"/>
      <c r="S617">
        <v>0</v>
      </c>
      <c r="T617" t="s">
        <v>213</v>
      </c>
      <c r="W617" t="s">
        <v>214</v>
      </c>
      <c r="X617">
        <v>0</v>
      </c>
    </row>
    <row r="618" spans="1:24" x14ac:dyDescent="0.25">
      <c r="A618">
        <v>1076</v>
      </c>
      <c r="B618" t="s">
        <v>1689</v>
      </c>
      <c r="C618" t="s">
        <v>1690</v>
      </c>
      <c r="D618" t="s">
        <v>229</v>
      </c>
      <c r="G618" s="2">
        <v>38169</v>
      </c>
      <c r="H618" s="2">
        <v>40298</v>
      </c>
      <c r="I618" t="s">
        <v>226</v>
      </c>
      <c r="J618" t="s">
        <v>211</v>
      </c>
      <c r="K618" t="s">
        <v>556</v>
      </c>
      <c r="L618" t="s">
        <v>213</v>
      </c>
      <c r="O618">
        <v>0</v>
      </c>
      <c r="Q618" s="2"/>
      <c r="S618">
        <v>0</v>
      </c>
      <c r="T618" t="s">
        <v>213</v>
      </c>
      <c r="W618" t="s">
        <v>214</v>
      </c>
      <c r="X618">
        <v>0</v>
      </c>
    </row>
    <row r="619" spans="1:24" x14ac:dyDescent="0.25">
      <c r="A619">
        <v>1078</v>
      </c>
      <c r="B619" t="s">
        <v>1691</v>
      </c>
      <c r="C619" t="s">
        <v>1692</v>
      </c>
      <c r="D619" t="s">
        <v>656</v>
      </c>
      <c r="G619" s="2">
        <v>38169</v>
      </c>
      <c r="H619" s="2">
        <v>40298</v>
      </c>
      <c r="I619" t="s">
        <v>226</v>
      </c>
      <c r="J619" t="s">
        <v>211</v>
      </c>
      <c r="K619" t="s">
        <v>556</v>
      </c>
      <c r="L619" t="s">
        <v>213</v>
      </c>
      <c r="O619">
        <v>0</v>
      </c>
      <c r="Q619" s="2"/>
      <c r="S619">
        <v>0</v>
      </c>
      <c r="T619" t="s">
        <v>213</v>
      </c>
      <c r="W619" t="s">
        <v>214</v>
      </c>
      <c r="X619">
        <v>0</v>
      </c>
    </row>
    <row r="620" spans="1:24" x14ac:dyDescent="0.25">
      <c r="A620">
        <v>1079</v>
      </c>
      <c r="B620" t="s">
        <v>1693</v>
      </c>
      <c r="C620" t="s">
        <v>1694</v>
      </c>
      <c r="D620" t="s">
        <v>311</v>
      </c>
      <c r="G620" s="2">
        <v>36769</v>
      </c>
      <c r="H620" s="2">
        <v>40298</v>
      </c>
      <c r="I620" t="s">
        <v>226</v>
      </c>
      <c r="J620" t="s">
        <v>211</v>
      </c>
      <c r="K620" t="s">
        <v>556</v>
      </c>
      <c r="L620" t="s">
        <v>213</v>
      </c>
      <c r="O620">
        <v>1514</v>
      </c>
      <c r="Q620" s="2"/>
      <c r="S620">
        <v>0</v>
      </c>
      <c r="T620" t="s">
        <v>213</v>
      </c>
      <c r="W620" t="s">
        <v>214</v>
      </c>
      <c r="X620">
        <v>0</v>
      </c>
    </row>
    <row r="621" spans="1:24" x14ac:dyDescent="0.25">
      <c r="A621">
        <v>1080</v>
      </c>
      <c r="B621" t="s">
        <v>1695</v>
      </c>
      <c r="C621" t="s">
        <v>1696</v>
      </c>
      <c r="D621" t="s">
        <v>297</v>
      </c>
      <c r="G621" s="2">
        <v>38169</v>
      </c>
      <c r="H621" s="2">
        <v>40298</v>
      </c>
      <c r="I621" t="s">
        <v>226</v>
      </c>
      <c r="J621" t="s">
        <v>211</v>
      </c>
      <c r="K621" t="s">
        <v>556</v>
      </c>
      <c r="L621" t="s">
        <v>213</v>
      </c>
      <c r="O621">
        <v>0</v>
      </c>
      <c r="Q621" s="2"/>
      <c r="S621">
        <v>0</v>
      </c>
      <c r="T621" t="s">
        <v>213</v>
      </c>
      <c r="W621" t="s">
        <v>214</v>
      </c>
      <c r="X621">
        <v>0</v>
      </c>
    </row>
    <row r="622" spans="1:24" x14ac:dyDescent="0.25">
      <c r="A622">
        <v>1082</v>
      </c>
      <c r="B622" t="s">
        <v>1697</v>
      </c>
      <c r="C622" t="s">
        <v>1698</v>
      </c>
      <c r="D622" t="s">
        <v>217</v>
      </c>
      <c r="G622" s="2">
        <v>36769</v>
      </c>
      <c r="H622" s="2">
        <v>40298</v>
      </c>
      <c r="I622" t="s">
        <v>218</v>
      </c>
      <c r="J622" t="s">
        <v>211</v>
      </c>
      <c r="K622" t="s">
        <v>556</v>
      </c>
      <c r="L622" t="s">
        <v>213</v>
      </c>
      <c r="O622">
        <v>0</v>
      </c>
      <c r="Q622" s="2"/>
      <c r="S622">
        <v>0</v>
      </c>
      <c r="T622" t="s">
        <v>213</v>
      </c>
      <c r="W622" t="s">
        <v>214</v>
      </c>
      <c r="X622">
        <v>0</v>
      </c>
    </row>
    <row r="623" spans="1:24" x14ac:dyDescent="0.25">
      <c r="A623">
        <v>1083</v>
      </c>
      <c r="B623" t="s">
        <v>1699</v>
      </c>
      <c r="C623" t="s">
        <v>1700</v>
      </c>
      <c r="D623" t="s">
        <v>338</v>
      </c>
      <c r="G623" s="2">
        <v>36769</v>
      </c>
      <c r="H623" s="2">
        <v>40298</v>
      </c>
      <c r="I623" t="s">
        <v>226</v>
      </c>
      <c r="J623" t="s">
        <v>211</v>
      </c>
      <c r="K623" t="s">
        <v>556</v>
      </c>
      <c r="L623" t="s">
        <v>213</v>
      </c>
      <c r="O623">
        <v>0</v>
      </c>
      <c r="Q623" s="2"/>
      <c r="S623">
        <v>0</v>
      </c>
      <c r="T623" t="s">
        <v>213</v>
      </c>
      <c r="W623" t="s">
        <v>214</v>
      </c>
      <c r="X623">
        <v>0</v>
      </c>
    </row>
    <row r="624" spans="1:24" x14ac:dyDescent="0.25">
      <c r="A624">
        <v>1034</v>
      </c>
      <c r="B624" t="s">
        <v>1701</v>
      </c>
      <c r="C624" t="s">
        <v>1702</v>
      </c>
      <c r="D624" t="s">
        <v>633</v>
      </c>
      <c r="G624" s="2">
        <v>42005</v>
      </c>
      <c r="H624" s="2"/>
      <c r="I624" t="s">
        <v>218</v>
      </c>
      <c r="J624" t="s">
        <v>211</v>
      </c>
      <c r="K624" t="s">
        <v>289</v>
      </c>
      <c r="L624" t="s">
        <v>213</v>
      </c>
      <c r="O624">
        <v>0</v>
      </c>
      <c r="Q624" s="2"/>
      <c r="S624">
        <v>0</v>
      </c>
      <c r="T624" t="s">
        <v>213</v>
      </c>
      <c r="W624" t="s">
        <v>214</v>
      </c>
      <c r="X624">
        <v>0</v>
      </c>
    </row>
    <row r="625" spans="1:24" x14ac:dyDescent="0.25">
      <c r="A625">
        <v>1035</v>
      </c>
      <c r="B625" t="s">
        <v>1703</v>
      </c>
      <c r="C625" t="s">
        <v>1704</v>
      </c>
      <c r="D625" t="s">
        <v>235</v>
      </c>
      <c r="G625" s="2">
        <v>42005</v>
      </c>
      <c r="H625" s="2"/>
      <c r="I625" t="s">
        <v>218</v>
      </c>
      <c r="J625" t="s">
        <v>211</v>
      </c>
      <c r="K625" t="s">
        <v>289</v>
      </c>
      <c r="L625" t="s">
        <v>213</v>
      </c>
      <c r="O625">
        <v>0</v>
      </c>
      <c r="Q625" s="2"/>
      <c r="S625">
        <v>0</v>
      </c>
      <c r="T625" t="s">
        <v>213</v>
      </c>
      <c r="W625" t="s">
        <v>214</v>
      </c>
      <c r="X625">
        <v>0</v>
      </c>
    </row>
    <row r="626" spans="1:24" x14ac:dyDescent="0.25">
      <c r="A626">
        <v>1036</v>
      </c>
      <c r="B626" t="s">
        <v>1705</v>
      </c>
      <c r="C626" t="s">
        <v>1706</v>
      </c>
      <c r="D626" t="s">
        <v>1707</v>
      </c>
      <c r="G626" s="2">
        <v>42005</v>
      </c>
      <c r="H626" s="2"/>
      <c r="I626" t="s">
        <v>218</v>
      </c>
      <c r="J626" t="s">
        <v>211</v>
      </c>
      <c r="K626" t="s">
        <v>289</v>
      </c>
      <c r="L626" t="s">
        <v>213</v>
      </c>
      <c r="O626">
        <v>0</v>
      </c>
      <c r="Q626" s="2"/>
      <c r="S626">
        <v>0</v>
      </c>
      <c r="T626" t="s">
        <v>213</v>
      </c>
      <c r="W626" t="s">
        <v>214</v>
      </c>
      <c r="X626">
        <v>0</v>
      </c>
    </row>
    <row r="627" spans="1:24" x14ac:dyDescent="0.25">
      <c r="A627">
        <v>1037</v>
      </c>
      <c r="B627" t="s">
        <v>1708</v>
      </c>
      <c r="C627" t="s">
        <v>1709</v>
      </c>
      <c r="D627" t="s">
        <v>633</v>
      </c>
      <c r="G627" s="2">
        <v>37259</v>
      </c>
      <c r="H627" s="2"/>
      <c r="I627" t="s">
        <v>218</v>
      </c>
      <c r="J627" t="s">
        <v>211</v>
      </c>
      <c r="K627" t="s">
        <v>137</v>
      </c>
      <c r="L627" t="s">
        <v>213</v>
      </c>
      <c r="O627">
        <v>0</v>
      </c>
      <c r="Q627" s="2"/>
      <c r="S627">
        <v>0</v>
      </c>
      <c r="T627" t="s">
        <v>213</v>
      </c>
      <c r="W627" t="s">
        <v>214</v>
      </c>
      <c r="X627">
        <v>0</v>
      </c>
    </row>
    <row r="628" spans="1:24" x14ac:dyDescent="0.25">
      <c r="A628">
        <v>1038</v>
      </c>
      <c r="B628" t="s">
        <v>1710</v>
      </c>
      <c r="C628" t="s">
        <v>1711</v>
      </c>
      <c r="D628" t="s">
        <v>235</v>
      </c>
      <c r="G628" s="2">
        <v>38169</v>
      </c>
      <c r="H628" s="2"/>
      <c r="I628" t="s">
        <v>218</v>
      </c>
      <c r="J628" t="s">
        <v>211</v>
      </c>
      <c r="K628" t="s">
        <v>137</v>
      </c>
      <c r="L628" t="s">
        <v>213</v>
      </c>
      <c r="O628">
        <v>0</v>
      </c>
      <c r="Q628" s="2"/>
      <c r="S628">
        <v>0</v>
      </c>
      <c r="T628" t="s">
        <v>213</v>
      </c>
      <c r="W628" t="s">
        <v>214</v>
      </c>
      <c r="X628">
        <v>0</v>
      </c>
    </row>
    <row r="629" spans="1:24" x14ac:dyDescent="0.25">
      <c r="A629">
        <v>1039</v>
      </c>
      <c r="B629" t="s">
        <v>1712</v>
      </c>
      <c r="C629" t="s">
        <v>1713</v>
      </c>
      <c r="D629" t="s">
        <v>238</v>
      </c>
      <c r="G629" s="2">
        <v>37259</v>
      </c>
      <c r="H629" s="2"/>
      <c r="I629" t="s">
        <v>218</v>
      </c>
      <c r="J629" t="s">
        <v>211</v>
      </c>
      <c r="K629" t="s">
        <v>137</v>
      </c>
      <c r="L629" t="s">
        <v>213</v>
      </c>
      <c r="O629">
        <v>8</v>
      </c>
      <c r="Q629" s="2"/>
      <c r="S629">
        <v>0</v>
      </c>
      <c r="T629" t="s">
        <v>213</v>
      </c>
      <c r="W629" t="s">
        <v>214</v>
      </c>
      <c r="X629">
        <v>0</v>
      </c>
    </row>
    <row r="630" spans="1:24" x14ac:dyDescent="0.25">
      <c r="A630">
        <v>1040</v>
      </c>
      <c r="B630" t="s">
        <v>1714</v>
      </c>
      <c r="C630" t="s">
        <v>1715</v>
      </c>
      <c r="D630" t="s">
        <v>356</v>
      </c>
      <c r="G630" s="2">
        <v>42005</v>
      </c>
      <c r="H630" s="2"/>
      <c r="I630" t="s">
        <v>218</v>
      </c>
      <c r="J630" t="s">
        <v>211</v>
      </c>
      <c r="K630" t="s">
        <v>289</v>
      </c>
      <c r="L630" t="s">
        <v>213</v>
      </c>
      <c r="O630">
        <v>0</v>
      </c>
      <c r="Q630" s="2"/>
      <c r="S630">
        <v>0</v>
      </c>
      <c r="T630" t="s">
        <v>213</v>
      </c>
      <c r="W630" t="s">
        <v>214</v>
      </c>
      <c r="X630">
        <v>0</v>
      </c>
    </row>
    <row r="631" spans="1:24" x14ac:dyDescent="0.25">
      <c r="A631">
        <v>1041</v>
      </c>
      <c r="B631" t="s">
        <v>1716</v>
      </c>
      <c r="C631" t="s">
        <v>1717</v>
      </c>
      <c r="D631" t="s">
        <v>356</v>
      </c>
      <c r="G631" s="2">
        <v>37259</v>
      </c>
      <c r="H631" s="2"/>
      <c r="I631" t="s">
        <v>218</v>
      </c>
      <c r="J631" t="s">
        <v>211</v>
      </c>
      <c r="K631" t="s">
        <v>137</v>
      </c>
      <c r="L631" t="s">
        <v>213</v>
      </c>
      <c r="O631">
        <v>1044</v>
      </c>
      <c r="Q631" s="2"/>
      <c r="S631">
        <v>0</v>
      </c>
      <c r="T631" t="s">
        <v>213</v>
      </c>
      <c r="W631" t="s">
        <v>214</v>
      </c>
      <c r="X631">
        <v>0</v>
      </c>
    </row>
    <row r="632" spans="1:24" x14ac:dyDescent="0.25">
      <c r="A632">
        <v>1042</v>
      </c>
      <c r="B632" t="s">
        <v>1718</v>
      </c>
      <c r="C632" t="s">
        <v>1719</v>
      </c>
      <c r="D632" t="s">
        <v>630</v>
      </c>
      <c r="G632" s="2">
        <v>38169</v>
      </c>
      <c r="H632" s="2"/>
      <c r="I632" t="s">
        <v>218</v>
      </c>
      <c r="J632" t="s">
        <v>211</v>
      </c>
      <c r="K632" t="s">
        <v>137</v>
      </c>
      <c r="L632" t="s">
        <v>213</v>
      </c>
      <c r="O632">
        <v>0</v>
      </c>
      <c r="Q632" s="2"/>
      <c r="S632">
        <v>0</v>
      </c>
      <c r="T632" t="s">
        <v>213</v>
      </c>
      <c r="W632" t="s">
        <v>214</v>
      </c>
      <c r="X632">
        <v>0</v>
      </c>
    </row>
    <row r="633" spans="1:24" x14ac:dyDescent="0.25">
      <c r="A633">
        <v>2003</v>
      </c>
      <c r="B633" t="s">
        <v>1720</v>
      </c>
      <c r="C633" t="s">
        <v>1721</v>
      </c>
      <c r="D633" t="s">
        <v>1722</v>
      </c>
      <c r="F633" t="s">
        <v>1723</v>
      </c>
      <c r="G633" s="2">
        <v>38749</v>
      </c>
      <c r="H633" s="2"/>
      <c r="J633" t="s">
        <v>211</v>
      </c>
      <c r="K633" t="s">
        <v>1724</v>
      </c>
      <c r="L633" t="s">
        <v>213</v>
      </c>
      <c r="O633">
        <v>6</v>
      </c>
      <c r="Q633" s="2"/>
      <c r="S633">
        <v>0</v>
      </c>
      <c r="T633" t="s">
        <v>213</v>
      </c>
      <c r="W633" t="s">
        <v>214</v>
      </c>
      <c r="X633">
        <v>0</v>
      </c>
    </row>
    <row r="634" spans="1:24" x14ac:dyDescent="0.25">
      <c r="A634">
        <v>1084</v>
      </c>
      <c r="B634" t="s">
        <v>1725</v>
      </c>
      <c r="C634" t="s">
        <v>1726</v>
      </c>
      <c r="D634" t="s">
        <v>232</v>
      </c>
      <c r="G634" s="2">
        <v>36769</v>
      </c>
      <c r="H634" s="2">
        <v>40298</v>
      </c>
      <c r="I634" t="s">
        <v>226</v>
      </c>
      <c r="J634" t="s">
        <v>211</v>
      </c>
      <c r="K634" t="s">
        <v>556</v>
      </c>
      <c r="L634" t="s">
        <v>213</v>
      </c>
      <c r="O634">
        <v>0</v>
      </c>
      <c r="Q634" s="2"/>
      <c r="S634">
        <v>0</v>
      </c>
      <c r="T634" t="s">
        <v>213</v>
      </c>
      <c r="W634" t="s">
        <v>214</v>
      </c>
      <c r="X634">
        <v>0</v>
      </c>
    </row>
    <row r="635" spans="1:24" x14ac:dyDescent="0.25">
      <c r="A635">
        <v>1085</v>
      </c>
      <c r="B635" t="s">
        <v>1727</v>
      </c>
      <c r="C635" t="s">
        <v>1728</v>
      </c>
      <c r="D635" t="s">
        <v>222</v>
      </c>
      <c r="G635" s="2">
        <v>38169</v>
      </c>
      <c r="H635" s="2"/>
      <c r="I635" t="s">
        <v>218</v>
      </c>
      <c r="J635" t="s">
        <v>211</v>
      </c>
      <c r="K635" t="s">
        <v>151</v>
      </c>
      <c r="L635" t="s">
        <v>213</v>
      </c>
      <c r="O635">
        <v>0</v>
      </c>
      <c r="Q635" s="2"/>
      <c r="S635">
        <v>0</v>
      </c>
      <c r="T635" t="s">
        <v>213</v>
      </c>
      <c r="W635" t="s">
        <v>214</v>
      </c>
      <c r="X635">
        <v>0</v>
      </c>
    </row>
    <row r="636" spans="1:24" x14ac:dyDescent="0.25">
      <c r="A636">
        <v>1086</v>
      </c>
      <c r="B636" t="s">
        <v>1729</v>
      </c>
      <c r="C636" t="s">
        <v>1730</v>
      </c>
      <c r="D636" t="s">
        <v>225</v>
      </c>
      <c r="F636" t="s">
        <v>424</v>
      </c>
      <c r="G636" s="2">
        <v>38015</v>
      </c>
      <c r="H636" s="2"/>
      <c r="I636" t="s">
        <v>226</v>
      </c>
      <c r="J636" t="s">
        <v>211</v>
      </c>
      <c r="K636" t="s">
        <v>151</v>
      </c>
      <c r="L636" t="s">
        <v>213</v>
      </c>
      <c r="O636">
        <v>38</v>
      </c>
      <c r="Q636" s="2"/>
      <c r="S636">
        <v>0</v>
      </c>
      <c r="T636" t="s">
        <v>213</v>
      </c>
      <c r="W636" t="s">
        <v>214</v>
      </c>
      <c r="X636">
        <v>0</v>
      </c>
    </row>
    <row r="637" spans="1:24" x14ac:dyDescent="0.25">
      <c r="A637">
        <v>1087</v>
      </c>
      <c r="B637" t="s">
        <v>1731</v>
      </c>
      <c r="C637" t="s">
        <v>1732</v>
      </c>
      <c r="D637" t="s">
        <v>229</v>
      </c>
      <c r="G637" s="2">
        <v>38169</v>
      </c>
      <c r="H637" s="2"/>
      <c r="I637" t="s">
        <v>226</v>
      </c>
      <c r="J637" t="s">
        <v>211</v>
      </c>
      <c r="K637" t="s">
        <v>151</v>
      </c>
      <c r="L637" t="s">
        <v>213</v>
      </c>
      <c r="O637">
        <v>0</v>
      </c>
      <c r="Q637" s="2"/>
      <c r="S637">
        <v>0</v>
      </c>
      <c r="T637" t="s">
        <v>213</v>
      </c>
      <c r="W637" t="s">
        <v>214</v>
      </c>
      <c r="X637">
        <v>0</v>
      </c>
    </row>
    <row r="638" spans="1:24" x14ac:dyDescent="0.25">
      <c r="A638">
        <v>2004</v>
      </c>
      <c r="B638" t="s">
        <v>1733</v>
      </c>
      <c r="C638" t="s">
        <v>1734</v>
      </c>
      <c r="D638" t="s">
        <v>1722</v>
      </c>
      <c r="F638" t="s">
        <v>1735</v>
      </c>
      <c r="G638" s="2">
        <v>38412</v>
      </c>
      <c r="H638" s="2"/>
      <c r="J638" t="s">
        <v>211</v>
      </c>
      <c r="K638" t="s">
        <v>1724</v>
      </c>
      <c r="L638" t="s">
        <v>213</v>
      </c>
      <c r="O638">
        <v>6</v>
      </c>
      <c r="Q638" s="2"/>
      <c r="S638">
        <v>0</v>
      </c>
      <c r="T638" t="s">
        <v>213</v>
      </c>
      <c r="W638" t="s">
        <v>214</v>
      </c>
      <c r="X638">
        <v>0</v>
      </c>
    </row>
    <row r="639" spans="1:24" x14ac:dyDescent="0.25">
      <c r="A639">
        <v>1089</v>
      </c>
      <c r="B639" t="s">
        <v>1736</v>
      </c>
      <c r="C639" t="s">
        <v>1737</v>
      </c>
      <c r="D639" t="s">
        <v>656</v>
      </c>
      <c r="G639" s="2">
        <v>38169</v>
      </c>
      <c r="H639" s="2"/>
      <c r="I639" t="s">
        <v>226</v>
      </c>
      <c r="J639" t="s">
        <v>211</v>
      </c>
      <c r="K639" t="s">
        <v>151</v>
      </c>
      <c r="L639" t="s">
        <v>213</v>
      </c>
      <c r="O639">
        <v>0</v>
      </c>
      <c r="Q639" s="2"/>
      <c r="S639">
        <v>0</v>
      </c>
      <c r="T639" t="s">
        <v>213</v>
      </c>
      <c r="W639" t="s">
        <v>214</v>
      </c>
      <c r="X639">
        <v>0</v>
      </c>
    </row>
    <row r="640" spans="1:24" x14ac:dyDescent="0.25">
      <c r="A640">
        <v>1090</v>
      </c>
      <c r="B640" t="s">
        <v>1738</v>
      </c>
      <c r="C640" t="s">
        <v>1739</v>
      </c>
      <c r="D640" t="s">
        <v>311</v>
      </c>
      <c r="G640" s="2">
        <v>38015</v>
      </c>
      <c r="H640" s="2"/>
      <c r="I640" t="s">
        <v>226</v>
      </c>
      <c r="J640" t="s">
        <v>211</v>
      </c>
      <c r="K640" t="s">
        <v>151</v>
      </c>
      <c r="L640" t="s">
        <v>213</v>
      </c>
      <c r="O640">
        <v>6642</v>
      </c>
      <c r="Q640" s="2"/>
      <c r="S640">
        <v>0</v>
      </c>
      <c r="T640" t="s">
        <v>213</v>
      </c>
      <c r="W640" t="s">
        <v>214</v>
      </c>
      <c r="X640">
        <v>0</v>
      </c>
    </row>
    <row r="641" spans="1:24" x14ac:dyDescent="0.25">
      <c r="A641">
        <v>1091</v>
      </c>
      <c r="B641" t="s">
        <v>1740</v>
      </c>
      <c r="C641" t="s">
        <v>1741</v>
      </c>
      <c r="D641" t="s">
        <v>297</v>
      </c>
      <c r="G641" s="2">
        <v>38169</v>
      </c>
      <c r="H641" s="2"/>
      <c r="I641" t="s">
        <v>226</v>
      </c>
      <c r="J641" t="s">
        <v>211</v>
      </c>
      <c r="K641" t="s">
        <v>151</v>
      </c>
      <c r="L641" t="s">
        <v>213</v>
      </c>
      <c r="O641">
        <v>0</v>
      </c>
      <c r="Q641" s="2"/>
      <c r="S641">
        <v>0</v>
      </c>
      <c r="T641" t="s">
        <v>213</v>
      </c>
      <c r="W641" t="s">
        <v>214</v>
      </c>
      <c r="X641">
        <v>0</v>
      </c>
    </row>
    <row r="642" spans="1:24" x14ac:dyDescent="0.25">
      <c r="A642">
        <v>2010</v>
      </c>
      <c r="B642" t="s">
        <v>1742</v>
      </c>
      <c r="C642" t="s">
        <v>1743</v>
      </c>
      <c r="D642" t="s">
        <v>241</v>
      </c>
      <c r="G642" s="2">
        <v>38047</v>
      </c>
      <c r="H642" s="2"/>
      <c r="I642" t="s">
        <v>226</v>
      </c>
      <c r="J642" t="s">
        <v>211</v>
      </c>
      <c r="K642" t="s">
        <v>1744</v>
      </c>
      <c r="L642" t="s">
        <v>213</v>
      </c>
      <c r="M642" t="s">
        <v>1241</v>
      </c>
      <c r="O642">
        <v>0</v>
      </c>
      <c r="Q642" s="2"/>
      <c r="S642">
        <v>0</v>
      </c>
      <c r="T642" t="s">
        <v>213</v>
      </c>
      <c r="W642" t="s">
        <v>214</v>
      </c>
      <c r="X642">
        <v>0</v>
      </c>
    </row>
    <row r="643" spans="1:24" x14ac:dyDescent="0.25">
      <c r="A643">
        <v>1093</v>
      </c>
      <c r="B643" t="s">
        <v>1745</v>
      </c>
      <c r="C643" t="s">
        <v>1746</v>
      </c>
      <c r="D643" t="s">
        <v>235</v>
      </c>
      <c r="G643" s="2">
        <v>38169</v>
      </c>
      <c r="H643" s="2"/>
      <c r="I643" t="s">
        <v>218</v>
      </c>
      <c r="J643" t="s">
        <v>211</v>
      </c>
      <c r="K643" t="s">
        <v>151</v>
      </c>
      <c r="L643" t="s">
        <v>213</v>
      </c>
      <c r="O643">
        <v>0</v>
      </c>
      <c r="Q643" s="2"/>
      <c r="S643">
        <v>0</v>
      </c>
      <c r="T643" t="s">
        <v>213</v>
      </c>
      <c r="W643" t="s">
        <v>214</v>
      </c>
      <c r="X643">
        <v>0</v>
      </c>
    </row>
    <row r="644" spans="1:24" x14ac:dyDescent="0.25">
      <c r="A644">
        <v>1094</v>
      </c>
      <c r="B644" t="s">
        <v>1747</v>
      </c>
      <c r="C644" t="s">
        <v>1748</v>
      </c>
      <c r="D644" t="s">
        <v>238</v>
      </c>
      <c r="G644" s="2">
        <v>38015</v>
      </c>
      <c r="H644" s="2"/>
      <c r="I644" t="s">
        <v>218</v>
      </c>
      <c r="J644" t="s">
        <v>211</v>
      </c>
      <c r="K644" t="s">
        <v>151</v>
      </c>
      <c r="L644" t="s">
        <v>213</v>
      </c>
      <c r="O644">
        <v>8</v>
      </c>
      <c r="Q644" s="2"/>
      <c r="S644">
        <v>0</v>
      </c>
      <c r="T644" t="s">
        <v>213</v>
      </c>
      <c r="W644" t="s">
        <v>214</v>
      </c>
      <c r="X644">
        <v>0</v>
      </c>
    </row>
    <row r="645" spans="1:24" x14ac:dyDescent="0.25">
      <c r="A645">
        <v>1095</v>
      </c>
      <c r="B645" t="s">
        <v>1749</v>
      </c>
      <c r="C645" t="s">
        <v>1750</v>
      </c>
      <c r="D645" t="s">
        <v>356</v>
      </c>
      <c r="G645" s="2">
        <v>38015</v>
      </c>
      <c r="H645" s="2"/>
      <c r="I645" t="s">
        <v>218</v>
      </c>
      <c r="J645" t="s">
        <v>211</v>
      </c>
      <c r="K645" t="s">
        <v>151</v>
      </c>
      <c r="L645" t="s">
        <v>213</v>
      </c>
      <c r="O645">
        <v>1044</v>
      </c>
      <c r="Q645" s="2"/>
      <c r="S645">
        <v>0</v>
      </c>
      <c r="T645" t="s">
        <v>213</v>
      </c>
      <c r="W645" t="s">
        <v>214</v>
      </c>
      <c r="X645">
        <v>0</v>
      </c>
    </row>
    <row r="646" spans="1:24" x14ac:dyDescent="0.25">
      <c r="A646">
        <v>1096</v>
      </c>
      <c r="B646" t="s">
        <v>1751</v>
      </c>
      <c r="C646" t="s">
        <v>1752</v>
      </c>
      <c r="D646" t="s">
        <v>630</v>
      </c>
      <c r="G646" s="2">
        <v>38169</v>
      </c>
      <c r="H646" s="2"/>
      <c r="I646" t="s">
        <v>218</v>
      </c>
      <c r="J646" t="s">
        <v>211</v>
      </c>
      <c r="K646" t="s">
        <v>151</v>
      </c>
      <c r="L646" t="s">
        <v>213</v>
      </c>
      <c r="O646">
        <v>0</v>
      </c>
      <c r="Q646" s="2"/>
      <c r="S646">
        <v>0</v>
      </c>
      <c r="T646" t="s">
        <v>213</v>
      </c>
      <c r="W646" t="s">
        <v>214</v>
      </c>
      <c r="X646">
        <v>0</v>
      </c>
    </row>
    <row r="647" spans="1:24" x14ac:dyDescent="0.25">
      <c r="A647">
        <v>2011</v>
      </c>
      <c r="B647" t="s">
        <v>1753</v>
      </c>
      <c r="C647" t="s">
        <v>1754</v>
      </c>
      <c r="D647" t="s">
        <v>241</v>
      </c>
      <c r="G647" s="2">
        <v>38134</v>
      </c>
      <c r="H647" s="2">
        <v>40939</v>
      </c>
      <c r="I647" t="s">
        <v>226</v>
      </c>
      <c r="J647" t="s">
        <v>211</v>
      </c>
      <c r="K647" t="s">
        <v>1755</v>
      </c>
      <c r="L647" t="s">
        <v>213</v>
      </c>
      <c r="M647" t="s">
        <v>1241</v>
      </c>
      <c r="O647">
        <v>0</v>
      </c>
      <c r="Q647" s="2"/>
      <c r="S647">
        <v>0</v>
      </c>
      <c r="T647" t="s">
        <v>213</v>
      </c>
      <c r="W647" t="s">
        <v>214</v>
      </c>
      <c r="X647">
        <v>0</v>
      </c>
    </row>
    <row r="648" spans="1:24" x14ac:dyDescent="0.25">
      <c r="A648">
        <v>1098</v>
      </c>
      <c r="B648" t="s">
        <v>1756</v>
      </c>
      <c r="C648" t="s">
        <v>1757</v>
      </c>
      <c r="D648" t="s">
        <v>235</v>
      </c>
      <c r="G648" s="2">
        <v>39356</v>
      </c>
      <c r="H648" s="2">
        <v>40847</v>
      </c>
      <c r="I648" t="s">
        <v>218</v>
      </c>
      <c r="J648" t="s">
        <v>211</v>
      </c>
      <c r="K648" t="s">
        <v>476</v>
      </c>
      <c r="L648" t="s">
        <v>213</v>
      </c>
      <c r="O648">
        <v>0</v>
      </c>
      <c r="Q648" s="2"/>
      <c r="S648">
        <v>0</v>
      </c>
      <c r="T648" t="s">
        <v>213</v>
      </c>
      <c r="W648" t="s">
        <v>214</v>
      </c>
      <c r="X648">
        <v>0</v>
      </c>
    </row>
    <row r="649" spans="1:24" x14ac:dyDescent="0.25">
      <c r="A649">
        <v>1099</v>
      </c>
      <c r="B649" t="s">
        <v>1758</v>
      </c>
      <c r="C649" t="s">
        <v>1759</v>
      </c>
      <c r="D649" t="s">
        <v>238</v>
      </c>
      <c r="G649" s="2">
        <v>39356</v>
      </c>
      <c r="H649" s="2">
        <v>40847</v>
      </c>
      <c r="I649" t="s">
        <v>218</v>
      </c>
      <c r="J649" t="s">
        <v>211</v>
      </c>
      <c r="K649" t="s">
        <v>476</v>
      </c>
      <c r="L649" t="s">
        <v>213</v>
      </c>
      <c r="O649">
        <v>8</v>
      </c>
      <c r="Q649" s="2"/>
      <c r="S649">
        <v>0</v>
      </c>
      <c r="T649" t="s">
        <v>213</v>
      </c>
      <c r="W649" t="s">
        <v>214</v>
      </c>
      <c r="X649">
        <v>0</v>
      </c>
    </row>
    <row r="650" spans="1:24" x14ac:dyDescent="0.25">
      <c r="A650">
        <v>1100</v>
      </c>
      <c r="B650" t="s">
        <v>1760</v>
      </c>
      <c r="C650" t="s">
        <v>1761</v>
      </c>
      <c r="D650" t="s">
        <v>356</v>
      </c>
      <c r="G650" s="2">
        <v>39356</v>
      </c>
      <c r="H650" s="2">
        <v>40847</v>
      </c>
      <c r="I650" t="s">
        <v>218</v>
      </c>
      <c r="J650" t="s">
        <v>211</v>
      </c>
      <c r="K650" t="s">
        <v>476</v>
      </c>
      <c r="L650" t="s">
        <v>213</v>
      </c>
      <c r="O650">
        <v>1044</v>
      </c>
      <c r="Q650" s="2"/>
      <c r="S650">
        <v>0</v>
      </c>
      <c r="T650" t="s">
        <v>213</v>
      </c>
      <c r="W650" t="s">
        <v>214</v>
      </c>
      <c r="X650">
        <v>0</v>
      </c>
    </row>
    <row r="651" spans="1:24" x14ac:dyDescent="0.25">
      <c r="A651">
        <v>1101</v>
      </c>
      <c r="B651" t="s">
        <v>1762</v>
      </c>
      <c r="C651" t="s">
        <v>1763</v>
      </c>
      <c r="D651" t="s">
        <v>630</v>
      </c>
      <c r="G651" s="2">
        <v>39356</v>
      </c>
      <c r="H651" s="2">
        <v>40847</v>
      </c>
      <c r="I651" t="s">
        <v>218</v>
      </c>
      <c r="J651" t="s">
        <v>211</v>
      </c>
      <c r="K651" t="s">
        <v>476</v>
      </c>
      <c r="L651" t="s">
        <v>213</v>
      </c>
      <c r="O651">
        <v>0</v>
      </c>
      <c r="Q651" s="2"/>
      <c r="S651">
        <v>0</v>
      </c>
      <c r="T651" t="s">
        <v>213</v>
      </c>
      <c r="W651" t="s">
        <v>214</v>
      </c>
      <c r="X651">
        <v>0</v>
      </c>
    </row>
    <row r="652" spans="1:24" x14ac:dyDescent="0.25">
      <c r="A652">
        <v>3470</v>
      </c>
      <c r="B652" t="s">
        <v>1764</v>
      </c>
      <c r="C652" t="s">
        <v>1765</v>
      </c>
      <c r="D652" t="s">
        <v>343</v>
      </c>
      <c r="F652" t="s">
        <v>1766</v>
      </c>
      <c r="G652" s="2">
        <v>38776</v>
      </c>
      <c r="H652" s="2"/>
      <c r="J652" t="s">
        <v>211</v>
      </c>
      <c r="K652" t="s">
        <v>391</v>
      </c>
      <c r="L652" t="s">
        <v>213</v>
      </c>
      <c r="M652" t="s">
        <v>1767</v>
      </c>
      <c r="O652">
        <v>0</v>
      </c>
      <c r="P652" t="s">
        <v>449</v>
      </c>
      <c r="Q652" s="2"/>
      <c r="S652">
        <v>0</v>
      </c>
      <c r="T652" t="s">
        <v>213</v>
      </c>
      <c r="W652" t="s">
        <v>214</v>
      </c>
      <c r="X652">
        <v>0</v>
      </c>
    </row>
    <row r="653" spans="1:24" x14ac:dyDescent="0.25">
      <c r="A653">
        <v>1103</v>
      </c>
      <c r="B653" t="s">
        <v>1768</v>
      </c>
      <c r="C653" t="s">
        <v>1769</v>
      </c>
      <c r="D653" t="s">
        <v>222</v>
      </c>
      <c r="G653" s="2">
        <v>39356</v>
      </c>
      <c r="H653" s="2">
        <v>40847</v>
      </c>
      <c r="I653" t="s">
        <v>218</v>
      </c>
      <c r="J653" t="s">
        <v>211</v>
      </c>
      <c r="K653" t="s">
        <v>476</v>
      </c>
      <c r="L653" t="s">
        <v>213</v>
      </c>
      <c r="O653">
        <v>0</v>
      </c>
      <c r="Q653" s="2"/>
      <c r="S653">
        <v>0</v>
      </c>
      <c r="T653" t="s">
        <v>213</v>
      </c>
      <c r="W653" t="s">
        <v>214</v>
      </c>
      <c r="X653">
        <v>0</v>
      </c>
    </row>
    <row r="654" spans="1:24" x14ac:dyDescent="0.25">
      <c r="A654">
        <v>1104</v>
      </c>
      <c r="B654" t="s">
        <v>1770</v>
      </c>
      <c r="C654" t="s">
        <v>1771</v>
      </c>
      <c r="D654" t="s">
        <v>225</v>
      </c>
      <c r="G654" s="2">
        <v>39356</v>
      </c>
      <c r="H654" s="2">
        <v>40847</v>
      </c>
      <c r="I654" t="s">
        <v>226</v>
      </c>
      <c r="J654" t="s">
        <v>211</v>
      </c>
      <c r="K654" t="s">
        <v>476</v>
      </c>
      <c r="L654" t="s">
        <v>213</v>
      </c>
      <c r="O654">
        <v>6</v>
      </c>
      <c r="Q654" s="2"/>
      <c r="S654">
        <v>0</v>
      </c>
      <c r="T654" t="s">
        <v>213</v>
      </c>
      <c r="W654" t="s">
        <v>214</v>
      </c>
      <c r="X654">
        <v>0</v>
      </c>
    </row>
    <row r="655" spans="1:24" x14ac:dyDescent="0.25">
      <c r="A655">
        <v>1105</v>
      </c>
      <c r="B655" t="s">
        <v>1772</v>
      </c>
      <c r="C655" t="s">
        <v>1773</v>
      </c>
      <c r="D655" t="s">
        <v>229</v>
      </c>
      <c r="G655" s="2">
        <v>39356</v>
      </c>
      <c r="H655" s="2">
        <v>40847</v>
      </c>
      <c r="I655" t="s">
        <v>226</v>
      </c>
      <c r="J655" t="s">
        <v>211</v>
      </c>
      <c r="K655" t="s">
        <v>476</v>
      </c>
      <c r="L655" t="s">
        <v>213</v>
      </c>
      <c r="O655">
        <v>0</v>
      </c>
      <c r="Q655" s="2"/>
      <c r="S655">
        <v>0</v>
      </c>
      <c r="T655" t="s">
        <v>213</v>
      </c>
      <c r="W655" t="s">
        <v>214</v>
      </c>
      <c r="X655">
        <v>0</v>
      </c>
    </row>
    <row r="656" spans="1:24" x14ac:dyDescent="0.25">
      <c r="A656">
        <v>2132</v>
      </c>
      <c r="B656" t="s">
        <v>1774</v>
      </c>
      <c r="C656" t="s">
        <v>1775</v>
      </c>
      <c r="D656" t="s">
        <v>241</v>
      </c>
      <c r="G656" s="2">
        <v>40512</v>
      </c>
      <c r="H656" s="2">
        <v>40892</v>
      </c>
      <c r="I656" t="s">
        <v>226</v>
      </c>
      <c r="J656" t="s">
        <v>211</v>
      </c>
      <c r="K656" t="s">
        <v>1776</v>
      </c>
      <c r="L656" t="s">
        <v>213</v>
      </c>
      <c r="O656">
        <v>0</v>
      </c>
      <c r="Q656" s="2"/>
      <c r="S656">
        <v>0</v>
      </c>
      <c r="T656" t="s">
        <v>213</v>
      </c>
      <c r="W656" t="s">
        <v>214</v>
      </c>
      <c r="X656">
        <v>0</v>
      </c>
    </row>
    <row r="657" spans="1:24" x14ac:dyDescent="0.25">
      <c r="A657">
        <v>1107</v>
      </c>
      <c r="B657" t="s">
        <v>1777</v>
      </c>
      <c r="C657" t="s">
        <v>1778</v>
      </c>
      <c r="D657" t="s">
        <v>656</v>
      </c>
      <c r="G657" s="2">
        <v>39356</v>
      </c>
      <c r="H657" s="2">
        <v>40847</v>
      </c>
      <c r="I657" t="s">
        <v>226</v>
      </c>
      <c r="J657" t="s">
        <v>211</v>
      </c>
      <c r="K657" t="s">
        <v>476</v>
      </c>
      <c r="L657" t="s">
        <v>213</v>
      </c>
      <c r="O657">
        <v>0</v>
      </c>
      <c r="Q657" s="2"/>
      <c r="S657">
        <v>0</v>
      </c>
      <c r="T657" t="s">
        <v>213</v>
      </c>
      <c r="W657" t="s">
        <v>214</v>
      </c>
      <c r="X657">
        <v>0</v>
      </c>
    </row>
    <row r="658" spans="1:24" x14ac:dyDescent="0.25">
      <c r="A658">
        <v>1108</v>
      </c>
      <c r="B658" t="s">
        <v>1779</v>
      </c>
      <c r="C658" t="s">
        <v>1780</v>
      </c>
      <c r="D658" t="s">
        <v>311</v>
      </c>
      <c r="G658" s="2">
        <v>39356</v>
      </c>
      <c r="H658" s="2">
        <v>40847</v>
      </c>
      <c r="I658" t="s">
        <v>226</v>
      </c>
      <c r="J658" t="s">
        <v>211</v>
      </c>
      <c r="K658" t="s">
        <v>476</v>
      </c>
      <c r="L658" t="s">
        <v>213</v>
      </c>
      <c r="O658">
        <v>1514</v>
      </c>
      <c r="Q658" s="2"/>
      <c r="S658">
        <v>0</v>
      </c>
      <c r="T658" t="s">
        <v>213</v>
      </c>
      <c r="W658" t="s">
        <v>214</v>
      </c>
      <c r="X658">
        <v>0</v>
      </c>
    </row>
    <row r="659" spans="1:24" x14ac:dyDescent="0.25">
      <c r="A659">
        <v>1109</v>
      </c>
      <c r="B659" t="s">
        <v>1781</v>
      </c>
      <c r="C659" t="s">
        <v>1782</v>
      </c>
      <c r="D659" t="s">
        <v>297</v>
      </c>
      <c r="G659" s="2">
        <v>39356</v>
      </c>
      <c r="H659" s="2">
        <v>40847</v>
      </c>
      <c r="I659" t="s">
        <v>226</v>
      </c>
      <c r="J659" t="s">
        <v>211</v>
      </c>
      <c r="K659" t="s">
        <v>476</v>
      </c>
      <c r="L659" t="s">
        <v>213</v>
      </c>
      <c r="O659">
        <v>0</v>
      </c>
      <c r="Q659" s="2"/>
      <c r="S659">
        <v>0</v>
      </c>
      <c r="T659" t="s">
        <v>213</v>
      </c>
      <c r="W659" t="s">
        <v>214</v>
      </c>
      <c r="X659">
        <v>0</v>
      </c>
    </row>
    <row r="660" spans="1:24" x14ac:dyDescent="0.25">
      <c r="A660">
        <v>2133</v>
      </c>
      <c r="B660" t="s">
        <v>1783</v>
      </c>
      <c r="C660" t="s">
        <v>1784</v>
      </c>
      <c r="D660" t="s">
        <v>241</v>
      </c>
      <c r="G660" s="2">
        <v>40512</v>
      </c>
      <c r="H660" s="2">
        <v>40892</v>
      </c>
      <c r="I660" t="s">
        <v>226</v>
      </c>
      <c r="J660" t="s">
        <v>211</v>
      </c>
      <c r="K660" t="s">
        <v>1785</v>
      </c>
      <c r="L660" t="s">
        <v>213</v>
      </c>
      <c r="O660">
        <v>0</v>
      </c>
      <c r="Q660" s="2"/>
      <c r="S660">
        <v>0</v>
      </c>
      <c r="T660" t="s">
        <v>213</v>
      </c>
      <c r="W660" t="s">
        <v>214</v>
      </c>
      <c r="X660">
        <v>0</v>
      </c>
    </row>
    <row r="661" spans="1:24" x14ac:dyDescent="0.25">
      <c r="A661">
        <v>1111</v>
      </c>
      <c r="B661" t="s">
        <v>1786</v>
      </c>
      <c r="C661" t="s">
        <v>1787</v>
      </c>
      <c r="D661" t="s">
        <v>232</v>
      </c>
      <c r="G661" s="2">
        <v>38015</v>
      </c>
      <c r="H661" s="2"/>
      <c r="I661" t="s">
        <v>226</v>
      </c>
      <c r="J661" t="s">
        <v>211</v>
      </c>
      <c r="K661" t="s">
        <v>151</v>
      </c>
      <c r="L661" t="s">
        <v>213</v>
      </c>
      <c r="O661">
        <v>0</v>
      </c>
      <c r="Q661" s="2"/>
      <c r="S661">
        <v>0</v>
      </c>
      <c r="T661" t="s">
        <v>213</v>
      </c>
      <c r="W661" t="s">
        <v>214</v>
      </c>
      <c r="X661">
        <v>0</v>
      </c>
    </row>
    <row r="662" spans="1:24" x14ac:dyDescent="0.25">
      <c r="A662">
        <v>1112</v>
      </c>
      <c r="B662" t="s">
        <v>1788</v>
      </c>
      <c r="C662" t="s">
        <v>1789</v>
      </c>
      <c r="D662" t="s">
        <v>633</v>
      </c>
      <c r="G662" s="2">
        <v>38015</v>
      </c>
      <c r="H662" s="2"/>
      <c r="I662" t="s">
        <v>218</v>
      </c>
      <c r="J662" t="s">
        <v>211</v>
      </c>
      <c r="K662" t="s">
        <v>151</v>
      </c>
      <c r="L662" t="s">
        <v>213</v>
      </c>
      <c r="O662">
        <v>0</v>
      </c>
      <c r="Q662" s="2"/>
      <c r="S662">
        <v>0</v>
      </c>
      <c r="T662" t="s">
        <v>213</v>
      </c>
      <c r="W662" t="s">
        <v>214</v>
      </c>
      <c r="X662">
        <v>0</v>
      </c>
    </row>
    <row r="663" spans="1:24" x14ac:dyDescent="0.25">
      <c r="A663">
        <v>1113</v>
      </c>
      <c r="B663" t="s">
        <v>1790</v>
      </c>
      <c r="C663" t="s">
        <v>1791</v>
      </c>
      <c r="D663" t="s">
        <v>338</v>
      </c>
      <c r="G663" s="2">
        <v>38015</v>
      </c>
      <c r="H663" s="2"/>
      <c r="I663" t="s">
        <v>226</v>
      </c>
      <c r="J663" t="s">
        <v>211</v>
      </c>
      <c r="K663" t="s">
        <v>151</v>
      </c>
      <c r="L663" t="s">
        <v>213</v>
      </c>
      <c r="O663">
        <v>0</v>
      </c>
      <c r="Q663" s="2"/>
      <c r="S663">
        <v>0</v>
      </c>
      <c r="T663" t="s">
        <v>213</v>
      </c>
      <c r="W663" t="s">
        <v>214</v>
      </c>
      <c r="X663">
        <v>0</v>
      </c>
    </row>
    <row r="664" spans="1:24" x14ac:dyDescent="0.25">
      <c r="A664">
        <v>1114</v>
      </c>
      <c r="B664" t="s">
        <v>1792</v>
      </c>
      <c r="C664" t="s">
        <v>1793</v>
      </c>
      <c r="D664" t="s">
        <v>232</v>
      </c>
      <c r="G664" s="2">
        <v>39356</v>
      </c>
      <c r="H664" s="2">
        <v>40847</v>
      </c>
      <c r="I664" t="s">
        <v>226</v>
      </c>
      <c r="J664" t="s">
        <v>211</v>
      </c>
      <c r="K664" t="s">
        <v>476</v>
      </c>
      <c r="L664" t="s">
        <v>213</v>
      </c>
      <c r="O664">
        <v>0</v>
      </c>
      <c r="Q664" s="2"/>
      <c r="S664">
        <v>0</v>
      </c>
      <c r="T664" t="s">
        <v>213</v>
      </c>
      <c r="W664" t="s">
        <v>214</v>
      </c>
      <c r="X664">
        <v>0</v>
      </c>
    </row>
    <row r="665" spans="1:24" x14ac:dyDescent="0.25">
      <c r="A665">
        <v>1115</v>
      </c>
      <c r="B665" t="s">
        <v>1794</v>
      </c>
      <c r="C665" t="s">
        <v>1795</v>
      </c>
      <c r="D665" t="s">
        <v>338</v>
      </c>
      <c r="G665" s="2">
        <v>39356</v>
      </c>
      <c r="H665" s="2">
        <v>40847</v>
      </c>
      <c r="I665" t="s">
        <v>226</v>
      </c>
      <c r="J665" t="s">
        <v>211</v>
      </c>
      <c r="K665" t="s">
        <v>476</v>
      </c>
      <c r="L665" t="s">
        <v>213</v>
      </c>
      <c r="O665">
        <v>0</v>
      </c>
      <c r="Q665" s="2"/>
      <c r="S665">
        <v>0</v>
      </c>
      <c r="T665" t="s">
        <v>213</v>
      </c>
      <c r="W665" t="s">
        <v>214</v>
      </c>
      <c r="X665">
        <v>0</v>
      </c>
    </row>
    <row r="666" spans="1:24" x14ac:dyDescent="0.25">
      <c r="A666">
        <v>1116</v>
      </c>
      <c r="B666" t="s">
        <v>1796</v>
      </c>
      <c r="C666" t="s">
        <v>1797</v>
      </c>
      <c r="D666" t="s">
        <v>633</v>
      </c>
      <c r="G666" s="2">
        <v>39356</v>
      </c>
      <c r="H666" s="2">
        <v>40847</v>
      </c>
      <c r="I666" t="s">
        <v>218</v>
      </c>
      <c r="J666" t="s">
        <v>211</v>
      </c>
      <c r="K666" t="s">
        <v>476</v>
      </c>
      <c r="L666" t="s">
        <v>213</v>
      </c>
      <c r="O666">
        <v>0</v>
      </c>
      <c r="Q666" s="2"/>
      <c r="S666">
        <v>0</v>
      </c>
      <c r="T666" t="s">
        <v>213</v>
      </c>
      <c r="W666" t="s">
        <v>214</v>
      </c>
      <c r="X666">
        <v>0</v>
      </c>
    </row>
    <row r="667" spans="1:24" x14ac:dyDescent="0.25">
      <c r="A667">
        <v>1117</v>
      </c>
      <c r="B667" t="s">
        <v>1798</v>
      </c>
      <c r="C667" t="s">
        <v>1799</v>
      </c>
      <c r="D667" t="s">
        <v>222</v>
      </c>
      <c r="G667" s="2">
        <v>38169</v>
      </c>
      <c r="H667" s="2">
        <v>43585</v>
      </c>
      <c r="I667" t="s">
        <v>218</v>
      </c>
      <c r="J667" t="s">
        <v>211</v>
      </c>
      <c r="K667" t="s">
        <v>608</v>
      </c>
      <c r="L667" t="s">
        <v>213</v>
      </c>
      <c r="O667">
        <v>0</v>
      </c>
      <c r="Q667" s="2"/>
      <c r="S667">
        <v>0</v>
      </c>
      <c r="T667" t="s">
        <v>213</v>
      </c>
      <c r="W667" t="s">
        <v>214</v>
      </c>
      <c r="X667">
        <v>0</v>
      </c>
    </row>
    <row r="668" spans="1:24" x14ac:dyDescent="0.25">
      <c r="A668">
        <v>1118</v>
      </c>
      <c r="B668" t="s">
        <v>1800</v>
      </c>
      <c r="C668" t="s">
        <v>1801</v>
      </c>
      <c r="D668" t="s">
        <v>225</v>
      </c>
      <c r="G668" s="2">
        <v>37803</v>
      </c>
      <c r="H668" s="2">
        <v>43585</v>
      </c>
      <c r="I668" t="s">
        <v>226</v>
      </c>
      <c r="J668" t="s">
        <v>211</v>
      </c>
      <c r="K668" t="s">
        <v>608</v>
      </c>
      <c r="L668" t="s">
        <v>213</v>
      </c>
      <c r="O668">
        <v>6</v>
      </c>
      <c r="Q668" s="2"/>
      <c r="S668">
        <v>0</v>
      </c>
      <c r="T668" t="s">
        <v>213</v>
      </c>
      <c r="W668" t="s">
        <v>214</v>
      </c>
      <c r="X668">
        <v>0</v>
      </c>
    </row>
    <row r="669" spans="1:24" x14ac:dyDescent="0.25">
      <c r="A669">
        <v>1119</v>
      </c>
      <c r="B669" t="s">
        <v>1802</v>
      </c>
      <c r="C669" t="s">
        <v>1803</v>
      </c>
      <c r="D669" t="s">
        <v>229</v>
      </c>
      <c r="G669" s="2">
        <v>38169</v>
      </c>
      <c r="H669" s="2">
        <v>43585</v>
      </c>
      <c r="I669" t="s">
        <v>226</v>
      </c>
      <c r="J669" t="s">
        <v>211</v>
      </c>
      <c r="K669" t="s">
        <v>608</v>
      </c>
      <c r="L669" t="s">
        <v>213</v>
      </c>
      <c r="O669">
        <v>0</v>
      </c>
      <c r="Q669" s="2"/>
      <c r="S669">
        <v>0</v>
      </c>
      <c r="T669" t="s">
        <v>213</v>
      </c>
      <c r="W669" t="s">
        <v>214</v>
      </c>
      <c r="X669">
        <v>0</v>
      </c>
    </row>
    <row r="670" spans="1:24" x14ac:dyDescent="0.25">
      <c r="A670">
        <v>2134</v>
      </c>
      <c r="B670" t="s">
        <v>1804</v>
      </c>
      <c r="C670" t="s">
        <v>1805</v>
      </c>
      <c r="D670" t="s">
        <v>241</v>
      </c>
      <c r="G670" s="2">
        <v>40512</v>
      </c>
      <c r="H670" s="2">
        <v>40892</v>
      </c>
      <c r="I670" t="s">
        <v>226</v>
      </c>
      <c r="J670" t="s">
        <v>211</v>
      </c>
      <c r="K670" t="s">
        <v>1806</v>
      </c>
      <c r="L670" t="s">
        <v>213</v>
      </c>
      <c r="O670">
        <v>0</v>
      </c>
      <c r="Q670" s="2"/>
      <c r="S670">
        <v>0</v>
      </c>
      <c r="T670" t="s">
        <v>213</v>
      </c>
      <c r="W670" t="s">
        <v>214</v>
      </c>
      <c r="X670">
        <v>0</v>
      </c>
    </row>
    <row r="671" spans="1:24" x14ac:dyDescent="0.25">
      <c r="A671">
        <v>1121</v>
      </c>
      <c r="B671" t="s">
        <v>1807</v>
      </c>
      <c r="C671" t="s">
        <v>1808</v>
      </c>
      <c r="D671" t="s">
        <v>656</v>
      </c>
      <c r="G671" s="2">
        <v>38169</v>
      </c>
      <c r="H671" s="2">
        <v>43585</v>
      </c>
      <c r="I671" t="s">
        <v>226</v>
      </c>
      <c r="J671" t="s">
        <v>211</v>
      </c>
      <c r="K671" t="s">
        <v>608</v>
      </c>
      <c r="L671" t="s">
        <v>213</v>
      </c>
      <c r="O671">
        <v>0</v>
      </c>
      <c r="Q671" s="2"/>
      <c r="S671">
        <v>0</v>
      </c>
      <c r="T671" t="s">
        <v>213</v>
      </c>
      <c r="W671" t="s">
        <v>214</v>
      </c>
      <c r="X671">
        <v>0</v>
      </c>
    </row>
    <row r="672" spans="1:24" x14ac:dyDescent="0.25">
      <c r="A672">
        <v>1122</v>
      </c>
      <c r="B672" t="s">
        <v>1809</v>
      </c>
      <c r="C672" t="s">
        <v>1810</v>
      </c>
      <c r="D672" t="s">
        <v>311</v>
      </c>
      <c r="G672" s="2">
        <v>37803</v>
      </c>
      <c r="H672" s="2">
        <v>43585</v>
      </c>
      <c r="I672" t="s">
        <v>226</v>
      </c>
      <c r="J672" t="s">
        <v>211</v>
      </c>
      <c r="K672" t="s">
        <v>608</v>
      </c>
      <c r="L672" t="s">
        <v>213</v>
      </c>
      <c r="O672">
        <v>1514</v>
      </c>
      <c r="Q672" s="2"/>
      <c r="S672">
        <v>0</v>
      </c>
      <c r="T672" t="s">
        <v>213</v>
      </c>
      <c r="W672" t="s">
        <v>214</v>
      </c>
      <c r="X672">
        <v>0</v>
      </c>
    </row>
    <row r="673" spans="1:24" x14ac:dyDescent="0.25">
      <c r="A673">
        <v>1123</v>
      </c>
      <c r="B673" t="s">
        <v>1811</v>
      </c>
      <c r="C673" t="s">
        <v>1812</v>
      </c>
      <c r="D673" t="s">
        <v>297</v>
      </c>
      <c r="G673" s="2">
        <v>38169</v>
      </c>
      <c r="H673" s="2">
        <v>43585</v>
      </c>
      <c r="I673" t="s">
        <v>226</v>
      </c>
      <c r="J673" t="s">
        <v>211</v>
      </c>
      <c r="K673" t="s">
        <v>608</v>
      </c>
      <c r="L673" t="s">
        <v>213</v>
      </c>
      <c r="O673">
        <v>0</v>
      </c>
      <c r="Q673" s="2"/>
      <c r="S673">
        <v>0</v>
      </c>
      <c r="T673" t="s">
        <v>213</v>
      </c>
      <c r="W673" t="s">
        <v>214</v>
      </c>
      <c r="X673">
        <v>0</v>
      </c>
    </row>
    <row r="674" spans="1:24" x14ac:dyDescent="0.25">
      <c r="A674">
        <v>2135</v>
      </c>
      <c r="B674" t="s">
        <v>1813</v>
      </c>
      <c r="C674" t="s">
        <v>1814</v>
      </c>
      <c r="D674" t="s">
        <v>241</v>
      </c>
      <c r="G674" s="2">
        <v>40512</v>
      </c>
      <c r="H674" s="2">
        <v>40892</v>
      </c>
      <c r="I674" t="s">
        <v>226</v>
      </c>
      <c r="J674" t="s">
        <v>211</v>
      </c>
      <c r="K674" t="s">
        <v>1815</v>
      </c>
      <c r="L674" t="s">
        <v>213</v>
      </c>
      <c r="O674">
        <v>0</v>
      </c>
      <c r="Q674" s="2"/>
      <c r="S674">
        <v>0</v>
      </c>
      <c r="T674" t="s">
        <v>213</v>
      </c>
      <c r="W674" t="s">
        <v>214</v>
      </c>
      <c r="X674">
        <v>0</v>
      </c>
    </row>
    <row r="675" spans="1:24" x14ac:dyDescent="0.25">
      <c r="A675">
        <v>1125</v>
      </c>
      <c r="B675" t="s">
        <v>1816</v>
      </c>
      <c r="C675" t="s">
        <v>1817</v>
      </c>
      <c r="D675" t="s">
        <v>235</v>
      </c>
      <c r="G675" s="2">
        <v>38169</v>
      </c>
      <c r="H675" s="2">
        <v>43585</v>
      </c>
      <c r="I675" t="s">
        <v>218</v>
      </c>
      <c r="J675" t="s">
        <v>211</v>
      </c>
      <c r="K675" t="s">
        <v>608</v>
      </c>
      <c r="L675" t="s">
        <v>213</v>
      </c>
      <c r="O675">
        <v>0</v>
      </c>
      <c r="Q675" s="2"/>
      <c r="S675">
        <v>0</v>
      </c>
      <c r="T675" t="s">
        <v>213</v>
      </c>
      <c r="W675" t="s">
        <v>214</v>
      </c>
      <c r="X675">
        <v>0</v>
      </c>
    </row>
    <row r="676" spans="1:24" x14ac:dyDescent="0.25">
      <c r="A676">
        <v>1126</v>
      </c>
      <c r="B676" t="s">
        <v>1818</v>
      </c>
      <c r="C676" t="s">
        <v>1819</v>
      </c>
      <c r="D676" t="s">
        <v>238</v>
      </c>
      <c r="G676" s="2">
        <v>37803</v>
      </c>
      <c r="H676" s="2">
        <v>43585</v>
      </c>
      <c r="I676" t="s">
        <v>218</v>
      </c>
      <c r="J676" t="s">
        <v>211</v>
      </c>
      <c r="K676" t="s">
        <v>608</v>
      </c>
      <c r="L676" t="s">
        <v>213</v>
      </c>
      <c r="O676">
        <v>8</v>
      </c>
      <c r="Q676" s="2"/>
      <c r="S676">
        <v>0</v>
      </c>
      <c r="T676" t="s">
        <v>213</v>
      </c>
      <c r="W676" t="s">
        <v>214</v>
      </c>
      <c r="X676">
        <v>0</v>
      </c>
    </row>
    <row r="677" spans="1:24" x14ac:dyDescent="0.25">
      <c r="A677">
        <v>1127</v>
      </c>
      <c r="B677" t="s">
        <v>1820</v>
      </c>
      <c r="C677" t="s">
        <v>1821</v>
      </c>
      <c r="D677" t="s">
        <v>356</v>
      </c>
      <c r="G677" s="2">
        <v>37803</v>
      </c>
      <c r="H677" s="2">
        <v>43585</v>
      </c>
      <c r="I677" t="s">
        <v>218</v>
      </c>
      <c r="J677" t="s">
        <v>211</v>
      </c>
      <c r="K677" t="s">
        <v>608</v>
      </c>
      <c r="L677" t="s">
        <v>213</v>
      </c>
      <c r="O677">
        <v>1616</v>
      </c>
      <c r="Q677" s="2"/>
      <c r="S677">
        <v>0</v>
      </c>
      <c r="T677" t="s">
        <v>213</v>
      </c>
      <c r="W677" t="s">
        <v>214</v>
      </c>
      <c r="X677">
        <v>0</v>
      </c>
    </row>
    <row r="678" spans="1:24" x14ac:dyDescent="0.25">
      <c r="A678">
        <v>1128</v>
      </c>
      <c r="B678" t="s">
        <v>1822</v>
      </c>
      <c r="C678" t="s">
        <v>1823</v>
      </c>
      <c r="D678" t="s">
        <v>630</v>
      </c>
      <c r="G678" s="2">
        <v>38169</v>
      </c>
      <c r="H678" s="2">
        <v>43585</v>
      </c>
      <c r="I678" t="s">
        <v>218</v>
      </c>
      <c r="J678" t="s">
        <v>211</v>
      </c>
      <c r="K678" t="s">
        <v>608</v>
      </c>
      <c r="L678" t="s">
        <v>213</v>
      </c>
      <c r="O678">
        <v>0</v>
      </c>
      <c r="Q678" s="2"/>
      <c r="S678">
        <v>0</v>
      </c>
      <c r="T678" t="s">
        <v>213</v>
      </c>
      <c r="W678" t="s">
        <v>214</v>
      </c>
      <c r="X678">
        <v>0</v>
      </c>
    </row>
    <row r="679" spans="1:24" x14ac:dyDescent="0.25">
      <c r="A679">
        <v>2136</v>
      </c>
      <c r="B679" t="s">
        <v>1824</v>
      </c>
      <c r="C679" t="s">
        <v>1825</v>
      </c>
      <c r="D679" t="s">
        <v>241</v>
      </c>
      <c r="G679" s="2">
        <v>40512</v>
      </c>
      <c r="H679" s="2">
        <v>41066</v>
      </c>
      <c r="I679" t="s">
        <v>226</v>
      </c>
      <c r="J679" t="s">
        <v>211</v>
      </c>
      <c r="K679" t="s">
        <v>1826</v>
      </c>
      <c r="L679" t="s">
        <v>213</v>
      </c>
      <c r="O679">
        <v>0</v>
      </c>
      <c r="Q679" s="2"/>
      <c r="S679">
        <v>0</v>
      </c>
      <c r="T679" t="s">
        <v>213</v>
      </c>
      <c r="W679" t="s">
        <v>214</v>
      </c>
      <c r="X679">
        <v>0</v>
      </c>
    </row>
    <row r="680" spans="1:24" x14ac:dyDescent="0.25">
      <c r="A680">
        <v>1130</v>
      </c>
      <c r="B680" t="s">
        <v>1827</v>
      </c>
      <c r="C680" t="s">
        <v>1828</v>
      </c>
      <c r="D680" t="s">
        <v>294</v>
      </c>
      <c r="G680" s="2">
        <v>38169</v>
      </c>
      <c r="H680" s="2">
        <v>43585</v>
      </c>
      <c r="I680" t="s">
        <v>226</v>
      </c>
      <c r="J680" t="s">
        <v>211</v>
      </c>
      <c r="K680" t="s">
        <v>608</v>
      </c>
      <c r="L680" t="s">
        <v>213</v>
      </c>
      <c r="O680">
        <v>0</v>
      </c>
      <c r="Q680" s="2"/>
      <c r="S680">
        <v>0</v>
      </c>
      <c r="T680" t="s">
        <v>213</v>
      </c>
      <c r="W680" t="s">
        <v>214</v>
      </c>
      <c r="X680">
        <v>0</v>
      </c>
    </row>
    <row r="681" spans="1:24" x14ac:dyDescent="0.25">
      <c r="A681">
        <v>1131</v>
      </c>
      <c r="B681" t="s">
        <v>1829</v>
      </c>
      <c r="C681" t="s">
        <v>1830</v>
      </c>
      <c r="D681" t="s">
        <v>314</v>
      </c>
      <c r="G681" s="2">
        <v>37803</v>
      </c>
      <c r="H681" s="2">
        <v>43585</v>
      </c>
      <c r="I681" t="s">
        <v>226</v>
      </c>
      <c r="J681" t="s">
        <v>211</v>
      </c>
      <c r="K681" t="s">
        <v>608</v>
      </c>
      <c r="L681" t="s">
        <v>213</v>
      </c>
      <c r="O681">
        <v>11</v>
      </c>
      <c r="Q681" s="2"/>
      <c r="S681">
        <v>0</v>
      </c>
      <c r="T681" t="s">
        <v>213</v>
      </c>
      <c r="W681" t="s">
        <v>214</v>
      </c>
      <c r="X681">
        <v>0</v>
      </c>
    </row>
    <row r="682" spans="1:24" x14ac:dyDescent="0.25">
      <c r="A682">
        <v>1132</v>
      </c>
      <c r="B682" t="s">
        <v>1831</v>
      </c>
      <c r="C682" t="s">
        <v>1832</v>
      </c>
      <c r="D682" t="s">
        <v>303</v>
      </c>
      <c r="G682" s="2">
        <v>38169</v>
      </c>
      <c r="H682" s="2">
        <v>43585</v>
      </c>
      <c r="I682" t="s">
        <v>226</v>
      </c>
      <c r="J682" t="s">
        <v>211</v>
      </c>
      <c r="K682" t="s">
        <v>608</v>
      </c>
      <c r="L682" t="s">
        <v>213</v>
      </c>
      <c r="O682">
        <v>0</v>
      </c>
      <c r="Q682" s="2"/>
      <c r="S682">
        <v>0</v>
      </c>
      <c r="T682" t="s">
        <v>213</v>
      </c>
      <c r="W682" t="s">
        <v>214</v>
      </c>
      <c r="X682">
        <v>0</v>
      </c>
    </row>
    <row r="683" spans="1:24" x14ac:dyDescent="0.25">
      <c r="A683">
        <v>2148</v>
      </c>
      <c r="B683" t="s">
        <v>1833</v>
      </c>
      <c r="C683" t="s">
        <v>1834</v>
      </c>
      <c r="D683" t="s">
        <v>285</v>
      </c>
      <c r="G683" s="2">
        <v>40787</v>
      </c>
      <c r="H683" s="2">
        <v>43373</v>
      </c>
      <c r="I683" t="s">
        <v>226</v>
      </c>
      <c r="J683" t="s">
        <v>211</v>
      </c>
      <c r="K683" t="s">
        <v>922</v>
      </c>
      <c r="L683" t="s">
        <v>213</v>
      </c>
      <c r="O683">
        <v>0</v>
      </c>
      <c r="Q683" s="2"/>
      <c r="S683">
        <v>0</v>
      </c>
      <c r="T683" t="s">
        <v>213</v>
      </c>
      <c r="W683" t="s">
        <v>214</v>
      </c>
      <c r="X683">
        <v>0</v>
      </c>
    </row>
    <row r="684" spans="1:24" x14ac:dyDescent="0.25">
      <c r="A684">
        <v>1134</v>
      </c>
      <c r="B684" t="s">
        <v>1835</v>
      </c>
      <c r="C684" t="s">
        <v>1836</v>
      </c>
      <c r="D684" t="s">
        <v>222</v>
      </c>
      <c r="G684" s="2">
        <v>38169</v>
      </c>
      <c r="H684" s="2"/>
      <c r="I684" t="s">
        <v>218</v>
      </c>
      <c r="J684" t="s">
        <v>211</v>
      </c>
      <c r="K684" t="s">
        <v>641</v>
      </c>
      <c r="L684" t="s">
        <v>213</v>
      </c>
      <c r="O684">
        <v>0</v>
      </c>
      <c r="Q684" s="2"/>
      <c r="S684">
        <v>0</v>
      </c>
      <c r="T684" t="s">
        <v>213</v>
      </c>
      <c r="W684" t="s">
        <v>214</v>
      </c>
      <c r="X684">
        <v>0</v>
      </c>
    </row>
    <row r="685" spans="1:24" x14ac:dyDescent="0.25">
      <c r="A685">
        <v>1135</v>
      </c>
      <c r="B685" t="s">
        <v>1837</v>
      </c>
      <c r="C685" t="s">
        <v>1838</v>
      </c>
      <c r="D685" t="s">
        <v>225</v>
      </c>
      <c r="G685" s="2">
        <v>37937</v>
      </c>
      <c r="H685" s="2"/>
      <c r="I685" t="s">
        <v>226</v>
      </c>
      <c r="J685" t="s">
        <v>211</v>
      </c>
      <c r="K685" t="s">
        <v>641</v>
      </c>
      <c r="L685" t="s">
        <v>213</v>
      </c>
      <c r="O685">
        <v>7035</v>
      </c>
      <c r="Q685" s="2"/>
      <c r="S685">
        <v>0</v>
      </c>
      <c r="T685" t="s">
        <v>213</v>
      </c>
      <c r="W685" t="s">
        <v>214</v>
      </c>
      <c r="X685">
        <v>0</v>
      </c>
    </row>
    <row r="686" spans="1:24" x14ac:dyDescent="0.25">
      <c r="A686">
        <v>1136</v>
      </c>
      <c r="B686" t="s">
        <v>1839</v>
      </c>
      <c r="C686" t="s">
        <v>1840</v>
      </c>
      <c r="D686" t="s">
        <v>229</v>
      </c>
      <c r="G686" s="2">
        <v>38169</v>
      </c>
      <c r="H686" s="2"/>
      <c r="I686" t="s">
        <v>226</v>
      </c>
      <c r="J686" t="s">
        <v>211</v>
      </c>
      <c r="K686" t="s">
        <v>641</v>
      </c>
      <c r="L686" t="s">
        <v>213</v>
      </c>
      <c r="O686">
        <v>0</v>
      </c>
      <c r="Q686" s="2"/>
      <c r="S686">
        <v>0</v>
      </c>
      <c r="T686" t="s">
        <v>213</v>
      </c>
      <c r="W686" t="s">
        <v>214</v>
      </c>
      <c r="X686">
        <v>0</v>
      </c>
    </row>
    <row r="687" spans="1:24" x14ac:dyDescent="0.25">
      <c r="A687">
        <v>1138</v>
      </c>
      <c r="B687" t="s">
        <v>1841</v>
      </c>
      <c r="C687" t="s">
        <v>1842</v>
      </c>
      <c r="D687" t="s">
        <v>235</v>
      </c>
      <c r="G687" s="2">
        <v>38169</v>
      </c>
      <c r="H687" s="2"/>
      <c r="I687" t="s">
        <v>218</v>
      </c>
      <c r="J687" t="s">
        <v>211</v>
      </c>
      <c r="K687" t="s">
        <v>641</v>
      </c>
      <c r="L687" t="s">
        <v>213</v>
      </c>
      <c r="O687">
        <v>0</v>
      </c>
      <c r="Q687" s="2"/>
      <c r="S687">
        <v>0</v>
      </c>
      <c r="T687" t="s">
        <v>213</v>
      </c>
      <c r="W687" t="s">
        <v>214</v>
      </c>
      <c r="X687">
        <v>0</v>
      </c>
    </row>
    <row r="688" spans="1:24" x14ac:dyDescent="0.25">
      <c r="A688">
        <v>1139</v>
      </c>
      <c r="B688" t="s">
        <v>1843</v>
      </c>
      <c r="C688" t="s">
        <v>1844</v>
      </c>
      <c r="D688" t="s">
        <v>238</v>
      </c>
      <c r="G688" s="2">
        <v>37937</v>
      </c>
      <c r="H688" s="2"/>
      <c r="I688" t="s">
        <v>218</v>
      </c>
      <c r="J688" t="s">
        <v>211</v>
      </c>
      <c r="K688" t="s">
        <v>641</v>
      </c>
      <c r="L688" t="s">
        <v>213</v>
      </c>
      <c r="O688">
        <v>8</v>
      </c>
      <c r="Q688" s="2"/>
      <c r="S688">
        <v>0</v>
      </c>
      <c r="T688" t="s">
        <v>213</v>
      </c>
      <c r="W688" t="s">
        <v>214</v>
      </c>
      <c r="X688">
        <v>0</v>
      </c>
    </row>
    <row r="689" spans="1:24" x14ac:dyDescent="0.25">
      <c r="A689">
        <v>1140</v>
      </c>
      <c r="B689" t="s">
        <v>1845</v>
      </c>
      <c r="C689" t="s">
        <v>1846</v>
      </c>
      <c r="D689" t="s">
        <v>356</v>
      </c>
      <c r="G689" s="2">
        <v>37937</v>
      </c>
      <c r="H689" s="2"/>
      <c r="I689" t="s">
        <v>218</v>
      </c>
      <c r="J689" t="s">
        <v>211</v>
      </c>
      <c r="K689" t="s">
        <v>641</v>
      </c>
      <c r="L689" t="s">
        <v>213</v>
      </c>
      <c r="O689">
        <v>1044</v>
      </c>
      <c r="Q689" s="2"/>
      <c r="S689">
        <v>0</v>
      </c>
      <c r="T689" t="s">
        <v>213</v>
      </c>
      <c r="W689" t="s">
        <v>214</v>
      </c>
      <c r="X689">
        <v>0</v>
      </c>
    </row>
    <row r="690" spans="1:24" x14ac:dyDescent="0.25">
      <c r="A690">
        <v>1141</v>
      </c>
      <c r="B690" t="s">
        <v>1847</v>
      </c>
      <c r="C690" t="s">
        <v>1848</v>
      </c>
      <c r="D690" t="s">
        <v>630</v>
      </c>
      <c r="G690" s="2">
        <v>38169</v>
      </c>
      <c r="H690" s="2"/>
      <c r="I690" t="s">
        <v>218</v>
      </c>
      <c r="J690" t="s">
        <v>211</v>
      </c>
      <c r="K690" t="s">
        <v>641</v>
      </c>
      <c r="L690" t="s">
        <v>213</v>
      </c>
      <c r="O690">
        <v>0</v>
      </c>
      <c r="Q690" s="2"/>
      <c r="S690">
        <v>0</v>
      </c>
      <c r="T690" t="s">
        <v>213</v>
      </c>
      <c r="W690" t="s">
        <v>214</v>
      </c>
      <c r="X690">
        <v>0</v>
      </c>
    </row>
    <row r="691" spans="1:24" x14ac:dyDescent="0.25">
      <c r="A691">
        <v>1143</v>
      </c>
      <c r="B691" t="s">
        <v>1849</v>
      </c>
      <c r="C691" t="s">
        <v>1850</v>
      </c>
      <c r="D691" t="s">
        <v>311</v>
      </c>
      <c r="G691" s="2">
        <v>37937</v>
      </c>
      <c r="H691" s="2"/>
      <c r="I691" t="s">
        <v>226</v>
      </c>
      <c r="J691" t="s">
        <v>211</v>
      </c>
      <c r="K691" t="s">
        <v>641</v>
      </c>
      <c r="L691" t="s">
        <v>213</v>
      </c>
      <c r="O691">
        <v>6642</v>
      </c>
      <c r="Q691" s="2"/>
      <c r="S691">
        <v>0</v>
      </c>
      <c r="T691" t="s">
        <v>213</v>
      </c>
      <c r="W691" t="s">
        <v>214</v>
      </c>
      <c r="X691">
        <v>0</v>
      </c>
    </row>
    <row r="692" spans="1:24" x14ac:dyDescent="0.25">
      <c r="A692">
        <v>1144</v>
      </c>
      <c r="B692" t="s">
        <v>1851</v>
      </c>
      <c r="C692" t="s">
        <v>1852</v>
      </c>
      <c r="D692" t="s">
        <v>656</v>
      </c>
      <c r="G692" s="2">
        <v>38169</v>
      </c>
      <c r="H692" s="2"/>
      <c r="I692" t="s">
        <v>226</v>
      </c>
      <c r="J692" t="s">
        <v>211</v>
      </c>
      <c r="K692" t="s">
        <v>641</v>
      </c>
      <c r="L692" t="s">
        <v>213</v>
      </c>
      <c r="O692">
        <v>0</v>
      </c>
      <c r="Q692" s="2"/>
      <c r="S692">
        <v>0</v>
      </c>
      <c r="T692" t="s">
        <v>213</v>
      </c>
      <c r="W692" t="s">
        <v>214</v>
      </c>
      <c r="X692">
        <v>0</v>
      </c>
    </row>
    <row r="693" spans="1:24" x14ac:dyDescent="0.25">
      <c r="A693">
        <v>1145</v>
      </c>
      <c r="B693" t="s">
        <v>1853</v>
      </c>
      <c r="C693" t="s">
        <v>1854</v>
      </c>
      <c r="D693" t="s">
        <v>297</v>
      </c>
      <c r="G693" s="2">
        <v>38169</v>
      </c>
      <c r="H693" s="2"/>
      <c r="I693" t="s">
        <v>226</v>
      </c>
      <c r="J693" t="s">
        <v>211</v>
      </c>
      <c r="K693" t="s">
        <v>641</v>
      </c>
      <c r="L693" t="s">
        <v>213</v>
      </c>
      <c r="O693">
        <v>0</v>
      </c>
      <c r="Q693" s="2"/>
      <c r="S693">
        <v>0</v>
      </c>
      <c r="T693" t="s">
        <v>213</v>
      </c>
      <c r="W693" t="s">
        <v>214</v>
      </c>
      <c r="X693">
        <v>0</v>
      </c>
    </row>
    <row r="694" spans="1:24" x14ac:dyDescent="0.25">
      <c r="A694">
        <v>1147</v>
      </c>
      <c r="B694" t="s">
        <v>1855</v>
      </c>
      <c r="C694" t="s">
        <v>1856</v>
      </c>
      <c r="D694" t="s">
        <v>294</v>
      </c>
      <c r="G694" s="2">
        <v>38169</v>
      </c>
      <c r="H694" s="2"/>
      <c r="I694" t="s">
        <v>226</v>
      </c>
      <c r="J694" t="s">
        <v>211</v>
      </c>
      <c r="K694" t="s">
        <v>641</v>
      </c>
      <c r="L694" t="s">
        <v>213</v>
      </c>
      <c r="O694">
        <v>0</v>
      </c>
      <c r="Q694" s="2"/>
      <c r="S694">
        <v>0</v>
      </c>
      <c r="T694" t="s">
        <v>213</v>
      </c>
      <c r="W694" t="s">
        <v>214</v>
      </c>
      <c r="X694">
        <v>0</v>
      </c>
    </row>
    <row r="695" spans="1:24" x14ac:dyDescent="0.25">
      <c r="A695">
        <v>1148</v>
      </c>
      <c r="B695" t="s">
        <v>1857</v>
      </c>
      <c r="C695" t="s">
        <v>1858</v>
      </c>
      <c r="D695" t="s">
        <v>314</v>
      </c>
      <c r="G695" s="2">
        <v>37937</v>
      </c>
      <c r="H695" s="2"/>
      <c r="I695" t="s">
        <v>226</v>
      </c>
      <c r="J695" t="s">
        <v>211</v>
      </c>
      <c r="K695" t="s">
        <v>641</v>
      </c>
      <c r="L695" t="s">
        <v>213</v>
      </c>
      <c r="O695">
        <v>11</v>
      </c>
      <c r="Q695" s="2"/>
      <c r="S695">
        <v>0</v>
      </c>
      <c r="T695" t="s">
        <v>213</v>
      </c>
      <c r="W695" t="s">
        <v>214</v>
      </c>
      <c r="X695">
        <v>0</v>
      </c>
    </row>
    <row r="696" spans="1:24" x14ac:dyDescent="0.25">
      <c r="A696">
        <v>1149</v>
      </c>
      <c r="B696" t="s">
        <v>1859</v>
      </c>
      <c r="C696" t="s">
        <v>1860</v>
      </c>
      <c r="D696" t="s">
        <v>303</v>
      </c>
      <c r="G696" s="2">
        <v>38169</v>
      </c>
      <c r="H696" s="2"/>
      <c r="I696" t="s">
        <v>226</v>
      </c>
      <c r="J696" t="s">
        <v>211</v>
      </c>
      <c r="K696" t="s">
        <v>641</v>
      </c>
      <c r="L696" t="s">
        <v>213</v>
      </c>
      <c r="O696">
        <v>0</v>
      </c>
      <c r="Q696" s="2"/>
      <c r="S696">
        <v>0</v>
      </c>
      <c r="T696" t="s">
        <v>213</v>
      </c>
      <c r="W696" t="s">
        <v>214</v>
      </c>
      <c r="X696">
        <v>0</v>
      </c>
    </row>
    <row r="697" spans="1:24" x14ac:dyDescent="0.25">
      <c r="A697">
        <v>1151</v>
      </c>
      <c r="B697" t="s">
        <v>1861</v>
      </c>
      <c r="C697" t="s">
        <v>1862</v>
      </c>
      <c r="D697" t="s">
        <v>222</v>
      </c>
      <c r="G697" s="2">
        <v>38169</v>
      </c>
      <c r="H697" s="2">
        <v>41426</v>
      </c>
      <c r="I697" t="s">
        <v>218</v>
      </c>
      <c r="J697" t="s">
        <v>211</v>
      </c>
      <c r="K697" t="s">
        <v>663</v>
      </c>
      <c r="L697" t="s">
        <v>213</v>
      </c>
      <c r="O697">
        <v>0</v>
      </c>
      <c r="Q697" s="2"/>
      <c r="S697">
        <v>0</v>
      </c>
      <c r="T697" t="s">
        <v>213</v>
      </c>
      <c r="W697" t="s">
        <v>214</v>
      </c>
      <c r="X697">
        <v>0</v>
      </c>
    </row>
    <row r="698" spans="1:24" x14ac:dyDescent="0.25">
      <c r="A698">
        <v>1152</v>
      </c>
      <c r="B698" t="s">
        <v>1863</v>
      </c>
      <c r="C698" t="s">
        <v>1864</v>
      </c>
      <c r="D698" t="s">
        <v>225</v>
      </c>
      <c r="G698" s="2">
        <v>37987</v>
      </c>
      <c r="H698" s="2">
        <v>41426</v>
      </c>
      <c r="I698" t="s">
        <v>226</v>
      </c>
      <c r="J698" t="s">
        <v>211</v>
      </c>
      <c r="K698" t="s">
        <v>663</v>
      </c>
      <c r="L698" t="s">
        <v>213</v>
      </c>
      <c r="O698">
        <v>6</v>
      </c>
      <c r="Q698" s="2"/>
      <c r="S698">
        <v>0</v>
      </c>
      <c r="T698" t="s">
        <v>213</v>
      </c>
      <c r="W698" t="s">
        <v>214</v>
      </c>
      <c r="X698">
        <v>0</v>
      </c>
    </row>
    <row r="699" spans="1:24" x14ac:dyDescent="0.25">
      <c r="A699">
        <v>1153</v>
      </c>
      <c r="B699" t="s">
        <v>1865</v>
      </c>
      <c r="C699" t="s">
        <v>1866</v>
      </c>
      <c r="D699" t="s">
        <v>229</v>
      </c>
      <c r="G699" s="2">
        <v>38169</v>
      </c>
      <c r="H699" s="2">
        <v>41426</v>
      </c>
      <c r="I699" t="s">
        <v>226</v>
      </c>
      <c r="J699" t="s">
        <v>211</v>
      </c>
      <c r="K699" t="s">
        <v>663</v>
      </c>
      <c r="L699" t="s">
        <v>213</v>
      </c>
      <c r="O699">
        <v>0</v>
      </c>
      <c r="Q699" s="2"/>
      <c r="S699">
        <v>0</v>
      </c>
      <c r="T699" t="s">
        <v>213</v>
      </c>
      <c r="W699" t="s">
        <v>214</v>
      </c>
      <c r="X699">
        <v>0</v>
      </c>
    </row>
    <row r="700" spans="1:24" x14ac:dyDescent="0.25">
      <c r="A700">
        <v>1154</v>
      </c>
      <c r="B700" t="s">
        <v>1867</v>
      </c>
      <c r="C700" t="s">
        <v>1868</v>
      </c>
      <c r="D700" t="s">
        <v>235</v>
      </c>
      <c r="G700" s="2">
        <v>38169</v>
      </c>
      <c r="H700" s="2">
        <v>41426</v>
      </c>
      <c r="I700" t="s">
        <v>218</v>
      </c>
      <c r="J700" t="s">
        <v>211</v>
      </c>
      <c r="K700" t="s">
        <v>663</v>
      </c>
      <c r="L700" t="s">
        <v>213</v>
      </c>
      <c r="O700">
        <v>0</v>
      </c>
      <c r="Q700" s="2"/>
      <c r="S700">
        <v>0</v>
      </c>
      <c r="T700" t="s">
        <v>213</v>
      </c>
      <c r="W700" t="s">
        <v>214</v>
      </c>
      <c r="X700">
        <v>0</v>
      </c>
    </row>
    <row r="701" spans="1:24" x14ac:dyDescent="0.25">
      <c r="A701">
        <v>1155</v>
      </c>
      <c r="B701" t="s">
        <v>1869</v>
      </c>
      <c r="C701" t="s">
        <v>1870</v>
      </c>
      <c r="D701" t="s">
        <v>238</v>
      </c>
      <c r="G701" s="2">
        <v>37987</v>
      </c>
      <c r="H701" s="2">
        <v>41426</v>
      </c>
      <c r="I701" t="s">
        <v>218</v>
      </c>
      <c r="J701" t="s">
        <v>211</v>
      </c>
      <c r="K701" t="s">
        <v>663</v>
      </c>
      <c r="L701" t="s">
        <v>213</v>
      </c>
      <c r="O701">
        <v>8</v>
      </c>
      <c r="Q701" s="2"/>
      <c r="S701">
        <v>0</v>
      </c>
      <c r="T701" t="s">
        <v>213</v>
      </c>
      <c r="W701" t="s">
        <v>214</v>
      </c>
      <c r="X701">
        <v>0</v>
      </c>
    </row>
    <row r="702" spans="1:24" x14ac:dyDescent="0.25">
      <c r="A702">
        <v>1156</v>
      </c>
      <c r="B702" t="s">
        <v>1871</v>
      </c>
      <c r="C702" t="s">
        <v>1872</v>
      </c>
      <c r="D702" t="s">
        <v>356</v>
      </c>
      <c r="G702" s="2">
        <v>37987</v>
      </c>
      <c r="H702" s="2">
        <v>41426</v>
      </c>
      <c r="I702" t="s">
        <v>218</v>
      </c>
      <c r="J702" t="s">
        <v>211</v>
      </c>
      <c r="K702" t="s">
        <v>663</v>
      </c>
      <c r="L702" t="s">
        <v>213</v>
      </c>
      <c r="O702">
        <v>1044</v>
      </c>
      <c r="Q702" s="2"/>
      <c r="S702">
        <v>0</v>
      </c>
      <c r="T702" t="s">
        <v>213</v>
      </c>
      <c r="W702" t="s">
        <v>214</v>
      </c>
      <c r="X702">
        <v>0</v>
      </c>
    </row>
    <row r="703" spans="1:24" x14ac:dyDescent="0.25">
      <c r="A703">
        <v>1446</v>
      </c>
      <c r="B703" t="s">
        <v>1873</v>
      </c>
      <c r="C703" t="s">
        <v>1874</v>
      </c>
      <c r="D703" t="s">
        <v>1875</v>
      </c>
      <c r="G703" s="2">
        <v>42005</v>
      </c>
      <c r="H703" s="2"/>
      <c r="J703" t="s">
        <v>211</v>
      </c>
      <c r="K703" t="s">
        <v>289</v>
      </c>
      <c r="L703" t="s">
        <v>213</v>
      </c>
      <c r="O703">
        <v>-1</v>
      </c>
      <c r="Q703" s="2"/>
      <c r="S703">
        <v>0</v>
      </c>
      <c r="T703" t="s">
        <v>213</v>
      </c>
      <c r="W703" t="s">
        <v>214</v>
      </c>
      <c r="X703">
        <v>0</v>
      </c>
    </row>
    <row r="704" spans="1:24" x14ac:dyDescent="0.25">
      <c r="A704">
        <v>1447</v>
      </c>
      <c r="B704" t="s">
        <v>1876</v>
      </c>
      <c r="C704" t="s">
        <v>1877</v>
      </c>
      <c r="D704" t="s">
        <v>1875</v>
      </c>
      <c r="G704" s="2">
        <v>38169</v>
      </c>
      <c r="H704" s="2">
        <v>41729</v>
      </c>
      <c r="J704" t="s">
        <v>211</v>
      </c>
      <c r="K704" t="s">
        <v>271</v>
      </c>
      <c r="L704" t="s">
        <v>213</v>
      </c>
      <c r="O704">
        <v>0</v>
      </c>
      <c r="Q704" s="2"/>
      <c r="S704">
        <v>0</v>
      </c>
      <c r="T704" t="s">
        <v>213</v>
      </c>
      <c r="W704" t="s">
        <v>214</v>
      </c>
      <c r="X704">
        <v>0</v>
      </c>
    </row>
    <row r="705" spans="1:24" x14ac:dyDescent="0.25">
      <c r="A705">
        <v>1448</v>
      </c>
      <c r="B705" t="s">
        <v>1878</v>
      </c>
      <c r="C705" t="s">
        <v>1879</v>
      </c>
      <c r="D705" t="s">
        <v>1880</v>
      </c>
      <c r="G705" s="2">
        <v>42005</v>
      </c>
      <c r="H705" s="2"/>
      <c r="J705" t="s">
        <v>211</v>
      </c>
      <c r="K705" t="s">
        <v>289</v>
      </c>
      <c r="L705" t="s">
        <v>213</v>
      </c>
      <c r="O705">
        <v>-1</v>
      </c>
      <c r="Q705" s="2"/>
      <c r="S705">
        <v>0</v>
      </c>
      <c r="T705" t="s">
        <v>213</v>
      </c>
      <c r="W705" t="s">
        <v>214</v>
      </c>
      <c r="X705">
        <v>0</v>
      </c>
    </row>
    <row r="706" spans="1:24" x14ac:dyDescent="0.25">
      <c r="A706">
        <v>1449</v>
      </c>
      <c r="B706" t="s">
        <v>1881</v>
      </c>
      <c r="C706" t="s">
        <v>1882</v>
      </c>
      <c r="D706" t="s">
        <v>1880</v>
      </c>
      <c r="G706" s="2">
        <v>38169</v>
      </c>
      <c r="H706" s="2">
        <v>41729</v>
      </c>
      <c r="J706" t="s">
        <v>211</v>
      </c>
      <c r="K706" t="s">
        <v>271</v>
      </c>
      <c r="L706" t="s">
        <v>213</v>
      </c>
      <c r="O706">
        <v>0</v>
      </c>
      <c r="Q706" s="2"/>
      <c r="S706">
        <v>0</v>
      </c>
      <c r="T706" t="s">
        <v>213</v>
      </c>
      <c r="W706" t="s">
        <v>214</v>
      </c>
      <c r="X706">
        <v>0</v>
      </c>
    </row>
    <row r="707" spans="1:24" x14ac:dyDescent="0.25">
      <c r="A707">
        <v>1569</v>
      </c>
      <c r="B707" t="s">
        <v>1883</v>
      </c>
      <c r="C707" t="s">
        <v>1884</v>
      </c>
      <c r="D707" t="s">
        <v>210</v>
      </c>
      <c r="G707" s="2">
        <v>40148</v>
      </c>
      <c r="H707" s="2">
        <v>41456</v>
      </c>
      <c r="J707" t="s">
        <v>211</v>
      </c>
      <c r="K707" t="s">
        <v>1885</v>
      </c>
      <c r="L707" t="s">
        <v>213</v>
      </c>
      <c r="O707">
        <v>0</v>
      </c>
      <c r="Q707" s="2"/>
      <c r="S707">
        <v>0</v>
      </c>
      <c r="T707" t="s">
        <v>213</v>
      </c>
      <c r="W707" t="s">
        <v>214</v>
      </c>
      <c r="X707">
        <v>0</v>
      </c>
    </row>
    <row r="708" spans="1:24" x14ac:dyDescent="0.25">
      <c r="A708">
        <v>1570</v>
      </c>
      <c r="B708" t="s">
        <v>1886</v>
      </c>
      <c r="C708" t="s">
        <v>1887</v>
      </c>
      <c r="D708" t="s">
        <v>210</v>
      </c>
      <c r="G708" s="2">
        <v>40148</v>
      </c>
      <c r="H708" s="2">
        <v>41456</v>
      </c>
      <c r="J708" t="s">
        <v>211</v>
      </c>
      <c r="K708" t="s">
        <v>1888</v>
      </c>
      <c r="L708" t="s">
        <v>213</v>
      </c>
      <c r="O708">
        <v>0</v>
      </c>
      <c r="Q708" s="2"/>
      <c r="S708">
        <v>0</v>
      </c>
      <c r="T708" t="s">
        <v>213</v>
      </c>
      <c r="W708" t="s">
        <v>214</v>
      </c>
      <c r="X708">
        <v>0</v>
      </c>
    </row>
    <row r="709" spans="1:24" x14ac:dyDescent="0.25">
      <c r="A709">
        <v>1571</v>
      </c>
      <c r="B709" t="s">
        <v>1889</v>
      </c>
      <c r="C709" t="s">
        <v>1890</v>
      </c>
      <c r="D709" t="s">
        <v>210</v>
      </c>
      <c r="G709" s="2">
        <v>40148</v>
      </c>
      <c r="H709" s="2">
        <v>40816</v>
      </c>
      <c r="J709" t="s">
        <v>211</v>
      </c>
      <c r="K709" t="s">
        <v>1891</v>
      </c>
      <c r="L709" t="s">
        <v>213</v>
      </c>
      <c r="O709">
        <v>0</v>
      </c>
      <c r="Q709" s="2"/>
      <c r="S709">
        <v>0</v>
      </c>
      <c r="T709" t="s">
        <v>213</v>
      </c>
      <c r="W709" t="s">
        <v>214</v>
      </c>
      <c r="X709">
        <v>0</v>
      </c>
    </row>
    <row r="710" spans="1:24" x14ac:dyDescent="0.25">
      <c r="A710">
        <v>1572</v>
      </c>
      <c r="B710" t="s">
        <v>1892</v>
      </c>
      <c r="C710" t="s">
        <v>1893</v>
      </c>
      <c r="D710" t="s">
        <v>210</v>
      </c>
      <c r="G710" s="2">
        <v>40148</v>
      </c>
      <c r="H710" s="2">
        <v>40816</v>
      </c>
      <c r="J710" t="s">
        <v>211</v>
      </c>
      <c r="K710" t="s">
        <v>1894</v>
      </c>
      <c r="L710" t="s">
        <v>213</v>
      </c>
      <c r="O710">
        <v>0</v>
      </c>
      <c r="Q710" s="2"/>
      <c r="S710">
        <v>0</v>
      </c>
      <c r="T710" t="s">
        <v>213</v>
      </c>
      <c r="W710" t="s">
        <v>214</v>
      </c>
      <c r="X710">
        <v>0</v>
      </c>
    </row>
    <row r="711" spans="1:24" x14ac:dyDescent="0.25">
      <c r="A711">
        <v>1573</v>
      </c>
      <c r="B711" t="s">
        <v>1895</v>
      </c>
      <c r="C711" t="s">
        <v>1896</v>
      </c>
      <c r="D711" t="s">
        <v>210</v>
      </c>
      <c r="G711" s="2">
        <v>42736</v>
      </c>
      <c r="H711" s="2">
        <v>43190</v>
      </c>
      <c r="J711" t="s">
        <v>211</v>
      </c>
      <c r="K711" t="s">
        <v>1897</v>
      </c>
      <c r="L711" t="s">
        <v>213</v>
      </c>
      <c r="O711">
        <v>0</v>
      </c>
      <c r="Q711" s="2">
        <v>40148</v>
      </c>
      <c r="S711">
        <v>0</v>
      </c>
      <c r="T711" t="s">
        <v>900</v>
      </c>
      <c r="W711" t="s">
        <v>214</v>
      </c>
      <c r="X711">
        <v>0</v>
      </c>
    </row>
    <row r="712" spans="1:24" x14ac:dyDescent="0.25">
      <c r="A712">
        <v>1574</v>
      </c>
      <c r="B712" t="s">
        <v>1898</v>
      </c>
      <c r="C712" t="s">
        <v>1899</v>
      </c>
      <c r="D712" t="s">
        <v>210</v>
      </c>
      <c r="G712" s="2">
        <v>40148</v>
      </c>
      <c r="H712" s="2">
        <v>42736</v>
      </c>
      <c r="J712" t="s">
        <v>211</v>
      </c>
      <c r="K712" t="s">
        <v>1900</v>
      </c>
      <c r="L712" t="s">
        <v>213</v>
      </c>
      <c r="O712">
        <v>0</v>
      </c>
      <c r="Q712" s="2"/>
      <c r="S712">
        <v>0</v>
      </c>
      <c r="T712" t="s">
        <v>213</v>
      </c>
      <c r="W712" t="s">
        <v>214</v>
      </c>
      <c r="X712">
        <v>0</v>
      </c>
    </row>
    <row r="713" spans="1:24" x14ac:dyDescent="0.25">
      <c r="A713">
        <v>1575</v>
      </c>
      <c r="B713" t="s">
        <v>1901</v>
      </c>
      <c r="C713" t="s">
        <v>1902</v>
      </c>
      <c r="D713" t="s">
        <v>210</v>
      </c>
      <c r="G713" s="2">
        <v>42736</v>
      </c>
      <c r="H713" s="2">
        <v>44926</v>
      </c>
      <c r="J713" t="s">
        <v>211</v>
      </c>
      <c r="K713" t="s">
        <v>1903</v>
      </c>
      <c r="L713" t="s">
        <v>213</v>
      </c>
      <c r="O713">
        <v>0</v>
      </c>
      <c r="Q713" s="2">
        <v>40148</v>
      </c>
      <c r="S713">
        <v>0</v>
      </c>
      <c r="T713" t="s">
        <v>213</v>
      </c>
      <c r="W713" t="s">
        <v>214</v>
      </c>
      <c r="X713">
        <v>0</v>
      </c>
    </row>
    <row r="714" spans="1:24" x14ac:dyDescent="0.25">
      <c r="A714">
        <v>1576</v>
      </c>
      <c r="B714" t="s">
        <v>1904</v>
      </c>
      <c r="C714" t="s">
        <v>1905</v>
      </c>
      <c r="D714" t="s">
        <v>210</v>
      </c>
      <c r="G714" s="2">
        <v>40148</v>
      </c>
      <c r="H714" s="2">
        <v>42736</v>
      </c>
      <c r="J714" t="s">
        <v>211</v>
      </c>
      <c r="K714" t="s">
        <v>1906</v>
      </c>
      <c r="L714" t="s">
        <v>213</v>
      </c>
      <c r="O714">
        <v>0</v>
      </c>
      <c r="Q714" s="2"/>
      <c r="S714">
        <v>0</v>
      </c>
      <c r="T714" t="s">
        <v>213</v>
      </c>
      <c r="W714" t="s">
        <v>214</v>
      </c>
      <c r="X714">
        <v>0</v>
      </c>
    </row>
    <row r="715" spans="1:24" x14ac:dyDescent="0.25">
      <c r="A715">
        <v>1577</v>
      </c>
      <c r="B715" t="s">
        <v>1907</v>
      </c>
      <c r="C715" t="s">
        <v>1908</v>
      </c>
      <c r="D715" t="s">
        <v>210</v>
      </c>
      <c r="G715" s="2">
        <v>42736</v>
      </c>
      <c r="H715" s="2">
        <v>44926</v>
      </c>
      <c r="J715" t="s">
        <v>211</v>
      </c>
      <c r="K715" t="s">
        <v>1909</v>
      </c>
      <c r="L715" t="s">
        <v>213</v>
      </c>
      <c r="O715">
        <v>0</v>
      </c>
      <c r="Q715" s="2">
        <v>40148</v>
      </c>
      <c r="S715">
        <v>0</v>
      </c>
      <c r="T715" t="s">
        <v>213</v>
      </c>
      <c r="W715" t="s">
        <v>214</v>
      </c>
      <c r="X715">
        <v>0</v>
      </c>
    </row>
    <row r="716" spans="1:24" x14ac:dyDescent="0.25">
      <c r="A716">
        <v>1578</v>
      </c>
      <c r="B716" t="s">
        <v>1910</v>
      </c>
      <c r="C716" t="s">
        <v>1911</v>
      </c>
      <c r="D716" t="s">
        <v>210</v>
      </c>
      <c r="G716" s="2">
        <v>40148</v>
      </c>
      <c r="H716" s="2">
        <v>42736</v>
      </c>
      <c r="J716" t="s">
        <v>211</v>
      </c>
      <c r="K716" t="s">
        <v>1912</v>
      </c>
      <c r="L716" t="s">
        <v>213</v>
      </c>
      <c r="O716">
        <v>0</v>
      </c>
      <c r="Q716" s="2"/>
      <c r="S716">
        <v>0</v>
      </c>
      <c r="T716" t="s">
        <v>213</v>
      </c>
      <c r="W716" t="s">
        <v>214</v>
      </c>
      <c r="X716">
        <v>0</v>
      </c>
    </row>
    <row r="717" spans="1:24" x14ac:dyDescent="0.25">
      <c r="A717">
        <v>1633</v>
      </c>
      <c r="B717" t="s">
        <v>1913</v>
      </c>
      <c r="C717" t="s">
        <v>1914</v>
      </c>
      <c r="D717" t="s">
        <v>389</v>
      </c>
      <c r="E717" t="s">
        <v>1915</v>
      </c>
      <c r="G717" s="2">
        <v>37712</v>
      </c>
      <c r="H717" s="2"/>
      <c r="J717" t="s">
        <v>211</v>
      </c>
      <c r="K717" t="s">
        <v>398</v>
      </c>
      <c r="L717" t="s">
        <v>213</v>
      </c>
      <c r="M717" t="s">
        <v>1916</v>
      </c>
      <c r="O717">
        <v>0</v>
      </c>
      <c r="P717" t="s">
        <v>392</v>
      </c>
      <c r="Q717" s="2"/>
      <c r="R717" t="s">
        <v>1917</v>
      </c>
      <c r="S717">
        <v>0</v>
      </c>
      <c r="T717" t="s">
        <v>213</v>
      </c>
      <c r="W717" t="s">
        <v>214</v>
      </c>
      <c r="X717">
        <v>0</v>
      </c>
    </row>
    <row r="718" spans="1:24" x14ac:dyDescent="0.25">
      <c r="A718">
        <v>1684</v>
      </c>
      <c r="B718" t="s">
        <v>1918</v>
      </c>
      <c r="C718" t="s">
        <v>1919</v>
      </c>
      <c r="D718" t="s">
        <v>1920</v>
      </c>
      <c r="G718" s="2">
        <v>42005</v>
      </c>
      <c r="H718" s="2"/>
      <c r="J718" t="s">
        <v>211</v>
      </c>
      <c r="K718" t="s">
        <v>289</v>
      </c>
      <c r="L718" t="s">
        <v>213</v>
      </c>
      <c r="O718">
        <v>0</v>
      </c>
      <c r="Q718" s="2"/>
      <c r="S718">
        <v>0</v>
      </c>
      <c r="T718" t="s">
        <v>213</v>
      </c>
      <c r="W718" t="s">
        <v>214</v>
      </c>
      <c r="X718">
        <v>0</v>
      </c>
    </row>
    <row r="719" spans="1:24" x14ac:dyDescent="0.25">
      <c r="A719">
        <v>1710</v>
      </c>
      <c r="B719" t="s">
        <v>1921</v>
      </c>
      <c r="C719" t="s">
        <v>1922</v>
      </c>
      <c r="D719" t="s">
        <v>251</v>
      </c>
      <c r="G719" s="2">
        <v>38169</v>
      </c>
      <c r="H719" s="2"/>
      <c r="I719" t="s">
        <v>226</v>
      </c>
      <c r="J719" t="s">
        <v>211</v>
      </c>
      <c r="K719" t="s">
        <v>744</v>
      </c>
      <c r="L719" t="s">
        <v>213</v>
      </c>
      <c r="O719">
        <v>0</v>
      </c>
      <c r="Q719" s="2"/>
      <c r="S719">
        <v>0</v>
      </c>
      <c r="T719" t="s">
        <v>213</v>
      </c>
      <c r="W719" t="s">
        <v>214</v>
      </c>
      <c r="X719">
        <v>0</v>
      </c>
    </row>
    <row r="720" spans="1:24" x14ac:dyDescent="0.25">
      <c r="A720">
        <v>1730</v>
      </c>
      <c r="B720" t="s">
        <v>1923</v>
      </c>
      <c r="C720" t="s">
        <v>1924</v>
      </c>
      <c r="D720" t="s">
        <v>241</v>
      </c>
      <c r="G720" s="2">
        <v>38169</v>
      </c>
      <c r="H720" s="2">
        <v>44347</v>
      </c>
      <c r="I720" t="s">
        <v>226</v>
      </c>
      <c r="J720" t="s">
        <v>211</v>
      </c>
      <c r="K720" t="s">
        <v>1925</v>
      </c>
      <c r="L720" t="s">
        <v>213</v>
      </c>
      <c r="O720">
        <v>0</v>
      </c>
      <c r="Q720" s="2"/>
      <c r="S720">
        <v>0</v>
      </c>
      <c r="T720" t="s">
        <v>213</v>
      </c>
      <c r="W720" t="s">
        <v>214</v>
      </c>
      <c r="X720">
        <v>0</v>
      </c>
    </row>
    <row r="721" spans="1:26" x14ac:dyDescent="0.25">
      <c r="A721">
        <v>1731</v>
      </c>
      <c r="B721" t="s">
        <v>1926</v>
      </c>
      <c r="C721" t="s">
        <v>1927</v>
      </c>
      <c r="D721" t="s">
        <v>241</v>
      </c>
      <c r="E721" t="s">
        <v>1928</v>
      </c>
      <c r="G721" s="2">
        <v>37622</v>
      </c>
      <c r="H721" s="2"/>
      <c r="I721" t="s">
        <v>226</v>
      </c>
      <c r="J721" t="s">
        <v>211</v>
      </c>
      <c r="K721" t="s">
        <v>1929</v>
      </c>
      <c r="L721" t="s">
        <v>213</v>
      </c>
      <c r="O721">
        <v>0</v>
      </c>
      <c r="Q721" s="2"/>
      <c r="S721">
        <v>0</v>
      </c>
      <c r="T721" t="s">
        <v>213</v>
      </c>
      <c r="W721" t="s">
        <v>214</v>
      </c>
      <c r="X721">
        <v>0</v>
      </c>
    </row>
    <row r="722" spans="1:26" x14ac:dyDescent="0.25">
      <c r="A722">
        <v>1732</v>
      </c>
      <c r="B722" t="s">
        <v>1930</v>
      </c>
      <c r="C722" t="s">
        <v>1931</v>
      </c>
      <c r="D722" t="s">
        <v>241</v>
      </c>
      <c r="F722" t="s">
        <v>1932</v>
      </c>
      <c r="G722" s="2">
        <v>36861</v>
      </c>
      <c r="H722" s="2"/>
      <c r="I722" t="s">
        <v>226</v>
      </c>
      <c r="J722" t="s">
        <v>211</v>
      </c>
      <c r="K722" t="s">
        <v>1933</v>
      </c>
      <c r="L722" t="s">
        <v>213</v>
      </c>
      <c r="O722">
        <v>0</v>
      </c>
      <c r="Q722" s="2"/>
      <c r="S722">
        <v>0</v>
      </c>
      <c r="T722" t="s">
        <v>213</v>
      </c>
      <c r="W722" t="s">
        <v>214</v>
      </c>
      <c r="X722">
        <v>0</v>
      </c>
    </row>
    <row r="723" spans="1:26" x14ac:dyDescent="0.25">
      <c r="A723">
        <v>1733</v>
      </c>
      <c r="B723" t="s">
        <v>1934</v>
      </c>
      <c r="C723" t="s">
        <v>1935</v>
      </c>
      <c r="D723" t="s">
        <v>241</v>
      </c>
      <c r="G723" s="2">
        <v>37408</v>
      </c>
      <c r="H723" s="2"/>
      <c r="I723" t="s">
        <v>226</v>
      </c>
      <c r="J723" t="s">
        <v>211</v>
      </c>
      <c r="K723" t="s">
        <v>1936</v>
      </c>
      <c r="L723" t="s">
        <v>213</v>
      </c>
      <c r="O723">
        <v>0</v>
      </c>
      <c r="Q723" s="2"/>
      <c r="S723">
        <v>0</v>
      </c>
      <c r="T723" t="s">
        <v>213</v>
      </c>
      <c r="W723" t="s">
        <v>214</v>
      </c>
      <c r="X723">
        <v>0</v>
      </c>
    </row>
    <row r="724" spans="1:26" x14ac:dyDescent="0.25">
      <c r="A724">
        <v>1734</v>
      </c>
      <c r="B724" t="s">
        <v>1937</v>
      </c>
      <c r="C724" t="s">
        <v>1938</v>
      </c>
      <c r="D724" t="s">
        <v>241</v>
      </c>
      <c r="F724" t="s">
        <v>1939</v>
      </c>
      <c r="G724" s="2">
        <v>39569</v>
      </c>
      <c r="H724" s="2"/>
      <c r="I724" t="s">
        <v>226</v>
      </c>
      <c r="J724" t="s">
        <v>211</v>
      </c>
      <c r="K724" t="s">
        <v>1940</v>
      </c>
      <c r="L724" t="s">
        <v>213</v>
      </c>
      <c r="O724">
        <v>0</v>
      </c>
      <c r="Q724" s="2"/>
      <c r="S724">
        <v>0</v>
      </c>
      <c r="T724" t="s">
        <v>213</v>
      </c>
      <c r="W724" t="s">
        <v>214</v>
      </c>
      <c r="X724">
        <v>0</v>
      </c>
    </row>
    <row r="725" spans="1:26" x14ac:dyDescent="0.25">
      <c r="A725">
        <v>1735</v>
      </c>
      <c r="B725" t="s">
        <v>1941</v>
      </c>
      <c r="C725" t="s">
        <v>1942</v>
      </c>
      <c r="D725" t="s">
        <v>241</v>
      </c>
      <c r="G725" s="2">
        <v>37622</v>
      </c>
      <c r="H725" s="2">
        <v>44895</v>
      </c>
      <c r="I725" t="s">
        <v>226</v>
      </c>
      <c r="J725" t="s">
        <v>211</v>
      </c>
      <c r="K725" t="s">
        <v>1943</v>
      </c>
      <c r="L725" t="s">
        <v>213</v>
      </c>
      <c r="O725">
        <v>0</v>
      </c>
      <c r="Q725" s="2"/>
      <c r="S725">
        <v>0</v>
      </c>
      <c r="T725" t="s">
        <v>213</v>
      </c>
      <c r="W725" t="s">
        <v>214</v>
      </c>
      <c r="X725">
        <v>0</v>
      </c>
    </row>
    <row r="726" spans="1:26" x14ac:dyDescent="0.25">
      <c r="A726">
        <v>1736</v>
      </c>
      <c r="B726" t="s">
        <v>1944</v>
      </c>
      <c r="C726" t="s">
        <v>1945</v>
      </c>
      <c r="D726" t="s">
        <v>241</v>
      </c>
      <c r="E726" t="s">
        <v>1946</v>
      </c>
      <c r="F726" t="s">
        <v>1947</v>
      </c>
      <c r="G726" s="2">
        <v>38412</v>
      </c>
      <c r="H726" s="2">
        <v>41486</v>
      </c>
      <c r="I726" t="s">
        <v>226</v>
      </c>
      <c r="J726" t="s">
        <v>211</v>
      </c>
      <c r="K726" t="s">
        <v>1948</v>
      </c>
      <c r="L726" t="s">
        <v>213</v>
      </c>
      <c r="O726">
        <v>0</v>
      </c>
      <c r="Q726" s="2"/>
      <c r="S726">
        <v>0</v>
      </c>
      <c r="T726" t="s">
        <v>213</v>
      </c>
      <c r="W726" t="s">
        <v>214</v>
      </c>
      <c r="X726">
        <v>0</v>
      </c>
    </row>
    <row r="727" spans="1:26" x14ac:dyDescent="0.25">
      <c r="A727">
        <v>1754</v>
      </c>
      <c r="B727" t="s">
        <v>1949</v>
      </c>
      <c r="C727" t="s">
        <v>1950</v>
      </c>
      <c r="D727" t="s">
        <v>245</v>
      </c>
      <c r="G727" s="2">
        <v>39873</v>
      </c>
      <c r="H727" s="2">
        <v>41579</v>
      </c>
      <c r="I727" t="s">
        <v>226</v>
      </c>
      <c r="J727" t="s">
        <v>211</v>
      </c>
      <c r="K727" t="s">
        <v>1229</v>
      </c>
      <c r="L727" t="s">
        <v>213</v>
      </c>
      <c r="O727">
        <v>35</v>
      </c>
      <c r="Q727" s="2"/>
      <c r="S727">
        <v>0</v>
      </c>
      <c r="T727" t="s">
        <v>213</v>
      </c>
      <c r="W727" t="s">
        <v>214</v>
      </c>
      <c r="X727">
        <v>0</v>
      </c>
    </row>
    <row r="728" spans="1:26" x14ac:dyDescent="0.25">
      <c r="A728">
        <v>1755</v>
      </c>
      <c r="B728" t="s">
        <v>1951</v>
      </c>
      <c r="C728" t="s">
        <v>1952</v>
      </c>
      <c r="D728" t="s">
        <v>245</v>
      </c>
      <c r="G728" s="2">
        <v>38353</v>
      </c>
      <c r="H728" s="2">
        <v>40999</v>
      </c>
      <c r="I728" t="s">
        <v>226</v>
      </c>
      <c r="J728" t="s">
        <v>211</v>
      </c>
      <c r="K728" t="s">
        <v>1274</v>
      </c>
      <c r="L728" t="s">
        <v>213</v>
      </c>
      <c r="O728">
        <v>8</v>
      </c>
      <c r="Q728" s="2"/>
      <c r="S728">
        <v>0</v>
      </c>
      <c r="T728" t="s">
        <v>213</v>
      </c>
      <c r="W728" t="s">
        <v>214</v>
      </c>
      <c r="X728">
        <v>0</v>
      </c>
    </row>
    <row r="729" spans="1:26" x14ac:dyDescent="0.25">
      <c r="A729">
        <v>1756</v>
      </c>
      <c r="B729" t="s">
        <v>1953</v>
      </c>
      <c r="C729" t="s">
        <v>1954</v>
      </c>
      <c r="D729" t="s">
        <v>389</v>
      </c>
      <c r="E729" t="s">
        <v>1955</v>
      </c>
      <c r="F729" t="s">
        <v>1956</v>
      </c>
      <c r="G729" s="2">
        <v>38749</v>
      </c>
      <c r="H729" s="2"/>
      <c r="J729" t="s">
        <v>211</v>
      </c>
      <c r="K729" t="s">
        <v>398</v>
      </c>
      <c r="L729" t="s">
        <v>213</v>
      </c>
      <c r="M729" t="s">
        <v>1957</v>
      </c>
      <c r="O729">
        <v>0</v>
      </c>
      <c r="P729" t="s">
        <v>392</v>
      </c>
      <c r="Q729" s="2"/>
      <c r="R729" t="s">
        <v>1958</v>
      </c>
      <c r="S729">
        <v>0</v>
      </c>
      <c r="T729" t="s">
        <v>213</v>
      </c>
      <c r="W729" t="s">
        <v>214</v>
      </c>
      <c r="X729">
        <v>0</v>
      </c>
    </row>
    <row r="730" spans="1:26" x14ac:dyDescent="0.25">
      <c r="A730">
        <v>1757</v>
      </c>
      <c r="B730" t="s">
        <v>1959</v>
      </c>
      <c r="C730" t="s">
        <v>1960</v>
      </c>
      <c r="D730" t="s">
        <v>245</v>
      </c>
      <c r="G730" s="2">
        <v>39083</v>
      </c>
      <c r="H730" s="2">
        <v>43281</v>
      </c>
      <c r="I730" t="s">
        <v>226</v>
      </c>
      <c r="J730" t="s">
        <v>211</v>
      </c>
      <c r="K730" t="s">
        <v>1961</v>
      </c>
      <c r="L730" t="s">
        <v>213</v>
      </c>
      <c r="O730">
        <v>6</v>
      </c>
      <c r="Q730" s="2"/>
      <c r="S730">
        <v>0</v>
      </c>
      <c r="T730" t="s">
        <v>213</v>
      </c>
      <c r="W730" t="s">
        <v>214</v>
      </c>
      <c r="X730">
        <v>0</v>
      </c>
    </row>
    <row r="731" spans="1:26" x14ac:dyDescent="0.25">
      <c r="A731">
        <v>1766</v>
      </c>
      <c r="B731" t="s">
        <v>1962</v>
      </c>
      <c r="C731" t="s">
        <v>1963</v>
      </c>
      <c r="D731" t="s">
        <v>343</v>
      </c>
      <c r="F731" t="s">
        <v>1964</v>
      </c>
      <c r="G731" s="2">
        <v>39538</v>
      </c>
      <c r="H731" s="2">
        <v>43708</v>
      </c>
      <c r="I731" t="s">
        <v>226</v>
      </c>
      <c r="J731" t="s">
        <v>211</v>
      </c>
      <c r="K731" t="s">
        <v>968</v>
      </c>
      <c r="L731" t="s">
        <v>213</v>
      </c>
      <c r="M731" t="s">
        <v>1965</v>
      </c>
      <c r="O731">
        <v>0</v>
      </c>
      <c r="Q731" s="2"/>
      <c r="S731">
        <v>0</v>
      </c>
      <c r="T731" t="s">
        <v>213</v>
      </c>
      <c r="W731" t="s">
        <v>214</v>
      </c>
      <c r="X731">
        <v>0</v>
      </c>
      <c r="Z731" t="s">
        <v>6</v>
      </c>
    </row>
    <row r="732" spans="1:26" x14ac:dyDescent="0.25">
      <c r="A732">
        <v>1767</v>
      </c>
      <c r="B732" t="s">
        <v>1966</v>
      </c>
      <c r="C732" t="s">
        <v>1967</v>
      </c>
      <c r="D732" t="s">
        <v>1968</v>
      </c>
      <c r="G732" s="2">
        <v>42005</v>
      </c>
      <c r="H732" s="2"/>
      <c r="J732" t="s">
        <v>211</v>
      </c>
      <c r="K732" t="s">
        <v>289</v>
      </c>
      <c r="L732" t="s">
        <v>213</v>
      </c>
      <c r="O732">
        <v>0</v>
      </c>
      <c r="Q732" s="2"/>
      <c r="S732">
        <v>0</v>
      </c>
      <c r="T732" t="s">
        <v>213</v>
      </c>
      <c r="W732" t="s">
        <v>214</v>
      </c>
      <c r="X732">
        <v>0</v>
      </c>
    </row>
    <row r="733" spans="1:26" x14ac:dyDescent="0.25">
      <c r="A733">
        <v>1768</v>
      </c>
      <c r="B733" t="s">
        <v>1969</v>
      </c>
      <c r="C733" t="s">
        <v>1970</v>
      </c>
      <c r="D733" t="s">
        <v>1971</v>
      </c>
      <c r="G733" s="2">
        <v>42005</v>
      </c>
      <c r="H733" s="2"/>
      <c r="J733" t="s">
        <v>211</v>
      </c>
      <c r="K733" t="s">
        <v>289</v>
      </c>
      <c r="L733" t="s">
        <v>213</v>
      </c>
      <c r="O733">
        <v>0</v>
      </c>
      <c r="Q733" s="2"/>
      <c r="S733">
        <v>0</v>
      </c>
      <c r="T733" t="s">
        <v>213</v>
      </c>
      <c r="W733" t="s">
        <v>214</v>
      </c>
      <c r="X733">
        <v>0</v>
      </c>
    </row>
    <row r="734" spans="1:26" x14ac:dyDescent="0.25">
      <c r="A734">
        <v>1769</v>
      </c>
      <c r="B734" t="s">
        <v>1972</v>
      </c>
      <c r="C734" t="s">
        <v>1973</v>
      </c>
      <c r="D734" t="s">
        <v>1974</v>
      </c>
      <c r="G734" s="2">
        <v>42005</v>
      </c>
      <c r="H734" s="2"/>
      <c r="J734" t="s">
        <v>211</v>
      </c>
      <c r="K734" t="s">
        <v>289</v>
      </c>
      <c r="L734" t="s">
        <v>213</v>
      </c>
      <c r="O734">
        <v>0</v>
      </c>
      <c r="Q734" s="2"/>
      <c r="S734">
        <v>0</v>
      </c>
      <c r="T734" t="s">
        <v>213</v>
      </c>
      <c r="W734" t="s">
        <v>214</v>
      </c>
      <c r="X734">
        <v>0</v>
      </c>
    </row>
    <row r="735" spans="1:26" x14ac:dyDescent="0.25">
      <c r="A735">
        <v>1773</v>
      </c>
      <c r="B735" t="s">
        <v>1975</v>
      </c>
      <c r="C735" t="s">
        <v>1976</v>
      </c>
      <c r="D735" t="s">
        <v>241</v>
      </c>
      <c r="G735" s="2">
        <v>40575</v>
      </c>
      <c r="H735" s="2">
        <v>44742</v>
      </c>
      <c r="I735" t="s">
        <v>226</v>
      </c>
      <c r="J735" t="s">
        <v>211</v>
      </c>
      <c r="K735" t="s">
        <v>444</v>
      </c>
      <c r="L735" t="s">
        <v>213</v>
      </c>
      <c r="O735">
        <v>0</v>
      </c>
      <c r="Q735" s="2"/>
      <c r="S735">
        <v>0</v>
      </c>
      <c r="T735" t="s">
        <v>213</v>
      </c>
      <c r="W735" t="s">
        <v>214</v>
      </c>
      <c r="X735">
        <v>0</v>
      </c>
    </row>
    <row r="736" spans="1:26" x14ac:dyDescent="0.25">
      <c r="A736">
        <v>1774</v>
      </c>
      <c r="B736" t="s">
        <v>1977</v>
      </c>
      <c r="C736" t="s">
        <v>1978</v>
      </c>
      <c r="D736" t="s">
        <v>210</v>
      </c>
      <c r="G736" s="2">
        <v>40575</v>
      </c>
      <c r="H736" s="2">
        <v>44742</v>
      </c>
      <c r="J736" t="s">
        <v>211</v>
      </c>
      <c r="K736" t="s">
        <v>444</v>
      </c>
      <c r="L736" t="s">
        <v>213</v>
      </c>
      <c r="O736">
        <v>0</v>
      </c>
      <c r="Q736" s="2"/>
      <c r="S736">
        <v>0</v>
      </c>
      <c r="T736" t="s">
        <v>213</v>
      </c>
      <c r="W736" t="s">
        <v>214</v>
      </c>
      <c r="X736">
        <v>0</v>
      </c>
    </row>
    <row r="737" spans="1:24" x14ac:dyDescent="0.25">
      <c r="A737">
        <v>1775</v>
      </c>
      <c r="B737" t="s">
        <v>1979</v>
      </c>
      <c r="C737" t="s">
        <v>1980</v>
      </c>
      <c r="D737" t="s">
        <v>256</v>
      </c>
      <c r="G737" s="2">
        <v>40575</v>
      </c>
      <c r="H737" s="2">
        <v>44742</v>
      </c>
      <c r="I737" t="s">
        <v>226</v>
      </c>
      <c r="J737" t="s">
        <v>211</v>
      </c>
      <c r="K737" t="s">
        <v>444</v>
      </c>
      <c r="L737" t="s">
        <v>213</v>
      </c>
      <c r="O737">
        <v>0</v>
      </c>
      <c r="Q737" s="2"/>
      <c r="S737">
        <v>0</v>
      </c>
      <c r="T737" t="s">
        <v>213</v>
      </c>
      <c r="W737" t="s">
        <v>214</v>
      </c>
      <c r="X737">
        <v>0</v>
      </c>
    </row>
    <row r="738" spans="1:24" x14ac:dyDescent="0.25">
      <c r="A738">
        <v>1776</v>
      </c>
      <c r="B738" t="s">
        <v>1981</v>
      </c>
      <c r="C738" t="s">
        <v>1982</v>
      </c>
      <c r="D738" t="s">
        <v>389</v>
      </c>
      <c r="E738" t="s">
        <v>1983</v>
      </c>
      <c r="G738" s="2">
        <v>32874</v>
      </c>
      <c r="H738" s="2"/>
      <c r="I738" t="s">
        <v>226</v>
      </c>
      <c r="J738" t="s">
        <v>211</v>
      </c>
      <c r="K738" t="s">
        <v>1724</v>
      </c>
      <c r="L738" t="s">
        <v>213</v>
      </c>
      <c r="M738" t="s">
        <v>1984</v>
      </c>
      <c r="O738">
        <v>0</v>
      </c>
      <c r="Q738" s="2"/>
      <c r="S738">
        <v>0</v>
      </c>
      <c r="T738" t="s">
        <v>213</v>
      </c>
      <c r="W738" t="s">
        <v>214</v>
      </c>
      <c r="X738">
        <v>0</v>
      </c>
    </row>
    <row r="739" spans="1:24" x14ac:dyDescent="0.25">
      <c r="A739">
        <v>1777</v>
      </c>
      <c r="B739" t="s">
        <v>1985</v>
      </c>
      <c r="C739" t="s">
        <v>1986</v>
      </c>
      <c r="D739" t="s">
        <v>914</v>
      </c>
      <c r="G739" s="2">
        <v>39387</v>
      </c>
      <c r="H739" s="2"/>
      <c r="J739" t="s">
        <v>211</v>
      </c>
      <c r="K739" t="s">
        <v>398</v>
      </c>
      <c r="L739" t="s">
        <v>213</v>
      </c>
      <c r="M739" t="s">
        <v>1987</v>
      </c>
      <c r="O739">
        <v>28</v>
      </c>
      <c r="Q739" s="2"/>
      <c r="S739">
        <v>0</v>
      </c>
      <c r="T739" t="s">
        <v>213</v>
      </c>
      <c r="W739" t="s">
        <v>214</v>
      </c>
      <c r="X739">
        <v>0</v>
      </c>
    </row>
    <row r="740" spans="1:24" x14ac:dyDescent="0.25">
      <c r="A740">
        <v>1778</v>
      </c>
      <c r="B740" t="s">
        <v>1988</v>
      </c>
      <c r="C740" t="s">
        <v>1989</v>
      </c>
      <c r="D740" t="s">
        <v>914</v>
      </c>
      <c r="G740" s="2">
        <v>38721</v>
      </c>
      <c r="H740" s="2"/>
      <c r="J740" t="s">
        <v>211</v>
      </c>
      <c r="K740" t="s">
        <v>398</v>
      </c>
      <c r="L740" t="s">
        <v>213</v>
      </c>
      <c r="M740" t="s">
        <v>1990</v>
      </c>
      <c r="O740">
        <v>28</v>
      </c>
      <c r="Q740" s="2"/>
      <c r="S740">
        <v>0</v>
      </c>
      <c r="T740" t="s">
        <v>213</v>
      </c>
      <c r="W740" t="s">
        <v>214</v>
      </c>
      <c r="X740">
        <v>0</v>
      </c>
    </row>
    <row r="741" spans="1:24" x14ac:dyDescent="0.25">
      <c r="A741">
        <v>1779</v>
      </c>
      <c r="B741" t="s">
        <v>1991</v>
      </c>
      <c r="C741" t="s">
        <v>1992</v>
      </c>
      <c r="D741" t="s">
        <v>241</v>
      </c>
      <c r="G741" s="2">
        <v>40603</v>
      </c>
      <c r="H741" s="2"/>
      <c r="I741" t="s">
        <v>226</v>
      </c>
      <c r="J741" t="s">
        <v>211</v>
      </c>
      <c r="K741" t="s">
        <v>353</v>
      </c>
      <c r="L741" t="s">
        <v>213</v>
      </c>
      <c r="O741">
        <v>0</v>
      </c>
      <c r="Q741" s="2"/>
      <c r="S741">
        <v>0</v>
      </c>
      <c r="T741" t="s">
        <v>213</v>
      </c>
      <c r="W741" t="s">
        <v>214</v>
      </c>
      <c r="X741">
        <v>0</v>
      </c>
    </row>
    <row r="742" spans="1:24" x14ac:dyDescent="0.25">
      <c r="A742">
        <v>1780</v>
      </c>
      <c r="B742" t="s">
        <v>1993</v>
      </c>
      <c r="C742" t="s">
        <v>1994</v>
      </c>
      <c r="D742" t="s">
        <v>251</v>
      </c>
      <c r="G742" s="2">
        <v>40603</v>
      </c>
      <c r="H742" s="2"/>
      <c r="I742" t="s">
        <v>226</v>
      </c>
      <c r="J742" t="s">
        <v>211</v>
      </c>
      <c r="K742" t="s">
        <v>353</v>
      </c>
      <c r="L742" t="s">
        <v>213</v>
      </c>
      <c r="O742">
        <v>0</v>
      </c>
      <c r="Q742" s="2"/>
      <c r="S742">
        <v>0</v>
      </c>
      <c r="T742" t="s">
        <v>213</v>
      </c>
      <c r="W742" t="s">
        <v>214</v>
      </c>
      <c r="X742">
        <v>0</v>
      </c>
    </row>
    <row r="743" spans="1:24" x14ac:dyDescent="0.25">
      <c r="A743">
        <v>1781</v>
      </c>
      <c r="B743" t="s">
        <v>1995</v>
      </c>
      <c r="C743" t="s">
        <v>1996</v>
      </c>
      <c r="D743" t="s">
        <v>256</v>
      </c>
      <c r="G743" s="2">
        <v>40603</v>
      </c>
      <c r="H743" s="2"/>
      <c r="I743" t="s">
        <v>226</v>
      </c>
      <c r="J743" t="s">
        <v>211</v>
      </c>
      <c r="K743" t="s">
        <v>353</v>
      </c>
      <c r="L743" t="s">
        <v>213</v>
      </c>
      <c r="O743">
        <v>0</v>
      </c>
      <c r="Q743" s="2"/>
      <c r="S743">
        <v>0</v>
      </c>
      <c r="T743" t="s">
        <v>213</v>
      </c>
      <c r="W743" t="s">
        <v>214</v>
      </c>
      <c r="X743">
        <v>0</v>
      </c>
    </row>
    <row r="744" spans="1:24" x14ac:dyDescent="0.25">
      <c r="A744">
        <v>1782</v>
      </c>
      <c r="B744" t="s">
        <v>1997</v>
      </c>
      <c r="C744" t="s">
        <v>1998</v>
      </c>
      <c r="D744" t="s">
        <v>210</v>
      </c>
      <c r="G744" s="2">
        <v>40603</v>
      </c>
      <c r="H744" s="2"/>
      <c r="J744" t="s">
        <v>211</v>
      </c>
      <c r="K744" t="s">
        <v>353</v>
      </c>
      <c r="L744" t="s">
        <v>213</v>
      </c>
      <c r="O744">
        <v>0</v>
      </c>
      <c r="Q744" s="2"/>
      <c r="S744">
        <v>0</v>
      </c>
      <c r="T744" t="s">
        <v>213</v>
      </c>
      <c r="W744" t="s">
        <v>214</v>
      </c>
      <c r="X744">
        <v>0</v>
      </c>
    </row>
    <row r="745" spans="1:24" x14ac:dyDescent="0.25">
      <c r="A745">
        <v>1783</v>
      </c>
      <c r="B745" t="s">
        <v>1999</v>
      </c>
      <c r="C745" t="s">
        <v>2000</v>
      </c>
      <c r="D745" t="s">
        <v>232</v>
      </c>
      <c r="G745" s="2">
        <v>40603</v>
      </c>
      <c r="H745" s="2"/>
      <c r="I745" t="s">
        <v>226</v>
      </c>
      <c r="J745" t="s">
        <v>211</v>
      </c>
      <c r="K745" t="s">
        <v>353</v>
      </c>
      <c r="L745" t="s">
        <v>213</v>
      </c>
      <c r="O745">
        <v>0</v>
      </c>
      <c r="Q745" s="2"/>
      <c r="S745">
        <v>0</v>
      </c>
      <c r="T745" t="s">
        <v>213</v>
      </c>
      <c r="W745" t="s">
        <v>214</v>
      </c>
      <c r="X745">
        <v>0</v>
      </c>
    </row>
    <row r="746" spans="1:24" x14ac:dyDescent="0.25">
      <c r="A746">
        <v>1784</v>
      </c>
      <c r="B746" t="s">
        <v>2001</v>
      </c>
      <c r="C746" t="s">
        <v>2002</v>
      </c>
      <c r="D746" t="s">
        <v>222</v>
      </c>
      <c r="G746" s="2">
        <v>40603</v>
      </c>
      <c r="H746" s="2"/>
      <c r="I746" t="s">
        <v>218</v>
      </c>
      <c r="J746" t="s">
        <v>211</v>
      </c>
      <c r="K746" t="s">
        <v>353</v>
      </c>
      <c r="L746" t="s">
        <v>213</v>
      </c>
      <c r="O746">
        <v>0</v>
      </c>
      <c r="Q746" s="2"/>
      <c r="S746">
        <v>0</v>
      </c>
      <c r="T746" t="s">
        <v>213</v>
      </c>
      <c r="W746" t="s">
        <v>214</v>
      </c>
      <c r="X746">
        <v>0</v>
      </c>
    </row>
    <row r="747" spans="1:24" x14ac:dyDescent="0.25">
      <c r="A747">
        <v>1785</v>
      </c>
      <c r="B747" t="s">
        <v>2003</v>
      </c>
      <c r="C747" t="s">
        <v>2004</v>
      </c>
      <c r="D747" t="s">
        <v>229</v>
      </c>
      <c r="G747" s="2">
        <v>40603</v>
      </c>
      <c r="H747" s="2"/>
      <c r="I747" t="s">
        <v>226</v>
      </c>
      <c r="J747" t="s">
        <v>211</v>
      </c>
      <c r="K747" t="s">
        <v>353</v>
      </c>
      <c r="L747" t="s">
        <v>213</v>
      </c>
      <c r="O747">
        <v>0</v>
      </c>
      <c r="Q747" s="2"/>
      <c r="S747">
        <v>0</v>
      </c>
      <c r="T747" t="s">
        <v>213</v>
      </c>
      <c r="W747" t="s">
        <v>214</v>
      </c>
      <c r="X747">
        <v>0</v>
      </c>
    </row>
    <row r="748" spans="1:24" x14ac:dyDescent="0.25">
      <c r="A748">
        <v>1786</v>
      </c>
      <c r="B748" t="s">
        <v>2005</v>
      </c>
      <c r="C748" t="s">
        <v>2006</v>
      </c>
      <c r="D748" t="s">
        <v>225</v>
      </c>
      <c r="F748" t="s">
        <v>424</v>
      </c>
      <c r="G748" s="2">
        <v>40603</v>
      </c>
      <c r="H748" s="2"/>
      <c r="I748" t="s">
        <v>226</v>
      </c>
      <c r="J748" t="s">
        <v>211</v>
      </c>
      <c r="K748" t="s">
        <v>353</v>
      </c>
      <c r="L748" t="s">
        <v>213</v>
      </c>
      <c r="O748">
        <v>38</v>
      </c>
      <c r="Q748" s="2"/>
      <c r="S748">
        <v>0</v>
      </c>
      <c r="T748" t="s">
        <v>213</v>
      </c>
      <c r="W748" t="s">
        <v>214</v>
      </c>
      <c r="X748">
        <v>0</v>
      </c>
    </row>
    <row r="749" spans="1:24" x14ac:dyDescent="0.25">
      <c r="A749">
        <v>1787</v>
      </c>
      <c r="B749" t="s">
        <v>2007</v>
      </c>
      <c r="C749" t="s">
        <v>2008</v>
      </c>
      <c r="D749" t="s">
        <v>245</v>
      </c>
      <c r="F749" t="s">
        <v>2009</v>
      </c>
      <c r="G749" s="2">
        <v>40603</v>
      </c>
      <c r="H749" s="2"/>
      <c r="I749" t="s">
        <v>226</v>
      </c>
      <c r="J749" t="s">
        <v>211</v>
      </c>
      <c r="K749" t="s">
        <v>353</v>
      </c>
      <c r="L749" t="s">
        <v>213</v>
      </c>
      <c r="O749">
        <v>5148</v>
      </c>
      <c r="Q749" s="2"/>
      <c r="S749">
        <v>0</v>
      </c>
      <c r="T749" t="s">
        <v>213</v>
      </c>
      <c r="W749" t="s">
        <v>214</v>
      </c>
      <c r="X749">
        <v>0</v>
      </c>
    </row>
    <row r="750" spans="1:24" x14ac:dyDescent="0.25">
      <c r="A750">
        <v>1788</v>
      </c>
      <c r="B750" t="s">
        <v>2010</v>
      </c>
      <c r="C750" t="s">
        <v>2011</v>
      </c>
      <c r="D750" t="s">
        <v>412</v>
      </c>
      <c r="G750" s="2">
        <v>40603</v>
      </c>
      <c r="H750" s="2"/>
      <c r="I750" t="s">
        <v>226</v>
      </c>
      <c r="J750" t="s">
        <v>211</v>
      </c>
      <c r="K750" t="s">
        <v>353</v>
      </c>
      <c r="L750" t="s">
        <v>213</v>
      </c>
      <c r="O750">
        <v>7258</v>
      </c>
      <c r="Q750" s="2"/>
      <c r="S750">
        <v>0</v>
      </c>
      <c r="T750" t="s">
        <v>213</v>
      </c>
      <c r="W750" t="s">
        <v>214</v>
      </c>
      <c r="X750">
        <v>0</v>
      </c>
    </row>
    <row r="751" spans="1:24" x14ac:dyDescent="0.25">
      <c r="A751">
        <v>1789</v>
      </c>
      <c r="B751" t="s">
        <v>2012</v>
      </c>
      <c r="C751" t="s">
        <v>2013</v>
      </c>
      <c r="D751" t="s">
        <v>311</v>
      </c>
      <c r="G751" s="2">
        <v>40603</v>
      </c>
      <c r="H751" s="2"/>
      <c r="I751" t="s">
        <v>226</v>
      </c>
      <c r="J751" t="s">
        <v>211</v>
      </c>
      <c r="K751" t="s">
        <v>353</v>
      </c>
      <c r="L751" t="s">
        <v>213</v>
      </c>
      <c r="O751">
        <v>6642</v>
      </c>
      <c r="Q751" s="2"/>
      <c r="S751">
        <v>0</v>
      </c>
      <c r="T751" t="s">
        <v>213</v>
      </c>
      <c r="W751" t="s">
        <v>214</v>
      </c>
      <c r="X751">
        <v>0</v>
      </c>
    </row>
    <row r="752" spans="1:24" x14ac:dyDescent="0.25">
      <c r="A752">
        <v>1790</v>
      </c>
      <c r="B752" t="s">
        <v>2014</v>
      </c>
      <c r="C752" t="s">
        <v>2015</v>
      </c>
      <c r="D752" t="s">
        <v>297</v>
      </c>
      <c r="G752" s="2">
        <v>40603</v>
      </c>
      <c r="H752" s="2"/>
      <c r="I752" t="s">
        <v>226</v>
      </c>
      <c r="J752" t="s">
        <v>211</v>
      </c>
      <c r="K752" t="s">
        <v>353</v>
      </c>
      <c r="L752" t="s">
        <v>213</v>
      </c>
      <c r="O752">
        <v>0</v>
      </c>
      <c r="Q752" s="2"/>
      <c r="S752">
        <v>0</v>
      </c>
      <c r="T752" t="s">
        <v>213</v>
      </c>
      <c r="W752" t="s">
        <v>214</v>
      </c>
      <c r="X752">
        <v>0</v>
      </c>
    </row>
    <row r="753" spans="1:26" x14ac:dyDescent="0.25">
      <c r="A753">
        <v>1791</v>
      </c>
      <c r="B753" t="s">
        <v>2016</v>
      </c>
      <c r="C753" t="s">
        <v>2017</v>
      </c>
      <c r="D753" t="s">
        <v>338</v>
      </c>
      <c r="G753" s="2">
        <v>40603</v>
      </c>
      <c r="H753" s="2"/>
      <c r="I753" t="s">
        <v>226</v>
      </c>
      <c r="J753" t="s">
        <v>211</v>
      </c>
      <c r="K753" t="s">
        <v>353</v>
      </c>
      <c r="L753" t="s">
        <v>213</v>
      </c>
      <c r="O753">
        <v>0</v>
      </c>
      <c r="Q753" s="2"/>
      <c r="S753">
        <v>0</v>
      </c>
      <c r="T753" t="s">
        <v>213</v>
      </c>
      <c r="W753" t="s">
        <v>214</v>
      </c>
      <c r="X753">
        <v>0</v>
      </c>
    </row>
    <row r="754" spans="1:26" x14ac:dyDescent="0.25">
      <c r="A754">
        <v>1792</v>
      </c>
      <c r="B754" t="s">
        <v>2018</v>
      </c>
      <c r="C754" t="s">
        <v>2019</v>
      </c>
      <c r="D754" t="s">
        <v>656</v>
      </c>
      <c r="G754" s="2">
        <v>40603</v>
      </c>
      <c r="H754" s="2"/>
      <c r="I754" t="s">
        <v>226</v>
      </c>
      <c r="J754" t="s">
        <v>211</v>
      </c>
      <c r="K754" t="s">
        <v>353</v>
      </c>
      <c r="L754" t="s">
        <v>213</v>
      </c>
      <c r="O754">
        <v>0</v>
      </c>
      <c r="Q754" s="2"/>
      <c r="S754">
        <v>0</v>
      </c>
      <c r="T754" t="s">
        <v>213</v>
      </c>
      <c r="W754" t="s">
        <v>214</v>
      </c>
      <c r="X754">
        <v>0</v>
      </c>
    </row>
    <row r="755" spans="1:26" x14ac:dyDescent="0.25">
      <c r="A755">
        <v>1793</v>
      </c>
      <c r="B755" t="s">
        <v>2020</v>
      </c>
      <c r="C755" t="s">
        <v>2021</v>
      </c>
      <c r="D755" t="s">
        <v>285</v>
      </c>
      <c r="G755" s="2">
        <v>40603</v>
      </c>
      <c r="H755" s="2"/>
      <c r="I755" t="s">
        <v>226</v>
      </c>
      <c r="J755" t="s">
        <v>211</v>
      </c>
      <c r="K755" t="s">
        <v>353</v>
      </c>
      <c r="L755" t="s">
        <v>213</v>
      </c>
      <c r="O755">
        <v>0</v>
      </c>
      <c r="Q755" s="2"/>
      <c r="S755">
        <v>0</v>
      </c>
      <c r="T755" t="s">
        <v>213</v>
      </c>
      <c r="W755" t="s">
        <v>214</v>
      </c>
      <c r="X755">
        <v>0</v>
      </c>
    </row>
    <row r="756" spans="1:26" x14ac:dyDescent="0.25">
      <c r="A756">
        <v>1794</v>
      </c>
      <c r="B756" t="s">
        <v>2022</v>
      </c>
      <c r="C756" t="s">
        <v>2023</v>
      </c>
      <c r="D756" t="s">
        <v>300</v>
      </c>
      <c r="G756" s="2">
        <v>40603</v>
      </c>
      <c r="H756" s="2"/>
      <c r="I756" t="s">
        <v>226</v>
      </c>
      <c r="J756" t="s">
        <v>211</v>
      </c>
      <c r="K756" t="s">
        <v>353</v>
      </c>
      <c r="L756" t="s">
        <v>213</v>
      </c>
      <c r="O756">
        <v>0</v>
      </c>
      <c r="Q756" s="2"/>
      <c r="S756">
        <v>0</v>
      </c>
      <c r="T756" t="s">
        <v>213</v>
      </c>
      <c r="W756" t="s">
        <v>214</v>
      </c>
      <c r="X756">
        <v>0</v>
      </c>
    </row>
    <row r="757" spans="1:26" x14ac:dyDescent="0.25">
      <c r="A757">
        <v>1795</v>
      </c>
      <c r="B757" t="s">
        <v>2024</v>
      </c>
      <c r="C757" t="s">
        <v>2025</v>
      </c>
      <c r="D757" t="s">
        <v>217</v>
      </c>
      <c r="G757" s="2">
        <v>40603</v>
      </c>
      <c r="H757" s="2"/>
      <c r="I757" t="s">
        <v>218</v>
      </c>
      <c r="J757" t="s">
        <v>211</v>
      </c>
      <c r="K757" t="s">
        <v>353</v>
      </c>
      <c r="L757" t="s">
        <v>213</v>
      </c>
      <c r="O757">
        <v>0</v>
      </c>
      <c r="Q757" s="2"/>
      <c r="S757">
        <v>0</v>
      </c>
      <c r="T757" t="s">
        <v>213</v>
      </c>
      <c r="W757" t="s">
        <v>214</v>
      </c>
      <c r="X757">
        <v>0</v>
      </c>
    </row>
    <row r="758" spans="1:26" x14ac:dyDescent="0.25">
      <c r="A758">
        <v>1796</v>
      </c>
      <c r="B758" t="s">
        <v>2026</v>
      </c>
      <c r="C758" t="s">
        <v>2027</v>
      </c>
      <c r="D758" t="s">
        <v>308</v>
      </c>
      <c r="G758" s="2">
        <v>40603</v>
      </c>
      <c r="H758" s="2"/>
      <c r="I758" t="s">
        <v>218</v>
      </c>
      <c r="J758" t="s">
        <v>211</v>
      </c>
      <c r="K758" t="s">
        <v>353</v>
      </c>
      <c r="L758" t="s">
        <v>213</v>
      </c>
      <c r="O758">
        <v>8</v>
      </c>
      <c r="Q758" s="2"/>
      <c r="S758">
        <v>0</v>
      </c>
      <c r="T758" t="s">
        <v>213</v>
      </c>
      <c r="W758" t="s">
        <v>214</v>
      </c>
      <c r="X758">
        <v>0</v>
      </c>
    </row>
    <row r="759" spans="1:26" x14ac:dyDescent="0.25">
      <c r="A759">
        <v>1797</v>
      </c>
      <c r="B759" t="s">
        <v>2028</v>
      </c>
      <c r="C759" t="s">
        <v>2029</v>
      </c>
      <c r="D759" t="s">
        <v>238</v>
      </c>
      <c r="G759" s="2">
        <v>40603</v>
      </c>
      <c r="H759" s="2"/>
      <c r="I759" t="s">
        <v>218</v>
      </c>
      <c r="J759" t="s">
        <v>211</v>
      </c>
      <c r="K759" t="s">
        <v>353</v>
      </c>
      <c r="L759" t="s">
        <v>213</v>
      </c>
      <c r="O759">
        <v>8</v>
      </c>
      <c r="Q759" s="2"/>
      <c r="S759">
        <v>0</v>
      </c>
      <c r="T759" t="s">
        <v>213</v>
      </c>
      <c r="W759" t="s">
        <v>214</v>
      </c>
      <c r="X759">
        <v>0</v>
      </c>
    </row>
    <row r="760" spans="1:26" x14ac:dyDescent="0.25">
      <c r="A760">
        <v>1798</v>
      </c>
      <c r="B760" t="s">
        <v>2030</v>
      </c>
      <c r="C760" t="s">
        <v>2031</v>
      </c>
      <c r="D760" t="s">
        <v>235</v>
      </c>
      <c r="G760" s="2">
        <v>40603</v>
      </c>
      <c r="H760" s="2"/>
      <c r="I760" t="s">
        <v>218</v>
      </c>
      <c r="J760" t="s">
        <v>211</v>
      </c>
      <c r="K760" t="s">
        <v>353</v>
      </c>
      <c r="L760" t="s">
        <v>213</v>
      </c>
      <c r="O760">
        <v>0</v>
      </c>
      <c r="Q760" s="2"/>
      <c r="S760">
        <v>0</v>
      </c>
      <c r="T760" t="s">
        <v>213</v>
      </c>
      <c r="W760" t="s">
        <v>214</v>
      </c>
      <c r="X760">
        <v>0</v>
      </c>
    </row>
    <row r="761" spans="1:26" x14ac:dyDescent="0.25">
      <c r="A761">
        <v>1799</v>
      </c>
      <c r="B761" t="s">
        <v>2032</v>
      </c>
      <c r="C761" t="s">
        <v>2033</v>
      </c>
      <c r="D761" t="s">
        <v>633</v>
      </c>
      <c r="G761" s="2">
        <v>40603</v>
      </c>
      <c r="H761" s="2"/>
      <c r="I761" t="s">
        <v>218</v>
      </c>
      <c r="J761" t="s">
        <v>211</v>
      </c>
      <c r="K761" t="s">
        <v>353</v>
      </c>
      <c r="L761" t="s">
        <v>213</v>
      </c>
      <c r="O761">
        <v>0</v>
      </c>
      <c r="Q761" s="2"/>
      <c r="S761">
        <v>0</v>
      </c>
      <c r="T761" t="s">
        <v>213</v>
      </c>
      <c r="W761" t="s">
        <v>214</v>
      </c>
      <c r="X761">
        <v>0</v>
      </c>
    </row>
    <row r="762" spans="1:26" x14ac:dyDescent="0.25">
      <c r="A762">
        <v>1800</v>
      </c>
      <c r="B762" t="s">
        <v>2034</v>
      </c>
      <c r="C762" t="s">
        <v>2035</v>
      </c>
      <c r="D762" t="s">
        <v>630</v>
      </c>
      <c r="G762" s="2">
        <v>40603</v>
      </c>
      <c r="H762" s="2"/>
      <c r="I762" t="s">
        <v>218</v>
      </c>
      <c r="J762" t="s">
        <v>211</v>
      </c>
      <c r="K762" t="s">
        <v>353</v>
      </c>
      <c r="L762" t="s">
        <v>213</v>
      </c>
      <c r="O762">
        <v>0</v>
      </c>
      <c r="Q762" s="2"/>
      <c r="S762">
        <v>0</v>
      </c>
      <c r="T762" t="s">
        <v>213</v>
      </c>
      <c r="W762" t="s">
        <v>214</v>
      </c>
      <c r="X762">
        <v>0</v>
      </c>
    </row>
    <row r="763" spans="1:26" x14ac:dyDescent="0.25">
      <c r="A763">
        <v>1801</v>
      </c>
      <c r="B763" t="s">
        <v>2036</v>
      </c>
      <c r="C763" t="s">
        <v>2037</v>
      </c>
      <c r="D763" t="s">
        <v>356</v>
      </c>
      <c r="G763" s="2">
        <v>40603</v>
      </c>
      <c r="H763" s="2"/>
      <c r="I763" t="s">
        <v>218</v>
      </c>
      <c r="J763" t="s">
        <v>211</v>
      </c>
      <c r="K763" t="s">
        <v>353</v>
      </c>
      <c r="L763" t="s">
        <v>213</v>
      </c>
      <c r="O763">
        <v>186</v>
      </c>
      <c r="Q763" s="2"/>
      <c r="S763">
        <v>0</v>
      </c>
      <c r="T763" t="s">
        <v>213</v>
      </c>
      <c r="W763" t="s">
        <v>214</v>
      </c>
      <c r="X763">
        <v>0</v>
      </c>
    </row>
    <row r="764" spans="1:26" x14ac:dyDescent="0.25">
      <c r="A764">
        <v>1454</v>
      </c>
      <c r="B764" t="s">
        <v>2038</v>
      </c>
      <c r="C764" t="s">
        <v>2039</v>
      </c>
      <c r="D764" t="s">
        <v>389</v>
      </c>
      <c r="F764" t="s">
        <v>12889</v>
      </c>
      <c r="G764" s="2">
        <v>38807</v>
      </c>
      <c r="H764" s="2"/>
      <c r="I764" t="s">
        <v>226</v>
      </c>
      <c r="J764" t="s">
        <v>211</v>
      </c>
      <c r="K764" t="s">
        <v>14924</v>
      </c>
      <c r="L764" t="s">
        <v>213</v>
      </c>
      <c r="M764" t="s">
        <v>2041</v>
      </c>
      <c r="O764">
        <v>0</v>
      </c>
      <c r="Q764" s="2"/>
      <c r="R764" t="s">
        <v>2042</v>
      </c>
      <c r="S764">
        <v>0</v>
      </c>
      <c r="T764" t="s">
        <v>213</v>
      </c>
      <c r="W764" t="s">
        <v>214</v>
      </c>
      <c r="X764">
        <v>0</v>
      </c>
      <c r="Z764" t="s">
        <v>15094</v>
      </c>
    </row>
    <row r="765" spans="1:26" x14ac:dyDescent="0.25">
      <c r="A765">
        <v>1455</v>
      </c>
      <c r="B765" t="s">
        <v>2043</v>
      </c>
      <c r="C765" t="s">
        <v>2044</v>
      </c>
      <c r="D765" t="s">
        <v>389</v>
      </c>
      <c r="F765" t="s">
        <v>14925</v>
      </c>
      <c r="G765" s="2">
        <v>38139</v>
      </c>
      <c r="H765" s="2"/>
      <c r="I765" t="s">
        <v>226</v>
      </c>
      <c r="J765" t="s">
        <v>211</v>
      </c>
      <c r="K765" t="s">
        <v>14924</v>
      </c>
      <c r="L765" t="s">
        <v>213</v>
      </c>
      <c r="M765" t="s">
        <v>2045</v>
      </c>
      <c r="O765">
        <v>0</v>
      </c>
      <c r="P765" t="s">
        <v>392</v>
      </c>
      <c r="Q765" s="2"/>
      <c r="R765" t="s">
        <v>2046</v>
      </c>
      <c r="S765">
        <v>0</v>
      </c>
      <c r="T765" t="s">
        <v>213</v>
      </c>
      <c r="W765" t="s">
        <v>214</v>
      </c>
      <c r="X765">
        <v>0</v>
      </c>
      <c r="Z765" t="s">
        <v>15094</v>
      </c>
    </row>
    <row r="766" spans="1:26" x14ac:dyDescent="0.25">
      <c r="A766">
        <v>1457</v>
      </c>
      <c r="B766" t="s">
        <v>2047</v>
      </c>
      <c r="C766" t="s">
        <v>2048</v>
      </c>
      <c r="D766" t="s">
        <v>389</v>
      </c>
      <c r="G766" s="2">
        <v>37257</v>
      </c>
      <c r="H766" s="2"/>
      <c r="I766" t="s">
        <v>226</v>
      </c>
      <c r="J766" t="s">
        <v>211</v>
      </c>
      <c r="K766" t="s">
        <v>2040</v>
      </c>
      <c r="L766" t="s">
        <v>213</v>
      </c>
      <c r="M766" t="s">
        <v>2049</v>
      </c>
      <c r="O766">
        <v>0</v>
      </c>
      <c r="P766" t="s">
        <v>392</v>
      </c>
      <c r="Q766" s="2"/>
      <c r="R766" t="s">
        <v>2050</v>
      </c>
      <c r="S766">
        <v>0</v>
      </c>
      <c r="T766" t="s">
        <v>213</v>
      </c>
      <c r="W766" t="s">
        <v>214</v>
      </c>
      <c r="X766">
        <v>0</v>
      </c>
    </row>
    <row r="767" spans="1:26" x14ac:dyDescent="0.25">
      <c r="A767">
        <v>1458</v>
      </c>
      <c r="B767" t="s">
        <v>2051</v>
      </c>
      <c r="C767" t="s">
        <v>2052</v>
      </c>
      <c r="D767" t="s">
        <v>389</v>
      </c>
      <c r="G767" s="2">
        <v>39356</v>
      </c>
      <c r="H767" s="2">
        <v>44408</v>
      </c>
      <c r="I767" t="s">
        <v>226</v>
      </c>
      <c r="J767" t="s">
        <v>211</v>
      </c>
      <c r="K767" t="s">
        <v>2040</v>
      </c>
      <c r="L767" t="s">
        <v>213</v>
      </c>
      <c r="M767" t="s">
        <v>2053</v>
      </c>
      <c r="O767">
        <v>0</v>
      </c>
      <c r="Q767" s="2"/>
      <c r="R767" t="s">
        <v>2054</v>
      </c>
      <c r="S767">
        <v>0</v>
      </c>
      <c r="T767" t="s">
        <v>213</v>
      </c>
      <c r="W767" t="s">
        <v>214</v>
      </c>
      <c r="X767">
        <v>0</v>
      </c>
    </row>
    <row r="768" spans="1:26" x14ac:dyDescent="0.25">
      <c r="A768">
        <v>1459</v>
      </c>
      <c r="B768" t="s">
        <v>2055</v>
      </c>
      <c r="C768" t="s">
        <v>2056</v>
      </c>
      <c r="D768" t="s">
        <v>389</v>
      </c>
      <c r="G768" s="2">
        <v>37257</v>
      </c>
      <c r="H768" s="2"/>
      <c r="I768" t="s">
        <v>226</v>
      </c>
      <c r="J768" t="s">
        <v>211</v>
      </c>
      <c r="K768" t="s">
        <v>2040</v>
      </c>
      <c r="L768" t="s">
        <v>213</v>
      </c>
      <c r="M768" t="s">
        <v>2057</v>
      </c>
      <c r="O768">
        <v>0</v>
      </c>
      <c r="Q768" s="2"/>
      <c r="R768" t="s">
        <v>2058</v>
      </c>
      <c r="S768">
        <v>0</v>
      </c>
      <c r="T768" t="s">
        <v>213</v>
      </c>
      <c r="W768" t="s">
        <v>214</v>
      </c>
      <c r="X768">
        <v>0</v>
      </c>
    </row>
    <row r="769" spans="1:24" x14ac:dyDescent="0.25">
      <c r="A769">
        <v>1460</v>
      </c>
      <c r="B769" t="s">
        <v>2059</v>
      </c>
      <c r="C769" t="s">
        <v>2060</v>
      </c>
      <c r="D769" t="s">
        <v>389</v>
      </c>
      <c r="E769" t="s">
        <v>2061</v>
      </c>
      <c r="F769" t="s">
        <v>2062</v>
      </c>
      <c r="G769" s="2">
        <v>37085</v>
      </c>
      <c r="H769" s="2"/>
      <c r="I769" t="s">
        <v>226</v>
      </c>
      <c r="J769" t="s">
        <v>211</v>
      </c>
      <c r="K769" t="s">
        <v>2040</v>
      </c>
      <c r="L769" t="s">
        <v>213</v>
      </c>
      <c r="M769" t="s">
        <v>2063</v>
      </c>
      <c r="O769">
        <v>0</v>
      </c>
      <c r="P769" t="s">
        <v>2064</v>
      </c>
      <c r="Q769" s="2"/>
      <c r="R769" t="s">
        <v>2065</v>
      </c>
      <c r="S769">
        <v>0</v>
      </c>
      <c r="T769" t="s">
        <v>213</v>
      </c>
      <c r="W769" t="s">
        <v>214</v>
      </c>
      <c r="X769">
        <v>0</v>
      </c>
    </row>
    <row r="770" spans="1:24" x14ac:dyDescent="0.25">
      <c r="A770">
        <v>1461</v>
      </c>
      <c r="B770" t="s">
        <v>2066</v>
      </c>
      <c r="C770" t="s">
        <v>14926</v>
      </c>
      <c r="D770" t="s">
        <v>389</v>
      </c>
      <c r="E770" t="s">
        <v>14927</v>
      </c>
      <c r="G770" s="2">
        <v>39630</v>
      </c>
      <c r="H770" s="2">
        <v>44255</v>
      </c>
      <c r="I770" t="s">
        <v>226</v>
      </c>
      <c r="J770" t="s">
        <v>211</v>
      </c>
      <c r="K770" t="s">
        <v>2067</v>
      </c>
      <c r="L770" t="s">
        <v>213</v>
      </c>
      <c r="M770" t="s">
        <v>14928</v>
      </c>
      <c r="O770">
        <v>0</v>
      </c>
      <c r="Q770" s="2"/>
      <c r="S770">
        <v>0</v>
      </c>
      <c r="T770" t="s">
        <v>213</v>
      </c>
      <c r="W770" t="s">
        <v>214</v>
      </c>
      <c r="X770">
        <v>0</v>
      </c>
    </row>
    <row r="771" spans="1:24" x14ac:dyDescent="0.25">
      <c r="A771">
        <v>1462</v>
      </c>
      <c r="B771" t="s">
        <v>2068</v>
      </c>
      <c r="C771" t="s">
        <v>14929</v>
      </c>
      <c r="D771" t="s">
        <v>389</v>
      </c>
      <c r="E771" t="s">
        <v>14930</v>
      </c>
      <c r="F771" t="s">
        <v>2069</v>
      </c>
      <c r="G771" s="2">
        <v>37895</v>
      </c>
      <c r="H771" s="2">
        <v>44255</v>
      </c>
      <c r="I771" t="s">
        <v>226</v>
      </c>
      <c r="J771" t="s">
        <v>211</v>
      </c>
      <c r="K771" t="s">
        <v>2067</v>
      </c>
      <c r="L771" t="s">
        <v>213</v>
      </c>
      <c r="M771" t="s">
        <v>14931</v>
      </c>
      <c r="O771">
        <v>0</v>
      </c>
      <c r="Q771" s="2"/>
      <c r="S771">
        <v>0</v>
      </c>
      <c r="T771" t="s">
        <v>213</v>
      </c>
      <c r="W771" t="s">
        <v>214</v>
      </c>
      <c r="X771">
        <v>0</v>
      </c>
    </row>
    <row r="772" spans="1:24" x14ac:dyDescent="0.25">
      <c r="A772">
        <v>1463</v>
      </c>
      <c r="B772" t="s">
        <v>2070</v>
      </c>
      <c r="C772" t="s">
        <v>14932</v>
      </c>
      <c r="D772" t="s">
        <v>389</v>
      </c>
      <c r="E772" t="s">
        <v>14933</v>
      </c>
      <c r="G772" s="2">
        <v>30682</v>
      </c>
      <c r="H772" s="2">
        <v>44255</v>
      </c>
      <c r="I772" t="s">
        <v>226</v>
      </c>
      <c r="J772" t="s">
        <v>211</v>
      </c>
      <c r="K772" t="s">
        <v>2067</v>
      </c>
      <c r="L772" t="s">
        <v>213</v>
      </c>
      <c r="M772" t="s">
        <v>14934</v>
      </c>
      <c r="O772">
        <v>0</v>
      </c>
      <c r="P772" t="s">
        <v>14935</v>
      </c>
      <c r="Q772" s="2"/>
      <c r="R772" t="s">
        <v>14932</v>
      </c>
      <c r="S772">
        <v>0</v>
      </c>
      <c r="T772" t="s">
        <v>213</v>
      </c>
      <c r="W772" t="s">
        <v>214</v>
      </c>
      <c r="X772">
        <v>0</v>
      </c>
    </row>
    <row r="773" spans="1:24" x14ac:dyDescent="0.25">
      <c r="A773">
        <v>1464</v>
      </c>
      <c r="B773" t="s">
        <v>2071</v>
      </c>
      <c r="C773" t="s">
        <v>14936</v>
      </c>
      <c r="D773" t="s">
        <v>389</v>
      </c>
      <c r="E773" t="s">
        <v>14937</v>
      </c>
      <c r="G773" s="2">
        <v>38047</v>
      </c>
      <c r="H773" s="2">
        <v>44255</v>
      </c>
      <c r="I773" t="s">
        <v>226</v>
      </c>
      <c r="J773" t="s">
        <v>211</v>
      </c>
      <c r="K773" t="s">
        <v>2067</v>
      </c>
      <c r="L773" t="s">
        <v>213</v>
      </c>
      <c r="M773" t="s">
        <v>14938</v>
      </c>
      <c r="O773">
        <v>0</v>
      </c>
      <c r="P773" t="s">
        <v>14939</v>
      </c>
      <c r="Q773" s="2"/>
      <c r="R773" t="s">
        <v>14936</v>
      </c>
      <c r="S773">
        <v>0</v>
      </c>
      <c r="T773" t="s">
        <v>213</v>
      </c>
      <c r="W773" t="s">
        <v>214</v>
      </c>
      <c r="X773">
        <v>0</v>
      </c>
    </row>
    <row r="774" spans="1:24" x14ac:dyDescent="0.25">
      <c r="A774">
        <v>1466</v>
      </c>
      <c r="B774" t="s">
        <v>2072</v>
      </c>
      <c r="C774" t="s">
        <v>2073</v>
      </c>
      <c r="D774" t="s">
        <v>389</v>
      </c>
      <c r="E774" t="s">
        <v>2074</v>
      </c>
      <c r="F774" t="s">
        <v>2075</v>
      </c>
      <c r="G774" s="2">
        <v>37681</v>
      </c>
      <c r="H774" s="2">
        <v>44255</v>
      </c>
      <c r="I774" t="s">
        <v>226</v>
      </c>
      <c r="J774" t="s">
        <v>211</v>
      </c>
      <c r="K774" t="s">
        <v>2067</v>
      </c>
      <c r="L774" t="s">
        <v>213</v>
      </c>
      <c r="M774" t="s">
        <v>2076</v>
      </c>
      <c r="O774">
        <v>0</v>
      </c>
      <c r="P774" t="s">
        <v>2077</v>
      </c>
      <c r="Q774" s="2"/>
      <c r="R774" t="s">
        <v>2073</v>
      </c>
      <c r="S774">
        <v>0</v>
      </c>
      <c r="T774" t="s">
        <v>213</v>
      </c>
      <c r="W774" t="s">
        <v>214</v>
      </c>
      <c r="X774">
        <v>0</v>
      </c>
    </row>
    <row r="775" spans="1:24" x14ac:dyDescent="0.25">
      <c r="A775">
        <v>438</v>
      </c>
      <c r="B775" t="s">
        <v>2078</v>
      </c>
      <c r="C775" t="s">
        <v>2079</v>
      </c>
      <c r="D775" t="s">
        <v>256</v>
      </c>
      <c r="G775" s="2">
        <v>38169</v>
      </c>
      <c r="H775" s="2">
        <v>41426</v>
      </c>
      <c r="I775" t="s">
        <v>226</v>
      </c>
      <c r="J775" t="s">
        <v>211</v>
      </c>
      <c r="K775" t="s">
        <v>663</v>
      </c>
      <c r="L775" t="s">
        <v>213</v>
      </c>
      <c r="O775">
        <v>0</v>
      </c>
      <c r="Q775" s="2"/>
      <c r="S775">
        <v>0</v>
      </c>
      <c r="T775" t="s">
        <v>213</v>
      </c>
      <c r="W775" t="s">
        <v>214</v>
      </c>
      <c r="X775">
        <v>0</v>
      </c>
    </row>
    <row r="776" spans="1:24" x14ac:dyDescent="0.25">
      <c r="A776">
        <v>2251</v>
      </c>
      <c r="B776" t="s">
        <v>2080</v>
      </c>
      <c r="C776" t="s">
        <v>2081</v>
      </c>
      <c r="D776" t="s">
        <v>210</v>
      </c>
      <c r="G776" s="2">
        <v>40878</v>
      </c>
      <c r="H776" s="2"/>
      <c r="J776" t="s">
        <v>211</v>
      </c>
      <c r="K776" t="s">
        <v>888</v>
      </c>
      <c r="L776" t="s">
        <v>213</v>
      </c>
      <c r="O776">
        <v>0</v>
      </c>
      <c r="Q776" s="2"/>
      <c r="S776">
        <v>0</v>
      </c>
      <c r="T776" t="s">
        <v>213</v>
      </c>
      <c r="W776" t="s">
        <v>214</v>
      </c>
      <c r="X776">
        <v>0</v>
      </c>
    </row>
    <row r="777" spans="1:24" x14ac:dyDescent="0.25">
      <c r="A777">
        <v>2252</v>
      </c>
      <c r="B777" t="s">
        <v>2082</v>
      </c>
      <c r="C777" t="s">
        <v>2083</v>
      </c>
      <c r="D777" t="s">
        <v>241</v>
      </c>
      <c r="G777" s="2">
        <v>40878</v>
      </c>
      <c r="H777" s="2"/>
      <c r="I777" t="s">
        <v>226</v>
      </c>
      <c r="J777" t="s">
        <v>211</v>
      </c>
      <c r="K777" t="s">
        <v>888</v>
      </c>
      <c r="L777" t="s">
        <v>213</v>
      </c>
      <c r="O777">
        <v>0</v>
      </c>
      <c r="Q777" s="2"/>
      <c r="S777">
        <v>0</v>
      </c>
      <c r="T777" t="s">
        <v>213</v>
      </c>
      <c r="W777" t="s">
        <v>214</v>
      </c>
      <c r="X777">
        <v>0</v>
      </c>
    </row>
    <row r="778" spans="1:24" x14ac:dyDescent="0.25">
      <c r="A778">
        <v>2253</v>
      </c>
      <c r="B778" t="s">
        <v>2084</v>
      </c>
      <c r="C778" t="s">
        <v>2085</v>
      </c>
      <c r="D778" t="s">
        <v>720</v>
      </c>
      <c r="G778" s="2">
        <v>40878</v>
      </c>
      <c r="H778" s="2"/>
      <c r="I778" t="s">
        <v>226</v>
      </c>
      <c r="J778" t="s">
        <v>211</v>
      </c>
      <c r="K778" t="s">
        <v>888</v>
      </c>
      <c r="L778" t="s">
        <v>213</v>
      </c>
      <c r="O778">
        <v>28</v>
      </c>
      <c r="Q778" s="2"/>
      <c r="S778">
        <v>0</v>
      </c>
      <c r="T778" t="s">
        <v>213</v>
      </c>
      <c r="W778" t="s">
        <v>214</v>
      </c>
      <c r="X778">
        <v>0</v>
      </c>
    </row>
    <row r="779" spans="1:24" x14ac:dyDescent="0.25">
      <c r="A779">
        <v>2567</v>
      </c>
      <c r="B779" t="s">
        <v>2086</v>
      </c>
      <c r="C779" t="s">
        <v>2087</v>
      </c>
      <c r="D779" t="s">
        <v>251</v>
      </c>
      <c r="G779" s="2">
        <v>40909</v>
      </c>
      <c r="H779" s="2">
        <v>45657</v>
      </c>
      <c r="I779" t="s">
        <v>226</v>
      </c>
      <c r="J779" t="s">
        <v>211</v>
      </c>
      <c r="K779" t="s">
        <v>2088</v>
      </c>
      <c r="L779" t="s">
        <v>213</v>
      </c>
      <c r="O779">
        <v>0</v>
      </c>
      <c r="Q779" s="2"/>
      <c r="S779">
        <v>0</v>
      </c>
      <c r="T779" t="s">
        <v>213</v>
      </c>
      <c r="W779" t="s">
        <v>214</v>
      </c>
      <c r="X779">
        <v>0</v>
      </c>
    </row>
    <row r="780" spans="1:24" x14ac:dyDescent="0.25">
      <c r="A780">
        <v>2568</v>
      </c>
      <c r="B780" t="s">
        <v>2089</v>
      </c>
      <c r="C780" t="s">
        <v>2090</v>
      </c>
      <c r="D780" t="s">
        <v>241</v>
      </c>
      <c r="G780" s="2">
        <v>40909</v>
      </c>
      <c r="H780" s="2">
        <v>45657</v>
      </c>
      <c r="I780" t="s">
        <v>226</v>
      </c>
      <c r="J780" t="s">
        <v>211</v>
      </c>
      <c r="K780" t="s">
        <v>2088</v>
      </c>
      <c r="L780" t="s">
        <v>213</v>
      </c>
      <c r="O780">
        <v>0</v>
      </c>
      <c r="Q780" s="2"/>
      <c r="S780">
        <v>0</v>
      </c>
      <c r="T780" t="s">
        <v>213</v>
      </c>
      <c r="W780" t="s">
        <v>214</v>
      </c>
      <c r="X780">
        <v>0</v>
      </c>
    </row>
    <row r="781" spans="1:24" x14ac:dyDescent="0.25">
      <c r="A781">
        <v>2569</v>
      </c>
      <c r="B781" t="s">
        <v>2091</v>
      </c>
      <c r="C781" t="s">
        <v>2092</v>
      </c>
      <c r="D781" t="s">
        <v>210</v>
      </c>
      <c r="G781" s="2">
        <v>40909</v>
      </c>
      <c r="H781" s="2">
        <v>45657</v>
      </c>
      <c r="J781" t="s">
        <v>211</v>
      </c>
      <c r="K781" t="s">
        <v>2088</v>
      </c>
      <c r="L781" t="s">
        <v>213</v>
      </c>
      <c r="O781">
        <v>0</v>
      </c>
      <c r="Q781" s="2"/>
      <c r="S781">
        <v>0</v>
      </c>
      <c r="T781" t="s">
        <v>213</v>
      </c>
      <c r="W781" t="s">
        <v>214</v>
      </c>
      <c r="X781">
        <v>0</v>
      </c>
    </row>
    <row r="782" spans="1:24" x14ac:dyDescent="0.25">
      <c r="A782">
        <v>445</v>
      </c>
      <c r="B782" t="s">
        <v>2093</v>
      </c>
      <c r="C782" t="s">
        <v>2094</v>
      </c>
      <c r="D782" t="s">
        <v>256</v>
      </c>
      <c r="G782" s="2">
        <v>38169</v>
      </c>
      <c r="H782" s="2">
        <v>41456</v>
      </c>
      <c r="I782" t="s">
        <v>226</v>
      </c>
      <c r="J782" t="s">
        <v>211</v>
      </c>
      <c r="K782" t="s">
        <v>138</v>
      </c>
      <c r="L782" t="s">
        <v>213</v>
      </c>
      <c r="O782">
        <v>0</v>
      </c>
      <c r="Q782" s="2"/>
      <c r="S782">
        <v>0</v>
      </c>
      <c r="T782" t="s">
        <v>213</v>
      </c>
      <c r="W782" t="s">
        <v>214</v>
      </c>
      <c r="X782">
        <v>0</v>
      </c>
    </row>
    <row r="783" spans="1:24" x14ac:dyDescent="0.25">
      <c r="A783">
        <v>2570</v>
      </c>
      <c r="B783" t="s">
        <v>2095</v>
      </c>
      <c r="C783" t="s">
        <v>2096</v>
      </c>
      <c r="D783" t="s">
        <v>256</v>
      </c>
      <c r="G783" s="2">
        <v>40909</v>
      </c>
      <c r="H783" s="2">
        <v>45657</v>
      </c>
      <c r="I783" t="s">
        <v>226</v>
      </c>
      <c r="J783" t="s">
        <v>211</v>
      </c>
      <c r="K783" t="s">
        <v>2088</v>
      </c>
      <c r="L783" t="s">
        <v>213</v>
      </c>
      <c r="O783">
        <v>0</v>
      </c>
      <c r="Q783" s="2"/>
      <c r="S783">
        <v>0</v>
      </c>
      <c r="T783" t="s">
        <v>213</v>
      </c>
      <c r="W783" t="s">
        <v>214</v>
      </c>
      <c r="X783">
        <v>0</v>
      </c>
    </row>
    <row r="784" spans="1:24" x14ac:dyDescent="0.25">
      <c r="A784">
        <v>2571</v>
      </c>
      <c r="B784" t="s">
        <v>2097</v>
      </c>
      <c r="C784" t="s">
        <v>2098</v>
      </c>
      <c r="D784" t="s">
        <v>248</v>
      </c>
      <c r="G784" s="2">
        <v>40909</v>
      </c>
      <c r="H784" s="2">
        <v>45657</v>
      </c>
      <c r="I784" t="s">
        <v>226</v>
      </c>
      <c r="J784" t="s">
        <v>211</v>
      </c>
      <c r="K784" t="s">
        <v>2088</v>
      </c>
      <c r="L784" t="s">
        <v>213</v>
      </c>
      <c r="O784">
        <v>0</v>
      </c>
      <c r="Q784" s="2"/>
      <c r="S784">
        <v>0</v>
      </c>
      <c r="T784" t="s">
        <v>213</v>
      </c>
      <c r="W784" t="s">
        <v>214</v>
      </c>
      <c r="X784">
        <v>0</v>
      </c>
    </row>
    <row r="785" spans="1:24" x14ac:dyDescent="0.25">
      <c r="A785">
        <v>2587</v>
      </c>
      <c r="B785" t="s">
        <v>2099</v>
      </c>
      <c r="C785" t="s">
        <v>2100</v>
      </c>
      <c r="D785" t="s">
        <v>251</v>
      </c>
      <c r="G785" s="2">
        <v>40909</v>
      </c>
      <c r="H785" s="2">
        <v>42736</v>
      </c>
      <c r="I785" t="s">
        <v>226</v>
      </c>
      <c r="J785" t="s">
        <v>211</v>
      </c>
      <c r="K785" t="s">
        <v>2101</v>
      </c>
      <c r="L785" t="s">
        <v>213</v>
      </c>
      <c r="O785">
        <v>0</v>
      </c>
      <c r="Q785" s="2"/>
      <c r="S785">
        <v>0</v>
      </c>
      <c r="T785" t="s">
        <v>213</v>
      </c>
      <c r="W785" t="s">
        <v>214</v>
      </c>
      <c r="X785">
        <v>0</v>
      </c>
    </row>
    <row r="786" spans="1:24" x14ac:dyDescent="0.25">
      <c r="A786">
        <v>449</v>
      </c>
      <c r="B786" t="s">
        <v>2102</v>
      </c>
      <c r="C786" t="s">
        <v>2103</v>
      </c>
      <c r="D786" t="s">
        <v>256</v>
      </c>
      <c r="G786" s="2">
        <v>38169</v>
      </c>
      <c r="H786" s="2"/>
      <c r="I786" t="s">
        <v>226</v>
      </c>
      <c r="J786" t="s">
        <v>211</v>
      </c>
      <c r="K786" t="s">
        <v>151</v>
      </c>
      <c r="L786" t="s">
        <v>213</v>
      </c>
      <c r="O786">
        <v>0</v>
      </c>
      <c r="Q786" s="2"/>
      <c r="S786">
        <v>0</v>
      </c>
      <c r="T786" t="s">
        <v>213</v>
      </c>
      <c r="W786" t="s">
        <v>214</v>
      </c>
      <c r="X786">
        <v>0</v>
      </c>
    </row>
    <row r="787" spans="1:24" x14ac:dyDescent="0.25">
      <c r="A787">
        <v>919</v>
      </c>
      <c r="B787" t="s">
        <v>2104</v>
      </c>
      <c r="C787" t="s">
        <v>2105</v>
      </c>
      <c r="D787" t="s">
        <v>256</v>
      </c>
      <c r="G787" s="2">
        <v>39508</v>
      </c>
      <c r="H787" s="2">
        <v>43708</v>
      </c>
      <c r="I787" t="s">
        <v>226</v>
      </c>
      <c r="J787" t="s">
        <v>211</v>
      </c>
      <c r="K787" t="s">
        <v>1028</v>
      </c>
      <c r="L787" t="s">
        <v>213</v>
      </c>
      <c r="O787">
        <v>0</v>
      </c>
      <c r="Q787" s="2"/>
      <c r="S787">
        <v>0</v>
      </c>
      <c r="T787" t="s">
        <v>213</v>
      </c>
      <c r="W787" t="s">
        <v>214</v>
      </c>
      <c r="X787">
        <v>0</v>
      </c>
    </row>
    <row r="788" spans="1:24" x14ac:dyDescent="0.25">
      <c r="A788">
        <v>2588</v>
      </c>
      <c r="B788" t="s">
        <v>2106</v>
      </c>
      <c r="C788" t="s">
        <v>2107</v>
      </c>
      <c r="D788" t="s">
        <v>241</v>
      </c>
      <c r="G788" s="2">
        <v>40909</v>
      </c>
      <c r="H788" s="2">
        <v>42736</v>
      </c>
      <c r="I788" t="s">
        <v>226</v>
      </c>
      <c r="J788" t="s">
        <v>211</v>
      </c>
      <c r="K788" t="s">
        <v>2101</v>
      </c>
      <c r="L788" t="s">
        <v>213</v>
      </c>
      <c r="O788">
        <v>0</v>
      </c>
      <c r="Q788" s="2"/>
      <c r="S788">
        <v>0</v>
      </c>
      <c r="T788" t="s">
        <v>213</v>
      </c>
      <c r="W788" t="s">
        <v>214</v>
      </c>
      <c r="X788">
        <v>0</v>
      </c>
    </row>
    <row r="789" spans="1:24" x14ac:dyDescent="0.25">
      <c r="A789">
        <v>920</v>
      </c>
      <c r="B789" t="s">
        <v>2108</v>
      </c>
      <c r="C789" t="s">
        <v>2109</v>
      </c>
      <c r="D789" t="s">
        <v>210</v>
      </c>
      <c r="G789" s="2">
        <v>39508</v>
      </c>
      <c r="H789" s="2">
        <v>43708</v>
      </c>
      <c r="J789" t="s">
        <v>211</v>
      </c>
      <c r="K789" t="s">
        <v>1028</v>
      </c>
      <c r="L789" t="s">
        <v>213</v>
      </c>
      <c r="O789">
        <v>0</v>
      </c>
      <c r="Q789" s="2"/>
      <c r="S789">
        <v>0</v>
      </c>
      <c r="T789" t="s">
        <v>213</v>
      </c>
      <c r="W789" t="s">
        <v>214</v>
      </c>
      <c r="X789">
        <v>0</v>
      </c>
    </row>
    <row r="790" spans="1:24" x14ac:dyDescent="0.25">
      <c r="A790">
        <v>2589</v>
      </c>
      <c r="B790" t="s">
        <v>2110</v>
      </c>
      <c r="C790" t="s">
        <v>2111</v>
      </c>
      <c r="D790" t="s">
        <v>210</v>
      </c>
      <c r="G790" s="2">
        <v>40909</v>
      </c>
      <c r="H790" s="2">
        <v>42736</v>
      </c>
      <c r="J790" t="s">
        <v>211</v>
      </c>
      <c r="K790" t="s">
        <v>2101</v>
      </c>
      <c r="L790" t="s">
        <v>213</v>
      </c>
      <c r="O790">
        <v>0</v>
      </c>
      <c r="Q790" s="2"/>
      <c r="S790">
        <v>0</v>
      </c>
      <c r="T790" t="s">
        <v>213</v>
      </c>
      <c r="W790" t="s">
        <v>214</v>
      </c>
      <c r="X790">
        <v>0</v>
      </c>
    </row>
    <row r="791" spans="1:24" x14ac:dyDescent="0.25">
      <c r="A791">
        <v>454</v>
      </c>
      <c r="B791" t="s">
        <v>2112</v>
      </c>
      <c r="C791" t="s">
        <v>2113</v>
      </c>
      <c r="D791" t="s">
        <v>256</v>
      </c>
      <c r="G791" s="2">
        <v>38169</v>
      </c>
      <c r="H791" s="2">
        <v>43951</v>
      </c>
      <c r="I791" t="s">
        <v>226</v>
      </c>
      <c r="J791" t="s">
        <v>211</v>
      </c>
      <c r="K791" t="s">
        <v>821</v>
      </c>
      <c r="L791" t="s">
        <v>213</v>
      </c>
      <c r="O791">
        <v>0</v>
      </c>
      <c r="Q791" s="2"/>
      <c r="S791">
        <v>0</v>
      </c>
      <c r="T791" t="s">
        <v>213</v>
      </c>
      <c r="W791" t="s">
        <v>214</v>
      </c>
      <c r="X791">
        <v>0</v>
      </c>
    </row>
    <row r="792" spans="1:24" x14ac:dyDescent="0.25">
      <c r="A792">
        <v>2590</v>
      </c>
      <c r="B792" t="s">
        <v>2114</v>
      </c>
      <c r="C792" t="s">
        <v>2115</v>
      </c>
      <c r="D792" t="s">
        <v>256</v>
      </c>
      <c r="G792" s="2">
        <v>40909</v>
      </c>
      <c r="H792" s="2">
        <v>42736</v>
      </c>
      <c r="I792" t="s">
        <v>226</v>
      </c>
      <c r="J792" t="s">
        <v>211</v>
      </c>
      <c r="K792" t="s">
        <v>2101</v>
      </c>
      <c r="L792" t="s">
        <v>213</v>
      </c>
      <c r="O792">
        <v>0</v>
      </c>
      <c r="Q792" s="2"/>
      <c r="S792">
        <v>0</v>
      </c>
      <c r="T792" t="s">
        <v>213</v>
      </c>
      <c r="W792" t="s">
        <v>214</v>
      </c>
      <c r="X792">
        <v>0</v>
      </c>
    </row>
    <row r="793" spans="1:24" x14ac:dyDescent="0.25">
      <c r="A793">
        <v>2591</v>
      </c>
      <c r="B793" t="s">
        <v>2116</v>
      </c>
      <c r="C793" t="s">
        <v>2117</v>
      </c>
      <c r="D793" t="s">
        <v>248</v>
      </c>
      <c r="G793" s="2">
        <v>40909</v>
      </c>
      <c r="H793" s="2">
        <v>42736</v>
      </c>
      <c r="I793" t="s">
        <v>226</v>
      </c>
      <c r="J793" t="s">
        <v>211</v>
      </c>
      <c r="K793" t="s">
        <v>2101</v>
      </c>
      <c r="L793" t="s">
        <v>213</v>
      </c>
      <c r="O793">
        <v>0</v>
      </c>
      <c r="Q793" s="2"/>
      <c r="S793">
        <v>0</v>
      </c>
      <c r="T793" t="s">
        <v>213</v>
      </c>
      <c r="W793" t="s">
        <v>214</v>
      </c>
      <c r="X793">
        <v>0</v>
      </c>
    </row>
    <row r="794" spans="1:24" x14ac:dyDescent="0.25">
      <c r="A794">
        <v>2599</v>
      </c>
      <c r="B794" t="s">
        <v>2118</v>
      </c>
      <c r="C794" t="s">
        <v>2119</v>
      </c>
      <c r="D794" t="s">
        <v>343</v>
      </c>
      <c r="F794" t="s">
        <v>2120</v>
      </c>
      <c r="G794" s="2">
        <v>40544</v>
      </c>
      <c r="H794" s="2"/>
      <c r="J794" t="s">
        <v>211</v>
      </c>
      <c r="K794" t="s">
        <v>368</v>
      </c>
      <c r="L794" t="s">
        <v>213</v>
      </c>
      <c r="M794" t="s">
        <v>2121</v>
      </c>
      <c r="O794">
        <v>0</v>
      </c>
      <c r="P794" t="s">
        <v>370</v>
      </c>
      <c r="Q794" s="2"/>
      <c r="R794" t="s">
        <v>371</v>
      </c>
      <c r="S794">
        <v>0</v>
      </c>
      <c r="T794" t="s">
        <v>213</v>
      </c>
      <c r="W794" t="s">
        <v>214</v>
      </c>
      <c r="X794">
        <v>0</v>
      </c>
    </row>
    <row r="795" spans="1:24" x14ac:dyDescent="0.25">
      <c r="A795">
        <v>458</v>
      </c>
      <c r="B795" t="s">
        <v>2122</v>
      </c>
      <c r="C795" t="s">
        <v>2123</v>
      </c>
      <c r="D795" t="s">
        <v>256</v>
      </c>
      <c r="G795" s="2">
        <v>38292</v>
      </c>
      <c r="H795" s="2"/>
      <c r="I795" t="s">
        <v>226</v>
      </c>
      <c r="J795" t="s">
        <v>211</v>
      </c>
      <c r="K795" t="s">
        <v>687</v>
      </c>
      <c r="L795" t="s">
        <v>213</v>
      </c>
      <c r="O795">
        <v>0</v>
      </c>
      <c r="Q795" s="2"/>
      <c r="S795">
        <v>0</v>
      </c>
      <c r="T795" t="s">
        <v>213</v>
      </c>
      <c r="W795" t="s">
        <v>214</v>
      </c>
      <c r="X795">
        <v>0</v>
      </c>
    </row>
    <row r="796" spans="1:24" x14ac:dyDescent="0.25">
      <c r="A796">
        <v>460</v>
      </c>
      <c r="B796" t="s">
        <v>2124</v>
      </c>
      <c r="C796" t="s">
        <v>2125</v>
      </c>
      <c r="D796" t="s">
        <v>256</v>
      </c>
      <c r="G796" s="2">
        <v>38385</v>
      </c>
      <c r="H796" s="2">
        <v>41517</v>
      </c>
      <c r="I796" t="s">
        <v>226</v>
      </c>
      <c r="J796" t="s">
        <v>211</v>
      </c>
      <c r="K796" t="s">
        <v>702</v>
      </c>
      <c r="L796" t="s">
        <v>213</v>
      </c>
      <c r="O796">
        <v>0</v>
      </c>
      <c r="Q796" s="2"/>
      <c r="S796">
        <v>0</v>
      </c>
      <c r="T796" t="s">
        <v>213</v>
      </c>
      <c r="W796" t="s">
        <v>214</v>
      </c>
      <c r="X796">
        <v>0</v>
      </c>
    </row>
    <row r="797" spans="1:24" x14ac:dyDescent="0.25">
      <c r="A797">
        <v>461</v>
      </c>
      <c r="B797" t="s">
        <v>2126</v>
      </c>
      <c r="C797" t="s">
        <v>2127</v>
      </c>
      <c r="D797" t="s">
        <v>256</v>
      </c>
      <c r="G797" s="2">
        <v>38718</v>
      </c>
      <c r="H797" s="2"/>
      <c r="I797" t="s">
        <v>226</v>
      </c>
      <c r="J797" t="s">
        <v>211</v>
      </c>
      <c r="K797" t="s">
        <v>713</v>
      </c>
      <c r="L797" t="s">
        <v>213</v>
      </c>
      <c r="O797">
        <v>0</v>
      </c>
      <c r="Q797" s="2"/>
      <c r="S797">
        <v>0</v>
      </c>
      <c r="T797" t="s">
        <v>213</v>
      </c>
      <c r="W797" t="s">
        <v>214</v>
      </c>
      <c r="X797">
        <v>0</v>
      </c>
    </row>
    <row r="798" spans="1:24" x14ac:dyDescent="0.25">
      <c r="A798">
        <v>467</v>
      </c>
      <c r="B798" t="s">
        <v>2128</v>
      </c>
      <c r="C798" t="s">
        <v>2129</v>
      </c>
      <c r="D798" t="s">
        <v>256</v>
      </c>
      <c r="G798" s="2">
        <v>39059</v>
      </c>
      <c r="H798" s="2">
        <v>40816</v>
      </c>
      <c r="I798" t="s">
        <v>226</v>
      </c>
      <c r="J798" t="s">
        <v>211</v>
      </c>
      <c r="K798" t="s">
        <v>139</v>
      </c>
      <c r="L798" t="s">
        <v>213</v>
      </c>
      <c r="O798">
        <v>0</v>
      </c>
      <c r="Q798" s="2"/>
      <c r="S798">
        <v>0</v>
      </c>
      <c r="T798" t="s">
        <v>213</v>
      </c>
      <c r="W798" t="s">
        <v>214</v>
      </c>
      <c r="X798">
        <v>0</v>
      </c>
    </row>
    <row r="799" spans="1:24" x14ac:dyDescent="0.25">
      <c r="A799">
        <v>921</v>
      </c>
      <c r="B799" t="s">
        <v>2130</v>
      </c>
      <c r="C799" t="s">
        <v>2131</v>
      </c>
      <c r="D799" t="s">
        <v>241</v>
      </c>
      <c r="G799" s="2">
        <v>39508</v>
      </c>
      <c r="H799" s="2">
        <v>43708</v>
      </c>
      <c r="I799" t="s">
        <v>226</v>
      </c>
      <c r="J799" t="s">
        <v>211</v>
      </c>
      <c r="K799" t="s">
        <v>1028</v>
      </c>
      <c r="L799" t="s">
        <v>213</v>
      </c>
      <c r="O799">
        <v>0</v>
      </c>
      <c r="Q799" s="2"/>
      <c r="S799">
        <v>0</v>
      </c>
      <c r="T799" t="s">
        <v>213</v>
      </c>
      <c r="W799" t="s">
        <v>214</v>
      </c>
      <c r="X799">
        <v>0</v>
      </c>
    </row>
    <row r="800" spans="1:24" x14ac:dyDescent="0.25">
      <c r="A800">
        <v>471</v>
      </c>
      <c r="B800" t="s">
        <v>2132</v>
      </c>
      <c r="C800" t="s">
        <v>2133</v>
      </c>
      <c r="D800" t="s">
        <v>256</v>
      </c>
      <c r="G800" s="2">
        <v>39105</v>
      </c>
      <c r="H800" s="2">
        <v>42643</v>
      </c>
      <c r="I800" t="s">
        <v>226</v>
      </c>
      <c r="J800" t="s">
        <v>211</v>
      </c>
      <c r="K800" t="s">
        <v>832</v>
      </c>
      <c r="L800" t="s">
        <v>213</v>
      </c>
      <c r="O800">
        <v>0</v>
      </c>
      <c r="Q800" s="2"/>
      <c r="S800">
        <v>0</v>
      </c>
      <c r="T800" t="s">
        <v>213</v>
      </c>
      <c r="W800" t="s">
        <v>214</v>
      </c>
      <c r="X800">
        <v>0</v>
      </c>
    </row>
    <row r="801" spans="1:24" x14ac:dyDescent="0.25">
      <c r="A801">
        <v>952</v>
      </c>
      <c r="B801" t="s">
        <v>2134</v>
      </c>
      <c r="C801" t="s">
        <v>2135</v>
      </c>
      <c r="D801" t="s">
        <v>251</v>
      </c>
      <c r="G801" s="2">
        <v>38169</v>
      </c>
      <c r="H801" s="2"/>
      <c r="I801" t="s">
        <v>226</v>
      </c>
      <c r="J801" t="s">
        <v>211</v>
      </c>
      <c r="K801" t="s">
        <v>2136</v>
      </c>
      <c r="L801" t="s">
        <v>213</v>
      </c>
      <c r="O801">
        <v>0</v>
      </c>
      <c r="Q801" s="2"/>
      <c r="S801">
        <v>0</v>
      </c>
      <c r="T801" t="s">
        <v>213</v>
      </c>
      <c r="W801" t="s">
        <v>214</v>
      </c>
      <c r="X801">
        <v>0</v>
      </c>
    </row>
    <row r="802" spans="1:24" x14ac:dyDescent="0.25">
      <c r="A802">
        <v>479</v>
      </c>
      <c r="B802" t="s">
        <v>2137</v>
      </c>
      <c r="C802" t="s">
        <v>2138</v>
      </c>
      <c r="D802" t="s">
        <v>256</v>
      </c>
      <c r="G802" s="2">
        <v>39356</v>
      </c>
      <c r="H802" s="2">
        <v>40847</v>
      </c>
      <c r="I802" t="s">
        <v>226</v>
      </c>
      <c r="J802" t="s">
        <v>211</v>
      </c>
      <c r="K802" t="s">
        <v>476</v>
      </c>
      <c r="L802" t="s">
        <v>213</v>
      </c>
      <c r="O802">
        <v>0</v>
      </c>
      <c r="Q802" s="2"/>
      <c r="S802">
        <v>0</v>
      </c>
      <c r="T802" t="s">
        <v>213</v>
      </c>
      <c r="W802" t="s">
        <v>214</v>
      </c>
      <c r="X802">
        <v>0</v>
      </c>
    </row>
    <row r="803" spans="1:24" x14ac:dyDescent="0.25">
      <c r="A803">
        <v>923</v>
      </c>
      <c r="B803" t="s">
        <v>2139</v>
      </c>
      <c r="C803" t="s">
        <v>2140</v>
      </c>
      <c r="D803" t="s">
        <v>256</v>
      </c>
      <c r="G803" s="2">
        <v>39562</v>
      </c>
      <c r="H803" s="2"/>
      <c r="I803" t="s">
        <v>226</v>
      </c>
      <c r="J803" t="s">
        <v>211</v>
      </c>
      <c r="K803" t="s">
        <v>512</v>
      </c>
      <c r="L803" t="s">
        <v>213</v>
      </c>
      <c r="O803">
        <v>0</v>
      </c>
      <c r="Q803" s="2"/>
      <c r="S803">
        <v>0</v>
      </c>
      <c r="T803" t="s">
        <v>213</v>
      </c>
      <c r="W803" t="s">
        <v>214</v>
      </c>
      <c r="X803">
        <v>0</v>
      </c>
    </row>
    <row r="804" spans="1:24" x14ac:dyDescent="0.25">
      <c r="A804">
        <v>924</v>
      </c>
      <c r="B804" t="s">
        <v>2141</v>
      </c>
      <c r="C804" t="s">
        <v>2142</v>
      </c>
      <c r="D804" t="s">
        <v>210</v>
      </c>
      <c r="G804" s="2">
        <v>39562</v>
      </c>
      <c r="H804" s="2"/>
      <c r="J804" t="s">
        <v>211</v>
      </c>
      <c r="K804" t="s">
        <v>512</v>
      </c>
      <c r="L804" t="s">
        <v>213</v>
      </c>
      <c r="O804">
        <v>0</v>
      </c>
      <c r="Q804" s="2"/>
      <c r="S804">
        <v>0</v>
      </c>
      <c r="T804" t="s">
        <v>213</v>
      </c>
      <c r="W804" t="s">
        <v>214</v>
      </c>
      <c r="X804">
        <v>0</v>
      </c>
    </row>
    <row r="805" spans="1:24" x14ac:dyDescent="0.25">
      <c r="A805">
        <v>951</v>
      </c>
      <c r="B805" t="s">
        <v>2143</v>
      </c>
      <c r="C805" t="s">
        <v>2144</v>
      </c>
      <c r="D805" t="s">
        <v>248</v>
      </c>
      <c r="G805" s="2">
        <v>38169</v>
      </c>
      <c r="H805" s="2"/>
      <c r="I805" t="s">
        <v>226</v>
      </c>
      <c r="J805" t="s">
        <v>211</v>
      </c>
      <c r="K805" t="s">
        <v>2136</v>
      </c>
      <c r="L805" t="s">
        <v>213</v>
      </c>
      <c r="O805">
        <v>0</v>
      </c>
      <c r="Q805" s="2"/>
      <c r="S805">
        <v>0</v>
      </c>
      <c r="T805" t="s">
        <v>213</v>
      </c>
      <c r="W805" t="s">
        <v>214</v>
      </c>
      <c r="X805">
        <v>0</v>
      </c>
    </row>
    <row r="806" spans="1:24" x14ac:dyDescent="0.25">
      <c r="A806">
        <v>953</v>
      </c>
      <c r="B806" t="s">
        <v>2145</v>
      </c>
      <c r="C806" t="s">
        <v>2146</v>
      </c>
      <c r="D806" t="s">
        <v>256</v>
      </c>
      <c r="G806" s="2">
        <v>38169</v>
      </c>
      <c r="H806" s="2"/>
      <c r="I806" t="s">
        <v>226</v>
      </c>
      <c r="J806" t="s">
        <v>211</v>
      </c>
      <c r="K806" t="s">
        <v>2136</v>
      </c>
      <c r="L806" t="s">
        <v>213</v>
      </c>
      <c r="O806">
        <v>0</v>
      </c>
      <c r="Q806" s="2"/>
      <c r="S806">
        <v>0</v>
      </c>
      <c r="T806" t="s">
        <v>213</v>
      </c>
      <c r="W806" t="s">
        <v>214</v>
      </c>
      <c r="X806">
        <v>0</v>
      </c>
    </row>
    <row r="807" spans="1:24" x14ac:dyDescent="0.25">
      <c r="A807">
        <v>954</v>
      </c>
      <c r="B807" t="s">
        <v>2147</v>
      </c>
      <c r="C807" t="s">
        <v>2148</v>
      </c>
      <c r="D807" t="s">
        <v>210</v>
      </c>
      <c r="G807" s="2">
        <v>37165</v>
      </c>
      <c r="H807" s="2"/>
      <c r="J807" t="s">
        <v>211</v>
      </c>
      <c r="K807" t="s">
        <v>2136</v>
      </c>
      <c r="L807" t="s">
        <v>213</v>
      </c>
      <c r="O807">
        <v>0</v>
      </c>
      <c r="Q807" s="2"/>
      <c r="S807">
        <v>0</v>
      </c>
      <c r="T807" t="s">
        <v>213</v>
      </c>
      <c r="W807" t="s">
        <v>214</v>
      </c>
      <c r="X807">
        <v>0</v>
      </c>
    </row>
    <row r="808" spans="1:24" x14ac:dyDescent="0.25">
      <c r="A808">
        <v>955</v>
      </c>
      <c r="B808" t="s">
        <v>2149</v>
      </c>
      <c r="C808" t="s">
        <v>2150</v>
      </c>
      <c r="D808" t="s">
        <v>241</v>
      </c>
      <c r="G808" s="2">
        <v>37085</v>
      </c>
      <c r="H808" s="2"/>
      <c r="I808" t="s">
        <v>226</v>
      </c>
      <c r="J808" t="s">
        <v>211</v>
      </c>
      <c r="K808" t="s">
        <v>2136</v>
      </c>
      <c r="L808" t="s">
        <v>213</v>
      </c>
      <c r="O808">
        <v>0</v>
      </c>
      <c r="Q808" s="2"/>
      <c r="S808">
        <v>0</v>
      </c>
      <c r="T808" t="s">
        <v>213</v>
      </c>
      <c r="W808" t="s">
        <v>214</v>
      </c>
      <c r="X808">
        <v>0</v>
      </c>
    </row>
    <row r="809" spans="1:24" x14ac:dyDescent="0.25">
      <c r="A809">
        <v>975</v>
      </c>
      <c r="B809" t="s">
        <v>2151</v>
      </c>
      <c r="C809" t="s">
        <v>2152</v>
      </c>
      <c r="D809" t="s">
        <v>2153</v>
      </c>
      <c r="G809" s="2">
        <v>42005</v>
      </c>
      <c r="H809" s="2"/>
      <c r="I809" t="s">
        <v>226</v>
      </c>
      <c r="J809" t="s">
        <v>211</v>
      </c>
      <c r="K809" t="s">
        <v>289</v>
      </c>
      <c r="L809" t="s">
        <v>213</v>
      </c>
      <c r="O809">
        <v>0</v>
      </c>
      <c r="Q809" s="2"/>
      <c r="S809">
        <v>0</v>
      </c>
      <c r="T809" t="s">
        <v>213</v>
      </c>
      <c r="W809" t="s">
        <v>214</v>
      </c>
      <c r="X809">
        <v>0</v>
      </c>
    </row>
    <row r="810" spans="1:24" x14ac:dyDescent="0.25">
      <c r="A810">
        <v>976</v>
      </c>
      <c r="B810" t="s">
        <v>2154</v>
      </c>
      <c r="C810" t="s">
        <v>2155</v>
      </c>
      <c r="D810" t="s">
        <v>656</v>
      </c>
      <c r="G810" s="2">
        <v>42005</v>
      </c>
      <c r="H810" s="2"/>
      <c r="I810" t="s">
        <v>226</v>
      </c>
      <c r="J810" t="s">
        <v>211</v>
      </c>
      <c r="K810" t="s">
        <v>289</v>
      </c>
      <c r="L810" t="s">
        <v>213</v>
      </c>
      <c r="O810">
        <v>0</v>
      </c>
      <c r="Q810" s="2"/>
      <c r="S810">
        <v>0</v>
      </c>
      <c r="T810" t="s">
        <v>213</v>
      </c>
      <c r="W810" t="s">
        <v>214</v>
      </c>
      <c r="X810">
        <v>0</v>
      </c>
    </row>
    <row r="811" spans="1:24" x14ac:dyDescent="0.25">
      <c r="A811">
        <v>977</v>
      </c>
      <c r="B811" t="s">
        <v>2156</v>
      </c>
      <c r="C811" t="s">
        <v>2157</v>
      </c>
      <c r="D811" t="s">
        <v>285</v>
      </c>
      <c r="G811" s="2">
        <v>42005</v>
      </c>
      <c r="H811" s="2"/>
      <c r="I811" t="s">
        <v>226</v>
      </c>
      <c r="J811" t="s">
        <v>211</v>
      </c>
      <c r="K811" t="s">
        <v>289</v>
      </c>
      <c r="L811" t="s">
        <v>213</v>
      </c>
      <c r="O811">
        <v>0</v>
      </c>
      <c r="Q811" s="2"/>
      <c r="S811">
        <v>0</v>
      </c>
      <c r="T811" t="s">
        <v>213</v>
      </c>
      <c r="W811" t="s">
        <v>214</v>
      </c>
      <c r="X811">
        <v>0</v>
      </c>
    </row>
    <row r="812" spans="1:24" x14ac:dyDescent="0.25">
      <c r="A812">
        <v>720</v>
      </c>
      <c r="B812" t="s">
        <v>2158</v>
      </c>
      <c r="C812" t="s">
        <v>2159</v>
      </c>
      <c r="D812" t="s">
        <v>245</v>
      </c>
      <c r="F812" t="s">
        <v>2160</v>
      </c>
      <c r="G812" s="2">
        <v>37459</v>
      </c>
      <c r="H812" s="2">
        <v>41152</v>
      </c>
      <c r="I812" t="s">
        <v>226</v>
      </c>
      <c r="J812" t="s">
        <v>211</v>
      </c>
      <c r="K812" t="s">
        <v>583</v>
      </c>
      <c r="L812" t="s">
        <v>213</v>
      </c>
      <c r="O812">
        <v>32</v>
      </c>
      <c r="Q812" s="2"/>
      <c r="S812">
        <v>0</v>
      </c>
      <c r="T812" t="s">
        <v>213</v>
      </c>
      <c r="W812" t="s">
        <v>214</v>
      </c>
      <c r="X812">
        <v>0</v>
      </c>
    </row>
    <row r="813" spans="1:24" x14ac:dyDescent="0.25">
      <c r="A813">
        <v>721</v>
      </c>
      <c r="B813" t="s">
        <v>2161</v>
      </c>
      <c r="C813" t="s">
        <v>2162</v>
      </c>
      <c r="D813" t="s">
        <v>241</v>
      </c>
      <c r="F813" t="s">
        <v>1527</v>
      </c>
      <c r="G813" s="2">
        <v>37459</v>
      </c>
      <c r="H813" s="2">
        <v>41152</v>
      </c>
      <c r="I813" t="s">
        <v>226</v>
      </c>
      <c r="J813" t="s">
        <v>211</v>
      </c>
      <c r="K813" t="s">
        <v>583</v>
      </c>
      <c r="L813" t="s">
        <v>213</v>
      </c>
      <c r="M813" t="s">
        <v>885</v>
      </c>
      <c r="O813">
        <v>0</v>
      </c>
      <c r="Q813" s="2"/>
      <c r="S813">
        <v>0</v>
      </c>
      <c r="T813" t="s">
        <v>213</v>
      </c>
      <c r="W813" t="s">
        <v>214</v>
      </c>
      <c r="X813">
        <v>0</v>
      </c>
    </row>
    <row r="814" spans="1:24" x14ac:dyDescent="0.25">
      <c r="A814">
        <v>843</v>
      </c>
      <c r="B814" t="s">
        <v>2163</v>
      </c>
      <c r="C814" t="s">
        <v>2164</v>
      </c>
      <c r="D814" t="s">
        <v>245</v>
      </c>
      <c r="F814" t="s">
        <v>755</v>
      </c>
      <c r="G814" s="2">
        <v>39059</v>
      </c>
      <c r="H814" s="2">
        <v>40816</v>
      </c>
      <c r="I814" t="s">
        <v>226</v>
      </c>
      <c r="J814" t="s">
        <v>211</v>
      </c>
      <c r="K814" t="s">
        <v>139</v>
      </c>
      <c r="L814" t="s">
        <v>213</v>
      </c>
      <c r="O814">
        <v>36</v>
      </c>
      <c r="Q814" s="2"/>
      <c r="S814">
        <v>0</v>
      </c>
      <c r="T814" t="s">
        <v>213</v>
      </c>
      <c r="W814" t="s">
        <v>214</v>
      </c>
      <c r="X814">
        <v>0</v>
      </c>
    </row>
    <row r="815" spans="1:24" x14ac:dyDescent="0.25">
      <c r="A815">
        <v>844</v>
      </c>
      <c r="B815" t="s">
        <v>2165</v>
      </c>
      <c r="C815" t="s">
        <v>2166</v>
      </c>
      <c r="D815" t="s">
        <v>241</v>
      </c>
      <c r="G815" s="2">
        <v>39059</v>
      </c>
      <c r="H815" s="2">
        <v>40816</v>
      </c>
      <c r="I815" t="s">
        <v>226</v>
      </c>
      <c r="J815" t="s">
        <v>211</v>
      </c>
      <c r="K815" t="s">
        <v>139</v>
      </c>
      <c r="L815" t="s">
        <v>213</v>
      </c>
      <c r="O815">
        <v>0</v>
      </c>
      <c r="Q815" s="2"/>
      <c r="S815">
        <v>0</v>
      </c>
      <c r="T815" t="s">
        <v>213</v>
      </c>
      <c r="W815" t="s">
        <v>214</v>
      </c>
      <c r="X815">
        <v>0</v>
      </c>
    </row>
    <row r="816" spans="1:24" x14ac:dyDescent="0.25">
      <c r="A816">
        <v>851</v>
      </c>
      <c r="B816" t="s">
        <v>2167</v>
      </c>
      <c r="C816" t="s">
        <v>2168</v>
      </c>
      <c r="D816" t="s">
        <v>245</v>
      </c>
      <c r="F816" t="s">
        <v>2169</v>
      </c>
      <c r="G816" s="2">
        <v>39105</v>
      </c>
      <c r="H816" s="2">
        <v>42643</v>
      </c>
      <c r="I816" t="s">
        <v>226</v>
      </c>
      <c r="J816" t="s">
        <v>211</v>
      </c>
      <c r="K816" t="s">
        <v>832</v>
      </c>
      <c r="L816" t="s">
        <v>213</v>
      </c>
      <c r="O816">
        <v>33</v>
      </c>
      <c r="Q816" s="2"/>
      <c r="S816">
        <v>0</v>
      </c>
      <c r="T816" t="s">
        <v>213</v>
      </c>
      <c r="W816" t="s">
        <v>214</v>
      </c>
      <c r="X816">
        <v>0</v>
      </c>
    </row>
    <row r="817" spans="1:24" x14ac:dyDescent="0.25">
      <c r="A817">
        <v>852</v>
      </c>
      <c r="B817" t="s">
        <v>2170</v>
      </c>
      <c r="C817" t="s">
        <v>2171</v>
      </c>
      <c r="D817" t="s">
        <v>241</v>
      </c>
      <c r="G817" s="2">
        <v>39105</v>
      </c>
      <c r="H817" s="2">
        <v>42643</v>
      </c>
      <c r="I817" t="s">
        <v>226</v>
      </c>
      <c r="J817" t="s">
        <v>211</v>
      </c>
      <c r="K817" t="s">
        <v>832</v>
      </c>
      <c r="L817" t="s">
        <v>213</v>
      </c>
      <c r="O817">
        <v>0</v>
      </c>
      <c r="Q817" s="2"/>
      <c r="S817">
        <v>0</v>
      </c>
      <c r="T817" t="s">
        <v>213</v>
      </c>
      <c r="W817" t="s">
        <v>214</v>
      </c>
      <c r="X817">
        <v>0</v>
      </c>
    </row>
    <row r="818" spans="1:24" x14ac:dyDescent="0.25">
      <c r="A818">
        <v>946</v>
      </c>
      <c r="B818" t="s">
        <v>2172</v>
      </c>
      <c r="C818" t="s">
        <v>2173</v>
      </c>
      <c r="D818" t="s">
        <v>248</v>
      </c>
      <c r="G818" s="2">
        <v>38169</v>
      </c>
      <c r="H818" s="2">
        <v>42035</v>
      </c>
      <c r="I818" t="s">
        <v>226</v>
      </c>
      <c r="J818" t="s">
        <v>211</v>
      </c>
      <c r="K818" t="s">
        <v>2174</v>
      </c>
      <c r="L818" t="s">
        <v>213</v>
      </c>
      <c r="O818">
        <v>0</v>
      </c>
      <c r="Q818" s="2"/>
      <c r="S818">
        <v>0</v>
      </c>
      <c r="T818" t="s">
        <v>213</v>
      </c>
      <c r="W818" t="s">
        <v>214</v>
      </c>
      <c r="X818">
        <v>0</v>
      </c>
    </row>
    <row r="819" spans="1:24" x14ac:dyDescent="0.25">
      <c r="A819">
        <v>947</v>
      </c>
      <c r="B819" t="s">
        <v>2175</v>
      </c>
      <c r="C819" t="s">
        <v>2176</v>
      </c>
      <c r="D819" t="s">
        <v>256</v>
      </c>
      <c r="G819" s="2">
        <v>38169</v>
      </c>
      <c r="H819" s="2">
        <v>42035</v>
      </c>
      <c r="I819" t="s">
        <v>226</v>
      </c>
      <c r="J819" t="s">
        <v>211</v>
      </c>
      <c r="K819" t="s">
        <v>2174</v>
      </c>
      <c r="L819" t="s">
        <v>213</v>
      </c>
      <c r="O819">
        <v>0</v>
      </c>
      <c r="Q819" s="2"/>
      <c r="S819">
        <v>0</v>
      </c>
      <c r="T819" t="s">
        <v>213</v>
      </c>
      <c r="W819" t="s">
        <v>214</v>
      </c>
      <c r="X819">
        <v>0</v>
      </c>
    </row>
    <row r="820" spans="1:24" x14ac:dyDescent="0.25">
      <c r="A820">
        <v>948</v>
      </c>
      <c r="B820" t="s">
        <v>2177</v>
      </c>
      <c r="C820" t="s">
        <v>2178</v>
      </c>
      <c r="D820" t="s">
        <v>241</v>
      </c>
      <c r="F820" t="s">
        <v>2179</v>
      </c>
      <c r="G820" s="2">
        <v>35507</v>
      </c>
      <c r="H820" s="2">
        <v>42035</v>
      </c>
      <c r="I820" t="s">
        <v>226</v>
      </c>
      <c r="J820" t="s">
        <v>211</v>
      </c>
      <c r="K820" t="s">
        <v>2174</v>
      </c>
      <c r="L820" t="s">
        <v>213</v>
      </c>
      <c r="O820">
        <v>0</v>
      </c>
      <c r="Q820" s="2"/>
      <c r="S820">
        <v>0</v>
      </c>
      <c r="T820" t="s">
        <v>213</v>
      </c>
      <c r="W820" t="s">
        <v>214</v>
      </c>
      <c r="X820">
        <v>0</v>
      </c>
    </row>
    <row r="821" spans="1:24" x14ac:dyDescent="0.25">
      <c r="A821">
        <v>949</v>
      </c>
      <c r="B821" t="s">
        <v>2180</v>
      </c>
      <c r="C821" t="s">
        <v>2181</v>
      </c>
      <c r="D821" t="s">
        <v>251</v>
      </c>
      <c r="G821" s="2">
        <v>38169</v>
      </c>
      <c r="H821" s="2">
        <v>42035</v>
      </c>
      <c r="I821" t="s">
        <v>226</v>
      </c>
      <c r="J821" t="s">
        <v>211</v>
      </c>
      <c r="K821" t="s">
        <v>2174</v>
      </c>
      <c r="L821" t="s">
        <v>213</v>
      </c>
      <c r="O821">
        <v>0</v>
      </c>
      <c r="Q821" s="2"/>
      <c r="S821">
        <v>0</v>
      </c>
      <c r="T821" t="s">
        <v>213</v>
      </c>
      <c r="W821" t="s">
        <v>214</v>
      </c>
      <c r="X821">
        <v>0</v>
      </c>
    </row>
    <row r="822" spans="1:24" x14ac:dyDescent="0.25">
      <c r="A822">
        <v>950</v>
      </c>
      <c r="B822" t="s">
        <v>2182</v>
      </c>
      <c r="C822" t="s">
        <v>2183</v>
      </c>
      <c r="D822" t="s">
        <v>210</v>
      </c>
      <c r="G822" s="2">
        <v>37165</v>
      </c>
      <c r="H822" s="2">
        <v>42035</v>
      </c>
      <c r="J822" t="s">
        <v>211</v>
      </c>
      <c r="K822" t="s">
        <v>2174</v>
      </c>
      <c r="L822" t="s">
        <v>213</v>
      </c>
      <c r="O822">
        <v>0</v>
      </c>
      <c r="Q822" s="2"/>
      <c r="S822">
        <v>0</v>
      </c>
      <c r="T822" t="s">
        <v>213</v>
      </c>
      <c r="W822" t="s">
        <v>214</v>
      </c>
      <c r="X822">
        <v>0</v>
      </c>
    </row>
    <row r="823" spans="1:24" x14ac:dyDescent="0.25">
      <c r="A823">
        <v>573</v>
      </c>
      <c r="B823" t="s">
        <v>2184</v>
      </c>
      <c r="C823" t="s">
        <v>2185</v>
      </c>
      <c r="D823" t="s">
        <v>248</v>
      </c>
      <c r="G823" s="2">
        <v>38169</v>
      </c>
      <c r="H823" s="2">
        <v>1</v>
      </c>
      <c r="I823" t="s">
        <v>226</v>
      </c>
      <c r="J823" t="s">
        <v>211</v>
      </c>
      <c r="K823" t="s">
        <v>289</v>
      </c>
      <c r="L823" t="s">
        <v>213</v>
      </c>
      <c r="O823">
        <v>0</v>
      </c>
      <c r="Q823" s="2"/>
      <c r="S823">
        <v>0</v>
      </c>
      <c r="T823" t="s">
        <v>213</v>
      </c>
      <c r="W823" t="s">
        <v>214</v>
      </c>
      <c r="X823">
        <v>0</v>
      </c>
    </row>
    <row r="824" spans="1:24" x14ac:dyDescent="0.25">
      <c r="A824">
        <v>575</v>
      </c>
      <c r="B824" t="s">
        <v>2186</v>
      </c>
      <c r="C824" t="s">
        <v>2187</v>
      </c>
      <c r="D824" t="s">
        <v>248</v>
      </c>
      <c r="G824" s="2">
        <v>38169</v>
      </c>
      <c r="H824" s="2">
        <v>40755</v>
      </c>
      <c r="I824" t="s">
        <v>226</v>
      </c>
      <c r="J824" t="s">
        <v>211</v>
      </c>
      <c r="K824" t="s">
        <v>525</v>
      </c>
      <c r="L824" t="s">
        <v>213</v>
      </c>
      <c r="O824">
        <v>0</v>
      </c>
      <c r="Q824" s="2"/>
      <c r="S824">
        <v>0</v>
      </c>
      <c r="T824" t="s">
        <v>213</v>
      </c>
      <c r="W824" t="s">
        <v>214</v>
      </c>
      <c r="X824">
        <v>0</v>
      </c>
    </row>
    <row r="825" spans="1:24" x14ac:dyDescent="0.25">
      <c r="A825">
        <v>576</v>
      </c>
      <c r="B825" t="s">
        <v>2188</v>
      </c>
      <c r="C825" t="s">
        <v>2189</v>
      </c>
      <c r="D825" t="s">
        <v>251</v>
      </c>
      <c r="G825" s="2">
        <v>38169</v>
      </c>
      <c r="H825" s="2">
        <v>40755</v>
      </c>
      <c r="I825" t="s">
        <v>226</v>
      </c>
      <c r="J825" t="s">
        <v>211</v>
      </c>
      <c r="K825" t="s">
        <v>525</v>
      </c>
      <c r="L825" t="s">
        <v>213</v>
      </c>
      <c r="O825">
        <v>0</v>
      </c>
      <c r="Q825" s="2"/>
      <c r="S825">
        <v>0</v>
      </c>
      <c r="T825" t="s">
        <v>213</v>
      </c>
      <c r="W825" t="s">
        <v>214</v>
      </c>
      <c r="X825">
        <v>0</v>
      </c>
    </row>
    <row r="826" spans="1:24" x14ac:dyDescent="0.25">
      <c r="A826">
        <v>577</v>
      </c>
      <c r="B826" t="s">
        <v>2190</v>
      </c>
      <c r="C826" t="s">
        <v>2191</v>
      </c>
      <c r="D826" t="s">
        <v>251</v>
      </c>
      <c r="G826" s="2">
        <v>38169</v>
      </c>
      <c r="H826" s="2">
        <v>44712</v>
      </c>
      <c r="I826" t="s">
        <v>226</v>
      </c>
      <c r="J826" t="s">
        <v>211</v>
      </c>
      <c r="K826" t="s">
        <v>515</v>
      </c>
      <c r="L826" t="s">
        <v>213</v>
      </c>
      <c r="O826">
        <v>0</v>
      </c>
      <c r="Q826" s="2"/>
      <c r="S826">
        <v>0</v>
      </c>
      <c r="T826" t="s">
        <v>213</v>
      </c>
      <c r="W826" t="s">
        <v>214</v>
      </c>
      <c r="X826">
        <v>0</v>
      </c>
    </row>
    <row r="827" spans="1:24" x14ac:dyDescent="0.25">
      <c r="A827">
        <v>578</v>
      </c>
      <c r="B827" t="s">
        <v>2192</v>
      </c>
      <c r="C827" t="s">
        <v>2193</v>
      </c>
      <c r="D827" t="s">
        <v>248</v>
      </c>
      <c r="G827" s="2">
        <v>38169</v>
      </c>
      <c r="H827" s="2">
        <v>44712</v>
      </c>
      <c r="I827" t="s">
        <v>226</v>
      </c>
      <c r="J827" t="s">
        <v>211</v>
      </c>
      <c r="K827" t="s">
        <v>515</v>
      </c>
      <c r="L827" t="s">
        <v>213</v>
      </c>
      <c r="O827">
        <v>0</v>
      </c>
      <c r="Q827" s="2"/>
      <c r="S827">
        <v>0</v>
      </c>
      <c r="T827" t="s">
        <v>213</v>
      </c>
      <c r="W827" t="s">
        <v>214</v>
      </c>
      <c r="X827">
        <v>0</v>
      </c>
    </row>
    <row r="828" spans="1:24" x14ac:dyDescent="0.25">
      <c r="A828">
        <v>2218</v>
      </c>
      <c r="B828" t="s">
        <v>2194</v>
      </c>
      <c r="C828" t="s">
        <v>2195</v>
      </c>
      <c r="D828" t="s">
        <v>356</v>
      </c>
      <c r="G828" s="2">
        <v>40848</v>
      </c>
      <c r="H828" s="2"/>
      <c r="I828" t="s">
        <v>218</v>
      </c>
      <c r="J828" t="s">
        <v>211</v>
      </c>
      <c r="K828" t="s">
        <v>364</v>
      </c>
      <c r="L828" t="s">
        <v>213</v>
      </c>
      <c r="O828">
        <v>1044</v>
      </c>
      <c r="Q828" s="2"/>
      <c r="S828">
        <v>0</v>
      </c>
      <c r="T828" t="s">
        <v>213</v>
      </c>
      <c r="W828" t="s">
        <v>214</v>
      </c>
      <c r="X828">
        <v>0</v>
      </c>
    </row>
    <row r="829" spans="1:24" x14ac:dyDescent="0.25">
      <c r="A829">
        <v>580</v>
      </c>
      <c r="B829" t="s">
        <v>2196</v>
      </c>
      <c r="C829" t="s">
        <v>2197</v>
      </c>
      <c r="D829" t="s">
        <v>251</v>
      </c>
      <c r="G829" s="2">
        <v>38721</v>
      </c>
      <c r="H829" s="2">
        <v>41680</v>
      </c>
      <c r="I829" t="s">
        <v>226</v>
      </c>
      <c r="J829" t="s">
        <v>211</v>
      </c>
      <c r="K829" t="s">
        <v>539</v>
      </c>
      <c r="L829" t="s">
        <v>213</v>
      </c>
      <c r="O829">
        <v>0</v>
      </c>
      <c r="Q829" s="2"/>
      <c r="S829">
        <v>0</v>
      </c>
      <c r="T829" t="s">
        <v>213</v>
      </c>
      <c r="W829" t="s">
        <v>214</v>
      </c>
      <c r="X829">
        <v>0</v>
      </c>
    </row>
    <row r="830" spans="1:24" x14ac:dyDescent="0.25">
      <c r="A830">
        <v>581</v>
      </c>
      <c r="B830" t="s">
        <v>2198</v>
      </c>
      <c r="C830" t="s">
        <v>2199</v>
      </c>
      <c r="D830" t="s">
        <v>248</v>
      </c>
      <c r="G830" s="2">
        <v>38169</v>
      </c>
      <c r="H830" s="2">
        <v>40298</v>
      </c>
      <c r="I830" t="s">
        <v>226</v>
      </c>
      <c r="J830" t="s">
        <v>211</v>
      </c>
      <c r="K830" t="s">
        <v>548</v>
      </c>
      <c r="L830" t="s">
        <v>213</v>
      </c>
      <c r="O830">
        <v>0</v>
      </c>
      <c r="Q830" s="2"/>
      <c r="S830">
        <v>0</v>
      </c>
      <c r="T830" t="s">
        <v>213</v>
      </c>
      <c r="W830" t="s">
        <v>214</v>
      </c>
      <c r="X830">
        <v>0</v>
      </c>
    </row>
    <row r="831" spans="1:24" x14ac:dyDescent="0.25">
      <c r="A831">
        <v>582</v>
      </c>
      <c r="B831" t="s">
        <v>2200</v>
      </c>
      <c r="C831" t="s">
        <v>2201</v>
      </c>
      <c r="D831" t="s">
        <v>251</v>
      </c>
      <c r="G831" s="2">
        <v>38169</v>
      </c>
      <c r="H831" s="2">
        <v>40298</v>
      </c>
      <c r="I831" t="s">
        <v>226</v>
      </c>
      <c r="J831" t="s">
        <v>211</v>
      </c>
      <c r="K831" t="s">
        <v>548</v>
      </c>
      <c r="L831" t="s">
        <v>213</v>
      </c>
      <c r="O831">
        <v>0</v>
      </c>
      <c r="Q831" s="2"/>
      <c r="S831">
        <v>0</v>
      </c>
      <c r="T831" t="s">
        <v>213</v>
      </c>
      <c r="W831" t="s">
        <v>214</v>
      </c>
      <c r="X831">
        <v>0</v>
      </c>
    </row>
    <row r="832" spans="1:24" x14ac:dyDescent="0.25">
      <c r="A832">
        <v>583</v>
      </c>
      <c r="B832" t="s">
        <v>2202</v>
      </c>
      <c r="C832" t="s">
        <v>2203</v>
      </c>
      <c r="D832" t="s">
        <v>248</v>
      </c>
      <c r="G832" s="2">
        <v>38169</v>
      </c>
      <c r="H832" s="2">
        <v>40298</v>
      </c>
      <c r="I832" t="s">
        <v>226</v>
      </c>
      <c r="J832" t="s">
        <v>211</v>
      </c>
      <c r="K832" t="s">
        <v>556</v>
      </c>
      <c r="L832" t="s">
        <v>213</v>
      </c>
      <c r="O832">
        <v>0</v>
      </c>
      <c r="Q832" s="2"/>
      <c r="S832">
        <v>0</v>
      </c>
      <c r="T832" t="s">
        <v>213</v>
      </c>
      <c r="W832" t="s">
        <v>214</v>
      </c>
      <c r="X832">
        <v>0</v>
      </c>
    </row>
    <row r="833" spans="1:24" x14ac:dyDescent="0.25">
      <c r="A833">
        <v>584</v>
      </c>
      <c r="B833" t="s">
        <v>2204</v>
      </c>
      <c r="C833" t="s">
        <v>2205</v>
      </c>
      <c r="D833" t="s">
        <v>251</v>
      </c>
      <c r="G833" s="2">
        <v>38169</v>
      </c>
      <c r="H833" s="2">
        <v>40298</v>
      </c>
      <c r="I833" t="s">
        <v>226</v>
      </c>
      <c r="J833" t="s">
        <v>211</v>
      </c>
      <c r="K833" t="s">
        <v>556</v>
      </c>
      <c r="L833" t="s">
        <v>213</v>
      </c>
      <c r="O833">
        <v>0</v>
      </c>
      <c r="Q833" s="2"/>
      <c r="S833">
        <v>0</v>
      </c>
      <c r="T833" t="s">
        <v>213</v>
      </c>
      <c r="W833" t="s">
        <v>214</v>
      </c>
      <c r="X833">
        <v>0</v>
      </c>
    </row>
    <row r="834" spans="1:24" x14ac:dyDescent="0.25">
      <c r="A834">
        <v>585</v>
      </c>
      <c r="B834" t="s">
        <v>2206</v>
      </c>
      <c r="C834" t="s">
        <v>2207</v>
      </c>
      <c r="D834" t="s">
        <v>248</v>
      </c>
      <c r="G834" s="2">
        <v>38169</v>
      </c>
      <c r="H834" s="2">
        <v>42947</v>
      </c>
      <c r="I834" t="s">
        <v>226</v>
      </c>
      <c r="J834" t="s">
        <v>211</v>
      </c>
      <c r="K834" t="s">
        <v>723</v>
      </c>
      <c r="L834" t="s">
        <v>213</v>
      </c>
      <c r="O834">
        <v>0</v>
      </c>
      <c r="Q834" s="2"/>
      <c r="S834">
        <v>0</v>
      </c>
      <c r="T834" t="s">
        <v>213</v>
      </c>
      <c r="W834" t="s">
        <v>214</v>
      </c>
      <c r="X834">
        <v>0</v>
      </c>
    </row>
    <row r="835" spans="1:24" x14ac:dyDescent="0.25">
      <c r="A835">
        <v>586</v>
      </c>
      <c r="B835" t="s">
        <v>2208</v>
      </c>
      <c r="C835" t="s">
        <v>2209</v>
      </c>
      <c r="D835" t="s">
        <v>251</v>
      </c>
      <c r="G835" s="2">
        <v>38169</v>
      </c>
      <c r="H835" s="2">
        <v>42947</v>
      </c>
      <c r="I835" t="s">
        <v>226</v>
      </c>
      <c r="J835" t="s">
        <v>211</v>
      </c>
      <c r="K835" t="s">
        <v>723</v>
      </c>
      <c r="L835" t="s">
        <v>213</v>
      </c>
      <c r="O835">
        <v>0</v>
      </c>
      <c r="Q835" s="2"/>
      <c r="S835">
        <v>0</v>
      </c>
      <c r="T835" t="s">
        <v>213</v>
      </c>
      <c r="W835" t="s">
        <v>214</v>
      </c>
      <c r="X835">
        <v>0</v>
      </c>
    </row>
    <row r="836" spans="1:24" x14ac:dyDescent="0.25">
      <c r="A836">
        <v>2219</v>
      </c>
      <c r="B836" t="s">
        <v>2210</v>
      </c>
      <c r="C836" t="s">
        <v>2211</v>
      </c>
      <c r="D836" t="s">
        <v>630</v>
      </c>
      <c r="G836" s="2">
        <v>40848</v>
      </c>
      <c r="H836" s="2"/>
      <c r="I836" t="s">
        <v>218</v>
      </c>
      <c r="J836" t="s">
        <v>211</v>
      </c>
      <c r="K836" t="s">
        <v>364</v>
      </c>
      <c r="L836" t="s">
        <v>213</v>
      </c>
      <c r="O836">
        <v>0</v>
      </c>
      <c r="Q836" s="2"/>
      <c r="S836">
        <v>0</v>
      </c>
      <c r="T836" t="s">
        <v>213</v>
      </c>
      <c r="W836" t="s">
        <v>214</v>
      </c>
      <c r="X836">
        <v>0</v>
      </c>
    </row>
    <row r="837" spans="1:24" x14ac:dyDescent="0.25">
      <c r="A837">
        <v>2220</v>
      </c>
      <c r="B837" t="s">
        <v>2212</v>
      </c>
      <c r="C837" t="s">
        <v>2213</v>
      </c>
      <c r="D837" t="s">
        <v>633</v>
      </c>
      <c r="G837" s="2">
        <v>40848</v>
      </c>
      <c r="H837" s="2"/>
      <c r="I837" t="s">
        <v>218</v>
      </c>
      <c r="J837" t="s">
        <v>211</v>
      </c>
      <c r="K837" t="s">
        <v>364</v>
      </c>
      <c r="L837" t="s">
        <v>213</v>
      </c>
      <c r="O837">
        <v>0</v>
      </c>
      <c r="Q837" s="2"/>
      <c r="S837">
        <v>0</v>
      </c>
      <c r="T837" t="s">
        <v>213</v>
      </c>
      <c r="W837" t="s">
        <v>214</v>
      </c>
      <c r="X837">
        <v>0</v>
      </c>
    </row>
    <row r="838" spans="1:24" x14ac:dyDescent="0.25">
      <c r="A838">
        <v>589</v>
      </c>
      <c r="B838" t="s">
        <v>2214</v>
      </c>
      <c r="C838" t="s">
        <v>2215</v>
      </c>
      <c r="D838" t="s">
        <v>248</v>
      </c>
      <c r="G838" s="2">
        <v>38169</v>
      </c>
      <c r="H838" s="2">
        <v>41152</v>
      </c>
      <c r="I838" t="s">
        <v>226</v>
      </c>
      <c r="J838" t="s">
        <v>211</v>
      </c>
      <c r="K838" t="s">
        <v>583</v>
      </c>
      <c r="L838" t="s">
        <v>213</v>
      </c>
      <c r="O838">
        <v>0</v>
      </c>
      <c r="Q838" s="2"/>
      <c r="S838">
        <v>0</v>
      </c>
      <c r="T838" t="s">
        <v>213</v>
      </c>
      <c r="W838" t="s">
        <v>214</v>
      </c>
      <c r="X838">
        <v>0</v>
      </c>
    </row>
    <row r="839" spans="1:24" x14ac:dyDescent="0.25">
      <c r="A839">
        <v>590</v>
      </c>
      <c r="B839" t="s">
        <v>2216</v>
      </c>
      <c r="C839" t="s">
        <v>2217</v>
      </c>
      <c r="D839" t="s">
        <v>251</v>
      </c>
      <c r="G839" s="2">
        <v>38169</v>
      </c>
      <c r="H839" s="2">
        <v>41152</v>
      </c>
      <c r="I839" t="s">
        <v>226</v>
      </c>
      <c r="J839" t="s">
        <v>211</v>
      </c>
      <c r="K839" t="s">
        <v>583</v>
      </c>
      <c r="L839" t="s">
        <v>213</v>
      </c>
      <c r="O839">
        <v>0</v>
      </c>
      <c r="Q839" s="2"/>
      <c r="S839">
        <v>0</v>
      </c>
      <c r="T839" t="s">
        <v>213</v>
      </c>
      <c r="W839" t="s">
        <v>214</v>
      </c>
      <c r="X839">
        <v>0</v>
      </c>
    </row>
    <row r="840" spans="1:24" x14ac:dyDescent="0.25">
      <c r="A840">
        <v>591</v>
      </c>
      <c r="B840" t="s">
        <v>2218</v>
      </c>
      <c r="C840" t="s">
        <v>2219</v>
      </c>
      <c r="D840" t="s">
        <v>248</v>
      </c>
      <c r="G840" s="2">
        <v>38169</v>
      </c>
      <c r="H840" s="2">
        <v>45382</v>
      </c>
      <c r="I840" t="s">
        <v>226</v>
      </c>
      <c r="J840" t="s">
        <v>211</v>
      </c>
      <c r="K840" t="s">
        <v>800</v>
      </c>
      <c r="L840" t="s">
        <v>213</v>
      </c>
      <c r="O840">
        <v>0</v>
      </c>
      <c r="Q840" s="2"/>
      <c r="S840">
        <v>0</v>
      </c>
      <c r="T840" t="s">
        <v>213</v>
      </c>
      <c r="W840" t="s">
        <v>214</v>
      </c>
      <c r="X840">
        <v>0</v>
      </c>
    </row>
    <row r="841" spans="1:24" x14ac:dyDescent="0.25">
      <c r="A841">
        <v>592</v>
      </c>
      <c r="B841" t="s">
        <v>2220</v>
      </c>
      <c r="C841" t="s">
        <v>2221</v>
      </c>
      <c r="D841" t="s">
        <v>251</v>
      </c>
      <c r="G841" s="2">
        <v>38169</v>
      </c>
      <c r="H841" s="2">
        <v>45382</v>
      </c>
      <c r="I841" t="s">
        <v>226</v>
      </c>
      <c r="J841" t="s">
        <v>211</v>
      </c>
      <c r="K841" t="s">
        <v>800</v>
      </c>
      <c r="L841" t="s">
        <v>213</v>
      </c>
      <c r="O841">
        <v>0</v>
      </c>
      <c r="Q841" s="2"/>
      <c r="S841">
        <v>0</v>
      </c>
      <c r="T841" t="s">
        <v>213</v>
      </c>
      <c r="W841" t="s">
        <v>214</v>
      </c>
      <c r="X841">
        <v>0</v>
      </c>
    </row>
    <row r="842" spans="1:24" x14ac:dyDescent="0.25">
      <c r="A842">
        <v>593</v>
      </c>
      <c r="B842" t="s">
        <v>2222</v>
      </c>
      <c r="C842" t="s">
        <v>2223</v>
      </c>
      <c r="D842" t="s">
        <v>248</v>
      </c>
      <c r="G842" s="2">
        <v>38169</v>
      </c>
      <c r="H842" s="2">
        <v>40847</v>
      </c>
      <c r="I842" t="s">
        <v>226</v>
      </c>
      <c r="J842" t="s">
        <v>211</v>
      </c>
      <c r="K842" t="s">
        <v>803</v>
      </c>
      <c r="L842" t="s">
        <v>213</v>
      </c>
      <c r="O842">
        <v>0</v>
      </c>
      <c r="Q842" s="2"/>
      <c r="S842">
        <v>0</v>
      </c>
      <c r="T842" t="s">
        <v>213</v>
      </c>
      <c r="W842" t="s">
        <v>214</v>
      </c>
      <c r="X842">
        <v>0</v>
      </c>
    </row>
    <row r="843" spans="1:24" x14ac:dyDescent="0.25">
      <c r="A843">
        <v>594</v>
      </c>
      <c r="B843" t="s">
        <v>2224</v>
      </c>
      <c r="C843" t="s">
        <v>2225</v>
      </c>
      <c r="D843" t="s">
        <v>251</v>
      </c>
      <c r="G843" s="2">
        <v>38169</v>
      </c>
      <c r="H843" s="2">
        <v>40847</v>
      </c>
      <c r="I843" t="s">
        <v>226</v>
      </c>
      <c r="J843" t="s">
        <v>211</v>
      </c>
      <c r="K843" t="s">
        <v>803</v>
      </c>
      <c r="L843" t="s">
        <v>213</v>
      </c>
      <c r="O843">
        <v>0</v>
      </c>
      <c r="Q843" s="2"/>
      <c r="S843">
        <v>0</v>
      </c>
      <c r="T843" t="s">
        <v>213</v>
      </c>
      <c r="W843" t="s">
        <v>214</v>
      </c>
      <c r="X843">
        <v>0</v>
      </c>
    </row>
    <row r="844" spans="1:24" x14ac:dyDescent="0.25">
      <c r="A844">
        <v>595</v>
      </c>
      <c r="B844" t="s">
        <v>2226</v>
      </c>
      <c r="C844" t="s">
        <v>2227</v>
      </c>
      <c r="D844" t="s">
        <v>248</v>
      </c>
      <c r="G844" s="2">
        <v>38169</v>
      </c>
      <c r="H844" s="2">
        <v>41579</v>
      </c>
      <c r="I844" t="s">
        <v>226</v>
      </c>
      <c r="J844" t="s">
        <v>211</v>
      </c>
      <c r="K844" t="s">
        <v>806</v>
      </c>
      <c r="L844" t="s">
        <v>213</v>
      </c>
      <c r="O844">
        <v>0</v>
      </c>
      <c r="Q844" s="2"/>
      <c r="S844">
        <v>0</v>
      </c>
      <c r="T844" t="s">
        <v>213</v>
      </c>
      <c r="W844" t="s">
        <v>214</v>
      </c>
      <c r="X844">
        <v>0</v>
      </c>
    </row>
    <row r="845" spans="1:24" x14ac:dyDescent="0.25">
      <c r="A845">
        <v>596</v>
      </c>
      <c r="B845" t="s">
        <v>2228</v>
      </c>
      <c r="C845" t="s">
        <v>2229</v>
      </c>
      <c r="D845" t="s">
        <v>251</v>
      </c>
      <c r="G845" s="2">
        <v>38169</v>
      </c>
      <c r="H845" s="2">
        <v>41579</v>
      </c>
      <c r="I845" t="s">
        <v>226</v>
      </c>
      <c r="J845" t="s">
        <v>211</v>
      </c>
      <c r="K845" t="s">
        <v>806</v>
      </c>
      <c r="L845" t="s">
        <v>213</v>
      </c>
      <c r="O845">
        <v>0</v>
      </c>
      <c r="Q845" s="2"/>
      <c r="S845">
        <v>0</v>
      </c>
      <c r="T845" t="s">
        <v>213</v>
      </c>
      <c r="W845" t="s">
        <v>214</v>
      </c>
      <c r="X845">
        <v>0</v>
      </c>
    </row>
    <row r="846" spans="1:24" x14ac:dyDescent="0.25">
      <c r="A846">
        <v>2221</v>
      </c>
      <c r="B846" t="s">
        <v>2230</v>
      </c>
      <c r="C846" t="s">
        <v>2231</v>
      </c>
      <c r="D846" t="s">
        <v>656</v>
      </c>
      <c r="G846" s="2">
        <v>40848</v>
      </c>
      <c r="H846" s="2"/>
      <c r="I846" t="s">
        <v>226</v>
      </c>
      <c r="J846" t="s">
        <v>211</v>
      </c>
      <c r="K846" t="s">
        <v>364</v>
      </c>
      <c r="L846" t="s">
        <v>213</v>
      </c>
      <c r="O846">
        <v>0</v>
      </c>
      <c r="Q846" s="2"/>
      <c r="S846">
        <v>0</v>
      </c>
      <c r="T846" t="s">
        <v>213</v>
      </c>
      <c r="W846" t="s">
        <v>214</v>
      </c>
      <c r="X846">
        <v>0</v>
      </c>
    </row>
    <row r="847" spans="1:24" x14ac:dyDescent="0.25">
      <c r="A847">
        <v>2222</v>
      </c>
      <c r="B847" t="s">
        <v>2232</v>
      </c>
      <c r="C847" t="s">
        <v>2233</v>
      </c>
      <c r="D847" t="s">
        <v>311</v>
      </c>
      <c r="G847" s="2">
        <v>40848</v>
      </c>
      <c r="H847" s="2"/>
      <c r="I847" t="s">
        <v>226</v>
      </c>
      <c r="J847" t="s">
        <v>211</v>
      </c>
      <c r="K847" t="s">
        <v>364</v>
      </c>
      <c r="L847" t="s">
        <v>213</v>
      </c>
      <c r="O847">
        <v>6642</v>
      </c>
      <c r="Q847" s="2"/>
      <c r="S847">
        <v>0</v>
      </c>
      <c r="T847" t="s">
        <v>213</v>
      </c>
      <c r="W847" t="s">
        <v>214</v>
      </c>
      <c r="X847">
        <v>0</v>
      </c>
    </row>
    <row r="848" spans="1:24" x14ac:dyDescent="0.25">
      <c r="A848">
        <v>599</v>
      </c>
      <c r="B848" t="s">
        <v>2234</v>
      </c>
      <c r="C848" t="s">
        <v>2235</v>
      </c>
      <c r="D848" t="s">
        <v>248</v>
      </c>
      <c r="G848" s="2">
        <v>39282</v>
      </c>
      <c r="H848" s="2">
        <v>43251</v>
      </c>
      <c r="I848" t="s">
        <v>226</v>
      </c>
      <c r="J848" t="s">
        <v>211</v>
      </c>
      <c r="K848" t="s">
        <v>595</v>
      </c>
      <c r="L848" t="s">
        <v>213</v>
      </c>
      <c r="O848">
        <v>0</v>
      </c>
      <c r="Q848" s="2"/>
      <c r="S848">
        <v>0</v>
      </c>
      <c r="T848" t="s">
        <v>213</v>
      </c>
      <c r="W848" t="s">
        <v>214</v>
      </c>
      <c r="X848">
        <v>0</v>
      </c>
    </row>
    <row r="849" spans="1:24" x14ac:dyDescent="0.25">
      <c r="A849">
        <v>600</v>
      </c>
      <c r="B849" t="s">
        <v>2236</v>
      </c>
      <c r="C849" t="s">
        <v>2237</v>
      </c>
      <c r="D849" t="s">
        <v>251</v>
      </c>
      <c r="G849" s="2">
        <v>39282</v>
      </c>
      <c r="H849" s="2">
        <v>43251</v>
      </c>
      <c r="I849" t="s">
        <v>226</v>
      </c>
      <c r="J849" t="s">
        <v>211</v>
      </c>
      <c r="K849" t="s">
        <v>595</v>
      </c>
      <c r="L849" t="s">
        <v>213</v>
      </c>
      <c r="O849">
        <v>0</v>
      </c>
      <c r="Q849" s="2"/>
      <c r="S849">
        <v>0</v>
      </c>
      <c r="T849" t="s">
        <v>213</v>
      </c>
      <c r="W849" t="s">
        <v>214</v>
      </c>
      <c r="X849">
        <v>0</v>
      </c>
    </row>
    <row r="850" spans="1:24" x14ac:dyDescent="0.25">
      <c r="A850">
        <v>601</v>
      </c>
      <c r="B850" t="s">
        <v>2238</v>
      </c>
      <c r="C850" t="s">
        <v>2239</v>
      </c>
      <c r="D850" t="s">
        <v>248</v>
      </c>
      <c r="G850" s="2">
        <v>38169</v>
      </c>
      <c r="H850" s="2">
        <v>43585</v>
      </c>
      <c r="I850" t="s">
        <v>226</v>
      </c>
      <c r="J850" t="s">
        <v>211</v>
      </c>
      <c r="K850" t="s">
        <v>608</v>
      </c>
      <c r="L850" t="s">
        <v>213</v>
      </c>
      <c r="O850">
        <v>0</v>
      </c>
      <c r="Q850" s="2"/>
      <c r="S850">
        <v>0</v>
      </c>
      <c r="T850" t="s">
        <v>213</v>
      </c>
      <c r="W850" t="s">
        <v>214</v>
      </c>
      <c r="X850">
        <v>0</v>
      </c>
    </row>
    <row r="851" spans="1:24" x14ac:dyDescent="0.25">
      <c r="A851">
        <v>602</v>
      </c>
      <c r="B851" t="s">
        <v>2240</v>
      </c>
      <c r="C851" t="s">
        <v>2241</v>
      </c>
      <c r="D851" t="s">
        <v>251</v>
      </c>
      <c r="G851" s="2">
        <v>38169</v>
      </c>
      <c r="H851" s="2">
        <v>43585</v>
      </c>
      <c r="I851" t="s">
        <v>226</v>
      </c>
      <c r="J851" t="s">
        <v>211</v>
      </c>
      <c r="K851" t="s">
        <v>608</v>
      </c>
      <c r="L851" t="s">
        <v>213</v>
      </c>
      <c r="O851">
        <v>0</v>
      </c>
      <c r="Q851" s="2"/>
      <c r="S851">
        <v>0</v>
      </c>
      <c r="T851" t="s">
        <v>213</v>
      </c>
      <c r="W851" t="s">
        <v>214</v>
      </c>
      <c r="X851">
        <v>0</v>
      </c>
    </row>
    <row r="852" spans="1:24" x14ac:dyDescent="0.25">
      <c r="A852">
        <v>603</v>
      </c>
      <c r="B852" t="s">
        <v>2242</v>
      </c>
      <c r="C852" t="s">
        <v>2243</v>
      </c>
      <c r="D852" t="s">
        <v>248</v>
      </c>
      <c r="G852" s="2">
        <v>38169</v>
      </c>
      <c r="H852" s="2"/>
      <c r="I852" t="s">
        <v>226</v>
      </c>
      <c r="J852" t="s">
        <v>211</v>
      </c>
      <c r="K852" t="s">
        <v>641</v>
      </c>
      <c r="L852" t="s">
        <v>213</v>
      </c>
      <c r="O852">
        <v>0</v>
      </c>
      <c r="Q852" s="2"/>
      <c r="S852">
        <v>0</v>
      </c>
      <c r="T852" t="s">
        <v>213</v>
      </c>
      <c r="W852" t="s">
        <v>214</v>
      </c>
      <c r="X852">
        <v>0</v>
      </c>
    </row>
    <row r="853" spans="1:24" x14ac:dyDescent="0.25">
      <c r="A853">
        <v>604</v>
      </c>
      <c r="B853" t="s">
        <v>2244</v>
      </c>
      <c r="C853" t="s">
        <v>2245</v>
      </c>
      <c r="D853" t="s">
        <v>251</v>
      </c>
      <c r="G853" s="2">
        <v>38169</v>
      </c>
      <c r="H853" s="2"/>
      <c r="I853" t="s">
        <v>226</v>
      </c>
      <c r="J853" t="s">
        <v>211</v>
      </c>
      <c r="K853" t="s">
        <v>641</v>
      </c>
      <c r="L853" t="s">
        <v>213</v>
      </c>
      <c r="O853">
        <v>0</v>
      </c>
      <c r="Q853" s="2"/>
      <c r="S853">
        <v>0</v>
      </c>
      <c r="T853" t="s">
        <v>213</v>
      </c>
      <c r="W853" t="s">
        <v>214</v>
      </c>
      <c r="X853">
        <v>0</v>
      </c>
    </row>
    <row r="854" spans="1:24" x14ac:dyDescent="0.25">
      <c r="A854">
        <v>605</v>
      </c>
      <c r="B854" t="s">
        <v>2246</v>
      </c>
      <c r="C854" t="s">
        <v>2247</v>
      </c>
      <c r="D854" t="s">
        <v>248</v>
      </c>
      <c r="G854" s="2">
        <v>38169</v>
      </c>
      <c r="H854" s="2">
        <v>41426</v>
      </c>
      <c r="I854" t="s">
        <v>226</v>
      </c>
      <c r="J854" t="s">
        <v>211</v>
      </c>
      <c r="K854" t="s">
        <v>663</v>
      </c>
      <c r="L854" t="s">
        <v>213</v>
      </c>
      <c r="O854">
        <v>0</v>
      </c>
      <c r="Q854" s="2"/>
      <c r="S854">
        <v>0</v>
      </c>
      <c r="T854" t="s">
        <v>213</v>
      </c>
      <c r="W854" t="s">
        <v>214</v>
      </c>
      <c r="X854">
        <v>0</v>
      </c>
    </row>
    <row r="855" spans="1:24" x14ac:dyDescent="0.25">
      <c r="A855">
        <v>606</v>
      </c>
      <c r="B855" t="s">
        <v>2248</v>
      </c>
      <c r="C855" t="s">
        <v>2249</v>
      </c>
      <c r="D855" t="s">
        <v>251</v>
      </c>
      <c r="G855" s="2">
        <v>38169</v>
      </c>
      <c r="H855" s="2">
        <v>41426</v>
      </c>
      <c r="I855" t="s">
        <v>226</v>
      </c>
      <c r="J855" t="s">
        <v>211</v>
      </c>
      <c r="K855" t="s">
        <v>663</v>
      </c>
      <c r="L855" t="s">
        <v>213</v>
      </c>
      <c r="O855">
        <v>0</v>
      </c>
      <c r="Q855" s="2"/>
      <c r="S855">
        <v>0</v>
      </c>
      <c r="T855" t="s">
        <v>213</v>
      </c>
      <c r="W855" t="s">
        <v>214</v>
      </c>
      <c r="X855">
        <v>0</v>
      </c>
    </row>
    <row r="856" spans="1:24" x14ac:dyDescent="0.25">
      <c r="A856">
        <v>2223</v>
      </c>
      <c r="B856" t="s">
        <v>2250</v>
      </c>
      <c r="C856" t="s">
        <v>2251</v>
      </c>
      <c r="D856" t="s">
        <v>297</v>
      </c>
      <c r="G856" s="2">
        <v>40848</v>
      </c>
      <c r="H856" s="2"/>
      <c r="I856" t="s">
        <v>226</v>
      </c>
      <c r="J856" t="s">
        <v>211</v>
      </c>
      <c r="K856" t="s">
        <v>364</v>
      </c>
      <c r="L856" t="s">
        <v>213</v>
      </c>
      <c r="O856">
        <v>0</v>
      </c>
      <c r="Q856" s="2"/>
      <c r="S856">
        <v>0</v>
      </c>
      <c r="T856" t="s">
        <v>213</v>
      </c>
      <c r="W856" t="s">
        <v>214</v>
      </c>
      <c r="X856">
        <v>0</v>
      </c>
    </row>
    <row r="857" spans="1:24" x14ac:dyDescent="0.25">
      <c r="A857">
        <v>2224</v>
      </c>
      <c r="B857" t="s">
        <v>2252</v>
      </c>
      <c r="C857" t="s">
        <v>2253</v>
      </c>
      <c r="D857" t="s">
        <v>338</v>
      </c>
      <c r="G857" s="2">
        <v>40848</v>
      </c>
      <c r="H857" s="2"/>
      <c r="I857" t="s">
        <v>226</v>
      </c>
      <c r="J857" t="s">
        <v>211</v>
      </c>
      <c r="K857" t="s">
        <v>364</v>
      </c>
      <c r="L857" t="s">
        <v>213</v>
      </c>
      <c r="O857">
        <v>0</v>
      </c>
      <c r="Q857" s="2"/>
      <c r="S857">
        <v>0</v>
      </c>
      <c r="T857" t="s">
        <v>213</v>
      </c>
      <c r="W857" t="s">
        <v>214</v>
      </c>
      <c r="X857">
        <v>0</v>
      </c>
    </row>
    <row r="858" spans="1:24" x14ac:dyDescent="0.25">
      <c r="A858">
        <v>1655</v>
      </c>
      <c r="B858" t="s">
        <v>2254</v>
      </c>
      <c r="C858" t="s">
        <v>2255</v>
      </c>
      <c r="D858" t="s">
        <v>338</v>
      </c>
      <c r="G858" s="2">
        <v>40391</v>
      </c>
      <c r="H858" s="2">
        <v>40663</v>
      </c>
      <c r="I858" t="s">
        <v>226</v>
      </c>
      <c r="J858" t="s">
        <v>211</v>
      </c>
      <c r="K858" t="s">
        <v>2256</v>
      </c>
      <c r="L858" t="s">
        <v>213</v>
      </c>
      <c r="O858">
        <v>0</v>
      </c>
      <c r="Q858" s="2"/>
      <c r="S858">
        <v>0</v>
      </c>
      <c r="T858" t="s">
        <v>213</v>
      </c>
      <c r="W858" t="s">
        <v>214</v>
      </c>
      <c r="X858">
        <v>0</v>
      </c>
    </row>
    <row r="859" spans="1:24" x14ac:dyDescent="0.25">
      <c r="A859">
        <v>1656</v>
      </c>
      <c r="B859" t="s">
        <v>2257</v>
      </c>
      <c r="C859" t="s">
        <v>2258</v>
      </c>
      <c r="D859" t="s">
        <v>656</v>
      </c>
      <c r="G859" s="2">
        <v>40391</v>
      </c>
      <c r="H859" s="2">
        <v>40663</v>
      </c>
      <c r="I859" t="s">
        <v>226</v>
      </c>
      <c r="J859" t="s">
        <v>211</v>
      </c>
      <c r="K859" t="s">
        <v>2256</v>
      </c>
      <c r="L859" t="s">
        <v>213</v>
      </c>
      <c r="O859">
        <v>0</v>
      </c>
      <c r="Q859" s="2"/>
      <c r="S859">
        <v>0</v>
      </c>
      <c r="T859" t="s">
        <v>213</v>
      </c>
      <c r="W859" t="s">
        <v>214</v>
      </c>
      <c r="X859">
        <v>0</v>
      </c>
    </row>
    <row r="860" spans="1:24" x14ac:dyDescent="0.25">
      <c r="A860">
        <v>1657</v>
      </c>
      <c r="B860" t="s">
        <v>2259</v>
      </c>
      <c r="C860" t="s">
        <v>2260</v>
      </c>
      <c r="D860" t="s">
        <v>389</v>
      </c>
      <c r="F860" t="s">
        <v>2261</v>
      </c>
      <c r="G860" s="2">
        <v>38047</v>
      </c>
      <c r="H860" s="2">
        <v>44255</v>
      </c>
      <c r="I860" t="s">
        <v>226</v>
      </c>
      <c r="J860" t="s">
        <v>211</v>
      </c>
      <c r="K860" t="s">
        <v>375</v>
      </c>
      <c r="L860" t="s">
        <v>213</v>
      </c>
      <c r="M860" t="s">
        <v>2262</v>
      </c>
      <c r="O860">
        <v>0</v>
      </c>
      <c r="P860" t="s">
        <v>377</v>
      </c>
      <c r="Q860" s="2"/>
      <c r="R860" t="s">
        <v>2263</v>
      </c>
      <c r="S860">
        <v>0</v>
      </c>
      <c r="T860" t="s">
        <v>213</v>
      </c>
      <c r="W860" t="s">
        <v>214</v>
      </c>
      <c r="X860">
        <v>0</v>
      </c>
    </row>
    <row r="861" spans="1:24" x14ac:dyDescent="0.25">
      <c r="A861">
        <v>1658</v>
      </c>
      <c r="B861" t="s">
        <v>2264</v>
      </c>
      <c r="C861" t="s">
        <v>14940</v>
      </c>
      <c r="D861" t="s">
        <v>389</v>
      </c>
      <c r="E861" t="s">
        <v>14941</v>
      </c>
      <c r="G861" s="2">
        <v>40391</v>
      </c>
      <c r="H861" s="2">
        <v>44255</v>
      </c>
      <c r="I861" t="s">
        <v>226</v>
      </c>
      <c r="J861" t="s">
        <v>211</v>
      </c>
      <c r="K861" t="s">
        <v>2067</v>
      </c>
      <c r="L861" t="s">
        <v>213</v>
      </c>
      <c r="M861" t="s">
        <v>14942</v>
      </c>
      <c r="O861">
        <v>0</v>
      </c>
      <c r="Q861" s="2"/>
      <c r="S861">
        <v>0</v>
      </c>
      <c r="T861" t="s">
        <v>213</v>
      </c>
      <c r="W861" t="s">
        <v>214</v>
      </c>
      <c r="X861">
        <v>0</v>
      </c>
    </row>
    <row r="862" spans="1:24" x14ac:dyDescent="0.25">
      <c r="A862">
        <v>1659</v>
      </c>
      <c r="B862" t="s">
        <v>2265</v>
      </c>
      <c r="C862" t="s">
        <v>2266</v>
      </c>
      <c r="D862" t="s">
        <v>222</v>
      </c>
      <c r="G862" s="2">
        <v>40391</v>
      </c>
      <c r="H862" s="2">
        <v>40663</v>
      </c>
      <c r="I862" t="s">
        <v>218</v>
      </c>
      <c r="J862" t="s">
        <v>211</v>
      </c>
      <c r="K862" t="s">
        <v>2256</v>
      </c>
      <c r="L862" t="s">
        <v>213</v>
      </c>
      <c r="O862">
        <v>0</v>
      </c>
      <c r="Q862" s="2"/>
      <c r="S862">
        <v>0</v>
      </c>
      <c r="T862" t="s">
        <v>213</v>
      </c>
      <c r="W862" t="s">
        <v>214</v>
      </c>
      <c r="X862">
        <v>0</v>
      </c>
    </row>
    <row r="863" spans="1:24" x14ac:dyDescent="0.25">
      <c r="A863">
        <v>1660</v>
      </c>
      <c r="B863" t="s">
        <v>2267</v>
      </c>
      <c r="C863" t="s">
        <v>2268</v>
      </c>
      <c r="D863" t="s">
        <v>412</v>
      </c>
      <c r="G863" s="2">
        <v>39630</v>
      </c>
      <c r="H863" s="2">
        <v>40755</v>
      </c>
      <c r="I863" t="s">
        <v>226</v>
      </c>
      <c r="J863" t="s">
        <v>211</v>
      </c>
      <c r="K863" t="s">
        <v>242</v>
      </c>
      <c r="L863" t="s">
        <v>213</v>
      </c>
      <c r="O863">
        <v>28</v>
      </c>
      <c r="Q863" s="2"/>
      <c r="S863">
        <v>0</v>
      </c>
      <c r="T863" t="s">
        <v>213</v>
      </c>
      <c r="W863" t="s">
        <v>214</v>
      </c>
      <c r="X863">
        <v>0</v>
      </c>
    </row>
    <row r="864" spans="1:24" x14ac:dyDescent="0.25">
      <c r="A864">
        <v>1661</v>
      </c>
      <c r="B864" t="s">
        <v>2269</v>
      </c>
      <c r="C864" t="s">
        <v>2270</v>
      </c>
      <c r="D864" t="s">
        <v>245</v>
      </c>
      <c r="G864" s="2">
        <v>30682</v>
      </c>
      <c r="H864" s="2"/>
      <c r="J864" t="s">
        <v>211</v>
      </c>
      <c r="K864" t="s">
        <v>624</v>
      </c>
      <c r="L864" t="s">
        <v>213</v>
      </c>
      <c r="O864">
        <v>7256</v>
      </c>
      <c r="Q864" s="2"/>
      <c r="S864">
        <v>0</v>
      </c>
      <c r="T864" t="s">
        <v>213</v>
      </c>
      <c r="W864" t="s">
        <v>214</v>
      </c>
      <c r="X864">
        <v>0</v>
      </c>
    </row>
    <row r="865" spans="1:24" x14ac:dyDescent="0.25">
      <c r="A865">
        <v>1662</v>
      </c>
      <c r="B865" t="s">
        <v>2271</v>
      </c>
      <c r="C865" t="s">
        <v>2272</v>
      </c>
      <c r="D865" t="s">
        <v>210</v>
      </c>
      <c r="G865" s="2">
        <v>40147</v>
      </c>
      <c r="H865" s="2">
        <v>40724</v>
      </c>
      <c r="J865" t="s">
        <v>211</v>
      </c>
      <c r="K865" t="s">
        <v>2273</v>
      </c>
      <c r="L865" t="s">
        <v>213</v>
      </c>
      <c r="O865">
        <v>0</v>
      </c>
      <c r="Q865" s="2"/>
      <c r="S865">
        <v>0</v>
      </c>
      <c r="T865" t="s">
        <v>213</v>
      </c>
      <c r="W865" t="s">
        <v>214</v>
      </c>
      <c r="X865">
        <v>0</v>
      </c>
    </row>
    <row r="866" spans="1:24" x14ac:dyDescent="0.25">
      <c r="A866">
        <v>1663</v>
      </c>
      <c r="B866" t="s">
        <v>2274</v>
      </c>
      <c r="C866" t="s">
        <v>2275</v>
      </c>
      <c r="D866" t="s">
        <v>256</v>
      </c>
      <c r="G866" s="2">
        <v>40147</v>
      </c>
      <c r="H866" s="2">
        <v>40724</v>
      </c>
      <c r="I866" t="s">
        <v>226</v>
      </c>
      <c r="J866" t="s">
        <v>211</v>
      </c>
      <c r="K866" t="s">
        <v>2273</v>
      </c>
      <c r="L866" t="s">
        <v>213</v>
      </c>
      <c r="O866">
        <v>0</v>
      </c>
      <c r="Q866" s="2"/>
      <c r="S866">
        <v>0</v>
      </c>
      <c r="T866" t="s">
        <v>213</v>
      </c>
      <c r="W866" t="s">
        <v>214</v>
      </c>
      <c r="X866">
        <v>0</v>
      </c>
    </row>
    <row r="867" spans="1:24" x14ac:dyDescent="0.25">
      <c r="A867">
        <v>1664</v>
      </c>
      <c r="B867" t="s">
        <v>2276</v>
      </c>
      <c r="C867" t="s">
        <v>2277</v>
      </c>
      <c r="D867" t="s">
        <v>343</v>
      </c>
      <c r="G867" s="2">
        <v>37987</v>
      </c>
      <c r="H867" s="2">
        <v>39357</v>
      </c>
      <c r="J867" t="s">
        <v>2278</v>
      </c>
      <c r="K867" t="s">
        <v>405</v>
      </c>
      <c r="L867" t="s">
        <v>213</v>
      </c>
      <c r="O867">
        <v>0</v>
      </c>
      <c r="Q867" s="2"/>
      <c r="S867">
        <v>0</v>
      </c>
      <c r="T867" t="s">
        <v>213</v>
      </c>
      <c r="W867" t="s">
        <v>214</v>
      </c>
      <c r="X867">
        <v>0</v>
      </c>
    </row>
    <row r="868" spans="1:24" x14ac:dyDescent="0.25">
      <c r="A868">
        <v>1665</v>
      </c>
      <c r="B868" t="s">
        <v>2279</v>
      </c>
      <c r="C868" t="s">
        <v>2280</v>
      </c>
      <c r="D868" t="s">
        <v>343</v>
      </c>
      <c r="G868" s="2">
        <v>37530</v>
      </c>
      <c r="H868" s="2">
        <v>39357</v>
      </c>
      <c r="J868" t="s">
        <v>2278</v>
      </c>
      <c r="K868" t="s">
        <v>405</v>
      </c>
      <c r="L868" t="s">
        <v>213</v>
      </c>
      <c r="O868">
        <v>0</v>
      </c>
      <c r="Q868" s="2"/>
      <c r="S868">
        <v>0</v>
      </c>
      <c r="T868" t="s">
        <v>213</v>
      </c>
      <c r="W868" t="s">
        <v>214</v>
      </c>
      <c r="X868">
        <v>0</v>
      </c>
    </row>
    <row r="869" spans="1:24" x14ac:dyDescent="0.25">
      <c r="A869">
        <v>1672</v>
      </c>
      <c r="B869" t="s">
        <v>2281</v>
      </c>
      <c r="C869" t="s">
        <v>2282</v>
      </c>
      <c r="D869" t="s">
        <v>256</v>
      </c>
      <c r="G869" s="2">
        <v>38169</v>
      </c>
      <c r="H869" s="2"/>
      <c r="I869" t="s">
        <v>226</v>
      </c>
      <c r="J869" t="s">
        <v>211</v>
      </c>
      <c r="K869" t="s">
        <v>903</v>
      </c>
      <c r="L869" t="s">
        <v>213</v>
      </c>
      <c r="O869">
        <v>0</v>
      </c>
      <c r="Q869" s="2"/>
      <c r="S869">
        <v>0</v>
      </c>
      <c r="T869" t="s">
        <v>213</v>
      </c>
      <c r="W869" t="s">
        <v>214</v>
      </c>
      <c r="X869">
        <v>0</v>
      </c>
    </row>
    <row r="870" spans="1:24" x14ac:dyDescent="0.25">
      <c r="A870">
        <v>1673</v>
      </c>
      <c r="B870" t="s">
        <v>2283</v>
      </c>
      <c r="C870" t="s">
        <v>2284</v>
      </c>
      <c r="D870" t="s">
        <v>251</v>
      </c>
      <c r="G870" s="2">
        <v>38169</v>
      </c>
      <c r="H870" s="2"/>
      <c r="I870" t="s">
        <v>226</v>
      </c>
      <c r="J870" t="s">
        <v>211</v>
      </c>
      <c r="K870" t="s">
        <v>903</v>
      </c>
      <c r="L870" t="s">
        <v>213</v>
      </c>
      <c r="O870">
        <v>0</v>
      </c>
      <c r="Q870" s="2"/>
      <c r="S870">
        <v>0</v>
      </c>
      <c r="T870" t="s">
        <v>213</v>
      </c>
      <c r="W870" t="s">
        <v>214</v>
      </c>
      <c r="X870">
        <v>0</v>
      </c>
    </row>
    <row r="871" spans="1:24" x14ac:dyDescent="0.25">
      <c r="A871">
        <v>1674</v>
      </c>
      <c r="B871" t="s">
        <v>2285</v>
      </c>
      <c r="C871" t="s">
        <v>2286</v>
      </c>
      <c r="D871" t="s">
        <v>241</v>
      </c>
      <c r="E871" t="s">
        <v>2287</v>
      </c>
      <c r="G871" s="2">
        <v>37561</v>
      </c>
      <c r="H871" s="2"/>
      <c r="I871" t="s">
        <v>226</v>
      </c>
      <c r="J871" t="s">
        <v>211</v>
      </c>
      <c r="K871" t="s">
        <v>903</v>
      </c>
      <c r="L871" t="s">
        <v>213</v>
      </c>
      <c r="O871">
        <v>0</v>
      </c>
      <c r="Q871" s="2"/>
      <c r="S871">
        <v>0</v>
      </c>
      <c r="T871" t="s">
        <v>213</v>
      </c>
      <c r="W871" t="s">
        <v>214</v>
      </c>
      <c r="X871">
        <v>0</v>
      </c>
    </row>
    <row r="872" spans="1:24" x14ac:dyDescent="0.25">
      <c r="A872">
        <v>1675</v>
      </c>
      <c r="B872" t="s">
        <v>2288</v>
      </c>
      <c r="C872" t="s">
        <v>2289</v>
      </c>
      <c r="D872" t="s">
        <v>2290</v>
      </c>
      <c r="G872" s="2">
        <v>42005</v>
      </c>
      <c r="H872" s="2"/>
      <c r="J872" t="s">
        <v>2291</v>
      </c>
      <c r="K872" t="s">
        <v>289</v>
      </c>
      <c r="L872" t="s">
        <v>213</v>
      </c>
      <c r="O872">
        <v>0</v>
      </c>
      <c r="Q872" s="2"/>
      <c r="S872">
        <v>0</v>
      </c>
      <c r="T872" t="s">
        <v>213</v>
      </c>
      <c r="W872" t="s">
        <v>214</v>
      </c>
      <c r="X872">
        <v>0</v>
      </c>
    </row>
    <row r="873" spans="1:24" x14ac:dyDescent="0.25">
      <c r="A873">
        <v>1467</v>
      </c>
      <c r="B873" t="s">
        <v>2292</v>
      </c>
      <c r="C873" t="s">
        <v>2293</v>
      </c>
      <c r="D873" t="s">
        <v>389</v>
      </c>
      <c r="E873" t="s">
        <v>2294</v>
      </c>
      <c r="G873" s="2">
        <v>37543</v>
      </c>
      <c r="H873" s="2"/>
      <c r="J873" t="s">
        <v>211</v>
      </c>
      <c r="K873" t="s">
        <v>2067</v>
      </c>
      <c r="L873" t="s">
        <v>213</v>
      </c>
      <c r="M873" t="s">
        <v>2295</v>
      </c>
      <c r="O873">
        <v>0</v>
      </c>
      <c r="P873" t="s">
        <v>2296</v>
      </c>
      <c r="Q873" s="2"/>
      <c r="R873" t="s">
        <v>2293</v>
      </c>
      <c r="S873">
        <v>0</v>
      </c>
      <c r="T873" t="s">
        <v>213</v>
      </c>
      <c r="W873" t="s">
        <v>214</v>
      </c>
      <c r="X873">
        <v>0</v>
      </c>
    </row>
    <row r="874" spans="1:24" x14ac:dyDescent="0.25">
      <c r="A874">
        <v>1495</v>
      </c>
      <c r="B874" t="s">
        <v>2297</v>
      </c>
      <c r="C874" t="s">
        <v>2298</v>
      </c>
      <c r="D874" t="s">
        <v>1880</v>
      </c>
      <c r="G874" s="2">
        <v>38385</v>
      </c>
      <c r="H874" s="2">
        <v>41518</v>
      </c>
      <c r="J874" t="s">
        <v>211</v>
      </c>
      <c r="K874" t="s">
        <v>702</v>
      </c>
      <c r="L874" t="s">
        <v>213</v>
      </c>
      <c r="O874">
        <v>0</v>
      </c>
      <c r="Q874" s="2"/>
      <c r="S874">
        <v>0</v>
      </c>
      <c r="T874" t="s">
        <v>213</v>
      </c>
      <c r="W874" t="s">
        <v>214</v>
      </c>
      <c r="X874">
        <v>0</v>
      </c>
    </row>
    <row r="875" spans="1:24" x14ac:dyDescent="0.25">
      <c r="A875">
        <v>1496</v>
      </c>
      <c r="B875" t="s">
        <v>2299</v>
      </c>
      <c r="C875" t="s">
        <v>2300</v>
      </c>
      <c r="D875" t="s">
        <v>1875</v>
      </c>
      <c r="G875" s="2">
        <v>38385</v>
      </c>
      <c r="H875" s="2">
        <v>41517</v>
      </c>
      <c r="J875" t="s">
        <v>211</v>
      </c>
      <c r="K875" t="s">
        <v>702</v>
      </c>
      <c r="L875" t="s">
        <v>213</v>
      </c>
      <c r="O875">
        <v>0</v>
      </c>
      <c r="Q875" s="2"/>
      <c r="S875">
        <v>0</v>
      </c>
      <c r="T875" t="s">
        <v>213</v>
      </c>
      <c r="W875" t="s">
        <v>214</v>
      </c>
      <c r="X875">
        <v>0</v>
      </c>
    </row>
    <row r="876" spans="1:24" x14ac:dyDescent="0.25">
      <c r="A876">
        <v>1497</v>
      </c>
      <c r="B876" t="s">
        <v>2301</v>
      </c>
      <c r="C876" t="s">
        <v>2302</v>
      </c>
      <c r="D876" t="s">
        <v>1880</v>
      </c>
      <c r="G876" s="2">
        <v>38721</v>
      </c>
      <c r="H876" s="2">
        <v>41680</v>
      </c>
      <c r="J876" t="s">
        <v>211</v>
      </c>
      <c r="K876" t="s">
        <v>539</v>
      </c>
      <c r="L876" t="s">
        <v>213</v>
      </c>
      <c r="O876">
        <v>0</v>
      </c>
      <c r="Q876" s="2"/>
      <c r="S876">
        <v>0</v>
      </c>
      <c r="T876" t="s">
        <v>213</v>
      </c>
      <c r="W876" t="s">
        <v>214</v>
      </c>
      <c r="X876">
        <v>0</v>
      </c>
    </row>
    <row r="877" spans="1:24" x14ac:dyDescent="0.25">
      <c r="A877">
        <v>1498</v>
      </c>
      <c r="B877" t="s">
        <v>2303</v>
      </c>
      <c r="C877" t="s">
        <v>2304</v>
      </c>
      <c r="D877" t="s">
        <v>1875</v>
      </c>
      <c r="G877" s="2">
        <v>38721</v>
      </c>
      <c r="H877" s="2">
        <v>41680</v>
      </c>
      <c r="J877" t="s">
        <v>211</v>
      </c>
      <c r="K877" t="s">
        <v>539</v>
      </c>
      <c r="L877" t="s">
        <v>213</v>
      </c>
      <c r="O877">
        <v>0</v>
      </c>
      <c r="Q877" s="2"/>
      <c r="S877">
        <v>0</v>
      </c>
      <c r="T877" t="s">
        <v>213</v>
      </c>
      <c r="W877" t="s">
        <v>214</v>
      </c>
      <c r="X877">
        <v>0</v>
      </c>
    </row>
    <row r="878" spans="1:24" x14ac:dyDescent="0.25">
      <c r="A878">
        <v>1502</v>
      </c>
      <c r="B878" t="s">
        <v>2305</v>
      </c>
      <c r="C878" t="s">
        <v>2306</v>
      </c>
      <c r="D878" t="s">
        <v>1880</v>
      </c>
      <c r="G878" s="2">
        <v>38169</v>
      </c>
      <c r="H878" s="2">
        <v>42947</v>
      </c>
      <c r="J878" t="s">
        <v>211</v>
      </c>
      <c r="K878" t="s">
        <v>723</v>
      </c>
      <c r="L878" t="s">
        <v>213</v>
      </c>
      <c r="O878">
        <v>0</v>
      </c>
      <c r="Q878" s="2"/>
      <c r="S878">
        <v>0</v>
      </c>
      <c r="T878" t="s">
        <v>213</v>
      </c>
      <c r="W878" t="s">
        <v>214</v>
      </c>
      <c r="X878">
        <v>0</v>
      </c>
    </row>
    <row r="879" spans="1:24" x14ac:dyDescent="0.25">
      <c r="A879">
        <v>1503</v>
      </c>
      <c r="B879" t="s">
        <v>2307</v>
      </c>
      <c r="C879" t="s">
        <v>2308</v>
      </c>
      <c r="D879" t="s">
        <v>1875</v>
      </c>
      <c r="G879" s="2">
        <v>38169</v>
      </c>
      <c r="H879" s="2">
        <v>42947</v>
      </c>
      <c r="J879" t="s">
        <v>211</v>
      </c>
      <c r="K879" t="s">
        <v>723</v>
      </c>
      <c r="L879" t="s">
        <v>213</v>
      </c>
      <c r="O879">
        <v>0</v>
      </c>
      <c r="Q879" s="2"/>
      <c r="S879">
        <v>0</v>
      </c>
      <c r="T879" t="s">
        <v>213</v>
      </c>
      <c r="W879" t="s">
        <v>214</v>
      </c>
      <c r="X879">
        <v>0</v>
      </c>
    </row>
    <row r="880" spans="1:24" x14ac:dyDescent="0.25">
      <c r="A880">
        <v>1504</v>
      </c>
      <c r="B880" t="s">
        <v>2309</v>
      </c>
      <c r="C880" t="s">
        <v>2310</v>
      </c>
      <c r="D880" t="s">
        <v>1880</v>
      </c>
      <c r="G880" s="2">
        <v>38169</v>
      </c>
      <c r="H880" s="2">
        <v>41152</v>
      </c>
      <c r="J880" t="s">
        <v>211</v>
      </c>
      <c r="K880" t="s">
        <v>583</v>
      </c>
      <c r="L880" t="s">
        <v>213</v>
      </c>
      <c r="O880">
        <v>0</v>
      </c>
      <c r="Q880" s="2"/>
      <c r="S880">
        <v>0</v>
      </c>
      <c r="T880" t="s">
        <v>213</v>
      </c>
      <c r="W880" t="s">
        <v>214</v>
      </c>
      <c r="X880">
        <v>0</v>
      </c>
    </row>
    <row r="881" spans="1:24" x14ac:dyDescent="0.25">
      <c r="A881">
        <v>1505</v>
      </c>
      <c r="B881" t="s">
        <v>2311</v>
      </c>
      <c r="C881" t="s">
        <v>2312</v>
      </c>
      <c r="D881" t="s">
        <v>1875</v>
      </c>
      <c r="G881" s="2">
        <v>38169</v>
      </c>
      <c r="H881" s="2">
        <v>41121</v>
      </c>
      <c r="J881" t="s">
        <v>211</v>
      </c>
      <c r="K881" t="s">
        <v>583</v>
      </c>
      <c r="L881" t="s">
        <v>213</v>
      </c>
      <c r="O881">
        <v>0</v>
      </c>
      <c r="Q881" s="2"/>
      <c r="S881">
        <v>0</v>
      </c>
      <c r="T881" t="s">
        <v>213</v>
      </c>
      <c r="W881" t="s">
        <v>214</v>
      </c>
      <c r="X881">
        <v>0</v>
      </c>
    </row>
    <row r="882" spans="1:24" x14ac:dyDescent="0.25">
      <c r="A882">
        <v>1508</v>
      </c>
      <c r="B882" t="s">
        <v>2313</v>
      </c>
      <c r="C882" t="s">
        <v>2314</v>
      </c>
      <c r="D882" t="s">
        <v>1880</v>
      </c>
      <c r="G882" s="2">
        <v>39862</v>
      </c>
      <c r="H882" s="2">
        <v>41579</v>
      </c>
      <c r="J882" t="s">
        <v>211</v>
      </c>
      <c r="K882" t="s">
        <v>1229</v>
      </c>
      <c r="L882" t="s">
        <v>213</v>
      </c>
      <c r="O882">
        <v>0</v>
      </c>
      <c r="Q882" s="2"/>
      <c r="S882">
        <v>0</v>
      </c>
      <c r="T882" t="s">
        <v>213</v>
      </c>
      <c r="W882" t="s">
        <v>214</v>
      </c>
      <c r="X882">
        <v>0</v>
      </c>
    </row>
    <row r="883" spans="1:24" x14ac:dyDescent="0.25">
      <c r="A883">
        <v>1509</v>
      </c>
      <c r="B883" t="s">
        <v>2315</v>
      </c>
      <c r="C883" t="s">
        <v>2316</v>
      </c>
      <c r="D883" t="s">
        <v>1875</v>
      </c>
      <c r="G883" s="2">
        <v>39862</v>
      </c>
      <c r="H883" s="2">
        <v>41579</v>
      </c>
      <c r="J883" t="s">
        <v>211</v>
      </c>
      <c r="K883" t="s">
        <v>1229</v>
      </c>
      <c r="L883" t="s">
        <v>213</v>
      </c>
      <c r="O883">
        <v>0</v>
      </c>
      <c r="Q883" s="2"/>
      <c r="S883">
        <v>0</v>
      </c>
      <c r="T883" t="s">
        <v>213</v>
      </c>
      <c r="W883" t="s">
        <v>214</v>
      </c>
      <c r="X883">
        <v>0</v>
      </c>
    </row>
    <row r="884" spans="1:24" x14ac:dyDescent="0.25">
      <c r="A884">
        <v>1517</v>
      </c>
      <c r="B884" t="s">
        <v>2317</v>
      </c>
      <c r="C884" t="s">
        <v>2318</v>
      </c>
      <c r="D884" t="s">
        <v>248</v>
      </c>
      <c r="G884" s="2">
        <v>38721</v>
      </c>
      <c r="H884" s="2">
        <v>41680</v>
      </c>
      <c r="I884" t="s">
        <v>226</v>
      </c>
      <c r="J884" t="s">
        <v>211</v>
      </c>
      <c r="K884" t="s">
        <v>539</v>
      </c>
      <c r="L884" t="s">
        <v>213</v>
      </c>
      <c r="O884">
        <v>0</v>
      </c>
      <c r="Q884" s="2"/>
      <c r="S884">
        <v>0</v>
      </c>
      <c r="T884" t="s">
        <v>213</v>
      </c>
      <c r="W884" t="s">
        <v>214</v>
      </c>
      <c r="X884">
        <v>0</v>
      </c>
    </row>
    <row r="885" spans="1:24" x14ac:dyDescent="0.25">
      <c r="A885">
        <v>1518</v>
      </c>
      <c r="B885" t="s">
        <v>2319</v>
      </c>
      <c r="C885" t="s">
        <v>2320</v>
      </c>
      <c r="D885" t="s">
        <v>251</v>
      </c>
      <c r="G885" s="2">
        <v>40060</v>
      </c>
      <c r="H885" s="2">
        <v>41579</v>
      </c>
      <c r="I885" t="s">
        <v>226</v>
      </c>
      <c r="J885" t="s">
        <v>211</v>
      </c>
      <c r="K885" t="s">
        <v>359</v>
      </c>
      <c r="L885" t="s">
        <v>213</v>
      </c>
      <c r="O885">
        <v>0</v>
      </c>
      <c r="Q885" s="2"/>
      <c r="S885">
        <v>0</v>
      </c>
      <c r="T885" t="s">
        <v>213</v>
      </c>
      <c r="W885" t="s">
        <v>214</v>
      </c>
      <c r="X885">
        <v>0</v>
      </c>
    </row>
    <row r="886" spans="1:24" x14ac:dyDescent="0.25">
      <c r="A886">
        <v>1519</v>
      </c>
      <c r="B886" t="s">
        <v>2321</v>
      </c>
      <c r="C886" t="s">
        <v>2322</v>
      </c>
      <c r="D886" t="s">
        <v>248</v>
      </c>
      <c r="G886" s="2">
        <v>40060</v>
      </c>
      <c r="H886" s="2">
        <v>41579</v>
      </c>
      <c r="I886" t="s">
        <v>226</v>
      </c>
      <c r="J886" t="s">
        <v>211</v>
      </c>
      <c r="K886" t="s">
        <v>359</v>
      </c>
      <c r="L886" t="s">
        <v>213</v>
      </c>
      <c r="O886">
        <v>0</v>
      </c>
      <c r="Q886" s="2"/>
      <c r="S886">
        <v>0</v>
      </c>
      <c r="T886" t="s">
        <v>213</v>
      </c>
      <c r="W886" t="s">
        <v>214</v>
      </c>
      <c r="X886">
        <v>0</v>
      </c>
    </row>
    <row r="887" spans="1:24" x14ac:dyDescent="0.25">
      <c r="A887">
        <v>1520</v>
      </c>
      <c r="B887" t="s">
        <v>2323</v>
      </c>
      <c r="C887" t="s">
        <v>2324</v>
      </c>
      <c r="D887" t="s">
        <v>256</v>
      </c>
      <c r="G887" s="2">
        <v>40060</v>
      </c>
      <c r="H887" s="2">
        <v>41579</v>
      </c>
      <c r="I887" t="s">
        <v>226</v>
      </c>
      <c r="J887" t="s">
        <v>211</v>
      </c>
      <c r="K887" t="s">
        <v>359</v>
      </c>
      <c r="L887" t="s">
        <v>213</v>
      </c>
      <c r="O887">
        <v>0</v>
      </c>
      <c r="Q887" s="2"/>
      <c r="S887">
        <v>0</v>
      </c>
      <c r="T887" t="s">
        <v>213</v>
      </c>
      <c r="W887" t="s">
        <v>214</v>
      </c>
      <c r="X887">
        <v>0</v>
      </c>
    </row>
    <row r="888" spans="1:24" x14ac:dyDescent="0.25">
      <c r="A888">
        <v>1521</v>
      </c>
      <c r="B888" t="s">
        <v>2325</v>
      </c>
      <c r="C888" t="s">
        <v>2326</v>
      </c>
      <c r="D888" t="s">
        <v>210</v>
      </c>
      <c r="G888" s="2">
        <v>40060</v>
      </c>
      <c r="H888" s="2">
        <v>41579</v>
      </c>
      <c r="J888" t="s">
        <v>211</v>
      </c>
      <c r="K888" t="s">
        <v>359</v>
      </c>
      <c r="L888" t="s">
        <v>213</v>
      </c>
      <c r="O888">
        <v>0</v>
      </c>
      <c r="Q888" s="2"/>
      <c r="S888">
        <v>0</v>
      </c>
      <c r="T888" t="s">
        <v>213</v>
      </c>
      <c r="W888" t="s">
        <v>214</v>
      </c>
      <c r="X888">
        <v>0</v>
      </c>
    </row>
    <row r="889" spans="1:24" x14ac:dyDescent="0.25">
      <c r="A889">
        <v>1522</v>
      </c>
      <c r="B889" t="s">
        <v>2327</v>
      </c>
      <c r="C889" t="s">
        <v>2328</v>
      </c>
      <c r="D889" t="s">
        <v>251</v>
      </c>
      <c r="G889" s="2">
        <v>42736</v>
      </c>
      <c r="H889" s="2">
        <v>44651</v>
      </c>
      <c r="I889" t="s">
        <v>226</v>
      </c>
      <c r="J889" t="s">
        <v>211</v>
      </c>
      <c r="K889" t="s">
        <v>1051</v>
      </c>
      <c r="L889" t="s">
        <v>213</v>
      </c>
      <c r="O889">
        <v>0</v>
      </c>
      <c r="Q889" s="2">
        <v>40148</v>
      </c>
      <c r="S889">
        <v>0</v>
      </c>
      <c r="T889" t="s">
        <v>213</v>
      </c>
      <c r="W889" t="s">
        <v>214</v>
      </c>
      <c r="X889">
        <v>0</v>
      </c>
    </row>
    <row r="890" spans="1:24" x14ac:dyDescent="0.25">
      <c r="A890">
        <v>1523</v>
      </c>
      <c r="B890" t="s">
        <v>2329</v>
      </c>
      <c r="C890" t="s">
        <v>2330</v>
      </c>
      <c r="D890" t="s">
        <v>248</v>
      </c>
      <c r="G890" s="2">
        <v>42736</v>
      </c>
      <c r="H890" s="2">
        <v>44651</v>
      </c>
      <c r="I890" t="s">
        <v>226</v>
      </c>
      <c r="J890" t="s">
        <v>211</v>
      </c>
      <c r="K890" t="s">
        <v>1051</v>
      </c>
      <c r="L890" t="s">
        <v>213</v>
      </c>
      <c r="O890">
        <v>0</v>
      </c>
      <c r="Q890" s="2">
        <v>40148</v>
      </c>
      <c r="S890">
        <v>0</v>
      </c>
      <c r="T890" t="s">
        <v>213</v>
      </c>
      <c r="W890" t="s">
        <v>214</v>
      </c>
      <c r="X890">
        <v>0</v>
      </c>
    </row>
    <row r="891" spans="1:24" x14ac:dyDescent="0.25">
      <c r="A891">
        <v>1524</v>
      </c>
      <c r="B891" t="s">
        <v>2331</v>
      </c>
      <c r="C891" t="s">
        <v>2332</v>
      </c>
      <c r="D891" t="s">
        <v>256</v>
      </c>
      <c r="G891" s="2">
        <v>42736</v>
      </c>
      <c r="H891" s="2">
        <v>44651</v>
      </c>
      <c r="I891" t="s">
        <v>226</v>
      </c>
      <c r="J891" t="s">
        <v>211</v>
      </c>
      <c r="K891" t="s">
        <v>1051</v>
      </c>
      <c r="L891" t="s">
        <v>213</v>
      </c>
      <c r="O891">
        <v>0</v>
      </c>
      <c r="Q891" s="2">
        <v>40148</v>
      </c>
      <c r="S891">
        <v>0</v>
      </c>
      <c r="T891" t="s">
        <v>213</v>
      </c>
      <c r="W891" t="s">
        <v>214</v>
      </c>
      <c r="X891">
        <v>0</v>
      </c>
    </row>
    <row r="892" spans="1:24" x14ac:dyDescent="0.25">
      <c r="A892">
        <v>1525</v>
      </c>
      <c r="B892" t="s">
        <v>2333</v>
      </c>
      <c r="C892" t="s">
        <v>2334</v>
      </c>
      <c r="D892" t="s">
        <v>251</v>
      </c>
      <c r="G892" s="2">
        <v>40148</v>
      </c>
      <c r="H892" s="2">
        <v>42736</v>
      </c>
      <c r="I892" t="s">
        <v>226</v>
      </c>
      <c r="J892" t="s">
        <v>211</v>
      </c>
      <c r="K892" t="s">
        <v>212</v>
      </c>
      <c r="L892" t="s">
        <v>213</v>
      </c>
      <c r="O892">
        <v>0</v>
      </c>
      <c r="Q892" s="2"/>
      <c r="S892">
        <v>0</v>
      </c>
      <c r="T892" t="s">
        <v>213</v>
      </c>
      <c r="W892" t="s">
        <v>214</v>
      </c>
      <c r="X892">
        <v>0</v>
      </c>
    </row>
    <row r="893" spans="1:24" x14ac:dyDescent="0.25">
      <c r="A893">
        <v>1526</v>
      </c>
      <c r="B893" t="s">
        <v>2335</v>
      </c>
      <c r="C893" t="s">
        <v>2336</v>
      </c>
      <c r="D893" t="s">
        <v>248</v>
      </c>
      <c r="G893" s="2">
        <v>40148</v>
      </c>
      <c r="H893" s="2">
        <v>42736</v>
      </c>
      <c r="I893" t="s">
        <v>226</v>
      </c>
      <c r="J893" t="s">
        <v>211</v>
      </c>
      <c r="K893" t="s">
        <v>212</v>
      </c>
      <c r="L893" t="s">
        <v>213</v>
      </c>
      <c r="O893">
        <v>0</v>
      </c>
      <c r="Q893" s="2"/>
      <c r="S893">
        <v>0</v>
      </c>
      <c r="T893" t="s">
        <v>213</v>
      </c>
      <c r="W893" t="s">
        <v>214</v>
      </c>
      <c r="X893">
        <v>0</v>
      </c>
    </row>
    <row r="894" spans="1:24" x14ac:dyDescent="0.25">
      <c r="A894">
        <v>1527</v>
      </c>
      <c r="B894" t="s">
        <v>2337</v>
      </c>
      <c r="C894" t="s">
        <v>2338</v>
      </c>
      <c r="D894" t="s">
        <v>256</v>
      </c>
      <c r="G894" s="2">
        <v>40148</v>
      </c>
      <c r="H894" s="2">
        <v>42736</v>
      </c>
      <c r="I894" t="s">
        <v>226</v>
      </c>
      <c r="J894" t="s">
        <v>211</v>
      </c>
      <c r="K894" t="s">
        <v>212</v>
      </c>
      <c r="L894" t="s">
        <v>213</v>
      </c>
      <c r="O894">
        <v>0</v>
      </c>
      <c r="Q894" s="2"/>
      <c r="S894">
        <v>0</v>
      </c>
      <c r="T894" t="s">
        <v>213</v>
      </c>
      <c r="W894" t="s">
        <v>214</v>
      </c>
      <c r="X894">
        <v>0</v>
      </c>
    </row>
    <row r="895" spans="1:24" x14ac:dyDescent="0.25">
      <c r="A895">
        <v>1528</v>
      </c>
      <c r="B895" t="s">
        <v>2339</v>
      </c>
      <c r="C895" t="s">
        <v>2340</v>
      </c>
      <c r="D895" t="s">
        <v>251</v>
      </c>
      <c r="G895" s="2">
        <v>40096</v>
      </c>
      <c r="H895" s="2">
        <v>41698</v>
      </c>
      <c r="I895" t="s">
        <v>226</v>
      </c>
      <c r="J895" t="s">
        <v>211</v>
      </c>
      <c r="K895" t="s">
        <v>438</v>
      </c>
      <c r="L895" t="s">
        <v>213</v>
      </c>
      <c r="O895">
        <v>0</v>
      </c>
      <c r="Q895" s="2"/>
      <c r="S895">
        <v>0</v>
      </c>
      <c r="T895" t="s">
        <v>213</v>
      </c>
      <c r="W895" t="s">
        <v>214</v>
      </c>
      <c r="X895">
        <v>0</v>
      </c>
    </row>
    <row r="896" spans="1:24" x14ac:dyDescent="0.25">
      <c r="A896">
        <v>1529</v>
      </c>
      <c r="B896" t="s">
        <v>2341</v>
      </c>
      <c r="C896" t="s">
        <v>2342</v>
      </c>
      <c r="D896" t="s">
        <v>248</v>
      </c>
      <c r="G896" s="2">
        <v>40096</v>
      </c>
      <c r="H896" s="2">
        <v>41698</v>
      </c>
      <c r="I896" t="s">
        <v>226</v>
      </c>
      <c r="J896" t="s">
        <v>211</v>
      </c>
      <c r="K896" t="s">
        <v>438</v>
      </c>
      <c r="L896" t="s">
        <v>213</v>
      </c>
      <c r="O896">
        <v>0</v>
      </c>
      <c r="Q896" s="2"/>
      <c r="S896">
        <v>0</v>
      </c>
      <c r="T896" t="s">
        <v>213</v>
      </c>
      <c r="W896" t="s">
        <v>214</v>
      </c>
      <c r="X896">
        <v>0</v>
      </c>
    </row>
    <row r="897" spans="1:24" x14ac:dyDescent="0.25">
      <c r="A897">
        <v>1530</v>
      </c>
      <c r="B897" t="s">
        <v>2343</v>
      </c>
      <c r="C897" t="s">
        <v>2344</v>
      </c>
      <c r="D897" t="s">
        <v>256</v>
      </c>
      <c r="G897" s="2">
        <v>40096</v>
      </c>
      <c r="H897" s="2">
        <v>41698</v>
      </c>
      <c r="I897" t="s">
        <v>226</v>
      </c>
      <c r="J897" t="s">
        <v>211</v>
      </c>
      <c r="K897" t="s">
        <v>438</v>
      </c>
      <c r="L897" t="s">
        <v>213</v>
      </c>
      <c r="O897">
        <v>0</v>
      </c>
      <c r="Q897" s="2"/>
      <c r="S897">
        <v>0</v>
      </c>
      <c r="T897" t="s">
        <v>213</v>
      </c>
      <c r="W897" t="s">
        <v>214</v>
      </c>
      <c r="X897">
        <v>0</v>
      </c>
    </row>
    <row r="898" spans="1:24" x14ac:dyDescent="0.25">
      <c r="A898">
        <v>1531</v>
      </c>
      <c r="B898" t="s">
        <v>2345</v>
      </c>
      <c r="C898" t="s">
        <v>2346</v>
      </c>
      <c r="D898" t="s">
        <v>251</v>
      </c>
      <c r="G898" s="2">
        <v>40096</v>
      </c>
      <c r="H898" s="2">
        <v>41698</v>
      </c>
      <c r="I898" t="s">
        <v>226</v>
      </c>
      <c r="J898" t="s">
        <v>211</v>
      </c>
      <c r="K898" t="s">
        <v>441</v>
      </c>
      <c r="L898" t="s">
        <v>213</v>
      </c>
      <c r="O898">
        <v>0</v>
      </c>
      <c r="Q898" s="2"/>
      <c r="S898">
        <v>0</v>
      </c>
      <c r="T898" t="s">
        <v>213</v>
      </c>
      <c r="W898" t="s">
        <v>214</v>
      </c>
      <c r="X898">
        <v>0</v>
      </c>
    </row>
    <row r="899" spans="1:24" x14ac:dyDescent="0.25">
      <c r="A899">
        <v>1532</v>
      </c>
      <c r="B899" t="s">
        <v>2347</v>
      </c>
      <c r="C899" t="s">
        <v>2348</v>
      </c>
      <c r="D899" t="s">
        <v>248</v>
      </c>
      <c r="G899" s="2">
        <v>40096</v>
      </c>
      <c r="H899" s="2">
        <v>41698</v>
      </c>
      <c r="I899" t="s">
        <v>226</v>
      </c>
      <c r="J899" t="s">
        <v>211</v>
      </c>
      <c r="K899" t="s">
        <v>441</v>
      </c>
      <c r="L899" t="s">
        <v>213</v>
      </c>
      <c r="O899">
        <v>0</v>
      </c>
      <c r="Q899" s="2"/>
      <c r="S899">
        <v>0</v>
      </c>
      <c r="T899" t="s">
        <v>213</v>
      </c>
      <c r="W899" t="s">
        <v>214</v>
      </c>
      <c r="X899">
        <v>0</v>
      </c>
    </row>
    <row r="900" spans="1:24" x14ac:dyDescent="0.25">
      <c r="A900">
        <v>1533</v>
      </c>
      <c r="B900" t="s">
        <v>2349</v>
      </c>
      <c r="C900" t="s">
        <v>2350</v>
      </c>
      <c r="D900" t="s">
        <v>256</v>
      </c>
      <c r="G900" s="2">
        <v>40096</v>
      </c>
      <c r="H900" s="2">
        <v>41698</v>
      </c>
      <c r="I900" t="s">
        <v>226</v>
      </c>
      <c r="J900" t="s">
        <v>211</v>
      </c>
      <c r="K900" t="s">
        <v>441</v>
      </c>
      <c r="L900" t="s">
        <v>213</v>
      </c>
      <c r="O900">
        <v>0</v>
      </c>
      <c r="Q900" s="2"/>
      <c r="S900">
        <v>0</v>
      </c>
      <c r="T900" t="s">
        <v>213</v>
      </c>
      <c r="W900" t="s">
        <v>214</v>
      </c>
      <c r="X900">
        <v>0</v>
      </c>
    </row>
    <row r="901" spans="1:24" x14ac:dyDescent="0.25">
      <c r="A901">
        <v>1534</v>
      </c>
      <c r="B901" t="s">
        <v>2351</v>
      </c>
      <c r="C901" t="s">
        <v>2352</v>
      </c>
      <c r="D901" t="s">
        <v>251</v>
      </c>
      <c r="G901" s="2">
        <v>40148</v>
      </c>
      <c r="H901" s="2">
        <v>41456</v>
      </c>
      <c r="I901" t="s">
        <v>226</v>
      </c>
      <c r="J901" t="s">
        <v>211</v>
      </c>
      <c r="K901" t="s">
        <v>1885</v>
      </c>
      <c r="L901" t="s">
        <v>213</v>
      </c>
      <c r="O901">
        <v>0</v>
      </c>
      <c r="Q901" s="2"/>
      <c r="S901">
        <v>0</v>
      </c>
      <c r="T901" t="s">
        <v>213</v>
      </c>
      <c r="W901" t="s">
        <v>214</v>
      </c>
      <c r="X901">
        <v>0</v>
      </c>
    </row>
    <row r="902" spans="1:24" x14ac:dyDescent="0.25">
      <c r="A902">
        <v>1535</v>
      </c>
      <c r="B902" t="s">
        <v>2353</v>
      </c>
      <c r="C902" t="s">
        <v>2354</v>
      </c>
      <c r="D902" t="s">
        <v>248</v>
      </c>
      <c r="G902" s="2">
        <v>40148</v>
      </c>
      <c r="H902" s="2">
        <v>41456</v>
      </c>
      <c r="I902" t="s">
        <v>226</v>
      </c>
      <c r="J902" t="s">
        <v>211</v>
      </c>
      <c r="K902" t="s">
        <v>1885</v>
      </c>
      <c r="L902" t="s">
        <v>213</v>
      </c>
      <c r="O902">
        <v>0</v>
      </c>
      <c r="Q902" s="2"/>
      <c r="S902">
        <v>0</v>
      </c>
      <c r="T902" t="s">
        <v>213</v>
      </c>
      <c r="W902" t="s">
        <v>214</v>
      </c>
      <c r="X902">
        <v>0</v>
      </c>
    </row>
    <row r="903" spans="1:24" x14ac:dyDescent="0.25">
      <c r="A903">
        <v>1536</v>
      </c>
      <c r="B903" t="s">
        <v>2355</v>
      </c>
      <c r="C903" t="s">
        <v>2356</v>
      </c>
      <c r="D903" t="s">
        <v>256</v>
      </c>
      <c r="G903" s="2">
        <v>40148</v>
      </c>
      <c r="H903" s="2">
        <v>41456</v>
      </c>
      <c r="I903" t="s">
        <v>226</v>
      </c>
      <c r="J903" t="s">
        <v>211</v>
      </c>
      <c r="K903" t="s">
        <v>1885</v>
      </c>
      <c r="L903" t="s">
        <v>213</v>
      </c>
      <c r="O903">
        <v>0</v>
      </c>
      <c r="Q903" s="2"/>
      <c r="S903">
        <v>0</v>
      </c>
      <c r="T903" t="s">
        <v>213</v>
      </c>
      <c r="W903" t="s">
        <v>214</v>
      </c>
      <c r="X903">
        <v>0</v>
      </c>
    </row>
    <row r="904" spans="1:24" x14ac:dyDescent="0.25">
      <c r="A904">
        <v>1537</v>
      </c>
      <c r="B904" t="s">
        <v>2357</v>
      </c>
      <c r="C904" t="s">
        <v>2358</v>
      </c>
      <c r="D904" t="s">
        <v>251</v>
      </c>
      <c r="G904" s="2">
        <v>40148</v>
      </c>
      <c r="H904" s="2">
        <v>41456</v>
      </c>
      <c r="I904" t="s">
        <v>226</v>
      </c>
      <c r="J904" t="s">
        <v>211</v>
      </c>
      <c r="K904" t="s">
        <v>1888</v>
      </c>
      <c r="L904" t="s">
        <v>213</v>
      </c>
      <c r="O904">
        <v>0</v>
      </c>
      <c r="Q904" s="2"/>
      <c r="S904">
        <v>0</v>
      </c>
      <c r="T904" t="s">
        <v>213</v>
      </c>
      <c r="W904" t="s">
        <v>214</v>
      </c>
      <c r="X904">
        <v>0</v>
      </c>
    </row>
    <row r="905" spans="1:24" x14ac:dyDescent="0.25">
      <c r="A905">
        <v>1538</v>
      </c>
      <c r="B905" t="s">
        <v>2359</v>
      </c>
      <c r="C905" t="s">
        <v>2360</v>
      </c>
      <c r="D905" t="s">
        <v>248</v>
      </c>
      <c r="G905" s="2">
        <v>40148</v>
      </c>
      <c r="H905" s="2">
        <v>41456</v>
      </c>
      <c r="I905" t="s">
        <v>226</v>
      </c>
      <c r="J905" t="s">
        <v>211</v>
      </c>
      <c r="K905" t="s">
        <v>1888</v>
      </c>
      <c r="L905" t="s">
        <v>213</v>
      </c>
      <c r="O905">
        <v>0</v>
      </c>
      <c r="Q905" s="2"/>
      <c r="S905">
        <v>0</v>
      </c>
      <c r="T905" t="s">
        <v>213</v>
      </c>
      <c r="W905" t="s">
        <v>214</v>
      </c>
      <c r="X905">
        <v>0</v>
      </c>
    </row>
    <row r="906" spans="1:24" x14ac:dyDescent="0.25">
      <c r="A906">
        <v>1539</v>
      </c>
      <c r="B906" t="s">
        <v>2361</v>
      </c>
      <c r="C906" t="s">
        <v>2362</v>
      </c>
      <c r="D906" t="s">
        <v>256</v>
      </c>
      <c r="G906" s="2">
        <v>40148</v>
      </c>
      <c r="H906" s="2">
        <v>41456</v>
      </c>
      <c r="I906" t="s">
        <v>226</v>
      </c>
      <c r="J906" t="s">
        <v>211</v>
      </c>
      <c r="K906" t="s">
        <v>1888</v>
      </c>
      <c r="L906" t="s">
        <v>213</v>
      </c>
      <c r="O906">
        <v>0</v>
      </c>
      <c r="Q906" s="2"/>
      <c r="S906">
        <v>0</v>
      </c>
      <c r="T906" t="s">
        <v>213</v>
      </c>
      <c r="W906" t="s">
        <v>214</v>
      </c>
      <c r="X906">
        <v>0</v>
      </c>
    </row>
    <row r="907" spans="1:24" x14ac:dyDescent="0.25">
      <c r="A907">
        <v>1540</v>
      </c>
      <c r="B907" t="s">
        <v>2363</v>
      </c>
      <c r="C907" t="s">
        <v>2364</v>
      </c>
      <c r="D907" t="s">
        <v>251</v>
      </c>
      <c r="G907" s="2">
        <v>40148</v>
      </c>
      <c r="H907" s="2">
        <v>40816</v>
      </c>
      <c r="I907" t="s">
        <v>226</v>
      </c>
      <c r="J907" t="s">
        <v>211</v>
      </c>
      <c r="K907" t="s">
        <v>1891</v>
      </c>
      <c r="L907" t="s">
        <v>213</v>
      </c>
      <c r="O907">
        <v>0</v>
      </c>
      <c r="Q907" s="2"/>
      <c r="S907">
        <v>0</v>
      </c>
      <c r="T907" t="s">
        <v>213</v>
      </c>
      <c r="W907" t="s">
        <v>214</v>
      </c>
      <c r="X907">
        <v>0</v>
      </c>
    </row>
    <row r="908" spans="1:24" x14ac:dyDescent="0.25">
      <c r="A908">
        <v>1541</v>
      </c>
      <c r="B908" t="s">
        <v>2365</v>
      </c>
      <c r="C908" t="s">
        <v>2366</v>
      </c>
      <c r="D908" t="s">
        <v>248</v>
      </c>
      <c r="G908" s="2">
        <v>40148</v>
      </c>
      <c r="H908" s="2">
        <v>40816</v>
      </c>
      <c r="I908" t="s">
        <v>226</v>
      </c>
      <c r="J908" t="s">
        <v>211</v>
      </c>
      <c r="K908" t="s">
        <v>1891</v>
      </c>
      <c r="L908" t="s">
        <v>213</v>
      </c>
      <c r="O908">
        <v>0</v>
      </c>
      <c r="Q908" s="2"/>
      <c r="S908">
        <v>0</v>
      </c>
      <c r="T908" t="s">
        <v>213</v>
      </c>
      <c r="W908" t="s">
        <v>214</v>
      </c>
      <c r="X908">
        <v>0</v>
      </c>
    </row>
    <row r="909" spans="1:24" x14ac:dyDescent="0.25">
      <c r="A909">
        <v>1542</v>
      </c>
      <c r="B909" t="s">
        <v>2367</v>
      </c>
      <c r="C909" t="s">
        <v>2368</v>
      </c>
      <c r="D909" t="s">
        <v>256</v>
      </c>
      <c r="G909" s="2">
        <v>40148</v>
      </c>
      <c r="H909" s="2">
        <v>40816</v>
      </c>
      <c r="I909" t="s">
        <v>226</v>
      </c>
      <c r="J909" t="s">
        <v>211</v>
      </c>
      <c r="K909" t="s">
        <v>1891</v>
      </c>
      <c r="L909" t="s">
        <v>213</v>
      </c>
      <c r="O909">
        <v>0</v>
      </c>
      <c r="Q909" s="2"/>
      <c r="S909">
        <v>0</v>
      </c>
      <c r="T909" t="s">
        <v>213</v>
      </c>
      <c r="W909" t="s">
        <v>214</v>
      </c>
      <c r="X909">
        <v>0</v>
      </c>
    </row>
    <row r="910" spans="1:24" x14ac:dyDescent="0.25">
      <c r="A910">
        <v>1543</v>
      </c>
      <c r="B910" t="s">
        <v>2369</v>
      </c>
      <c r="C910" t="s">
        <v>2370</v>
      </c>
      <c r="D910" t="s">
        <v>251</v>
      </c>
      <c r="G910" s="2">
        <v>40148</v>
      </c>
      <c r="H910" s="2">
        <v>40816</v>
      </c>
      <c r="I910" t="s">
        <v>226</v>
      </c>
      <c r="J910" t="s">
        <v>211</v>
      </c>
      <c r="K910" t="s">
        <v>1894</v>
      </c>
      <c r="L910" t="s">
        <v>213</v>
      </c>
      <c r="O910">
        <v>0</v>
      </c>
      <c r="Q910" s="2"/>
      <c r="S910">
        <v>0</v>
      </c>
      <c r="T910" t="s">
        <v>213</v>
      </c>
      <c r="W910" t="s">
        <v>214</v>
      </c>
      <c r="X910">
        <v>0</v>
      </c>
    </row>
    <row r="911" spans="1:24" x14ac:dyDescent="0.25">
      <c r="A911">
        <v>1544</v>
      </c>
      <c r="B911" t="s">
        <v>2371</v>
      </c>
      <c r="C911" t="s">
        <v>2372</v>
      </c>
      <c r="D911" t="s">
        <v>248</v>
      </c>
      <c r="G911" s="2">
        <v>40148</v>
      </c>
      <c r="H911" s="2">
        <v>40816</v>
      </c>
      <c r="I911" t="s">
        <v>226</v>
      </c>
      <c r="J911" t="s">
        <v>211</v>
      </c>
      <c r="K911" t="s">
        <v>1894</v>
      </c>
      <c r="L911" t="s">
        <v>213</v>
      </c>
      <c r="O911">
        <v>0</v>
      </c>
      <c r="Q911" s="2"/>
      <c r="S911">
        <v>0</v>
      </c>
      <c r="T911" t="s">
        <v>213</v>
      </c>
      <c r="W911" t="s">
        <v>214</v>
      </c>
      <c r="X911">
        <v>0</v>
      </c>
    </row>
    <row r="912" spans="1:24" x14ac:dyDescent="0.25">
      <c r="A912">
        <v>1545</v>
      </c>
      <c r="B912" t="s">
        <v>2373</v>
      </c>
      <c r="C912" t="s">
        <v>2374</v>
      </c>
      <c r="D912" t="s">
        <v>256</v>
      </c>
      <c r="G912" s="2">
        <v>40148</v>
      </c>
      <c r="H912" s="2">
        <v>40816</v>
      </c>
      <c r="I912" t="s">
        <v>226</v>
      </c>
      <c r="J912" t="s">
        <v>211</v>
      </c>
      <c r="K912" t="s">
        <v>1894</v>
      </c>
      <c r="L912" t="s">
        <v>213</v>
      </c>
      <c r="O912">
        <v>0</v>
      </c>
      <c r="Q912" s="2"/>
      <c r="S912">
        <v>0</v>
      </c>
      <c r="T912" t="s">
        <v>213</v>
      </c>
      <c r="W912" t="s">
        <v>214</v>
      </c>
      <c r="X912">
        <v>0</v>
      </c>
    </row>
    <row r="913" spans="1:24" x14ac:dyDescent="0.25">
      <c r="A913">
        <v>1546</v>
      </c>
      <c r="B913" t="s">
        <v>2375</v>
      </c>
      <c r="C913" t="s">
        <v>2376</v>
      </c>
      <c r="D913" t="s">
        <v>251</v>
      </c>
      <c r="G913" s="2">
        <v>42736</v>
      </c>
      <c r="H913" s="2">
        <v>43190</v>
      </c>
      <c r="I913" t="s">
        <v>226</v>
      </c>
      <c r="J913" t="s">
        <v>211</v>
      </c>
      <c r="K913" t="s">
        <v>1897</v>
      </c>
      <c r="L913" t="s">
        <v>213</v>
      </c>
      <c r="O913">
        <v>0</v>
      </c>
      <c r="Q913" s="2">
        <v>40148</v>
      </c>
      <c r="S913">
        <v>0</v>
      </c>
      <c r="T913" t="s">
        <v>213</v>
      </c>
      <c r="W913" t="s">
        <v>214</v>
      </c>
      <c r="X913">
        <v>0</v>
      </c>
    </row>
    <row r="914" spans="1:24" x14ac:dyDescent="0.25">
      <c r="A914">
        <v>1309</v>
      </c>
      <c r="B914" t="s">
        <v>2377</v>
      </c>
      <c r="C914" t="s">
        <v>2378</v>
      </c>
      <c r="D914" t="s">
        <v>356</v>
      </c>
      <c r="G914" s="2">
        <v>37895</v>
      </c>
      <c r="H914" s="2">
        <v>40755</v>
      </c>
      <c r="I914" t="s">
        <v>218</v>
      </c>
      <c r="J914" t="s">
        <v>211</v>
      </c>
      <c r="K914" t="s">
        <v>525</v>
      </c>
      <c r="L914" t="s">
        <v>213</v>
      </c>
      <c r="O914">
        <v>31</v>
      </c>
      <c r="Q914" s="2"/>
      <c r="S914">
        <v>0</v>
      </c>
      <c r="T914" t="s">
        <v>213</v>
      </c>
      <c r="W914" t="s">
        <v>214</v>
      </c>
      <c r="X914">
        <v>0</v>
      </c>
    </row>
    <row r="915" spans="1:24" x14ac:dyDescent="0.25">
      <c r="A915">
        <v>1310</v>
      </c>
      <c r="B915" t="s">
        <v>2379</v>
      </c>
      <c r="C915" t="s">
        <v>2380</v>
      </c>
      <c r="D915" t="s">
        <v>630</v>
      </c>
      <c r="G915" s="2">
        <v>38169</v>
      </c>
      <c r="H915" s="2">
        <v>40755</v>
      </c>
      <c r="I915" t="s">
        <v>218</v>
      </c>
      <c r="J915" t="s">
        <v>211</v>
      </c>
      <c r="K915" t="s">
        <v>525</v>
      </c>
      <c r="L915" t="s">
        <v>213</v>
      </c>
      <c r="O915">
        <v>0</v>
      </c>
      <c r="Q915" s="2"/>
      <c r="S915">
        <v>0</v>
      </c>
      <c r="T915" t="s">
        <v>213</v>
      </c>
      <c r="W915" t="s">
        <v>214</v>
      </c>
      <c r="X915">
        <v>0</v>
      </c>
    </row>
    <row r="916" spans="1:24" x14ac:dyDescent="0.25">
      <c r="A916">
        <v>1311</v>
      </c>
      <c r="B916" t="s">
        <v>2381</v>
      </c>
      <c r="C916" t="s">
        <v>2382</v>
      </c>
      <c r="D916" t="s">
        <v>294</v>
      </c>
      <c r="G916" s="2">
        <v>38169</v>
      </c>
      <c r="H916" s="2">
        <v>40755</v>
      </c>
      <c r="I916" t="s">
        <v>226</v>
      </c>
      <c r="J916" t="s">
        <v>211</v>
      </c>
      <c r="K916" t="s">
        <v>525</v>
      </c>
      <c r="L916" t="s">
        <v>213</v>
      </c>
      <c r="O916">
        <v>0</v>
      </c>
      <c r="Q916" s="2"/>
      <c r="S916">
        <v>0</v>
      </c>
      <c r="T916" t="s">
        <v>213</v>
      </c>
      <c r="W916" t="s">
        <v>214</v>
      </c>
      <c r="X916">
        <v>0</v>
      </c>
    </row>
    <row r="917" spans="1:24" x14ac:dyDescent="0.25">
      <c r="A917">
        <v>1312</v>
      </c>
      <c r="B917" t="s">
        <v>2383</v>
      </c>
      <c r="C917" t="s">
        <v>2384</v>
      </c>
      <c r="D917" t="s">
        <v>314</v>
      </c>
      <c r="G917" s="2">
        <v>37895</v>
      </c>
      <c r="H917" s="2">
        <v>40755</v>
      </c>
      <c r="I917" t="s">
        <v>226</v>
      </c>
      <c r="J917" t="s">
        <v>211</v>
      </c>
      <c r="K917" t="s">
        <v>525</v>
      </c>
      <c r="L917" t="s">
        <v>213</v>
      </c>
      <c r="O917">
        <v>1617</v>
      </c>
      <c r="Q917" s="2"/>
      <c r="S917">
        <v>0</v>
      </c>
      <c r="T917" t="s">
        <v>213</v>
      </c>
      <c r="W917" t="s">
        <v>214</v>
      </c>
      <c r="X917">
        <v>0</v>
      </c>
    </row>
    <row r="918" spans="1:24" x14ac:dyDescent="0.25">
      <c r="A918">
        <v>1313</v>
      </c>
      <c r="B918" t="s">
        <v>2385</v>
      </c>
      <c r="C918" t="s">
        <v>2386</v>
      </c>
      <c r="D918" t="s">
        <v>303</v>
      </c>
      <c r="G918" s="2">
        <v>38169</v>
      </c>
      <c r="H918" s="2">
        <v>40755</v>
      </c>
      <c r="I918" t="s">
        <v>226</v>
      </c>
      <c r="J918" t="s">
        <v>211</v>
      </c>
      <c r="K918" t="s">
        <v>525</v>
      </c>
      <c r="L918" t="s">
        <v>213</v>
      </c>
      <c r="O918">
        <v>0</v>
      </c>
      <c r="Q918" s="2"/>
      <c r="S918">
        <v>0</v>
      </c>
      <c r="T918" t="s">
        <v>213</v>
      </c>
      <c r="W918" t="s">
        <v>214</v>
      </c>
      <c r="X918">
        <v>0</v>
      </c>
    </row>
    <row r="919" spans="1:24" x14ac:dyDescent="0.25">
      <c r="A919">
        <v>2012</v>
      </c>
      <c r="B919" t="s">
        <v>2387</v>
      </c>
      <c r="C919" t="s">
        <v>2388</v>
      </c>
      <c r="D919" t="s">
        <v>241</v>
      </c>
      <c r="G919" s="2">
        <v>38093</v>
      </c>
      <c r="H919" s="2">
        <v>44865</v>
      </c>
      <c r="I919" t="s">
        <v>226</v>
      </c>
      <c r="J919" t="s">
        <v>211</v>
      </c>
      <c r="K919" t="s">
        <v>2389</v>
      </c>
      <c r="L919" t="s">
        <v>213</v>
      </c>
      <c r="M919" t="s">
        <v>2390</v>
      </c>
      <c r="O919">
        <v>0</v>
      </c>
      <c r="Q919" s="2"/>
      <c r="S919">
        <v>0</v>
      </c>
      <c r="T919" t="s">
        <v>213</v>
      </c>
      <c r="W919" t="s">
        <v>214</v>
      </c>
      <c r="X919">
        <v>0</v>
      </c>
    </row>
    <row r="920" spans="1:24" x14ac:dyDescent="0.25">
      <c r="A920">
        <v>1315</v>
      </c>
      <c r="B920" t="s">
        <v>2391</v>
      </c>
      <c r="C920" t="s">
        <v>2392</v>
      </c>
      <c r="D920" t="s">
        <v>656</v>
      </c>
      <c r="G920" s="2">
        <v>38169</v>
      </c>
      <c r="H920" s="2">
        <v>40755</v>
      </c>
      <c r="I920" t="s">
        <v>226</v>
      </c>
      <c r="J920" t="s">
        <v>211</v>
      </c>
      <c r="K920" t="s">
        <v>525</v>
      </c>
      <c r="L920" t="s">
        <v>213</v>
      </c>
      <c r="O920">
        <v>0</v>
      </c>
      <c r="Q920" s="2"/>
      <c r="S920">
        <v>0</v>
      </c>
      <c r="T920" t="s">
        <v>213</v>
      </c>
      <c r="W920" t="s">
        <v>214</v>
      </c>
      <c r="X920">
        <v>0</v>
      </c>
    </row>
    <row r="921" spans="1:24" x14ac:dyDescent="0.25">
      <c r="A921">
        <v>1316</v>
      </c>
      <c r="B921" t="s">
        <v>2393</v>
      </c>
      <c r="C921" t="s">
        <v>2394</v>
      </c>
      <c r="D921" t="s">
        <v>311</v>
      </c>
      <c r="G921" s="2">
        <v>37895</v>
      </c>
      <c r="H921" s="2">
        <v>40755</v>
      </c>
      <c r="I921" t="s">
        <v>226</v>
      </c>
      <c r="J921" t="s">
        <v>211</v>
      </c>
      <c r="K921" t="s">
        <v>525</v>
      </c>
      <c r="L921" t="s">
        <v>213</v>
      </c>
      <c r="O921">
        <v>1514</v>
      </c>
      <c r="Q921" s="2"/>
      <c r="S921">
        <v>0</v>
      </c>
      <c r="T921" t="s">
        <v>213</v>
      </c>
      <c r="W921" t="s">
        <v>214</v>
      </c>
      <c r="X921">
        <v>0</v>
      </c>
    </row>
    <row r="922" spans="1:24" x14ac:dyDescent="0.25">
      <c r="A922">
        <v>1317</v>
      </c>
      <c r="B922" t="s">
        <v>2395</v>
      </c>
      <c r="C922" t="s">
        <v>2396</v>
      </c>
      <c r="D922" t="s">
        <v>297</v>
      </c>
      <c r="G922" s="2">
        <v>38169</v>
      </c>
      <c r="H922" s="2">
        <v>40755</v>
      </c>
      <c r="I922" t="s">
        <v>226</v>
      </c>
      <c r="J922" t="s">
        <v>211</v>
      </c>
      <c r="K922" t="s">
        <v>525</v>
      </c>
      <c r="L922" t="s">
        <v>213</v>
      </c>
      <c r="O922">
        <v>0</v>
      </c>
      <c r="Q922" s="2"/>
      <c r="S922">
        <v>0</v>
      </c>
      <c r="T922" t="s">
        <v>213</v>
      </c>
      <c r="W922" t="s">
        <v>214</v>
      </c>
      <c r="X922">
        <v>0</v>
      </c>
    </row>
    <row r="923" spans="1:24" x14ac:dyDescent="0.25">
      <c r="A923">
        <v>1318</v>
      </c>
      <c r="B923" t="s">
        <v>2397</v>
      </c>
      <c r="C923" t="s">
        <v>2398</v>
      </c>
      <c r="D923" t="s">
        <v>222</v>
      </c>
      <c r="G923" s="2">
        <v>38169</v>
      </c>
      <c r="H923" s="2">
        <v>42947</v>
      </c>
      <c r="I923" t="s">
        <v>218</v>
      </c>
      <c r="J923" t="s">
        <v>211</v>
      </c>
      <c r="K923" t="s">
        <v>723</v>
      </c>
      <c r="L923" t="s">
        <v>213</v>
      </c>
      <c r="O923">
        <v>0</v>
      </c>
      <c r="Q923" s="2"/>
      <c r="S923">
        <v>0</v>
      </c>
      <c r="T923" t="s">
        <v>900</v>
      </c>
      <c r="W923" t="s">
        <v>214</v>
      </c>
      <c r="X923">
        <v>0</v>
      </c>
    </row>
    <row r="924" spans="1:24" x14ac:dyDescent="0.25">
      <c r="A924">
        <v>1319</v>
      </c>
      <c r="B924" t="s">
        <v>2399</v>
      </c>
      <c r="C924" t="s">
        <v>2400</v>
      </c>
      <c r="D924" t="s">
        <v>225</v>
      </c>
      <c r="G924" s="2">
        <v>36861</v>
      </c>
      <c r="H924" s="2">
        <v>42947</v>
      </c>
      <c r="I924" t="s">
        <v>226</v>
      </c>
      <c r="J924" t="s">
        <v>211</v>
      </c>
      <c r="K924" t="s">
        <v>723</v>
      </c>
      <c r="L924" t="s">
        <v>213</v>
      </c>
      <c r="O924">
        <v>6</v>
      </c>
      <c r="Q924" s="2"/>
      <c r="S924">
        <v>0</v>
      </c>
      <c r="T924" t="s">
        <v>213</v>
      </c>
      <c r="W924" t="s">
        <v>214</v>
      </c>
      <c r="X924">
        <v>0</v>
      </c>
    </row>
    <row r="925" spans="1:24" x14ac:dyDescent="0.25">
      <c r="A925">
        <v>1320</v>
      </c>
      <c r="B925" t="s">
        <v>2401</v>
      </c>
      <c r="C925" t="s">
        <v>2402</v>
      </c>
      <c r="D925" t="s">
        <v>229</v>
      </c>
      <c r="G925" s="2">
        <v>38169</v>
      </c>
      <c r="H925" s="2">
        <v>42947</v>
      </c>
      <c r="I925" t="s">
        <v>226</v>
      </c>
      <c r="J925" t="s">
        <v>211</v>
      </c>
      <c r="K925" t="s">
        <v>723</v>
      </c>
      <c r="L925" t="s">
        <v>213</v>
      </c>
      <c r="O925">
        <v>0</v>
      </c>
      <c r="Q925" s="2"/>
      <c r="S925">
        <v>0</v>
      </c>
      <c r="T925" t="s">
        <v>213</v>
      </c>
      <c r="W925" t="s">
        <v>214</v>
      </c>
      <c r="X925">
        <v>0</v>
      </c>
    </row>
    <row r="926" spans="1:24" x14ac:dyDescent="0.25">
      <c r="A926">
        <v>1321</v>
      </c>
      <c r="B926" t="s">
        <v>2403</v>
      </c>
      <c r="C926" t="s">
        <v>2404</v>
      </c>
      <c r="D926" t="s">
        <v>235</v>
      </c>
      <c r="G926" s="2">
        <v>38169</v>
      </c>
      <c r="H926" s="2">
        <v>42947</v>
      </c>
      <c r="I926" t="s">
        <v>218</v>
      </c>
      <c r="J926" t="s">
        <v>211</v>
      </c>
      <c r="K926" t="s">
        <v>723</v>
      </c>
      <c r="L926" t="s">
        <v>213</v>
      </c>
      <c r="O926">
        <v>0</v>
      </c>
      <c r="Q926" s="2"/>
      <c r="S926">
        <v>0</v>
      </c>
      <c r="T926" t="s">
        <v>213</v>
      </c>
      <c r="W926" t="s">
        <v>214</v>
      </c>
      <c r="X926">
        <v>0</v>
      </c>
    </row>
    <row r="927" spans="1:24" x14ac:dyDescent="0.25">
      <c r="A927">
        <v>1322</v>
      </c>
      <c r="B927" t="s">
        <v>2405</v>
      </c>
      <c r="C927" t="s">
        <v>2406</v>
      </c>
      <c r="D927" t="s">
        <v>238</v>
      </c>
      <c r="G927" s="2">
        <v>36861</v>
      </c>
      <c r="H927" s="2">
        <v>42947</v>
      </c>
      <c r="I927" t="s">
        <v>218</v>
      </c>
      <c r="J927" t="s">
        <v>211</v>
      </c>
      <c r="K927" t="s">
        <v>723</v>
      </c>
      <c r="L927" t="s">
        <v>213</v>
      </c>
      <c r="O927">
        <v>8</v>
      </c>
      <c r="Q927" s="2"/>
      <c r="S927">
        <v>0</v>
      </c>
      <c r="T927" t="s">
        <v>213</v>
      </c>
      <c r="W927" t="s">
        <v>214</v>
      </c>
      <c r="X927">
        <v>0</v>
      </c>
    </row>
    <row r="928" spans="1:24" x14ac:dyDescent="0.25">
      <c r="A928">
        <v>1323</v>
      </c>
      <c r="B928" t="s">
        <v>2407</v>
      </c>
      <c r="C928" t="s">
        <v>2408</v>
      </c>
      <c r="D928" t="s">
        <v>356</v>
      </c>
      <c r="G928" s="2">
        <v>36861</v>
      </c>
      <c r="H928" s="2">
        <v>42947</v>
      </c>
      <c r="I928" t="s">
        <v>218</v>
      </c>
      <c r="J928" t="s">
        <v>211</v>
      </c>
      <c r="K928" t="s">
        <v>723</v>
      </c>
      <c r="L928" t="s">
        <v>213</v>
      </c>
      <c r="O928">
        <v>1044</v>
      </c>
      <c r="Q928" s="2"/>
      <c r="S928">
        <v>0</v>
      </c>
      <c r="T928" t="s">
        <v>213</v>
      </c>
      <c r="W928" t="s">
        <v>214</v>
      </c>
      <c r="X928">
        <v>0</v>
      </c>
    </row>
    <row r="929" spans="1:24" x14ac:dyDescent="0.25">
      <c r="A929">
        <v>1324</v>
      </c>
      <c r="B929" t="s">
        <v>2409</v>
      </c>
      <c r="C929" t="s">
        <v>2410</v>
      </c>
      <c r="D929" t="s">
        <v>630</v>
      </c>
      <c r="G929" s="2">
        <v>38169</v>
      </c>
      <c r="H929" s="2">
        <v>42947</v>
      </c>
      <c r="I929" t="s">
        <v>218</v>
      </c>
      <c r="J929" t="s">
        <v>211</v>
      </c>
      <c r="K929" t="s">
        <v>723</v>
      </c>
      <c r="L929" t="s">
        <v>213</v>
      </c>
      <c r="O929">
        <v>0</v>
      </c>
      <c r="Q929" s="2"/>
      <c r="S929">
        <v>0</v>
      </c>
      <c r="T929" t="s">
        <v>213</v>
      </c>
      <c r="W929" t="s">
        <v>214</v>
      </c>
      <c r="X929">
        <v>0</v>
      </c>
    </row>
    <row r="930" spans="1:24" x14ac:dyDescent="0.25">
      <c r="A930">
        <v>1325</v>
      </c>
      <c r="B930" t="s">
        <v>2411</v>
      </c>
      <c r="C930" t="s">
        <v>2412</v>
      </c>
      <c r="D930" t="s">
        <v>294</v>
      </c>
      <c r="G930" s="2">
        <v>38169</v>
      </c>
      <c r="H930" s="2">
        <v>42947</v>
      </c>
      <c r="I930" t="s">
        <v>226</v>
      </c>
      <c r="J930" t="s">
        <v>211</v>
      </c>
      <c r="K930" t="s">
        <v>723</v>
      </c>
      <c r="L930" t="s">
        <v>213</v>
      </c>
      <c r="O930">
        <v>0</v>
      </c>
      <c r="Q930" s="2"/>
      <c r="S930">
        <v>0</v>
      </c>
      <c r="T930" t="s">
        <v>213</v>
      </c>
      <c r="W930" t="s">
        <v>214</v>
      </c>
      <c r="X930">
        <v>0</v>
      </c>
    </row>
    <row r="931" spans="1:24" x14ac:dyDescent="0.25">
      <c r="A931">
        <v>1326</v>
      </c>
      <c r="B931" t="s">
        <v>2413</v>
      </c>
      <c r="C931" t="s">
        <v>2414</v>
      </c>
      <c r="D931" t="s">
        <v>314</v>
      </c>
      <c r="G931" s="2">
        <v>36861</v>
      </c>
      <c r="H931" s="2">
        <v>42947</v>
      </c>
      <c r="I931" t="s">
        <v>226</v>
      </c>
      <c r="J931" t="s">
        <v>211</v>
      </c>
      <c r="K931" t="s">
        <v>723</v>
      </c>
      <c r="L931" t="s">
        <v>213</v>
      </c>
      <c r="O931">
        <v>11</v>
      </c>
      <c r="Q931" s="2"/>
      <c r="S931">
        <v>0</v>
      </c>
      <c r="T931" t="s">
        <v>213</v>
      </c>
      <c r="W931" t="s">
        <v>214</v>
      </c>
      <c r="X931">
        <v>0</v>
      </c>
    </row>
    <row r="932" spans="1:24" x14ac:dyDescent="0.25">
      <c r="A932">
        <v>1327</v>
      </c>
      <c r="B932" t="s">
        <v>2415</v>
      </c>
      <c r="C932" t="s">
        <v>2416</v>
      </c>
      <c r="D932" t="s">
        <v>303</v>
      </c>
      <c r="G932" s="2">
        <v>38169</v>
      </c>
      <c r="H932" s="2">
        <v>42947</v>
      </c>
      <c r="I932" t="s">
        <v>226</v>
      </c>
      <c r="J932" t="s">
        <v>211</v>
      </c>
      <c r="K932" t="s">
        <v>723</v>
      </c>
      <c r="L932" t="s">
        <v>213</v>
      </c>
      <c r="O932">
        <v>0</v>
      </c>
      <c r="Q932" s="2"/>
      <c r="S932">
        <v>0</v>
      </c>
      <c r="T932" t="s">
        <v>213</v>
      </c>
      <c r="W932" t="s">
        <v>214</v>
      </c>
      <c r="X932">
        <v>0</v>
      </c>
    </row>
    <row r="933" spans="1:24" x14ac:dyDescent="0.25">
      <c r="A933">
        <v>1328</v>
      </c>
      <c r="B933" t="s">
        <v>2417</v>
      </c>
      <c r="C933" t="s">
        <v>2418</v>
      </c>
      <c r="D933" t="s">
        <v>656</v>
      </c>
      <c r="F933" t="s">
        <v>2419</v>
      </c>
      <c r="G933" s="2">
        <v>38169</v>
      </c>
      <c r="H933" s="2">
        <v>42947</v>
      </c>
      <c r="I933" t="s">
        <v>226</v>
      </c>
      <c r="J933" t="s">
        <v>211</v>
      </c>
      <c r="K933" t="s">
        <v>723</v>
      </c>
      <c r="L933" t="s">
        <v>213</v>
      </c>
      <c r="O933">
        <v>0</v>
      </c>
      <c r="Q933" s="2"/>
      <c r="S933">
        <v>0</v>
      </c>
      <c r="T933" t="s">
        <v>900</v>
      </c>
      <c r="W933" t="s">
        <v>214</v>
      </c>
      <c r="X933">
        <v>0</v>
      </c>
    </row>
    <row r="934" spans="1:24" x14ac:dyDescent="0.25">
      <c r="A934">
        <v>1329</v>
      </c>
      <c r="B934" t="s">
        <v>2420</v>
      </c>
      <c r="C934" t="s">
        <v>2421</v>
      </c>
      <c r="D934" t="s">
        <v>311</v>
      </c>
      <c r="G934" s="2">
        <v>36861</v>
      </c>
      <c r="H934" s="2">
        <v>42947</v>
      </c>
      <c r="I934" t="s">
        <v>226</v>
      </c>
      <c r="J934" t="s">
        <v>211</v>
      </c>
      <c r="K934" t="s">
        <v>723</v>
      </c>
      <c r="L934" t="s">
        <v>213</v>
      </c>
      <c r="O934">
        <v>1514</v>
      </c>
      <c r="Q934" s="2"/>
      <c r="S934">
        <v>0</v>
      </c>
      <c r="T934" t="s">
        <v>213</v>
      </c>
      <c r="W934" t="s">
        <v>214</v>
      </c>
      <c r="X934">
        <v>0</v>
      </c>
    </row>
    <row r="935" spans="1:24" x14ac:dyDescent="0.25">
      <c r="A935">
        <v>1330</v>
      </c>
      <c r="B935" t="s">
        <v>2422</v>
      </c>
      <c r="C935" t="s">
        <v>2423</v>
      </c>
      <c r="D935" t="s">
        <v>297</v>
      </c>
      <c r="F935" t="s">
        <v>2419</v>
      </c>
      <c r="G935" s="2">
        <v>38169</v>
      </c>
      <c r="H935" s="2">
        <v>42947</v>
      </c>
      <c r="I935" t="s">
        <v>226</v>
      </c>
      <c r="J935" t="s">
        <v>211</v>
      </c>
      <c r="K935" t="s">
        <v>723</v>
      </c>
      <c r="L935" t="s">
        <v>213</v>
      </c>
      <c r="O935">
        <v>0</v>
      </c>
      <c r="Q935" s="2"/>
      <c r="S935">
        <v>0</v>
      </c>
      <c r="T935" t="s">
        <v>900</v>
      </c>
      <c r="W935" t="s">
        <v>214</v>
      </c>
      <c r="X935">
        <v>0</v>
      </c>
    </row>
    <row r="936" spans="1:24" x14ac:dyDescent="0.25">
      <c r="A936">
        <v>1331</v>
      </c>
      <c r="B936" t="s">
        <v>2424</v>
      </c>
      <c r="C936" t="s">
        <v>2425</v>
      </c>
      <c r="D936" t="s">
        <v>222</v>
      </c>
      <c r="G936" s="2">
        <v>38169</v>
      </c>
      <c r="H936" s="2">
        <v>41152</v>
      </c>
      <c r="I936" t="s">
        <v>218</v>
      </c>
      <c r="J936" t="s">
        <v>211</v>
      </c>
      <c r="K936" t="s">
        <v>583</v>
      </c>
      <c r="L936" t="s">
        <v>213</v>
      </c>
      <c r="O936">
        <v>0</v>
      </c>
      <c r="Q936" s="2"/>
      <c r="S936">
        <v>0</v>
      </c>
      <c r="T936" t="s">
        <v>213</v>
      </c>
      <c r="W936" t="s">
        <v>214</v>
      </c>
      <c r="X936">
        <v>0</v>
      </c>
    </row>
    <row r="937" spans="1:24" x14ac:dyDescent="0.25">
      <c r="A937">
        <v>1332</v>
      </c>
      <c r="B937" t="s">
        <v>2426</v>
      </c>
      <c r="C937" t="s">
        <v>2427</v>
      </c>
      <c r="D937" t="s">
        <v>225</v>
      </c>
      <c r="G937" s="2">
        <v>37459</v>
      </c>
      <c r="H937" s="2">
        <v>41152</v>
      </c>
      <c r="I937" t="s">
        <v>226</v>
      </c>
      <c r="J937" t="s">
        <v>211</v>
      </c>
      <c r="K937" t="s">
        <v>583</v>
      </c>
      <c r="L937" t="s">
        <v>213</v>
      </c>
      <c r="O937">
        <v>6</v>
      </c>
      <c r="Q937" s="2"/>
      <c r="S937">
        <v>0</v>
      </c>
      <c r="T937" t="s">
        <v>213</v>
      </c>
      <c r="W937" t="s">
        <v>214</v>
      </c>
      <c r="X937">
        <v>0</v>
      </c>
    </row>
    <row r="938" spans="1:24" x14ac:dyDescent="0.25">
      <c r="A938">
        <v>1333</v>
      </c>
      <c r="B938" t="s">
        <v>2428</v>
      </c>
      <c r="C938" t="s">
        <v>2429</v>
      </c>
      <c r="D938" t="s">
        <v>229</v>
      </c>
      <c r="G938" s="2">
        <v>38169</v>
      </c>
      <c r="H938" s="2">
        <v>41152</v>
      </c>
      <c r="I938" t="s">
        <v>226</v>
      </c>
      <c r="J938" t="s">
        <v>211</v>
      </c>
      <c r="K938" t="s">
        <v>583</v>
      </c>
      <c r="L938" t="s">
        <v>213</v>
      </c>
      <c r="O938">
        <v>0</v>
      </c>
      <c r="Q938" s="2"/>
      <c r="S938">
        <v>0</v>
      </c>
      <c r="T938" t="s">
        <v>213</v>
      </c>
      <c r="W938" t="s">
        <v>214</v>
      </c>
      <c r="X938">
        <v>0</v>
      </c>
    </row>
    <row r="939" spans="1:24" x14ac:dyDescent="0.25">
      <c r="A939">
        <v>1334</v>
      </c>
      <c r="B939" t="s">
        <v>2430</v>
      </c>
      <c r="C939" t="s">
        <v>2431</v>
      </c>
      <c r="D939" t="s">
        <v>235</v>
      </c>
      <c r="G939" s="2">
        <v>38169</v>
      </c>
      <c r="H939" s="2">
        <v>41152</v>
      </c>
      <c r="I939" t="s">
        <v>218</v>
      </c>
      <c r="J939" t="s">
        <v>211</v>
      </c>
      <c r="K939" t="s">
        <v>583</v>
      </c>
      <c r="L939" t="s">
        <v>213</v>
      </c>
      <c r="O939">
        <v>0</v>
      </c>
      <c r="Q939" s="2"/>
      <c r="S939">
        <v>0</v>
      </c>
      <c r="T939" t="s">
        <v>213</v>
      </c>
      <c r="W939" t="s">
        <v>214</v>
      </c>
      <c r="X939">
        <v>0</v>
      </c>
    </row>
    <row r="940" spans="1:24" x14ac:dyDescent="0.25">
      <c r="A940">
        <v>1335</v>
      </c>
      <c r="B940" t="s">
        <v>2432</v>
      </c>
      <c r="C940" t="s">
        <v>2433</v>
      </c>
      <c r="D940" t="s">
        <v>238</v>
      </c>
      <c r="G940" s="2">
        <v>37459</v>
      </c>
      <c r="H940" s="2">
        <v>41152</v>
      </c>
      <c r="I940" t="s">
        <v>218</v>
      </c>
      <c r="J940" t="s">
        <v>211</v>
      </c>
      <c r="K940" t="s">
        <v>583</v>
      </c>
      <c r="L940" t="s">
        <v>213</v>
      </c>
      <c r="O940">
        <v>8</v>
      </c>
      <c r="Q940" s="2"/>
      <c r="S940">
        <v>0</v>
      </c>
      <c r="T940" t="s">
        <v>213</v>
      </c>
      <c r="W940" t="s">
        <v>214</v>
      </c>
      <c r="X940">
        <v>0</v>
      </c>
    </row>
    <row r="941" spans="1:24" x14ac:dyDescent="0.25">
      <c r="A941">
        <v>1336</v>
      </c>
      <c r="B941" t="s">
        <v>2434</v>
      </c>
      <c r="C941" t="s">
        <v>2435</v>
      </c>
      <c r="D941" t="s">
        <v>356</v>
      </c>
      <c r="G941" s="2">
        <v>37459</v>
      </c>
      <c r="H941" s="2">
        <v>41152</v>
      </c>
      <c r="I941" t="s">
        <v>218</v>
      </c>
      <c r="J941" t="s">
        <v>211</v>
      </c>
      <c r="K941" t="s">
        <v>583</v>
      </c>
      <c r="L941" t="s">
        <v>213</v>
      </c>
      <c r="O941">
        <v>1044</v>
      </c>
      <c r="Q941" s="2"/>
      <c r="S941">
        <v>0</v>
      </c>
      <c r="T941" t="s">
        <v>213</v>
      </c>
      <c r="W941" t="s">
        <v>214</v>
      </c>
      <c r="X941">
        <v>0</v>
      </c>
    </row>
    <row r="942" spans="1:24" x14ac:dyDescent="0.25">
      <c r="A942">
        <v>1337</v>
      </c>
      <c r="B942" t="s">
        <v>2436</v>
      </c>
      <c r="C942" t="s">
        <v>2437</v>
      </c>
      <c r="D942" t="s">
        <v>630</v>
      </c>
      <c r="G942" s="2">
        <v>38169</v>
      </c>
      <c r="H942" s="2">
        <v>41121</v>
      </c>
      <c r="I942" t="s">
        <v>218</v>
      </c>
      <c r="J942" t="s">
        <v>211</v>
      </c>
      <c r="K942" t="s">
        <v>583</v>
      </c>
      <c r="L942" t="s">
        <v>213</v>
      </c>
      <c r="O942">
        <v>0</v>
      </c>
      <c r="Q942" s="2"/>
      <c r="S942">
        <v>0</v>
      </c>
      <c r="T942" t="s">
        <v>213</v>
      </c>
      <c r="W942" t="s">
        <v>214</v>
      </c>
      <c r="X942">
        <v>0</v>
      </c>
    </row>
    <row r="943" spans="1:24" x14ac:dyDescent="0.25">
      <c r="A943">
        <v>1338</v>
      </c>
      <c r="B943" t="s">
        <v>2438</v>
      </c>
      <c r="C943" t="s">
        <v>2439</v>
      </c>
      <c r="D943" t="s">
        <v>294</v>
      </c>
      <c r="G943" s="2">
        <v>38169</v>
      </c>
      <c r="H943" s="2">
        <v>41152</v>
      </c>
      <c r="I943" t="s">
        <v>226</v>
      </c>
      <c r="J943" t="s">
        <v>211</v>
      </c>
      <c r="K943" t="s">
        <v>583</v>
      </c>
      <c r="L943" t="s">
        <v>213</v>
      </c>
      <c r="O943">
        <v>0</v>
      </c>
      <c r="Q943" s="2"/>
      <c r="S943">
        <v>0</v>
      </c>
      <c r="T943" t="s">
        <v>213</v>
      </c>
      <c r="W943" t="s">
        <v>214</v>
      </c>
      <c r="X943">
        <v>0</v>
      </c>
    </row>
    <row r="944" spans="1:24" x14ac:dyDescent="0.25">
      <c r="A944">
        <v>1339</v>
      </c>
      <c r="B944" t="s">
        <v>2440</v>
      </c>
      <c r="C944" t="s">
        <v>2441</v>
      </c>
      <c r="D944" t="s">
        <v>314</v>
      </c>
      <c r="G944" s="2">
        <v>37459</v>
      </c>
      <c r="H944" s="2">
        <v>41152</v>
      </c>
      <c r="I944" t="s">
        <v>226</v>
      </c>
      <c r="J944" t="s">
        <v>211</v>
      </c>
      <c r="K944" t="s">
        <v>583</v>
      </c>
      <c r="L944" t="s">
        <v>213</v>
      </c>
      <c r="O944">
        <v>11</v>
      </c>
      <c r="Q944" s="2"/>
      <c r="S944">
        <v>0</v>
      </c>
      <c r="T944" t="s">
        <v>213</v>
      </c>
      <c r="W944" t="s">
        <v>214</v>
      </c>
      <c r="X944">
        <v>0</v>
      </c>
    </row>
    <row r="945" spans="1:24" x14ac:dyDescent="0.25">
      <c r="A945">
        <v>1340</v>
      </c>
      <c r="B945" t="s">
        <v>2442</v>
      </c>
      <c r="C945" t="s">
        <v>2443</v>
      </c>
      <c r="D945" t="s">
        <v>303</v>
      </c>
      <c r="G945" s="2">
        <v>38169</v>
      </c>
      <c r="H945" s="2">
        <v>41152</v>
      </c>
      <c r="I945" t="s">
        <v>226</v>
      </c>
      <c r="J945" t="s">
        <v>211</v>
      </c>
      <c r="K945" t="s">
        <v>583</v>
      </c>
      <c r="L945" t="s">
        <v>213</v>
      </c>
      <c r="O945">
        <v>0</v>
      </c>
      <c r="Q945" s="2"/>
      <c r="S945">
        <v>0</v>
      </c>
      <c r="T945" t="s">
        <v>213</v>
      </c>
      <c r="W945" t="s">
        <v>214</v>
      </c>
      <c r="X945">
        <v>0</v>
      </c>
    </row>
    <row r="946" spans="1:24" x14ac:dyDescent="0.25">
      <c r="A946">
        <v>2286</v>
      </c>
      <c r="B946" t="s">
        <v>2444</v>
      </c>
      <c r="C946" t="s">
        <v>2445</v>
      </c>
      <c r="D946" t="s">
        <v>210</v>
      </c>
      <c r="G946" s="2">
        <v>42767</v>
      </c>
      <c r="H946" s="2">
        <v>42947</v>
      </c>
      <c r="J946" t="s">
        <v>211</v>
      </c>
      <c r="K946" t="s">
        <v>2446</v>
      </c>
      <c r="L946" t="s">
        <v>213</v>
      </c>
      <c r="O946">
        <v>0</v>
      </c>
      <c r="Q946" s="2">
        <v>39827</v>
      </c>
      <c r="S946">
        <v>0</v>
      </c>
      <c r="T946" t="s">
        <v>213</v>
      </c>
      <c r="W946" t="s">
        <v>214</v>
      </c>
      <c r="X946">
        <v>0</v>
      </c>
    </row>
    <row r="947" spans="1:24" x14ac:dyDescent="0.25">
      <c r="A947">
        <v>2287</v>
      </c>
      <c r="B947" t="s">
        <v>2447</v>
      </c>
      <c r="C947" t="s">
        <v>2448</v>
      </c>
      <c r="D947" t="s">
        <v>241</v>
      </c>
      <c r="G947" s="2">
        <v>42767</v>
      </c>
      <c r="H947" s="2">
        <v>42947</v>
      </c>
      <c r="I947" t="s">
        <v>226</v>
      </c>
      <c r="J947" t="s">
        <v>211</v>
      </c>
      <c r="K947" t="s">
        <v>2446</v>
      </c>
      <c r="L947" t="s">
        <v>213</v>
      </c>
      <c r="O947">
        <v>0</v>
      </c>
      <c r="Q947" s="2">
        <v>41245</v>
      </c>
      <c r="S947">
        <v>0</v>
      </c>
      <c r="T947" t="s">
        <v>213</v>
      </c>
      <c r="W947" t="s">
        <v>214</v>
      </c>
      <c r="X947">
        <v>0</v>
      </c>
    </row>
    <row r="948" spans="1:24" x14ac:dyDescent="0.25">
      <c r="A948">
        <v>2288</v>
      </c>
      <c r="B948" t="s">
        <v>2449</v>
      </c>
      <c r="C948" t="s">
        <v>2450</v>
      </c>
      <c r="D948" t="s">
        <v>256</v>
      </c>
      <c r="G948" s="2">
        <v>42767</v>
      </c>
      <c r="H948" s="2">
        <v>44043</v>
      </c>
      <c r="I948" t="s">
        <v>226</v>
      </c>
      <c r="J948" t="s">
        <v>211</v>
      </c>
      <c r="K948" t="s">
        <v>2451</v>
      </c>
      <c r="L948" t="s">
        <v>213</v>
      </c>
      <c r="O948">
        <v>0</v>
      </c>
      <c r="Q948" s="2">
        <v>39827</v>
      </c>
      <c r="S948">
        <v>0</v>
      </c>
      <c r="T948" t="s">
        <v>213</v>
      </c>
      <c r="W948" t="s">
        <v>214</v>
      </c>
      <c r="X948">
        <v>0</v>
      </c>
    </row>
    <row r="949" spans="1:24" x14ac:dyDescent="0.25">
      <c r="A949">
        <v>2289</v>
      </c>
      <c r="B949" t="s">
        <v>2452</v>
      </c>
      <c r="C949" t="s">
        <v>2453</v>
      </c>
      <c r="D949" t="s">
        <v>210</v>
      </c>
      <c r="G949" s="2">
        <v>42767</v>
      </c>
      <c r="H949" s="2">
        <v>44043</v>
      </c>
      <c r="J949" t="s">
        <v>211</v>
      </c>
      <c r="K949" t="s">
        <v>2451</v>
      </c>
      <c r="L949" t="s">
        <v>213</v>
      </c>
      <c r="O949">
        <v>0</v>
      </c>
      <c r="Q949" s="2">
        <v>39827</v>
      </c>
      <c r="S949">
        <v>0</v>
      </c>
      <c r="T949" t="s">
        <v>213</v>
      </c>
      <c r="W949" t="s">
        <v>214</v>
      </c>
      <c r="X949">
        <v>0</v>
      </c>
    </row>
    <row r="950" spans="1:24" x14ac:dyDescent="0.25">
      <c r="A950">
        <v>2282</v>
      </c>
      <c r="B950" t="s">
        <v>2454</v>
      </c>
      <c r="C950" t="s">
        <v>2455</v>
      </c>
      <c r="D950" t="s">
        <v>256</v>
      </c>
      <c r="G950" s="2">
        <v>42737</v>
      </c>
      <c r="H950" s="2">
        <v>44408</v>
      </c>
      <c r="I950" t="s">
        <v>226</v>
      </c>
      <c r="J950" t="s">
        <v>211</v>
      </c>
      <c r="K950" t="s">
        <v>2456</v>
      </c>
      <c r="L950" t="s">
        <v>213</v>
      </c>
      <c r="O950">
        <v>0</v>
      </c>
      <c r="Q950" s="2">
        <v>39827</v>
      </c>
      <c r="S950">
        <v>0</v>
      </c>
      <c r="T950" t="s">
        <v>213</v>
      </c>
      <c r="W950" t="s">
        <v>214</v>
      </c>
      <c r="X950">
        <v>0</v>
      </c>
    </row>
    <row r="951" spans="1:24" x14ac:dyDescent="0.25">
      <c r="A951">
        <v>2290</v>
      </c>
      <c r="B951" t="s">
        <v>2457</v>
      </c>
      <c r="C951" t="s">
        <v>2458</v>
      </c>
      <c r="D951" t="s">
        <v>241</v>
      </c>
      <c r="G951" s="2">
        <v>42767</v>
      </c>
      <c r="H951" s="2">
        <v>44043</v>
      </c>
      <c r="I951" t="s">
        <v>226</v>
      </c>
      <c r="J951" t="s">
        <v>211</v>
      </c>
      <c r="K951" t="s">
        <v>2451</v>
      </c>
      <c r="L951" t="s">
        <v>213</v>
      </c>
      <c r="O951">
        <v>0</v>
      </c>
      <c r="Q951" s="2">
        <v>41245</v>
      </c>
      <c r="S951">
        <v>0</v>
      </c>
      <c r="T951" t="s">
        <v>213</v>
      </c>
      <c r="W951" t="s">
        <v>214</v>
      </c>
      <c r="X951">
        <v>0</v>
      </c>
    </row>
    <row r="952" spans="1:24" x14ac:dyDescent="0.25">
      <c r="A952">
        <v>2291</v>
      </c>
      <c r="B952" t="s">
        <v>2459</v>
      </c>
      <c r="C952" t="s">
        <v>2460</v>
      </c>
      <c r="D952" t="s">
        <v>256</v>
      </c>
      <c r="G952" s="2">
        <v>42737</v>
      </c>
      <c r="H952" s="2">
        <v>44408</v>
      </c>
      <c r="I952" t="s">
        <v>226</v>
      </c>
      <c r="J952" t="s">
        <v>211</v>
      </c>
      <c r="K952" t="s">
        <v>2461</v>
      </c>
      <c r="L952" t="s">
        <v>213</v>
      </c>
      <c r="O952">
        <v>0</v>
      </c>
      <c r="Q952" s="2">
        <v>39827</v>
      </c>
      <c r="S952">
        <v>0</v>
      </c>
      <c r="T952" t="s">
        <v>213</v>
      </c>
      <c r="W952" t="s">
        <v>214</v>
      </c>
      <c r="X952">
        <v>0</v>
      </c>
    </row>
    <row r="953" spans="1:24" x14ac:dyDescent="0.25">
      <c r="A953">
        <v>2292</v>
      </c>
      <c r="B953" t="s">
        <v>2462</v>
      </c>
      <c r="C953" t="s">
        <v>2463</v>
      </c>
      <c r="D953" t="s">
        <v>210</v>
      </c>
      <c r="G953" s="2">
        <v>42737</v>
      </c>
      <c r="H953" s="2">
        <v>44408</v>
      </c>
      <c r="J953" t="s">
        <v>211</v>
      </c>
      <c r="K953" t="s">
        <v>2461</v>
      </c>
      <c r="L953" t="s">
        <v>213</v>
      </c>
      <c r="O953">
        <v>0</v>
      </c>
      <c r="Q953" s="2">
        <v>39827</v>
      </c>
      <c r="S953">
        <v>0</v>
      </c>
      <c r="T953" t="s">
        <v>213</v>
      </c>
      <c r="W953" t="s">
        <v>214</v>
      </c>
      <c r="X953">
        <v>0</v>
      </c>
    </row>
    <row r="954" spans="1:24" x14ac:dyDescent="0.25">
      <c r="A954">
        <v>1547</v>
      </c>
      <c r="B954" t="s">
        <v>2464</v>
      </c>
      <c r="C954" t="s">
        <v>2465</v>
      </c>
      <c r="D954" t="s">
        <v>248</v>
      </c>
      <c r="G954" s="2">
        <v>42736</v>
      </c>
      <c r="H954" s="2">
        <v>43190</v>
      </c>
      <c r="I954" t="s">
        <v>226</v>
      </c>
      <c r="J954" t="s">
        <v>211</v>
      </c>
      <c r="K954" t="s">
        <v>1897</v>
      </c>
      <c r="L954" t="s">
        <v>213</v>
      </c>
      <c r="O954">
        <v>0</v>
      </c>
      <c r="Q954" s="2">
        <v>40148</v>
      </c>
      <c r="S954">
        <v>0</v>
      </c>
      <c r="T954" t="s">
        <v>213</v>
      </c>
      <c r="W954" t="s">
        <v>214</v>
      </c>
      <c r="X954">
        <v>0</v>
      </c>
    </row>
    <row r="955" spans="1:24" x14ac:dyDescent="0.25">
      <c r="A955">
        <v>1548</v>
      </c>
      <c r="B955" t="s">
        <v>2466</v>
      </c>
      <c r="C955" t="s">
        <v>2467</v>
      </c>
      <c r="D955" t="s">
        <v>256</v>
      </c>
      <c r="G955" s="2">
        <v>42736</v>
      </c>
      <c r="H955" s="2">
        <v>43190</v>
      </c>
      <c r="I955" t="s">
        <v>226</v>
      </c>
      <c r="J955" t="s">
        <v>211</v>
      </c>
      <c r="K955" t="s">
        <v>1897</v>
      </c>
      <c r="L955" t="s">
        <v>213</v>
      </c>
      <c r="O955">
        <v>0</v>
      </c>
      <c r="Q955" s="2">
        <v>40148</v>
      </c>
      <c r="S955">
        <v>0</v>
      </c>
      <c r="T955" t="s">
        <v>213</v>
      </c>
      <c r="W955" t="s">
        <v>214</v>
      </c>
      <c r="X955">
        <v>0</v>
      </c>
    </row>
    <row r="956" spans="1:24" x14ac:dyDescent="0.25">
      <c r="A956">
        <v>1549</v>
      </c>
      <c r="B956" t="s">
        <v>2468</v>
      </c>
      <c r="C956" t="s">
        <v>2469</v>
      </c>
      <c r="D956" t="s">
        <v>251</v>
      </c>
      <c r="G956" s="2">
        <v>40148</v>
      </c>
      <c r="H956" s="2">
        <v>42736</v>
      </c>
      <c r="I956" t="s">
        <v>226</v>
      </c>
      <c r="J956" t="s">
        <v>211</v>
      </c>
      <c r="K956" t="s">
        <v>1900</v>
      </c>
      <c r="L956" t="s">
        <v>213</v>
      </c>
      <c r="O956">
        <v>0</v>
      </c>
      <c r="Q956" s="2"/>
      <c r="S956">
        <v>0</v>
      </c>
      <c r="T956" t="s">
        <v>213</v>
      </c>
      <c r="W956" t="s">
        <v>214</v>
      </c>
      <c r="X956">
        <v>0</v>
      </c>
    </row>
    <row r="957" spans="1:24" x14ac:dyDescent="0.25">
      <c r="A957">
        <v>1550</v>
      </c>
      <c r="B957" t="s">
        <v>2470</v>
      </c>
      <c r="C957" t="s">
        <v>2471</v>
      </c>
      <c r="D957" t="s">
        <v>248</v>
      </c>
      <c r="G957" s="2">
        <v>40148</v>
      </c>
      <c r="H957" s="2">
        <v>42736</v>
      </c>
      <c r="I957" t="s">
        <v>226</v>
      </c>
      <c r="J957" t="s">
        <v>211</v>
      </c>
      <c r="K957" t="s">
        <v>1900</v>
      </c>
      <c r="L957" t="s">
        <v>213</v>
      </c>
      <c r="O957">
        <v>0</v>
      </c>
      <c r="Q957" s="2"/>
      <c r="S957">
        <v>0</v>
      </c>
      <c r="T957" t="s">
        <v>213</v>
      </c>
      <c r="W957" t="s">
        <v>214</v>
      </c>
      <c r="X957">
        <v>0</v>
      </c>
    </row>
    <row r="958" spans="1:24" x14ac:dyDescent="0.25">
      <c r="A958">
        <v>1551</v>
      </c>
      <c r="B958" t="s">
        <v>2472</v>
      </c>
      <c r="C958" t="s">
        <v>2473</v>
      </c>
      <c r="D958" t="s">
        <v>256</v>
      </c>
      <c r="G958" s="2">
        <v>40148</v>
      </c>
      <c r="H958" s="2">
        <v>42736</v>
      </c>
      <c r="I958" t="s">
        <v>226</v>
      </c>
      <c r="J958" t="s">
        <v>211</v>
      </c>
      <c r="K958" t="s">
        <v>1900</v>
      </c>
      <c r="L958" t="s">
        <v>213</v>
      </c>
      <c r="O958">
        <v>0</v>
      </c>
      <c r="Q958" s="2"/>
      <c r="S958">
        <v>0</v>
      </c>
      <c r="T958" t="s">
        <v>213</v>
      </c>
      <c r="W958" t="s">
        <v>214</v>
      </c>
      <c r="X958">
        <v>0</v>
      </c>
    </row>
    <row r="959" spans="1:24" x14ac:dyDescent="0.25">
      <c r="A959">
        <v>1552</v>
      </c>
      <c r="B959" t="s">
        <v>2474</v>
      </c>
      <c r="C959" t="s">
        <v>2475</v>
      </c>
      <c r="D959" t="s">
        <v>251</v>
      </c>
      <c r="G959" s="2">
        <v>42736</v>
      </c>
      <c r="H959" s="2">
        <v>44926</v>
      </c>
      <c r="I959" t="s">
        <v>226</v>
      </c>
      <c r="J959" t="s">
        <v>211</v>
      </c>
      <c r="K959" t="s">
        <v>1903</v>
      </c>
      <c r="L959" t="s">
        <v>213</v>
      </c>
      <c r="O959">
        <v>0</v>
      </c>
      <c r="Q959" s="2">
        <v>40148</v>
      </c>
      <c r="S959">
        <v>0</v>
      </c>
      <c r="T959" t="s">
        <v>213</v>
      </c>
      <c r="W959" t="s">
        <v>214</v>
      </c>
      <c r="X959">
        <v>0</v>
      </c>
    </row>
    <row r="960" spans="1:24" x14ac:dyDescent="0.25">
      <c r="A960">
        <v>1553</v>
      </c>
      <c r="B960" t="s">
        <v>2476</v>
      </c>
      <c r="C960" t="s">
        <v>2477</v>
      </c>
      <c r="D960" t="s">
        <v>256</v>
      </c>
      <c r="G960" s="2">
        <v>42736</v>
      </c>
      <c r="H960" s="2">
        <v>44926</v>
      </c>
      <c r="I960" t="s">
        <v>226</v>
      </c>
      <c r="J960" t="s">
        <v>211</v>
      </c>
      <c r="K960" t="s">
        <v>1903</v>
      </c>
      <c r="L960" t="s">
        <v>213</v>
      </c>
      <c r="O960">
        <v>0</v>
      </c>
      <c r="Q960" s="2">
        <v>40148</v>
      </c>
      <c r="S960">
        <v>0</v>
      </c>
      <c r="T960" t="s">
        <v>213</v>
      </c>
      <c r="W960" t="s">
        <v>214</v>
      </c>
      <c r="X960">
        <v>0</v>
      </c>
    </row>
    <row r="961" spans="1:24" x14ac:dyDescent="0.25">
      <c r="A961">
        <v>1554</v>
      </c>
      <c r="B961" t="s">
        <v>2478</v>
      </c>
      <c r="C961" t="s">
        <v>2479</v>
      </c>
      <c r="D961" t="s">
        <v>248</v>
      </c>
      <c r="G961" s="2">
        <v>42736</v>
      </c>
      <c r="H961" s="2">
        <v>44926</v>
      </c>
      <c r="I961" t="s">
        <v>226</v>
      </c>
      <c r="J961" t="s">
        <v>211</v>
      </c>
      <c r="K961" t="s">
        <v>1903</v>
      </c>
      <c r="L961" t="s">
        <v>213</v>
      </c>
      <c r="O961">
        <v>0</v>
      </c>
      <c r="Q961" s="2">
        <v>40148</v>
      </c>
      <c r="S961">
        <v>0</v>
      </c>
      <c r="T961" t="s">
        <v>213</v>
      </c>
      <c r="W961" t="s">
        <v>214</v>
      </c>
      <c r="X961">
        <v>0</v>
      </c>
    </row>
    <row r="962" spans="1:24" x14ac:dyDescent="0.25">
      <c r="A962">
        <v>1555</v>
      </c>
      <c r="B962" t="s">
        <v>2480</v>
      </c>
      <c r="C962" t="s">
        <v>2481</v>
      </c>
      <c r="D962" t="s">
        <v>251</v>
      </c>
      <c r="G962" s="2">
        <v>40148</v>
      </c>
      <c r="H962" s="2">
        <v>42736</v>
      </c>
      <c r="I962" t="s">
        <v>226</v>
      </c>
      <c r="J962" t="s">
        <v>211</v>
      </c>
      <c r="K962" t="s">
        <v>1906</v>
      </c>
      <c r="L962" t="s">
        <v>213</v>
      </c>
      <c r="O962">
        <v>0</v>
      </c>
      <c r="Q962" s="2"/>
      <c r="S962">
        <v>0</v>
      </c>
      <c r="T962" t="s">
        <v>213</v>
      </c>
      <c r="W962" t="s">
        <v>214</v>
      </c>
      <c r="X962">
        <v>0</v>
      </c>
    </row>
    <row r="963" spans="1:24" x14ac:dyDescent="0.25">
      <c r="A963">
        <v>1556</v>
      </c>
      <c r="B963" t="s">
        <v>2482</v>
      </c>
      <c r="C963" t="s">
        <v>2483</v>
      </c>
      <c r="D963" t="s">
        <v>248</v>
      </c>
      <c r="G963" s="2">
        <v>40148</v>
      </c>
      <c r="H963" s="2">
        <v>42736</v>
      </c>
      <c r="I963" t="s">
        <v>226</v>
      </c>
      <c r="J963" t="s">
        <v>211</v>
      </c>
      <c r="K963" t="s">
        <v>1906</v>
      </c>
      <c r="L963" t="s">
        <v>213</v>
      </c>
      <c r="O963">
        <v>0</v>
      </c>
      <c r="Q963" s="2"/>
      <c r="S963">
        <v>0</v>
      </c>
      <c r="T963" t="s">
        <v>213</v>
      </c>
      <c r="W963" t="s">
        <v>214</v>
      </c>
      <c r="X963">
        <v>0</v>
      </c>
    </row>
    <row r="964" spans="1:24" x14ac:dyDescent="0.25">
      <c r="A964">
        <v>1557</v>
      </c>
      <c r="B964" t="s">
        <v>2484</v>
      </c>
      <c r="C964" t="s">
        <v>2485</v>
      </c>
      <c r="D964" t="s">
        <v>256</v>
      </c>
      <c r="G964" s="2">
        <v>40148</v>
      </c>
      <c r="H964" s="2">
        <v>42736</v>
      </c>
      <c r="I964" t="s">
        <v>226</v>
      </c>
      <c r="J964" t="s">
        <v>211</v>
      </c>
      <c r="K964" t="s">
        <v>1906</v>
      </c>
      <c r="L964" t="s">
        <v>213</v>
      </c>
      <c r="O964">
        <v>0</v>
      </c>
      <c r="Q964" s="2"/>
      <c r="S964">
        <v>0</v>
      </c>
      <c r="T964" t="s">
        <v>213</v>
      </c>
      <c r="W964" t="s">
        <v>214</v>
      </c>
      <c r="X964">
        <v>0</v>
      </c>
    </row>
    <row r="965" spans="1:24" x14ac:dyDescent="0.25">
      <c r="A965">
        <v>1558</v>
      </c>
      <c r="B965" t="s">
        <v>2486</v>
      </c>
      <c r="C965" t="s">
        <v>2487</v>
      </c>
      <c r="D965" t="s">
        <v>251</v>
      </c>
      <c r="G965" s="2">
        <v>42736</v>
      </c>
      <c r="H965" s="2">
        <v>44926</v>
      </c>
      <c r="I965" t="s">
        <v>226</v>
      </c>
      <c r="J965" t="s">
        <v>211</v>
      </c>
      <c r="K965" t="s">
        <v>1909</v>
      </c>
      <c r="L965" t="s">
        <v>213</v>
      </c>
      <c r="O965">
        <v>0</v>
      </c>
      <c r="Q965" s="2">
        <v>40148</v>
      </c>
      <c r="S965">
        <v>0</v>
      </c>
      <c r="T965" t="s">
        <v>213</v>
      </c>
      <c r="W965" t="s">
        <v>214</v>
      </c>
      <c r="X965">
        <v>0</v>
      </c>
    </row>
    <row r="966" spans="1:24" x14ac:dyDescent="0.25">
      <c r="A966">
        <v>1559</v>
      </c>
      <c r="B966" t="s">
        <v>2488</v>
      </c>
      <c r="C966" t="s">
        <v>2489</v>
      </c>
      <c r="D966" t="s">
        <v>248</v>
      </c>
      <c r="G966" s="2">
        <v>42736</v>
      </c>
      <c r="H966" s="2">
        <v>44926</v>
      </c>
      <c r="I966" t="s">
        <v>226</v>
      </c>
      <c r="J966" t="s">
        <v>211</v>
      </c>
      <c r="K966" t="s">
        <v>1909</v>
      </c>
      <c r="L966" t="s">
        <v>213</v>
      </c>
      <c r="O966">
        <v>0</v>
      </c>
      <c r="Q966" s="2">
        <v>40148</v>
      </c>
      <c r="S966">
        <v>0</v>
      </c>
      <c r="T966" t="s">
        <v>213</v>
      </c>
      <c r="W966" t="s">
        <v>214</v>
      </c>
      <c r="X966">
        <v>0</v>
      </c>
    </row>
    <row r="967" spans="1:24" x14ac:dyDescent="0.25">
      <c r="A967">
        <v>1560</v>
      </c>
      <c r="B967" t="s">
        <v>2490</v>
      </c>
      <c r="C967" t="s">
        <v>2491</v>
      </c>
      <c r="D967" t="s">
        <v>256</v>
      </c>
      <c r="G967" s="2">
        <v>42736</v>
      </c>
      <c r="H967" s="2">
        <v>44926</v>
      </c>
      <c r="I967" t="s">
        <v>226</v>
      </c>
      <c r="J967" t="s">
        <v>211</v>
      </c>
      <c r="K967" t="s">
        <v>1909</v>
      </c>
      <c r="L967" t="s">
        <v>213</v>
      </c>
      <c r="O967">
        <v>0</v>
      </c>
      <c r="Q967" s="2">
        <v>40148</v>
      </c>
      <c r="S967">
        <v>0</v>
      </c>
      <c r="T967" t="s">
        <v>213</v>
      </c>
      <c r="W967" t="s">
        <v>214</v>
      </c>
      <c r="X967">
        <v>0</v>
      </c>
    </row>
    <row r="968" spans="1:24" x14ac:dyDescent="0.25">
      <c r="A968">
        <v>1561</v>
      </c>
      <c r="B968" t="s">
        <v>2492</v>
      </c>
      <c r="C968" t="s">
        <v>2493</v>
      </c>
      <c r="D968" t="s">
        <v>251</v>
      </c>
      <c r="G968" s="2">
        <v>40148</v>
      </c>
      <c r="H968" s="2">
        <v>42736</v>
      </c>
      <c r="I968" t="s">
        <v>226</v>
      </c>
      <c r="J968" t="s">
        <v>211</v>
      </c>
      <c r="K968" t="s">
        <v>1912</v>
      </c>
      <c r="L968" t="s">
        <v>213</v>
      </c>
      <c r="O968">
        <v>0</v>
      </c>
      <c r="Q968" s="2"/>
      <c r="S968">
        <v>0</v>
      </c>
      <c r="T968" t="s">
        <v>213</v>
      </c>
      <c r="W968" t="s">
        <v>214</v>
      </c>
      <c r="X968">
        <v>0</v>
      </c>
    </row>
    <row r="969" spans="1:24" x14ac:dyDescent="0.25">
      <c r="A969">
        <v>1562</v>
      </c>
      <c r="B969" t="s">
        <v>2494</v>
      </c>
      <c r="C969" t="s">
        <v>2495</v>
      </c>
      <c r="D969" t="s">
        <v>248</v>
      </c>
      <c r="G969" s="2">
        <v>40148</v>
      </c>
      <c r="H969" s="2">
        <v>42736</v>
      </c>
      <c r="I969" t="s">
        <v>226</v>
      </c>
      <c r="J969" t="s">
        <v>211</v>
      </c>
      <c r="K969" t="s">
        <v>1912</v>
      </c>
      <c r="L969" t="s">
        <v>213</v>
      </c>
      <c r="O969">
        <v>0</v>
      </c>
      <c r="Q969" s="2"/>
      <c r="S969">
        <v>0</v>
      </c>
      <c r="T969" t="s">
        <v>213</v>
      </c>
      <c r="W969" t="s">
        <v>214</v>
      </c>
      <c r="X969">
        <v>0</v>
      </c>
    </row>
    <row r="970" spans="1:24" x14ac:dyDescent="0.25">
      <c r="A970">
        <v>1563</v>
      </c>
      <c r="B970" t="s">
        <v>2496</v>
      </c>
      <c r="C970" t="s">
        <v>2497</v>
      </c>
      <c r="D970" t="s">
        <v>256</v>
      </c>
      <c r="G970" s="2">
        <v>40148</v>
      </c>
      <c r="H970" s="2">
        <v>42736</v>
      </c>
      <c r="I970" t="s">
        <v>226</v>
      </c>
      <c r="J970" t="s">
        <v>211</v>
      </c>
      <c r="K970" t="s">
        <v>1912</v>
      </c>
      <c r="L970" t="s">
        <v>213</v>
      </c>
      <c r="O970">
        <v>0</v>
      </c>
      <c r="Q970" s="2"/>
      <c r="S970">
        <v>0</v>
      </c>
      <c r="T970" t="s">
        <v>213</v>
      </c>
      <c r="W970" t="s">
        <v>214</v>
      </c>
      <c r="X970">
        <v>0</v>
      </c>
    </row>
    <row r="971" spans="1:24" x14ac:dyDescent="0.25">
      <c r="A971">
        <v>1586</v>
      </c>
      <c r="B971" t="s">
        <v>2498</v>
      </c>
      <c r="C971" t="s">
        <v>2499</v>
      </c>
      <c r="D971" t="s">
        <v>2500</v>
      </c>
      <c r="G971" s="2">
        <v>42005</v>
      </c>
      <c r="H971" s="2"/>
      <c r="J971" t="s">
        <v>211</v>
      </c>
      <c r="K971" t="s">
        <v>289</v>
      </c>
      <c r="L971" t="s">
        <v>213</v>
      </c>
      <c r="O971">
        <v>-1</v>
      </c>
      <c r="Q971" s="2"/>
      <c r="S971">
        <v>0</v>
      </c>
      <c r="T971" t="s">
        <v>213</v>
      </c>
      <c r="W971" t="s">
        <v>214</v>
      </c>
      <c r="X971">
        <v>0</v>
      </c>
    </row>
    <row r="972" spans="1:24" x14ac:dyDescent="0.25">
      <c r="A972">
        <v>1587</v>
      </c>
      <c r="B972" t="s">
        <v>2501</v>
      </c>
      <c r="C972" t="s">
        <v>2502</v>
      </c>
      <c r="D972" t="s">
        <v>2503</v>
      </c>
      <c r="G972" s="2">
        <v>42005</v>
      </c>
      <c r="H972" s="2"/>
      <c r="J972" t="s">
        <v>211</v>
      </c>
      <c r="K972" t="s">
        <v>289</v>
      </c>
      <c r="L972" t="s">
        <v>213</v>
      </c>
      <c r="O972">
        <v>-1</v>
      </c>
      <c r="Q972" s="2"/>
      <c r="S972">
        <v>0</v>
      </c>
      <c r="T972" t="s">
        <v>213</v>
      </c>
      <c r="W972" t="s">
        <v>214</v>
      </c>
      <c r="X972">
        <v>0</v>
      </c>
    </row>
    <row r="973" spans="1:24" x14ac:dyDescent="0.25">
      <c r="A973">
        <v>1588</v>
      </c>
      <c r="B973" t="s">
        <v>2504</v>
      </c>
      <c r="C973" t="s">
        <v>2505</v>
      </c>
      <c r="D973" t="s">
        <v>2506</v>
      </c>
      <c r="G973" s="2">
        <v>42005</v>
      </c>
      <c r="H973" s="2"/>
      <c r="J973" t="s">
        <v>211</v>
      </c>
      <c r="K973" t="s">
        <v>289</v>
      </c>
      <c r="L973" t="s">
        <v>213</v>
      </c>
      <c r="O973">
        <v>-1</v>
      </c>
      <c r="Q973" s="2"/>
      <c r="S973">
        <v>0</v>
      </c>
      <c r="T973" t="s">
        <v>213</v>
      </c>
      <c r="W973" t="s">
        <v>214</v>
      </c>
      <c r="X973">
        <v>0</v>
      </c>
    </row>
    <row r="974" spans="1:24" x14ac:dyDescent="0.25">
      <c r="A974">
        <v>1589</v>
      </c>
      <c r="B974" t="s">
        <v>2507</v>
      </c>
      <c r="C974" t="s">
        <v>2508</v>
      </c>
      <c r="D974" t="s">
        <v>2509</v>
      </c>
      <c r="G974" s="2">
        <v>42005</v>
      </c>
      <c r="H974" s="2"/>
      <c r="J974" t="s">
        <v>211</v>
      </c>
      <c r="K974" t="s">
        <v>289</v>
      </c>
      <c r="L974" t="s">
        <v>213</v>
      </c>
      <c r="O974">
        <v>-1</v>
      </c>
      <c r="Q974" s="2"/>
      <c r="S974">
        <v>0</v>
      </c>
      <c r="T974" t="s">
        <v>213</v>
      </c>
      <c r="W974" t="s">
        <v>214</v>
      </c>
      <c r="X974">
        <v>0</v>
      </c>
    </row>
    <row r="975" spans="1:24" x14ac:dyDescent="0.25">
      <c r="A975">
        <v>1590</v>
      </c>
      <c r="B975" t="s">
        <v>2510</v>
      </c>
      <c r="C975" t="s">
        <v>2511</v>
      </c>
      <c r="D975" t="s">
        <v>2509</v>
      </c>
      <c r="F975" t="s">
        <v>2512</v>
      </c>
      <c r="G975" s="2">
        <v>37500</v>
      </c>
      <c r="H975" s="2"/>
      <c r="J975" t="s">
        <v>211</v>
      </c>
      <c r="K975" t="s">
        <v>464</v>
      </c>
      <c r="L975" t="s">
        <v>213</v>
      </c>
      <c r="O975">
        <v>0</v>
      </c>
      <c r="Q975" s="2"/>
      <c r="S975">
        <v>0</v>
      </c>
      <c r="T975" t="s">
        <v>213</v>
      </c>
      <c r="W975" t="s">
        <v>214</v>
      </c>
      <c r="X975">
        <v>0</v>
      </c>
    </row>
    <row r="976" spans="1:24" x14ac:dyDescent="0.25">
      <c r="A976">
        <v>1598</v>
      </c>
      <c r="B976" t="s">
        <v>2513</v>
      </c>
      <c r="C976" t="s">
        <v>2514</v>
      </c>
      <c r="D976" t="s">
        <v>389</v>
      </c>
      <c r="F976" t="s">
        <v>2515</v>
      </c>
      <c r="G976" s="2">
        <v>36526</v>
      </c>
      <c r="H976" s="2"/>
      <c r="J976" t="s">
        <v>211</v>
      </c>
      <c r="K976" t="s">
        <v>398</v>
      </c>
      <c r="L976" t="s">
        <v>213</v>
      </c>
      <c r="M976" t="s">
        <v>2516</v>
      </c>
      <c r="O976">
        <v>0</v>
      </c>
      <c r="P976" t="s">
        <v>392</v>
      </c>
      <c r="Q976" s="2"/>
      <c r="S976">
        <v>0</v>
      </c>
      <c r="T976" t="s">
        <v>213</v>
      </c>
      <c r="W976" t="s">
        <v>214</v>
      </c>
      <c r="X976">
        <v>0</v>
      </c>
    </row>
    <row r="977" spans="1:24" x14ac:dyDescent="0.25">
      <c r="A977">
        <v>1599</v>
      </c>
      <c r="B977" t="s">
        <v>2517</v>
      </c>
      <c r="C977" t="s">
        <v>2518</v>
      </c>
      <c r="D977" t="s">
        <v>229</v>
      </c>
      <c r="G977" s="2">
        <v>39539</v>
      </c>
      <c r="H977" s="2"/>
      <c r="I977" t="s">
        <v>226</v>
      </c>
      <c r="J977" t="s">
        <v>211</v>
      </c>
      <c r="K977" t="s">
        <v>1283</v>
      </c>
      <c r="L977" t="s">
        <v>213</v>
      </c>
      <c r="O977">
        <v>0</v>
      </c>
      <c r="Q977" s="2"/>
      <c r="S977">
        <v>0</v>
      </c>
      <c r="T977" t="s">
        <v>213</v>
      </c>
      <c r="W977" t="s">
        <v>214</v>
      </c>
      <c r="X977">
        <v>0</v>
      </c>
    </row>
    <row r="978" spans="1:24" x14ac:dyDescent="0.25">
      <c r="A978">
        <v>1600</v>
      </c>
      <c r="B978" t="s">
        <v>2519</v>
      </c>
      <c r="C978" t="s">
        <v>2520</v>
      </c>
      <c r="D978" t="s">
        <v>232</v>
      </c>
      <c r="G978" s="2">
        <v>39539</v>
      </c>
      <c r="H978" s="2"/>
      <c r="I978" t="s">
        <v>226</v>
      </c>
      <c r="J978" t="s">
        <v>211</v>
      </c>
      <c r="K978" t="s">
        <v>1283</v>
      </c>
      <c r="L978" t="s">
        <v>213</v>
      </c>
      <c r="O978">
        <v>0</v>
      </c>
      <c r="Q978" s="2"/>
      <c r="S978">
        <v>0</v>
      </c>
      <c r="T978" t="s">
        <v>213</v>
      </c>
      <c r="W978" t="s">
        <v>214</v>
      </c>
      <c r="X978">
        <v>0</v>
      </c>
    </row>
    <row r="979" spans="1:24" x14ac:dyDescent="0.25">
      <c r="A979">
        <v>1601</v>
      </c>
      <c r="B979" t="s">
        <v>2521</v>
      </c>
      <c r="C979" t="s">
        <v>2522</v>
      </c>
      <c r="D979" t="s">
        <v>222</v>
      </c>
      <c r="G979" s="2">
        <v>39539</v>
      </c>
      <c r="H979" s="2"/>
      <c r="I979" t="s">
        <v>218</v>
      </c>
      <c r="J979" t="s">
        <v>211</v>
      </c>
      <c r="K979" t="s">
        <v>1283</v>
      </c>
      <c r="L979" t="s">
        <v>213</v>
      </c>
      <c r="O979">
        <v>0</v>
      </c>
      <c r="Q979" s="2"/>
      <c r="S979">
        <v>0</v>
      </c>
      <c r="T979" t="s">
        <v>213</v>
      </c>
      <c r="W979" t="s">
        <v>214</v>
      </c>
      <c r="X979">
        <v>0</v>
      </c>
    </row>
    <row r="980" spans="1:24" x14ac:dyDescent="0.25">
      <c r="A980">
        <v>1602</v>
      </c>
      <c r="B980" t="s">
        <v>2523</v>
      </c>
      <c r="C980" t="s">
        <v>2524</v>
      </c>
      <c r="D980" t="s">
        <v>225</v>
      </c>
      <c r="F980" t="s">
        <v>424</v>
      </c>
      <c r="G980" s="2">
        <v>39539</v>
      </c>
      <c r="H980" s="2"/>
      <c r="I980" t="s">
        <v>226</v>
      </c>
      <c r="J980" t="s">
        <v>211</v>
      </c>
      <c r="K980" t="s">
        <v>1283</v>
      </c>
      <c r="L980" t="s">
        <v>213</v>
      </c>
      <c r="O980">
        <v>6</v>
      </c>
      <c r="Q980" s="2"/>
      <c r="S980">
        <v>0</v>
      </c>
      <c r="T980" t="s">
        <v>213</v>
      </c>
      <c r="W980" t="s">
        <v>214</v>
      </c>
      <c r="X980">
        <v>0</v>
      </c>
    </row>
    <row r="981" spans="1:24" x14ac:dyDescent="0.25">
      <c r="A981">
        <v>1603</v>
      </c>
      <c r="B981" t="s">
        <v>2525</v>
      </c>
      <c r="C981" t="s">
        <v>2526</v>
      </c>
      <c r="D981" t="s">
        <v>311</v>
      </c>
      <c r="G981" s="2">
        <v>39539</v>
      </c>
      <c r="H981" s="2"/>
      <c r="I981" t="s">
        <v>226</v>
      </c>
      <c r="J981" t="s">
        <v>211</v>
      </c>
      <c r="K981" t="s">
        <v>1283</v>
      </c>
      <c r="L981" t="s">
        <v>213</v>
      </c>
      <c r="O981">
        <v>6642</v>
      </c>
      <c r="Q981" s="2"/>
      <c r="S981">
        <v>0</v>
      </c>
      <c r="T981" t="s">
        <v>213</v>
      </c>
      <c r="W981" t="s">
        <v>214</v>
      </c>
      <c r="X981">
        <v>0</v>
      </c>
    </row>
    <row r="982" spans="1:24" x14ac:dyDescent="0.25">
      <c r="A982">
        <v>1604</v>
      </c>
      <c r="B982" t="s">
        <v>2527</v>
      </c>
      <c r="C982" t="s">
        <v>2528</v>
      </c>
      <c r="D982" t="s">
        <v>656</v>
      </c>
      <c r="G982" s="2">
        <v>39539</v>
      </c>
      <c r="H982" s="2"/>
      <c r="I982" t="s">
        <v>226</v>
      </c>
      <c r="J982" t="s">
        <v>211</v>
      </c>
      <c r="K982" t="s">
        <v>1283</v>
      </c>
      <c r="L982" t="s">
        <v>213</v>
      </c>
      <c r="O982">
        <v>0</v>
      </c>
      <c r="Q982" s="2"/>
      <c r="S982">
        <v>0</v>
      </c>
      <c r="T982" t="s">
        <v>900</v>
      </c>
      <c r="W982" t="s">
        <v>214</v>
      </c>
      <c r="X982">
        <v>0</v>
      </c>
    </row>
    <row r="983" spans="1:24" x14ac:dyDescent="0.25">
      <c r="A983">
        <v>1605</v>
      </c>
      <c r="B983" t="s">
        <v>2529</v>
      </c>
      <c r="C983" t="s">
        <v>2530</v>
      </c>
      <c r="D983" t="s">
        <v>297</v>
      </c>
      <c r="G983" s="2">
        <v>39539</v>
      </c>
      <c r="H983" s="2"/>
      <c r="I983" t="s">
        <v>226</v>
      </c>
      <c r="J983" t="s">
        <v>211</v>
      </c>
      <c r="K983" t="s">
        <v>1283</v>
      </c>
      <c r="L983" t="s">
        <v>213</v>
      </c>
      <c r="O983">
        <v>0</v>
      </c>
      <c r="Q983" s="2"/>
      <c r="S983">
        <v>0</v>
      </c>
      <c r="T983" t="s">
        <v>900</v>
      </c>
      <c r="W983" t="s">
        <v>214</v>
      </c>
      <c r="X983">
        <v>0</v>
      </c>
    </row>
    <row r="984" spans="1:24" x14ac:dyDescent="0.25">
      <c r="A984">
        <v>1606</v>
      </c>
      <c r="B984" t="s">
        <v>2531</v>
      </c>
      <c r="C984" t="s">
        <v>2532</v>
      </c>
      <c r="D984" t="s">
        <v>338</v>
      </c>
      <c r="G984" s="2">
        <v>39539</v>
      </c>
      <c r="H984" s="2"/>
      <c r="I984" t="s">
        <v>226</v>
      </c>
      <c r="J984" t="s">
        <v>211</v>
      </c>
      <c r="K984" t="s">
        <v>1283</v>
      </c>
      <c r="L984" t="s">
        <v>213</v>
      </c>
      <c r="O984">
        <v>0</v>
      </c>
      <c r="Q984" s="2"/>
      <c r="S984">
        <v>0</v>
      </c>
      <c r="T984" t="s">
        <v>900</v>
      </c>
      <c r="W984" t="s">
        <v>214</v>
      </c>
      <c r="X984">
        <v>0</v>
      </c>
    </row>
    <row r="985" spans="1:24" x14ac:dyDescent="0.25">
      <c r="A985">
        <v>1607</v>
      </c>
      <c r="B985" t="s">
        <v>2533</v>
      </c>
      <c r="C985" t="s">
        <v>2534</v>
      </c>
      <c r="D985" t="s">
        <v>235</v>
      </c>
      <c r="G985" s="2">
        <v>39539</v>
      </c>
      <c r="H985" s="2"/>
      <c r="I985" t="s">
        <v>218</v>
      </c>
      <c r="J985" t="s">
        <v>211</v>
      </c>
      <c r="K985" t="s">
        <v>1283</v>
      </c>
      <c r="L985" t="s">
        <v>213</v>
      </c>
      <c r="O985">
        <v>0</v>
      </c>
      <c r="Q985" s="2"/>
      <c r="S985">
        <v>0</v>
      </c>
      <c r="T985" t="s">
        <v>213</v>
      </c>
      <c r="W985" t="s">
        <v>214</v>
      </c>
      <c r="X985">
        <v>0</v>
      </c>
    </row>
    <row r="986" spans="1:24" x14ac:dyDescent="0.25">
      <c r="A986">
        <v>1608</v>
      </c>
      <c r="B986" t="s">
        <v>2535</v>
      </c>
      <c r="C986" t="s">
        <v>2536</v>
      </c>
      <c r="D986" t="s">
        <v>238</v>
      </c>
      <c r="G986" s="2">
        <v>39539</v>
      </c>
      <c r="H986" s="2"/>
      <c r="I986" t="s">
        <v>218</v>
      </c>
      <c r="J986" t="s">
        <v>211</v>
      </c>
      <c r="K986" t="s">
        <v>1283</v>
      </c>
      <c r="L986" t="s">
        <v>213</v>
      </c>
      <c r="O986">
        <v>8</v>
      </c>
      <c r="Q986" s="2"/>
      <c r="S986">
        <v>0</v>
      </c>
      <c r="T986" t="s">
        <v>213</v>
      </c>
      <c r="W986" t="s">
        <v>214</v>
      </c>
      <c r="X986">
        <v>0</v>
      </c>
    </row>
    <row r="987" spans="1:24" x14ac:dyDescent="0.25">
      <c r="A987">
        <v>1609</v>
      </c>
      <c r="B987" t="s">
        <v>2537</v>
      </c>
      <c r="C987" t="s">
        <v>2538</v>
      </c>
      <c r="D987" t="s">
        <v>630</v>
      </c>
      <c r="G987" s="2">
        <v>39539</v>
      </c>
      <c r="H987" s="2"/>
      <c r="I987" t="s">
        <v>218</v>
      </c>
      <c r="J987" t="s">
        <v>211</v>
      </c>
      <c r="K987" t="s">
        <v>1283</v>
      </c>
      <c r="L987" t="s">
        <v>213</v>
      </c>
      <c r="O987">
        <v>0</v>
      </c>
      <c r="Q987" s="2"/>
      <c r="S987">
        <v>0</v>
      </c>
      <c r="T987" t="s">
        <v>213</v>
      </c>
      <c r="W987" t="s">
        <v>214</v>
      </c>
      <c r="X987">
        <v>0</v>
      </c>
    </row>
    <row r="988" spans="1:24" x14ac:dyDescent="0.25">
      <c r="A988">
        <v>1414</v>
      </c>
      <c r="B988" t="s">
        <v>2539</v>
      </c>
      <c r="C988" t="s">
        <v>2540</v>
      </c>
      <c r="D988" t="s">
        <v>232</v>
      </c>
      <c r="G988" s="2">
        <v>37500</v>
      </c>
      <c r="H988" s="2"/>
      <c r="I988" t="s">
        <v>226</v>
      </c>
      <c r="J988" t="s">
        <v>211</v>
      </c>
      <c r="K988" t="s">
        <v>464</v>
      </c>
      <c r="L988" t="s">
        <v>213</v>
      </c>
      <c r="O988">
        <v>0</v>
      </c>
      <c r="Q988" s="2"/>
      <c r="S988">
        <v>0</v>
      </c>
      <c r="T988" t="s">
        <v>213</v>
      </c>
      <c r="W988" t="s">
        <v>214</v>
      </c>
      <c r="X988">
        <v>0</v>
      </c>
    </row>
    <row r="989" spans="1:24" x14ac:dyDescent="0.25">
      <c r="A989">
        <v>1415</v>
      </c>
      <c r="B989" t="s">
        <v>2541</v>
      </c>
      <c r="C989" t="s">
        <v>2542</v>
      </c>
      <c r="D989" t="s">
        <v>633</v>
      </c>
      <c r="G989" s="2">
        <v>37500</v>
      </c>
      <c r="H989" s="2"/>
      <c r="I989" t="s">
        <v>218</v>
      </c>
      <c r="J989" t="s">
        <v>211</v>
      </c>
      <c r="K989" t="s">
        <v>464</v>
      </c>
      <c r="L989" t="s">
        <v>213</v>
      </c>
      <c r="O989">
        <v>0</v>
      </c>
      <c r="Q989" s="2"/>
      <c r="S989">
        <v>0</v>
      </c>
      <c r="T989" t="s">
        <v>213</v>
      </c>
      <c r="W989" t="s">
        <v>214</v>
      </c>
      <c r="X989">
        <v>0</v>
      </c>
    </row>
    <row r="990" spans="1:24" x14ac:dyDescent="0.25">
      <c r="A990">
        <v>1416</v>
      </c>
      <c r="B990" t="s">
        <v>2543</v>
      </c>
      <c r="C990" t="s">
        <v>2544</v>
      </c>
      <c r="D990" t="s">
        <v>333</v>
      </c>
      <c r="G990" s="2">
        <v>37500</v>
      </c>
      <c r="H990" s="2"/>
      <c r="I990" t="s">
        <v>226</v>
      </c>
      <c r="J990" t="s">
        <v>211</v>
      </c>
      <c r="K990" t="s">
        <v>464</v>
      </c>
      <c r="L990" t="s">
        <v>213</v>
      </c>
      <c r="O990">
        <v>0</v>
      </c>
      <c r="Q990" s="2"/>
      <c r="S990">
        <v>0</v>
      </c>
      <c r="T990" t="s">
        <v>213</v>
      </c>
      <c r="W990" t="s">
        <v>214</v>
      </c>
      <c r="X990">
        <v>0</v>
      </c>
    </row>
    <row r="991" spans="1:24" x14ac:dyDescent="0.25">
      <c r="A991">
        <v>1417</v>
      </c>
      <c r="B991" t="s">
        <v>2545</v>
      </c>
      <c r="C991" t="s">
        <v>2546</v>
      </c>
      <c r="D991" t="s">
        <v>338</v>
      </c>
      <c r="G991" s="2">
        <v>37500</v>
      </c>
      <c r="H991" s="2"/>
      <c r="I991" t="s">
        <v>226</v>
      </c>
      <c r="J991" t="s">
        <v>211</v>
      </c>
      <c r="K991" t="s">
        <v>464</v>
      </c>
      <c r="L991" t="s">
        <v>213</v>
      </c>
      <c r="O991">
        <v>0</v>
      </c>
      <c r="Q991" s="2"/>
      <c r="S991">
        <v>0</v>
      </c>
      <c r="T991" t="s">
        <v>213</v>
      </c>
      <c r="W991" t="s">
        <v>214</v>
      </c>
      <c r="X991">
        <v>0</v>
      </c>
    </row>
    <row r="992" spans="1:24" x14ac:dyDescent="0.25">
      <c r="A992">
        <v>1418</v>
      </c>
      <c r="B992" t="s">
        <v>2547</v>
      </c>
      <c r="C992" t="s">
        <v>2548</v>
      </c>
      <c r="D992" t="s">
        <v>222</v>
      </c>
      <c r="G992" s="2">
        <v>38169</v>
      </c>
      <c r="H992" s="2">
        <v>41729</v>
      </c>
      <c r="I992" t="s">
        <v>218</v>
      </c>
      <c r="J992" t="s">
        <v>211</v>
      </c>
      <c r="K992" t="s">
        <v>271</v>
      </c>
      <c r="L992" t="s">
        <v>213</v>
      </c>
      <c r="O992">
        <v>0</v>
      </c>
      <c r="Q992" s="2"/>
      <c r="S992">
        <v>0</v>
      </c>
      <c r="T992" t="s">
        <v>213</v>
      </c>
      <c r="W992" t="s">
        <v>214</v>
      </c>
      <c r="X992">
        <v>0</v>
      </c>
    </row>
    <row r="993" spans="1:24" x14ac:dyDescent="0.25">
      <c r="A993">
        <v>1419</v>
      </c>
      <c r="B993" t="s">
        <v>2549</v>
      </c>
      <c r="C993" t="s">
        <v>2550</v>
      </c>
      <c r="D993" t="s">
        <v>225</v>
      </c>
      <c r="G993" s="2">
        <v>37257</v>
      </c>
      <c r="H993" s="2">
        <v>41729</v>
      </c>
      <c r="I993" t="s">
        <v>226</v>
      </c>
      <c r="J993" t="s">
        <v>211</v>
      </c>
      <c r="K993" t="s">
        <v>271</v>
      </c>
      <c r="L993" t="s">
        <v>213</v>
      </c>
      <c r="O993">
        <v>6</v>
      </c>
      <c r="Q993" s="2"/>
      <c r="S993">
        <v>0</v>
      </c>
      <c r="T993" t="s">
        <v>213</v>
      </c>
      <c r="W993" t="s">
        <v>214</v>
      </c>
      <c r="X993">
        <v>0</v>
      </c>
    </row>
    <row r="994" spans="1:24" x14ac:dyDescent="0.25">
      <c r="A994">
        <v>1420</v>
      </c>
      <c r="B994" t="s">
        <v>2551</v>
      </c>
      <c r="C994" t="s">
        <v>2552</v>
      </c>
      <c r="D994" t="s">
        <v>229</v>
      </c>
      <c r="G994" s="2">
        <v>38169</v>
      </c>
      <c r="H994" s="2">
        <v>41729</v>
      </c>
      <c r="I994" t="s">
        <v>226</v>
      </c>
      <c r="J994" t="s">
        <v>211</v>
      </c>
      <c r="K994" t="s">
        <v>271</v>
      </c>
      <c r="L994" t="s">
        <v>213</v>
      </c>
      <c r="O994">
        <v>0</v>
      </c>
      <c r="Q994" s="2"/>
      <c r="S994">
        <v>0</v>
      </c>
      <c r="T994" t="s">
        <v>213</v>
      </c>
      <c r="W994" t="s">
        <v>214</v>
      </c>
      <c r="X994">
        <v>0</v>
      </c>
    </row>
    <row r="995" spans="1:24" x14ac:dyDescent="0.25">
      <c r="A995">
        <v>1423</v>
      </c>
      <c r="B995" t="s">
        <v>2553</v>
      </c>
      <c r="C995" t="s">
        <v>2554</v>
      </c>
      <c r="D995" t="s">
        <v>285</v>
      </c>
      <c r="G995" s="2">
        <v>38169</v>
      </c>
      <c r="H995" s="2">
        <v>41729</v>
      </c>
      <c r="I995" t="s">
        <v>226</v>
      </c>
      <c r="J995" t="s">
        <v>211</v>
      </c>
      <c r="K995" t="s">
        <v>271</v>
      </c>
      <c r="L995" t="s">
        <v>213</v>
      </c>
      <c r="O995">
        <v>0</v>
      </c>
      <c r="Q995" s="2"/>
      <c r="S995">
        <v>0</v>
      </c>
      <c r="T995" t="s">
        <v>213</v>
      </c>
      <c r="W995" t="s">
        <v>214</v>
      </c>
      <c r="X995">
        <v>0</v>
      </c>
    </row>
    <row r="996" spans="1:24" x14ac:dyDescent="0.25">
      <c r="A996">
        <v>1424</v>
      </c>
      <c r="B996" t="s">
        <v>2555</v>
      </c>
      <c r="C996" t="s">
        <v>2556</v>
      </c>
      <c r="D996" t="s">
        <v>300</v>
      </c>
      <c r="G996" s="2">
        <v>38169</v>
      </c>
      <c r="H996" s="2">
        <v>41729</v>
      </c>
      <c r="I996" t="s">
        <v>226</v>
      </c>
      <c r="J996" t="s">
        <v>211</v>
      </c>
      <c r="K996" t="s">
        <v>271</v>
      </c>
      <c r="L996" t="s">
        <v>213</v>
      </c>
      <c r="O996">
        <v>0</v>
      </c>
      <c r="Q996" s="2"/>
      <c r="S996">
        <v>0</v>
      </c>
      <c r="T996" t="s">
        <v>213</v>
      </c>
      <c r="W996" t="s">
        <v>214</v>
      </c>
      <c r="X996">
        <v>0</v>
      </c>
    </row>
    <row r="997" spans="1:24" x14ac:dyDescent="0.25">
      <c r="A997">
        <v>1425</v>
      </c>
      <c r="B997" t="s">
        <v>2557</v>
      </c>
      <c r="C997" t="s">
        <v>2558</v>
      </c>
      <c r="D997" t="s">
        <v>308</v>
      </c>
      <c r="G997" s="2">
        <v>37257</v>
      </c>
      <c r="H997" s="2">
        <v>41729</v>
      </c>
      <c r="I997" t="s">
        <v>218</v>
      </c>
      <c r="J997" t="s">
        <v>211</v>
      </c>
      <c r="K997" t="s">
        <v>271</v>
      </c>
      <c r="L997" t="s">
        <v>213</v>
      </c>
      <c r="O997">
        <v>8</v>
      </c>
      <c r="Q997" s="2"/>
      <c r="S997">
        <v>0</v>
      </c>
      <c r="T997" t="s">
        <v>213</v>
      </c>
      <c r="W997" t="s">
        <v>214</v>
      </c>
      <c r="X997">
        <v>0</v>
      </c>
    </row>
    <row r="998" spans="1:24" x14ac:dyDescent="0.25">
      <c r="A998">
        <v>1426</v>
      </c>
      <c r="B998" t="s">
        <v>2559</v>
      </c>
      <c r="C998" t="s">
        <v>2560</v>
      </c>
      <c r="D998" t="s">
        <v>294</v>
      </c>
      <c r="G998" s="2">
        <v>38169</v>
      </c>
      <c r="H998" s="2">
        <v>41729</v>
      </c>
      <c r="I998" t="s">
        <v>226</v>
      </c>
      <c r="J998" t="s">
        <v>211</v>
      </c>
      <c r="K998" t="s">
        <v>271</v>
      </c>
      <c r="L998" t="s">
        <v>213</v>
      </c>
      <c r="O998">
        <v>0</v>
      </c>
      <c r="Q998" s="2"/>
      <c r="S998">
        <v>0</v>
      </c>
      <c r="T998" t="s">
        <v>213</v>
      </c>
      <c r="W998" t="s">
        <v>214</v>
      </c>
      <c r="X998">
        <v>0</v>
      </c>
    </row>
    <row r="999" spans="1:24" x14ac:dyDescent="0.25">
      <c r="A999">
        <v>1427</v>
      </c>
      <c r="B999" t="s">
        <v>2561</v>
      </c>
      <c r="C999" t="s">
        <v>2562</v>
      </c>
      <c r="D999" t="s">
        <v>314</v>
      </c>
      <c r="G999" s="2">
        <v>37257</v>
      </c>
      <c r="H999" s="2">
        <v>41729</v>
      </c>
      <c r="I999" t="s">
        <v>226</v>
      </c>
      <c r="J999" t="s">
        <v>211</v>
      </c>
      <c r="K999" t="s">
        <v>271</v>
      </c>
      <c r="L999" t="s">
        <v>213</v>
      </c>
      <c r="O999">
        <v>11</v>
      </c>
      <c r="Q999" s="2"/>
      <c r="S999">
        <v>0</v>
      </c>
      <c r="T999" t="s">
        <v>213</v>
      </c>
      <c r="W999" t="s">
        <v>214</v>
      </c>
      <c r="X999">
        <v>0</v>
      </c>
    </row>
    <row r="1000" spans="1:24" x14ac:dyDescent="0.25">
      <c r="A1000">
        <v>1428</v>
      </c>
      <c r="B1000" t="s">
        <v>2563</v>
      </c>
      <c r="C1000" t="s">
        <v>2564</v>
      </c>
      <c r="D1000" t="s">
        <v>303</v>
      </c>
      <c r="G1000" s="2">
        <v>38169</v>
      </c>
      <c r="H1000" s="2">
        <v>41729</v>
      </c>
      <c r="I1000" t="s">
        <v>226</v>
      </c>
      <c r="J1000" t="s">
        <v>211</v>
      </c>
      <c r="K1000" t="s">
        <v>271</v>
      </c>
      <c r="L1000" t="s">
        <v>213</v>
      </c>
      <c r="O1000">
        <v>0</v>
      </c>
      <c r="Q1000" s="2"/>
      <c r="S1000">
        <v>0</v>
      </c>
      <c r="T1000" t="s">
        <v>213</v>
      </c>
      <c r="W1000" t="s">
        <v>214</v>
      </c>
      <c r="X1000">
        <v>0</v>
      </c>
    </row>
    <row r="1001" spans="1:24" x14ac:dyDescent="0.25">
      <c r="A1001">
        <v>1429</v>
      </c>
      <c r="B1001" t="s">
        <v>2565</v>
      </c>
      <c r="C1001" t="s">
        <v>2566</v>
      </c>
      <c r="D1001" t="s">
        <v>656</v>
      </c>
      <c r="G1001" s="2">
        <v>38169</v>
      </c>
      <c r="H1001" s="2">
        <v>41729</v>
      </c>
      <c r="I1001" t="s">
        <v>226</v>
      </c>
      <c r="J1001" t="s">
        <v>211</v>
      </c>
      <c r="K1001" t="s">
        <v>271</v>
      </c>
      <c r="L1001" t="s">
        <v>213</v>
      </c>
      <c r="O1001">
        <v>0</v>
      </c>
      <c r="Q1001" s="2"/>
      <c r="S1001">
        <v>0</v>
      </c>
      <c r="T1001" t="s">
        <v>213</v>
      </c>
      <c r="W1001" t="s">
        <v>214</v>
      </c>
      <c r="X1001">
        <v>0</v>
      </c>
    </row>
    <row r="1002" spans="1:24" x14ac:dyDescent="0.25">
      <c r="A1002">
        <v>1430</v>
      </c>
      <c r="B1002" t="s">
        <v>2567</v>
      </c>
      <c r="C1002" t="s">
        <v>2568</v>
      </c>
      <c r="D1002" t="s">
        <v>311</v>
      </c>
      <c r="G1002" s="2">
        <v>37257</v>
      </c>
      <c r="H1002" s="2">
        <v>41729</v>
      </c>
      <c r="I1002" t="s">
        <v>226</v>
      </c>
      <c r="J1002" t="s">
        <v>211</v>
      </c>
      <c r="K1002" t="s">
        <v>271</v>
      </c>
      <c r="L1002" t="s">
        <v>213</v>
      </c>
      <c r="O1002">
        <v>1514</v>
      </c>
      <c r="Q1002" s="2"/>
      <c r="S1002">
        <v>0</v>
      </c>
      <c r="T1002" t="s">
        <v>213</v>
      </c>
      <c r="W1002" t="s">
        <v>214</v>
      </c>
      <c r="X1002">
        <v>0</v>
      </c>
    </row>
    <row r="1003" spans="1:24" x14ac:dyDescent="0.25">
      <c r="A1003">
        <v>1431</v>
      </c>
      <c r="B1003" t="s">
        <v>2569</v>
      </c>
      <c r="C1003" t="s">
        <v>2570</v>
      </c>
      <c r="D1003" t="s">
        <v>297</v>
      </c>
      <c r="G1003" s="2">
        <v>38169</v>
      </c>
      <c r="H1003" s="2">
        <v>41729</v>
      </c>
      <c r="I1003" t="s">
        <v>226</v>
      </c>
      <c r="J1003" t="s">
        <v>211</v>
      </c>
      <c r="K1003" t="s">
        <v>271</v>
      </c>
      <c r="L1003" t="s">
        <v>213</v>
      </c>
      <c r="O1003">
        <v>0</v>
      </c>
      <c r="Q1003" s="2"/>
      <c r="S1003">
        <v>0</v>
      </c>
      <c r="T1003" t="s">
        <v>213</v>
      </c>
      <c r="W1003" t="s">
        <v>214</v>
      </c>
      <c r="X1003">
        <v>0</v>
      </c>
    </row>
    <row r="1004" spans="1:24" x14ac:dyDescent="0.25">
      <c r="A1004">
        <v>1432</v>
      </c>
      <c r="B1004" t="s">
        <v>2571</v>
      </c>
      <c r="C1004" t="s">
        <v>2572</v>
      </c>
      <c r="D1004" t="s">
        <v>232</v>
      </c>
      <c r="G1004" s="2">
        <v>37257</v>
      </c>
      <c r="H1004" s="2">
        <v>41729</v>
      </c>
      <c r="I1004" t="s">
        <v>226</v>
      </c>
      <c r="J1004" t="s">
        <v>211</v>
      </c>
      <c r="K1004" t="s">
        <v>271</v>
      </c>
      <c r="L1004" t="s">
        <v>213</v>
      </c>
      <c r="O1004">
        <v>0</v>
      </c>
      <c r="Q1004" s="2"/>
      <c r="S1004">
        <v>0</v>
      </c>
      <c r="T1004" t="s">
        <v>213</v>
      </c>
      <c r="W1004" t="s">
        <v>214</v>
      </c>
      <c r="X1004">
        <v>0</v>
      </c>
    </row>
    <row r="1005" spans="1:24" x14ac:dyDescent="0.25">
      <c r="A1005">
        <v>1433</v>
      </c>
      <c r="B1005" t="s">
        <v>2573</v>
      </c>
      <c r="C1005" t="s">
        <v>2574</v>
      </c>
      <c r="D1005" t="s">
        <v>217</v>
      </c>
      <c r="G1005" s="2">
        <v>37257</v>
      </c>
      <c r="H1005" s="2">
        <v>41729</v>
      </c>
      <c r="I1005" t="s">
        <v>218</v>
      </c>
      <c r="J1005" t="s">
        <v>211</v>
      </c>
      <c r="K1005" t="s">
        <v>271</v>
      </c>
      <c r="L1005" t="s">
        <v>213</v>
      </c>
      <c r="O1005">
        <v>0</v>
      </c>
      <c r="Q1005" s="2"/>
      <c r="S1005">
        <v>0</v>
      </c>
      <c r="T1005" t="s">
        <v>213</v>
      </c>
      <c r="W1005" t="s">
        <v>214</v>
      </c>
      <c r="X1005">
        <v>0</v>
      </c>
    </row>
    <row r="1006" spans="1:24" x14ac:dyDescent="0.25">
      <c r="A1006">
        <v>1434</v>
      </c>
      <c r="B1006" t="s">
        <v>2575</v>
      </c>
      <c r="C1006" t="s">
        <v>2576</v>
      </c>
      <c r="D1006" t="s">
        <v>333</v>
      </c>
      <c r="G1006" s="2">
        <v>39052</v>
      </c>
      <c r="H1006" s="2">
        <v>41729</v>
      </c>
      <c r="I1006" t="s">
        <v>226</v>
      </c>
      <c r="J1006" t="s">
        <v>211</v>
      </c>
      <c r="K1006" t="s">
        <v>271</v>
      </c>
      <c r="L1006" t="s">
        <v>213</v>
      </c>
      <c r="O1006">
        <v>0</v>
      </c>
      <c r="Q1006" s="2"/>
      <c r="S1006">
        <v>0</v>
      </c>
      <c r="T1006" t="s">
        <v>213</v>
      </c>
      <c r="W1006" t="s">
        <v>214</v>
      </c>
      <c r="X1006">
        <v>0</v>
      </c>
    </row>
    <row r="1007" spans="1:24" x14ac:dyDescent="0.25">
      <c r="A1007">
        <v>1435</v>
      </c>
      <c r="B1007" t="s">
        <v>2577</v>
      </c>
      <c r="C1007" t="s">
        <v>2578</v>
      </c>
      <c r="D1007" t="s">
        <v>338</v>
      </c>
      <c r="G1007" s="2">
        <v>37257</v>
      </c>
      <c r="H1007" s="2">
        <v>41729</v>
      </c>
      <c r="I1007" t="s">
        <v>226</v>
      </c>
      <c r="J1007" t="s">
        <v>211</v>
      </c>
      <c r="K1007" t="s">
        <v>271</v>
      </c>
      <c r="L1007" t="s">
        <v>213</v>
      </c>
      <c r="O1007">
        <v>0</v>
      </c>
      <c r="Q1007" s="2"/>
      <c r="S1007">
        <v>0</v>
      </c>
      <c r="T1007" t="s">
        <v>213</v>
      </c>
      <c r="W1007" t="s">
        <v>214</v>
      </c>
      <c r="X1007">
        <v>0</v>
      </c>
    </row>
    <row r="1008" spans="1:24" x14ac:dyDescent="0.25">
      <c r="A1008">
        <v>1437</v>
      </c>
      <c r="B1008" t="s">
        <v>2579</v>
      </c>
      <c r="C1008" t="s">
        <v>2580</v>
      </c>
      <c r="D1008" t="s">
        <v>248</v>
      </c>
      <c r="G1008" s="2">
        <v>38169</v>
      </c>
      <c r="H1008" s="2"/>
      <c r="I1008" t="s">
        <v>226</v>
      </c>
      <c r="J1008" t="s">
        <v>211</v>
      </c>
      <c r="K1008" t="s">
        <v>1544</v>
      </c>
      <c r="L1008" t="s">
        <v>213</v>
      </c>
      <c r="O1008">
        <v>0</v>
      </c>
      <c r="Q1008" s="2"/>
      <c r="S1008">
        <v>0</v>
      </c>
      <c r="T1008" t="s">
        <v>213</v>
      </c>
      <c r="W1008" t="s">
        <v>214</v>
      </c>
      <c r="X1008">
        <v>0</v>
      </c>
    </row>
    <row r="1009" spans="1:24" x14ac:dyDescent="0.25">
      <c r="A1009">
        <v>1438</v>
      </c>
      <c r="B1009" t="s">
        <v>2581</v>
      </c>
      <c r="C1009" t="s">
        <v>2582</v>
      </c>
      <c r="D1009" t="s">
        <v>251</v>
      </c>
      <c r="G1009" s="2">
        <v>38169</v>
      </c>
      <c r="H1009" s="2"/>
      <c r="I1009" t="s">
        <v>226</v>
      </c>
      <c r="J1009" t="s">
        <v>211</v>
      </c>
      <c r="K1009" t="s">
        <v>1544</v>
      </c>
      <c r="L1009" t="s">
        <v>213</v>
      </c>
      <c r="O1009">
        <v>0</v>
      </c>
      <c r="Q1009" s="2"/>
      <c r="S1009">
        <v>0</v>
      </c>
      <c r="T1009" t="s">
        <v>213</v>
      </c>
      <c r="W1009" t="s">
        <v>214</v>
      </c>
      <c r="X1009">
        <v>0</v>
      </c>
    </row>
    <row r="1010" spans="1:24" x14ac:dyDescent="0.25">
      <c r="A1010">
        <v>1439</v>
      </c>
      <c r="B1010" t="s">
        <v>2583</v>
      </c>
      <c r="C1010" t="s">
        <v>2584</v>
      </c>
      <c r="D1010" t="s">
        <v>256</v>
      </c>
      <c r="G1010" s="2">
        <v>38169</v>
      </c>
      <c r="H1010" s="2"/>
      <c r="I1010" t="s">
        <v>226</v>
      </c>
      <c r="J1010" t="s">
        <v>211</v>
      </c>
      <c r="K1010" t="s">
        <v>1544</v>
      </c>
      <c r="L1010" t="s">
        <v>213</v>
      </c>
      <c r="O1010">
        <v>0</v>
      </c>
      <c r="Q1010" s="2"/>
      <c r="S1010">
        <v>0</v>
      </c>
      <c r="T1010" t="s">
        <v>213</v>
      </c>
      <c r="W1010" t="s">
        <v>214</v>
      </c>
      <c r="X1010">
        <v>0</v>
      </c>
    </row>
    <row r="1011" spans="1:24" x14ac:dyDescent="0.25">
      <c r="A1011">
        <v>1440</v>
      </c>
      <c r="B1011" t="s">
        <v>2585</v>
      </c>
      <c r="C1011" t="s">
        <v>2586</v>
      </c>
      <c r="D1011" t="s">
        <v>241</v>
      </c>
      <c r="G1011" s="2">
        <v>37543</v>
      </c>
      <c r="H1011" s="2"/>
      <c r="I1011" t="s">
        <v>226</v>
      </c>
      <c r="J1011" t="s">
        <v>211</v>
      </c>
      <c r="K1011" t="s">
        <v>1544</v>
      </c>
      <c r="L1011" t="s">
        <v>213</v>
      </c>
      <c r="O1011">
        <v>0</v>
      </c>
      <c r="Q1011" s="2"/>
      <c r="S1011">
        <v>0</v>
      </c>
      <c r="T1011" t="s">
        <v>213</v>
      </c>
      <c r="W1011" t="s">
        <v>214</v>
      </c>
      <c r="X1011">
        <v>0</v>
      </c>
    </row>
    <row r="1012" spans="1:24" x14ac:dyDescent="0.25">
      <c r="A1012">
        <v>1441</v>
      </c>
      <c r="B1012" t="s">
        <v>2587</v>
      </c>
      <c r="C1012" t="s">
        <v>2588</v>
      </c>
      <c r="D1012" t="s">
        <v>241</v>
      </c>
      <c r="G1012" s="2">
        <v>37543</v>
      </c>
      <c r="H1012" s="2">
        <v>45382</v>
      </c>
      <c r="I1012" t="s">
        <v>226</v>
      </c>
      <c r="J1012" t="s">
        <v>211</v>
      </c>
      <c r="K1012" t="s">
        <v>800</v>
      </c>
      <c r="L1012" t="s">
        <v>213</v>
      </c>
      <c r="O1012">
        <v>0</v>
      </c>
      <c r="Q1012" s="2"/>
      <c r="S1012">
        <v>0</v>
      </c>
      <c r="T1012" t="s">
        <v>213</v>
      </c>
      <c r="W1012" t="s">
        <v>214</v>
      </c>
      <c r="X1012">
        <v>0</v>
      </c>
    </row>
    <row r="1013" spans="1:24" x14ac:dyDescent="0.25">
      <c r="A1013">
        <v>1442</v>
      </c>
      <c r="B1013" t="s">
        <v>2589</v>
      </c>
      <c r="C1013" t="s">
        <v>2590</v>
      </c>
      <c r="D1013" t="s">
        <v>241</v>
      </c>
      <c r="G1013" s="2">
        <v>37614</v>
      </c>
      <c r="H1013" s="2">
        <v>44926</v>
      </c>
      <c r="I1013" t="s">
        <v>226</v>
      </c>
      <c r="J1013" t="s">
        <v>211</v>
      </c>
      <c r="K1013" t="s">
        <v>726</v>
      </c>
      <c r="L1013" t="s">
        <v>213</v>
      </c>
      <c r="O1013">
        <v>0</v>
      </c>
      <c r="Q1013" s="2"/>
      <c r="S1013">
        <v>0</v>
      </c>
      <c r="T1013" t="s">
        <v>213</v>
      </c>
      <c r="W1013" t="s">
        <v>214</v>
      </c>
      <c r="X1013">
        <v>0</v>
      </c>
    </row>
    <row r="1014" spans="1:24" x14ac:dyDescent="0.25">
      <c r="A1014">
        <v>1443</v>
      </c>
      <c r="B1014" t="s">
        <v>2591</v>
      </c>
      <c r="C1014" t="s">
        <v>2592</v>
      </c>
      <c r="D1014" t="s">
        <v>241</v>
      </c>
      <c r="G1014" s="2">
        <v>37607</v>
      </c>
      <c r="H1014" s="2"/>
      <c r="I1014" t="s">
        <v>226</v>
      </c>
      <c r="J1014" t="s">
        <v>211</v>
      </c>
      <c r="K1014" t="s">
        <v>729</v>
      </c>
      <c r="L1014" t="s">
        <v>213</v>
      </c>
      <c r="O1014">
        <v>0</v>
      </c>
      <c r="Q1014" s="2"/>
      <c r="S1014">
        <v>0</v>
      </c>
      <c r="T1014" t="s">
        <v>213</v>
      </c>
      <c r="W1014" t="s">
        <v>214</v>
      </c>
      <c r="X1014">
        <v>0</v>
      </c>
    </row>
    <row r="1015" spans="1:24" x14ac:dyDescent="0.25">
      <c r="A1015">
        <v>1579</v>
      </c>
      <c r="B1015" t="s">
        <v>2593</v>
      </c>
      <c r="C1015" t="s">
        <v>2594</v>
      </c>
      <c r="D1015" t="s">
        <v>389</v>
      </c>
      <c r="E1015" t="s">
        <v>2595</v>
      </c>
      <c r="G1015" s="2">
        <v>36770</v>
      </c>
      <c r="H1015" s="2">
        <v>40209</v>
      </c>
      <c r="I1015" t="s">
        <v>226</v>
      </c>
      <c r="J1015" t="s">
        <v>211</v>
      </c>
      <c r="K1015" t="s">
        <v>2067</v>
      </c>
      <c r="L1015" t="s">
        <v>213</v>
      </c>
      <c r="O1015">
        <v>0</v>
      </c>
      <c r="Q1015" s="2"/>
      <c r="S1015">
        <v>0</v>
      </c>
      <c r="T1015" t="s">
        <v>213</v>
      </c>
      <c r="W1015" t="s">
        <v>214</v>
      </c>
      <c r="X1015">
        <v>0</v>
      </c>
    </row>
    <row r="1016" spans="1:24" x14ac:dyDescent="0.25">
      <c r="A1016">
        <v>1580</v>
      </c>
      <c r="B1016" t="s">
        <v>2596</v>
      </c>
      <c r="C1016" t="s">
        <v>2597</v>
      </c>
      <c r="D1016" t="s">
        <v>389</v>
      </c>
      <c r="E1016" t="s">
        <v>2598</v>
      </c>
      <c r="G1016" s="2">
        <v>37681</v>
      </c>
      <c r="H1016" s="2">
        <v>40209</v>
      </c>
      <c r="I1016" t="s">
        <v>226</v>
      </c>
      <c r="J1016" t="s">
        <v>211</v>
      </c>
      <c r="K1016" t="s">
        <v>2067</v>
      </c>
      <c r="L1016" t="s">
        <v>213</v>
      </c>
      <c r="O1016">
        <v>0</v>
      </c>
      <c r="Q1016" s="2"/>
      <c r="S1016">
        <v>0</v>
      </c>
      <c r="T1016" t="s">
        <v>213</v>
      </c>
      <c r="W1016" t="s">
        <v>214</v>
      </c>
      <c r="X1016">
        <v>0</v>
      </c>
    </row>
    <row r="1017" spans="1:24" x14ac:dyDescent="0.25">
      <c r="A1017">
        <v>1581</v>
      </c>
      <c r="B1017" t="s">
        <v>2599</v>
      </c>
      <c r="C1017" t="s">
        <v>2600</v>
      </c>
      <c r="D1017" t="s">
        <v>389</v>
      </c>
      <c r="E1017" t="s">
        <v>2601</v>
      </c>
      <c r="G1017" s="2">
        <v>37539</v>
      </c>
      <c r="H1017" s="2">
        <v>40237</v>
      </c>
      <c r="J1017" t="s">
        <v>211</v>
      </c>
      <c r="K1017" t="s">
        <v>2067</v>
      </c>
      <c r="L1017" t="s">
        <v>213</v>
      </c>
      <c r="O1017">
        <v>0</v>
      </c>
      <c r="Q1017" s="2"/>
      <c r="S1017">
        <v>0</v>
      </c>
      <c r="T1017" t="s">
        <v>213</v>
      </c>
      <c r="W1017" t="s">
        <v>214</v>
      </c>
      <c r="X1017">
        <v>0</v>
      </c>
    </row>
    <row r="1018" spans="1:24" x14ac:dyDescent="0.25">
      <c r="A1018">
        <v>1582</v>
      </c>
      <c r="B1018" t="s">
        <v>2602</v>
      </c>
      <c r="C1018" t="s">
        <v>2603</v>
      </c>
      <c r="D1018" t="s">
        <v>389</v>
      </c>
      <c r="E1018" t="s">
        <v>2604</v>
      </c>
      <c r="G1018" s="2">
        <v>39630</v>
      </c>
      <c r="H1018" s="2">
        <v>40209</v>
      </c>
      <c r="I1018" t="s">
        <v>226</v>
      </c>
      <c r="J1018" t="s">
        <v>211</v>
      </c>
      <c r="K1018" t="s">
        <v>2067</v>
      </c>
      <c r="L1018" t="s">
        <v>213</v>
      </c>
      <c r="O1018">
        <v>0</v>
      </c>
      <c r="Q1018" s="2"/>
      <c r="S1018">
        <v>0</v>
      </c>
      <c r="T1018" t="s">
        <v>213</v>
      </c>
      <c r="W1018" t="s">
        <v>214</v>
      </c>
      <c r="X1018">
        <v>0</v>
      </c>
    </row>
    <row r="1019" spans="1:24" x14ac:dyDescent="0.25">
      <c r="A1019">
        <v>1583</v>
      </c>
      <c r="B1019" t="s">
        <v>2605</v>
      </c>
      <c r="C1019" t="s">
        <v>2606</v>
      </c>
      <c r="D1019" t="s">
        <v>389</v>
      </c>
      <c r="E1019" t="s">
        <v>14943</v>
      </c>
      <c r="G1019" s="2">
        <v>37895</v>
      </c>
      <c r="H1019" s="2">
        <v>44255</v>
      </c>
      <c r="I1019" t="s">
        <v>226</v>
      </c>
      <c r="J1019" t="s">
        <v>211</v>
      </c>
      <c r="K1019" t="s">
        <v>2067</v>
      </c>
      <c r="L1019" t="s">
        <v>213</v>
      </c>
      <c r="M1019" t="s">
        <v>14931</v>
      </c>
      <c r="O1019">
        <v>0</v>
      </c>
      <c r="Q1019" s="2"/>
      <c r="S1019">
        <v>0</v>
      </c>
      <c r="T1019" t="s">
        <v>213</v>
      </c>
      <c r="W1019" t="s">
        <v>214</v>
      </c>
      <c r="X1019">
        <v>0</v>
      </c>
    </row>
    <row r="1020" spans="1:24" x14ac:dyDescent="0.25">
      <c r="A1020">
        <v>1584</v>
      </c>
      <c r="B1020" t="s">
        <v>2607</v>
      </c>
      <c r="C1020" t="s">
        <v>2608</v>
      </c>
      <c r="D1020" t="s">
        <v>389</v>
      </c>
      <c r="E1020" t="s">
        <v>2609</v>
      </c>
      <c r="G1020" s="2">
        <v>37803</v>
      </c>
      <c r="H1020" s="2">
        <v>40209</v>
      </c>
      <c r="I1020" t="s">
        <v>226</v>
      </c>
      <c r="J1020" t="s">
        <v>211</v>
      </c>
      <c r="K1020" t="s">
        <v>2067</v>
      </c>
      <c r="L1020" t="s">
        <v>213</v>
      </c>
      <c r="O1020">
        <v>0</v>
      </c>
      <c r="Q1020" s="2"/>
      <c r="S1020">
        <v>0</v>
      </c>
      <c r="T1020" t="s">
        <v>213</v>
      </c>
      <c r="W1020" t="s">
        <v>214</v>
      </c>
      <c r="X1020">
        <v>0</v>
      </c>
    </row>
    <row r="1021" spans="1:24" x14ac:dyDescent="0.25">
      <c r="A1021">
        <v>1585</v>
      </c>
      <c r="B1021" t="s">
        <v>2610</v>
      </c>
      <c r="C1021" t="s">
        <v>2611</v>
      </c>
      <c r="D1021" t="s">
        <v>389</v>
      </c>
      <c r="E1021" t="s">
        <v>2612</v>
      </c>
      <c r="G1021" s="2">
        <v>38047</v>
      </c>
      <c r="H1021" s="2">
        <v>40209</v>
      </c>
      <c r="I1021" t="s">
        <v>226</v>
      </c>
      <c r="J1021" t="s">
        <v>211</v>
      </c>
      <c r="K1021" t="s">
        <v>2067</v>
      </c>
      <c r="L1021" t="s">
        <v>213</v>
      </c>
      <c r="O1021">
        <v>0</v>
      </c>
      <c r="Q1021" s="2"/>
      <c r="S1021">
        <v>0</v>
      </c>
      <c r="T1021" t="s">
        <v>213</v>
      </c>
      <c r="W1021" t="s">
        <v>214</v>
      </c>
      <c r="X1021">
        <v>0</v>
      </c>
    </row>
    <row r="1022" spans="1:24" x14ac:dyDescent="0.25">
      <c r="A1022">
        <v>1345</v>
      </c>
      <c r="B1022" t="s">
        <v>2613</v>
      </c>
      <c r="C1022" t="s">
        <v>2614</v>
      </c>
      <c r="D1022" t="s">
        <v>633</v>
      </c>
      <c r="G1022" s="2">
        <v>39630</v>
      </c>
      <c r="H1022" s="2">
        <v>40755</v>
      </c>
      <c r="I1022" t="s">
        <v>218</v>
      </c>
      <c r="J1022" t="s">
        <v>211</v>
      </c>
      <c r="K1022" t="s">
        <v>242</v>
      </c>
      <c r="L1022" t="s">
        <v>213</v>
      </c>
      <c r="O1022">
        <v>0</v>
      </c>
      <c r="Q1022" s="2"/>
      <c r="S1022">
        <v>0</v>
      </c>
      <c r="T1022" t="s">
        <v>213</v>
      </c>
      <c r="W1022" t="s">
        <v>214</v>
      </c>
      <c r="X1022">
        <v>0</v>
      </c>
    </row>
    <row r="1023" spans="1:24" x14ac:dyDescent="0.25">
      <c r="A1023">
        <v>1346</v>
      </c>
      <c r="B1023" t="s">
        <v>2615</v>
      </c>
      <c r="C1023" t="s">
        <v>2616</v>
      </c>
      <c r="D1023" t="s">
        <v>333</v>
      </c>
      <c r="G1023" s="2">
        <v>39630</v>
      </c>
      <c r="H1023" s="2">
        <v>40755</v>
      </c>
      <c r="I1023" t="s">
        <v>226</v>
      </c>
      <c r="J1023" t="s">
        <v>211</v>
      </c>
      <c r="K1023" t="s">
        <v>242</v>
      </c>
      <c r="L1023" t="s">
        <v>213</v>
      </c>
      <c r="O1023">
        <v>0</v>
      </c>
      <c r="Q1023" s="2"/>
      <c r="S1023">
        <v>0</v>
      </c>
      <c r="T1023" t="s">
        <v>213</v>
      </c>
      <c r="W1023" t="s">
        <v>214</v>
      </c>
      <c r="X1023">
        <v>0</v>
      </c>
    </row>
    <row r="1024" spans="1:24" x14ac:dyDescent="0.25">
      <c r="A1024">
        <v>1347</v>
      </c>
      <c r="B1024" t="s">
        <v>2617</v>
      </c>
      <c r="C1024" t="s">
        <v>2618</v>
      </c>
      <c r="D1024" t="s">
        <v>338</v>
      </c>
      <c r="G1024" s="2">
        <v>39630</v>
      </c>
      <c r="H1024" s="2">
        <v>40755</v>
      </c>
      <c r="I1024" t="s">
        <v>226</v>
      </c>
      <c r="J1024" t="s">
        <v>211</v>
      </c>
      <c r="K1024" t="s">
        <v>242</v>
      </c>
      <c r="L1024" t="s">
        <v>213</v>
      </c>
      <c r="O1024">
        <v>0</v>
      </c>
      <c r="Q1024" s="2"/>
      <c r="S1024">
        <v>0</v>
      </c>
      <c r="T1024" t="s">
        <v>213</v>
      </c>
      <c r="W1024" t="s">
        <v>214</v>
      </c>
      <c r="X1024">
        <v>0</v>
      </c>
    </row>
    <row r="1025" spans="1:24" x14ac:dyDescent="0.25">
      <c r="A1025">
        <v>1348</v>
      </c>
      <c r="B1025" t="s">
        <v>2619</v>
      </c>
      <c r="C1025" t="s">
        <v>2620</v>
      </c>
      <c r="D1025" t="s">
        <v>232</v>
      </c>
      <c r="G1025" s="2">
        <v>37895</v>
      </c>
      <c r="H1025" s="2">
        <v>40755</v>
      </c>
      <c r="I1025" t="s">
        <v>226</v>
      </c>
      <c r="J1025" t="s">
        <v>211</v>
      </c>
      <c r="K1025" t="s">
        <v>525</v>
      </c>
      <c r="L1025" t="s">
        <v>213</v>
      </c>
      <c r="O1025">
        <v>0</v>
      </c>
      <c r="Q1025" s="2"/>
      <c r="S1025">
        <v>0</v>
      </c>
      <c r="T1025" t="s">
        <v>213</v>
      </c>
      <c r="W1025" t="s">
        <v>214</v>
      </c>
      <c r="X1025">
        <v>0</v>
      </c>
    </row>
    <row r="1026" spans="1:24" x14ac:dyDescent="0.25">
      <c r="A1026">
        <v>1349</v>
      </c>
      <c r="B1026" t="s">
        <v>2621</v>
      </c>
      <c r="C1026" t="s">
        <v>2622</v>
      </c>
      <c r="D1026" t="s">
        <v>633</v>
      </c>
      <c r="G1026" s="2">
        <v>37895</v>
      </c>
      <c r="H1026" s="2">
        <v>40755</v>
      </c>
      <c r="I1026" t="s">
        <v>218</v>
      </c>
      <c r="J1026" t="s">
        <v>211</v>
      </c>
      <c r="K1026" t="s">
        <v>525</v>
      </c>
      <c r="L1026" t="s">
        <v>213</v>
      </c>
      <c r="O1026">
        <v>0</v>
      </c>
      <c r="Q1026" s="2"/>
      <c r="S1026">
        <v>0</v>
      </c>
      <c r="T1026" t="s">
        <v>213</v>
      </c>
      <c r="W1026" t="s">
        <v>214</v>
      </c>
      <c r="X1026">
        <v>0</v>
      </c>
    </row>
    <row r="1027" spans="1:24" x14ac:dyDescent="0.25">
      <c r="A1027">
        <v>1350</v>
      </c>
      <c r="B1027" t="s">
        <v>2623</v>
      </c>
      <c r="C1027" t="s">
        <v>2624</v>
      </c>
      <c r="D1027" t="s">
        <v>333</v>
      </c>
      <c r="G1027" s="2">
        <v>37895</v>
      </c>
      <c r="H1027" s="2">
        <v>40755</v>
      </c>
      <c r="I1027" t="s">
        <v>226</v>
      </c>
      <c r="J1027" t="s">
        <v>211</v>
      </c>
      <c r="K1027" t="s">
        <v>525</v>
      </c>
      <c r="L1027" t="s">
        <v>213</v>
      </c>
      <c r="O1027">
        <v>0</v>
      </c>
      <c r="Q1027" s="2"/>
      <c r="S1027">
        <v>0</v>
      </c>
      <c r="T1027" t="s">
        <v>213</v>
      </c>
      <c r="W1027" t="s">
        <v>214</v>
      </c>
      <c r="X1027">
        <v>0</v>
      </c>
    </row>
    <row r="1028" spans="1:24" x14ac:dyDescent="0.25">
      <c r="A1028">
        <v>1351</v>
      </c>
      <c r="B1028" t="s">
        <v>2625</v>
      </c>
      <c r="C1028" t="s">
        <v>2626</v>
      </c>
      <c r="D1028" t="s">
        <v>338</v>
      </c>
      <c r="G1028" s="2">
        <v>37895</v>
      </c>
      <c r="H1028" s="2">
        <v>40755</v>
      </c>
      <c r="I1028" t="s">
        <v>226</v>
      </c>
      <c r="J1028" t="s">
        <v>211</v>
      </c>
      <c r="K1028" t="s">
        <v>525</v>
      </c>
      <c r="L1028" t="s">
        <v>213</v>
      </c>
      <c r="O1028">
        <v>0</v>
      </c>
      <c r="Q1028" s="2"/>
      <c r="S1028">
        <v>0</v>
      </c>
      <c r="T1028" t="s">
        <v>213</v>
      </c>
      <c r="W1028" t="s">
        <v>214</v>
      </c>
      <c r="X1028">
        <v>0</v>
      </c>
    </row>
    <row r="1029" spans="1:24" x14ac:dyDescent="0.25">
      <c r="A1029">
        <v>1352</v>
      </c>
      <c r="B1029" t="s">
        <v>2627</v>
      </c>
      <c r="C1029" t="s">
        <v>2628</v>
      </c>
      <c r="D1029" t="s">
        <v>232</v>
      </c>
      <c r="G1029" s="2">
        <v>36861</v>
      </c>
      <c r="H1029" s="2">
        <v>42947</v>
      </c>
      <c r="I1029" t="s">
        <v>226</v>
      </c>
      <c r="J1029" t="s">
        <v>211</v>
      </c>
      <c r="K1029" t="s">
        <v>723</v>
      </c>
      <c r="L1029" t="s">
        <v>213</v>
      </c>
      <c r="O1029">
        <v>0</v>
      </c>
      <c r="Q1029" s="2"/>
      <c r="S1029">
        <v>0</v>
      </c>
      <c r="T1029" t="s">
        <v>213</v>
      </c>
      <c r="W1029" t="s">
        <v>214</v>
      </c>
      <c r="X1029">
        <v>0</v>
      </c>
    </row>
    <row r="1030" spans="1:24" x14ac:dyDescent="0.25">
      <c r="A1030">
        <v>1353</v>
      </c>
      <c r="B1030" t="s">
        <v>2629</v>
      </c>
      <c r="C1030" t="s">
        <v>2630</v>
      </c>
      <c r="D1030" t="s">
        <v>633</v>
      </c>
      <c r="G1030" s="2">
        <v>36861</v>
      </c>
      <c r="H1030" s="2">
        <v>42947</v>
      </c>
      <c r="I1030" t="s">
        <v>218</v>
      </c>
      <c r="J1030" t="s">
        <v>211</v>
      </c>
      <c r="K1030" t="s">
        <v>723</v>
      </c>
      <c r="L1030" t="s">
        <v>213</v>
      </c>
      <c r="O1030">
        <v>0</v>
      </c>
      <c r="Q1030" s="2"/>
      <c r="S1030">
        <v>0</v>
      </c>
      <c r="T1030" t="s">
        <v>213</v>
      </c>
      <c r="W1030" t="s">
        <v>214</v>
      </c>
      <c r="X1030">
        <v>0</v>
      </c>
    </row>
    <row r="1031" spans="1:24" x14ac:dyDescent="0.25">
      <c r="A1031">
        <v>1354</v>
      </c>
      <c r="B1031" t="s">
        <v>2631</v>
      </c>
      <c r="C1031" t="s">
        <v>2632</v>
      </c>
      <c r="D1031" t="s">
        <v>333</v>
      </c>
      <c r="G1031" s="2">
        <v>36861</v>
      </c>
      <c r="H1031" s="2">
        <v>42947</v>
      </c>
      <c r="I1031" t="s">
        <v>226</v>
      </c>
      <c r="J1031" t="s">
        <v>211</v>
      </c>
      <c r="K1031" t="s">
        <v>723</v>
      </c>
      <c r="L1031" t="s">
        <v>213</v>
      </c>
      <c r="O1031">
        <v>0</v>
      </c>
      <c r="Q1031" s="2"/>
      <c r="S1031">
        <v>0</v>
      </c>
      <c r="T1031" t="s">
        <v>213</v>
      </c>
      <c r="W1031" t="s">
        <v>214</v>
      </c>
      <c r="X1031">
        <v>0</v>
      </c>
    </row>
    <row r="1032" spans="1:24" x14ac:dyDescent="0.25">
      <c r="A1032">
        <v>1355</v>
      </c>
      <c r="B1032" t="s">
        <v>2633</v>
      </c>
      <c r="C1032" t="s">
        <v>2634</v>
      </c>
      <c r="D1032" t="s">
        <v>338</v>
      </c>
      <c r="F1032" t="s">
        <v>2419</v>
      </c>
      <c r="G1032" s="2">
        <v>36861</v>
      </c>
      <c r="H1032" s="2">
        <v>42947</v>
      </c>
      <c r="I1032" t="s">
        <v>226</v>
      </c>
      <c r="J1032" t="s">
        <v>211</v>
      </c>
      <c r="K1032" t="s">
        <v>723</v>
      </c>
      <c r="L1032" t="s">
        <v>213</v>
      </c>
      <c r="O1032">
        <v>0</v>
      </c>
      <c r="Q1032" s="2"/>
      <c r="S1032">
        <v>0</v>
      </c>
      <c r="T1032" t="s">
        <v>900</v>
      </c>
      <c r="W1032" t="s">
        <v>214</v>
      </c>
      <c r="X1032">
        <v>0</v>
      </c>
    </row>
    <row r="1033" spans="1:24" x14ac:dyDescent="0.25">
      <c r="A1033">
        <v>1356</v>
      </c>
      <c r="B1033" t="s">
        <v>2635</v>
      </c>
      <c r="C1033" t="s">
        <v>2636</v>
      </c>
      <c r="D1033" t="s">
        <v>232</v>
      </c>
      <c r="G1033" s="2">
        <v>37459</v>
      </c>
      <c r="H1033" s="2">
        <v>41152</v>
      </c>
      <c r="I1033" t="s">
        <v>226</v>
      </c>
      <c r="J1033" t="s">
        <v>211</v>
      </c>
      <c r="K1033" t="s">
        <v>583</v>
      </c>
      <c r="L1033" t="s">
        <v>213</v>
      </c>
      <c r="O1033">
        <v>0</v>
      </c>
      <c r="Q1033" s="2"/>
      <c r="S1033">
        <v>0</v>
      </c>
      <c r="T1033" t="s">
        <v>213</v>
      </c>
      <c r="W1033" t="s">
        <v>214</v>
      </c>
      <c r="X1033">
        <v>0</v>
      </c>
    </row>
    <row r="1034" spans="1:24" x14ac:dyDescent="0.25">
      <c r="A1034">
        <v>1357</v>
      </c>
      <c r="B1034" t="s">
        <v>2637</v>
      </c>
      <c r="C1034" t="s">
        <v>2638</v>
      </c>
      <c r="D1034" t="s">
        <v>633</v>
      </c>
      <c r="G1034" s="2">
        <v>37459</v>
      </c>
      <c r="H1034" s="2">
        <v>41152</v>
      </c>
      <c r="I1034" t="s">
        <v>218</v>
      </c>
      <c r="J1034" t="s">
        <v>211</v>
      </c>
      <c r="K1034" t="s">
        <v>583</v>
      </c>
      <c r="L1034" t="s">
        <v>213</v>
      </c>
      <c r="O1034">
        <v>0</v>
      </c>
      <c r="Q1034" s="2"/>
      <c r="S1034">
        <v>0</v>
      </c>
      <c r="T1034" t="s">
        <v>213</v>
      </c>
      <c r="W1034" t="s">
        <v>214</v>
      </c>
      <c r="X1034">
        <v>0</v>
      </c>
    </row>
    <row r="1035" spans="1:24" x14ac:dyDescent="0.25">
      <c r="A1035">
        <v>1358</v>
      </c>
      <c r="B1035" t="s">
        <v>2639</v>
      </c>
      <c r="C1035" t="s">
        <v>2640</v>
      </c>
      <c r="D1035" t="s">
        <v>333</v>
      </c>
      <c r="G1035" s="2">
        <v>37459</v>
      </c>
      <c r="H1035" s="2">
        <v>41152</v>
      </c>
      <c r="I1035" t="s">
        <v>226</v>
      </c>
      <c r="J1035" t="s">
        <v>211</v>
      </c>
      <c r="K1035" t="s">
        <v>583</v>
      </c>
      <c r="L1035" t="s">
        <v>213</v>
      </c>
      <c r="O1035">
        <v>0</v>
      </c>
      <c r="Q1035" s="2"/>
      <c r="S1035">
        <v>0</v>
      </c>
      <c r="T1035" t="s">
        <v>213</v>
      </c>
      <c r="W1035" t="s">
        <v>214</v>
      </c>
      <c r="X1035">
        <v>0</v>
      </c>
    </row>
    <row r="1036" spans="1:24" x14ac:dyDescent="0.25">
      <c r="A1036">
        <v>1359</v>
      </c>
      <c r="B1036" t="s">
        <v>2641</v>
      </c>
      <c r="C1036" t="s">
        <v>2642</v>
      </c>
      <c r="D1036" t="s">
        <v>338</v>
      </c>
      <c r="G1036" s="2">
        <v>37459</v>
      </c>
      <c r="H1036" s="2">
        <v>41152</v>
      </c>
      <c r="I1036" t="s">
        <v>226</v>
      </c>
      <c r="J1036" t="s">
        <v>211</v>
      </c>
      <c r="K1036" t="s">
        <v>583</v>
      </c>
      <c r="L1036" t="s">
        <v>213</v>
      </c>
      <c r="O1036">
        <v>0</v>
      </c>
      <c r="Q1036" s="2"/>
      <c r="S1036">
        <v>0</v>
      </c>
      <c r="T1036" t="s">
        <v>213</v>
      </c>
      <c r="W1036" t="s">
        <v>214</v>
      </c>
      <c r="X1036">
        <v>0</v>
      </c>
    </row>
    <row r="1037" spans="1:24" x14ac:dyDescent="0.25">
      <c r="A1037">
        <v>1360</v>
      </c>
      <c r="B1037" t="s">
        <v>2643</v>
      </c>
      <c r="C1037" t="s">
        <v>2644</v>
      </c>
      <c r="D1037" t="s">
        <v>222</v>
      </c>
      <c r="G1037" s="2">
        <v>38169</v>
      </c>
      <c r="H1037" s="2">
        <v>41579</v>
      </c>
      <c r="I1037" t="s">
        <v>218</v>
      </c>
      <c r="J1037" t="s">
        <v>211</v>
      </c>
      <c r="K1037" t="s">
        <v>806</v>
      </c>
      <c r="L1037" t="s">
        <v>213</v>
      </c>
      <c r="O1037">
        <v>0</v>
      </c>
      <c r="Q1037" s="2"/>
      <c r="S1037">
        <v>0</v>
      </c>
      <c r="T1037" t="s">
        <v>213</v>
      </c>
      <c r="W1037" t="s">
        <v>214</v>
      </c>
      <c r="X1037">
        <v>0</v>
      </c>
    </row>
    <row r="1038" spans="1:24" x14ac:dyDescent="0.25">
      <c r="A1038">
        <v>1361</v>
      </c>
      <c r="B1038" t="s">
        <v>2645</v>
      </c>
      <c r="C1038" t="s">
        <v>2646</v>
      </c>
      <c r="D1038" t="s">
        <v>229</v>
      </c>
      <c r="G1038" s="2">
        <v>38169</v>
      </c>
      <c r="H1038" s="2">
        <v>41579</v>
      </c>
      <c r="I1038" t="s">
        <v>226</v>
      </c>
      <c r="J1038" t="s">
        <v>211</v>
      </c>
      <c r="K1038" t="s">
        <v>806</v>
      </c>
      <c r="L1038" t="s">
        <v>213</v>
      </c>
      <c r="O1038">
        <v>0</v>
      </c>
      <c r="Q1038" s="2"/>
      <c r="S1038">
        <v>0</v>
      </c>
      <c r="T1038" t="s">
        <v>213</v>
      </c>
      <c r="W1038" t="s">
        <v>214</v>
      </c>
      <c r="X1038">
        <v>0</v>
      </c>
    </row>
    <row r="1039" spans="1:24" x14ac:dyDescent="0.25">
      <c r="A1039">
        <v>1362</v>
      </c>
      <c r="B1039" t="s">
        <v>2647</v>
      </c>
      <c r="C1039" t="s">
        <v>2648</v>
      </c>
      <c r="D1039" t="s">
        <v>235</v>
      </c>
      <c r="G1039" s="2">
        <v>38169</v>
      </c>
      <c r="H1039" s="2">
        <v>41579</v>
      </c>
      <c r="I1039" t="s">
        <v>218</v>
      </c>
      <c r="J1039" t="s">
        <v>211</v>
      </c>
      <c r="K1039" t="s">
        <v>806</v>
      </c>
      <c r="L1039" t="s">
        <v>213</v>
      </c>
      <c r="O1039">
        <v>0</v>
      </c>
      <c r="Q1039" s="2"/>
      <c r="S1039">
        <v>0</v>
      </c>
      <c r="T1039" t="s">
        <v>213</v>
      </c>
      <c r="W1039" t="s">
        <v>214</v>
      </c>
      <c r="X1039">
        <v>0</v>
      </c>
    </row>
    <row r="1040" spans="1:24" x14ac:dyDescent="0.25">
      <c r="A1040">
        <v>1363</v>
      </c>
      <c r="B1040" t="s">
        <v>2649</v>
      </c>
      <c r="C1040" t="s">
        <v>2650</v>
      </c>
      <c r="D1040" t="s">
        <v>630</v>
      </c>
      <c r="G1040" s="2">
        <v>38169</v>
      </c>
      <c r="H1040" s="2">
        <v>41579</v>
      </c>
      <c r="I1040" t="s">
        <v>218</v>
      </c>
      <c r="J1040" t="s">
        <v>211</v>
      </c>
      <c r="K1040" t="s">
        <v>806</v>
      </c>
      <c r="L1040" t="s">
        <v>213</v>
      </c>
      <c r="O1040">
        <v>0</v>
      </c>
      <c r="Q1040" s="2"/>
      <c r="S1040">
        <v>0</v>
      </c>
      <c r="T1040" t="s">
        <v>213</v>
      </c>
      <c r="W1040" t="s">
        <v>214</v>
      </c>
      <c r="X1040">
        <v>0</v>
      </c>
    </row>
    <row r="1041" spans="1:24" x14ac:dyDescent="0.25">
      <c r="A1041">
        <v>1366</v>
      </c>
      <c r="B1041" t="s">
        <v>2651</v>
      </c>
      <c r="C1041" t="s">
        <v>2652</v>
      </c>
      <c r="D1041" t="s">
        <v>656</v>
      </c>
      <c r="G1041" s="2">
        <v>38169</v>
      </c>
      <c r="H1041" s="2">
        <v>41579</v>
      </c>
      <c r="I1041" t="s">
        <v>226</v>
      </c>
      <c r="J1041" t="s">
        <v>211</v>
      </c>
      <c r="K1041" t="s">
        <v>806</v>
      </c>
      <c r="L1041" t="s">
        <v>213</v>
      </c>
      <c r="O1041">
        <v>0</v>
      </c>
      <c r="Q1041" s="2"/>
      <c r="S1041">
        <v>0</v>
      </c>
      <c r="T1041" t="s">
        <v>213</v>
      </c>
      <c r="W1041" t="s">
        <v>214</v>
      </c>
      <c r="X1041">
        <v>0</v>
      </c>
    </row>
    <row r="1042" spans="1:24" x14ac:dyDescent="0.25">
      <c r="A1042">
        <v>1367</v>
      </c>
      <c r="B1042" t="s">
        <v>2653</v>
      </c>
      <c r="C1042" t="s">
        <v>2654</v>
      </c>
      <c r="D1042" t="s">
        <v>297</v>
      </c>
      <c r="G1042" s="2">
        <v>38169</v>
      </c>
      <c r="H1042" s="2">
        <v>41579</v>
      </c>
      <c r="I1042" t="s">
        <v>226</v>
      </c>
      <c r="J1042" t="s">
        <v>211</v>
      </c>
      <c r="K1042" t="s">
        <v>806</v>
      </c>
      <c r="L1042" t="s">
        <v>213</v>
      </c>
      <c r="O1042">
        <v>0</v>
      </c>
      <c r="Q1042" s="2"/>
      <c r="S1042">
        <v>0</v>
      </c>
      <c r="T1042" t="s">
        <v>213</v>
      </c>
      <c r="W1042" t="s">
        <v>214</v>
      </c>
      <c r="X1042">
        <v>0</v>
      </c>
    </row>
    <row r="1043" spans="1:24" x14ac:dyDescent="0.25">
      <c r="A1043">
        <v>1368</v>
      </c>
      <c r="B1043" t="s">
        <v>2655</v>
      </c>
      <c r="C1043" t="s">
        <v>2656</v>
      </c>
      <c r="D1043" t="s">
        <v>222</v>
      </c>
      <c r="G1043" s="2">
        <v>39882</v>
      </c>
      <c r="H1043" s="2">
        <v>43465</v>
      </c>
      <c r="I1043" t="s">
        <v>218</v>
      </c>
      <c r="J1043" t="s">
        <v>211</v>
      </c>
      <c r="K1043" t="s">
        <v>259</v>
      </c>
      <c r="L1043" t="s">
        <v>213</v>
      </c>
      <c r="O1043">
        <v>0</v>
      </c>
      <c r="Q1043" s="2"/>
      <c r="S1043">
        <v>0</v>
      </c>
      <c r="T1043" t="s">
        <v>213</v>
      </c>
      <c r="W1043" t="s">
        <v>214</v>
      </c>
      <c r="X1043">
        <v>0</v>
      </c>
    </row>
    <row r="1044" spans="1:24" x14ac:dyDescent="0.25">
      <c r="A1044">
        <v>1369</v>
      </c>
      <c r="B1044" t="s">
        <v>2657</v>
      </c>
      <c r="C1044" t="s">
        <v>2658</v>
      </c>
      <c r="D1044" t="s">
        <v>225</v>
      </c>
      <c r="E1044" t="s">
        <v>2659</v>
      </c>
      <c r="G1044" s="2">
        <v>39882</v>
      </c>
      <c r="H1044" s="2">
        <v>43465</v>
      </c>
      <c r="I1044" t="s">
        <v>226</v>
      </c>
      <c r="J1044" t="s">
        <v>211</v>
      </c>
      <c r="K1044" t="s">
        <v>259</v>
      </c>
      <c r="L1044" t="s">
        <v>213</v>
      </c>
      <c r="O1044">
        <v>6</v>
      </c>
      <c r="Q1044" s="2"/>
      <c r="S1044">
        <v>0</v>
      </c>
      <c r="T1044" t="s">
        <v>213</v>
      </c>
      <c r="W1044" t="s">
        <v>214</v>
      </c>
      <c r="X1044">
        <v>0</v>
      </c>
    </row>
    <row r="1045" spans="1:24" x14ac:dyDescent="0.25">
      <c r="A1045">
        <v>1370</v>
      </c>
      <c r="B1045" t="s">
        <v>2660</v>
      </c>
      <c r="C1045" t="s">
        <v>2661</v>
      </c>
      <c r="D1045" t="s">
        <v>229</v>
      </c>
      <c r="G1045" s="2">
        <v>39882</v>
      </c>
      <c r="H1045" s="2">
        <v>43465</v>
      </c>
      <c r="I1045" t="s">
        <v>226</v>
      </c>
      <c r="J1045" t="s">
        <v>211</v>
      </c>
      <c r="K1045" t="s">
        <v>259</v>
      </c>
      <c r="L1045" t="s">
        <v>213</v>
      </c>
      <c r="O1045">
        <v>0</v>
      </c>
      <c r="Q1045" s="2"/>
      <c r="S1045">
        <v>0</v>
      </c>
      <c r="T1045" t="s">
        <v>213</v>
      </c>
      <c r="W1045" t="s">
        <v>214</v>
      </c>
      <c r="X1045">
        <v>0</v>
      </c>
    </row>
    <row r="1046" spans="1:24" x14ac:dyDescent="0.25">
      <c r="A1046">
        <v>1371</v>
      </c>
      <c r="B1046" t="s">
        <v>2662</v>
      </c>
      <c r="C1046" t="s">
        <v>2663</v>
      </c>
      <c r="D1046" t="s">
        <v>656</v>
      </c>
      <c r="G1046" s="2">
        <v>39882</v>
      </c>
      <c r="H1046" s="2">
        <v>43465</v>
      </c>
      <c r="I1046" t="s">
        <v>226</v>
      </c>
      <c r="J1046" t="s">
        <v>211</v>
      </c>
      <c r="K1046" t="s">
        <v>259</v>
      </c>
      <c r="L1046" t="s">
        <v>213</v>
      </c>
      <c r="O1046">
        <v>0</v>
      </c>
      <c r="Q1046" s="2"/>
      <c r="S1046">
        <v>0</v>
      </c>
      <c r="T1046" t="s">
        <v>900</v>
      </c>
      <c r="W1046" t="s">
        <v>214</v>
      </c>
      <c r="X1046">
        <v>0</v>
      </c>
    </row>
    <row r="1047" spans="1:24" x14ac:dyDescent="0.25">
      <c r="A1047">
        <v>1372</v>
      </c>
      <c r="B1047" t="s">
        <v>2664</v>
      </c>
      <c r="C1047" t="s">
        <v>2665</v>
      </c>
      <c r="D1047" t="s">
        <v>311</v>
      </c>
      <c r="G1047" s="2">
        <v>39882</v>
      </c>
      <c r="H1047" s="2">
        <v>43465</v>
      </c>
      <c r="I1047" t="s">
        <v>226</v>
      </c>
      <c r="J1047" t="s">
        <v>211</v>
      </c>
      <c r="K1047" t="s">
        <v>259</v>
      </c>
      <c r="L1047" t="s">
        <v>213</v>
      </c>
      <c r="O1047">
        <v>1514</v>
      </c>
      <c r="Q1047" s="2"/>
      <c r="S1047">
        <v>0</v>
      </c>
      <c r="T1047" t="s">
        <v>213</v>
      </c>
      <c r="W1047" t="s">
        <v>214</v>
      </c>
      <c r="X1047">
        <v>0</v>
      </c>
    </row>
    <row r="1048" spans="1:24" x14ac:dyDescent="0.25">
      <c r="A1048">
        <v>1373</v>
      </c>
      <c r="B1048" t="s">
        <v>2666</v>
      </c>
      <c r="C1048" t="s">
        <v>2667</v>
      </c>
      <c r="D1048" t="s">
        <v>297</v>
      </c>
      <c r="G1048" s="2">
        <v>39882</v>
      </c>
      <c r="H1048" s="2">
        <v>43465</v>
      </c>
      <c r="I1048" t="s">
        <v>226</v>
      </c>
      <c r="J1048" t="s">
        <v>211</v>
      </c>
      <c r="K1048" t="s">
        <v>259</v>
      </c>
      <c r="L1048" t="s">
        <v>213</v>
      </c>
      <c r="O1048">
        <v>0</v>
      </c>
      <c r="Q1048" s="2"/>
      <c r="S1048">
        <v>0</v>
      </c>
      <c r="T1048" t="s">
        <v>213</v>
      </c>
      <c r="W1048" t="s">
        <v>214</v>
      </c>
      <c r="X1048">
        <v>0</v>
      </c>
    </row>
    <row r="1049" spans="1:24" x14ac:dyDescent="0.25">
      <c r="A1049">
        <v>1374</v>
      </c>
      <c r="B1049" t="s">
        <v>2668</v>
      </c>
      <c r="C1049" t="s">
        <v>2669</v>
      </c>
      <c r="D1049" t="s">
        <v>235</v>
      </c>
      <c r="G1049" s="2">
        <v>39882</v>
      </c>
      <c r="H1049" s="2">
        <v>43465</v>
      </c>
      <c r="I1049" t="s">
        <v>218</v>
      </c>
      <c r="J1049" t="s">
        <v>211</v>
      </c>
      <c r="K1049" t="s">
        <v>259</v>
      </c>
      <c r="L1049" t="s">
        <v>213</v>
      </c>
      <c r="O1049">
        <v>0</v>
      </c>
      <c r="Q1049" s="2"/>
      <c r="S1049">
        <v>0</v>
      </c>
      <c r="T1049" t="s">
        <v>213</v>
      </c>
      <c r="W1049" t="s">
        <v>214</v>
      </c>
      <c r="X1049">
        <v>0</v>
      </c>
    </row>
    <row r="1050" spans="1:24" x14ac:dyDescent="0.25">
      <c r="A1050">
        <v>1375</v>
      </c>
      <c r="B1050" t="s">
        <v>2670</v>
      </c>
      <c r="C1050" t="s">
        <v>2671</v>
      </c>
      <c r="D1050" t="s">
        <v>238</v>
      </c>
      <c r="G1050" s="2">
        <v>39882</v>
      </c>
      <c r="H1050" s="2">
        <v>43465</v>
      </c>
      <c r="I1050" t="s">
        <v>218</v>
      </c>
      <c r="J1050" t="s">
        <v>211</v>
      </c>
      <c r="K1050" t="s">
        <v>259</v>
      </c>
      <c r="L1050" t="s">
        <v>213</v>
      </c>
      <c r="O1050">
        <v>1044</v>
      </c>
      <c r="Q1050" s="2"/>
      <c r="S1050">
        <v>0</v>
      </c>
      <c r="T1050" t="s">
        <v>213</v>
      </c>
      <c r="W1050" t="s">
        <v>214</v>
      </c>
      <c r="X1050">
        <v>0</v>
      </c>
    </row>
    <row r="1051" spans="1:24" x14ac:dyDescent="0.25">
      <c r="A1051">
        <v>1376</v>
      </c>
      <c r="B1051" t="s">
        <v>2672</v>
      </c>
      <c r="C1051" t="s">
        <v>2673</v>
      </c>
      <c r="D1051" t="s">
        <v>630</v>
      </c>
      <c r="G1051" s="2">
        <v>39882</v>
      </c>
      <c r="H1051" s="2">
        <v>43465</v>
      </c>
      <c r="I1051" t="s">
        <v>218</v>
      </c>
      <c r="J1051" t="s">
        <v>211</v>
      </c>
      <c r="K1051" t="s">
        <v>259</v>
      </c>
      <c r="L1051" t="s">
        <v>213</v>
      </c>
      <c r="O1051">
        <v>0</v>
      </c>
      <c r="Q1051" s="2"/>
      <c r="S1051">
        <v>0</v>
      </c>
      <c r="T1051" t="s">
        <v>213</v>
      </c>
      <c r="W1051" t="s">
        <v>214</v>
      </c>
      <c r="X1051">
        <v>0</v>
      </c>
    </row>
    <row r="1052" spans="1:24" x14ac:dyDescent="0.25">
      <c r="A1052">
        <v>1377</v>
      </c>
      <c r="B1052" t="s">
        <v>2674</v>
      </c>
      <c r="C1052" t="s">
        <v>2675</v>
      </c>
      <c r="D1052" t="s">
        <v>222</v>
      </c>
      <c r="G1052" s="2">
        <v>39387</v>
      </c>
      <c r="H1052" s="2"/>
      <c r="I1052" t="s">
        <v>218</v>
      </c>
      <c r="J1052" t="s">
        <v>211</v>
      </c>
      <c r="K1052" t="s">
        <v>737</v>
      </c>
      <c r="L1052" t="s">
        <v>213</v>
      </c>
      <c r="O1052">
        <v>0</v>
      </c>
      <c r="Q1052" s="2"/>
      <c r="S1052">
        <v>0</v>
      </c>
      <c r="T1052" t="s">
        <v>213</v>
      </c>
      <c r="W1052" t="s">
        <v>214</v>
      </c>
      <c r="X1052">
        <v>0</v>
      </c>
    </row>
    <row r="1053" spans="1:24" x14ac:dyDescent="0.25">
      <c r="A1053">
        <v>2374</v>
      </c>
      <c r="B1053" t="s">
        <v>2676</v>
      </c>
      <c r="C1053" t="s">
        <v>2677</v>
      </c>
      <c r="D1053" t="s">
        <v>256</v>
      </c>
      <c r="G1053" s="2">
        <v>40909</v>
      </c>
      <c r="H1053" s="2">
        <v>41182</v>
      </c>
      <c r="I1053" t="s">
        <v>226</v>
      </c>
      <c r="J1053" t="s">
        <v>211</v>
      </c>
      <c r="K1053" t="s">
        <v>1654</v>
      </c>
      <c r="L1053" t="s">
        <v>213</v>
      </c>
      <c r="O1053">
        <v>0</v>
      </c>
      <c r="Q1053" s="2"/>
      <c r="S1053">
        <v>0</v>
      </c>
      <c r="T1053" t="s">
        <v>213</v>
      </c>
      <c r="W1053" t="s">
        <v>214</v>
      </c>
      <c r="X1053">
        <v>0</v>
      </c>
    </row>
    <row r="1054" spans="1:24" x14ac:dyDescent="0.25">
      <c r="A1054">
        <v>2375</v>
      </c>
      <c r="B1054" t="s">
        <v>2678</v>
      </c>
      <c r="C1054" t="s">
        <v>2679</v>
      </c>
      <c r="D1054" t="s">
        <v>210</v>
      </c>
      <c r="G1054" s="2">
        <v>40909</v>
      </c>
      <c r="H1054" s="2">
        <v>41182</v>
      </c>
      <c r="J1054" t="s">
        <v>211</v>
      </c>
      <c r="K1054" t="s">
        <v>1654</v>
      </c>
      <c r="L1054" t="s">
        <v>213</v>
      </c>
      <c r="O1054">
        <v>0</v>
      </c>
      <c r="Q1054" s="2"/>
      <c r="S1054">
        <v>0</v>
      </c>
      <c r="T1054" t="s">
        <v>213</v>
      </c>
      <c r="W1054" t="s">
        <v>214</v>
      </c>
      <c r="X1054">
        <v>0</v>
      </c>
    </row>
    <row r="1055" spans="1:24" x14ac:dyDescent="0.25">
      <c r="A1055">
        <v>2376</v>
      </c>
      <c r="B1055" t="s">
        <v>2680</v>
      </c>
      <c r="C1055" t="s">
        <v>2681</v>
      </c>
      <c r="D1055" t="s">
        <v>251</v>
      </c>
      <c r="G1055" s="2">
        <v>40909</v>
      </c>
      <c r="H1055" s="2">
        <v>41182</v>
      </c>
      <c r="I1055" t="s">
        <v>226</v>
      </c>
      <c r="J1055" t="s">
        <v>211</v>
      </c>
      <c r="K1055" t="s">
        <v>1654</v>
      </c>
      <c r="L1055" t="s">
        <v>213</v>
      </c>
      <c r="O1055">
        <v>0</v>
      </c>
      <c r="Q1055" s="2"/>
      <c r="S1055">
        <v>0</v>
      </c>
      <c r="T1055" t="s">
        <v>213</v>
      </c>
      <c r="W1055" t="s">
        <v>214</v>
      </c>
      <c r="X1055">
        <v>0</v>
      </c>
    </row>
    <row r="1056" spans="1:24" x14ac:dyDescent="0.25">
      <c r="A1056">
        <v>2377</v>
      </c>
      <c r="B1056" t="s">
        <v>2682</v>
      </c>
      <c r="C1056" t="s">
        <v>2683</v>
      </c>
      <c r="D1056" t="s">
        <v>251</v>
      </c>
      <c r="G1056" s="2">
        <v>40909</v>
      </c>
      <c r="H1056" s="2">
        <v>42643</v>
      </c>
      <c r="I1056" t="s">
        <v>226</v>
      </c>
      <c r="J1056" t="s">
        <v>211</v>
      </c>
      <c r="K1056" t="s">
        <v>1214</v>
      </c>
      <c r="L1056" t="s">
        <v>213</v>
      </c>
      <c r="O1056">
        <v>0</v>
      </c>
      <c r="Q1056" s="2"/>
      <c r="S1056">
        <v>0</v>
      </c>
      <c r="T1056" t="s">
        <v>213</v>
      </c>
      <c r="W1056" t="s">
        <v>214</v>
      </c>
      <c r="X1056">
        <v>0</v>
      </c>
    </row>
    <row r="1057" spans="1:24" x14ac:dyDescent="0.25">
      <c r="A1057">
        <v>2378</v>
      </c>
      <c r="B1057" t="s">
        <v>2684</v>
      </c>
      <c r="C1057" t="s">
        <v>2685</v>
      </c>
      <c r="D1057" t="s">
        <v>248</v>
      </c>
      <c r="G1057" s="2">
        <v>40909</v>
      </c>
      <c r="H1057" s="2">
        <v>42643</v>
      </c>
      <c r="I1057" t="s">
        <v>226</v>
      </c>
      <c r="J1057" t="s">
        <v>211</v>
      </c>
      <c r="K1057" t="s">
        <v>1214</v>
      </c>
      <c r="L1057" t="s">
        <v>213</v>
      </c>
      <c r="O1057">
        <v>0</v>
      </c>
      <c r="Q1057" s="2"/>
      <c r="S1057">
        <v>0</v>
      </c>
      <c r="T1057" t="s">
        <v>213</v>
      </c>
      <c r="W1057" t="s">
        <v>214</v>
      </c>
      <c r="X1057">
        <v>0</v>
      </c>
    </row>
    <row r="1058" spans="1:24" x14ac:dyDescent="0.25">
      <c r="A1058">
        <v>1177</v>
      </c>
      <c r="B1058" t="s">
        <v>2686</v>
      </c>
      <c r="C1058" t="s">
        <v>2687</v>
      </c>
      <c r="D1058" t="s">
        <v>232</v>
      </c>
      <c r="G1058" s="2">
        <v>37803</v>
      </c>
      <c r="H1058" s="2">
        <v>43585</v>
      </c>
      <c r="I1058" t="s">
        <v>226</v>
      </c>
      <c r="J1058" t="s">
        <v>211</v>
      </c>
      <c r="K1058" t="s">
        <v>608</v>
      </c>
      <c r="L1058" t="s">
        <v>213</v>
      </c>
      <c r="O1058">
        <v>0</v>
      </c>
      <c r="Q1058" s="2"/>
      <c r="S1058">
        <v>0</v>
      </c>
      <c r="T1058" t="s">
        <v>213</v>
      </c>
      <c r="W1058" t="s">
        <v>214</v>
      </c>
      <c r="X1058">
        <v>0</v>
      </c>
    </row>
    <row r="1059" spans="1:24" x14ac:dyDescent="0.25">
      <c r="A1059">
        <v>1178</v>
      </c>
      <c r="B1059" t="s">
        <v>2688</v>
      </c>
      <c r="C1059" t="s">
        <v>2689</v>
      </c>
      <c r="D1059" t="s">
        <v>333</v>
      </c>
      <c r="G1059" s="2">
        <v>37803</v>
      </c>
      <c r="H1059" s="2">
        <v>43585</v>
      </c>
      <c r="I1059" t="s">
        <v>226</v>
      </c>
      <c r="J1059" t="s">
        <v>211</v>
      </c>
      <c r="K1059" t="s">
        <v>608</v>
      </c>
      <c r="L1059" t="s">
        <v>213</v>
      </c>
      <c r="O1059">
        <v>0</v>
      </c>
      <c r="Q1059" s="2"/>
      <c r="S1059">
        <v>0</v>
      </c>
      <c r="T1059" t="s">
        <v>213</v>
      </c>
      <c r="W1059" t="s">
        <v>214</v>
      </c>
      <c r="X1059">
        <v>0</v>
      </c>
    </row>
    <row r="1060" spans="1:24" x14ac:dyDescent="0.25">
      <c r="A1060">
        <v>1179</v>
      </c>
      <c r="B1060" t="s">
        <v>2690</v>
      </c>
      <c r="C1060" t="s">
        <v>2691</v>
      </c>
      <c r="D1060" t="s">
        <v>633</v>
      </c>
      <c r="G1060" s="2">
        <v>37803</v>
      </c>
      <c r="H1060" s="2">
        <v>43585</v>
      </c>
      <c r="I1060" t="s">
        <v>218</v>
      </c>
      <c r="J1060" t="s">
        <v>211</v>
      </c>
      <c r="K1060" t="s">
        <v>608</v>
      </c>
      <c r="L1060" t="s">
        <v>213</v>
      </c>
      <c r="O1060">
        <v>0</v>
      </c>
      <c r="Q1060" s="2"/>
      <c r="S1060">
        <v>0</v>
      </c>
      <c r="T1060" t="s">
        <v>213</v>
      </c>
      <c r="W1060" t="s">
        <v>214</v>
      </c>
      <c r="X1060">
        <v>0</v>
      </c>
    </row>
    <row r="1061" spans="1:24" x14ac:dyDescent="0.25">
      <c r="A1061">
        <v>1180</v>
      </c>
      <c r="B1061" t="s">
        <v>2692</v>
      </c>
      <c r="C1061" t="s">
        <v>2693</v>
      </c>
      <c r="D1061" t="s">
        <v>338</v>
      </c>
      <c r="G1061" s="2">
        <v>37803</v>
      </c>
      <c r="H1061" s="2">
        <v>43585</v>
      </c>
      <c r="I1061" t="s">
        <v>226</v>
      </c>
      <c r="J1061" t="s">
        <v>211</v>
      </c>
      <c r="K1061" t="s">
        <v>608</v>
      </c>
      <c r="L1061" t="s">
        <v>213</v>
      </c>
      <c r="O1061">
        <v>0</v>
      </c>
      <c r="Q1061" s="2"/>
      <c r="S1061">
        <v>0</v>
      </c>
      <c r="T1061" t="s">
        <v>213</v>
      </c>
      <c r="W1061" t="s">
        <v>214</v>
      </c>
      <c r="X1061">
        <v>0</v>
      </c>
    </row>
    <row r="1062" spans="1:24" x14ac:dyDescent="0.25">
      <c r="A1062">
        <v>1181</v>
      </c>
      <c r="B1062" t="s">
        <v>2694</v>
      </c>
      <c r="C1062" t="s">
        <v>2695</v>
      </c>
      <c r="D1062" t="s">
        <v>232</v>
      </c>
      <c r="G1062" s="2">
        <v>37937</v>
      </c>
      <c r="H1062" s="2"/>
      <c r="I1062" t="s">
        <v>226</v>
      </c>
      <c r="J1062" t="s">
        <v>211</v>
      </c>
      <c r="K1062" t="s">
        <v>641</v>
      </c>
      <c r="L1062" t="s">
        <v>213</v>
      </c>
      <c r="O1062">
        <v>0</v>
      </c>
      <c r="Q1062" s="2"/>
      <c r="S1062">
        <v>0</v>
      </c>
      <c r="T1062" t="s">
        <v>213</v>
      </c>
      <c r="W1062" t="s">
        <v>214</v>
      </c>
      <c r="X1062">
        <v>0</v>
      </c>
    </row>
    <row r="1063" spans="1:24" x14ac:dyDescent="0.25">
      <c r="A1063">
        <v>1182</v>
      </c>
      <c r="B1063" t="s">
        <v>2696</v>
      </c>
      <c r="C1063" t="s">
        <v>2697</v>
      </c>
      <c r="D1063" t="s">
        <v>633</v>
      </c>
      <c r="G1063" s="2">
        <v>37937</v>
      </c>
      <c r="H1063" s="2"/>
      <c r="I1063" t="s">
        <v>218</v>
      </c>
      <c r="J1063" t="s">
        <v>211</v>
      </c>
      <c r="K1063" t="s">
        <v>641</v>
      </c>
      <c r="L1063" t="s">
        <v>213</v>
      </c>
      <c r="O1063">
        <v>0</v>
      </c>
      <c r="Q1063" s="2"/>
      <c r="S1063">
        <v>0</v>
      </c>
      <c r="T1063" t="s">
        <v>213</v>
      </c>
      <c r="W1063" t="s">
        <v>214</v>
      </c>
      <c r="X1063">
        <v>0</v>
      </c>
    </row>
    <row r="1064" spans="1:24" x14ac:dyDescent="0.25">
      <c r="A1064">
        <v>1183</v>
      </c>
      <c r="B1064" t="s">
        <v>2698</v>
      </c>
      <c r="C1064" t="s">
        <v>2699</v>
      </c>
      <c r="D1064" t="s">
        <v>333</v>
      </c>
      <c r="G1064" s="2">
        <v>37937</v>
      </c>
      <c r="H1064" s="2"/>
      <c r="I1064" t="s">
        <v>226</v>
      </c>
      <c r="J1064" t="s">
        <v>211</v>
      </c>
      <c r="K1064" t="s">
        <v>641</v>
      </c>
      <c r="L1064" t="s">
        <v>213</v>
      </c>
      <c r="O1064">
        <v>0</v>
      </c>
      <c r="Q1064" s="2"/>
      <c r="S1064">
        <v>0</v>
      </c>
      <c r="T1064" t="s">
        <v>213</v>
      </c>
      <c r="W1064" t="s">
        <v>214</v>
      </c>
      <c r="X1064">
        <v>0</v>
      </c>
    </row>
    <row r="1065" spans="1:24" x14ac:dyDescent="0.25">
      <c r="A1065">
        <v>1184</v>
      </c>
      <c r="B1065" t="s">
        <v>2700</v>
      </c>
      <c r="C1065" t="s">
        <v>2701</v>
      </c>
      <c r="D1065" t="s">
        <v>338</v>
      </c>
      <c r="G1065" s="2">
        <v>37937</v>
      </c>
      <c r="H1065" s="2"/>
      <c r="I1065" t="s">
        <v>226</v>
      </c>
      <c r="J1065" t="s">
        <v>211</v>
      </c>
      <c r="K1065" t="s">
        <v>641</v>
      </c>
      <c r="L1065" t="s">
        <v>213</v>
      </c>
      <c r="O1065">
        <v>0</v>
      </c>
      <c r="Q1065" s="2"/>
      <c r="S1065">
        <v>0</v>
      </c>
      <c r="T1065" t="s">
        <v>213</v>
      </c>
      <c r="W1065" t="s">
        <v>214</v>
      </c>
      <c r="X1065">
        <v>0</v>
      </c>
    </row>
    <row r="1066" spans="1:24" x14ac:dyDescent="0.25">
      <c r="A1066">
        <v>1185</v>
      </c>
      <c r="B1066" t="s">
        <v>2702</v>
      </c>
      <c r="C1066" t="s">
        <v>2703</v>
      </c>
      <c r="D1066" t="s">
        <v>232</v>
      </c>
      <c r="G1066" s="2">
        <v>37987</v>
      </c>
      <c r="H1066" s="2">
        <v>41426</v>
      </c>
      <c r="I1066" t="s">
        <v>226</v>
      </c>
      <c r="J1066" t="s">
        <v>211</v>
      </c>
      <c r="K1066" t="s">
        <v>663</v>
      </c>
      <c r="L1066" t="s">
        <v>213</v>
      </c>
      <c r="O1066">
        <v>0</v>
      </c>
      <c r="Q1066" s="2"/>
      <c r="S1066">
        <v>0</v>
      </c>
      <c r="T1066" t="s">
        <v>213</v>
      </c>
      <c r="W1066" t="s">
        <v>214</v>
      </c>
      <c r="X1066">
        <v>0</v>
      </c>
    </row>
    <row r="1067" spans="1:24" x14ac:dyDescent="0.25">
      <c r="A1067">
        <v>1186</v>
      </c>
      <c r="B1067" t="s">
        <v>2704</v>
      </c>
      <c r="C1067" t="s">
        <v>2705</v>
      </c>
      <c r="D1067" t="s">
        <v>633</v>
      </c>
      <c r="G1067" s="2">
        <v>37987</v>
      </c>
      <c r="H1067" s="2">
        <v>41426</v>
      </c>
      <c r="I1067" t="s">
        <v>218</v>
      </c>
      <c r="J1067" t="s">
        <v>211</v>
      </c>
      <c r="K1067" t="s">
        <v>663</v>
      </c>
      <c r="L1067" t="s">
        <v>213</v>
      </c>
      <c r="O1067">
        <v>0</v>
      </c>
      <c r="Q1067" s="2"/>
      <c r="S1067">
        <v>0</v>
      </c>
      <c r="T1067" t="s">
        <v>213</v>
      </c>
      <c r="W1067" t="s">
        <v>214</v>
      </c>
      <c r="X1067">
        <v>0</v>
      </c>
    </row>
    <row r="1068" spans="1:24" x14ac:dyDescent="0.25">
      <c r="A1068">
        <v>1187</v>
      </c>
      <c r="B1068" t="s">
        <v>2706</v>
      </c>
      <c r="C1068" t="s">
        <v>2707</v>
      </c>
      <c r="D1068" t="s">
        <v>333</v>
      </c>
      <c r="G1068" s="2">
        <v>37987</v>
      </c>
      <c r="H1068" s="2">
        <v>41426</v>
      </c>
      <c r="I1068" t="s">
        <v>226</v>
      </c>
      <c r="J1068" t="s">
        <v>211</v>
      </c>
      <c r="K1068" t="s">
        <v>663</v>
      </c>
      <c r="L1068" t="s">
        <v>213</v>
      </c>
      <c r="O1068">
        <v>0</v>
      </c>
      <c r="Q1068" s="2"/>
      <c r="S1068">
        <v>0</v>
      </c>
      <c r="T1068" t="s">
        <v>213</v>
      </c>
      <c r="W1068" t="s">
        <v>214</v>
      </c>
      <c r="X1068">
        <v>0</v>
      </c>
    </row>
    <row r="1069" spans="1:24" x14ac:dyDescent="0.25">
      <c r="A1069">
        <v>1188</v>
      </c>
      <c r="B1069" t="s">
        <v>2708</v>
      </c>
      <c r="C1069" t="s">
        <v>2709</v>
      </c>
      <c r="D1069" t="s">
        <v>338</v>
      </c>
      <c r="G1069" s="2">
        <v>37987</v>
      </c>
      <c r="H1069" s="2">
        <v>41426</v>
      </c>
      <c r="I1069" t="s">
        <v>226</v>
      </c>
      <c r="J1069" t="s">
        <v>211</v>
      </c>
      <c r="K1069" t="s">
        <v>663</v>
      </c>
      <c r="L1069" t="s">
        <v>213</v>
      </c>
      <c r="O1069">
        <v>0</v>
      </c>
      <c r="Q1069" s="2"/>
      <c r="S1069">
        <v>0</v>
      </c>
      <c r="T1069" t="s">
        <v>213</v>
      </c>
      <c r="W1069" t="s">
        <v>214</v>
      </c>
      <c r="X1069">
        <v>0</v>
      </c>
    </row>
    <row r="1070" spans="1:24" x14ac:dyDescent="0.25">
      <c r="A1070">
        <v>2379</v>
      </c>
      <c r="B1070" t="s">
        <v>2710</v>
      </c>
      <c r="C1070" t="s">
        <v>2711</v>
      </c>
      <c r="D1070" t="s">
        <v>256</v>
      </c>
      <c r="G1070" s="2">
        <v>40909</v>
      </c>
      <c r="H1070" s="2">
        <v>42643</v>
      </c>
      <c r="I1070" t="s">
        <v>226</v>
      </c>
      <c r="J1070" t="s">
        <v>211</v>
      </c>
      <c r="K1070" t="s">
        <v>1214</v>
      </c>
      <c r="L1070" t="s">
        <v>213</v>
      </c>
      <c r="O1070">
        <v>0</v>
      </c>
      <c r="Q1070" s="2"/>
      <c r="S1070">
        <v>0</v>
      </c>
      <c r="T1070" t="s">
        <v>213</v>
      </c>
      <c r="W1070" t="s">
        <v>214</v>
      </c>
      <c r="X1070">
        <v>0</v>
      </c>
    </row>
    <row r="1071" spans="1:24" x14ac:dyDescent="0.25">
      <c r="A1071">
        <v>2380</v>
      </c>
      <c r="B1071" t="s">
        <v>2712</v>
      </c>
      <c r="C1071" t="s">
        <v>2713</v>
      </c>
      <c r="D1071" t="s">
        <v>210</v>
      </c>
      <c r="G1071" s="2">
        <v>40909</v>
      </c>
      <c r="H1071" s="2">
        <v>42643</v>
      </c>
      <c r="J1071" t="s">
        <v>211</v>
      </c>
      <c r="K1071" t="s">
        <v>1214</v>
      </c>
      <c r="L1071" t="s">
        <v>213</v>
      </c>
      <c r="O1071">
        <v>0</v>
      </c>
      <c r="Q1071" s="2"/>
      <c r="S1071">
        <v>0</v>
      </c>
      <c r="T1071" t="s">
        <v>213</v>
      </c>
      <c r="W1071" t="s">
        <v>214</v>
      </c>
      <c r="X1071">
        <v>0</v>
      </c>
    </row>
    <row r="1072" spans="1:24" x14ac:dyDescent="0.25">
      <c r="A1072">
        <v>1193</v>
      </c>
      <c r="B1072" t="s">
        <v>2714</v>
      </c>
      <c r="C1072" t="s">
        <v>2715</v>
      </c>
      <c r="D1072" t="s">
        <v>222</v>
      </c>
      <c r="G1072" s="2">
        <v>38169</v>
      </c>
      <c r="H1072" s="2">
        <v>43951</v>
      </c>
      <c r="I1072" t="s">
        <v>218</v>
      </c>
      <c r="J1072" t="s">
        <v>211</v>
      </c>
      <c r="K1072" t="s">
        <v>821</v>
      </c>
      <c r="L1072" t="s">
        <v>213</v>
      </c>
      <c r="O1072">
        <v>0</v>
      </c>
      <c r="Q1072" s="2"/>
      <c r="S1072">
        <v>0</v>
      </c>
      <c r="T1072" t="s">
        <v>213</v>
      </c>
      <c r="W1072" t="s">
        <v>214</v>
      </c>
      <c r="X1072">
        <v>0</v>
      </c>
    </row>
    <row r="1073" spans="1:24" x14ac:dyDescent="0.25">
      <c r="A1073">
        <v>1194</v>
      </c>
      <c r="B1073" t="s">
        <v>2716</v>
      </c>
      <c r="C1073" t="s">
        <v>2717</v>
      </c>
      <c r="D1073" t="s">
        <v>225</v>
      </c>
      <c r="G1073" s="2">
        <v>38047</v>
      </c>
      <c r="H1073" s="2">
        <v>43951</v>
      </c>
      <c r="I1073" t="s">
        <v>226</v>
      </c>
      <c r="J1073" t="s">
        <v>211</v>
      </c>
      <c r="K1073" t="s">
        <v>821</v>
      </c>
      <c r="L1073" t="s">
        <v>213</v>
      </c>
      <c r="O1073">
        <v>6</v>
      </c>
      <c r="Q1073" s="2"/>
      <c r="S1073">
        <v>0</v>
      </c>
      <c r="T1073" t="s">
        <v>213</v>
      </c>
      <c r="W1073" t="s">
        <v>214</v>
      </c>
      <c r="X1073">
        <v>0</v>
      </c>
    </row>
    <row r="1074" spans="1:24" x14ac:dyDescent="0.25">
      <c r="A1074">
        <v>1195</v>
      </c>
      <c r="B1074" t="s">
        <v>2718</v>
      </c>
      <c r="C1074" t="s">
        <v>2719</v>
      </c>
      <c r="D1074" t="s">
        <v>229</v>
      </c>
      <c r="G1074" s="2">
        <v>38169</v>
      </c>
      <c r="H1074" s="2">
        <v>43951</v>
      </c>
      <c r="I1074" t="s">
        <v>226</v>
      </c>
      <c r="J1074" t="s">
        <v>211</v>
      </c>
      <c r="K1074" t="s">
        <v>821</v>
      </c>
      <c r="L1074" t="s">
        <v>213</v>
      </c>
      <c r="O1074">
        <v>0</v>
      </c>
      <c r="Q1074" s="2"/>
      <c r="S1074">
        <v>0</v>
      </c>
      <c r="T1074" t="s">
        <v>213</v>
      </c>
      <c r="W1074" t="s">
        <v>214</v>
      </c>
      <c r="X1074">
        <v>0</v>
      </c>
    </row>
    <row r="1075" spans="1:24" x14ac:dyDescent="0.25">
      <c r="A1075">
        <v>1196</v>
      </c>
      <c r="B1075" t="s">
        <v>2720</v>
      </c>
      <c r="C1075" t="s">
        <v>2721</v>
      </c>
      <c r="D1075" t="s">
        <v>235</v>
      </c>
      <c r="G1075" s="2">
        <v>38169</v>
      </c>
      <c r="H1075" s="2">
        <v>43951</v>
      </c>
      <c r="I1075" t="s">
        <v>218</v>
      </c>
      <c r="J1075" t="s">
        <v>211</v>
      </c>
      <c r="K1075" t="s">
        <v>821</v>
      </c>
      <c r="L1075" t="s">
        <v>213</v>
      </c>
      <c r="O1075">
        <v>0</v>
      </c>
      <c r="Q1075" s="2"/>
      <c r="S1075">
        <v>0</v>
      </c>
      <c r="T1075" t="s">
        <v>213</v>
      </c>
      <c r="W1075" t="s">
        <v>214</v>
      </c>
      <c r="X1075">
        <v>0</v>
      </c>
    </row>
    <row r="1076" spans="1:24" x14ac:dyDescent="0.25">
      <c r="A1076">
        <v>1197</v>
      </c>
      <c r="B1076" t="s">
        <v>2722</v>
      </c>
      <c r="C1076" t="s">
        <v>2723</v>
      </c>
      <c r="D1076" t="s">
        <v>238</v>
      </c>
      <c r="G1076" s="2">
        <v>38047</v>
      </c>
      <c r="H1076" s="2">
        <v>43951</v>
      </c>
      <c r="I1076" t="s">
        <v>218</v>
      </c>
      <c r="J1076" t="s">
        <v>211</v>
      </c>
      <c r="K1076" t="s">
        <v>821</v>
      </c>
      <c r="L1076" t="s">
        <v>213</v>
      </c>
      <c r="O1076">
        <v>8</v>
      </c>
      <c r="Q1076" s="2"/>
      <c r="S1076">
        <v>0</v>
      </c>
      <c r="T1076" t="s">
        <v>213</v>
      </c>
      <c r="W1076" t="s">
        <v>214</v>
      </c>
      <c r="X1076">
        <v>0</v>
      </c>
    </row>
    <row r="1077" spans="1:24" x14ac:dyDescent="0.25">
      <c r="A1077">
        <v>1198</v>
      </c>
      <c r="B1077" t="s">
        <v>2724</v>
      </c>
      <c r="C1077" t="s">
        <v>2725</v>
      </c>
      <c r="D1077" t="s">
        <v>356</v>
      </c>
      <c r="G1077" s="2">
        <v>38047</v>
      </c>
      <c r="H1077" s="2">
        <v>43951</v>
      </c>
      <c r="I1077" t="s">
        <v>218</v>
      </c>
      <c r="J1077" t="s">
        <v>211</v>
      </c>
      <c r="K1077" t="s">
        <v>821</v>
      </c>
      <c r="L1077" t="s">
        <v>213</v>
      </c>
      <c r="O1077">
        <v>1044</v>
      </c>
      <c r="Q1077" s="2"/>
      <c r="S1077">
        <v>0</v>
      </c>
      <c r="T1077" t="s">
        <v>213</v>
      </c>
      <c r="W1077" t="s">
        <v>214</v>
      </c>
      <c r="X1077">
        <v>0</v>
      </c>
    </row>
    <row r="1078" spans="1:24" x14ac:dyDescent="0.25">
      <c r="A1078">
        <v>1199</v>
      </c>
      <c r="B1078" t="s">
        <v>2726</v>
      </c>
      <c r="C1078" t="s">
        <v>2727</v>
      </c>
      <c r="D1078" t="s">
        <v>630</v>
      </c>
      <c r="G1078" s="2">
        <v>38169</v>
      </c>
      <c r="H1078" s="2">
        <v>43951</v>
      </c>
      <c r="I1078" t="s">
        <v>218</v>
      </c>
      <c r="J1078" t="s">
        <v>211</v>
      </c>
      <c r="K1078" t="s">
        <v>821</v>
      </c>
      <c r="L1078" t="s">
        <v>213</v>
      </c>
      <c r="O1078">
        <v>0</v>
      </c>
      <c r="Q1078" s="2"/>
      <c r="S1078">
        <v>0</v>
      </c>
      <c r="T1078" t="s">
        <v>213</v>
      </c>
      <c r="W1078" t="s">
        <v>214</v>
      </c>
      <c r="X1078">
        <v>0</v>
      </c>
    </row>
    <row r="1079" spans="1:24" x14ac:dyDescent="0.25">
      <c r="A1079">
        <v>1200</v>
      </c>
      <c r="B1079" t="s">
        <v>2728</v>
      </c>
      <c r="C1079" t="s">
        <v>2729</v>
      </c>
      <c r="D1079" t="s">
        <v>294</v>
      </c>
      <c r="G1079" s="2">
        <v>38169</v>
      </c>
      <c r="H1079" s="2">
        <v>43951</v>
      </c>
      <c r="I1079" t="s">
        <v>226</v>
      </c>
      <c r="J1079" t="s">
        <v>211</v>
      </c>
      <c r="K1079" t="s">
        <v>821</v>
      </c>
      <c r="L1079" t="s">
        <v>213</v>
      </c>
      <c r="O1079">
        <v>0</v>
      </c>
      <c r="Q1079" s="2"/>
      <c r="S1079">
        <v>0</v>
      </c>
      <c r="T1079" t="s">
        <v>213</v>
      </c>
      <c r="W1079" t="s">
        <v>214</v>
      </c>
      <c r="X1079">
        <v>0</v>
      </c>
    </row>
    <row r="1080" spans="1:24" x14ac:dyDescent="0.25">
      <c r="A1080">
        <v>1201</v>
      </c>
      <c r="B1080" t="s">
        <v>2730</v>
      </c>
      <c r="C1080" t="s">
        <v>2731</v>
      </c>
      <c r="D1080" t="s">
        <v>314</v>
      </c>
      <c r="G1080" s="2">
        <v>38047</v>
      </c>
      <c r="H1080" s="2">
        <v>43951</v>
      </c>
      <c r="I1080" t="s">
        <v>226</v>
      </c>
      <c r="J1080" t="s">
        <v>211</v>
      </c>
      <c r="K1080" t="s">
        <v>821</v>
      </c>
      <c r="L1080" t="s">
        <v>213</v>
      </c>
      <c r="O1080">
        <v>1445</v>
      </c>
      <c r="Q1080" s="2"/>
      <c r="S1080">
        <v>0</v>
      </c>
      <c r="T1080" t="s">
        <v>213</v>
      </c>
      <c r="W1080" t="s">
        <v>214</v>
      </c>
      <c r="X1080">
        <v>0</v>
      </c>
    </row>
    <row r="1081" spans="1:24" x14ac:dyDescent="0.25">
      <c r="A1081">
        <v>1202</v>
      </c>
      <c r="B1081" t="s">
        <v>2732</v>
      </c>
      <c r="C1081" t="s">
        <v>2733</v>
      </c>
      <c r="D1081" t="s">
        <v>303</v>
      </c>
      <c r="G1081" s="2">
        <v>38169</v>
      </c>
      <c r="H1081" s="2">
        <v>43951</v>
      </c>
      <c r="I1081" t="s">
        <v>226</v>
      </c>
      <c r="J1081" t="s">
        <v>211</v>
      </c>
      <c r="K1081" t="s">
        <v>821</v>
      </c>
      <c r="L1081" t="s">
        <v>213</v>
      </c>
      <c r="O1081">
        <v>0</v>
      </c>
      <c r="Q1081" s="2"/>
      <c r="S1081">
        <v>0</v>
      </c>
      <c r="T1081" t="s">
        <v>213</v>
      </c>
      <c r="W1081" t="s">
        <v>214</v>
      </c>
      <c r="X1081">
        <v>0</v>
      </c>
    </row>
    <row r="1082" spans="1:24" x14ac:dyDescent="0.25">
      <c r="A1082">
        <v>1203</v>
      </c>
      <c r="B1082" t="s">
        <v>2734</v>
      </c>
      <c r="C1082" t="s">
        <v>2735</v>
      </c>
      <c r="D1082" t="s">
        <v>311</v>
      </c>
      <c r="G1082" s="2">
        <v>38047</v>
      </c>
      <c r="H1082" s="2">
        <v>43951</v>
      </c>
      <c r="I1082" t="s">
        <v>226</v>
      </c>
      <c r="J1082" t="s">
        <v>211</v>
      </c>
      <c r="K1082" t="s">
        <v>821</v>
      </c>
      <c r="L1082" t="s">
        <v>213</v>
      </c>
      <c r="O1082">
        <v>1657</v>
      </c>
      <c r="Q1082" s="2"/>
      <c r="S1082">
        <v>0</v>
      </c>
      <c r="T1082" t="s">
        <v>213</v>
      </c>
      <c r="W1082" t="s">
        <v>214</v>
      </c>
      <c r="X1082">
        <v>0</v>
      </c>
    </row>
    <row r="1083" spans="1:24" x14ac:dyDescent="0.25">
      <c r="A1083">
        <v>1204</v>
      </c>
      <c r="B1083" t="s">
        <v>2736</v>
      </c>
      <c r="C1083" t="s">
        <v>2737</v>
      </c>
      <c r="D1083" t="s">
        <v>297</v>
      </c>
      <c r="G1083" s="2">
        <v>38169</v>
      </c>
      <c r="H1083" s="2">
        <v>43951</v>
      </c>
      <c r="I1083" t="s">
        <v>226</v>
      </c>
      <c r="J1083" t="s">
        <v>211</v>
      </c>
      <c r="K1083" t="s">
        <v>821</v>
      </c>
      <c r="L1083" t="s">
        <v>213</v>
      </c>
      <c r="O1083">
        <v>0</v>
      </c>
      <c r="Q1083" s="2"/>
      <c r="S1083">
        <v>0</v>
      </c>
      <c r="T1083" t="s">
        <v>213</v>
      </c>
      <c r="W1083" t="s">
        <v>214</v>
      </c>
      <c r="X1083">
        <v>0</v>
      </c>
    </row>
    <row r="1084" spans="1:24" x14ac:dyDescent="0.25">
      <c r="A1084">
        <v>1205</v>
      </c>
      <c r="B1084" t="s">
        <v>2738</v>
      </c>
      <c r="C1084" t="s">
        <v>2739</v>
      </c>
      <c r="D1084" t="s">
        <v>656</v>
      </c>
      <c r="G1084" s="2">
        <v>38169</v>
      </c>
      <c r="H1084" s="2">
        <v>43951</v>
      </c>
      <c r="I1084" t="s">
        <v>226</v>
      </c>
      <c r="J1084" t="s">
        <v>211</v>
      </c>
      <c r="K1084" t="s">
        <v>821</v>
      </c>
      <c r="L1084" t="s">
        <v>213</v>
      </c>
      <c r="O1084">
        <v>0</v>
      </c>
      <c r="Q1084" s="2"/>
      <c r="S1084">
        <v>0</v>
      </c>
      <c r="T1084" t="s">
        <v>213</v>
      </c>
      <c r="W1084" t="s">
        <v>214</v>
      </c>
      <c r="X1084">
        <v>0</v>
      </c>
    </row>
    <row r="1085" spans="1:24" x14ac:dyDescent="0.25">
      <c r="A1085">
        <v>1206</v>
      </c>
      <c r="B1085" t="s">
        <v>2740</v>
      </c>
      <c r="C1085" t="s">
        <v>2741</v>
      </c>
      <c r="D1085" t="s">
        <v>222</v>
      </c>
      <c r="G1085" s="2">
        <v>38292</v>
      </c>
      <c r="H1085" s="2"/>
      <c r="I1085" t="s">
        <v>218</v>
      </c>
      <c r="J1085" t="s">
        <v>211</v>
      </c>
      <c r="K1085" t="s">
        <v>687</v>
      </c>
      <c r="L1085" t="s">
        <v>213</v>
      </c>
      <c r="O1085">
        <v>0</v>
      </c>
      <c r="Q1085" s="2"/>
      <c r="S1085">
        <v>0</v>
      </c>
      <c r="T1085" t="s">
        <v>900</v>
      </c>
      <c r="W1085" t="s">
        <v>214</v>
      </c>
      <c r="X1085">
        <v>0</v>
      </c>
    </row>
    <row r="1086" spans="1:24" x14ac:dyDescent="0.25">
      <c r="A1086">
        <v>1207</v>
      </c>
      <c r="B1086" t="s">
        <v>2742</v>
      </c>
      <c r="C1086" t="s">
        <v>2743</v>
      </c>
      <c r="D1086" t="s">
        <v>225</v>
      </c>
      <c r="F1086" t="s">
        <v>424</v>
      </c>
      <c r="G1086" s="2">
        <v>38292</v>
      </c>
      <c r="H1086" s="2"/>
      <c r="I1086" t="s">
        <v>226</v>
      </c>
      <c r="J1086" t="s">
        <v>211</v>
      </c>
      <c r="K1086" t="s">
        <v>687</v>
      </c>
      <c r="L1086" t="s">
        <v>213</v>
      </c>
      <c r="O1086">
        <v>38</v>
      </c>
      <c r="Q1086" s="2"/>
      <c r="S1086">
        <v>0</v>
      </c>
      <c r="T1086" t="s">
        <v>213</v>
      </c>
      <c r="W1086" t="s">
        <v>214</v>
      </c>
      <c r="X1086">
        <v>0</v>
      </c>
    </row>
    <row r="1087" spans="1:24" x14ac:dyDescent="0.25">
      <c r="A1087">
        <v>1208</v>
      </c>
      <c r="B1087" t="s">
        <v>2744</v>
      </c>
      <c r="C1087" t="s">
        <v>2745</v>
      </c>
      <c r="D1087" t="s">
        <v>229</v>
      </c>
      <c r="G1087" s="2">
        <v>38292</v>
      </c>
      <c r="H1087" s="2"/>
      <c r="I1087" t="s">
        <v>226</v>
      </c>
      <c r="J1087" t="s">
        <v>211</v>
      </c>
      <c r="K1087" t="s">
        <v>687</v>
      </c>
      <c r="L1087" t="s">
        <v>213</v>
      </c>
      <c r="O1087">
        <v>0</v>
      </c>
      <c r="Q1087" s="2"/>
      <c r="S1087">
        <v>0</v>
      </c>
      <c r="T1087" t="s">
        <v>900</v>
      </c>
      <c r="W1087" t="s">
        <v>214</v>
      </c>
      <c r="X1087">
        <v>0</v>
      </c>
    </row>
    <row r="1088" spans="1:24" x14ac:dyDescent="0.25">
      <c r="A1088">
        <v>1209</v>
      </c>
      <c r="B1088" t="s">
        <v>2746</v>
      </c>
      <c r="C1088" t="s">
        <v>2747</v>
      </c>
      <c r="D1088" t="s">
        <v>235</v>
      </c>
      <c r="G1088" s="2">
        <v>38292</v>
      </c>
      <c r="H1088" s="2"/>
      <c r="I1088" t="s">
        <v>218</v>
      </c>
      <c r="J1088" t="s">
        <v>211</v>
      </c>
      <c r="K1088" t="s">
        <v>687</v>
      </c>
      <c r="L1088" t="s">
        <v>213</v>
      </c>
      <c r="O1088">
        <v>0</v>
      </c>
      <c r="Q1088" s="2"/>
      <c r="S1088">
        <v>0</v>
      </c>
      <c r="T1088" t="s">
        <v>213</v>
      </c>
      <c r="W1088" t="s">
        <v>214</v>
      </c>
      <c r="X1088">
        <v>0</v>
      </c>
    </row>
    <row r="1089" spans="1:24" x14ac:dyDescent="0.25">
      <c r="A1089">
        <v>1210</v>
      </c>
      <c r="B1089" t="s">
        <v>2748</v>
      </c>
      <c r="C1089" t="s">
        <v>2749</v>
      </c>
      <c r="D1089" t="s">
        <v>238</v>
      </c>
      <c r="G1089" s="2">
        <v>38292</v>
      </c>
      <c r="H1089" s="2"/>
      <c r="I1089" t="s">
        <v>218</v>
      </c>
      <c r="J1089" t="s">
        <v>211</v>
      </c>
      <c r="K1089" t="s">
        <v>687</v>
      </c>
      <c r="L1089" t="s">
        <v>213</v>
      </c>
      <c r="O1089">
        <v>8</v>
      </c>
      <c r="Q1089" s="2"/>
      <c r="S1089">
        <v>0</v>
      </c>
      <c r="T1089" t="s">
        <v>213</v>
      </c>
      <c r="W1089" t="s">
        <v>214</v>
      </c>
      <c r="X1089">
        <v>0</v>
      </c>
    </row>
    <row r="1090" spans="1:24" x14ac:dyDescent="0.25">
      <c r="A1090">
        <v>1211</v>
      </c>
      <c r="B1090" t="s">
        <v>2750</v>
      </c>
      <c r="C1090" t="s">
        <v>2751</v>
      </c>
      <c r="D1090" t="s">
        <v>356</v>
      </c>
      <c r="G1090" s="2">
        <v>38292</v>
      </c>
      <c r="H1090" s="2"/>
      <c r="I1090" t="s">
        <v>218</v>
      </c>
      <c r="J1090" t="s">
        <v>211</v>
      </c>
      <c r="K1090" t="s">
        <v>687</v>
      </c>
      <c r="L1090" t="s">
        <v>213</v>
      </c>
      <c r="O1090">
        <v>1044</v>
      </c>
      <c r="Q1090" s="2"/>
      <c r="S1090">
        <v>0</v>
      </c>
      <c r="T1090" t="s">
        <v>213</v>
      </c>
      <c r="W1090" t="s">
        <v>214</v>
      </c>
      <c r="X1090">
        <v>0</v>
      </c>
    </row>
    <row r="1091" spans="1:24" x14ac:dyDescent="0.25">
      <c r="A1091">
        <v>1212</v>
      </c>
      <c r="B1091" t="s">
        <v>2752</v>
      </c>
      <c r="C1091" t="s">
        <v>2753</v>
      </c>
      <c r="D1091" t="s">
        <v>630</v>
      </c>
      <c r="G1091" s="2">
        <v>38292</v>
      </c>
      <c r="H1091" s="2"/>
      <c r="I1091" t="s">
        <v>218</v>
      </c>
      <c r="J1091" t="s">
        <v>211</v>
      </c>
      <c r="K1091" t="s">
        <v>687</v>
      </c>
      <c r="L1091" t="s">
        <v>213</v>
      </c>
      <c r="O1091">
        <v>0</v>
      </c>
      <c r="Q1091" s="2"/>
      <c r="S1091">
        <v>0</v>
      </c>
      <c r="T1091" t="s">
        <v>213</v>
      </c>
      <c r="W1091" t="s">
        <v>214</v>
      </c>
      <c r="X1091">
        <v>0</v>
      </c>
    </row>
    <row r="1092" spans="1:24" x14ac:dyDescent="0.25">
      <c r="A1092">
        <v>1213</v>
      </c>
      <c r="B1092" t="s">
        <v>2754</v>
      </c>
      <c r="C1092" t="s">
        <v>2755</v>
      </c>
      <c r="D1092" t="s">
        <v>294</v>
      </c>
      <c r="G1092" s="2">
        <v>38292</v>
      </c>
      <c r="H1092" s="2"/>
      <c r="I1092" t="s">
        <v>226</v>
      </c>
      <c r="J1092" t="s">
        <v>211</v>
      </c>
      <c r="K1092" t="s">
        <v>687</v>
      </c>
      <c r="L1092" t="s">
        <v>213</v>
      </c>
      <c r="O1092">
        <v>0</v>
      </c>
      <c r="Q1092" s="2"/>
      <c r="S1092">
        <v>0</v>
      </c>
      <c r="T1092" t="s">
        <v>213</v>
      </c>
      <c r="W1092" t="s">
        <v>214</v>
      </c>
      <c r="X1092">
        <v>0</v>
      </c>
    </row>
    <row r="1093" spans="1:24" x14ac:dyDescent="0.25">
      <c r="A1093">
        <v>1214</v>
      </c>
      <c r="B1093" t="s">
        <v>2756</v>
      </c>
      <c r="C1093" t="s">
        <v>2757</v>
      </c>
      <c r="D1093" t="s">
        <v>314</v>
      </c>
      <c r="G1093" s="2">
        <v>38292</v>
      </c>
      <c r="H1093" s="2"/>
      <c r="I1093" t="s">
        <v>226</v>
      </c>
      <c r="J1093" t="s">
        <v>211</v>
      </c>
      <c r="K1093" t="s">
        <v>687</v>
      </c>
      <c r="L1093" t="s">
        <v>213</v>
      </c>
      <c r="O1093">
        <v>11</v>
      </c>
      <c r="Q1093" s="2"/>
      <c r="S1093">
        <v>0</v>
      </c>
      <c r="T1093" t="s">
        <v>213</v>
      </c>
      <c r="W1093" t="s">
        <v>214</v>
      </c>
      <c r="X1093">
        <v>0</v>
      </c>
    </row>
    <row r="1094" spans="1:24" x14ac:dyDescent="0.25">
      <c r="A1094">
        <v>1215</v>
      </c>
      <c r="B1094" t="s">
        <v>2758</v>
      </c>
      <c r="C1094" t="s">
        <v>2759</v>
      </c>
      <c r="D1094" t="s">
        <v>303</v>
      </c>
      <c r="G1094" s="2">
        <v>38292</v>
      </c>
      <c r="H1094" s="2"/>
      <c r="I1094" t="s">
        <v>226</v>
      </c>
      <c r="J1094" t="s">
        <v>211</v>
      </c>
      <c r="K1094" t="s">
        <v>687</v>
      </c>
      <c r="L1094" t="s">
        <v>213</v>
      </c>
      <c r="O1094">
        <v>0</v>
      </c>
      <c r="Q1094" s="2"/>
      <c r="S1094">
        <v>0</v>
      </c>
      <c r="T1094" t="s">
        <v>213</v>
      </c>
      <c r="W1094" t="s">
        <v>214</v>
      </c>
      <c r="X1094">
        <v>0</v>
      </c>
    </row>
    <row r="1095" spans="1:24" x14ac:dyDescent="0.25">
      <c r="A1095">
        <v>1216</v>
      </c>
      <c r="B1095" t="s">
        <v>2760</v>
      </c>
      <c r="C1095" t="s">
        <v>2761</v>
      </c>
      <c r="D1095" t="s">
        <v>656</v>
      </c>
      <c r="G1095" s="2">
        <v>38292</v>
      </c>
      <c r="H1095" s="2"/>
      <c r="I1095" t="s">
        <v>226</v>
      </c>
      <c r="J1095" t="s">
        <v>211</v>
      </c>
      <c r="K1095" t="s">
        <v>687</v>
      </c>
      <c r="L1095" t="s">
        <v>213</v>
      </c>
      <c r="O1095">
        <v>0</v>
      </c>
      <c r="Q1095" s="2"/>
      <c r="S1095">
        <v>0</v>
      </c>
      <c r="T1095" t="s">
        <v>900</v>
      </c>
      <c r="W1095" t="s">
        <v>214</v>
      </c>
      <c r="X1095">
        <v>0</v>
      </c>
    </row>
    <row r="1096" spans="1:24" x14ac:dyDescent="0.25">
      <c r="A1096">
        <v>1217</v>
      </c>
      <c r="B1096" t="s">
        <v>2762</v>
      </c>
      <c r="C1096" t="s">
        <v>2763</v>
      </c>
      <c r="D1096" t="s">
        <v>311</v>
      </c>
      <c r="G1096" s="2">
        <v>38292</v>
      </c>
      <c r="H1096" s="2"/>
      <c r="I1096" t="s">
        <v>226</v>
      </c>
      <c r="J1096" t="s">
        <v>211</v>
      </c>
      <c r="K1096" t="s">
        <v>687</v>
      </c>
      <c r="L1096" t="s">
        <v>213</v>
      </c>
      <c r="O1096">
        <v>6642</v>
      </c>
      <c r="Q1096" s="2"/>
      <c r="S1096">
        <v>0</v>
      </c>
      <c r="T1096" t="s">
        <v>213</v>
      </c>
      <c r="W1096" t="s">
        <v>214</v>
      </c>
      <c r="X1096">
        <v>0</v>
      </c>
    </row>
    <row r="1097" spans="1:24" x14ac:dyDescent="0.25">
      <c r="A1097">
        <v>1218</v>
      </c>
      <c r="B1097" t="s">
        <v>2764</v>
      </c>
      <c r="C1097" t="s">
        <v>2765</v>
      </c>
      <c r="D1097" t="s">
        <v>297</v>
      </c>
      <c r="G1097" s="2">
        <v>38292</v>
      </c>
      <c r="H1097" s="2"/>
      <c r="I1097" t="s">
        <v>226</v>
      </c>
      <c r="J1097" t="s">
        <v>211</v>
      </c>
      <c r="K1097" t="s">
        <v>687</v>
      </c>
      <c r="L1097" t="s">
        <v>213</v>
      </c>
      <c r="O1097">
        <v>0</v>
      </c>
      <c r="Q1097" s="2"/>
      <c r="S1097">
        <v>0</v>
      </c>
      <c r="T1097" t="s">
        <v>900</v>
      </c>
      <c r="W1097" t="s">
        <v>214</v>
      </c>
      <c r="X1097">
        <v>0</v>
      </c>
    </row>
    <row r="1098" spans="1:24" x14ac:dyDescent="0.25">
      <c r="A1098">
        <v>1219</v>
      </c>
      <c r="B1098" t="s">
        <v>2766</v>
      </c>
      <c r="C1098" t="s">
        <v>2767</v>
      </c>
      <c r="D1098" t="s">
        <v>222</v>
      </c>
      <c r="G1098" s="2">
        <v>39105</v>
      </c>
      <c r="H1098" s="2">
        <v>42643</v>
      </c>
      <c r="I1098" t="s">
        <v>218</v>
      </c>
      <c r="J1098" t="s">
        <v>211</v>
      </c>
      <c r="K1098" t="s">
        <v>832</v>
      </c>
      <c r="L1098" t="s">
        <v>213</v>
      </c>
      <c r="O1098">
        <v>0</v>
      </c>
      <c r="Q1098" s="2"/>
      <c r="S1098">
        <v>0</v>
      </c>
      <c r="T1098" t="s">
        <v>213</v>
      </c>
      <c r="W1098" t="s">
        <v>214</v>
      </c>
      <c r="X1098">
        <v>0</v>
      </c>
    </row>
    <row r="1099" spans="1:24" x14ac:dyDescent="0.25">
      <c r="A1099">
        <v>1220</v>
      </c>
      <c r="B1099" t="s">
        <v>2768</v>
      </c>
      <c r="C1099" t="s">
        <v>2769</v>
      </c>
      <c r="D1099" t="s">
        <v>225</v>
      </c>
      <c r="G1099" s="2">
        <v>39105</v>
      </c>
      <c r="H1099" s="2">
        <v>42643</v>
      </c>
      <c r="I1099" t="s">
        <v>226</v>
      </c>
      <c r="J1099" t="s">
        <v>211</v>
      </c>
      <c r="K1099" t="s">
        <v>832</v>
      </c>
      <c r="L1099" t="s">
        <v>213</v>
      </c>
      <c r="O1099">
        <v>38</v>
      </c>
      <c r="Q1099" s="2"/>
      <c r="S1099">
        <v>0</v>
      </c>
      <c r="T1099" t="s">
        <v>213</v>
      </c>
      <c r="W1099" t="s">
        <v>214</v>
      </c>
      <c r="X1099">
        <v>0</v>
      </c>
    </row>
    <row r="1100" spans="1:24" x14ac:dyDescent="0.25">
      <c r="A1100">
        <v>1221</v>
      </c>
      <c r="B1100" t="s">
        <v>2770</v>
      </c>
      <c r="C1100" t="s">
        <v>2771</v>
      </c>
      <c r="D1100" t="s">
        <v>229</v>
      </c>
      <c r="G1100" s="2">
        <v>39105</v>
      </c>
      <c r="H1100" s="2">
        <v>42643</v>
      </c>
      <c r="I1100" t="s">
        <v>226</v>
      </c>
      <c r="J1100" t="s">
        <v>211</v>
      </c>
      <c r="K1100" t="s">
        <v>832</v>
      </c>
      <c r="L1100" t="s">
        <v>213</v>
      </c>
      <c r="O1100">
        <v>0</v>
      </c>
      <c r="Q1100" s="2"/>
      <c r="S1100">
        <v>0</v>
      </c>
      <c r="T1100" t="s">
        <v>213</v>
      </c>
      <c r="W1100" t="s">
        <v>214</v>
      </c>
      <c r="X1100">
        <v>0</v>
      </c>
    </row>
    <row r="1101" spans="1:24" x14ac:dyDescent="0.25">
      <c r="A1101">
        <v>1222</v>
      </c>
      <c r="B1101" t="s">
        <v>2772</v>
      </c>
      <c r="C1101" t="s">
        <v>2773</v>
      </c>
      <c r="D1101" t="s">
        <v>235</v>
      </c>
      <c r="G1101" s="2">
        <v>39105</v>
      </c>
      <c r="H1101" s="2">
        <v>42643</v>
      </c>
      <c r="I1101" t="s">
        <v>218</v>
      </c>
      <c r="J1101" t="s">
        <v>211</v>
      </c>
      <c r="K1101" t="s">
        <v>832</v>
      </c>
      <c r="L1101" t="s">
        <v>213</v>
      </c>
      <c r="O1101">
        <v>0</v>
      </c>
      <c r="Q1101" s="2"/>
      <c r="S1101">
        <v>0</v>
      </c>
      <c r="T1101" t="s">
        <v>213</v>
      </c>
      <c r="W1101" t="s">
        <v>214</v>
      </c>
      <c r="X1101">
        <v>0</v>
      </c>
    </row>
    <row r="1102" spans="1:24" x14ac:dyDescent="0.25">
      <c r="A1102">
        <v>1223</v>
      </c>
      <c r="B1102" t="s">
        <v>2774</v>
      </c>
      <c r="C1102" t="s">
        <v>2775</v>
      </c>
      <c r="D1102" t="s">
        <v>238</v>
      </c>
      <c r="G1102" s="2">
        <v>39105</v>
      </c>
      <c r="H1102" s="2">
        <v>42643</v>
      </c>
      <c r="I1102" t="s">
        <v>218</v>
      </c>
      <c r="J1102" t="s">
        <v>211</v>
      </c>
      <c r="K1102" t="s">
        <v>832</v>
      </c>
      <c r="L1102" t="s">
        <v>213</v>
      </c>
      <c r="O1102">
        <v>8</v>
      </c>
      <c r="Q1102" s="2"/>
      <c r="S1102">
        <v>0</v>
      </c>
      <c r="T1102" t="s">
        <v>213</v>
      </c>
      <c r="W1102" t="s">
        <v>214</v>
      </c>
      <c r="X1102">
        <v>0</v>
      </c>
    </row>
    <row r="1103" spans="1:24" x14ac:dyDescent="0.25">
      <c r="A1103">
        <v>1224</v>
      </c>
      <c r="B1103" t="s">
        <v>2776</v>
      </c>
      <c r="C1103" t="s">
        <v>2777</v>
      </c>
      <c r="D1103" t="s">
        <v>356</v>
      </c>
      <c r="G1103" s="2">
        <v>39105</v>
      </c>
      <c r="H1103" s="2">
        <v>42643</v>
      </c>
      <c r="I1103" t="s">
        <v>218</v>
      </c>
      <c r="J1103" t="s">
        <v>211</v>
      </c>
      <c r="K1103" t="s">
        <v>832</v>
      </c>
      <c r="L1103" t="s">
        <v>213</v>
      </c>
      <c r="O1103">
        <v>1044</v>
      </c>
      <c r="Q1103" s="2"/>
      <c r="S1103">
        <v>0</v>
      </c>
      <c r="T1103" t="s">
        <v>213</v>
      </c>
      <c r="W1103" t="s">
        <v>214</v>
      </c>
      <c r="X1103">
        <v>0</v>
      </c>
    </row>
    <row r="1104" spans="1:24" x14ac:dyDescent="0.25">
      <c r="A1104">
        <v>1225</v>
      </c>
      <c r="B1104" t="s">
        <v>2778</v>
      </c>
      <c r="C1104" t="s">
        <v>2779</v>
      </c>
      <c r="D1104" t="s">
        <v>630</v>
      </c>
      <c r="G1104" s="2">
        <v>39105</v>
      </c>
      <c r="H1104" s="2">
        <v>42643</v>
      </c>
      <c r="I1104" t="s">
        <v>218</v>
      </c>
      <c r="J1104" t="s">
        <v>211</v>
      </c>
      <c r="K1104" t="s">
        <v>832</v>
      </c>
      <c r="L1104" t="s">
        <v>213</v>
      </c>
      <c r="O1104">
        <v>0</v>
      </c>
      <c r="Q1104" s="2"/>
      <c r="S1104">
        <v>0</v>
      </c>
      <c r="T1104" t="s">
        <v>213</v>
      </c>
      <c r="W1104" t="s">
        <v>214</v>
      </c>
      <c r="X1104">
        <v>0</v>
      </c>
    </row>
    <row r="1105" spans="1:24" x14ac:dyDescent="0.25">
      <c r="A1105">
        <v>1226</v>
      </c>
      <c r="B1105" t="s">
        <v>2780</v>
      </c>
      <c r="C1105" t="s">
        <v>2781</v>
      </c>
      <c r="D1105" t="s">
        <v>294</v>
      </c>
      <c r="G1105" s="2">
        <v>39105</v>
      </c>
      <c r="H1105" s="2">
        <v>42643</v>
      </c>
      <c r="I1105" t="s">
        <v>226</v>
      </c>
      <c r="J1105" t="s">
        <v>211</v>
      </c>
      <c r="K1105" t="s">
        <v>832</v>
      </c>
      <c r="L1105" t="s">
        <v>213</v>
      </c>
      <c r="O1105">
        <v>0</v>
      </c>
      <c r="Q1105" s="2"/>
      <c r="S1105">
        <v>0</v>
      </c>
      <c r="T1105" t="s">
        <v>213</v>
      </c>
      <c r="W1105" t="s">
        <v>214</v>
      </c>
      <c r="X1105">
        <v>0</v>
      </c>
    </row>
    <row r="1106" spans="1:24" x14ac:dyDescent="0.25">
      <c r="A1106">
        <v>1227</v>
      </c>
      <c r="B1106" t="s">
        <v>2782</v>
      </c>
      <c r="C1106" t="s">
        <v>2783</v>
      </c>
      <c r="D1106" t="s">
        <v>314</v>
      </c>
      <c r="G1106" s="2">
        <v>39105</v>
      </c>
      <c r="H1106" s="2">
        <v>42643</v>
      </c>
      <c r="I1106" t="s">
        <v>226</v>
      </c>
      <c r="J1106" t="s">
        <v>211</v>
      </c>
      <c r="K1106" t="s">
        <v>832</v>
      </c>
      <c r="L1106" t="s">
        <v>213</v>
      </c>
      <c r="O1106">
        <v>11</v>
      </c>
      <c r="Q1106" s="2"/>
      <c r="S1106">
        <v>0</v>
      </c>
      <c r="T1106" t="s">
        <v>213</v>
      </c>
      <c r="W1106" t="s">
        <v>214</v>
      </c>
      <c r="X1106">
        <v>0</v>
      </c>
    </row>
    <row r="1107" spans="1:24" x14ac:dyDescent="0.25">
      <c r="A1107">
        <v>1228</v>
      </c>
      <c r="B1107" t="s">
        <v>2784</v>
      </c>
      <c r="C1107" t="s">
        <v>2785</v>
      </c>
      <c r="D1107" t="s">
        <v>303</v>
      </c>
      <c r="G1107" s="2">
        <v>39105</v>
      </c>
      <c r="H1107" s="2">
        <v>42643</v>
      </c>
      <c r="I1107" t="s">
        <v>226</v>
      </c>
      <c r="J1107" t="s">
        <v>211</v>
      </c>
      <c r="K1107" t="s">
        <v>832</v>
      </c>
      <c r="L1107" t="s">
        <v>213</v>
      </c>
      <c r="O1107">
        <v>0</v>
      </c>
      <c r="Q1107" s="2"/>
      <c r="S1107">
        <v>0</v>
      </c>
      <c r="T1107" t="s">
        <v>213</v>
      </c>
      <c r="W1107" t="s">
        <v>214</v>
      </c>
      <c r="X1107">
        <v>0</v>
      </c>
    </row>
    <row r="1108" spans="1:24" x14ac:dyDescent="0.25">
      <c r="A1108">
        <v>1229</v>
      </c>
      <c r="B1108" t="s">
        <v>2786</v>
      </c>
      <c r="C1108" t="s">
        <v>2787</v>
      </c>
      <c r="D1108" t="s">
        <v>656</v>
      </c>
      <c r="G1108" s="2">
        <v>39105</v>
      </c>
      <c r="H1108" s="2">
        <v>42643</v>
      </c>
      <c r="I1108" t="s">
        <v>226</v>
      </c>
      <c r="J1108" t="s">
        <v>211</v>
      </c>
      <c r="K1108" t="s">
        <v>832</v>
      </c>
      <c r="L1108" t="s">
        <v>213</v>
      </c>
      <c r="O1108">
        <v>0</v>
      </c>
      <c r="Q1108" s="2"/>
      <c r="S1108">
        <v>0</v>
      </c>
      <c r="T1108" t="s">
        <v>213</v>
      </c>
      <c r="W1108" t="s">
        <v>214</v>
      </c>
      <c r="X1108">
        <v>0</v>
      </c>
    </row>
    <row r="1109" spans="1:24" x14ac:dyDescent="0.25">
      <c r="A1109">
        <v>1031</v>
      </c>
      <c r="B1109" t="s">
        <v>2788</v>
      </c>
      <c r="C1109" t="s">
        <v>2789</v>
      </c>
      <c r="D1109" t="s">
        <v>256</v>
      </c>
      <c r="G1109" s="2">
        <v>38169</v>
      </c>
      <c r="H1109" s="2"/>
      <c r="I1109" t="s">
        <v>226</v>
      </c>
      <c r="J1109" t="s">
        <v>211</v>
      </c>
      <c r="K1109" t="s">
        <v>624</v>
      </c>
      <c r="L1109" t="s">
        <v>213</v>
      </c>
      <c r="O1109">
        <v>0</v>
      </c>
      <c r="Q1109" s="2"/>
      <c r="S1109">
        <v>0</v>
      </c>
      <c r="T1109" t="s">
        <v>213</v>
      </c>
      <c r="W1109" t="s">
        <v>214</v>
      </c>
      <c r="X1109">
        <v>0</v>
      </c>
    </row>
    <row r="1110" spans="1:24" x14ac:dyDescent="0.25">
      <c r="A1110">
        <v>1032</v>
      </c>
      <c r="B1110" t="s">
        <v>2790</v>
      </c>
      <c r="C1110" t="s">
        <v>2791</v>
      </c>
      <c r="D1110" t="s">
        <v>241</v>
      </c>
      <c r="G1110" s="2">
        <v>36800</v>
      </c>
      <c r="H1110" s="2"/>
      <c r="I1110" t="s">
        <v>226</v>
      </c>
      <c r="J1110" t="s">
        <v>211</v>
      </c>
      <c r="K1110" t="s">
        <v>744</v>
      </c>
      <c r="L1110" t="s">
        <v>213</v>
      </c>
      <c r="O1110">
        <v>0</v>
      </c>
      <c r="Q1110" s="2"/>
      <c r="S1110">
        <v>0</v>
      </c>
      <c r="T1110" t="s">
        <v>213</v>
      </c>
      <c r="W1110" t="s">
        <v>214</v>
      </c>
      <c r="X1110">
        <v>0</v>
      </c>
    </row>
    <row r="1111" spans="1:24" x14ac:dyDescent="0.25">
      <c r="A1111">
        <v>1970</v>
      </c>
      <c r="B1111" t="s">
        <v>2792</v>
      </c>
      <c r="C1111" t="s">
        <v>2793</v>
      </c>
      <c r="D1111" t="s">
        <v>314</v>
      </c>
      <c r="G1111" s="2">
        <v>40575</v>
      </c>
      <c r="H1111" s="2"/>
      <c r="I1111" t="s">
        <v>226</v>
      </c>
      <c r="J1111" t="s">
        <v>211</v>
      </c>
      <c r="K1111" t="s">
        <v>151</v>
      </c>
      <c r="L1111" t="s">
        <v>213</v>
      </c>
      <c r="O1111">
        <v>11</v>
      </c>
      <c r="Q1111" s="2"/>
      <c r="S1111">
        <v>0</v>
      </c>
      <c r="T1111" t="s">
        <v>213</v>
      </c>
      <c r="W1111" t="s">
        <v>214</v>
      </c>
      <c r="X1111">
        <v>0</v>
      </c>
    </row>
    <row r="1112" spans="1:24" x14ac:dyDescent="0.25">
      <c r="A1112">
        <v>1230</v>
      </c>
      <c r="B1112" t="s">
        <v>2794</v>
      </c>
      <c r="C1112" t="s">
        <v>2795</v>
      </c>
      <c r="D1112" t="s">
        <v>311</v>
      </c>
      <c r="G1112" s="2">
        <v>39105</v>
      </c>
      <c r="H1112" s="2">
        <v>42643</v>
      </c>
      <c r="I1112" t="s">
        <v>226</v>
      </c>
      <c r="J1112" t="s">
        <v>211</v>
      </c>
      <c r="K1112" t="s">
        <v>832</v>
      </c>
      <c r="L1112" t="s">
        <v>213</v>
      </c>
      <c r="O1112">
        <v>1514</v>
      </c>
      <c r="Q1112" s="2"/>
      <c r="S1112">
        <v>0</v>
      </c>
      <c r="T1112" t="s">
        <v>213</v>
      </c>
      <c r="W1112" t="s">
        <v>214</v>
      </c>
      <c r="X1112">
        <v>0</v>
      </c>
    </row>
    <row r="1113" spans="1:24" x14ac:dyDescent="0.25">
      <c r="A1113">
        <v>1231</v>
      </c>
      <c r="B1113" t="s">
        <v>2796</v>
      </c>
      <c r="C1113" t="s">
        <v>2797</v>
      </c>
      <c r="D1113" t="s">
        <v>297</v>
      </c>
      <c r="G1113" s="2">
        <v>39105</v>
      </c>
      <c r="H1113" s="2">
        <v>42643</v>
      </c>
      <c r="I1113" t="s">
        <v>226</v>
      </c>
      <c r="J1113" t="s">
        <v>211</v>
      </c>
      <c r="K1113" t="s">
        <v>832</v>
      </c>
      <c r="L1113" t="s">
        <v>213</v>
      </c>
      <c r="O1113">
        <v>0</v>
      </c>
      <c r="Q1113" s="2"/>
      <c r="S1113">
        <v>0</v>
      </c>
      <c r="T1113" t="s">
        <v>213</v>
      </c>
      <c r="W1113" t="s">
        <v>214</v>
      </c>
      <c r="X1113">
        <v>0</v>
      </c>
    </row>
    <row r="1114" spans="1:24" x14ac:dyDescent="0.25">
      <c r="A1114">
        <v>1232</v>
      </c>
      <c r="B1114" t="s">
        <v>2798</v>
      </c>
      <c r="C1114" t="s">
        <v>2799</v>
      </c>
      <c r="D1114" t="s">
        <v>222</v>
      </c>
      <c r="G1114" s="2">
        <v>39356</v>
      </c>
      <c r="H1114" s="2">
        <v>43248</v>
      </c>
      <c r="I1114" t="s">
        <v>218</v>
      </c>
      <c r="J1114" t="s">
        <v>211</v>
      </c>
      <c r="K1114" t="s">
        <v>495</v>
      </c>
      <c r="L1114" t="s">
        <v>213</v>
      </c>
      <c r="O1114">
        <v>0</v>
      </c>
      <c r="Q1114" s="2"/>
      <c r="S1114">
        <v>0</v>
      </c>
      <c r="T1114" t="s">
        <v>213</v>
      </c>
      <c r="W1114" t="s">
        <v>214</v>
      </c>
      <c r="X1114">
        <v>0</v>
      </c>
    </row>
    <row r="1115" spans="1:24" x14ac:dyDescent="0.25">
      <c r="A1115">
        <v>1233</v>
      </c>
      <c r="B1115" t="s">
        <v>2800</v>
      </c>
      <c r="C1115" t="s">
        <v>2801</v>
      </c>
      <c r="D1115" t="s">
        <v>225</v>
      </c>
      <c r="F1115" t="s">
        <v>424</v>
      </c>
      <c r="G1115" s="2">
        <v>39356</v>
      </c>
      <c r="H1115" s="2">
        <v>43248</v>
      </c>
      <c r="I1115" t="s">
        <v>226</v>
      </c>
      <c r="J1115" t="s">
        <v>211</v>
      </c>
      <c r="K1115" t="s">
        <v>495</v>
      </c>
      <c r="L1115" t="s">
        <v>213</v>
      </c>
      <c r="O1115">
        <v>38</v>
      </c>
      <c r="Q1115" s="2"/>
      <c r="S1115">
        <v>0</v>
      </c>
      <c r="T1115" t="s">
        <v>213</v>
      </c>
      <c r="W1115" t="s">
        <v>214</v>
      </c>
      <c r="X1115">
        <v>0</v>
      </c>
    </row>
    <row r="1116" spans="1:24" x14ac:dyDescent="0.25">
      <c r="A1116">
        <v>1234</v>
      </c>
      <c r="B1116" t="s">
        <v>2802</v>
      </c>
      <c r="C1116" t="s">
        <v>2803</v>
      </c>
      <c r="D1116" t="s">
        <v>229</v>
      </c>
      <c r="G1116" s="2">
        <v>39356</v>
      </c>
      <c r="H1116" s="2">
        <v>43248</v>
      </c>
      <c r="I1116" t="s">
        <v>226</v>
      </c>
      <c r="J1116" t="s">
        <v>211</v>
      </c>
      <c r="K1116" t="s">
        <v>495</v>
      </c>
      <c r="L1116" t="s">
        <v>213</v>
      </c>
      <c r="O1116">
        <v>0</v>
      </c>
      <c r="Q1116" s="2"/>
      <c r="S1116">
        <v>0</v>
      </c>
      <c r="T1116" t="s">
        <v>213</v>
      </c>
      <c r="W1116" t="s">
        <v>214</v>
      </c>
      <c r="X1116">
        <v>0</v>
      </c>
    </row>
    <row r="1117" spans="1:24" x14ac:dyDescent="0.25">
      <c r="A1117">
        <v>1235</v>
      </c>
      <c r="B1117" t="s">
        <v>2804</v>
      </c>
      <c r="C1117" t="s">
        <v>2805</v>
      </c>
      <c r="D1117" t="s">
        <v>235</v>
      </c>
      <c r="G1117" s="2">
        <v>39356</v>
      </c>
      <c r="H1117" s="2">
        <v>43248</v>
      </c>
      <c r="I1117" t="s">
        <v>218</v>
      </c>
      <c r="J1117" t="s">
        <v>211</v>
      </c>
      <c r="K1117" t="s">
        <v>495</v>
      </c>
      <c r="L1117" t="s">
        <v>213</v>
      </c>
      <c r="O1117">
        <v>0</v>
      </c>
      <c r="Q1117" s="2"/>
      <c r="S1117">
        <v>0</v>
      </c>
      <c r="T1117" t="s">
        <v>213</v>
      </c>
      <c r="W1117" t="s">
        <v>214</v>
      </c>
      <c r="X1117">
        <v>0</v>
      </c>
    </row>
    <row r="1118" spans="1:24" x14ac:dyDescent="0.25">
      <c r="A1118">
        <v>1236</v>
      </c>
      <c r="B1118" t="s">
        <v>2806</v>
      </c>
      <c r="C1118" t="s">
        <v>2807</v>
      </c>
      <c r="D1118" t="s">
        <v>238</v>
      </c>
      <c r="G1118" s="2">
        <v>39356</v>
      </c>
      <c r="H1118" s="2">
        <v>43248</v>
      </c>
      <c r="I1118" t="s">
        <v>218</v>
      </c>
      <c r="J1118" t="s">
        <v>211</v>
      </c>
      <c r="K1118" t="s">
        <v>495</v>
      </c>
      <c r="L1118" t="s">
        <v>213</v>
      </c>
      <c r="O1118">
        <v>8</v>
      </c>
      <c r="Q1118" s="2"/>
      <c r="S1118">
        <v>0</v>
      </c>
      <c r="T1118" t="s">
        <v>213</v>
      </c>
      <c r="W1118" t="s">
        <v>214</v>
      </c>
      <c r="X1118">
        <v>0</v>
      </c>
    </row>
    <row r="1119" spans="1:24" x14ac:dyDescent="0.25">
      <c r="A1119">
        <v>1237</v>
      </c>
      <c r="B1119" t="s">
        <v>2808</v>
      </c>
      <c r="C1119" t="s">
        <v>2809</v>
      </c>
      <c r="D1119" t="s">
        <v>356</v>
      </c>
      <c r="G1119" s="2">
        <v>39356</v>
      </c>
      <c r="H1119" s="2">
        <v>43248</v>
      </c>
      <c r="I1119" t="s">
        <v>218</v>
      </c>
      <c r="J1119" t="s">
        <v>211</v>
      </c>
      <c r="K1119" t="s">
        <v>495</v>
      </c>
      <c r="L1119" t="s">
        <v>213</v>
      </c>
      <c r="O1119">
        <v>1044</v>
      </c>
      <c r="Q1119" s="2"/>
      <c r="S1119">
        <v>0</v>
      </c>
      <c r="T1119" t="s">
        <v>213</v>
      </c>
      <c r="W1119" t="s">
        <v>214</v>
      </c>
      <c r="X1119">
        <v>0</v>
      </c>
    </row>
    <row r="1120" spans="1:24" x14ac:dyDescent="0.25">
      <c r="A1120">
        <v>1238</v>
      </c>
      <c r="B1120" t="s">
        <v>2810</v>
      </c>
      <c r="C1120" t="s">
        <v>2811</v>
      </c>
      <c r="D1120" t="s">
        <v>630</v>
      </c>
      <c r="G1120" s="2">
        <v>39356</v>
      </c>
      <c r="H1120" s="2">
        <v>43248</v>
      </c>
      <c r="I1120" t="s">
        <v>218</v>
      </c>
      <c r="J1120" t="s">
        <v>211</v>
      </c>
      <c r="K1120" t="s">
        <v>495</v>
      </c>
      <c r="L1120" t="s">
        <v>213</v>
      </c>
      <c r="O1120">
        <v>0</v>
      </c>
      <c r="Q1120" s="2"/>
      <c r="S1120">
        <v>0</v>
      </c>
      <c r="T1120" t="s">
        <v>213</v>
      </c>
      <c r="W1120" t="s">
        <v>214</v>
      </c>
      <c r="X1120">
        <v>0</v>
      </c>
    </row>
    <row r="1121" spans="1:24" x14ac:dyDescent="0.25">
      <c r="A1121">
        <v>1239</v>
      </c>
      <c r="B1121" t="s">
        <v>2812</v>
      </c>
      <c r="C1121" t="s">
        <v>2813</v>
      </c>
      <c r="D1121" t="s">
        <v>294</v>
      </c>
      <c r="G1121" s="2">
        <v>39356</v>
      </c>
      <c r="H1121" s="2">
        <v>43248</v>
      </c>
      <c r="I1121" t="s">
        <v>226</v>
      </c>
      <c r="J1121" t="s">
        <v>211</v>
      </c>
      <c r="K1121" t="s">
        <v>495</v>
      </c>
      <c r="L1121" t="s">
        <v>213</v>
      </c>
      <c r="O1121">
        <v>0</v>
      </c>
      <c r="Q1121" s="2"/>
      <c r="S1121">
        <v>0</v>
      </c>
      <c r="T1121" t="s">
        <v>213</v>
      </c>
      <c r="W1121" t="s">
        <v>214</v>
      </c>
      <c r="X1121">
        <v>0</v>
      </c>
    </row>
    <row r="1122" spans="1:24" x14ac:dyDescent="0.25">
      <c r="A1122">
        <v>1240</v>
      </c>
      <c r="B1122" t="s">
        <v>2814</v>
      </c>
      <c r="C1122" t="s">
        <v>2815</v>
      </c>
      <c r="D1122" t="s">
        <v>314</v>
      </c>
      <c r="G1122" s="2">
        <v>39356</v>
      </c>
      <c r="H1122" s="2">
        <v>43248</v>
      </c>
      <c r="I1122" t="s">
        <v>226</v>
      </c>
      <c r="J1122" t="s">
        <v>211</v>
      </c>
      <c r="K1122" t="s">
        <v>495</v>
      </c>
      <c r="L1122" t="s">
        <v>213</v>
      </c>
      <c r="O1122">
        <v>11</v>
      </c>
      <c r="Q1122" s="2"/>
      <c r="S1122">
        <v>0</v>
      </c>
      <c r="T1122" t="s">
        <v>213</v>
      </c>
      <c r="W1122" t="s">
        <v>214</v>
      </c>
      <c r="X1122">
        <v>0</v>
      </c>
    </row>
    <row r="1123" spans="1:24" x14ac:dyDescent="0.25">
      <c r="A1123">
        <v>1241</v>
      </c>
      <c r="B1123" t="s">
        <v>2816</v>
      </c>
      <c r="C1123" t="s">
        <v>2817</v>
      </c>
      <c r="D1123" t="s">
        <v>303</v>
      </c>
      <c r="G1123" s="2">
        <v>39356</v>
      </c>
      <c r="H1123" s="2">
        <v>43248</v>
      </c>
      <c r="I1123" t="s">
        <v>226</v>
      </c>
      <c r="J1123" t="s">
        <v>211</v>
      </c>
      <c r="K1123" t="s">
        <v>495</v>
      </c>
      <c r="L1123" t="s">
        <v>213</v>
      </c>
      <c r="O1123">
        <v>0</v>
      </c>
      <c r="Q1123" s="2"/>
      <c r="S1123">
        <v>0</v>
      </c>
      <c r="T1123" t="s">
        <v>213</v>
      </c>
      <c r="W1123" t="s">
        <v>214</v>
      </c>
      <c r="X1123">
        <v>0</v>
      </c>
    </row>
    <row r="1124" spans="1:24" x14ac:dyDescent="0.25">
      <c r="A1124">
        <v>1242</v>
      </c>
      <c r="B1124" t="s">
        <v>2818</v>
      </c>
      <c r="C1124" t="s">
        <v>2819</v>
      </c>
      <c r="D1124" t="s">
        <v>656</v>
      </c>
      <c r="G1124" s="2">
        <v>39356</v>
      </c>
      <c r="H1124" s="2">
        <v>43248</v>
      </c>
      <c r="I1124" t="s">
        <v>226</v>
      </c>
      <c r="J1124" t="s">
        <v>211</v>
      </c>
      <c r="K1124" t="s">
        <v>495</v>
      </c>
      <c r="L1124" t="s">
        <v>213</v>
      </c>
      <c r="O1124">
        <v>0</v>
      </c>
      <c r="Q1124" s="2"/>
      <c r="S1124">
        <v>0</v>
      </c>
      <c r="T1124" t="s">
        <v>213</v>
      </c>
      <c r="W1124" t="s">
        <v>214</v>
      </c>
      <c r="X1124">
        <v>0</v>
      </c>
    </row>
    <row r="1125" spans="1:24" x14ac:dyDescent="0.25">
      <c r="A1125">
        <v>1243</v>
      </c>
      <c r="B1125" t="s">
        <v>2820</v>
      </c>
      <c r="C1125" t="s">
        <v>2821</v>
      </c>
      <c r="D1125" t="s">
        <v>311</v>
      </c>
      <c r="G1125" s="2">
        <v>39356</v>
      </c>
      <c r="H1125" s="2">
        <v>43248</v>
      </c>
      <c r="I1125" t="s">
        <v>226</v>
      </c>
      <c r="J1125" t="s">
        <v>211</v>
      </c>
      <c r="K1125" t="s">
        <v>495</v>
      </c>
      <c r="L1125" t="s">
        <v>213</v>
      </c>
      <c r="O1125">
        <v>1514</v>
      </c>
      <c r="Q1125" s="2"/>
      <c r="S1125">
        <v>0</v>
      </c>
      <c r="T1125" t="s">
        <v>213</v>
      </c>
      <c r="W1125" t="s">
        <v>214</v>
      </c>
      <c r="X1125">
        <v>0</v>
      </c>
    </row>
    <row r="1126" spans="1:24" x14ac:dyDescent="0.25">
      <c r="A1126">
        <v>1244</v>
      </c>
      <c r="B1126" t="s">
        <v>2822</v>
      </c>
      <c r="C1126" t="s">
        <v>2823</v>
      </c>
      <c r="D1126" t="s">
        <v>297</v>
      </c>
      <c r="G1126" s="2">
        <v>39356</v>
      </c>
      <c r="H1126" s="2">
        <v>43248</v>
      </c>
      <c r="I1126" t="s">
        <v>226</v>
      </c>
      <c r="J1126" t="s">
        <v>211</v>
      </c>
      <c r="K1126" t="s">
        <v>495</v>
      </c>
      <c r="L1126" t="s">
        <v>213</v>
      </c>
      <c r="O1126">
        <v>0</v>
      </c>
      <c r="Q1126" s="2"/>
      <c r="S1126">
        <v>0</v>
      </c>
      <c r="T1126" t="s">
        <v>213</v>
      </c>
      <c r="W1126" t="s">
        <v>214</v>
      </c>
      <c r="X1126">
        <v>0</v>
      </c>
    </row>
    <row r="1127" spans="1:24" x14ac:dyDescent="0.25">
      <c r="A1127">
        <v>1245</v>
      </c>
      <c r="B1127" t="s">
        <v>2824</v>
      </c>
      <c r="C1127" t="s">
        <v>2825</v>
      </c>
      <c r="D1127" t="s">
        <v>222</v>
      </c>
      <c r="G1127" s="2">
        <v>39401</v>
      </c>
      <c r="H1127" s="2">
        <v>42035</v>
      </c>
      <c r="I1127" t="s">
        <v>218</v>
      </c>
      <c r="J1127" t="s">
        <v>211</v>
      </c>
      <c r="K1127" t="s">
        <v>734</v>
      </c>
      <c r="L1127" t="s">
        <v>213</v>
      </c>
      <c r="O1127">
        <v>0</v>
      </c>
      <c r="Q1127" s="2"/>
      <c r="S1127">
        <v>0</v>
      </c>
      <c r="T1127" t="s">
        <v>213</v>
      </c>
      <c r="W1127" t="s">
        <v>214</v>
      </c>
      <c r="X1127">
        <v>0</v>
      </c>
    </row>
    <row r="1128" spans="1:24" x14ac:dyDescent="0.25">
      <c r="A1128">
        <v>1246</v>
      </c>
      <c r="B1128" t="s">
        <v>2826</v>
      </c>
      <c r="C1128" t="s">
        <v>2827</v>
      </c>
      <c r="D1128" t="s">
        <v>225</v>
      </c>
      <c r="G1128" s="2">
        <v>39401</v>
      </c>
      <c r="H1128" s="2">
        <v>42035</v>
      </c>
      <c r="I1128" t="s">
        <v>226</v>
      </c>
      <c r="J1128" t="s">
        <v>211</v>
      </c>
      <c r="K1128" t="s">
        <v>734</v>
      </c>
      <c r="L1128" t="s">
        <v>213</v>
      </c>
      <c r="O1128">
        <v>6</v>
      </c>
      <c r="Q1128" s="2"/>
      <c r="S1128">
        <v>0</v>
      </c>
      <c r="T1128" t="s">
        <v>213</v>
      </c>
      <c r="W1128" t="s">
        <v>214</v>
      </c>
      <c r="X1128">
        <v>0</v>
      </c>
    </row>
    <row r="1129" spans="1:24" x14ac:dyDescent="0.25">
      <c r="A1129">
        <v>1247</v>
      </c>
      <c r="B1129" t="s">
        <v>2828</v>
      </c>
      <c r="C1129" t="s">
        <v>2829</v>
      </c>
      <c r="D1129" t="s">
        <v>229</v>
      </c>
      <c r="G1129" s="2">
        <v>39401</v>
      </c>
      <c r="H1129" s="2">
        <v>42035</v>
      </c>
      <c r="I1129" t="s">
        <v>226</v>
      </c>
      <c r="J1129" t="s">
        <v>211</v>
      </c>
      <c r="K1129" t="s">
        <v>734</v>
      </c>
      <c r="L1129" t="s">
        <v>213</v>
      </c>
      <c r="O1129">
        <v>0</v>
      </c>
      <c r="Q1129" s="2"/>
      <c r="S1129">
        <v>0</v>
      </c>
      <c r="T1129" t="s">
        <v>213</v>
      </c>
      <c r="W1129" t="s">
        <v>214</v>
      </c>
      <c r="X1129">
        <v>0</v>
      </c>
    </row>
    <row r="1130" spans="1:24" x14ac:dyDescent="0.25">
      <c r="A1130">
        <v>1248</v>
      </c>
      <c r="B1130" t="s">
        <v>2830</v>
      </c>
      <c r="C1130" t="s">
        <v>2831</v>
      </c>
      <c r="D1130" t="s">
        <v>235</v>
      </c>
      <c r="G1130" s="2">
        <v>39401</v>
      </c>
      <c r="H1130" s="2">
        <v>42035</v>
      </c>
      <c r="I1130" t="s">
        <v>218</v>
      </c>
      <c r="J1130" t="s">
        <v>211</v>
      </c>
      <c r="K1130" t="s">
        <v>734</v>
      </c>
      <c r="L1130" t="s">
        <v>213</v>
      </c>
      <c r="O1130">
        <v>0</v>
      </c>
      <c r="Q1130" s="2"/>
      <c r="S1130">
        <v>0</v>
      </c>
      <c r="T1130" t="s">
        <v>213</v>
      </c>
      <c r="W1130" t="s">
        <v>214</v>
      </c>
      <c r="X1130">
        <v>0</v>
      </c>
    </row>
    <row r="1131" spans="1:24" x14ac:dyDescent="0.25">
      <c r="A1131">
        <v>1249</v>
      </c>
      <c r="B1131" t="s">
        <v>2832</v>
      </c>
      <c r="C1131" t="s">
        <v>2833</v>
      </c>
      <c r="D1131" t="s">
        <v>238</v>
      </c>
      <c r="G1131" s="2">
        <v>39401</v>
      </c>
      <c r="H1131" s="2">
        <v>42035</v>
      </c>
      <c r="I1131" t="s">
        <v>218</v>
      </c>
      <c r="J1131" t="s">
        <v>211</v>
      </c>
      <c r="K1131" t="s">
        <v>734</v>
      </c>
      <c r="L1131" t="s">
        <v>213</v>
      </c>
      <c r="O1131">
        <v>8</v>
      </c>
      <c r="Q1131" s="2"/>
      <c r="S1131">
        <v>0</v>
      </c>
      <c r="T1131" t="s">
        <v>213</v>
      </c>
      <c r="W1131" t="s">
        <v>214</v>
      </c>
      <c r="X1131">
        <v>0</v>
      </c>
    </row>
    <row r="1132" spans="1:24" x14ac:dyDescent="0.25">
      <c r="A1132">
        <v>1250</v>
      </c>
      <c r="B1132" t="s">
        <v>2834</v>
      </c>
      <c r="C1132" t="s">
        <v>2835</v>
      </c>
      <c r="D1132" t="s">
        <v>356</v>
      </c>
      <c r="G1132" s="2">
        <v>39401</v>
      </c>
      <c r="H1132" s="2">
        <v>42035</v>
      </c>
      <c r="I1132" t="s">
        <v>218</v>
      </c>
      <c r="J1132" t="s">
        <v>211</v>
      </c>
      <c r="K1132" t="s">
        <v>734</v>
      </c>
      <c r="L1132" t="s">
        <v>213</v>
      </c>
      <c r="O1132">
        <v>1616</v>
      </c>
      <c r="Q1132" s="2"/>
      <c r="S1132">
        <v>0</v>
      </c>
      <c r="T1132" t="s">
        <v>213</v>
      </c>
      <c r="W1132" t="s">
        <v>214</v>
      </c>
      <c r="X1132">
        <v>0</v>
      </c>
    </row>
    <row r="1133" spans="1:24" x14ac:dyDescent="0.25">
      <c r="A1133">
        <v>1251</v>
      </c>
      <c r="B1133" t="s">
        <v>2836</v>
      </c>
      <c r="C1133" t="s">
        <v>2837</v>
      </c>
      <c r="D1133" t="s">
        <v>630</v>
      </c>
      <c r="G1133" s="2">
        <v>39401</v>
      </c>
      <c r="H1133" s="2">
        <v>42035</v>
      </c>
      <c r="I1133" t="s">
        <v>218</v>
      </c>
      <c r="J1133" t="s">
        <v>211</v>
      </c>
      <c r="K1133" t="s">
        <v>734</v>
      </c>
      <c r="L1133" t="s">
        <v>213</v>
      </c>
      <c r="O1133">
        <v>0</v>
      </c>
      <c r="Q1133" s="2"/>
      <c r="S1133">
        <v>0</v>
      </c>
      <c r="T1133" t="s">
        <v>213</v>
      </c>
      <c r="W1133" t="s">
        <v>214</v>
      </c>
      <c r="X1133">
        <v>0</v>
      </c>
    </row>
    <row r="1134" spans="1:24" x14ac:dyDescent="0.25">
      <c r="A1134">
        <v>1252</v>
      </c>
      <c r="B1134" t="s">
        <v>2838</v>
      </c>
      <c r="C1134" t="s">
        <v>2839</v>
      </c>
      <c r="D1134" t="s">
        <v>294</v>
      </c>
      <c r="G1134" s="2">
        <v>39401</v>
      </c>
      <c r="H1134" s="2">
        <v>42035</v>
      </c>
      <c r="I1134" t="s">
        <v>226</v>
      </c>
      <c r="J1134" t="s">
        <v>211</v>
      </c>
      <c r="K1134" t="s">
        <v>734</v>
      </c>
      <c r="L1134" t="s">
        <v>213</v>
      </c>
      <c r="O1134">
        <v>0</v>
      </c>
      <c r="Q1134" s="2"/>
      <c r="S1134">
        <v>0</v>
      </c>
      <c r="T1134" t="s">
        <v>213</v>
      </c>
      <c r="W1134" t="s">
        <v>214</v>
      </c>
      <c r="X1134">
        <v>0</v>
      </c>
    </row>
    <row r="1135" spans="1:24" x14ac:dyDescent="0.25">
      <c r="A1135">
        <v>1253</v>
      </c>
      <c r="B1135" t="s">
        <v>2840</v>
      </c>
      <c r="C1135" t="s">
        <v>2841</v>
      </c>
      <c r="D1135" t="s">
        <v>314</v>
      </c>
      <c r="G1135" s="2">
        <v>39401</v>
      </c>
      <c r="H1135" s="2">
        <v>42035</v>
      </c>
      <c r="I1135" t="s">
        <v>226</v>
      </c>
      <c r="J1135" t="s">
        <v>211</v>
      </c>
      <c r="K1135" t="s">
        <v>734</v>
      </c>
      <c r="L1135" t="s">
        <v>213</v>
      </c>
      <c r="O1135">
        <v>11</v>
      </c>
      <c r="Q1135" s="2"/>
      <c r="S1135">
        <v>0</v>
      </c>
      <c r="T1135" t="s">
        <v>213</v>
      </c>
      <c r="W1135" t="s">
        <v>214</v>
      </c>
      <c r="X1135">
        <v>0</v>
      </c>
    </row>
    <row r="1136" spans="1:24" x14ac:dyDescent="0.25">
      <c r="A1136">
        <v>1254</v>
      </c>
      <c r="B1136" t="s">
        <v>2842</v>
      </c>
      <c r="C1136" t="s">
        <v>2843</v>
      </c>
      <c r="D1136" t="s">
        <v>303</v>
      </c>
      <c r="G1136" s="2">
        <v>39401</v>
      </c>
      <c r="H1136" s="2">
        <v>42035</v>
      </c>
      <c r="I1136" t="s">
        <v>226</v>
      </c>
      <c r="J1136" t="s">
        <v>211</v>
      </c>
      <c r="K1136" t="s">
        <v>734</v>
      </c>
      <c r="L1136" t="s">
        <v>213</v>
      </c>
      <c r="O1136">
        <v>0</v>
      </c>
      <c r="Q1136" s="2"/>
      <c r="S1136">
        <v>0</v>
      </c>
      <c r="T1136" t="s">
        <v>213</v>
      </c>
      <c r="W1136" t="s">
        <v>214</v>
      </c>
      <c r="X1136">
        <v>0</v>
      </c>
    </row>
    <row r="1137" spans="1:24" x14ac:dyDescent="0.25">
      <c r="A1137">
        <v>1255</v>
      </c>
      <c r="B1137" t="s">
        <v>2844</v>
      </c>
      <c r="C1137" t="s">
        <v>2845</v>
      </c>
      <c r="D1137" t="s">
        <v>656</v>
      </c>
      <c r="G1137" s="2">
        <v>39401</v>
      </c>
      <c r="H1137" s="2">
        <v>42035</v>
      </c>
      <c r="I1137" t="s">
        <v>226</v>
      </c>
      <c r="J1137" t="s">
        <v>211</v>
      </c>
      <c r="K1137" t="s">
        <v>734</v>
      </c>
      <c r="L1137" t="s">
        <v>213</v>
      </c>
      <c r="O1137">
        <v>0</v>
      </c>
      <c r="Q1137" s="2"/>
      <c r="S1137">
        <v>0</v>
      </c>
      <c r="T1137" t="s">
        <v>213</v>
      </c>
      <c r="W1137" t="s">
        <v>214</v>
      </c>
      <c r="X1137">
        <v>0</v>
      </c>
    </row>
    <row r="1138" spans="1:24" x14ac:dyDescent="0.25">
      <c r="A1138">
        <v>1256</v>
      </c>
      <c r="B1138" t="s">
        <v>2846</v>
      </c>
      <c r="C1138" t="s">
        <v>2847</v>
      </c>
      <c r="D1138" t="s">
        <v>311</v>
      </c>
      <c r="G1138" s="2">
        <v>39401</v>
      </c>
      <c r="H1138" s="2">
        <v>42035</v>
      </c>
      <c r="I1138" t="s">
        <v>226</v>
      </c>
      <c r="J1138" t="s">
        <v>211</v>
      </c>
      <c r="K1138" t="s">
        <v>734</v>
      </c>
      <c r="L1138" t="s">
        <v>213</v>
      </c>
      <c r="O1138">
        <v>1514</v>
      </c>
      <c r="Q1138" s="2"/>
      <c r="S1138">
        <v>0</v>
      </c>
      <c r="T1138" t="s">
        <v>213</v>
      </c>
      <c r="W1138" t="s">
        <v>214</v>
      </c>
      <c r="X1138">
        <v>0</v>
      </c>
    </row>
    <row r="1139" spans="1:24" x14ac:dyDescent="0.25">
      <c r="A1139">
        <v>1634</v>
      </c>
      <c r="B1139" t="s">
        <v>2848</v>
      </c>
      <c r="C1139" t="s">
        <v>2849</v>
      </c>
      <c r="D1139" t="s">
        <v>389</v>
      </c>
      <c r="G1139" s="2">
        <v>34881</v>
      </c>
      <c r="H1139" s="2">
        <v>38898</v>
      </c>
      <c r="I1139" t="s">
        <v>218</v>
      </c>
      <c r="J1139" t="s">
        <v>211</v>
      </c>
      <c r="K1139" t="s">
        <v>375</v>
      </c>
      <c r="L1139" t="s">
        <v>213</v>
      </c>
      <c r="O1139">
        <v>0</v>
      </c>
      <c r="P1139" t="s">
        <v>377</v>
      </c>
      <c r="Q1139" s="2"/>
      <c r="S1139">
        <v>0</v>
      </c>
      <c r="T1139" t="s">
        <v>213</v>
      </c>
      <c r="W1139" t="s">
        <v>214</v>
      </c>
      <c r="X1139">
        <v>0</v>
      </c>
    </row>
    <row r="1140" spans="1:24" x14ac:dyDescent="0.25">
      <c r="A1140">
        <v>1666</v>
      </c>
      <c r="B1140" t="s">
        <v>2850</v>
      </c>
      <c r="C1140" t="s">
        <v>2851</v>
      </c>
      <c r="D1140" t="s">
        <v>241</v>
      </c>
      <c r="G1140" s="2">
        <v>40452</v>
      </c>
      <c r="H1140" s="2">
        <v>42460</v>
      </c>
      <c r="I1140" t="s">
        <v>226</v>
      </c>
      <c r="J1140" t="s">
        <v>211</v>
      </c>
      <c r="K1140" t="s">
        <v>277</v>
      </c>
      <c r="L1140" t="s">
        <v>213</v>
      </c>
      <c r="O1140">
        <v>0</v>
      </c>
      <c r="Q1140" s="2"/>
      <c r="S1140">
        <v>0</v>
      </c>
      <c r="T1140" t="s">
        <v>213</v>
      </c>
      <c r="W1140" t="s">
        <v>214</v>
      </c>
      <c r="X1140">
        <v>0</v>
      </c>
    </row>
    <row r="1141" spans="1:24" x14ac:dyDescent="0.25">
      <c r="A1141">
        <v>1667</v>
      </c>
      <c r="B1141" t="s">
        <v>2852</v>
      </c>
      <c r="C1141" t="s">
        <v>2853</v>
      </c>
      <c r="D1141" t="s">
        <v>256</v>
      </c>
      <c r="G1141" s="2">
        <v>40452</v>
      </c>
      <c r="H1141" s="2">
        <v>42460</v>
      </c>
      <c r="I1141" t="s">
        <v>226</v>
      </c>
      <c r="J1141" t="s">
        <v>211</v>
      </c>
      <c r="K1141" t="s">
        <v>277</v>
      </c>
      <c r="L1141" t="s">
        <v>213</v>
      </c>
      <c r="O1141">
        <v>0</v>
      </c>
      <c r="Q1141" s="2"/>
      <c r="S1141">
        <v>0</v>
      </c>
      <c r="T1141" t="s">
        <v>213</v>
      </c>
      <c r="W1141" t="s">
        <v>214</v>
      </c>
      <c r="X1141">
        <v>0</v>
      </c>
    </row>
    <row r="1142" spans="1:24" x14ac:dyDescent="0.25">
      <c r="A1142">
        <v>1668</v>
      </c>
      <c r="B1142" t="s">
        <v>2854</v>
      </c>
      <c r="C1142" t="s">
        <v>2855</v>
      </c>
      <c r="D1142" t="s">
        <v>210</v>
      </c>
      <c r="G1142" s="2">
        <v>40452</v>
      </c>
      <c r="H1142" s="2">
        <v>42460</v>
      </c>
      <c r="J1142" t="s">
        <v>211</v>
      </c>
      <c r="K1142" t="s">
        <v>277</v>
      </c>
      <c r="L1142" t="s">
        <v>213</v>
      </c>
      <c r="O1142">
        <v>0</v>
      </c>
      <c r="Q1142" s="2"/>
      <c r="S1142">
        <v>0</v>
      </c>
      <c r="T1142" t="s">
        <v>213</v>
      </c>
      <c r="W1142" t="s">
        <v>214</v>
      </c>
      <c r="X1142">
        <v>0</v>
      </c>
    </row>
    <row r="1143" spans="1:24" x14ac:dyDescent="0.25">
      <c r="A1143">
        <v>1669</v>
      </c>
      <c r="B1143" t="s">
        <v>2856</v>
      </c>
      <c r="C1143" t="s">
        <v>2857</v>
      </c>
      <c r="D1143" t="s">
        <v>256</v>
      </c>
      <c r="G1143" s="2">
        <v>40452</v>
      </c>
      <c r="H1143" s="2">
        <v>42460</v>
      </c>
      <c r="I1143" t="s">
        <v>226</v>
      </c>
      <c r="J1143" t="s">
        <v>211</v>
      </c>
      <c r="K1143" t="s">
        <v>282</v>
      </c>
      <c r="L1143" t="s">
        <v>213</v>
      </c>
      <c r="O1143">
        <v>0</v>
      </c>
      <c r="Q1143" s="2"/>
      <c r="S1143">
        <v>0</v>
      </c>
      <c r="T1143" t="s">
        <v>213</v>
      </c>
      <c r="W1143" t="s">
        <v>214</v>
      </c>
      <c r="X1143">
        <v>0</v>
      </c>
    </row>
    <row r="1144" spans="1:24" x14ac:dyDescent="0.25">
      <c r="A1144">
        <v>1670</v>
      </c>
      <c r="B1144" t="s">
        <v>2858</v>
      </c>
      <c r="C1144" t="s">
        <v>2859</v>
      </c>
      <c r="D1144" t="s">
        <v>210</v>
      </c>
      <c r="G1144" s="2">
        <v>40452</v>
      </c>
      <c r="H1144" s="2">
        <v>42460</v>
      </c>
      <c r="J1144" t="s">
        <v>211</v>
      </c>
      <c r="K1144" t="s">
        <v>282</v>
      </c>
      <c r="L1144" t="s">
        <v>213</v>
      </c>
      <c r="O1144">
        <v>0</v>
      </c>
      <c r="Q1144" s="2"/>
      <c r="S1144">
        <v>0</v>
      </c>
      <c r="T1144" t="s">
        <v>213</v>
      </c>
      <c r="W1144" t="s">
        <v>214</v>
      </c>
      <c r="X1144">
        <v>0</v>
      </c>
    </row>
    <row r="1145" spans="1:24" x14ac:dyDescent="0.25">
      <c r="A1145">
        <v>1671</v>
      </c>
      <c r="B1145" t="s">
        <v>2860</v>
      </c>
      <c r="C1145" t="s">
        <v>2861</v>
      </c>
      <c r="D1145" t="s">
        <v>241</v>
      </c>
      <c r="G1145" s="2">
        <v>40452</v>
      </c>
      <c r="H1145" s="2">
        <v>42460</v>
      </c>
      <c r="I1145" t="s">
        <v>226</v>
      </c>
      <c r="J1145" t="s">
        <v>211</v>
      </c>
      <c r="K1145" t="s">
        <v>282</v>
      </c>
      <c r="L1145" t="s">
        <v>213</v>
      </c>
      <c r="O1145">
        <v>0</v>
      </c>
      <c r="Q1145" s="2"/>
      <c r="S1145">
        <v>0</v>
      </c>
      <c r="T1145" t="s">
        <v>213</v>
      </c>
      <c r="W1145" t="s">
        <v>214</v>
      </c>
      <c r="X1145">
        <v>0</v>
      </c>
    </row>
    <row r="1146" spans="1:24" x14ac:dyDescent="0.25">
      <c r="A1146">
        <v>1723</v>
      </c>
      <c r="B1146" t="s">
        <v>2862</v>
      </c>
      <c r="C1146" t="s">
        <v>2863</v>
      </c>
      <c r="D1146" t="s">
        <v>251</v>
      </c>
      <c r="G1146" s="2">
        <v>39569</v>
      </c>
      <c r="H1146" s="2"/>
      <c r="I1146" t="s">
        <v>226</v>
      </c>
      <c r="J1146" t="s">
        <v>211</v>
      </c>
      <c r="K1146" t="s">
        <v>1940</v>
      </c>
      <c r="L1146" t="s">
        <v>213</v>
      </c>
      <c r="O1146">
        <v>0</v>
      </c>
      <c r="Q1146" s="2"/>
      <c r="S1146">
        <v>0</v>
      </c>
      <c r="T1146" t="s">
        <v>213</v>
      </c>
      <c r="W1146" t="s">
        <v>214</v>
      </c>
      <c r="X1146">
        <v>0</v>
      </c>
    </row>
    <row r="1147" spans="1:24" x14ac:dyDescent="0.25">
      <c r="A1147">
        <v>1724</v>
      </c>
      <c r="B1147" t="s">
        <v>2864</v>
      </c>
      <c r="C1147" t="s">
        <v>2865</v>
      </c>
      <c r="D1147" t="s">
        <v>251</v>
      </c>
      <c r="G1147" s="2">
        <v>39387</v>
      </c>
      <c r="H1147" s="2"/>
      <c r="I1147" t="s">
        <v>226</v>
      </c>
      <c r="J1147" t="s">
        <v>211</v>
      </c>
      <c r="K1147" t="s">
        <v>2866</v>
      </c>
      <c r="L1147" t="s">
        <v>213</v>
      </c>
      <c r="O1147">
        <v>0</v>
      </c>
      <c r="Q1147" s="2">
        <v>39387</v>
      </c>
      <c r="S1147">
        <v>0</v>
      </c>
      <c r="T1147" t="s">
        <v>213</v>
      </c>
      <c r="W1147" t="s">
        <v>214</v>
      </c>
      <c r="X1147">
        <v>0</v>
      </c>
    </row>
    <row r="1148" spans="1:24" x14ac:dyDescent="0.25">
      <c r="A1148">
        <v>1725</v>
      </c>
      <c r="B1148" t="s">
        <v>2867</v>
      </c>
      <c r="C1148" t="s">
        <v>2868</v>
      </c>
      <c r="D1148" t="s">
        <v>251</v>
      </c>
      <c r="G1148" s="2">
        <v>38169</v>
      </c>
      <c r="H1148" s="2">
        <v>44895</v>
      </c>
      <c r="I1148" t="s">
        <v>226</v>
      </c>
      <c r="J1148" t="s">
        <v>211</v>
      </c>
      <c r="K1148" t="s">
        <v>1943</v>
      </c>
      <c r="L1148" t="s">
        <v>213</v>
      </c>
      <c r="O1148">
        <v>0</v>
      </c>
      <c r="Q1148" s="2"/>
      <c r="S1148">
        <v>0</v>
      </c>
      <c r="T1148" t="s">
        <v>213</v>
      </c>
      <c r="W1148" t="s">
        <v>214</v>
      </c>
      <c r="X1148">
        <v>0</v>
      </c>
    </row>
    <row r="1149" spans="1:24" x14ac:dyDescent="0.25">
      <c r="A1149">
        <v>1726</v>
      </c>
      <c r="B1149" t="s">
        <v>2869</v>
      </c>
      <c r="C1149" t="s">
        <v>2870</v>
      </c>
      <c r="D1149" t="s">
        <v>251</v>
      </c>
      <c r="G1149" s="2">
        <v>38412</v>
      </c>
      <c r="H1149" s="2">
        <v>41486</v>
      </c>
      <c r="I1149" t="s">
        <v>226</v>
      </c>
      <c r="J1149" t="s">
        <v>211</v>
      </c>
      <c r="K1149" t="s">
        <v>1948</v>
      </c>
      <c r="L1149" t="s">
        <v>213</v>
      </c>
      <c r="O1149">
        <v>0</v>
      </c>
      <c r="Q1149" s="2"/>
      <c r="S1149">
        <v>0</v>
      </c>
      <c r="T1149" t="s">
        <v>213</v>
      </c>
      <c r="W1149" t="s">
        <v>214</v>
      </c>
      <c r="X1149">
        <v>0</v>
      </c>
    </row>
    <row r="1150" spans="1:24" x14ac:dyDescent="0.25">
      <c r="A1150">
        <v>1727</v>
      </c>
      <c r="B1150" t="s">
        <v>2871</v>
      </c>
      <c r="C1150" t="s">
        <v>2872</v>
      </c>
      <c r="D1150" t="s">
        <v>251</v>
      </c>
      <c r="G1150" s="2">
        <v>40544</v>
      </c>
      <c r="H1150" s="2"/>
      <c r="I1150" t="s">
        <v>226</v>
      </c>
      <c r="J1150" t="s">
        <v>211</v>
      </c>
      <c r="K1150" t="s">
        <v>2873</v>
      </c>
      <c r="L1150" t="s">
        <v>213</v>
      </c>
      <c r="O1150">
        <v>0</v>
      </c>
      <c r="Q1150" s="2"/>
      <c r="S1150">
        <v>0</v>
      </c>
      <c r="T1150" t="s">
        <v>213</v>
      </c>
      <c r="W1150" t="s">
        <v>214</v>
      </c>
      <c r="X1150">
        <v>0</v>
      </c>
    </row>
    <row r="1151" spans="1:24" x14ac:dyDescent="0.25">
      <c r="A1151">
        <v>1728</v>
      </c>
      <c r="B1151" t="s">
        <v>2874</v>
      </c>
      <c r="C1151" t="s">
        <v>2875</v>
      </c>
      <c r="D1151" t="s">
        <v>241</v>
      </c>
      <c r="G1151" s="2">
        <v>40087</v>
      </c>
      <c r="H1151" s="2">
        <v>43738</v>
      </c>
      <c r="I1151" t="s">
        <v>226</v>
      </c>
      <c r="J1151" t="s">
        <v>211</v>
      </c>
      <c r="K1151" t="s">
        <v>2876</v>
      </c>
      <c r="L1151" t="s">
        <v>213</v>
      </c>
      <c r="O1151">
        <v>0</v>
      </c>
      <c r="Q1151" s="2"/>
      <c r="S1151">
        <v>0</v>
      </c>
      <c r="T1151" t="s">
        <v>213</v>
      </c>
      <c r="W1151" t="s">
        <v>214</v>
      </c>
      <c r="X1151">
        <v>0</v>
      </c>
    </row>
    <row r="1152" spans="1:24" x14ac:dyDescent="0.25">
      <c r="A1152">
        <v>1729</v>
      </c>
      <c r="B1152" t="s">
        <v>2877</v>
      </c>
      <c r="C1152" t="s">
        <v>2878</v>
      </c>
      <c r="D1152" t="s">
        <v>241</v>
      </c>
      <c r="E1152" t="s">
        <v>2879</v>
      </c>
      <c r="G1152" s="2">
        <v>36557</v>
      </c>
      <c r="H1152" s="2"/>
      <c r="I1152" t="s">
        <v>226</v>
      </c>
      <c r="J1152" t="s">
        <v>211</v>
      </c>
      <c r="K1152" t="s">
        <v>2880</v>
      </c>
      <c r="L1152" t="s">
        <v>213</v>
      </c>
      <c r="O1152">
        <v>0</v>
      </c>
      <c r="Q1152" s="2"/>
      <c r="S1152">
        <v>0</v>
      </c>
      <c r="T1152" t="s">
        <v>213</v>
      </c>
      <c r="W1152" t="s">
        <v>214</v>
      </c>
      <c r="X1152">
        <v>0</v>
      </c>
    </row>
    <row r="1153" spans="1:24" x14ac:dyDescent="0.25">
      <c r="A1153">
        <v>1737</v>
      </c>
      <c r="B1153" t="s">
        <v>2881</v>
      </c>
      <c r="C1153" t="s">
        <v>2882</v>
      </c>
      <c r="D1153" t="s">
        <v>241</v>
      </c>
      <c r="F1153" t="s">
        <v>2883</v>
      </c>
      <c r="G1153" s="2">
        <v>38353</v>
      </c>
      <c r="H1153" s="2">
        <v>40999</v>
      </c>
      <c r="I1153" t="s">
        <v>226</v>
      </c>
      <c r="J1153" t="s">
        <v>211</v>
      </c>
      <c r="K1153" t="s">
        <v>1274</v>
      </c>
      <c r="L1153" t="s">
        <v>213</v>
      </c>
      <c r="O1153">
        <v>0</v>
      </c>
      <c r="Q1153" s="2"/>
      <c r="S1153">
        <v>0</v>
      </c>
      <c r="T1153" t="s">
        <v>213</v>
      </c>
      <c r="W1153" t="s">
        <v>214</v>
      </c>
      <c r="X1153">
        <v>0</v>
      </c>
    </row>
    <row r="1154" spans="1:24" x14ac:dyDescent="0.25">
      <c r="A1154">
        <v>1738</v>
      </c>
      <c r="B1154" t="s">
        <v>2884</v>
      </c>
      <c r="C1154" t="s">
        <v>2885</v>
      </c>
      <c r="D1154" t="s">
        <v>241</v>
      </c>
      <c r="F1154" t="s">
        <v>2886</v>
      </c>
      <c r="G1154" s="2">
        <v>39873</v>
      </c>
      <c r="H1154" s="2">
        <v>41579</v>
      </c>
      <c r="I1154" t="s">
        <v>226</v>
      </c>
      <c r="J1154" t="s">
        <v>211</v>
      </c>
      <c r="K1154" t="s">
        <v>1229</v>
      </c>
      <c r="L1154" t="s">
        <v>213</v>
      </c>
      <c r="M1154" t="s">
        <v>885</v>
      </c>
      <c r="O1154">
        <v>0</v>
      </c>
      <c r="Q1154" s="2"/>
      <c r="S1154">
        <v>0</v>
      </c>
      <c r="T1154" t="s">
        <v>213</v>
      </c>
      <c r="W1154" t="s">
        <v>214</v>
      </c>
      <c r="X1154">
        <v>0</v>
      </c>
    </row>
    <row r="1155" spans="1:24" x14ac:dyDescent="0.25">
      <c r="A1155">
        <v>1739</v>
      </c>
      <c r="B1155" t="s">
        <v>2887</v>
      </c>
      <c r="C1155" t="s">
        <v>2888</v>
      </c>
      <c r="D1155" t="s">
        <v>241</v>
      </c>
      <c r="F1155" t="s">
        <v>884</v>
      </c>
      <c r="G1155" s="2">
        <v>38749</v>
      </c>
      <c r="H1155" s="2">
        <v>41680</v>
      </c>
      <c r="I1155" t="s">
        <v>226</v>
      </c>
      <c r="J1155" t="s">
        <v>211</v>
      </c>
      <c r="K1155" t="s">
        <v>539</v>
      </c>
      <c r="L1155" t="s">
        <v>213</v>
      </c>
      <c r="M1155" t="s">
        <v>885</v>
      </c>
      <c r="O1155">
        <v>0</v>
      </c>
      <c r="Q1155" s="2"/>
      <c r="S1155">
        <v>0</v>
      </c>
      <c r="T1155" t="s">
        <v>213</v>
      </c>
      <c r="W1155" t="s">
        <v>214</v>
      </c>
      <c r="X1155">
        <v>0</v>
      </c>
    </row>
    <row r="1156" spans="1:24" x14ac:dyDescent="0.25">
      <c r="A1156">
        <v>1740</v>
      </c>
      <c r="B1156" t="s">
        <v>2889</v>
      </c>
      <c r="C1156" t="s">
        <v>2890</v>
      </c>
      <c r="D1156" t="s">
        <v>241</v>
      </c>
      <c r="G1156" s="2">
        <v>38169</v>
      </c>
      <c r="H1156" s="2"/>
      <c r="I1156" t="s">
        <v>226</v>
      </c>
      <c r="J1156" t="s">
        <v>211</v>
      </c>
      <c r="K1156" t="s">
        <v>1263</v>
      </c>
      <c r="L1156" t="s">
        <v>213</v>
      </c>
      <c r="O1156">
        <v>0</v>
      </c>
      <c r="P1156" t="s">
        <v>2891</v>
      </c>
      <c r="Q1156" s="2"/>
      <c r="S1156">
        <v>0</v>
      </c>
      <c r="T1156" t="s">
        <v>213</v>
      </c>
      <c r="W1156" t="s">
        <v>214</v>
      </c>
      <c r="X1156">
        <v>0</v>
      </c>
    </row>
    <row r="1157" spans="1:24" x14ac:dyDescent="0.25">
      <c r="A1157">
        <v>1741</v>
      </c>
      <c r="B1157" t="s">
        <v>2892</v>
      </c>
      <c r="C1157" t="s">
        <v>2893</v>
      </c>
      <c r="D1157" t="s">
        <v>241</v>
      </c>
      <c r="F1157" t="s">
        <v>2894</v>
      </c>
      <c r="G1157" s="2">
        <v>31048</v>
      </c>
      <c r="H1157" s="2"/>
      <c r="I1157" t="s">
        <v>226</v>
      </c>
      <c r="J1157" t="s">
        <v>211</v>
      </c>
      <c r="K1157" t="s">
        <v>2895</v>
      </c>
      <c r="L1157" t="s">
        <v>213</v>
      </c>
      <c r="O1157">
        <v>0</v>
      </c>
      <c r="Q1157" s="2"/>
      <c r="S1157">
        <v>0</v>
      </c>
      <c r="T1157" t="s">
        <v>213</v>
      </c>
      <c r="W1157" t="s">
        <v>214</v>
      </c>
      <c r="X1157">
        <v>0</v>
      </c>
    </row>
    <row r="1158" spans="1:24" x14ac:dyDescent="0.25">
      <c r="A1158">
        <v>1742</v>
      </c>
      <c r="B1158" t="s">
        <v>2896</v>
      </c>
      <c r="C1158" t="s">
        <v>2897</v>
      </c>
      <c r="D1158" t="s">
        <v>241</v>
      </c>
      <c r="G1158" s="2">
        <v>39083</v>
      </c>
      <c r="H1158" s="2">
        <v>46022</v>
      </c>
      <c r="I1158" t="s">
        <v>226</v>
      </c>
      <c r="J1158" t="s">
        <v>211</v>
      </c>
      <c r="K1158" t="s">
        <v>2898</v>
      </c>
      <c r="L1158" t="s">
        <v>213</v>
      </c>
      <c r="O1158">
        <v>0</v>
      </c>
      <c r="Q1158" s="2"/>
      <c r="S1158">
        <v>0</v>
      </c>
      <c r="T1158" t="s">
        <v>213</v>
      </c>
      <c r="W1158" t="s">
        <v>214</v>
      </c>
      <c r="X1158">
        <v>0</v>
      </c>
    </row>
    <row r="1159" spans="1:24" x14ac:dyDescent="0.25">
      <c r="A1159">
        <v>1743</v>
      </c>
      <c r="B1159" t="s">
        <v>2899</v>
      </c>
      <c r="C1159" t="s">
        <v>2900</v>
      </c>
      <c r="D1159" t="s">
        <v>245</v>
      </c>
      <c r="G1159" s="2">
        <v>36557</v>
      </c>
      <c r="H1159" s="2"/>
      <c r="I1159" t="s">
        <v>226</v>
      </c>
      <c r="J1159" t="s">
        <v>211</v>
      </c>
      <c r="K1159" t="s">
        <v>2880</v>
      </c>
      <c r="L1159" t="s">
        <v>213</v>
      </c>
      <c r="O1159">
        <v>6609</v>
      </c>
      <c r="Q1159" s="2"/>
      <c r="S1159">
        <v>0</v>
      </c>
      <c r="T1159" t="s">
        <v>213</v>
      </c>
      <c r="W1159" t="s">
        <v>214</v>
      </c>
      <c r="X1159">
        <v>0</v>
      </c>
    </row>
    <row r="1160" spans="1:24" x14ac:dyDescent="0.25">
      <c r="A1160">
        <v>1744</v>
      </c>
      <c r="B1160" t="s">
        <v>2901</v>
      </c>
      <c r="C1160" t="s">
        <v>2902</v>
      </c>
      <c r="D1160" t="s">
        <v>245</v>
      </c>
      <c r="G1160" s="2">
        <v>37622</v>
      </c>
      <c r="H1160" s="2">
        <v>44895</v>
      </c>
      <c r="I1160" t="s">
        <v>226</v>
      </c>
      <c r="J1160" t="s">
        <v>211</v>
      </c>
      <c r="K1160" t="s">
        <v>1943</v>
      </c>
      <c r="L1160" t="s">
        <v>213</v>
      </c>
      <c r="O1160">
        <v>4548</v>
      </c>
      <c r="Q1160" s="2"/>
      <c r="S1160">
        <v>0</v>
      </c>
      <c r="T1160" t="s">
        <v>213</v>
      </c>
      <c r="W1160" t="s">
        <v>214</v>
      </c>
      <c r="X1160">
        <v>0</v>
      </c>
    </row>
    <row r="1161" spans="1:24" x14ac:dyDescent="0.25">
      <c r="A1161">
        <v>1745</v>
      </c>
      <c r="B1161" t="s">
        <v>2903</v>
      </c>
      <c r="C1161" t="s">
        <v>2904</v>
      </c>
      <c r="D1161" t="s">
        <v>245</v>
      </c>
      <c r="G1161" s="2">
        <v>37622</v>
      </c>
      <c r="H1161" s="2"/>
      <c r="I1161" t="s">
        <v>226</v>
      </c>
      <c r="J1161" t="s">
        <v>211</v>
      </c>
      <c r="K1161" t="s">
        <v>1929</v>
      </c>
      <c r="L1161" t="s">
        <v>213</v>
      </c>
      <c r="O1161">
        <v>8</v>
      </c>
      <c r="Q1161" s="2"/>
      <c r="S1161">
        <v>0</v>
      </c>
      <c r="T1161" t="s">
        <v>213</v>
      </c>
      <c r="W1161" t="s">
        <v>214</v>
      </c>
      <c r="X1161">
        <v>0</v>
      </c>
    </row>
    <row r="1162" spans="1:24" x14ac:dyDescent="0.25">
      <c r="A1162">
        <v>1746</v>
      </c>
      <c r="B1162" t="s">
        <v>2905</v>
      </c>
      <c r="C1162" t="s">
        <v>2906</v>
      </c>
      <c r="D1162" t="s">
        <v>245</v>
      </c>
      <c r="G1162" s="2">
        <v>38169</v>
      </c>
      <c r="H1162" s="2">
        <v>44347</v>
      </c>
      <c r="I1162" t="s">
        <v>226</v>
      </c>
      <c r="J1162" t="s">
        <v>211</v>
      </c>
      <c r="K1162" t="s">
        <v>1925</v>
      </c>
      <c r="L1162" t="s">
        <v>213</v>
      </c>
      <c r="O1162">
        <v>6</v>
      </c>
      <c r="Q1162" s="2"/>
      <c r="S1162">
        <v>0</v>
      </c>
      <c r="T1162" t="s">
        <v>213</v>
      </c>
      <c r="W1162" t="s">
        <v>214</v>
      </c>
      <c r="X1162">
        <v>0</v>
      </c>
    </row>
    <row r="1163" spans="1:24" x14ac:dyDescent="0.25">
      <c r="A1163">
        <v>1747</v>
      </c>
      <c r="B1163" t="s">
        <v>2907</v>
      </c>
      <c r="C1163" t="s">
        <v>2908</v>
      </c>
      <c r="D1163" t="s">
        <v>245</v>
      </c>
      <c r="G1163" s="2">
        <v>38412</v>
      </c>
      <c r="H1163" s="2">
        <v>41486</v>
      </c>
      <c r="I1163" t="s">
        <v>226</v>
      </c>
      <c r="J1163" t="s">
        <v>211</v>
      </c>
      <c r="K1163" t="s">
        <v>1948</v>
      </c>
      <c r="L1163" t="s">
        <v>213</v>
      </c>
      <c r="O1163">
        <v>42</v>
      </c>
      <c r="Q1163" s="2"/>
      <c r="S1163">
        <v>0</v>
      </c>
      <c r="T1163" t="s">
        <v>213</v>
      </c>
      <c r="W1163" t="s">
        <v>214</v>
      </c>
      <c r="X1163">
        <v>0</v>
      </c>
    </row>
    <row r="1164" spans="1:24" x14ac:dyDescent="0.25">
      <c r="A1164">
        <v>1748</v>
      </c>
      <c r="B1164" t="s">
        <v>2909</v>
      </c>
      <c r="C1164" t="s">
        <v>2910</v>
      </c>
      <c r="D1164" t="s">
        <v>245</v>
      </c>
      <c r="G1164" s="2">
        <v>39083</v>
      </c>
      <c r="H1164" s="2">
        <v>46022</v>
      </c>
      <c r="I1164" t="s">
        <v>226</v>
      </c>
      <c r="J1164" t="s">
        <v>211</v>
      </c>
      <c r="K1164" t="s">
        <v>2898</v>
      </c>
      <c r="L1164" t="s">
        <v>213</v>
      </c>
      <c r="O1164">
        <v>36</v>
      </c>
      <c r="Q1164" s="2"/>
      <c r="S1164">
        <v>0</v>
      </c>
      <c r="T1164" t="s">
        <v>213</v>
      </c>
      <c r="W1164" t="s">
        <v>214</v>
      </c>
      <c r="X1164">
        <v>0</v>
      </c>
    </row>
    <row r="1165" spans="1:24" x14ac:dyDescent="0.25">
      <c r="A1165">
        <v>1749</v>
      </c>
      <c r="B1165" t="s">
        <v>2911</v>
      </c>
      <c r="C1165" t="s">
        <v>2912</v>
      </c>
      <c r="D1165" t="s">
        <v>245</v>
      </c>
      <c r="G1165" s="2">
        <v>39387</v>
      </c>
      <c r="H1165" s="2"/>
      <c r="I1165" t="s">
        <v>226</v>
      </c>
      <c r="J1165" t="s">
        <v>211</v>
      </c>
      <c r="K1165" t="s">
        <v>2866</v>
      </c>
      <c r="L1165" t="s">
        <v>213</v>
      </c>
      <c r="O1165">
        <v>1488</v>
      </c>
      <c r="Q1165" s="2"/>
      <c r="S1165">
        <v>0</v>
      </c>
      <c r="T1165" t="s">
        <v>213</v>
      </c>
      <c r="W1165" t="s">
        <v>214</v>
      </c>
      <c r="X1165">
        <v>0</v>
      </c>
    </row>
    <row r="1166" spans="1:24" x14ac:dyDescent="0.25">
      <c r="A1166">
        <v>1750</v>
      </c>
      <c r="B1166" t="s">
        <v>2913</v>
      </c>
      <c r="C1166" t="s">
        <v>2914</v>
      </c>
      <c r="D1166" t="s">
        <v>245</v>
      </c>
      <c r="G1166" s="2">
        <v>36861</v>
      </c>
      <c r="H1166" s="2"/>
      <c r="I1166" t="s">
        <v>226</v>
      </c>
      <c r="J1166" t="s">
        <v>211</v>
      </c>
      <c r="K1166" t="s">
        <v>1933</v>
      </c>
      <c r="L1166" t="s">
        <v>213</v>
      </c>
      <c r="O1166">
        <v>33</v>
      </c>
      <c r="Q1166" s="2"/>
      <c r="S1166">
        <v>0</v>
      </c>
      <c r="T1166" t="s">
        <v>213</v>
      </c>
      <c r="W1166" t="s">
        <v>214</v>
      </c>
      <c r="X1166">
        <v>0</v>
      </c>
    </row>
    <row r="1167" spans="1:24" x14ac:dyDescent="0.25">
      <c r="A1167">
        <v>1751</v>
      </c>
      <c r="B1167" t="s">
        <v>2915</v>
      </c>
      <c r="C1167" t="s">
        <v>2916</v>
      </c>
      <c r="D1167" t="s">
        <v>245</v>
      </c>
      <c r="G1167" s="2">
        <v>43282</v>
      </c>
      <c r="H1167" s="2"/>
      <c r="I1167" t="s">
        <v>226</v>
      </c>
      <c r="J1167" t="s">
        <v>211</v>
      </c>
      <c r="K1167" t="s">
        <v>2917</v>
      </c>
      <c r="L1167" t="s">
        <v>213</v>
      </c>
      <c r="O1167">
        <v>38</v>
      </c>
      <c r="Q1167" s="2">
        <v>39083</v>
      </c>
      <c r="S1167">
        <v>0</v>
      </c>
      <c r="T1167" t="s">
        <v>213</v>
      </c>
      <c r="W1167" t="s">
        <v>214</v>
      </c>
      <c r="X1167">
        <v>0</v>
      </c>
    </row>
    <row r="1168" spans="1:24" x14ac:dyDescent="0.25">
      <c r="A1168">
        <v>1752</v>
      </c>
      <c r="B1168" t="s">
        <v>2918</v>
      </c>
      <c r="C1168" t="s">
        <v>2919</v>
      </c>
      <c r="D1168" t="s">
        <v>245</v>
      </c>
      <c r="G1168" s="2">
        <v>38749</v>
      </c>
      <c r="H1168" s="2">
        <v>41680</v>
      </c>
      <c r="I1168" t="s">
        <v>226</v>
      </c>
      <c r="J1168" t="s">
        <v>211</v>
      </c>
      <c r="K1168" t="s">
        <v>539</v>
      </c>
      <c r="L1168" t="s">
        <v>213</v>
      </c>
      <c r="O1168">
        <v>1756</v>
      </c>
      <c r="Q1168" s="2"/>
      <c r="S1168">
        <v>0</v>
      </c>
      <c r="T1168" t="s">
        <v>213</v>
      </c>
      <c r="W1168" t="s">
        <v>214</v>
      </c>
      <c r="X1168">
        <v>0</v>
      </c>
    </row>
    <row r="1169" spans="1:24" x14ac:dyDescent="0.25">
      <c r="A1169">
        <v>1983</v>
      </c>
      <c r="B1169" t="s">
        <v>2920</v>
      </c>
      <c r="C1169" t="s">
        <v>2921</v>
      </c>
      <c r="D1169" t="s">
        <v>311</v>
      </c>
      <c r="G1169" s="2">
        <v>33239</v>
      </c>
      <c r="H1169" s="2"/>
      <c r="I1169" t="s">
        <v>226</v>
      </c>
      <c r="J1169" t="s">
        <v>211</v>
      </c>
      <c r="K1169" t="s">
        <v>624</v>
      </c>
      <c r="L1169" t="s">
        <v>213</v>
      </c>
      <c r="O1169">
        <v>6642</v>
      </c>
      <c r="Q1169" s="2"/>
      <c r="S1169">
        <v>0</v>
      </c>
      <c r="T1169" t="s">
        <v>213</v>
      </c>
      <c r="W1169" t="s">
        <v>214</v>
      </c>
      <c r="X1169">
        <v>0</v>
      </c>
    </row>
    <row r="1170" spans="1:24" x14ac:dyDescent="0.25">
      <c r="A1170">
        <v>2005</v>
      </c>
      <c r="B1170" t="s">
        <v>2922</v>
      </c>
      <c r="C1170" t="s">
        <v>2923</v>
      </c>
      <c r="D1170" t="s">
        <v>241</v>
      </c>
      <c r="G1170" s="2">
        <v>40664</v>
      </c>
      <c r="H1170" s="2"/>
      <c r="I1170" t="s">
        <v>226</v>
      </c>
      <c r="J1170" t="s">
        <v>211</v>
      </c>
      <c r="K1170" t="s">
        <v>2924</v>
      </c>
      <c r="L1170" t="s">
        <v>213</v>
      </c>
      <c r="M1170" t="s">
        <v>1241</v>
      </c>
      <c r="O1170">
        <v>0</v>
      </c>
      <c r="Q1170" s="2"/>
      <c r="S1170">
        <v>0</v>
      </c>
      <c r="T1170" t="s">
        <v>213</v>
      </c>
      <c r="W1170" t="s">
        <v>214</v>
      </c>
      <c r="X1170">
        <v>0</v>
      </c>
    </row>
    <row r="1171" spans="1:24" x14ac:dyDescent="0.25">
      <c r="A1171">
        <v>1984</v>
      </c>
      <c r="B1171" t="s">
        <v>2925</v>
      </c>
      <c r="C1171" t="s">
        <v>2926</v>
      </c>
      <c r="D1171" t="s">
        <v>333</v>
      </c>
      <c r="G1171" s="2">
        <v>35431</v>
      </c>
      <c r="H1171" s="2"/>
      <c r="I1171" t="s">
        <v>226</v>
      </c>
      <c r="J1171" t="s">
        <v>211</v>
      </c>
      <c r="K1171" t="s">
        <v>624</v>
      </c>
      <c r="L1171" t="s">
        <v>213</v>
      </c>
      <c r="O1171">
        <v>0</v>
      </c>
      <c r="Q1171" s="2"/>
      <c r="S1171">
        <v>0</v>
      </c>
      <c r="T1171" t="s">
        <v>213</v>
      </c>
      <c r="W1171" t="s">
        <v>214</v>
      </c>
      <c r="X1171">
        <v>0</v>
      </c>
    </row>
    <row r="1172" spans="1:24" x14ac:dyDescent="0.25">
      <c r="A1172">
        <v>2006</v>
      </c>
      <c r="B1172" t="s">
        <v>2927</v>
      </c>
      <c r="C1172" t="s">
        <v>2928</v>
      </c>
      <c r="D1172" t="s">
        <v>241</v>
      </c>
      <c r="G1172" s="2">
        <v>40664</v>
      </c>
      <c r="H1172" s="2">
        <v>46173</v>
      </c>
      <c r="I1172" t="s">
        <v>226</v>
      </c>
      <c r="J1172" t="s">
        <v>211</v>
      </c>
      <c r="K1172" t="s">
        <v>2929</v>
      </c>
      <c r="L1172" t="s">
        <v>213</v>
      </c>
      <c r="M1172" t="s">
        <v>1241</v>
      </c>
      <c r="O1172">
        <v>0</v>
      </c>
      <c r="Q1172" s="2"/>
      <c r="S1172">
        <v>0</v>
      </c>
      <c r="T1172" t="s">
        <v>213</v>
      </c>
      <c r="W1172" t="s">
        <v>214</v>
      </c>
      <c r="X1172">
        <v>0</v>
      </c>
    </row>
    <row r="1173" spans="1:24" x14ac:dyDescent="0.25">
      <c r="A1173">
        <v>2007</v>
      </c>
      <c r="B1173" t="s">
        <v>2930</v>
      </c>
      <c r="C1173" t="s">
        <v>2931</v>
      </c>
      <c r="D1173" t="s">
        <v>241</v>
      </c>
      <c r="G1173" s="2">
        <v>40688</v>
      </c>
      <c r="H1173" s="2">
        <v>41060</v>
      </c>
      <c r="I1173" t="s">
        <v>226</v>
      </c>
      <c r="J1173" t="s">
        <v>211</v>
      </c>
      <c r="K1173" t="s">
        <v>2932</v>
      </c>
      <c r="L1173" t="s">
        <v>213</v>
      </c>
      <c r="M1173" t="s">
        <v>1241</v>
      </c>
      <c r="O1173">
        <v>0</v>
      </c>
      <c r="Q1173" s="2"/>
      <c r="S1173">
        <v>0</v>
      </c>
      <c r="T1173" t="s">
        <v>213</v>
      </c>
      <c r="W1173" t="s">
        <v>214</v>
      </c>
      <c r="X1173">
        <v>0</v>
      </c>
    </row>
    <row r="1174" spans="1:24" x14ac:dyDescent="0.25">
      <c r="A1174">
        <v>2137</v>
      </c>
      <c r="B1174" t="s">
        <v>2933</v>
      </c>
      <c r="C1174" t="s">
        <v>2934</v>
      </c>
      <c r="D1174" t="s">
        <v>251</v>
      </c>
      <c r="G1174" s="2">
        <v>40731</v>
      </c>
      <c r="H1174" s="2">
        <v>41578</v>
      </c>
      <c r="I1174" t="s">
        <v>226</v>
      </c>
      <c r="J1174" t="s">
        <v>211</v>
      </c>
      <c r="K1174" t="s">
        <v>2935</v>
      </c>
      <c r="L1174" t="s">
        <v>213</v>
      </c>
      <c r="O1174">
        <v>0</v>
      </c>
      <c r="Q1174" s="2"/>
      <c r="S1174">
        <v>0</v>
      </c>
      <c r="T1174" t="s">
        <v>213</v>
      </c>
      <c r="W1174" t="s">
        <v>214</v>
      </c>
      <c r="X1174">
        <v>0</v>
      </c>
    </row>
    <row r="1175" spans="1:24" x14ac:dyDescent="0.25">
      <c r="A1175">
        <v>2428</v>
      </c>
      <c r="B1175" t="s">
        <v>2936</v>
      </c>
      <c r="C1175" t="s">
        <v>2937</v>
      </c>
      <c r="D1175" t="s">
        <v>241</v>
      </c>
      <c r="G1175" s="2">
        <v>42736</v>
      </c>
      <c r="H1175" s="2">
        <v>44804</v>
      </c>
      <c r="I1175" t="s">
        <v>226</v>
      </c>
      <c r="J1175" t="s">
        <v>211</v>
      </c>
      <c r="K1175" t="s">
        <v>2938</v>
      </c>
      <c r="L1175" t="s">
        <v>213</v>
      </c>
      <c r="O1175">
        <v>0</v>
      </c>
      <c r="Q1175" s="2">
        <v>40909</v>
      </c>
      <c r="S1175">
        <v>0</v>
      </c>
      <c r="T1175" t="s">
        <v>213</v>
      </c>
      <c r="W1175" t="s">
        <v>214</v>
      </c>
      <c r="X1175">
        <v>0</v>
      </c>
    </row>
    <row r="1176" spans="1:24" x14ac:dyDescent="0.25">
      <c r="A1176">
        <v>2139</v>
      </c>
      <c r="B1176" t="s">
        <v>2939</v>
      </c>
      <c r="C1176" t="s">
        <v>2940</v>
      </c>
      <c r="D1176" t="s">
        <v>248</v>
      </c>
      <c r="G1176" s="2">
        <v>40731</v>
      </c>
      <c r="H1176" s="2">
        <v>41578</v>
      </c>
      <c r="I1176" t="s">
        <v>226</v>
      </c>
      <c r="J1176" t="s">
        <v>211</v>
      </c>
      <c r="K1176" t="s">
        <v>2935</v>
      </c>
      <c r="L1176" t="s">
        <v>213</v>
      </c>
      <c r="O1176">
        <v>0</v>
      </c>
      <c r="Q1176" s="2"/>
      <c r="S1176">
        <v>0</v>
      </c>
      <c r="T1176" t="s">
        <v>213</v>
      </c>
      <c r="W1176" t="s">
        <v>214</v>
      </c>
      <c r="X1176">
        <v>0</v>
      </c>
    </row>
    <row r="1177" spans="1:24" x14ac:dyDescent="0.25">
      <c r="A1177">
        <v>2140</v>
      </c>
      <c r="B1177" t="s">
        <v>2941</v>
      </c>
      <c r="C1177" t="s">
        <v>2942</v>
      </c>
      <c r="D1177" t="s">
        <v>210</v>
      </c>
      <c r="G1177" s="2">
        <v>40731</v>
      </c>
      <c r="H1177" s="2">
        <v>41578</v>
      </c>
      <c r="J1177" t="s">
        <v>211</v>
      </c>
      <c r="K1177" t="s">
        <v>2935</v>
      </c>
      <c r="L1177" t="s">
        <v>213</v>
      </c>
      <c r="O1177">
        <v>0</v>
      </c>
      <c r="Q1177" s="2"/>
      <c r="S1177">
        <v>0</v>
      </c>
      <c r="T1177" t="s">
        <v>213</v>
      </c>
      <c r="W1177" t="s">
        <v>214</v>
      </c>
      <c r="X1177">
        <v>0</v>
      </c>
    </row>
    <row r="1178" spans="1:24" x14ac:dyDescent="0.25">
      <c r="A1178">
        <v>2141</v>
      </c>
      <c r="B1178" t="s">
        <v>2943</v>
      </c>
      <c r="C1178" t="s">
        <v>2944</v>
      </c>
      <c r="D1178" t="s">
        <v>256</v>
      </c>
      <c r="G1178" s="2">
        <v>40731</v>
      </c>
      <c r="H1178" s="2">
        <v>41578</v>
      </c>
      <c r="I1178" t="s">
        <v>226</v>
      </c>
      <c r="J1178" t="s">
        <v>211</v>
      </c>
      <c r="K1178" t="s">
        <v>2935</v>
      </c>
      <c r="L1178" t="s">
        <v>213</v>
      </c>
      <c r="O1178">
        <v>0</v>
      </c>
      <c r="Q1178" s="2"/>
      <c r="S1178">
        <v>0</v>
      </c>
      <c r="T1178" t="s">
        <v>213</v>
      </c>
      <c r="W1178" t="s">
        <v>214</v>
      </c>
      <c r="X1178">
        <v>0</v>
      </c>
    </row>
    <row r="1179" spans="1:24" x14ac:dyDescent="0.25">
      <c r="A1179">
        <v>2142</v>
      </c>
      <c r="B1179" t="s">
        <v>2945</v>
      </c>
      <c r="C1179" t="s">
        <v>2946</v>
      </c>
      <c r="D1179" t="s">
        <v>241</v>
      </c>
      <c r="G1179" s="2">
        <v>40731</v>
      </c>
      <c r="H1179" s="2">
        <v>41578</v>
      </c>
      <c r="I1179" t="s">
        <v>226</v>
      </c>
      <c r="J1179" t="s">
        <v>211</v>
      </c>
      <c r="K1179" t="s">
        <v>2935</v>
      </c>
      <c r="L1179" t="s">
        <v>213</v>
      </c>
      <c r="O1179">
        <v>0</v>
      </c>
      <c r="Q1179" s="2"/>
      <c r="S1179">
        <v>0</v>
      </c>
      <c r="T1179" t="s">
        <v>213</v>
      </c>
      <c r="W1179" t="s">
        <v>214</v>
      </c>
      <c r="X1179">
        <v>0</v>
      </c>
    </row>
    <row r="1180" spans="1:24" x14ac:dyDescent="0.25">
      <c r="A1180">
        <v>2143</v>
      </c>
      <c r="B1180" t="s">
        <v>2947</v>
      </c>
      <c r="C1180" t="s">
        <v>2948</v>
      </c>
      <c r="D1180" t="s">
        <v>251</v>
      </c>
      <c r="G1180" s="2">
        <v>40731</v>
      </c>
      <c r="H1180" s="2">
        <v>41578</v>
      </c>
      <c r="I1180" t="s">
        <v>226</v>
      </c>
      <c r="J1180" t="s">
        <v>211</v>
      </c>
      <c r="K1180" t="s">
        <v>2949</v>
      </c>
      <c r="L1180" t="s">
        <v>213</v>
      </c>
      <c r="O1180">
        <v>0</v>
      </c>
      <c r="Q1180" s="2"/>
      <c r="S1180">
        <v>0</v>
      </c>
      <c r="T1180" t="s">
        <v>213</v>
      </c>
      <c r="W1180" t="s">
        <v>214</v>
      </c>
      <c r="X1180">
        <v>0</v>
      </c>
    </row>
    <row r="1181" spans="1:24" x14ac:dyDescent="0.25">
      <c r="A1181">
        <v>2144</v>
      </c>
      <c r="B1181" t="s">
        <v>2950</v>
      </c>
      <c r="C1181" t="s">
        <v>2951</v>
      </c>
      <c r="D1181" t="s">
        <v>248</v>
      </c>
      <c r="G1181" s="2">
        <v>40731</v>
      </c>
      <c r="H1181" s="2">
        <v>41578</v>
      </c>
      <c r="I1181" t="s">
        <v>226</v>
      </c>
      <c r="J1181" t="s">
        <v>211</v>
      </c>
      <c r="K1181" t="s">
        <v>2949</v>
      </c>
      <c r="L1181" t="s">
        <v>213</v>
      </c>
      <c r="O1181">
        <v>0</v>
      </c>
      <c r="Q1181" s="2"/>
      <c r="S1181">
        <v>0</v>
      </c>
      <c r="T1181" t="s">
        <v>213</v>
      </c>
      <c r="W1181" t="s">
        <v>214</v>
      </c>
      <c r="X1181">
        <v>0</v>
      </c>
    </row>
    <row r="1182" spans="1:24" x14ac:dyDescent="0.25">
      <c r="A1182">
        <v>2145</v>
      </c>
      <c r="B1182" t="s">
        <v>2952</v>
      </c>
      <c r="C1182" t="s">
        <v>2953</v>
      </c>
      <c r="D1182" t="s">
        <v>256</v>
      </c>
      <c r="G1182" s="2">
        <v>40731</v>
      </c>
      <c r="H1182" s="2">
        <v>41578</v>
      </c>
      <c r="I1182" t="s">
        <v>226</v>
      </c>
      <c r="J1182" t="s">
        <v>211</v>
      </c>
      <c r="K1182" t="s">
        <v>2949</v>
      </c>
      <c r="L1182" t="s">
        <v>213</v>
      </c>
      <c r="O1182">
        <v>0</v>
      </c>
      <c r="Q1182" s="2"/>
      <c r="S1182">
        <v>0</v>
      </c>
      <c r="T1182" t="s">
        <v>213</v>
      </c>
      <c r="W1182" t="s">
        <v>214</v>
      </c>
      <c r="X1182">
        <v>0</v>
      </c>
    </row>
    <row r="1183" spans="1:24" x14ac:dyDescent="0.25">
      <c r="A1183">
        <v>2146</v>
      </c>
      <c r="B1183" t="s">
        <v>2954</v>
      </c>
      <c r="C1183" t="s">
        <v>2955</v>
      </c>
      <c r="D1183" t="s">
        <v>210</v>
      </c>
      <c r="G1183" s="2">
        <v>40731</v>
      </c>
      <c r="H1183" s="2">
        <v>41578</v>
      </c>
      <c r="J1183" t="s">
        <v>211</v>
      </c>
      <c r="K1183" t="s">
        <v>2949</v>
      </c>
      <c r="L1183" t="s">
        <v>213</v>
      </c>
      <c r="O1183">
        <v>0</v>
      </c>
      <c r="Q1183" s="2"/>
      <c r="S1183">
        <v>0</v>
      </c>
      <c r="T1183" t="s">
        <v>213</v>
      </c>
      <c r="W1183" t="s">
        <v>214</v>
      </c>
      <c r="X1183">
        <v>0</v>
      </c>
    </row>
    <row r="1184" spans="1:24" x14ac:dyDescent="0.25">
      <c r="A1184">
        <v>2147</v>
      </c>
      <c r="B1184" t="s">
        <v>2956</v>
      </c>
      <c r="C1184" t="s">
        <v>2957</v>
      </c>
      <c r="D1184" t="s">
        <v>241</v>
      </c>
      <c r="G1184" s="2">
        <v>40731</v>
      </c>
      <c r="H1184" s="2">
        <v>41578</v>
      </c>
      <c r="I1184" t="s">
        <v>226</v>
      </c>
      <c r="J1184" t="s">
        <v>211</v>
      </c>
      <c r="K1184" t="s">
        <v>2949</v>
      </c>
      <c r="L1184" t="s">
        <v>213</v>
      </c>
      <c r="O1184">
        <v>0</v>
      </c>
      <c r="Q1184" s="2"/>
      <c r="S1184">
        <v>0</v>
      </c>
      <c r="T1184" t="s">
        <v>213</v>
      </c>
      <c r="W1184" t="s">
        <v>214</v>
      </c>
      <c r="X1184">
        <v>0</v>
      </c>
    </row>
    <row r="1185" spans="1:24" x14ac:dyDescent="0.25">
      <c r="A1185">
        <v>2198</v>
      </c>
      <c r="B1185" t="s">
        <v>2958</v>
      </c>
      <c r="C1185" t="s">
        <v>2959</v>
      </c>
      <c r="D1185" t="s">
        <v>251</v>
      </c>
      <c r="G1185" s="2">
        <v>40743</v>
      </c>
      <c r="H1185" s="2">
        <v>44012</v>
      </c>
      <c r="I1185" t="s">
        <v>226</v>
      </c>
      <c r="J1185" t="s">
        <v>211</v>
      </c>
      <c r="K1185" t="s">
        <v>2960</v>
      </c>
      <c r="L1185" t="s">
        <v>213</v>
      </c>
      <c r="O1185">
        <v>0</v>
      </c>
      <c r="Q1185" s="2"/>
      <c r="S1185">
        <v>0</v>
      </c>
      <c r="T1185" t="s">
        <v>213</v>
      </c>
      <c r="W1185" t="s">
        <v>214</v>
      </c>
      <c r="X1185">
        <v>0</v>
      </c>
    </row>
    <row r="1186" spans="1:24" x14ac:dyDescent="0.25">
      <c r="A1186">
        <v>2199</v>
      </c>
      <c r="B1186" t="s">
        <v>2961</v>
      </c>
      <c r="C1186" t="s">
        <v>2962</v>
      </c>
      <c r="D1186" t="s">
        <v>245</v>
      </c>
      <c r="G1186" s="2">
        <v>40743</v>
      </c>
      <c r="H1186" s="2">
        <v>44012</v>
      </c>
      <c r="I1186" t="s">
        <v>226</v>
      </c>
      <c r="J1186" t="s">
        <v>211</v>
      </c>
      <c r="K1186" t="s">
        <v>2960</v>
      </c>
      <c r="L1186" t="s">
        <v>213</v>
      </c>
      <c r="O1186">
        <v>274</v>
      </c>
      <c r="Q1186" s="2"/>
      <c r="S1186">
        <v>0</v>
      </c>
      <c r="T1186" t="s">
        <v>213</v>
      </c>
      <c r="W1186" t="s">
        <v>214</v>
      </c>
      <c r="X1186">
        <v>0</v>
      </c>
    </row>
    <row r="1187" spans="1:24" x14ac:dyDescent="0.25">
      <c r="A1187">
        <v>2200</v>
      </c>
      <c r="B1187" t="s">
        <v>2963</v>
      </c>
      <c r="C1187" t="s">
        <v>2964</v>
      </c>
      <c r="D1187" t="s">
        <v>248</v>
      </c>
      <c r="G1187" s="2">
        <v>40743</v>
      </c>
      <c r="H1187" s="2">
        <v>44012</v>
      </c>
      <c r="I1187" t="s">
        <v>226</v>
      </c>
      <c r="J1187" t="s">
        <v>211</v>
      </c>
      <c r="K1187" t="s">
        <v>2960</v>
      </c>
      <c r="L1187" t="s">
        <v>213</v>
      </c>
      <c r="O1187">
        <v>0</v>
      </c>
      <c r="Q1187" s="2"/>
      <c r="S1187">
        <v>0</v>
      </c>
      <c r="T1187" t="s">
        <v>213</v>
      </c>
      <c r="W1187" t="s">
        <v>214</v>
      </c>
      <c r="X1187">
        <v>0</v>
      </c>
    </row>
    <row r="1188" spans="1:24" x14ac:dyDescent="0.25">
      <c r="A1188">
        <v>2201</v>
      </c>
      <c r="B1188" t="s">
        <v>2965</v>
      </c>
      <c r="C1188" t="s">
        <v>2966</v>
      </c>
      <c r="D1188" t="s">
        <v>256</v>
      </c>
      <c r="G1188" s="2">
        <v>40743</v>
      </c>
      <c r="H1188" s="2">
        <v>44012</v>
      </c>
      <c r="I1188" t="s">
        <v>226</v>
      </c>
      <c r="J1188" t="s">
        <v>211</v>
      </c>
      <c r="K1188" t="s">
        <v>2960</v>
      </c>
      <c r="L1188" t="s">
        <v>213</v>
      </c>
      <c r="O1188">
        <v>0</v>
      </c>
      <c r="Q1188" s="2"/>
      <c r="S1188">
        <v>0</v>
      </c>
      <c r="T1188" t="s">
        <v>213</v>
      </c>
      <c r="W1188" t="s">
        <v>214</v>
      </c>
      <c r="X1188">
        <v>0</v>
      </c>
    </row>
    <row r="1189" spans="1:24" x14ac:dyDescent="0.25">
      <c r="A1189">
        <v>2202</v>
      </c>
      <c r="B1189" t="s">
        <v>2967</v>
      </c>
      <c r="C1189" t="s">
        <v>2968</v>
      </c>
      <c r="D1189" t="s">
        <v>210</v>
      </c>
      <c r="G1189" s="2">
        <v>40743</v>
      </c>
      <c r="H1189" s="2">
        <v>44012</v>
      </c>
      <c r="J1189" t="s">
        <v>211</v>
      </c>
      <c r="K1189" t="s">
        <v>2960</v>
      </c>
      <c r="L1189" t="s">
        <v>213</v>
      </c>
      <c r="O1189">
        <v>0</v>
      </c>
      <c r="Q1189" s="2"/>
      <c r="S1189">
        <v>0</v>
      </c>
      <c r="T1189" t="s">
        <v>213</v>
      </c>
      <c r="W1189" t="s">
        <v>214</v>
      </c>
      <c r="X1189">
        <v>0</v>
      </c>
    </row>
    <row r="1190" spans="1:24" x14ac:dyDescent="0.25">
      <c r="A1190">
        <v>2203</v>
      </c>
      <c r="B1190" t="s">
        <v>2969</v>
      </c>
      <c r="C1190" t="s">
        <v>2970</v>
      </c>
      <c r="D1190" t="s">
        <v>241</v>
      </c>
      <c r="G1190" s="2">
        <v>40743</v>
      </c>
      <c r="H1190" s="2">
        <v>44012</v>
      </c>
      <c r="I1190" t="s">
        <v>226</v>
      </c>
      <c r="J1190" t="s">
        <v>211</v>
      </c>
      <c r="K1190" t="s">
        <v>2960</v>
      </c>
      <c r="L1190" t="s">
        <v>213</v>
      </c>
      <c r="O1190">
        <v>0</v>
      </c>
      <c r="Q1190" s="2"/>
      <c r="S1190">
        <v>0</v>
      </c>
      <c r="T1190" t="s">
        <v>213</v>
      </c>
      <c r="W1190" t="s">
        <v>214</v>
      </c>
      <c r="X1190">
        <v>0</v>
      </c>
    </row>
    <row r="1191" spans="1:24" x14ac:dyDescent="0.25">
      <c r="A1191">
        <v>2429</v>
      </c>
      <c r="B1191" t="s">
        <v>2971</v>
      </c>
      <c r="C1191" t="s">
        <v>2972</v>
      </c>
      <c r="D1191" t="s">
        <v>210</v>
      </c>
      <c r="G1191" s="2">
        <v>42736</v>
      </c>
      <c r="H1191" s="2">
        <v>44804</v>
      </c>
      <c r="J1191" t="s">
        <v>211</v>
      </c>
      <c r="K1191" t="s">
        <v>2938</v>
      </c>
      <c r="L1191" t="s">
        <v>213</v>
      </c>
      <c r="O1191">
        <v>0</v>
      </c>
      <c r="Q1191" s="2">
        <v>40909</v>
      </c>
      <c r="S1191">
        <v>0</v>
      </c>
      <c r="T1191" t="s">
        <v>213</v>
      </c>
      <c r="W1191" t="s">
        <v>214</v>
      </c>
      <c r="X1191">
        <v>0</v>
      </c>
    </row>
    <row r="1192" spans="1:24" x14ac:dyDescent="0.25">
      <c r="A1192">
        <v>2430</v>
      </c>
      <c r="B1192" t="s">
        <v>2973</v>
      </c>
      <c r="C1192" t="s">
        <v>2974</v>
      </c>
      <c r="D1192" t="s">
        <v>256</v>
      </c>
      <c r="G1192" s="2">
        <v>42736</v>
      </c>
      <c r="H1192" s="2">
        <v>44804</v>
      </c>
      <c r="I1192" t="s">
        <v>226</v>
      </c>
      <c r="J1192" t="s">
        <v>211</v>
      </c>
      <c r="K1192" t="s">
        <v>2938</v>
      </c>
      <c r="L1192" t="s">
        <v>213</v>
      </c>
      <c r="O1192">
        <v>0</v>
      </c>
      <c r="Q1192" s="2">
        <v>40909</v>
      </c>
      <c r="S1192">
        <v>0</v>
      </c>
      <c r="T1192" t="s">
        <v>213</v>
      </c>
      <c r="W1192" t="s">
        <v>214</v>
      </c>
      <c r="X1192">
        <v>0</v>
      </c>
    </row>
    <row r="1193" spans="1:24" x14ac:dyDescent="0.25">
      <c r="A1193">
        <v>2431</v>
      </c>
      <c r="B1193" t="s">
        <v>2975</v>
      </c>
      <c r="C1193" t="s">
        <v>2976</v>
      </c>
      <c r="D1193" t="s">
        <v>248</v>
      </c>
      <c r="G1193" s="2">
        <v>42736</v>
      </c>
      <c r="H1193" s="2">
        <v>44804</v>
      </c>
      <c r="I1193" t="s">
        <v>226</v>
      </c>
      <c r="J1193" t="s">
        <v>211</v>
      </c>
      <c r="K1193" t="s">
        <v>2938</v>
      </c>
      <c r="L1193" t="s">
        <v>213</v>
      </c>
      <c r="O1193">
        <v>0</v>
      </c>
      <c r="Q1193" s="2">
        <v>40909</v>
      </c>
      <c r="S1193">
        <v>0</v>
      </c>
      <c r="T1193" t="s">
        <v>213</v>
      </c>
      <c r="W1193" t="s">
        <v>214</v>
      </c>
      <c r="X1193">
        <v>0</v>
      </c>
    </row>
    <row r="1194" spans="1:24" x14ac:dyDescent="0.25">
      <c r="A1194">
        <v>2432</v>
      </c>
      <c r="B1194" t="s">
        <v>2977</v>
      </c>
      <c r="C1194" t="s">
        <v>2978</v>
      </c>
      <c r="D1194" t="s">
        <v>251</v>
      </c>
      <c r="G1194" s="2">
        <v>40909</v>
      </c>
      <c r="H1194" s="2">
        <v>43951</v>
      </c>
      <c r="I1194" t="s">
        <v>226</v>
      </c>
      <c r="J1194" t="s">
        <v>211</v>
      </c>
      <c r="K1194" t="s">
        <v>2979</v>
      </c>
      <c r="L1194" t="s">
        <v>213</v>
      </c>
      <c r="O1194">
        <v>0</v>
      </c>
      <c r="Q1194" s="2"/>
      <c r="S1194">
        <v>0</v>
      </c>
      <c r="T1194" t="s">
        <v>213</v>
      </c>
      <c r="W1194" t="s">
        <v>214</v>
      </c>
      <c r="X1194">
        <v>0</v>
      </c>
    </row>
    <row r="1195" spans="1:24" x14ac:dyDescent="0.25">
      <c r="A1195">
        <v>2433</v>
      </c>
      <c r="B1195" t="s">
        <v>2980</v>
      </c>
      <c r="C1195" t="s">
        <v>2981</v>
      </c>
      <c r="D1195" t="s">
        <v>241</v>
      </c>
      <c r="G1195" s="2">
        <v>40909</v>
      </c>
      <c r="H1195" s="2">
        <v>43951</v>
      </c>
      <c r="I1195" t="s">
        <v>226</v>
      </c>
      <c r="J1195" t="s">
        <v>211</v>
      </c>
      <c r="K1195" t="s">
        <v>2979</v>
      </c>
      <c r="L1195" t="s">
        <v>213</v>
      </c>
      <c r="O1195">
        <v>0</v>
      </c>
      <c r="Q1195" s="2"/>
      <c r="S1195">
        <v>0</v>
      </c>
      <c r="T1195" t="s">
        <v>213</v>
      </c>
      <c r="W1195" t="s">
        <v>214</v>
      </c>
      <c r="X1195">
        <v>0</v>
      </c>
    </row>
    <row r="1196" spans="1:24" x14ac:dyDescent="0.25">
      <c r="A1196">
        <v>2434</v>
      </c>
      <c r="B1196" t="s">
        <v>2982</v>
      </c>
      <c r="C1196" t="s">
        <v>2983</v>
      </c>
      <c r="D1196" t="s">
        <v>210</v>
      </c>
      <c r="G1196" s="2">
        <v>40909</v>
      </c>
      <c r="H1196" s="2">
        <v>43951</v>
      </c>
      <c r="J1196" t="s">
        <v>211</v>
      </c>
      <c r="K1196" t="s">
        <v>2979</v>
      </c>
      <c r="L1196" t="s">
        <v>213</v>
      </c>
      <c r="O1196">
        <v>0</v>
      </c>
      <c r="Q1196" s="2"/>
      <c r="S1196">
        <v>0</v>
      </c>
      <c r="T1196" t="s">
        <v>213</v>
      </c>
      <c r="W1196" t="s">
        <v>214</v>
      </c>
      <c r="X1196">
        <v>0</v>
      </c>
    </row>
    <row r="1197" spans="1:24" x14ac:dyDescent="0.25">
      <c r="A1197">
        <v>2435</v>
      </c>
      <c r="B1197" t="s">
        <v>2984</v>
      </c>
      <c r="C1197" t="s">
        <v>2985</v>
      </c>
      <c r="D1197" t="s">
        <v>256</v>
      </c>
      <c r="G1197" s="2">
        <v>40909</v>
      </c>
      <c r="H1197" s="2">
        <v>43951</v>
      </c>
      <c r="I1197" t="s">
        <v>226</v>
      </c>
      <c r="J1197" t="s">
        <v>211</v>
      </c>
      <c r="K1197" t="s">
        <v>2979</v>
      </c>
      <c r="L1197" t="s">
        <v>213</v>
      </c>
      <c r="O1197">
        <v>0</v>
      </c>
      <c r="Q1197" s="2"/>
      <c r="S1197">
        <v>0</v>
      </c>
      <c r="T1197" t="s">
        <v>213</v>
      </c>
      <c r="W1197" t="s">
        <v>214</v>
      </c>
      <c r="X1197">
        <v>0</v>
      </c>
    </row>
    <row r="1198" spans="1:24" x14ac:dyDescent="0.25">
      <c r="A1198">
        <v>2436</v>
      </c>
      <c r="B1198" t="s">
        <v>2986</v>
      </c>
      <c r="C1198" t="s">
        <v>2987</v>
      </c>
      <c r="D1198" t="s">
        <v>248</v>
      </c>
      <c r="G1198" s="2">
        <v>40909</v>
      </c>
      <c r="H1198" s="2">
        <v>43951</v>
      </c>
      <c r="I1198" t="s">
        <v>226</v>
      </c>
      <c r="J1198" t="s">
        <v>211</v>
      </c>
      <c r="K1198" t="s">
        <v>2979</v>
      </c>
      <c r="L1198" t="s">
        <v>213</v>
      </c>
      <c r="O1198">
        <v>0</v>
      </c>
      <c r="Q1198" s="2"/>
      <c r="S1198">
        <v>0</v>
      </c>
      <c r="T1198" t="s">
        <v>213</v>
      </c>
      <c r="W1198" t="s">
        <v>214</v>
      </c>
      <c r="X1198">
        <v>0</v>
      </c>
    </row>
    <row r="1199" spans="1:24" x14ac:dyDescent="0.25">
      <c r="A1199">
        <v>2437</v>
      </c>
      <c r="B1199" t="s">
        <v>2988</v>
      </c>
      <c r="C1199" t="s">
        <v>2989</v>
      </c>
      <c r="D1199" t="s">
        <v>251</v>
      </c>
      <c r="G1199" s="2">
        <v>40909</v>
      </c>
      <c r="H1199" s="2">
        <v>42736</v>
      </c>
      <c r="I1199" t="s">
        <v>226</v>
      </c>
      <c r="J1199" t="s">
        <v>211</v>
      </c>
      <c r="K1199" t="s">
        <v>2990</v>
      </c>
      <c r="L1199" t="s">
        <v>213</v>
      </c>
      <c r="O1199">
        <v>0</v>
      </c>
      <c r="Q1199" s="2"/>
      <c r="S1199">
        <v>0</v>
      </c>
      <c r="T1199" t="s">
        <v>213</v>
      </c>
      <c r="W1199" t="s">
        <v>214</v>
      </c>
      <c r="X1199">
        <v>0</v>
      </c>
    </row>
    <row r="1200" spans="1:24" x14ac:dyDescent="0.25">
      <c r="A1200">
        <v>2438</v>
      </c>
      <c r="B1200" t="s">
        <v>2991</v>
      </c>
      <c r="C1200" t="s">
        <v>2992</v>
      </c>
      <c r="D1200" t="s">
        <v>241</v>
      </c>
      <c r="G1200" s="2">
        <v>40909</v>
      </c>
      <c r="H1200" s="2">
        <v>42736</v>
      </c>
      <c r="I1200" t="s">
        <v>226</v>
      </c>
      <c r="J1200" t="s">
        <v>211</v>
      </c>
      <c r="K1200" t="s">
        <v>2990</v>
      </c>
      <c r="L1200" t="s">
        <v>213</v>
      </c>
      <c r="O1200">
        <v>0</v>
      </c>
      <c r="Q1200" s="2"/>
      <c r="S1200">
        <v>0</v>
      </c>
      <c r="T1200" t="s">
        <v>213</v>
      </c>
      <c r="W1200" t="s">
        <v>214</v>
      </c>
      <c r="X1200">
        <v>0</v>
      </c>
    </row>
    <row r="1201" spans="1:24" x14ac:dyDescent="0.25">
      <c r="A1201">
        <v>2439</v>
      </c>
      <c r="B1201" t="s">
        <v>2993</v>
      </c>
      <c r="C1201" t="s">
        <v>2994</v>
      </c>
      <c r="D1201" t="s">
        <v>210</v>
      </c>
      <c r="G1201" s="2">
        <v>40909</v>
      </c>
      <c r="H1201" s="2">
        <v>42736</v>
      </c>
      <c r="J1201" t="s">
        <v>211</v>
      </c>
      <c r="K1201" t="s">
        <v>2990</v>
      </c>
      <c r="L1201" t="s">
        <v>213</v>
      </c>
      <c r="O1201">
        <v>0</v>
      </c>
      <c r="Q1201" s="2"/>
      <c r="S1201">
        <v>0</v>
      </c>
      <c r="T1201" t="s">
        <v>213</v>
      </c>
      <c r="W1201" t="s">
        <v>214</v>
      </c>
      <c r="X1201">
        <v>0</v>
      </c>
    </row>
    <row r="1202" spans="1:24" x14ac:dyDescent="0.25">
      <c r="A1202">
        <v>2440</v>
      </c>
      <c r="B1202" t="s">
        <v>2995</v>
      </c>
      <c r="C1202" t="s">
        <v>2996</v>
      </c>
      <c r="D1202" t="s">
        <v>256</v>
      </c>
      <c r="G1202" s="2">
        <v>40909</v>
      </c>
      <c r="H1202" s="2">
        <v>42736</v>
      </c>
      <c r="I1202" t="s">
        <v>226</v>
      </c>
      <c r="J1202" t="s">
        <v>211</v>
      </c>
      <c r="K1202" t="s">
        <v>2990</v>
      </c>
      <c r="L1202" t="s">
        <v>213</v>
      </c>
      <c r="O1202">
        <v>0</v>
      </c>
      <c r="Q1202" s="2"/>
      <c r="S1202">
        <v>0</v>
      </c>
      <c r="T1202" t="s">
        <v>213</v>
      </c>
      <c r="W1202" t="s">
        <v>214</v>
      </c>
      <c r="X1202">
        <v>0</v>
      </c>
    </row>
    <row r="1203" spans="1:24" x14ac:dyDescent="0.25">
      <c r="A1203">
        <v>2441</v>
      </c>
      <c r="B1203" t="s">
        <v>2997</v>
      </c>
      <c r="C1203" t="s">
        <v>2998</v>
      </c>
      <c r="D1203" t="s">
        <v>248</v>
      </c>
      <c r="G1203" s="2">
        <v>40909</v>
      </c>
      <c r="H1203" s="2">
        <v>42736</v>
      </c>
      <c r="I1203" t="s">
        <v>226</v>
      </c>
      <c r="J1203" t="s">
        <v>211</v>
      </c>
      <c r="K1203" t="s">
        <v>2990</v>
      </c>
      <c r="L1203" t="s">
        <v>213</v>
      </c>
      <c r="O1203">
        <v>0</v>
      </c>
      <c r="Q1203" s="2"/>
      <c r="S1203">
        <v>0</v>
      </c>
      <c r="T1203" t="s">
        <v>213</v>
      </c>
      <c r="W1203" t="s">
        <v>214</v>
      </c>
      <c r="X1203">
        <v>0</v>
      </c>
    </row>
    <row r="1204" spans="1:24" x14ac:dyDescent="0.25">
      <c r="A1204">
        <v>2442</v>
      </c>
      <c r="B1204" t="s">
        <v>2999</v>
      </c>
      <c r="C1204" t="s">
        <v>3000</v>
      </c>
      <c r="D1204" t="s">
        <v>251</v>
      </c>
      <c r="G1204" s="2">
        <v>42736</v>
      </c>
      <c r="H1204" s="2">
        <v>43951</v>
      </c>
      <c r="I1204" t="s">
        <v>226</v>
      </c>
      <c r="J1204" t="s">
        <v>211</v>
      </c>
      <c r="K1204" t="s">
        <v>3001</v>
      </c>
      <c r="L1204" t="s">
        <v>213</v>
      </c>
      <c r="O1204">
        <v>0</v>
      </c>
      <c r="Q1204" s="2">
        <v>40909</v>
      </c>
      <c r="S1204">
        <v>0</v>
      </c>
      <c r="T1204" t="s">
        <v>213</v>
      </c>
      <c r="W1204" t="s">
        <v>214</v>
      </c>
      <c r="X1204">
        <v>0</v>
      </c>
    </row>
    <row r="1205" spans="1:24" x14ac:dyDescent="0.25">
      <c r="A1205">
        <v>2443</v>
      </c>
      <c r="B1205" t="s">
        <v>3002</v>
      </c>
      <c r="C1205" t="s">
        <v>3003</v>
      </c>
      <c r="D1205" t="s">
        <v>241</v>
      </c>
      <c r="G1205" s="2">
        <v>42736</v>
      </c>
      <c r="H1205" s="2">
        <v>43951</v>
      </c>
      <c r="I1205" t="s">
        <v>226</v>
      </c>
      <c r="J1205" t="s">
        <v>211</v>
      </c>
      <c r="K1205" t="s">
        <v>3001</v>
      </c>
      <c r="L1205" t="s">
        <v>213</v>
      </c>
      <c r="O1205">
        <v>0</v>
      </c>
      <c r="Q1205" s="2">
        <v>40909</v>
      </c>
      <c r="S1205">
        <v>0</v>
      </c>
      <c r="T1205" t="s">
        <v>213</v>
      </c>
      <c r="W1205" t="s">
        <v>214</v>
      </c>
      <c r="X1205">
        <v>0</v>
      </c>
    </row>
    <row r="1206" spans="1:24" x14ac:dyDescent="0.25">
      <c r="A1206">
        <v>2444</v>
      </c>
      <c r="B1206" t="s">
        <v>3004</v>
      </c>
      <c r="C1206" t="s">
        <v>3005</v>
      </c>
      <c r="D1206" t="s">
        <v>210</v>
      </c>
      <c r="G1206" s="2">
        <v>42736</v>
      </c>
      <c r="H1206" s="2">
        <v>43951</v>
      </c>
      <c r="J1206" t="s">
        <v>211</v>
      </c>
      <c r="K1206" t="s">
        <v>3001</v>
      </c>
      <c r="L1206" t="s">
        <v>213</v>
      </c>
      <c r="O1206">
        <v>0</v>
      </c>
      <c r="Q1206" s="2">
        <v>40909</v>
      </c>
      <c r="S1206">
        <v>0</v>
      </c>
      <c r="T1206" t="s">
        <v>213</v>
      </c>
      <c r="W1206" t="s">
        <v>214</v>
      </c>
      <c r="X1206">
        <v>0</v>
      </c>
    </row>
    <row r="1207" spans="1:24" x14ac:dyDescent="0.25">
      <c r="A1207">
        <v>2445</v>
      </c>
      <c r="B1207" t="s">
        <v>3006</v>
      </c>
      <c r="C1207" t="s">
        <v>3007</v>
      </c>
      <c r="D1207" t="s">
        <v>256</v>
      </c>
      <c r="G1207" s="2">
        <v>42736</v>
      </c>
      <c r="H1207" s="2">
        <v>43951</v>
      </c>
      <c r="I1207" t="s">
        <v>226</v>
      </c>
      <c r="J1207" t="s">
        <v>211</v>
      </c>
      <c r="K1207" t="s">
        <v>3001</v>
      </c>
      <c r="L1207" t="s">
        <v>213</v>
      </c>
      <c r="O1207">
        <v>0</v>
      </c>
      <c r="Q1207" s="2">
        <v>40909</v>
      </c>
      <c r="S1207">
        <v>0</v>
      </c>
      <c r="T1207" t="s">
        <v>213</v>
      </c>
      <c r="W1207" t="s">
        <v>214</v>
      </c>
      <c r="X1207">
        <v>0</v>
      </c>
    </row>
    <row r="1208" spans="1:24" x14ac:dyDescent="0.25">
      <c r="A1208">
        <v>2446</v>
      </c>
      <c r="B1208" t="s">
        <v>3008</v>
      </c>
      <c r="C1208" t="s">
        <v>3009</v>
      </c>
      <c r="D1208" t="s">
        <v>248</v>
      </c>
      <c r="G1208" s="2">
        <v>42736</v>
      </c>
      <c r="H1208" s="2">
        <v>43951</v>
      </c>
      <c r="I1208" t="s">
        <v>226</v>
      </c>
      <c r="J1208" t="s">
        <v>211</v>
      </c>
      <c r="K1208" t="s">
        <v>3001</v>
      </c>
      <c r="L1208" t="s">
        <v>213</v>
      </c>
      <c r="O1208">
        <v>0</v>
      </c>
      <c r="Q1208" s="2">
        <v>40909</v>
      </c>
      <c r="S1208">
        <v>0</v>
      </c>
      <c r="T1208" t="s">
        <v>213</v>
      </c>
      <c r="W1208" t="s">
        <v>214</v>
      </c>
      <c r="X1208">
        <v>0</v>
      </c>
    </row>
    <row r="1209" spans="1:24" x14ac:dyDescent="0.25">
      <c r="A1209">
        <v>2447</v>
      </c>
      <c r="B1209" t="s">
        <v>3010</v>
      </c>
      <c r="C1209" t="s">
        <v>3011</v>
      </c>
      <c r="D1209" t="s">
        <v>251</v>
      </c>
      <c r="G1209" s="2">
        <v>40909</v>
      </c>
      <c r="H1209" s="2">
        <v>43220</v>
      </c>
      <c r="I1209" t="s">
        <v>226</v>
      </c>
      <c r="J1209" t="s">
        <v>211</v>
      </c>
      <c r="K1209" t="s">
        <v>3012</v>
      </c>
      <c r="L1209" t="s">
        <v>213</v>
      </c>
      <c r="O1209">
        <v>0</v>
      </c>
      <c r="Q1209" s="2"/>
      <c r="S1209">
        <v>0</v>
      </c>
      <c r="T1209" t="s">
        <v>213</v>
      </c>
      <c r="W1209" t="s">
        <v>214</v>
      </c>
      <c r="X1209">
        <v>0</v>
      </c>
    </row>
    <row r="1210" spans="1:24" x14ac:dyDescent="0.25">
      <c r="A1210">
        <v>2448</v>
      </c>
      <c r="B1210" t="s">
        <v>3013</v>
      </c>
      <c r="C1210" t="s">
        <v>3014</v>
      </c>
      <c r="D1210" t="s">
        <v>241</v>
      </c>
      <c r="G1210" s="2">
        <v>40909</v>
      </c>
      <c r="H1210" s="2">
        <v>43220</v>
      </c>
      <c r="I1210" t="s">
        <v>226</v>
      </c>
      <c r="J1210" t="s">
        <v>211</v>
      </c>
      <c r="K1210" t="s">
        <v>3012</v>
      </c>
      <c r="L1210" t="s">
        <v>213</v>
      </c>
      <c r="O1210">
        <v>0</v>
      </c>
      <c r="Q1210" s="2"/>
      <c r="S1210">
        <v>0</v>
      </c>
      <c r="T1210" t="s">
        <v>213</v>
      </c>
      <c r="W1210" t="s">
        <v>214</v>
      </c>
      <c r="X1210">
        <v>0</v>
      </c>
    </row>
    <row r="1211" spans="1:24" x14ac:dyDescent="0.25">
      <c r="A1211">
        <v>2449</v>
      </c>
      <c r="B1211" t="s">
        <v>3015</v>
      </c>
      <c r="C1211" t="s">
        <v>3016</v>
      </c>
      <c r="D1211" t="s">
        <v>210</v>
      </c>
      <c r="G1211" s="2">
        <v>40909</v>
      </c>
      <c r="H1211" s="2">
        <v>43220</v>
      </c>
      <c r="J1211" t="s">
        <v>211</v>
      </c>
      <c r="K1211" t="s">
        <v>3012</v>
      </c>
      <c r="L1211" t="s">
        <v>213</v>
      </c>
      <c r="O1211">
        <v>0</v>
      </c>
      <c r="Q1211" s="2"/>
      <c r="S1211">
        <v>0</v>
      </c>
      <c r="T1211" t="s">
        <v>213</v>
      </c>
      <c r="W1211" t="s">
        <v>214</v>
      </c>
      <c r="X1211">
        <v>0</v>
      </c>
    </row>
    <row r="1212" spans="1:24" x14ac:dyDescent="0.25">
      <c r="A1212">
        <v>2450</v>
      </c>
      <c r="B1212" t="s">
        <v>3017</v>
      </c>
      <c r="C1212" t="s">
        <v>3018</v>
      </c>
      <c r="D1212" t="s">
        <v>256</v>
      </c>
      <c r="G1212" s="2">
        <v>40909</v>
      </c>
      <c r="H1212" s="2">
        <v>43220</v>
      </c>
      <c r="I1212" t="s">
        <v>226</v>
      </c>
      <c r="J1212" t="s">
        <v>211</v>
      </c>
      <c r="K1212" t="s">
        <v>3012</v>
      </c>
      <c r="L1212" t="s">
        <v>213</v>
      </c>
      <c r="O1212">
        <v>0</v>
      </c>
      <c r="Q1212" s="2"/>
      <c r="S1212">
        <v>0</v>
      </c>
      <c r="T1212" t="s">
        <v>213</v>
      </c>
      <c r="W1212" t="s">
        <v>214</v>
      </c>
      <c r="X1212">
        <v>0</v>
      </c>
    </row>
    <row r="1213" spans="1:24" x14ac:dyDescent="0.25">
      <c r="A1213">
        <v>2451</v>
      </c>
      <c r="B1213" t="s">
        <v>3019</v>
      </c>
      <c r="C1213" t="s">
        <v>3020</v>
      </c>
      <c r="D1213" t="s">
        <v>248</v>
      </c>
      <c r="G1213" s="2">
        <v>40909</v>
      </c>
      <c r="H1213" s="2">
        <v>43220</v>
      </c>
      <c r="I1213" t="s">
        <v>226</v>
      </c>
      <c r="J1213" t="s">
        <v>211</v>
      </c>
      <c r="K1213" t="s">
        <v>3012</v>
      </c>
      <c r="L1213" t="s">
        <v>213</v>
      </c>
      <c r="O1213">
        <v>0</v>
      </c>
      <c r="Q1213" s="2"/>
      <c r="S1213">
        <v>0</v>
      </c>
      <c r="T1213" t="s">
        <v>213</v>
      </c>
      <c r="W1213" t="s">
        <v>214</v>
      </c>
      <c r="X1213">
        <v>0</v>
      </c>
    </row>
    <row r="1214" spans="1:24" x14ac:dyDescent="0.25">
      <c r="A1214">
        <v>2452</v>
      </c>
      <c r="B1214" t="s">
        <v>3021</v>
      </c>
      <c r="C1214" t="s">
        <v>3022</v>
      </c>
      <c r="D1214" t="s">
        <v>251</v>
      </c>
      <c r="G1214" s="2">
        <v>40909</v>
      </c>
      <c r="H1214" s="2">
        <v>42736</v>
      </c>
      <c r="I1214" t="s">
        <v>226</v>
      </c>
      <c r="J1214" t="s">
        <v>211</v>
      </c>
      <c r="K1214" t="s">
        <v>3023</v>
      </c>
      <c r="L1214" t="s">
        <v>213</v>
      </c>
      <c r="O1214">
        <v>0</v>
      </c>
      <c r="Q1214" s="2"/>
      <c r="S1214">
        <v>0</v>
      </c>
      <c r="T1214" t="s">
        <v>213</v>
      </c>
      <c r="W1214" t="s">
        <v>214</v>
      </c>
      <c r="X1214">
        <v>0</v>
      </c>
    </row>
    <row r="1215" spans="1:24" x14ac:dyDescent="0.25">
      <c r="A1215">
        <v>2453</v>
      </c>
      <c r="B1215" t="s">
        <v>3024</v>
      </c>
      <c r="C1215" t="s">
        <v>3025</v>
      </c>
      <c r="D1215" t="s">
        <v>241</v>
      </c>
      <c r="G1215" s="2">
        <v>40909</v>
      </c>
      <c r="H1215" s="2">
        <v>42736</v>
      </c>
      <c r="I1215" t="s">
        <v>226</v>
      </c>
      <c r="J1215" t="s">
        <v>211</v>
      </c>
      <c r="K1215" t="s">
        <v>3023</v>
      </c>
      <c r="L1215" t="s">
        <v>213</v>
      </c>
      <c r="O1215">
        <v>0</v>
      </c>
      <c r="Q1215" s="2"/>
      <c r="S1215">
        <v>0</v>
      </c>
      <c r="T1215" t="s">
        <v>213</v>
      </c>
      <c r="W1215" t="s">
        <v>214</v>
      </c>
      <c r="X1215">
        <v>0</v>
      </c>
    </row>
    <row r="1216" spans="1:24" x14ac:dyDescent="0.25">
      <c r="A1216">
        <v>2454</v>
      </c>
      <c r="B1216" t="s">
        <v>3026</v>
      </c>
      <c r="C1216" t="s">
        <v>3027</v>
      </c>
      <c r="D1216" t="s">
        <v>210</v>
      </c>
      <c r="G1216" s="2">
        <v>40909</v>
      </c>
      <c r="H1216" s="2">
        <v>42736</v>
      </c>
      <c r="J1216" t="s">
        <v>211</v>
      </c>
      <c r="K1216" t="s">
        <v>3023</v>
      </c>
      <c r="L1216" t="s">
        <v>213</v>
      </c>
      <c r="O1216">
        <v>0</v>
      </c>
      <c r="Q1216" s="2"/>
      <c r="S1216">
        <v>0</v>
      </c>
      <c r="T1216" t="s">
        <v>213</v>
      </c>
      <c r="W1216" t="s">
        <v>214</v>
      </c>
      <c r="X1216">
        <v>0</v>
      </c>
    </row>
    <row r="1217" spans="1:24" x14ac:dyDescent="0.25">
      <c r="A1217">
        <v>2455</v>
      </c>
      <c r="B1217" t="s">
        <v>3028</v>
      </c>
      <c r="C1217" t="s">
        <v>3029</v>
      </c>
      <c r="D1217" t="s">
        <v>256</v>
      </c>
      <c r="G1217" s="2">
        <v>40909</v>
      </c>
      <c r="H1217" s="2">
        <v>42736</v>
      </c>
      <c r="I1217" t="s">
        <v>226</v>
      </c>
      <c r="J1217" t="s">
        <v>211</v>
      </c>
      <c r="K1217" t="s">
        <v>3023</v>
      </c>
      <c r="L1217" t="s">
        <v>213</v>
      </c>
      <c r="O1217">
        <v>0</v>
      </c>
      <c r="Q1217" s="2"/>
      <c r="S1217">
        <v>0</v>
      </c>
      <c r="T1217" t="s">
        <v>213</v>
      </c>
      <c r="W1217" t="s">
        <v>214</v>
      </c>
      <c r="X1217">
        <v>0</v>
      </c>
    </row>
    <row r="1218" spans="1:24" x14ac:dyDescent="0.25">
      <c r="A1218">
        <v>2456</v>
      </c>
      <c r="B1218" t="s">
        <v>3030</v>
      </c>
      <c r="C1218" t="s">
        <v>3031</v>
      </c>
      <c r="D1218" t="s">
        <v>248</v>
      </c>
      <c r="G1218" s="2">
        <v>40909</v>
      </c>
      <c r="H1218" s="2">
        <v>42736</v>
      </c>
      <c r="I1218" t="s">
        <v>226</v>
      </c>
      <c r="J1218" t="s">
        <v>211</v>
      </c>
      <c r="K1218" t="s">
        <v>3023</v>
      </c>
      <c r="L1218" t="s">
        <v>213</v>
      </c>
      <c r="O1218">
        <v>0</v>
      </c>
      <c r="Q1218" s="2"/>
      <c r="S1218">
        <v>0</v>
      </c>
      <c r="T1218" t="s">
        <v>213</v>
      </c>
      <c r="W1218" t="s">
        <v>214</v>
      </c>
      <c r="X1218">
        <v>0</v>
      </c>
    </row>
    <row r="1219" spans="1:24" x14ac:dyDescent="0.25">
      <c r="A1219">
        <v>2457</v>
      </c>
      <c r="B1219" t="s">
        <v>3032</v>
      </c>
      <c r="C1219" t="s">
        <v>3033</v>
      </c>
      <c r="D1219" t="s">
        <v>251</v>
      </c>
      <c r="G1219" s="2">
        <v>42736</v>
      </c>
      <c r="H1219" s="2">
        <v>43220</v>
      </c>
      <c r="I1219" t="s">
        <v>226</v>
      </c>
      <c r="J1219" t="s">
        <v>211</v>
      </c>
      <c r="K1219" t="s">
        <v>3034</v>
      </c>
      <c r="L1219" t="s">
        <v>213</v>
      </c>
      <c r="O1219">
        <v>0</v>
      </c>
      <c r="Q1219" s="2">
        <v>40909</v>
      </c>
      <c r="S1219">
        <v>0</v>
      </c>
      <c r="T1219" t="s">
        <v>213</v>
      </c>
      <c r="W1219" t="s">
        <v>214</v>
      </c>
      <c r="X1219">
        <v>0</v>
      </c>
    </row>
    <row r="1220" spans="1:24" x14ac:dyDescent="0.25">
      <c r="A1220">
        <v>2458</v>
      </c>
      <c r="B1220" t="s">
        <v>3035</v>
      </c>
      <c r="C1220" t="s">
        <v>3036</v>
      </c>
      <c r="D1220" t="s">
        <v>241</v>
      </c>
      <c r="G1220" s="2">
        <v>42736</v>
      </c>
      <c r="H1220" s="2">
        <v>43220</v>
      </c>
      <c r="I1220" t="s">
        <v>226</v>
      </c>
      <c r="J1220" t="s">
        <v>211</v>
      </c>
      <c r="K1220" t="s">
        <v>3034</v>
      </c>
      <c r="L1220" t="s">
        <v>213</v>
      </c>
      <c r="O1220">
        <v>0</v>
      </c>
      <c r="Q1220" s="2">
        <v>40909</v>
      </c>
      <c r="S1220">
        <v>0</v>
      </c>
      <c r="T1220" t="s">
        <v>213</v>
      </c>
      <c r="W1220" t="s">
        <v>214</v>
      </c>
      <c r="X1220">
        <v>0</v>
      </c>
    </row>
    <row r="1221" spans="1:24" x14ac:dyDescent="0.25">
      <c r="A1221">
        <v>2459</v>
      </c>
      <c r="B1221" t="s">
        <v>3037</v>
      </c>
      <c r="C1221" t="s">
        <v>3038</v>
      </c>
      <c r="D1221" t="s">
        <v>210</v>
      </c>
      <c r="G1221" s="2">
        <v>42736</v>
      </c>
      <c r="H1221" s="2">
        <v>43220</v>
      </c>
      <c r="J1221" t="s">
        <v>211</v>
      </c>
      <c r="K1221" t="s">
        <v>3034</v>
      </c>
      <c r="L1221" t="s">
        <v>213</v>
      </c>
      <c r="O1221">
        <v>0</v>
      </c>
      <c r="Q1221" s="2">
        <v>40909</v>
      </c>
      <c r="S1221">
        <v>0</v>
      </c>
      <c r="T1221" t="s">
        <v>213</v>
      </c>
      <c r="W1221" t="s">
        <v>214</v>
      </c>
      <c r="X1221">
        <v>0</v>
      </c>
    </row>
    <row r="1222" spans="1:24" x14ac:dyDescent="0.25">
      <c r="A1222">
        <v>2460</v>
      </c>
      <c r="B1222" t="s">
        <v>3039</v>
      </c>
      <c r="C1222" t="s">
        <v>3040</v>
      </c>
      <c r="D1222" t="s">
        <v>256</v>
      </c>
      <c r="G1222" s="2">
        <v>42736</v>
      </c>
      <c r="H1222" s="2">
        <v>43220</v>
      </c>
      <c r="I1222" t="s">
        <v>226</v>
      </c>
      <c r="J1222" t="s">
        <v>211</v>
      </c>
      <c r="K1222" t="s">
        <v>3034</v>
      </c>
      <c r="L1222" t="s">
        <v>213</v>
      </c>
      <c r="O1222">
        <v>0</v>
      </c>
      <c r="Q1222" s="2">
        <v>40909</v>
      </c>
      <c r="S1222">
        <v>0</v>
      </c>
      <c r="T1222" t="s">
        <v>213</v>
      </c>
      <c r="W1222" t="s">
        <v>214</v>
      </c>
      <c r="X1222">
        <v>0</v>
      </c>
    </row>
    <row r="1223" spans="1:24" x14ac:dyDescent="0.25">
      <c r="A1223">
        <v>2472</v>
      </c>
      <c r="B1223" t="s">
        <v>3041</v>
      </c>
      <c r="C1223" t="s">
        <v>3042</v>
      </c>
      <c r="D1223" t="s">
        <v>251</v>
      </c>
      <c r="G1223" s="2">
        <v>40909</v>
      </c>
      <c r="H1223" s="2">
        <v>41882</v>
      </c>
      <c r="I1223" t="s">
        <v>226</v>
      </c>
      <c r="J1223" t="s">
        <v>211</v>
      </c>
      <c r="K1223" t="s">
        <v>3043</v>
      </c>
      <c r="L1223" t="s">
        <v>213</v>
      </c>
      <c r="O1223">
        <v>0</v>
      </c>
      <c r="Q1223" s="2"/>
      <c r="S1223">
        <v>0</v>
      </c>
      <c r="T1223" t="s">
        <v>213</v>
      </c>
      <c r="W1223" t="s">
        <v>214</v>
      </c>
      <c r="X1223">
        <v>0</v>
      </c>
    </row>
    <row r="1224" spans="1:24" x14ac:dyDescent="0.25">
      <c r="A1224">
        <v>2473</v>
      </c>
      <c r="B1224" t="s">
        <v>3044</v>
      </c>
      <c r="C1224" t="s">
        <v>3045</v>
      </c>
      <c r="D1224" t="s">
        <v>241</v>
      </c>
      <c r="G1224" s="2">
        <v>40909</v>
      </c>
      <c r="H1224" s="2">
        <v>41882</v>
      </c>
      <c r="I1224" t="s">
        <v>226</v>
      </c>
      <c r="J1224" t="s">
        <v>211</v>
      </c>
      <c r="K1224" t="s">
        <v>3043</v>
      </c>
      <c r="L1224" t="s">
        <v>213</v>
      </c>
      <c r="O1224">
        <v>0</v>
      </c>
      <c r="Q1224" s="2"/>
      <c r="S1224">
        <v>0</v>
      </c>
      <c r="T1224" t="s">
        <v>213</v>
      </c>
      <c r="W1224" t="s">
        <v>214</v>
      </c>
      <c r="X1224">
        <v>0</v>
      </c>
    </row>
    <row r="1225" spans="1:24" x14ac:dyDescent="0.25">
      <c r="A1225">
        <v>2474</v>
      </c>
      <c r="B1225" t="s">
        <v>3046</v>
      </c>
      <c r="C1225" t="s">
        <v>3047</v>
      </c>
      <c r="D1225" t="s">
        <v>210</v>
      </c>
      <c r="G1225" s="2">
        <v>40909</v>
      </c>
      <c r="H1225" s="2">
        <v>41882</v>
      </c>
      <c r="J1225" t="s">
        <v>211</v>
      </c>
      <c r="K1225" t="s">
        <v>3043</v>
      </c>
      <c r="L1225" t="s">
        <v>213</v>
      </c>
      <c r="O1225">
        <v>0</v>
      </c>
      <c r="Q1225" s="2"/>
      <c r="S1225">
        <v>0</v>
      </c>
      <c r="T1225" t="s">
        <v>213</v>
      </c>
      <c r="W1225" t="s">
        <v>214</v>
      </c>
      <c r="X1225">
        <v>0</v>
      </c>
    </row>
    <row r="1226" spans="1:24" x14ac:dyDescent="0.25">
      <c r="A1226">
        <v>2475</v>
      </c>
      <c r="B1226" t="s">
        <v>3048</v>
      </c>
      <c r="C1226" t="s">
        <v>3049</v>
      </c>
      <c r="D1226" t="s">
        <v>256</v>
      </c>
      <c r="G1226" s="2">
        <v>40909</v>
      </c>
      <c r="H1226" s="2">
        <v>41882</v>
      </c>
      <c r="I1226" t="s">
        <v>226</v>
      </c>
      <c r="J1226" t="s">
        <v>211</v>
      </c>
      <c r="K1226" t="s">
        <v>3043</v>
      </c>
      <c r="L1226" t="s">
        <v>213</v>
      </c>
      <c r="O1226">
        <v>0</v>
      </c>
      <c r="Q1226" s="2"/>
      <c r="S1226">
        <v>0</v>
      </c>
      <c r="T1226" t="s">
        <v>213</v>
      </c>
      <c r="W1226" t="s">
        <v>214</v>
      </c>
      <c r="X1226">
        <v>0</v>
      </c>
    </row>
    <row r="1227" spans="1:24" x14ac:dyDescent="0.25">
      <c r="A1227">
        <v>2476</v>
      </c>
      <c r="B1227" t="s">
        <v>3050</v>
      </c>
      <c r="C1227" t="s">
        <v>3051</v>
      </c>
      <c r="D1227" t="s">
        <v>248</v>
      </c>
      <c r="G1227" s="2">
        <v>40909</v>
      </c>
      <c r="H1227" s="2">
        <v>41882</v>
      </c>
      <c r="I1227" t="s">
        <v>226</v>
      </c>
      <c r="J1227" t="s">
        <v>211</v>
      </c>
      <c r="K1227" t="s">
        <v>3043</v>
      </c>
      <c r="L1227" t="s">
        <v>213</v>
      </c>
      <c r="O1227">
        <v>0</v>
      </c>
      <c r="Q1227" s="2"/>
      <c r="S1227">
        <v>0</v>
      </c>
      <c r="T1227" t="s">
        <v>213</v>
      </c>
      <c r="W1227" t="s">
        <v>214</v>
      </c>
      <c r="X1227">
        <v>0</v>
      </c>
    </row>
    <row r="1228" spans="1:24" x14ac:dyDescent="0.25">
      <c r="A1228">
        <v>2477</v>
      </c>
      <c r="B1228" t="s">
        <v>3052</v>
      </c>
      <c r="C1228" t="s">
        <v>3053</v>
      </c>
      <c r="D1228" t="s">
        <v>251</v>
      </c>
      <c r="G1228" s="2">
        <v>40909</v>
      </c>
      <c r="H1228" s="2">
        <v>45657</v>
      </c>
      <c r="I1228" t="s">
        <v>226</v>
      </c>
      <c r="J1228" t="s">
        <v>211</v>
      </c>
      <c r="K1228" t="s">
        <v>3054</v>
      </c>
      <c r="L1228" t="s">
        <v>213</v>
      </c>
      <c r="O1228">
        <v>0</v>
      </c>
      <c r="Q1228" s="2"/>
      <c r="S1228">
        <v>0</v>
      </c>
      <c r="T1228" t="s">
        <v>213</v>
      </c>
      <c r="W1228" t="s">
        <v>214</v>
      </c>
      <c r="X1228">
        <v>0</v>
      </c>
    </row>
    <row r="1229" spans="1:24" x14ac:dyDescent="0.25">
      <c r="A1229">
        <v>2478</v>
      </c>
      <c r="B1229" t="s">
        <v>3055</v>
      </c>
      <c r="C1229" t="s">
        <v>3056</v>
      </c>
      <c r="D1229" t="s">
        <v>241</v>
      </c>
      <c r="G1229" s="2">
        <v>40909</v>
      </c>
      <c r="H1229" s="2">
        <v>45657</v>
      </c>
      <c r="I1229" t="s">
        <v>226</v>
      </c>
      <c r="J1229" t="s">
        <v>211</v>
      </c>
      <c r="K1229" t="s">
        <v>3054</v>
      </c>
      <c r="L1229" t="s">
        <v>213</v>
      </c>
      <c r="O1229">
        <v>0</v>
      </c>
      <c r="Q1229" s="2"/>
      <c r="S1229">
        <v>0</v>
      </c>
      <c r="T1229" t="s">
        <v>213</v>
      </c>
      <c r="W1229" t="s">
        <v>214</v>
      </c>
      <c r="X1229">
        <v>0</v>
      </c>
    </row>
    <row r="1230" spans="1:24" x14ac:dyDescent="0.25">
      <c r="A1230">
        <v>2479</v>
      </c>
      <c r="B1230" t="s">
        <v>3057</v>
      </c>
      <c r="C1230" t="s">
        <v>3058</v>
      </c>
      <c r="D1230" t="s">
        <v>210</v>
      </c>
      <c r="G1230" s="2">
        <v>40909</v>
      </c>
      <c r="H1230" s="2">
        <v>45657</v>
      </c>
      <c r="J1230" t="s">
        <v>211</v>
      </c>
      <c r="K1230" t="s">
        <v>3054</v>
      </c>
      <c r="L1230" t="s">
        <v>213</v>
      </c>
      <c r="O1230">
        <v>0</v>
      </c>
      <c r="Q1230" s="2"/>
      <c r="S1230">
        <v>0</v>
      </c>
      <c r="T1230" t="s">
        <v>213</v>
      </c>
      <c r="W1230" t="s">
        <v>214</v>
      </c>
      <c r="X1230">
        <v>0</v>
      </c>
    </row>
    <row r="1231" spans="1:24" x14ac:dyDescent="0.25">
      <c r="A1231">
        <v>2480</v>
      </c>
      <c r="B1231" t="s">
        <v>3059</v>
      </c>
      <c r="C1231" t="s">
        <v>3060</v>
      </c>
      <c r="D1231" t="s">
        <v>256</v>
      </c>
      <c r="G1231" s="2">
        <v>40909</v>
      </c>
      <c r="H1231" s="2">
        <v>45657</v>
      </c>
      <c r="I1231" t="s">
        <v>226</v>
      </c>
      <c r="J1231" t="s">
        <v>211</v>
      </c>
      <c r="K1231" t="s">
        <v>3054</v>
      </c>
      <c r="L1231" t="s">
        <v>213</v>
      </c>
      <c r="O1231">
        <v>0</v>
      </c>
      <c r="Q1231" s="2"/>
      <c r="S1231">
        <v>0</v>
      </c>
      <c r="T1231" t="s">
        <v>213</v>
      </c>
      <c r="W1231" t="s">
        <v>214</v>
      </c>
      <c r="X1231">
        <v>0</v>
      </c>
    </row>
    <row r="1232" spans="1:24" x14ac:dyDescent="0.25">
      <c r="A1232">
        <v>2481</v>
      </c>
      <c r="B1232" t="s">
        <v>3061</v>
      </c>
      <c r="C1232" t="s">
        <v>3062</v>
      </c>
      <c r="D1232" t="s">
        <v>248</v>
      </c>
      <c r="G1232" s="2">
        <v>40909</v>
      </c>
      <c r="H1232" s="2">
        <v>45657</v>
      </c>
      <c r="I1232" t="s">
        <v>226</v>
      </c>
      <c r="J1232" t="s">
        <v>211</v>
      </c>
      <c r="K1232" t="s">
        <v>3054</v>
      </c>
      <c r="L1232" t="s">
        <v>213</v>
      </c>
      <c r="O1232">
        <v>0</v>
      </c>
      <c r="Q1232" s="2"/>
      <c r="S1232">
        <v>0</v>
      </c>
      <c r="T1232" t="s">
        <v>213</v>
      </c>
      <c r="W1232" t="s">
        <v>214</v>
      </c>
      <c r="X1232">
        <v>0</v>
      </c>
    </row>
    <row r="1233" spans="1:24" x14ac:dyDescent="0.25">
      <c r="A1233">
        <v>2502</v>
      </c>
      <c r="B1233" t="s">
        <v>3063</v>
      </c>
      <c r="C1233" t="s">
        <v>3064</v>
      </c>
      <c r="D1233" t="s">
        <v>251</v>
      </c>
      <c r="G1233" s="2">
        <v>40909</v>
      </c>
      <c r="H1233" s="2">
        <v>41182</v>
      </c>
      <c r="I1233" t="s">
        <v>226</v>
      </c>
      <c r="J1233" t="s">
        <v>211</v>
      </c>
      <c r="K1233" t="s">
        <v>3065</v>
      </c>
      <c r="L1233" t="s">
        <v>213</v>
      </c>
      <c r="O1233">
        <v>0</v>
      </c>
      <c r="Q1233" s="2"/>
      <c r="S1233">
        <v>0</v>
      </c>
      <c r="T1233" t="s">
        <v>213</v>
      </c>
      <c r="W1233" t="s">
        <v>214</v>
      </c>
      <c r="X1233">
        <v>0</v>
      </c>
    </row>
    <row r="1234" spans="1:24" x14ac:dyDescent="0.25">
      <c r="A1234">
        <v>2503</v>
      </c>
      <c r="B1234" t="s">
        <v>3066</v>
      </c>
      <c r="C1234" t="s">
        <v>3067</v>
      </c>
      <c r="D1234" t="s">
        <v>241</v>
      </c>
      <c r="G1234" s="2">
        <v>40909</v>
      </c>
      <c r="H1234" s="2">
        <v>41182</v>
      </c>
      <c r="I1234" t="s">
        <v>226</v>
      </c>
      <c r="J1234" t="s">
        <v>211</v>
      </c>
      <c r="K1234" t="s">
        <v>3065</v>
      </c>
      <c r="L1234" t="s">
        <v>213</v>
      </c>
      <c r="O1234">
        <v>0</v>
      </c>
      <c r="Q1234" s="2"/>
      <c r="S1234">
        <v>0</v>
      </c>
      <c r="T1234" t="s">
        <v>213</v>
      </c>
      <c r="W1234" t="s">
        <v>214</v>
      </c>
      <c r="X1234">
        <v>0</v>
      </c>
    </row>
    <row r="1235" spans="1:24" x14ac:dyDescent="0.25">
      <c r="A1235">
        <v>2504</v>
      </c>
      <c r="B1235" t="s">
        <v>3068</v>
      </c>
      <c r="C1235" t="s">
        <v>3069</v>
      </c>
      <c r="D1235" t="s">
        <v>210</v>
      </c>
      <c r="G1235" s="2">
        <v>40909</v>
      </c>
      <c r="H1235" s="2">
        <v>41182</v>
      </c>
      <c r="J1235" t="s">
        <v>211</v>
      </c>
      <c r="K1235" t="s">
        <v>3065</v>
      </c>
      <c r="L1235" t="s">
        <v>213</v>
      </c>
      <c r="O1235">
        <v>0</v>
      </c>
      <c r="Q1235" s="2"/>
      <c r="S1235">
        <v>0</v>
      </c>
      <c r="T1235" t="s">
        <v>213</v>
      </c>
      <c r="W1235" t="s">
        <v>214</v>
      </c>
      <c r="X1235">
        <v>0</v>
      </c>
    </row>
    <row r="1236" spans="1:24" x14ac:dyDescent="0.25">
      <c r="A1236">
        <v>2505</v>
      </c>
      <c r="B1236" t="s">
        <v>3070</v>
      </c>
      <c r="C1236" t="s">
        <v>3071</v>
      </c>
      <c r="D1236" t="s">
        <v>256</v>
      </c>
      <c r="G1236" s="2">
        <v>40909</v>
      </c>
      <c r="H1236" s="2">
        <v>41182</v>
      </c>
      <c r="I1236" t="s">
        <v>226</v>
      </c>
      <c r="J1236" t="s">
        <v>211</v>
      </c>
      <c r="K1236" t="s">
        <v>3065</v>
      </c>
      <c r="L1236" t="s">
        <v>213</v>
      </c>
      <c r="O1236">
        <v>0</v>
      </c>
      <c r="Q1236" s="2"/>
      <c r="S1236">
        <v>0</v>
      </c>
      <c r="T1236" t="s">
        <v>213</v>
      </c>
      <c r="W1236" t="s">
        <v>214</v>
      </c>
      <c r="X1236">
        <v>0</v>
      </c>
    </row>
    <row r="1237" spans="1:24" x14ac:dyDescent="0.25">
      <c r="A1237">
        <v>2506</v>
      </c>
      <c r="B1237" t="s">
        <v>3072</v>
      </c>
      <c r="C1237" t="s">
        <v>3073</v>
      </c>
      <c r="D1237" t="s">
        <v>248</v>
      </c>
      <c r="G1237" s="2">
        <v>40909</v>
      </c>
      <c r="H1237" s="2">
        <v>41182</v>
      </c>
      <c r="I1237" t="s">
        <v>226</v>
      </c>
      <c r="J1237" t="s">
        <v>211</v>
      </c>
      <c r="K1237" t="s">
        <v>3065</v>
      </c>
      <c r="L1237" t="s">
        <v>213</v>
      </c>
      <c r="O1237">
        <v>0</v>
      </c>
      <c r="Q1237" s="2"/>
      <c r="S1237">
        <v>0</v>
      </c>
      <c r="T1237" t="s">
        <v>213</v>
      </c>
      <c r="W1237" t="s">
        <v>214</v>
      </c>
      <c r="X1237">
        <v>0</v>
      </c>
    </row>
    <row r="1238" spans="1:24" x14ac:dyDescent="0.25">
      <c r="A1238">
        <v>2517</v>
      </c>
      <c r="B1238" t="s">
        <v>3074</v>
      </c>
      <c r="C1238" t="s">
        <v>3075</v>
      </c>
      <c r="D1238" t="s">
        <v>251</v>
      </c>
      <c r="G1238" s="2">
        <v>42736</v>
      </c>
      <c r="H1238" s="2">
        <v>44255</v>
      </c>
      <c r="I1238" t="s">
        <v>226</v>
      </c>
      <c r="J1238" t="s">
        <v>211</v>
      </c>
      <c r="K1238" t="s">
        <v>3076</v>
      </c>
      <c r="L1238" t="s">
        <v>213</v>
      </c>
      <c r="O1238">
        <v>0</v>
      </c>
      <c r="Q1238" s="2">
        <v>40909</v>
      </c>
      <c r="S1238">
        <v>0</v>
      </c>
      <c r="T1238" t="s">
        <v>213</v>
      </c>
      <c r="W1238" t="s">
        <v>214</v>
      </c>
      <c r="X1238">
        <v>0</v>
      </c>
    </row>
    <row r="1239" spans="1:24" x14ac:dyDescent="0.25">
      <c r="A1239">
        <v>2518</v>
      </c>
      <c r="B1239" t="s">
        <v>3077</v>
      </c>
      <c r="C1239" t="s">
        <v>3078</v>
      </c>
      <c r="D1239" t="s">
        <v>241</v>
      </c>
      <c r="G1239" s="2">
        <v>42736</v>
      </c>
      <c r="H1239" s="2">
        <v>44255</v>
      </c>
      <c r="I1239" t="s">
        <v>226</v>
      </c>
      <c r="J1239" t="s">
        <v>211</v>
      </c>
      <c r="K1239" t="s">
        <v>3076</v>
      </c>
      <c r="L1239" t="s">
        <v>213</v>
      </c>
      <c r="O1239">
        <v>0</v>
      </c>
      <c r="Q1239" s="2">
        <v>40909</v>
      </c>
      <c r="S1239">
        <v>0</v>
      </c>
      <c r="T1239" t="s">
        <v>213</v>
      </c>
      <c r="W1239" t="s">
        <v>214</v>
      </c>
      <c r="X1239">
        <v>0</v>
      </c>
    </row>
    <row r="1240" spans="1:24" x14ac:dyDescent="0.25">
      <c r="A1240">
        <v>2519</v>
      </c>
      <c r="B1240" t="s">
        <v>3079</v>
      </c>
      <c r="C1240" t="s">
        <v>3080</v>
      </c>
      <c r="D1240" t="s">
        <v>210</v>
      </c>
      <c r="G1240" s="2">
        <v>42736</v>
      </c>
      <c r="H1240" s="2">
        <v>44255</v>
      </c>
      <c r="J1240" t="s">
        <v>211</v>
      </c>
      <c r="K1240" t="s">
        <v>3076</v>
      </c>
      <c r="L1240" t="s">
        <v>213</v>
      </c>
      <c r="O1240">
        <v>0</v>
      </c>
      <c r="Q1240" s="2">
        <v>40909</v>
      </c>
      <c r="S1240">
        <v>0</v>
      </c>
      <c r="T1240" t="s">
        <v>213</v>
      </c>
      <c r="W1240" t="s">
        <v>214</v>
      </c>
      <c r="X1240">
        <v>0</v>
      </c>
    </row>
    <row r="1241" spans="1:24" x14ac:dyDescent="0.25">
      <c r="A1241">
        <v>2520</v>
      </c>
      <c r="B1241" t="s">
        <v>3081</v>
      </c>
      <c r="C1241" t="s">
        <v>3082</v>
      </c>
      <c r="D1241" t="s">
        <v>256</v>
      </c>
      <c r="G1241" s="2">
        <v>42736</v>
      </c>
      <c r="H1241" s="2">
        <v>44255</v>
      </c>
      <c r="I1241" t="s">
        <v>226</v>
      </c>
      <c r="J1241" t="s">
        <v>211</v>
      </c>
      <c r="K1241" t="s">
        <v>3076</v>
      </c>
      <c r="L1241" t="s">
        <v>213</v>
      </c>
      <c r="O1241">
        <v>0</v>
      </c>
      <c r="Q1241" s="2">
        <v>40909</v>
      </c>
      <c r="S1241">
        <v>0</v>
      </c>
      <c r="T1241" t="s">
        <v>213</v>
      </c>
      <c r="W1241" t="s">
        <v>214</v>
      </c>
      <c r="X1241">
        <v>0</v>
      </c>
    </row>
    <row r="1242" spans="1:24" x14ac:dyDescent="0.25">
      <c r="A1242">
        <v>2521</v>
      </c>
      <c r="B1242" t="s">
        <v>3083</v>
      </c>
      <c r="C1242" t="s">
        <v>3084</v>
      </c>
      <c r="D1242" t="s">
        <v>248</v>
      </c>
      <c r="G1242" s="2">
        <v>42736</v>
      </c>
      <c r="H1242" s="2">
        <v>44255</v>
      </c>
      <c r="I1242" t="s">
        <v>226</v>
      </c>
      <c r="J1242" t="s">
        <v>211</v>
      </c>
      <c r="K1242" t="s">
        <v>3076</v>
      </c>
      <c r="L1242" t="s">
        <v>213</v>
      </c>
      <c r="O1242">
        <v>0</v>
      </c>
      <c r="Q1242" s="2">
        <v>40909</v>
      </c>
      <c r="S1242">
        <v>0</v>
      </c>
      <c r="T1242" t="s">
        <v>213</v>
      </c>
      <c r="W1242" t="s">
        <v>214</v>
      </c>
      <c r="X1242">
        <v>0</v>
      </c>
    </row>
    <row r="1243" spans="1:24" x14ac:dyDescent="0.25">
      <c r="A1243">
        <v>2522</v>
      </c>
      <c r="B1243" t="s">
        <v>3085</v>
      </c>
      <c r="C1243" t="s">
        <v>3086</v>
      </c>
      <c r="D1243" t="s">
        <v>251</v>
      </c>
      <c r="G1243" s="2">
        <v>40909</v>
      </c>
      <c r="H1243" s="2">
        <v>41182</v>
      </c>
      <c r="I1243" t="s">
        <v>226</v>
      </c>
      <c r="J1243" t="s">
        <v>211</v>
      </c>
      <c r="K1243" t="s">
        <v>3087</v>
      </c>
      <c r="L1243" t="s">
        <v>213</v>
      </c>
      <c r="O1243">
        <v>0</v>
      </c>
      <c r="Q1243" s="2"/>
      <c r="S1243">
        <v>0</v>
      </c>
      <c r="T1243" t="s">
        <v>213</v>
      </c>
      <c r="W1243" t="s">
        <v>214</v>
      </c>
      <c r="X1243">
        <v>0</v>
      </c>
    </row>
    <row r="1244" spans="1:24" x14ac:dyDescent="0.25">
      <c r="A1244">
        <v>2523</v>
      </c>
      <c r="B1244" t="s">
        <v>3088</v>
      </c>
      <c r="C1244" t="s">
        <v>3089</v>
      </c>
      <c r="D1244" t="s">
        <v>241</v>
      </c>
      <c r="G1244" s="2">
        <v>40909</v>
      </c>
      <c r="H1244" s="2">
        <v>41182</v>
      </c>
      <c r="I1244" t="s">
        <v>226</v>
      </c>
      <c r="J1244" t="s">
        <v>211</v>
      </c>
      <c r="K1244" t="s">
        <v>3087</v>
      </c>
      <c r="L1244" t="s">
        <v>213</v>
      </c>
      <c r="O1244">
        <v>0</v>
      </c>
      <c r="Q1244" s="2"/>
      <c r="S1244">
        <v>0</v>
      </c>
      <c r="T1244" t="s">
        <v>213</v>
      </c>
      <c r="W1244" t="s">
        <v>214</v>
      </c>
      <c r="X1244">
        <v>0</v>
      </c>
    </row>
    <row r="1245" spans="1:24" x14ac:dyDescent="0.25">
      <c r="A1245">
        <v>2524</v>
      </c>
      <c r="B1245" t="s">
        <v>3090</v>
      </c>
      <c r="C1245" t="s">
        <v>3091</v>
      </c>
      <c r="D1245" t="s">
        <v>210</v>
      </c>
      <c r="G1245" s="2">
        <v>40909</v>
      </c>
      <c r="H1245" s="2">
        <v>41182</v>
      </c>
      <c r="J1245" t="s">
        <v>211</v>
      </c>
      <c r="K1245" t="s">
        <v>3087</v>
      </c>
      <c r="L1245" t="s">
        <v>213</v>
      </c>
      <c r="O1245">
        <v>0</v>
      </c>
      <c r="Q1245" s="2"/>
      <c r="S1245">
        <v>0</v>
      </c>
      <c r="T1245" t="s">
        <v>213</v>
      </c>
      <c r="W1245" t="s">
        <v>214</v>
      </c>
      <c r="X1245">
        <v>0</v>
      </c>
    </row>
    <row r="1246" spans="1:24" x14ac:dyDescent="0.25">
      <c r="A1246">
        <v>2527</v>
      </c>
      <c r="B1246" t="s">
        <v>3092</v>
      </c>
      <c r="C1246" t="s">
        <v>3093</v>
      </c>
      <c r="D1246" t="s">
        <v>251</v>
      </c>
      <c r="G1246" s="2">
        <v>40909</v>
      </c>
      <c r="H1246" s="2">
        <v>42460</v>
      </c>
      <c r="I1246" t="s">
        <v>226</v>
      </c>
      <c r="J1246" t="s">
        <v>211</v>
      </c>
      <c r="K1246" t="s">
        <v>3094</v>
      </c>
      <c r="L1246" t="s">
        <v>213</v>
      </c>
      <c r="O1246">
        <v>0</v>
      </c>
      <c r="Q1246" s="2"/>
      <c r="S1246">
        <v>0</v>
      </c>
      <c r="T1246" t="s">
        <v>213</v>
      </c>
      <c r="W1246" t="s">
        <v>214</v>
      </c>
      <c r="X1246">
        <v>0</v>
      </c>
    </row>
    <row r="1247" spans="1:24" x14ac:dyDescent="0.25">
      <c r="A1247">
        <v>1831</v>
      </c>
      <c r="B1247" t="s">
        <v>3095</v>
      </c>
      <c r="C1247" t="s">
        <v>3096</v>
      </c>
      <c r="D1247" t="s">
        <v>245</v>
      </c>
      <c r="G1247" s="2">
        <v>36800</v>
      </c>
      <c r="H1247" s="2"/>
      <c r="I1247" t="s">
        <v>226</v>
      </c>
      <c r="J1247" t="s">
        <v>211</v>
      </c>
      <c r="K1247" t="s">
        <v>744</v>
      </c>
      <c r="L1247" t="s">
        <v>213</v>
      </c>
      <c r="O1247">
        <v>7254</v>
      </c>
      <c r="Q1247" s="2"/>
      <c r="S1247">
        <v>0</v>
      </c>
      <c r="T1247" t="s">
        <v>213</v>
      </c>
      <c r="W1247" t="s">
        <v>214</v>
      </c>
      <c r="X1247">
        <v>0</v>
      </c>
    </row>
    <row r="1248" spans="1:24" x14ac:dyDescent="0.25">
      <c r="A1248">
        <v>1832</v>
      </c>
      <c r="B1248" t="s">
        <v>3097</v>
      </c>
      <c r="C1248" t="s">
        <v>3098</v>
      </c>
      <c r="D1248" t="s">
        <v>245</v>
      </c>
      <c r="G1248" s="2">
        <v>37408</v>
      </c>
      <c r="H1248" s="2"/>
      <c r="I1248" t="s">
        <v>226</v>
      </c>
      <c r="J1248" t="s">
        <v>211</v>
      </c>
      <c r="K1248" t="s">
        <v>1936</v>
      </c>
      <c r="L1248" t="s">
        <v>213</v>
      </c>
      <c r="O1248">
        <v>33</v>
      </c>
      <c r="Q1248" s="2"/>
      <c r="S1248">
        <v>0</v>
      </c>
      <c r="T1248" t="s">
        <v>213</v>
      </c>
      <c r="W1248" t="s">
        <v>214</v>
      </c>
      <c r="X1248">
        <v>0</v>
      </c>
    </row>
    <row r="1249" spans="1:24" x14ac:dyDescent="0.25">
      <c r="A1249">
        <v>1973</v>
      </c>
      <c r="B1249" t="s">
        <v>3099</v>
      </c>
      <c r="C1249" t="s">
        <v>3100</v>
      </c>
      <c r="D1249" t="s">
        <v>412</v>
      </c>
      <c r="G1249" s="2">
        <v>37622</v>
      </c>
      <c r="H1249" s="2"/>
      <c r="I1249" t="s">
        <v>226</v>
      </c>
      <c r="J1249" t="s">
        <v>211</v>
      </c>
      <c r="K1249" t="s">
        <v>1929</v>
      </c>
      <c r="L1249" t="s">
        <v>213</v>
      </c>
      <c r="O1249">
        <v>4475</v>
      </c>
      <c r="Q1249" s="2"/>
      <c r="S1249">
        <v>1868</v>
      </c>
      <c r="T1249" t="s">
        <v>213</v>
      </c>
      <c r="W1249" t="s">
        <v>214</v>
      </c>
      <c r="X1249">
        <v>0</v>
      </c>
    </row>
    <row r="1250" spans="1:24" x14ac:dyDescent="0.25">
      <c r="A1250">
        <v>2525</v>
      </c>
      <c r="B1250" t="s">
        <v>3101</v>
      </c>
      <c r="C1250" t="s">
        <v>3102</v>
      </c>
      <c r="D1250" t="s">
        <v>256</v>
      </c>
      <c r="G1250" s="2">
        <v>40909</v>
      </c>
      <c r="H1250" s="2">
        <v>41182</v>
      </c>
      <c r="I1250" t="s">
        <v>226</v>
      </c>
      <c r="J1250" t="s">
        <v>211</v>
      </c>
      <c r="K1250" t="s">
        <v>3087</v>
      </c>
      <c r="L1250" t="s">
        <v>213</v>
      </c>
      <c r="O1250">
        <v>0</v>
      </c>
      <c r="Q1250" s="2"/>
      <c r="S1250">
        <v>0</v>
      </c>
      <c r="T1250" t="s">
        <v>213</v>
      </c>
      <c r="W1250" t="s">
        <v>214</v>
      </c>
      <c r="X1250">
        <v>0</v>
      </c>
    </row>
    <row r="1251" spans="1:24" x14ac:dyDescent="0.25">
      <c r="A1251">
        <v>2526</v>
      </c>
      <c r="B1251" t="s">
        <v>3103</v>
      </c>
      <c r="C1251" t="s">
        <v>3104</v>
      </c>
      <c r="D1251" t="s">
        <v>248</v>
      </c>
      <c r="G1251" s="2">
        <v>40909</v>
      </c>
      <c r="H1251" s="2">
        <v>41182</v>
      </c>
      <c r="I1251" t="s">
        <v>226</v>
      </c>
      <c r="J1251" t="s">
        <v>211</v>
      </c>
      <c r="K1251" t="s">
        <v>3087</v>
      </c>
      <c r="L1251" t="s">
        <v>213</v>
      </c>
      <c r="O1251">
        <v>0</v>
      </c>
      <c r="Q1251" s="2"/>
      <c r="S1251">
        <v>0</v>
      </c>
      <c r="T1251" t="s">
        <v>213</v>
      </c>
      <c r="W1251" t="s">
        <v>214</v>
      </c>
      <c r="X1251">
        <v>0</v>
      </c>
    </row>
    <row r="1252" spans="1:24" x14ac:dyDescent="0.25">
      <c r="A1252">
        <v>2528</v>
      </c>
      <c r="B1252" t="s">
        <v>3105</v>
      </c>
      <c r="C1252" t="s">
        <v>3106</v>
      </c>
      <c r="D1252" t="s">
        <v>241</v>
      </c>
      <c r="G1252" s="2">
        <v>40909</v>
      </c>
      <c r="H1252" s="2">
        <v>42460</v>
      </c>
      <c r="I1252" t="s">
        <v>226</v>
      </c>
      <c r="J1252" t="s">
        <v>211</v>
      </c>
      <c r="K1252" t="s">
        <v>3094</v>
      </c>
      <c r="L1252" t="s">
        <v>213</v>
      </c>
      <c r="O1252">
        <v>0</v>
      </c>
      <c r="Q1252" s="2"/>
      <c r="S1252">
        <v>0</v>
      </c>
      <c r="T1252" t="s">
        <v>213</v>
      </c>
      <c r="W1252" t="s">
        <v>214</v>
      </c>
      <c r="X1252">
        <v>0</v>
      </c>
    </row>
    <row r="1253" spans="1:24" x14ac:dyDescent="0.25">
      <c r="A1253">
        <v>2529</v>
      </c>
      <c r="B1253" t="s">
        <v>3107</v>
      </c>
      <c r="C1253" t="s">
        <v>3108</v>
      </c>
      <c r="D1253" t="s">
        <v>210</v>
      </c>
      <c r="G1253" s="2">
        <v>40909</v>
      </c>
      <c r="H1253" s="2">
        <v>42460</v>
      </c>
      <c r="J1253" t="s">
        <v>211</v>
      </c>
      <c r="K1253" t="s">
        <v>3094</v>
      </c>
      <c r="L1253" t="s">
        <v>213</v>
      </c>
      <c r="O1253">
        <v>0</v>
      </c>
      <c r="Q1253" s="2"/>
      <c r="S1253">
        <v>0</v>
      </c>
      <c r="T1253" t="s">
        <v>213</v>
      </c>
      <c r="W1253" t="s">
        <v>214</v>
      </c>
      <c r="X1253">
        <v>0</v>
      </c>
    </row>
    <row r="1254" spans="1:24" x14ac:dyDescent="0.25">
      <c r="A1254">
        <v>2530</v>
      </c>
      <c r="B1254" t="s">
        <v>3109</v>
      </c>
      <c r="C1254" t="s">
        <v>3110</v>
      </c>
      <c r="D1254" t="s">
        <v>256</v>
      </c>
      <c r="G1254" s="2">
        <v>40909</v>
      </c>
      <c r="H1254" s="2">
        <v>42460</v>
      </c>
      <c r="I1254" t="s">
        <v>226</v>
      </c>
      <c r="J1254" t="s">
        <v>211</v>
      </c>
      <c r="K1254" t="s">
        <v>3094</v>
      </c>
      <c r="L1254" t="s">
        <v>213</v>
      </c>
      <c r="O1254">
        <v>0</v>
      </c>
      <c r="Q1254" s="2"/>
      <c r="S1254">
        <v>0</v>
      </c>
      <c r="T1254" t="s">
        <v>213</v>
      </c>
      <c r="W1254" t="s">
        <v>214</v>
      </c>
      <c r="X1254">
        <v>0</v>
      </c>
    </row>
    <row r="1255" spans="1:24" x14ac:dyDescent="0.25">
      <c r="A1255">
        <v>2531</v>
      </c>
      <c r="B1255" t="s">
        <v>3111</v>
      </c>
      <c r="C1255" t="s">
        <v>3112</v>
      </c>
      <c r="D1255" t="s">
        <v>248</v>
      </c>
      <c r="G1255" s="2">
        <v>40909</v>
      </c>
      <c r="H1255" s="2">
        <v>42460</v>
      </c>
      <c r="I1255" t="s">
        <v>226</v>
      </c>
      <c r="J1255" t="s">
        <v>211</v>
      </c>
      <c r="K1255" t="s">
        <v>3094</v>
      </c>
      <c r="L1255" t="s">
        <v>213</v>
      </c>
      <c r="O1255">
        <v>0</v>
      </c>
      <c r="Q1255" s="2"/>
      <c r="S1255">
        <v>0</v>
      </c>
      <c r="T1255" t="s">
        <v>213</v>
      </c>
      <c r="W1255" t="s">
        <v>214</v>
      </c>
      <c r="X1255">
        <v>0</v>
      </c>
    </row>
    <row r="1256" spans="1:24" x14ac:dyDescent="0.25">
      <c r="A1256">
        <v>2600</v>
      </c>
      <c r="B1256" t="s">
        <v>3113</v>
      </c>
      <c r="C1256" t="s">
        <v>3114</v>
      </c>
      <c r="D1256" t="s">
        <v>2509</v>
      </c>
      <c r="G1256" s="2">
        <v>38777</v>
      </c>
      <c r="H1256" s="2"/>
      <c r="J1256" t="s">
        <v>211</v>
      </c>
      <c r="K1256" t="s">
        <v>1320</v>
      </c>
      <c r="L1256" t="s">
        <v>213</v>
      </c>
      <c r="O1256">
        <v>0</v>
      </c>
      <c r="Q1256" s="2"/>
      <c r="S1256">
        <v>0</v>
      </c>
      <c r="T1256" t="s">
        <v>213</v>
      </c>
      <c r="W1256" t="s">
        <v>214</v>
      </c>
      <c r="X1256">
        <v>0</v>
      </c>
    </row>
    <row r="1257" spans="1:24" x14ac:dyDescent="0.25">
      <c r="A1257">
        <v>2601</v>
      </c>
      <c r="B1257" t="s">
        <v>3115</v>
      </c>
      <c r="C1257" t="s">
        <v>3116</v>
      </c>
      <c r="D1257" t="s">
        <v>251</v>
      </c>
      <c r="G1257" s="2">
        <v>40940</v>
      </c>
      <c r="H1257" s="2">
        <v>41547</v>
      </c>
      <c r="I1257" t="s">
        <v>226</v>
      </c>
      <c r="J1257" t="s">
        <v>211</v>
      </c>
      <c r="K1257" t="s">
        <v>3117</v>
      </c>
      <c r="L1257" t="s">
        <v>213</v>
      </c>
      <c r="O1257">
        <v>0</v>
      </c>
      <c r="Q1257" s="2"/>
      <c r="S1257">
        <v>0</v>
      </c>
      <c r="T1257" t="s">
        <v>213</v>
      </c>
      <c r="W1257" t="s">
        <v>214</v>
      </c>
      <c r="X1257">
        <v>0</v>
      </c>
    </row>
    <row r="1258" spans="1:24" x14ac:dyDescent="0.25">
      <c r="A1258">
        <v>2602</v>
      </c>
      <c r="B1258" t="s">
        <v>3118</v>
      </c>
      <c r="C1258" t="s">
        <v>3119</v>
      </c>
      <c r="D1258" t="s">
        <v>248</v>
      </c>
      <c r="G1258" s="2">
        <v>40940</v>
      </c>
      <c r="H1258" s="2">
        <v>41547</v>
      </c>
      <c r="I1258" t="s">
        <v>226</v>
      </c>
      <c r="J1258" t="s">
        <v>211</v>
      </c>
      <c r="K1258" t="s">
        <v>3117</v>
      </c>
      <c r="L1258" t="s">
        <v>213</v>
      </c>
      <c r="O1258">
        <v>0</v>
      </c>
      <c r="Q1258" s="2"/>
      <c r="S1258">
        <v>0</v>
      </c>
      <c r="T1258" t="s">
        <v>213</v>
      </c>
      <c r="W1258" t="s">
        <v>214</v>
      </c>
      <c r="X1258">
        <v>0</v>
      </c>
    </row>
    <row r="1259" spans="1:24" x14ac:dyDescent="0.25">
      <c r="A1259">
        <v>2603</v>
      </c>
      <c r="B1259" t="s">
        <v>3120</v>
      </c>
      <c r="C1259" t="s">
        <v>3121</v>
      </c>
      <c r="D1259" t="s">
        <v>256</v>
      </c>
      <c r="G1259" s="2">
        <v>40940</v>
      </c>
      <c r="H1259" s="2">
        <v>41547</v>
      </c>
      <c r="I1259" t="s">
        <v>226</v>
      </c>
      <c r="J1259" t="s">
        <v>211</v>
      </c>
      <c r="K1259" t="s">
        <v>3117</v>
      </c>
      <c r="L1259" t="s">
        <v>213</v>
      </c>
      <c r="O1259">
        <v>0</v>
      </c>
      <c r="Q1259" s="2"/>
      <c r="S1259">
        <v>0</v>
      </c>
      <c r="T1259" t="s">
        <v>213</v>
      </c>
      <c r="W1259" t="s">
        <v>214</v>
      </c>
      <c r="X1259">
        <v>0</v>
      </c>
    </row>
    <row r="1260" spans="1:24" x14ac:dyDescent="0.25">
      <c r="A1260">
        <v>2604</v>
      </c>
      <c r="B1260" t="s">
        <v>3122</v>
      </c>
      <c r="C1260" t="s">
        <v>3123</v>
      </c>
      <c r="D1260" t="s">
        <v>241</v>
      </c>
      <c r="G1260" s="2">
        <v>40940</v>
      </c>
      <c r="H1260" s="2">
        <v>41547</v>
      </c>
      <c r="I1260" t="s">
        <v>226</v>
      </c>
      <c r="J1260" t="s">
        <v>211</v>
      </c>
      <c r="K1260" t="s">
        <v>3117</v>
      </c>
      <c r="L1260" t="s">
        <v>213</v>
      </c>
      <c r="O1260">
        <v>0</v>
      </c>
      <c r="Q1260" s="2"/>
      <c r="S1260">
        <v>0</v>
      </c>
      <c r="T1260" t="s">
        <v>213</v>
      </c>
      <c r="W1260" t="s">
        <v>214</v>
      </c>
      <c r="X1260">
        <v>0</v>
      </c>
    </row>
    <row r="1261" spans="1:24" x14ac:dyDescent="0.25">
      <c r="A1261">
        <v>2605</v>
      </c>
      <c r="B1261" t="s">
        <v>3124</v>
      </c>
      <c r="C1261" t="s">
        <v>3125</v>
      </c>
      <c r="D1261" t="s">
        <v>210</v>
      </c>
      <c r="G1261" s="2">
        <v>40940</v>
      </c>
      <c r="H1261" s="2">
        <v>41547</v>
      </c>
      <c r="J1261" t="s">
        <v>211</v>
      </c>
      <c r="K1261" t="s">
        <v>3117</v>
      </c>
      <c r="L1261" t="s">
        <v>213</v>
      </c>
      <c r="O1261">
        <v>0</v>
      </c>
      <c r="Q1261" s="2"/>
      <c r="S1261">
        <v>0</v>
      </c>
      <c r="T1261" t="s">
        <v>213</v>
      </c>
      <c r="W1261" t="s">
        <v>214</v>
      </c>
      <c r="X1261">
        <v>0</v>
      </c>
    </row>
    <row r="1262" spans="1:24" x14ac:dyDescent="0.25">
      <c r="A1262">
        <v>2606</v>
      </c>
      <c r="B1262" t="s">
        <v>3126</v>
      </c>
      <c r="C1262" t="s">
        <v>3127</v>
      </c>
      <c r="D1262" t="s">
        <v>251</v>
      </c>
      <c r="G1262" s="2">
        <v>40940</v>
      </c>
      <c r="H1262" s="2">
        <v>41547</v>
      </c>
      <c r="I1262" t="s">
        <v>226</v>
      </c>
      <c r="J1262" t="s">
        <v>211</v>
      </c>
      <c r="K1262" t="s">
        <v>3128</v>
      </c>
      <c r="L1262" t="s">
        <v>213</v>
      </c>
      <c r="O1262">
        <v>0</v>
      </c>
      <c r="Q1262" s="2"/>
      <c r="S1262">
        <v>0</v>
      </c>
      <c r="T1262" t="s">
        <v>213</v>
      </c>
      <c r="W1262" t="s">
        <v>214</v>
      </c>
      <c r="X1262">
        <v>0</v>
      </c>
    </row>
    <row r="1263" spans="1:24" x14ac:dyDescent="0.25">
      <c r="A1263">
        <v>2607</v>
      </c>
      <c r="B1263" t="s">
        <v>3129</v>
      </c>
      <c r="C1263" t="s">
        <v>3130</v>
      </c>
      <c r="D1263" t="s">
        <v>248</v>
      </c>
      <c r="G1263" s="2">
        <v>40940</v>
      </c>
      <c r="H1263" s="2">
        <v>41547</v>
      </c>
      <c r="I1263" t="s">
        <v>226</v>
      </c>
      <c r="J1263" t="s">
        <v>211</v>
      </c>
      <c r="K1263" t="s">
        <v>3128</v>
      </c>
      <c r="L1263" t="s">
        <v>213</v>
      </c>
      <c r="O1263">
        <v>0</v>
      </c>
      <c r="Q1263" s="2"/>
      <c r="S1263">
        <v>0</v>
      </c>
      <c r="T1263" t="s">
        <v>213</v>
      </c>
      <c r="W1263" t="s">
        <v>214</v>
      </c>
      <c r="X1263">
        <v>0</v>
      </c>
    </row>
    <row r="1264" spans="1:24" x14ac:dyDescent="0.25">
      <c r="A1264">
        <v>2608</v>
      </c>
      <c r="B1264" t="s">
        <v>3131</v>
      </c>
      <c r="C1264" t="s">
        <v>3132</v>
      </c>
      <c r="D1264" t="s">
        <v>256</v>
      </c>
      <c r="G1264" s="2">
        <v>40940</v>
      </c>
      <c r="H1264" s="2">
        <v>41547</v>
      </c>
      <c r="I1264" t="s">
        <v>226</v>
      </c>
      <c r="J1264" t="s">
        <v>211</v>
      </c>
      <c r="K1264" t="s">
        <v>3128</v>
      </c>
      <c r="L1264" t="s">
        <v>213</v>
      </c>
      <c r="O1264">
        <v>0</v>
      </c>
      <c r="Q1264" s="2"/>
      <c r="S1264">
        <v>0</v>
      </c>
      <c r="T1264" t="s">
        <v>213</v>
      </c>
      <c r="W1264" t="s">
        <v>214</v>
      </c>
      <c r="X1264">
        <v>0</v>
      </c>
    </row>
    <row r="1265" spans="1:24" x14ac:dyDescent="0.25">
      <c r="A1265">
        <v>2609</v>
      </c>
      <c r="B1265" t="s">
        <v>3133</v>
      </c>
      <c r="C1265" t="s">
        <v>3134</v>
      </c>
      <c r="D1265" t="s">
        <v>210</v>
      </c>
      <c r="G1265" s="2">
        <v>40940</v>
      </c>
      <c r="H1265" s="2">
        <v>41547</v>
      </c>
      <c r="J1265" t="s">
        <v>211</v>
      </c>
      <c r="K1265" t="s">
        <v>3128</v>
      </c>
      <c r="L1265" t="s">
        <v>213</v>
      </c>
      <c r="O1265">
        <v>0</v>
      </c>
      <c r="Q1265" s="2"/>
      <c r="S1265">
        <v>0</v>
      </c>
      <c r="T1265" t="s">
        <v>213</v>
      </c>
      <c r="W1265" t="s">
        <v>214</v>
      </c>
      <c r="X1265">
        <v>0</v>
      </c>
    </row>
    <row r="1266" spans="1:24" x14ac:dyDescent="0.25">
      <c r="A1266">
        <v>2610</v>
      </c>
      <c r="B1266" t="s">
        <v>3135</v>
      </c>
      <c r="C1266" t="s">
        <v>3136</v>
      </c>
      <c r="D1266" t="s">
        <v>241</v>
      </c>
      <c r="G1266" s="2">
        <v>40940</v>
      </c>
      <c r="H1266" s="2">
        <v>41547</v>
      </c>
      <c r="I1266" t="s">
        <v>226</v>
      </c>
      <c r="J1266" t="s">
        <v>211</v>
      </c>
      <c r="K1266" t="s">
        <v>3128</v>
      </c>
      <c r="L1266" t="s">
        <v>213</v>
      </c>
      <c r="O1266">
        <v>0</v>
      </c>
      <c r="Q1266" s="2"/>
      <c r="S1266">
        <v>0</v>
      </c>
      <c r="T1266" t="s">
        <v>213</v>
      </c>
      <c r="W1266" t="s">
        <v>214</v>
      </c>
      <c r="X1266">
        <v>0</v>
      </c>
    </row>
    <row r="1267" spans="1:24" x14ac:dyDescent="0.25">
      <c r="A1267">
        <v>2611</v>
      </c>
      <c r="B1267" t="s">
        <v>3137</v>
      </c>
      <c r="C1267" t="s">
        <v>3138</v>
      </c>
      <c r="D1267" t="s">
        <v>3139</v>
      </c>
      <c r="G1267" s="2">
        <v>38385</v>
      </c>
      <c r="H1267" s="2">
        <v>41517</v>
      </c>
      <c r="J1267" t="s">
        <v>211</v>
      </c>
      <c r="K1267" t="s">
        <v>702</v>
      </c>
      <c r="L1267" t="s">
        <v>213</v>
      </c>
      <c r="O1267">
        <v>0</v>
      </c>
      <c r="Q1267" s="2"/>
      <c r="S1267">
        <v>0</v>
      </c>
      <c r="T1267" t="s">
        <v>213</v>
      </c>
      <c r="W1267" t="s">
        <v>214</v>
      </c>
      <c r="X1267">
        <v>0</v>
      </c>
    </row>
    <row r="1268" spans="1:24" x14ac:dyDescent="0.25">
      <c r="A1268">
        <v>2617</v>
      </c>
      <c r="B1268" t="s">
        <v>3140</v>
      </c>
      <c r="C1268" t="s">
        <v>3141</v>
      </c>
      <c r="D1268" t="s">
        <v>241</v>
      </c>
      <c r="G1268" s="2">
        <v>40909</v>
      </c>
      <c r="H1268" s="2">
        <v>45961</v>
      </c>
      <c r="I1268" t="s">
        <v>226</v>
      </c>
      <c r="J1268" t="s">
        <v>211</v>
      </c>
      <c r="K1268" t="s">
        <v>3142</v>
      </c>
      <c r="L1268" t="s">
        <v>213</v>
      </c>
      <c r="M1268" t="s">
        <v>1241</v>
      </c>
      <c r="O1268">
        <v>0</v>
      </c>
      <c r="Q1268" s="2"/>
      <c r="S1268">
        <v>0</v>
      </c>
      <c r="T1268" t="s">
        <v>213</v>
      </c>
      <c r="W1268" t="s">
        <v>214</v>
      </c>
      <c r="X1268">
        <v>0</v>
      </c>
    </row>
    <row r="1269" spans="1:24" x14ac:dyDescent="0.25">
      <c r="A1269">
        <v>1811</v>
      </c>
      <c r="B1269" t="s">
        <v>3143</v>
      </c>
      <c r="C1269" t="s">
        <v>3144</v>
      </c>
      <c r="D1269" t="s">
        <v>251</v>
      </c>
      <c r="G1269" s="2">
        <v>40575</v>
      </c>
      <c r="H1269" s="2">
        <v>44742</v>
      </c>
      <c r="I1269" t="s">
        <v>226</v>
      </c>
      <c r="J1269" t="s">
        <v>211</v>
      </c>
      <c r="K1269" t="s">
        <v>444</v>
      </c>
      <c r="L1269" t="s">
        <v>213</v>
      </c>
      <c r="O1269">
        <v>0</v>
      </c>
      <c r="Q1269" s="2"/>
      <c r="S1269">
        <v>0</v>
      </c>
      <c r="T1269" t="s">
        <v>213</v>
      </c>
      <c r="W1269" t="s">
        <v>214</v>
      </c>
      <c r="X1269">
        <v>0</v>
      </c>
    </row>
    <row r="1270" spans="1:24" x14ac:dyDescent="0.25">
      <c r="A1270">
        <v>1812</v>
      </c>
      <c r="B1270" t="s">
        <v>3145</v>
      </c>
      <c r="C1270" t="s">
        <v>3146</v>
      </c>
      <c r="D1270" t="s">
        <v>285</v>
      </c>
      <c r="G1270" s="2">
        <v>40575</v>
      </c>
      <c r="H1270" s="2">
        <v>43982</v>
      </c>
      <c r="I1270" t="s">
        <v>226</v>
      </c>
      <c r="J1270" t="s">
        <v>211</v>
      </c>
      <c r="K1270" t="s">
        <v>444</v>
      </c>
      <c r="L1270" t="s">
        <v>213</v>
      </c>
      <c r="O1270">
        <v>0</v>
      </c>
      <c r="Q1270" s="2"/>
      <c r="S1270">
        <v>0</v>
      </c>
      <c r="T1270" t="s">
        <v>213</v>
      </c>
      <c r="W1270" t="s">
        <v>214</v>
      </c>
      <c r="X1270">
        <v>0</v>
      </c>
    </row>
    <row r="1271" spans="1:24" x14ac:dyDescent="0.25">
      <c r="A1271">
        <v>1813</v>
      </c>
      <c r="B1271" t="s">
        <v>3147</v>
      </c>
      <c r="C1271" t="s">
        <v>3148</v>
      </c>
      <c r="D1271" t="s">
        <v>300</v>
      </c>
      <c r="G1271" s="2">
        <v>40575</v>
      </c>
      <c r="H1271" s="2">
        <v>43982</v>
      </c>
      <c r="I1271" t="s">
        <v>226</v>
      </c>
      <c r="J1271" t="s">
        <v>211</v>
      </c>
      <c r="K1271" t="s">
        <v>444</v>
      </c>
      <c r="L1271" t="s">
        <v>213</v>
      </c>
      <c r="O1271">
        <v>0</v>
      </c>
      <c r="Q1271" s="2"/>
      <c r="S1271">
        <v>0</v>
      </c>
      <c r="T1271" t="s">
        <v>213</v>
      </c>
      <c r="W1271" t="s">
        <v>214</v>
      </c>
      <c r="X1271">
        <v>0</v>
      </c>
    </row>
    <row r="1272" spans="1:24" x14ac:dyDescent="0.25">
      <c r="A1272">
        <v>1814</v>
      </c>
      <c r="B1272" t="s">
        <v>3149</v>
      </c>
      <c r="C1272" t="s">
        <v>3150</v>
      </c>
      <c r="D1272" t="s">
        <v>217</v>
      </c>
      <c r="G1272" s="2">
        <v>40575</v>
      </c>
      <c r="H1272" s="2">
        <v>43982</v>
      </c>
      <c r="I1272" t="s">
        <v>218</v>
      </c>
      <c r="J1272" t="s">
        <v>211</v>
      </c>
      <c r="K1272" t="s">
        <v>444</v>
      </c>
      <c r="L1272" t="s">
        <v>213</v>
      </c>
      <c r="O1272">
        <v>0</v>
      </c>
      <c r="Q1272" s="2"/>
      <c r="S1272">
        <v>0</v>
      </c>
      <c r="T1272" t="s">
        <v>213</v>
      </c>
      <c r="W1272" t="s">
        <v>214</v>
      </c>
      <c r="X1272">
        <v>0</v>
      </c>
    </row>
    <row r="1273" spans="1:24" x14ac:dyDescent="0.25">
      <c r="A1273">
        <v>1815</v>
      </c>
      <c r="B1273" t="s">
        <v>3151</v>
      </c>
      <c r="C1273" t="s">
        <v>3152</v>
      </c>
      <c r="D1273" t="s">
        <v>222</v>
      </c>
      <c r="G1273" s="2">
        <v>40575</v>
      </c>
      <c r="H1273" s="2">
        <v>43982</v>
      </c>
      <c r="I1273" t="s">
        <v>218</v>
      </c>
      <c r="J1273" t="s">
        <v>211</v>
      </c>
      <c r="K1273" t="s">
        <v>444</v>
      </c>
      <c r="L1273" t="s">
        <v>213</v>
      </c>
      <c r="O1273">
        <v>0</v>
      </c>
      <c r="Q1273" s="2"/>
      <c r="S1273">
        <v>0</v>
      </c>
      <c r="T1273" t="s">
        <v>213</v>
      </c>
      <c r="W1273" t="s">
        <v>214</v>
      </c>
      <c r="X1273">
        <v>0</v>
      </c>
    </row>
    <row r="1274" spans="1:24" x14ac:dyDescent="0.25">
      <c r="A1274">
        <v>1816</v>
      </c>
      <c r="B1274" t="s">
        <v>3153</v>
      </c>
      <c r="C1274" t="s">
        <v>3154</v>
      </c>
      <c r="D1274" t="s">
        <v>229</v>
      </c>
      <c r="G1274" s="2">
        <v>40575</v>
      </c>
      <c r="H1274" s="2">
        <v>43982</v>
      </c>
      <c r="I1274" t="s">
        <v>226</v>
      </c>
      <c r="J1274" t="s">
        <v>211</v>
      </c>
      <c r="K1274" t="s">
        <v>444</v>
      </c>
      <c r="L1274" t="s">
        <v>213</v>
      </c>
      <c r="O1274">
        <v>0</v>
      </c>
      <c r="Q1274" s="2"/>
      <c r="S1274">
        <v>0</v>
      </c>
      <c r="T1274" t="s">
        <v>213</v>
      </c>
      <c r="W1274" t="s">
        <v>214</v>
      </c>
      <c r="X1274">
        <v>0</v>
      </c>
    </row>
    <row r="1275" spans="1:24" x14ac:dyDescent="0.25">
      <c r="A1275">
        <v>1817</v>
      </c>
      <c r="B1275" t="s">
        <v>3155</v>
      </c>
      <c r="C1275" t="s">
        <v>3156</v>
      </c>
      <c r="D1275" t="s">
        <v>232</v>
      </c>
      <c r="G1275" s="2">
        <v>40575</v>
      </c>
      <c r="H1275" s="2">
        <v>43982</v>
      </c>
      <c r="I1275" t="s">
        <v>226</v>
      </c>
      <c r="J1275" t="s">
        <v>211</v>
      </c>
      <c r="K1275" t="s">
        <v>444</v>
      </c>
      <c r="L1275" t="s">
        <v>213</v>
      </c>
      <c r="O1275">
        <v>0</v>
      </c>
      <c r="Q1275" s="2"/>
      <c r="S1275">
        <v>0</v>
      </c>
      <c r="T1275" t="s">
        <v>213</v>
      </c>
      <c r="W1275" t="s">
        <v>214</v>
      </c>
      <c r="X1275">
        <v>0</v>
      </c>
    </row>
    <row r="1276" spans="1:24" x14ac:dyDescent="0.25">
      <c r="A1276">
        <v>1818</v>
      </c>
      <c r="B1276" t="s">
        <v>3157</v>
      </c>
      <c r="C1276" t="s">
        <v>3158</v>
      </c>
      <c r="D1276" t="s">
        <v>630</v>
      </c>
      <c r="G1276" s="2">
        <v>40575</v>
      </c>
      <c r="H1276" s="2">
        <v>44620</v>
      </c>
      <c r="I1276" t="s">
        <v>218</v>
      </c>
      <c r="J1276" t="s">
        <v>211</v>
      </c>
      <c r="K1276" t="s">
        <v>444</v>
      </c>
      <c r="L1276" t="s">
        <v>213</v>
      </c>
      <c r="O1276">
        <v>0</v>
      </c>
      <c r="Q1276" s="2"/>
      <c r="S1276">
        <v>0</v>
      </c>
      <c r="T1276" t="s">
        <v>213</v>
      </c>
      <c r="W1276" t="s">
        <v>214</v>
      </c>
      <c r="X1276">
        <v>0</v>
      </c>
    </row>
    <row r="1277" spans="1:24" x14ac:dyDescent="0.25">
      <c r="A1277">
        <v>1819</v>
      </c>
      <c r="B1277" t="s">
        <v>3159</v>
      </c>
      <c r="C1277" t="s">
        <v>3160</v>
      </c>
      <c r="D1277" t="s">
        <v>633</v>
      </c>
      <c r="G1277" s="2">
        <v>40575</v>
      </c>
      <c r="H1277" s="2">
        <v>44620</v>
      </c>
      <c r="I1277" t="s">
        <v>218</v>
      </c>
      <c r="J1277" t="s">
        <v>211</v>
      </c>
      <c r="K1277" t="s">
        <v>444</v>
      </c>
      <c r="L1277" t="s">
        <v>213</v>
      </c>
      <c r="O1277">
        <v>0</v>
      </c>
      <c r="Q1277" s="2"/>
      <c r="S1277">
        <v>0</v>
      </c>
      <c r="T1277" t="s">
        <v>213</v>
      </c>
      <c r="W1277" t="s">
        <v>214</v>
      </c>
      <c r="X1277">
        <v>0</v>
      </c>
    </row>
    <row r="1278" spans="1:24" x14ac:dyDescent="0.25">
      <c r="A1278">
        <v>1820</v>
      </c>
      <c r="B1278" t="s">
        <v>3161</v>
      </c>
      <c r="C1278" t="s">
        <v>3162</v>
      </c>
      <c r="D1278" t="s">
        <v>235</v>
      </c>
      <c r="G1278" s="2">
        <v>40575</v>
      </c>
      <c r="H1278" s="2">
        <v>44620</v>
      </c>
      <c r="I1278" t="s">
        <v>218</v>
      </c>
      <c r="J1278" t="s">
        <v>211</v>
      </c>
      <c r="K1278" t="s">
        <v>444</v>
      </c>
      <c r="L1278" t="s">
        <v>213</v>
      </c>
      <c r="O1278">
        <v>0</v>
      </c>
      <c r="Q1278" s="2"/>
      <c r="S1278">
        <v>0</v>
      </c>
      <c r="T1278" t="s">
        <v>213</v>
      </c>
      <c r="W1278" t="s">
        <v>214</v>
      </c>
      <c r="X1278">
        <v>0</v>
      </c>
    </row>
    <row r="1279" spans="1:24" x14ac:dyDescent="0.25">
      <c r="A1279">
        <v>1821</v>
      </c>
      <c r="B1279" t="s">
        <v>3163</v>
      </c>
      <c r="C1279" t="s">
        <v>3164</v>
      </c>
      <c r="D1279" t="s">
        <v>656</v>
      </c>
      <c r="G1279" s="2">
        <v>40575</v>
      </c>
      <c r="H1279" s="2">
        <v>43982</v>
      </c>
      <c r="I1279" t="s">
        <v>226</v>
      </c>
      <c r="J1279" t="s">
        <v>211</v>
      </c>
      <c r="K1279" t="s">
        <v>444</v>
      </c>
      <c r="L1279" t="s">
        <v>213</v>
      </c>
      <c r="O1279">
        <v>0</v>
      </c>
      <c r="Q1279" s="2"/>
      <c r="S1279">
        <v>0</v>
      </c>
      <c r="T1279" t="s">
        <v>213</v>
      </c>
      <c r="W1279" t="s">
        <v>214</v>
      </c>
      <c r="X1279">
        <v>0</v>
      </c>
    </row>
    <row r="1280" spans="1:24" x14ac:dyDescent="0.25">
      <c r="A1280">
        <v>1822</v>
      </c>
      <c r="B1280" t="s">
        <v>3165</v>
      </c>
      <c r="C1280" t="s">
        <v>3166</v>
      </c>
      <c r="D1280" t="s">
        <v>297</v>
      </c>
      <c r="G1280" s="2">
        <v>40575</v>
      </c>
      <c r="H1280" s="2">
        <v>43982</v>
      </c>
      <c r="I1280" t="s">
        <v>226</v>
      </c>
      <c r="J1280" t="s">
        <v>211</v>
      </c>
      <c r="K1280" t="s">
        <v>444</v>
      </c>
      <c r="L1280" t="s">
        <v>213</v>
      </c>
      <c r="O1280">
        <v>0</v>
      </c>
      <c r="Q1280" s="2"/>
      <c r="S1280">
        <v>0</v>
      </c>
      <c r="T1280" t="s">
        <v>213</v>
      </c>
      <c r="W1280" t="s">
        <v>214</v>
      </c>
      <c r="X1280">
        <v>0</v>
      </c>
    </row>
    <row r="1281" spans="1:24" x14ac:dyDescent="0.25">
      <c r="A1281">
        <v>1823</v>
      </c>
      <c r="B1281" t="s">
        <v>3167</v>
      </c>
      <c r="C1281" t="s">
        <v>3168</v>
      </c>
      <c r="D1281" t="s">
        <v>338</v>
      </c>
      <c r="G1281" s="2">
        <v>40575</v>
      </c>
      <c r="H1281" s="2">
        <v>43982</v>
      </c>
      <c r="I1281" t="s">
        <v>226</v>
      </c>
      <c r="J1281" t="s">
        <v>211</v>
      </c>
      <c r="K1281" t="s">
        <v>444</v>
      </c>
      <c r="L1281" t="s">
        <v>213</v>
      </c>
      <c r="O1281">
        <v>0</v>
      </c>
      <c r="Q1281" s="2"/>
      <c r="S1281">
        <v>0</v>
      </c>
      <c r="T1281" t="s">
        <v>213</v>
      </c>
      <c r="W1281" t="s">
        <v>214</v>
      </c>
      <c r="X1281">
        <v>0</v>
      </c>
    </row>
    <row r="1282" spans="1:24" x14ac:dyDescent="0.25">
      <c r="A1282">
        <v>1512</v>
      </c>
      <c r="B1282" t="s">
        <v>3169</v>
      </c>
      <c r="C1282" t="s">
        <v>3170</v>
      </c>
      <c r="D1282" t="s">
        <v>343</v>
      </c>
      <c r="F1282" t="s">
        <v>3171</v>
      </c>
      <c r="G1282" s="2">
        <v>40148</v>
      </c>
      <c r="H1282" s="2">
        <v>44255</v>
      </c>
      <c r="I1282" t="s">
        <v>226</v>
      </c>
      <c r="J1282" t="s">
        <v>211</v>
      </c>
      <c r="K1282" t="s">
        <v>375</v>
      </c>
      <c r="L1282" t="s">
        <v>213</v>
      </c>
      <c r="M1282" t="s">
        <v>3172</v>
      </c>
      <c r="O1282">
        <v>0</v>
      </c>
      <c r="P1282" t="s">
        <v>3173</v>
      </c>
      <c r="Q1282" s="2"/>
      <c r="S1282">
        <v>0</v>
      </c>
      <c r="T1282" t="s">
        <v>213</v>
      </c>
      <c r="W1282" t="s">
        <v>214</v>
      </c>
      <c r="X1282">
        <v>0</v>
      </c>
    </row>
    <row r="1283" spans="1:24" x14ac:dyDescent="0.25">
      <c r="A1283">
        <v>1513</v>
      </c>
      <c r="B1283" t="s">
        <v>3174</v>
      </c>
      <c r="C1283" t="s">
        <v>3175</v>
      </c>
      <c r="D1283" t="s">
        <v>389</v>
      </c>
      <c r="G1283" s="2">
        <v>40148</v>
      </c>
      <c r="H1283" s="2">
        <v>44255</v>
      </c>
      <c r="I1283" t="s">
        <v>226</v>
      </c>
      <c r="J1283" t="s">
        <v>211</v>
      </c>
      <c r="K1283" t="s">
        <v>375</v>
      </c>
      <c r="L1283" t="s">
        <v>213</v>
      </c>
      <c r="M1283" t="s">
        <v>3176</v>
      </c>
      <c r="O1283">
        <v>0</v>
      </c>
      <c r="P1283" t="s">
        <v>3177</v>
      </c>
      <c r="Q1283" s="2"/>
      <c r="S1283">
        <v>0</v>
      </c>
      <c r="T1283" t="s">
        <v>213</v>
      </c>
      <c r="W1283" t="s">
        <v>214</v>
      </c>
      <c r="X1283">
        <v>0</v>
      </c>
    </row>
    <row r="1284" spans="1:24" x14ac:dyDescent="0.25">
      <c r="A1284">
        <v>1514</v>
      </c>
      <c r="B1284" t="s">
        <v>3178</v>
      </c>
      <c r="C1284" t="s">
        <v>3179</v>
      </c>
      <c r="D1284" t="s">
        <v>389</v>
      </c>
      <c r="E1284" t="s">
        <v>3180</v>
      </c>
      <c r="F1284" t="s">
        <v>3181</v>
      </c>
      <c r="G1284" s="2">
        <v>33239</v>
      </c>
      <c r="H1284" s="2">
        <v>44255</v>
      </c>
      <c r="I1284" t="s">
        <v>226</v>
      </c>
      <c r="J1284" t="s">
        <v>211</v>
      </c>
      <c r="K1284" t="s">
        <v>375</v>
      </c>
      <c r="L1284" t="s">
        <v>213</v>
      </c>
      <c r="M1284" t="s">
        <v>3182</v>
      </c>
      <c r="O1284">
        <v>0</v>
      </c>
      <c r="P1284" t="s">
        <v>3177</v>
      </c>
      <c r="Q1284" s="2"/>
      <c r="R1284" t="s">
        <v>3183</v>
      </c>
      <c r="S1284">
        <v>0</v>
      </c>
      <c r="T1284" t="s">
        <v>213</v>
      </c>
      <c r="W1284" t="s">
        <v>214</v>
      </c>
      <c r="X1284">
        <v>0</v>
      </c>
    </row>
    <row r="1285" spans="1:24" x14ac:dyDescent="0.25">
      <c r="A1285">
        <v>1591</v>
      </c>
      <c r="B1285" t="s">
        <v>3184</v>
      </c>
      <c r="C1285" t="s">
        <v>3185</v>
      </c>
      <c r="D1285" t="s">
        <v>2509</v>
      </c>
      <c r="G1285" s="2">
        <v>37500</v>
      </c>
      <c r="H1285" s="2"/>
      <c r="J1285" t="s">
        <v>211</v>
      </c>
      <c r="K1285" t="s">
        <v>160</v>
      </c>
      <c r="L1285" t="s">
        <v>213</v>
      </c>
      <c r="O1285">
        <v>0</v>
      </c>
      <c r="Q1285" s="2"/>
      <c r="S1285">
        <v>0</v>
      </c>
      <c r="T1285" t="s">
        <v>213</v>
      </c>
      <c r="W1285" t="s">
        <v>214</v>
      </c>
      <c r="X1285">
        <v>0</v>
      </c>
    </row>
    <row r="1286" spans="1:24" x14ac:dyDescent="0.25">
      <c r="A1286">
        <v>1592</v>
      </c>
      <c r="B1286" t="s">
        <v>3186</v>
      </c>
      <c r="C1286" t="s">
        <v>3187</v>
      </c>
      <c r="D1286" t="s">
        <v>2509</v>
      </c>
      <c r="G1286" s="2">
        <v>39539</v>
      </c>
      <c r="H1286" s="2"/>
      <c r="J1286" t="s">
        <v>211</v>
      </c>
      <c r="K1286" t="s">
        <v>467</v>
      </c>
      <c r="L1286" t="s">
        <v>213</v>
      </c>
      <c r="O1286">
        <v>0</v>
      </c>
      <c r="Q1286" s="2"/>
      <c r="S1286">
        <v>0</v>
      </c>
      <c r="T1286" t="s">
        <v>213</v>
      </c>
      <c r="W1286" t="s">
        <v>214</v>
      </c>
      <c r="X1286">
        <v>0</v>
      </c>
    </row>
    <row r="1287" spans="1:24" x14ac:dyDescent="0.25">
      <c r="A1287">
        <v>1593</v>
      </c>
      <c r="B1287" t="s">
        <v>3188</v>
      </c>
      <c r="C1287" t="s">
        <v>3189</v>
      </c>
      <c r="D1287" t="s">
        <v>2509</v>
      </c>
      <c r="G1287" s="2">
        <v>38169</v>
      </c>
      <c r="H1287" s="2">
        <v>44377</v>
      </c>
      <c r="J1287" t="s">
        <v>211</v>
      </c>
      <c r="K1287" t="s">
        <v>849</v>
      </c>
      <c r="L1287" t="s">
        <v>213</v>
      </c>
      <c r="O1287">
        <v>0</v>
      </c>
      <c r="Q1287" s="2"/>
      <c r="S1287">
        <v>0</v>
      </c>
      <c r="T1287" t="s">
        <v>213</v>
      </c>
      <c r="W1287" t="s">
        <v>214</v>
      </c>
      <c r="X1287">
        <v>0</v>
      </c>
    </row>
    <row r="1288" spans="1:24" x14ac:dyDescent="0.25">
      <c r="A1288">
        <v>1594</v>
      </c>
      <c r="B1288" t="s">
        <v>3190</v>
      </c>
      <c r="C1288" t="s">
        <v>3191</v>
      </c>
      <c r="D1288" t="s">
        <v>2500</v>
      </c>
      <c r="G1288" s="2">
        <v>39387</v>
      </c>
      <c r="H1288" s="2"/>
      <c r="J1288" t="s">
        <v>211</v>
      </c>
      <c r="K1288" t="s">
        <v>737</v>
      </c>
      <c r="L1288" t="s">
        <v>213</v>
      </c>
      <c r="O1288">
        <v>0</v>
      </c>
      <c r="Q1288" s="2"/>
      <c r="S1288">
        <v>0</v>
      </c>
      <c r="T1288" t="s">
        <v>213</v>
      </c>
      <c r="W1288" t="s">
        <v>214</v>
      </c>
      <c r="X1288">
        <v>0</v>
      </c>
    </row>
    <row r="1289" spans="1:24" x14ac:dyDescent="0.25">
      <c r="A1289">
        <v>1595</v>
      </c>
      <c r="B1289" t="s">
        <v>3192</v>
      </c>
      <c r="C1289" t="s">
        <v>3193</v>
      </c>
      <c r="D1289" t="s">
        <v>241</v>
      </c>
      <c r="G1289" s="2">
        <v>38169</v>
      </c>
      <c r="H1289" s="2">
        <v>44377</v>
      </c>
      <c r="I1289" t="s">
        <v>226</v>
      </c>
      <c r="J1289" t="s">
        <v>211</v>
      </c>
      <c r="K1289" t="s">
        <v>849</v>
      </c>
      <c r="L1289" t="s">
        <v>213</v>
      </c>
      <c r="O1289">
        <v>0</v>
      </c>
      <c r="Q1289" s="2"/>
      <c r="S1289">
        <v>0</v>
      </c>
      <c r="T1289" t="s">
        <v>213</v>
      </c>
      <c r="W1289" t="s">
        <v>214</v>
      </c>
      <c r="X1289">
        <v>0</v>
      </c>
    </row>
    <row r="1290" spans="1:24" x14ac:dyDescent="0.25">
      <c r="A1290">
        <v>1596</v>
      </c>
      <c r="B1290" t="s">
        <v>3194</v>
      </c>
      <c r="C1290" t="s">
        <v>3195</v>
      </c>
      <c r="D1290" t="s">
        <v>241</v>
      </c>
      <c r="G1290" s="2">
        <v>39387</v>
      </c>
      <c r="H1290" s="2"/>
      <c r="I1290" t="s">
        <v>226</v>
      </c>
      <c r="J1290" t="s">
        <v>211</v>
      </c>
      <c r="K1290" t="s">
        <v>737</v>
      </c>
      <c r="L1290" t="s">
        <v>213</v>
      </c>
      <c r="O1290">
        <v>0</v>
      </c>
      <c r="Q1290" s="2"/>
      <c r="S1290">
        <v>0</v>
      </c>
      <c r="T1290" t="s">
        <v>213</v>
      </c>
      <c r="W1290" t="s">
        <v>214</v>
      </c>
      <c r="X1290">
        <v>0</v>
      </c>
    </row>
    <row r="1291" spans="1:24" x14ac:dyDescent="0.25">
      <c r="A1291">
        <v>1610</v>
      </c>
      <c r="B1291" t="s">
        <v>3196</v>
      </c>
      <c r="C1291" t="s">
        <v>3197</v>
      </c>
      <c r="D1291" t="s">
        <v>633</v>
      </c>
      <c r="G1291" s="2">
        <v>39539</v>
      </c>
      <c r="H1291" s="2"/>
      <c r="I1291" t="s">
        <v>218</v>
      </c>
      <c r="J1291" t="s">
        <v>211</v>
      </c>
      <c r="K1291" t="s">
        <v>1283</v>
      </c>
      <c r="L1291" t="s">
        <v>213</v>
      </c>
      <c r="O1291">
        <v>0</v>
      </c>
      <c r="Q1291" s="2"/>
      <c r="S1291">
        <v>0</v>
      </c>
      <c r="T1291" t="s">
        <v>213</v>
      </c>
      <c r="W1291" t="s">
        <v>214</v>
      </c>
      <c r="X1291">
        <v>0</v>
      </c>
    </row>
    <row r="1292" spans="1:24" x14ac:dyDescent="0.25">
      <c r="A1292">
        <v>1611</v>
      </c>
      <c r="B1292" t="s">
        <v>3198</v>
      </c>
      <c r="C1292" t="s">
        <v>3199</v>
      </c>
      <c r="D1292" t="s">
        <v>356</v>
      </c>
      <c r="G1292" s="2">
        <v>39539</v>
      </c>
      <c r="H1292" s="2"/>
      <c r="I1292" t="s">
        <v>218</v>
      </c>
      <c r="J1292" t="s">
        <v>211</v>
      </c>
      <c r="K1292" t="s">
        <v>1283</v>
      </c>
      <c r="L1292" t="s">
        <v>213</v>
      </c>
      <c r="O1292">
        <v>1616</v>
      </c>
      <c r="Q1292" s="2"/>
      <c r="S1292">
        <v>0</v>
      </c>
      <c r="T1292" t="s">
        <v>213</v>
      </c>
      <c r="W1292" t="s">
        <v>214</v>
      </c>
      <c r="X1292">
        <v>0</v>
      </c>
    </row>
    <row r="1293" spans="1:24" x14ac:dyDescent="0.25">
      <c r="A1293">
        <v>1612</v>
      </c>
      <c r="B1293" t="s">
        <v>3200</v>
      </c>
      <c r="C1293" t="s">
        <v>3201</v>
      </c>
      <c r="D1293" t="s">
        <v>294</v>
      </c>
      <c r="G1293" s="2">
        <v>39539</v>
      </c>
      <c r="H1293" s="2"/>
      <c r="I1293" t="s">
        <v>226</v>
      </c>
      <c r="J1293" t="s">
        <v>211</v>
      </c>
      <c r="K1293" t="s">
        <v>467</v>
      </c>
      <c r="L1293" t="s">
        <v>213</v>
      </c>
      <c r="O1293">
        <v>0</v>
      </c>
      <c r="Q1293" s="2"/>
      <c r="S1293">
        <v>0</v>
      </c>
      <c r="T1293" t="s">
        <v>213</v>
      </c>
      <c r="W1293" t="s">
        <v>214</v>
      </c>
      <c r="X1293">
        <v>0</v>
      </c>
    </row>
    <row r="1294" spans="1:24" x14ac:dyDescent="0.25">
      <c r="A1294">
        <v>1613</v>
      </c>
      <c r="B1294" t="s">
        <v>3202</v>
      </c>
      <c r="C1294" t="s">
        <v>3203</v>
      </c>
      <c r="D1294" t="s">
        <v>314</v>
      </c>
      <c r="G1294" s="2">
        <v>39539</v>
      </c>
      <c r="H1294" s="2"/>
      <c r="I1294" t="s">
        <v>226</v>
      </c>
      <c r="J1294" t="s">
        <v>211</v>
      </c>
      <c r="K1294" t="s">
        <v>467</v>
      </c>
      <c r="L1294" t="s">
        <v>213</v>
      </c>
      <c r="O1294">
        <v>11</v>
      </c>
      <c r="Q1294" s="2"/>
      <c r="S1294">
        <v>0</v>
      </c>
      <c r="T1294" t="s">
        <v>213</v>
      </c>
      <c r="W1294" t="s">
        <v>214</v>
      </c>
      <c r="X1294">
        <v>0</v>
      </c>
    </row>
    <row r="1295" spans="1:24" x14ac:dyDescent="0.25">
      <c r="A1295">
        <v>1614</v>
      </c>
      <c r="B1295" t="s">
        <v>3204</v>
      </c>
      <c r="C1295" t="s">
        <v>3205</v>
      </c>
      <c r="D1295" t="s">
        <v>333</v>
      </c>
      <c r="G1295" s="2">
        <v>39539</v>
      </c>
      <c r="H1295" s="2"/>
      <c r="I1295" t="s">
        <v>226</v>
      </c>
      <c r="J1295" t="s">
        <v>211</v>
      </c>
      <c r="K1295" t="s">
        <v>467</v>
      </c>
      <c r="L1295" t="s">
        <v>213</v>
      </c>
      <c r="O1295">
        <v>0</v>
      </c>
      <c r="Q1295" s="2"/>
      <c r="S1295">
        <v>0</v>
      </c>
      <c r="T1295" t="s">
        <v>213</v>
      </c>
      <c r="W1295" t="s">
        <v>214</v>
      </c>
      <c r="X1295">
        <v>0</v>
      </c>
    </row>
    <row r="1296" spans="1:24" x14ac:dyDescent="0.25">
      <c r="A1296">
        <v>1615</v>
      </c>
      <c r="B1296" t="s">
        <v>3206</v>
      </c>
      <c r="C1296" t="s">
        <v>3207</v>
      </c>
      <c r="D1296" t="s">
        <v>303</v>
      </c>
      <c r="G1296" s="2">
        <v>39539</v>
      </c>
      <c r="H1296" s="2"/>
      <c r="I1296" t="s">
        <v>226</v>
      </c>
      <c r="J1296" t="s">
        <v>211</v>
      </c>
      <c r="K1296" t="s">
        <v>467</v>
      </c>
      <c r="L1296" t="s">
        <v>213</v>
      </c>
      <c r="O1296">
        <v>0</v>
      </c>
      <c r="Q1296" s="2"/>
      <c r="S1296">
        <v>0</v>
      </c>
      <c r="T1296" t="s">
        <v>213</v>
      </c>
      <c r="W1296" t="s">
        <v>214</v>
      </c>
      <c r="X1296">
        <v>0</v>
      </c>
    </row>
    <row r="1297" spans="1:26" x14ac:dyDescent="0.25">
      <c r="A1297">
        <v>1616</v>
      </c>
      <c r="B1297" t="s">
        <v>3208</v>
      </c>
      <c r="C1297" t="s">
        <v>3209</v>
      </c>
      <c r="D1297" t="s">
        <v>389</v>
      </c>
      <c r="F1297" t="s">
        <v>3210</v>
      </c>
      <c r="G1297" s="2">
        <v>36586</v>
      </c>
      <c r="H1297" s="2"/>
      <c r="I1297" t="s">
        <v>226</v>
      </c>
      <c r="J1297" t="s">
        <v>211</v>
      </c>
      <c r="K1297" t="s">
        <v>398</v>
      </c>
      <c r="L1297" t="s">
        <v>213</v>
      </c>
      <c r="M1297" t="s">
        <v>3211</v>
      </c>
      <c r="O1297">
        <v>0</v>
      </c>
      <c r="P1297" t="s">
        <v>392</v>
      </c>
      <c r="Q1297" s="2"/>
      <c r="R1297" t="s">
        <v>3212</v>
      </c>
      <c r="S1297">
        <v>0</v>
      </c>
      <c r="T1297" t="s">
        <v>213</v>
      </c>
      <c r="W1297" t="s">
        <v>214</v>
      </c>
      <c r="X1297">
        <v>0</v>
      </c>
    </row>
    <row r="1298" spans="1:26" x14ac:dyDescent="0.25">
      <c r="A1298">
        <v>1617</v>
      </c>
      <c r="B1298" t="s">
        <v>3213</v>
      </c>
      <c r="C1298" t="s">
        <v>14944</v>
      </c>
      <c r="D1298" t="s">
        <v>389</v>
      </c>
      <c r="F1298" t="s">
        <v>3214</v>
      </c>
      <c r="G1298" s="2">
        <v>37895</v>
      </c>
      <c r="H1298" s="2"/>
      <c r="I1298" t="s">
        <v>226</v>
      </c>
      <c r="J1298" t="s">
        <v>211</v>
      </c>
      <c r="K1298" t="s">
        <v>391</v>
      </c>
      <c r="L1298" t="s">
        <v>213</v>
      </c>
      <c r="M1298" t="s">
        <v>3215</v>
      </c>
      <c r="O1298">
        <v>0</v>
      </c>
      <c r="Q1298" s="2"/>
      <c r="S1298">
        <v>0</v>
      </c>
      <c r="T1298" t="s">
        <v>213</v>
      </c>
      <c r="W1298" t="s">
        <v>214</v>
      </c>
      <c r="X1298">
        <v>0</v>
      </c>
    </row>
    <row r="1299" spans="1:26" x14ac:dyDescent="0.25">
      <c r="A1299">
        <v>1618</v>
      </c>
      <c r="B1299" t="s">
        <v>3216</v>
      </c>
      <c r="C1299" t="s">
        <v>14945</v>
      </c>
      <c r="D1299" t="s">
        <v>389</v>
      </c>
      <c r="E1299" t="s">
        <v>390</v>
      </c>
      <c r="G1299" s="2">
        <v>36861</v>
      </c>
      <c r="H1299" s="2"/>
      <c r="I1299" t="s">
        <v>218</v>
      </c>
      <c r="J1299" t="s">
        <v>211</v>
      </c>
      <c r="K1299" t="s">
        <v>391</v>
      </c>
      <c r="L1299" t="s">
        <v>213</v>
      </c>
      <c r="M1299" t="s">
        <v>14946</v>
      </c>
      <c r="O1299">
        <v>0</v>
      </c>
      <c r="Q1299" s="2"/>
      <c r="S1299">
        <v>0</v>
      </c>
      <c r="T1299" t="s">
        <v>213</v>
      </c>
      <c r="W1299" t="s">
        <v>214</v>
      </c>
      <c r="X1299">
        <v>0</v>
      </c>
    </row>
    <row r="1300" spans="1:26" x14ac:dyDescent="0.25">
      <c r="A1300">
        <v>1619</v>
      </c>
      <c r="B1300" t="s">
        <v>3217</v>
      </c>
      <c r="C1300" t="s">
        <v>3218</v>
      </c>
      <c r="D1300" t="s">
        <v>389</v>
      </c>
      <c r="E1300" t="s">
        <v>3219</v>
      </c>
      <c r="F1300" t="s">
        <v>3220</v>
      </c>
      <c r="G1300" s="2">
        <v>37895</v>
      </c>
      <c r="H1300" s="2"/>
      <c r="I1300" t="s">
        <v>226</v>
      </c>
      <c r="J1300" t="s">
        <v>211</v>
      </c>
      <c r="K1300" t="s">
        <v>368</v>
      </c>
      <c r="L1300" t="s">
        <v>213</v>
      </c>
      <c r="M1300" t="s">
        <v>3221</v>
      </c>
      <c r="O1300">
        <v>0</v>
      </c>
      <c r="Q1300" s="2"/>
      <c r="S1300">
        <v>0</v>
      </c>
      <c r="T1300" t="s">
        <v>213</v>
      </c>
      <c r="W1300" t="s">
        <v>214</v>
      </c>
      <c r="X1300">
        <v>0</v>
      </c>
    </row>
    <row r="1301" spans="1:26" x14ac:dyDescent="0.25">
      <c r="A1301">
        <v>1620</v>
      </c>
      <c r="B1301" t="s">
        <v>3222</v>
      </c>
      <c r="C1301" t="s">
        <v>3223</v>
      </c>
      <c r="D1301" t="s">
        <v>389</v>
      </c>
      <c r="G1301" s="2">
        <v>36708</v>
      </c>
      <c r="H1301" s="2"/>
      <c r="I1301" t="s">
        <v>226</v>
      </c>
      <c r="J1301" t="s">
        <v>211</v>
      </c>
      <c r="K1301" t="s">
        <v>2040</v>
      </c>
      <c r="L1301" t="s">
        <v>213</v>
      </c>
      <c r="M1301" t="s">
        <v>3224</v>
      </c>
      <c r="O1301">
        <v>0</v>
      </c>
      <c r="Q1301" s="2"/>
      <c r="R1301" t="s">
        <v>3223</v>
      </c>
      <c r="S1301">
        <v>0</v>
      </c>
      <c r="T1301" t="s">
        <v>213</v>
      </c>
      <c r="W1301" t="s">
        <v>214</v>
      </c>
      <c r="X1301">
        <v>0</v>
      </c>
    </row>
    <row r="1302" spans="1:26" x14ac:dyDescent="0.25">
      <c r="A1302">
        <v>1621</v>
      </c>
      <c r="B1302" t="s">
        <v>3225</v>
      </c>
      <c r="C1302" t="s">
        <v>3226</v>
      </c>
      <c r="D1302" t="s">
        <v>343</v>
      </c>
      <c r="G1302" s="2">
        <v>37500</v>
      </c>
      <c r="H1302" s="2"/>
      <c r="I1302" t="s">
        <v>226</v>
      </c>
      <c r="J1302" t="s">
        <v>211</v>
      </c>
      <c r="K1302" t="s">
        <v>968</v>
      </c>
      <c r="L1302" t="s">
        <v>213</v>
      </c>
      <c r="M1302" t="s">
        <v>3227</v>
      </c>
      <c r="O1302">
        <v>0</v>
      </c>
      <c r="Q1302" s="2"/>
      <c r="S1302">
        <v>0</v>
      </c>
      <c r="T1302" t="s">
        <v>213</v>
      </c>
      <c r="W1302" t="s">
        <v>214</v>
      </c>
      <c r="X1302">
        <v>0</v>
      </c>
      <c r="Z1302" t="s">
        <v>6</v>
      </c>
    </row>
    <row r="1303" spans="1:26" x14ac:dyDescent="0.25">
      <c r="A1303">
        <v>1622</v>
      </c>
      <c r="B1303" t="s">
        <v>3228</v>
      </c>
      <c r="C1303" t="s">
        <v>3229</v>
      </c>
      <c r="D1303" t="s">
        <v>389</v>
      </c>
      <c r="E1303" t="s">
        <v>390</v>
      </c>
      <c r="G1303" s="2">
        <v>37500</v>
      </c>
      <c r="H1303" s="2"/>
      <c r="I1303" t="s">
        <v>218</v>
      </c>
      <c r="J1303" t="s">
        <v>211</v>
      </c>
      <c r="K1303" t="s">
        <v>2040</v>
      </c>
      <c r="L1303" t="s">
        <v>213</v>
      </c>
      <c r="M1303" t="s">
        <v>3230</v>
      </c>
      <c r="O1303">
        <v>0</v>
      </c>
      <c r="Q1303" s="2"/>
      <c r="R1303" t="s">
        <v>3231</v>
      </c>
      <c r="S1303">
        <v>0</v>
      </c>
      <c r="T1303" t="s">
        <v>213</v>
      </c>
      <c r="W1303" t="s">
        <v>214</v>
      </c>
      <c r="X1303">
        <v>0</v>
      </c>
    </row>
    <row r="1304" spans="1:26" x14ac:dyDescent="0.25">
      <c r="A1304">
        <v>1635</v>
      </c>
      <c r="B1304" t="s">
        <v>3232</v>
      </c>
      <c r="C1304" t="s">
        <v>3233</v>
      </c>
      <c r="D1304" t="s">
        <v>285</v>
      </c>
      <c r="G1304" s="2">
        <v>40391</v>
      </c>
      <c r="H1304" s="2">
        <v>40663</v>
      </c>
      <c r="I1304" t="s">
        <v>226</v>
      </c>
      <c r="J1304" t="s">
        <v>211</v>
      </c>
      <c r="K1304" t="s">
        <v>2256</v>
      </c>
      <c r="L1304" t="s">
        <v>213</v>
      </c>
      <c r="O1304">
        <v>0</v>
      </c>
      <c r="Q1304" s="2"/>
      <c r="S1304">
        <v>0</v>
      </c>
      <c r="T1304" t="s">
        <v>213</v>
      </c>
      <c r="W1304" t="s">
        <v>214</v>
      </c>
      <c r="X1304">
        <v>0</v>
      </c>
    </row>
    <row r="1305" spans="1:26" x14ac:dyDescent="0.25">
      <c r="A1305">
        <v>1636</v>
      </c>
      <c r="B1305" t="s">
        <v>3234</v>
      </c>
      <c r="C1305" t="s">
        <v>3235</v>
      </c>
      <c r="D1305" t="s">
        <v>217</v>
      </c>
      <c r="G1305" s="2">
        <v>40391</v>
      </c>
      <c r="H1305" s="2">
        <v>40663</v>
      </c>
      <c r="I1305" t="s">
        <v>218</v>
      </c>
      <c r="J1305" t="s">
        <v>211</v>
      </c>
      <c r="K1305" t="s">
        <v>2256</v>
      </c>
      <c r="L1305" t="s">
        <v>213</v>
      </c>
      <c r="O1305">
        <v>0</v>
      </c>
      <c r="Q1305" s="2"/>
      <c r="S1305">
        <v>0</v>
      </c>
      <c r="T1305" t="s">
        <v>213</v>
      </c>
      <c r="W1305" t="s">
        <v>214</v>
      </c>
      <c r="X1305">
        <v>0</v>
      </c>
    </row>
    <row r="1306" spans="1:26" x14ac:dyDescent="0.25">
      <c r="A1306">
        <v>1637</v>
      </c>
      <c r="B1306" t="s">
        <v>3236</v>
      </c>
      <c r="C1306" t="s">
        <v>3237</v>
      </c>
      <c r="D1306" t="s">
        <v>300</v>
      </c>
      <c r="G1306" s="2">
        <v>40391</v>
      </c>
      <c r="H1306" s="2">
        <v>40663</v>
      </c>
      <c r="I1306" t="s">
        <v>226</v>
      </c>
      <c r="J1306" t="s">
        <v>211</v>
      </c>
      <c r="K1306" t="s">
        <v>2256</v>
      </c>
      <c r="L1306" t="s">
        <v>213</v>
      </c>
      <c r="O1306">
        <v>0</v>
      </c>
      <c r="Q1306" s="2"/>
      <c r="S1306">
        <v>0</v>
      </c>
      <c r="T1306" t="s">
        <v>213</v>
      </c>
      <c r="W1306" t="s">
        <v>214</v>
      </c>
      <c r="X1306">
        <v>0</v>
      </c>
    </row>
    <row r="1307" spans="1:26" x14ac:dyDescent="0.25">
      <c r="A1307">
        <v>1639</v>
      </c>
      <c r="B1307" t="s">
        <v>3238</v>
      </c>
      <c r="C1307" t="s">
        <v>3239</v>
      </c>
      <c r="D1307" t="s">
        <v>308</v>
      </c>
      <c r="G1307" s="2">
        <v>40391</v>
      </c>
      <c r="H1307" s="2">
        <v>40663</v>
      </c>
      <c r="I1307" t="s">
        <v>218</v>
      </c>
      <c r="J1307" t="s">
        <v>211</v>
      </c>
      <c r="K1307" t="s">
        <v>2256</v>
      </c>
      <c r="L1307" t="s">
        <v>213</v>
      </c>
      <c r="O1307">
        <v>8</v>
      </c>
      <c r="Q1307" s="2"/>
      <c r="S1307">
        <v>0</v>
      </c>
      <c r="T1307" t="s">
        <v>213</v>
      </c>
      <c r="W1307" t="s">
        <v>214</v>
      </c>
      <c r="X1307">
        <v>0</v>
      </c>
    </row>
    <row r="1308" spans="1:26" x14ac:dyDescent="0.25">
      <c r="A1308">
        <v>1450</v>
      </c>
      <c r="B1308" t="s">
        <v>3240</v>
      </c>
      <c r="C1308" t="s">
        <v>3241</v>
      </c>
      <c r="D1308" t="s">
        <v>343</v>
      </c>
      <c r="G1308" s="2">
        <v>38169</v>
      </c>
      <c r="H1308" s="2"/>
      <c r="I1308" t="s">
        <v>218</v>
      </c>
      <c r="J1308" t="s">
        <v>211</v>
      </c>
      <c r="K1308" t="s">
        <v>375</v>
      </c>
      <c r="L1308" t="s">
        <v>213</v>
      </c>
      <c r="M1308" t="s">
        <v>3242</v>
      </c>
      <c r="O1308">
        <v>0</v>
      </c>
      <c r="P1308" t="s">
        <v>377</v>
      </c>
      <c r="Q1308" s="2"/>
      <c r="S1308">
        <v>0</v>
      </c>
      <c r="T1308" t="s">
        <v>213</v>
      </c>
      <c r="W1308" t="s">
        <v>214</v>
      </c>
      <c r="X1308">
        <v>0</v>
      </c>
    </row>
    <row r="1309" spans="1:26" x14ac:dyDescent="0.25">
      <c r="A1309">
        <v>1451</v>
      </c>
      <c r="B1309" t="s">
        <v>3243</v>
      </c>
      <c r="C1309" t="s">
        <v>3244</v>
      </c>
      <c r="D1309" t="s">
        <v>914</v>
      </c>
      <c r="G1309" s="2">
        <v>35582</v>
      </c>
      <c r="H1309" s="2"/>
      <c r="I1309" t="s">
        <v>226</v>
      </c>
      <c r="J1309" t="s">
        <v>211</v>
      </c>
      <c r="K1309" t="s">
        <v>368</v>
      </c>
      <c r="L1309" t="s">
        <v>213</v>
      </c>
      <c r="M1309" t="s">
        <v>916</v>
      </c>
      <c r="O1309">
        <v>6</v>
      </c>
      <c r="Q1309" s="2"/>
      <c r="S1309">
        <v>0</v>
      </c>
      <c r="T1309" t="s">
        <v>213</v>
      </c>
      <c r="W1309" t="s">
        <v>214</v>
      </c>
      <c r="X1309">
        <v>0</v>
      </c>
    </row>
    <row r="1310" spans="1:26" x14ac:dyDescent="0.25">
      <c r="A1310">
        <v>2013</v>
      </c>
      <c r="B1310" t="s">
        <v>3245</v>
      </c>
      <c r="C1310" t="s">
        <v>3246</v>
      </c>
      <c r="D1310" t="s">
        <v>241</v>
      </c>
      <c r="G1310" s="2">
        <v>38139</v>
      </c>
      <c r="H1310" s="2">
        <v>43190</v>
      </c>
      <c r="I1310" t="s">
        <v>226</v>
      </c>
      <c r="J1310" t="s">
        <v>211</v>
      </c>
      <c r="K1310" t="s">
        <v>3247</v>
      </c>
      <c r="L1310" t="s">
        <v>213</v>
      </c>
      <c r="M1310" t="s">
        <v>1241</v>
      </c>
      <c r="O1310">
        <v>0</v>
      </c>
      <c r="Q1310" s="2"/>
      <c r="S1310">
        <v>0</v>
      </c>
      <c r="T1310" t="s">
        <v>213</v>
      </c>
      <c r="W1310" t="s">
        <v>214</v>
      </c>
      <c r="X1310">
        <v>0</v>
      </c>
    </row>
    <row r="1311" spans="1:26" x14ac:dyDescent="0.25">
      <c r="A1311">
        <v>1641</v>
      </c>
      <c r="B1311" t="s">
        <v>3248</v>
      </c>
      <c r="C1311" t="s">
        <v>3249</v>
      </c>
      <c r="D1311" t="s">
        <v>225</v>
      </c>
      <c r="G1311" s="2">
        <v>40391</v>
      </c>
      <c r="H1311" s="2">
        <v>40663</v>
      </c>
      <c r="I1311" t="s">
        <v>226</v>
      </c>
      <c r="J1311" t="s">
        <v>211</v>
      </c>
      <c r="K1311" t="s">
        <v>2256</v>
      </c>
      <c r="L1311" t="s">
        <v>213</v>
      </c>
      <c r="O1311">
        <v>6</v>
      </c>
      <c r="Q1311" s="2"/>
      <c r="S1311">
        <v>0</v>
      </c>
      <c r="T1311" t="s">
        <v>213</v>
      </c>
      <c r="W1311" t="s">
        <v>214</v>
      </c>
      <c r="X1311">
        <v>0</v>
      </c>
    </row>
    <row r="1312" spans="1:26" x14ac:dyDescent="0.25">
      <c r="A1312">
        <v>1642</v>
      </c>
      <c r="B1312" t="s">
        <v>3250</v>
      </c>
      <c r="C1312" t="s">
        <v>3251</v>
      </c>
      <c r="D1312" t="s">
        <v>232</v>
      </c>
      <c r="G1312" s="2">
        <v>40391</v>
      </c>
      <c r="H1312" s="2">
        <v>40663</v>
      </c>
      <c r="I1312" t="s">
        <v>226</v>
      </c>
      <c r="J1312" t="s">
        <v>211</v>
      </c>
      <c r="K1312" t="s">
        <v>2256</v>
      </c>
      <c r="L1312" t="s">
        <v>213</v>
      </c>
      <c r="O1312">
        <v>0</v>
      </c>
      <c r="Q1312" s="2"/>
      <c r="S1312">
        <v>0</v>
      </c>
      <c r="T1312" t="s">
        <v>213</v>
      </c>
      <c r="W1312" t="s">
        <v>214</v>
      </c>
      <c r="X1312">
        <v>0</v>
      </c>
    </row>
    <row r="1313" spans="1:24" x14ac:dyDescent="0.25">
      <c r="A1313">
        <v>1643</v>
      </c>
      <c r="B1313" t="s">
        <v>3252</v>
      </c>
      <c r="C1313" t="s">
        <v>3253</v>
      </c>
      <c r="D1313" t="s">
        <v>229</v>
      </c>
      <c r="G1313" s="2">
        <v>40391</v>
      </c>
      <c r="H1313" s="2">
        <v>40663</v>
      </c>
      <c r="I1313" t="s">
        <v>226</v>
      </c>
      <c r="J1313" t="s">
        <v>211</v>
      </c>
      <c r="K1313" t="s">
        <v>2256</v>
      </c>
      <c r="L1313" t="s">
        <v>213</v>
      </c>
      <c r="O1313">
        <v>0</v>
      </c>
      <c r="Q1313" s="2"/>
      <c r="S1313">
        <v>0</v>
      </c>
      <c r="T1313" t="s">
        <v>213</v>
      </c>
      <c r="W1313" t="s">
        <v>214</v>
      </c>
      <c r="X1313">
        <v>0</v>
      </c>
    </row>
    <row r="1314" spans="1:24" x14ac:dyDescent="0.25">
      <c r="A1314">
        <v>1644</v>
      </c>
      <c r="B1314" t="s">
        <v>3254</v>
      </c>
      <c r="C1314" t="s">
        <v>3255</v>
      </c>
      <c r="D1314" t="s">
        <v>294</v>
      </c>
      <c r="G1314" s="2">
        <v>40391</v>
      </c>
      <c r="H1314" s="2">
        <v>40663</v>
      </c>
      <c r="I1314" t="s">
        <v>226</v>
      </c>
      <c r="J1314" t="s">
        <v>211</v>
      </c>
      <c r="K1314" t="s">
        <v>2256</v>
      </c>
      <c r="L1314" t="s">
        <v>213</v>
      </c>
      <c r="O1314">
        <v>0</v>
      </c>
      <c r="Q1314" s="2"/>
      <c r="S1314">
        <v>0</v>
      </c>
      <c r="T1314" t="s">
        <v>213</v>
      </c>
      <c r="W1314" t="s">
        <v>214</v>
      </c>
      <c r="X1314">
        <v>0</v>
      </c>
    </row>
    <row r="1315" spans="1:24" x14ac:dyDescent="0.25">
      <c r="A1315">
        <v>1645</v>
      </c>
      <c r="B1315" t="s">
        <v>3256</v>
      </c>
      <c r="C1315" t="s">
        <v>3257</v>
      </c>
      <c r="D1315" t="s">
        <v>314</v>
      </c>
      <c r="G1315" s="2">
        <v>40391</v>
      </c>
      <c r="H1315" s="2">
        <v>40663</v>
      </c>
      <c r="I1315" t="s">
        <v>226</v>
      </c>
      <c r="J1315" t="s">
        <v>211</v>
      </c>
      <c r="K1315" t="s">
        <v>2256</v>
      </c>
      <c r="L1315" t="s">
        <v>213</v>
      </c>
      <c r="O1315">
        <v>11</v>
      </c>
      <c r="Q1315" s="2"/>
      <c r="S1315">
        <v>0</v>
      </c>
      <c r="T1315" t="s">
        <v>213</v>
      </c>
      <c r="W1315" t="s">
        <v>214</v>
      </c>
      <c r="X1315">
        <v>0</v>
      </c>
    </row>
    <row r="1316" spans="1:24" x14ac:dyDescent="0.25">
      <c r="A1316">
        <v>1646</v>
      </c>
      <c r="B1316" t="s">
        <v>3258</v>
      </c>
      <c r="C1316" t="s">
        <v>3259</v>
      </c>
      <c r="D1316" t="s">
        <v>303</v>
      </c>
      <c r="G1316" s="2">
        <v>40391</v>
      </c>
      <c r="H1316" s="2">
        <v>40663</v>
      </c>
      <c r="I1316" t="s">
        <v>226</v>
      </c>
      <c r="J1316" t="s">
        <v>211</v>
      </c>
      <c r="K1316" t="s">
        <v>2256</v>
      </c>
      <c r="L1316" t="s">
        <v>213</v>
      </c>
      <c r="O1316">
        <v>0</v>
      </c>
      <c r="Q1316" s="2"/>
      <c r="S1316">
        <v>0</v>
      </c>
      <c r="T1316" t="s">
        <v>213</v>
      </c>
      <c r="W1316" t="s">
        <v>214</v>
      </c>
      <c r="X1316">
        <v>0</v>
      </c>
    </row>
    <row r="1317" spans="1:24" x14ac:dyDescent="0.25">
      <c r="A1317">
        <v>1647</v>
      </c>
      <c r="B1317" t="s">
        <v>3260</v>
      </c>
      <c r="C1317" t="s">
        <v>3261</v>
      </c>
      <c r="D1317" t="s">
        <v>333</v>
      </c>
      <c r="G1317" s="2">
        <v>40391</v>
      </c>
      <c r="H1317" s="2">
        <v>40663</v>
      </c>
      <c r="I1317" t="s">
        <v>226</v>
      </c>
      <c r="J1317" t="s">
        <v>211</v>
      </c>
      <c r="K1317" t="s">
        <v>2256</v>
      </c>
      <c r="L1317" t="s">
        <v>213</v>
      </c>
      <c r="O1317">
        <v>0</v>
      </c>
      <c r="Q1317" s="2"/>
      <c r="S1317">
        <v>0</v>
      </c>
      <c r="T1317" t="s">
        <v>213</v>
      </c>
      <c r="W1317" t="s">
        <v>214</v>
      </c>
      <c r="X1317">
        <v>0</v>
      </c>
    </row>
    <row r="1318" spans="1:24" x14ac:dyDescent="0.25">
      <c r="A1318">
        <v>1648</v>
      </c>
      <c r="B1318" t="s">
        <v>3262</v>
      </c>
      <c r="C1318" t="s">
        <v>3263</v>
      </c>
      <c r="D1318" t="s">
        <v>251</v>
      </c>
      <c r="G1318" s="2">
        <v>40391</v>
      </c>
      <c r="H1318" s="2">
        <v>40663</v>
      </c>
      <c r="I1318" t="s">
        <v>226</v>
      </c>
      <c r="J1318" t="s">
        <v>211</v>
      </c>
      <c r="K1318" t="s">
        <v>2256</v>
      </c>
      <c r="L1318" t="s">
        <v>213</v>
      </c>
      <c r="O1318">
        <v>0</v>
      </c>
      <c r="Q1318" s="2"/>
      <c r="S1318">
        <v>0</v>
      </c>
      <c r="T1318" t="s">
        <v>213</v>
      </c>
      <c r="W1318" t="s">
        <v>214</v>
      </c>
      <c r="X1318">
        <v>0</v>
      </c>
    </row>
    <row r="1319" spans="1:24" x14ac:dyDescent="0.25">
      <c r="A1319">
        <v>1649</v>
      </c>
      <c r="B1319" t="s">
        <v>3264</v>
      </c>
      <c r="C1319" t="s">
        <v>3265</v>
      </c>
      <c r="D1319" t="s">
        <v>245</v>
      </c>
      <c r="G1319" s="2">
        <v>40391</v>
      </c>
      <c r="H1319" s="2">
        <v>40663</v>
      </c>
      <c r="I1319" t="s">
        <v>226</v>
      </c>
      <c r="J1319" t="s">
        <v>211</v>
      </c>
      <c r="K1319" t="s">
        <v>2256</v>
      </c>
      <c r="L1319" t="s">
        <v>213</v>
      </c>
      <c r="O1319">
        <v>1658</v>
      </c>
      <c r="Q1319" s="2"/>
      <c r="S1319">
        <v>0</v>
      </c>
      <c r="T1319" t="s">
        <v>213</v>
      </c>
      <c r="W1319" t="s">
        <v>214</v>
      </c>
      <c r="X1319">
        <v>0</v>
      </c>
    </row>
    <row r="1320" spans="1:24" x14ac:dyDescent="0.25">
      <c r="A1320">
        <v>1650</v>
      </c>
      <c r="B1320" t="s">
        <v>3266</v>
      </c>
      <c r="C1320" t="s">
        <v>3267</v>
      </c>
      <c r="D1320" t="s">
        <v>256</v>
      </c>
      <c r="G1320" s="2">
        <v>40391</v>
      </c>
      <c r="H1320" s="2">
        <v>40663</v>
      </c>
      <c r="I1320" t="s">
        <v>226</v>
      </c>
      <c r="J1320" t="s">
        <v>211</v>
      </c>
      <c r="K1320" t="s">
        <v>2256</v>
      </c>
      <c r="L1320" t="s">
        <v>213</v>
      </c>
      <c r="O1320">
        <v>0</v>
      </c>
      <c r="Q1320" s="2"/>
      <c r="S1320">
        <v>0</v>
      </c>
      <c r="T1320" t="s">
        <v>213</v>
      </c>
      <c r="W1320" t="s">
        <v>214</v>
      </c>
      <c r="X1320">
        <v>0</v>
      </c>
    </row>
    <row r="1321" spans="1:24" x14ac:dyDescent="0.25">
      <c r="A1321">
        <v>1651</v>
      </c>
      <c r="B1321" t="s">
        <v>3268</v>
      </c>
      <c r="C1321" t="s">
        <v>3269</v>
      </c>
      <c r="D1321" t="s">
        <v>210</v>
      </c>
      <c r="G1321" s="2">
        <v>40391</v>
      </c>
      <c r="H1321" s="2">
        <v>40663</v>
      </c>
      <c r="J1321" t="s">
        <v>211</v>
      </c>
      <c r="K1321" t="s">
        <v>2256</v>
      </c>
      <c r="L1321" t="s">
        <v>213</v>
      </c>
      <c r="O1321">
        <v>0</v>
      </c>
      <c r="Q1321" s="2"/>
      <c r="S1321">
        <v>0</v>
      </c>
      <c r="T1321" t="s">
        <v>213</v>
      </c>
      <c r="W1321" t="s">
        <v>214</v>
      </c>
      <c r="X1321">
        <v>0</v>
      </c>
    </row>
    <row r="1322" spans="1:24" x14ac:dyDescent="0.25">
      <c r="A1322">
        <v>1652</v>
      </c>
      <c r="B1322" t="s">
        <v>3270</v>
      </c>
      <c r="C1322" t="s">
        <v>3271</v>
      </c>
      <c r="D1322" t="s">
        <v>241</v>
      </c>
      <c r="G1322" s="2">
        <v>40391</v>
      </c>
      <c r="H1322" s="2">
        <v>40663</v>
      </c>
      <c r="I1322" t="s">
        <v>226</v>
      </c>
      <c r="J1322" t="s">
        <v>211</v>
      </c>
      <c r="K1322" t="s">
        <v>2256</v>
      </c>
      <c r="L1322" t="s">
        <v>213</v>
      </c>
      <c r="O1322">
        <v>0</v>
      </c>
      <c r="Q1322" s="2"/>
      <c r="S1322">
        <v>0</v>
      </c>
      <c r="T1322" t="s">
        <v>213</v>
      </c>
      <c r="W1322" t="s">
        <v>214</v>
      </c>
      <c r="X1322">
        <v>0</v>
      </c>
    </row>
    <row r="1323" spans="1:24" x14ac:dyDescent="0.25">
      <c r="A1323">
        <v>1653</v>
      </c>
      <c r="B1323" t="s">
        <v>3272</v>
      </c>
      <c r="C1323" t="s">
        <v>3273</v>
      </c>
      <c r="D1323" t="s">
        <v>311</v>
      </c>
      <c r="G1323" s="2">
        <v>40391</v>
      </c>
      <c r="H1323" s="2">
        <v>40663</v>
      </c>
      <c r="I1323" t="s">
        <v>226</v>
      </c>
      <c r="J1323" t="s">
        <v>211</v>
      </c>
      <c r="K1323" t="s">
        <v>2256</v>
      </c>
      <c r="L1323" t="s">
        <v>213</v>
      </c>
      <c r="O1323">
        <v>1514</v>
      </c>
      <c r="Q1323" s="2"/>
      <c r="S1323">
        <v>0</v>
      </c>
      <c r="T1323" t="s">
        <v>213</v>
      </c>
      <c r="W1323" t="s">
        <v>214</v>
      </c>
      <c r="X1323">
        <v>0</v>
      </c>
    </row>
    <row r="1324" spans="1:24" x14ac:dyDescent="0.25">
      <c r="A1324">
        <v>1654</v>
      </c>
      <c r="B1324" t="s">
        <v>3274</v>
      </c>
      <c r="C1324" t="s">
        <v>3275</v>
      </c>
      <c r="D1324" t="s">
        <v>297</v>
      </c>
      <c r="G1324" s="2">
        <v>40391</v>
      </c>
      <c r="H1324" s="2">
        <v>40663</v>
      </c>
      <c r="I1324" t="s">
        <v>226</v>
      </c>
      <c r="J1324" t="s">
        <v>211</v>
      </c>
      <c r="K1324" t="s">
        <v>2256</v>
      </c>
      <c r="L1324" t="s">
        <v>213</v>
      </c>
      <c r="O1324">
        <v>0</v>
      </c>
      <c r="Q1324" s="2"/>
      <c r="S1324">
        <v>0</v>
      </c>
      <c r="T1324" t="s">
        <v>213</v>
      </c>
      <c r="W1324" t="s">
        <v>214</v>
      </c>
      <c r="X1324">
        <v>0</v>
      </c>
    </row>
    <row r="1325" spans="1:24" x14ac:dyDescent="0.25">
      <c r="A1325">
        <v>1378</v>
      </c>
      <c r="B1325" t="s">
        <v>3276</v>
      </c>
      <c r="C1325" t="s">
        <v>3277</v>
      </c>
      <c r="D1325" t="s">
        <v>225</v>
      </c>
      <c r="F1325" t="s">
        <v>424</v>
      </c>
      <c r="G1325" s="2">
        <v>39387</v>
      </c>
      <c r="H1325" s="2"/>
      <c r="I1325" t="s">
        <v>226</v>
      </c>
      <c r="J1325" t="s">
        <v>211</v>
      </c>
      <c r="K1325" t="s">
        <v>737</v>
      </c>
      <c r="L1325" t="s">
        <v>213</v>
      </c>
      <c r="O1325">
        <v>38</v>
      </c>
      <c r="Q1325" s="2"/>
      <c r="S1325">
        <v>0</v>
      </c>
      <c r="T1325" t="s">
        <v>213</v>
      </c>
      <c r="W1325" t="s">
        <v>214</v>
      </c>
      <c r="X1325">
        <v>0</v>
      </c>
    </row>
    <row r="1326" spans="1:24" x14ac:dyDescent="0.25">
      <c r="A1326">
        <v>1379</v>
      </c>
      <c r="B1326" t="s">
        <v>3278</v>
      </c>
      <c r="C1326" t="s">
        <v>3279</v>
      </c>
      <c r="D1326" t="s">
        <v>229</v>
      </c>
      <c r="G1326" s="2">
        <v>39387</v>
      </c>
      <c r="H1326" s="2"/>
      <c r="I1326" t="s">
        <v>226</v>
      </c>
      <c r="J1326" t="s">
        <v>211</v>
      </c>
      <c r="K1326" t="s">
        <v>737</v>
      </c>
      <c r="L1326" t="s">
        <v>213</v>
      </c>
      <c r="O1326">
        <v>0</v>
      </c>
      <c r="Q1326" s="2"/>
      <c r="S1326">
        <v>0</v>
      </c>
      <c r="T1326" t="s">
        <v>213</v>
      </c>
      <c r="W1326" t="s">
        <v>214</v>
      </c>
      <c r="X1326">
        <v>0</v>
      </c>
    </row>
    <row r="1327" spans="1:24" x14ac:dyDescent="0.25">
      <c r="A1327">
        <v>1380</v>
      </c>
      <c r="B1327" t="s">
        <v>3280</v>
      </c>
      <c r="C1327" t="s">
        <v>3281</v>
      </c>
      <c r="D1327" t="s">
        <v>235</v>
      </c>
      <c r="G1327" s="2">
        <v>39387</v>
      </c>
      <c r="H1327" s="2"/>
      <c r="I1327" t="s">
        <v>218</v>
      </c>
      <c r="J1327" t="s">
        <v>211</v>
      </c>
      <c r="K1327" t="s">
        <v>737</v>
      </c>
      <c r="L1327" t="s">
        <v>213</v>
      </c>
      <c r="O1327">
        <v>0</v>
      </c>
      <c r="Q1327" s="2"/>
      <c r="S1327">
        <v>0</v>
      </c>
      <c r="T1327" t="s">
        <v>213</v>
      </c>
      <c r="W1327" t="s">
        <v>214</v>
      </c>
      <c r="X1327">
        <v>0</v>
      </c>
    </row>
    <row r="1328" spans="1:24" x14ac:dyDescent="0.25">
      <c r="A1328">
        <v>1381</v>
      </c>
      <c r="B1328" t="s">
        <v>3282</v>
      </c>
      <c r="C1328" t="s">
        <v>3283</v>
      </c>
      <c r="D1328" t="s">
        <v>238</v>
      </c>
      <c r="G1328" s="2">
        <v>39387</v>
      </c>
      <c r="H1328" s="2"/>
      <c r="I1328" t="s">
        <v>218</v>
      </c>
      <c r="J1328" t="s">
        <v>211</v>
      </c>
      <c r="K1328" t="s">
        <v>737</v>
      </c>
      <c r="L1328" t="s">
        <v>213</v>
      </c>
      <c r="O1328">
        <v>8</v>
      </c>
      <c r="Q1328" s="2"/>
      <c r="S1328">
        <v>0</v>
      </c>
      <c r="T1328" t="s">
        <v>213</v>
      </c>
      <c r="W1328" t="s">
        <v>214</v>
      </c>
      <c r="X1328">
        <v>0</v>
      </c>
    </row>
    <row r="1329" spans="1:24" x14ac:dyDescent="0.25">
      <c r="A1329">
        <v>1382</v>
      </c>
      <c r="B1329" t="s">
        <v>3284</v>
      </c>
      <c r="C1329" t="s">
        <v>3285</v>
      </c>
      <c r="D1329" t="s">
        <v>356</v>
      </c>
      <c r="G1329" s="2">
        <v>39387</v>
      </c>
      <c r="H1329" s="2"/>
      <c r="I1329" t="s">
        <v>218</v>
      </c>
      <c r="J1329" t="s">
        <v>211</v>
      </c>
      <c r="K1329" t="s">
        <v>737</v>
      </c>
      <c r="L1329" t="s">
        <v>213</v>
      </c>
      <c r="O1329">
        <v>1044</v>
      </c>
      <c r="Q1329" s="2"/>
      <c r="S1329">
        <v>0</v>
      </c>
      <c r="T1329" t="s">
        <v>213</v>
      </c>
      <c r="W1329" t="s">
        <v>214</v>
      </c>
      <c r="X1329">
        <v>0</v>
      </c>
    </row>
    <row r="1330" spans="1:24" x14ac:dyDescent="0.25">
      <c r="A1330">
        <v>1383</v>
      </c>
      <c r="B1330" t="s">
        <v>3286</v>
      </c>
      <c r="C1330" t="s">
        <v>3287</v>
      </c>
      <c r="D1330" t="s">
        <v>630</v>
      </c>
      <c r="G1330" s="2">
        <v>39387</v>
      </c>
      <c r="H1330" s="2"/>
      <c r="I1330" t="s">
        <v>218</v>
      </c>
      <c r="J1330" t="s">
        <v>211</v>
      </c>
      <c r="K1330" t="s">
        <v>737</v>
      </c>
      <c r="L1330" t="s">
        <v>213</v>
      </c>
      <c r="O1330">
        <v>0</v>
      </c>
      <c r="Q1330" s="2"/>
      <c r="S1330">
        <v>0</v>
      </c>
      <c r="T1330" t="s">
        <v>213</v>
      </c>
      <c r="W1330" t="s">
        <v>214</v>
      </c>
      <c r="X1330">
        <v>0</v>
      </c>
    </row>
    <row r="1331" spans="1:24" x14ac:dyDescent="0.25">
      <c r="A1331">
        <v>1384</v>
      </c>
      <c r="B1331" t="s">
        <v>3288</v>
      </c>
      <c r="C1331" t="s">
        <v>3289</v>
      </c>
      <c r="D1331" t="s">
        <v>294</v>
      </c>
      <c r="G1331" s="2">
        <v>39387</v>
      </c>
      <c r="H1331" s="2"/>
      <c r="I1331" t="s">
        <v>226</v>
      </c>
      <c r="J1331" t="s">
        <v>211</v>
      </c>
      <c r="K1331" t="s">
        <v>737</v>
      </c>
      <c r="L1331" t="s">
        <v>213</v>
      </c>
      <c r="O1331">
        <v>0</v>
      </c>
      <c r="Q1331" s="2"/>
      <c r="S1331">
        <v>0</v>
      </c>
      <c r="T1331" t="s">
        <v>213</v>
      </c>
      <c r="W1331" t="s">
        <v>214</v>
      </c>
      <c r="X1331">
        <v>0</v>
      </c>
    </row>
    <row r="1332" spans="1:24" x14ac:dyDescent="0.25">
      <c r="A1332">
        <v>1385</v>
      </c>
      <c r="B1332" t="s">
        <v>3290</v>
      </c>
      <c r="C1332" t="s">
        <v>3291</v>
      </c>
      <c r="D1332" t="s">
        <v>314</v>
      </c>
      <c r="G1332" s="2">
        <v>39387</v>
      </c>
      <c r="H1332" s="2"/>
      <c r="I1332" t="s">
        <v>226</v>
      </c>
      <c r="J1332" t="s">
        <v>211</v>
      </c>
      <c r="K1332" t="s">
        <v>737</v>
      </c>
      <c r="L1332" t="s">
        <v>213</v>
      </c>
      <c r="O1332">
        <v>11</v>
      </c>
      <c r="Q1332" s="2"/>
      <c r="S1332">
        <v>0</v>
      </c>
      <c r="T1332" t="s">
        <v>213</v>
      </c>
      <c r="W1332" t="s">
        <v>214</v>
      </c>
      <c r="X1332">
        <v>0</v>
      </c>
    </row>
    <row r="1333" spans="1:24" x14ac:dyDescent="0.25">
      <c r="A1333">
        <v>1386</v>
      </c>
      <c r="B1333" t="s">
        <v>3292</v>
      </c>
      <c r="C1333" t="s">
        <v>3293</v>
      </c>
      <c r="D1333" t="s">
        <v>303</v>
      </c>
      <c r="G1333" s="2">
        <v>39387</v>
      </c>
      <c r="H1333" s="2"/>
      <c r="I1333" t="s">
        <v>226</v>
      </c>
      <c r="J1333" t="s">
        <v>211</v>
      </c>
      <c r="K1333" t="s">
        <v>737</v>
      </c>
      <c r="L1333" t="s">
        <v>213</v>
      </c>
      <c r="O1333">
        <v>0</v>
      </c>
      <c r="Q1333" s="2"/>
      <c r="S1333">
        <v>0</v>
      </c>
      <c r="T1333" t="s">
        <v>213</v>
      </c>
      <c r="W1333" t="s">
        <v>214</v>
      </c>
      <c r="X1333">
        <v>0</v>
      </c>
    </row>
    <row r="1334" spans="1:24" x14ac:dyDescent="0.25">
      <c r="A1334">
        <v>1387</v>
      </c>
      <c r="B1334" t="s">
        <v>3294</v>
      </c>
      <c r="C1334" t="s">
        <v>3295</v>
      </c>
      <c r="D1334" t="s">
        <v>656</v>
      </c>
      <c r="G1334" s="2">
        <v>39387</v>
      </c>
      <c r="H1334" s="2"/>
      <c r="I1334" t="s">
        <v>226</v>
      </c>
      <c r="J1334" t="s">
        <v>211</v>
      </c>
      <c r="K1334" t="s">
        <v>737</v>
      </c>
      <c r="L1334" t="s">
        <v>213</v>
      </c>
      <c r="O1334">
        <v>0</v>
      </c>
      <c r="Q1334" s="2"/>
      <c r="S1334">
        <v>0</v>
      </c>
      <c r="T1334" t="s">
        <v>213</v>
      </c>
      <c r="W1334" t="s">
        <v>214</v>
      </c>
      <c r="X1334">
        <v>0</v>
      </c>
    </row>
    <row r="1335" spans="1:24" x14ac:dyDescent="0.25">
      <c r="A1335">
        <v>1388</v>
      </c>
      <c r="B1335" t="s">
        <v>3296</v>
      </c>
      <c r="C1335" t="s">
        <v>3297</v>
      </c>
      <c r="D1335" t="s">
        <v>311</v>
      </c>
      <c r="G1335" s="2">
        <v>39387</v>
      </c>
      <c r="H1335" s="2"/>
      <c r="I1335" t="s">
        <v>226</v>
      </c>
      <c r="J1335" t="s">
        <v>211</v>
      </c>
      <c r="K1335" t="s">
        <v>737</v>
      </c>
      <c r="L1335" t="s">
        <v>213</v>
      </c>
      <c r="O1335">
        <v>6642</v>
      </c>
      <c r="Q1335" s="2"/>
      <c r="S1335">
        <v>0</v>
      </c>
      <c r="T1335" t="s">
        <v>213</v>
      </c>
      <c r="W1335" t="s">
        <v>214</v>
      </c>
      <c r="X1335">
        <v>0</v>
      </c>
    </row>
    <row r="1336" spans="1:24" x14ac:dyDescent="0.25">
      <c r="A1336">
        <v>1389</v>
      </c>
      <c r="B1336" t="s">
        <v>3298</v>
      </c>
      <c r="C1336" t="s">
        <v>3299</v>
      </c>
      <c r="D1336" t="s">
        <v>297</v>
      </c>
      <c r="G1336" s="2">
        <v>39387</v>
      </c>
      <c r="H1336" s="2"/>
      <c r="I1336" t="s">
        <v>226</v>
      </c>
      <c r="J1336" t="s">
        <v>211</v>
      </c>
      <c r="K1336" t="s">
        <v>737</v>
      </c>
      <c r="L1336" t="s">
        <v>213</v>
      </c>
      <c r="O1336">
        <v>0</v>
      </c>
      <c r="Q1336" s="2"/>
      <c r="S1336">
        <v>0</v>
      </c>
      <c r="T1336" t="s">
        <v>213</v>
      </c>
      <c r="W1336" t="s">
        <v>214</v>
      </c>
      <c r="X1336">
        <v>0</v>
      </c>
    </row>
    <row r="1337" spans="1:24" x14ac:dyDescent="0.25">
      <c r="A1337">
        <v>1390</v>
      </c>
      <c r="B1337" t="s">
        <v>3300</v>
      </c>
      <c r="C1337" t="s">
        <v>3301</v>
      </c>
      <c r="D1337" t="s">
        <v>338</v>
      </c>
      <c r="G1337" s="2">
        <v>37712</v>
      </c>
      <c r="H1337" s="2">
        <v>41579</v>
      </c>
      <c r="I1337" t="s">
        <v>226</v>
      </c>
      <c r="J1337" t="s">
        <v>211</v>
      </c>
      <c r="K1337" t="s">
        <v>806</v>
      </c>
      <c r="L1337" t="s">
        <v>213</v>
      </c>
      <c r="O1337">
        <v>0</v>
      </c>
      <c r="Q1337" s="2"/>
      <c r="S1337">
        <v>0</v>
      </c>
      <c r="T1337" t="s">
        <v>213</v>
      </c>
      <c r="W1337" t="s">
        <v>214</v>
      </c>
      <c r="X1337">
        <v>0</v>
      </c>
    </row>
    <row r="1338" spans="1:24" x14ac:dyDescent="0.25">
      <c r="A1338">
        <v>1392</v>
      </c>
      <c r="B1338" t="s">
        <v>3302</v>
      </c>
      <c r="C1338" t="s">
        <v>3303</v>
      </c>
      <c r="D1338" t="s">
        <v>633</v>
      </c>
      <c r="G1338" s="2">
        <v>37712</v>
      </c>
      <c r="H1338" s="2">
        <v>41579</v>
      </c>
      <c r="I1338" t="s">
        <v>218</v>
      </c>
      <c r="J1338" t="s">
        <v>211</v>
      </c>
      <c r="K1338" t="s">
        <v>806</v>
      </c>
      <c r="L1338" t="s">
        <v>213</v>
      </c>
      <c r="O1338">
        <v>0</v>
      </c>
      <c r="Q1338" s="2"/>
      <c r="S1338">
        <v>0</v>
      </c>
      <c r="T1338" t="s">
        <v>213</v>
      </c>
      <c r="W1338" t="s">
        <v>214</v>
      </c>
      <c r="X1338">
        <v>0</v>
      </c>
    </row>
    <row r="1339" spans="1:24" x14ac:dyDescent="0.25">
      <c r="A1339">
        <v>1393</v>
      </c>
      <c r="B1339" t="s">
        <v>3304</v>
      </c>
      <c r="C1339" t="s">
        <v>3305</v>
      </c>
      <c r="D1339" t="s">
        <v>232</v>
      </c>
      <c r="G1339" s="2">
        <v>37712</v>
      </c>
      <c r="H1339" s="2">
        <v>41579</v>
      </c>
      <c r="I1339" t="s">
        <v>226</v>
      </c>
      <c r="J1339" t="s">
        <v>211</v>
      </c>
      <c r="K1339" t="s">
        <v>806</v>
      </c>
      <c r="L1339" t="s">
        <v>213</v>
      </c>
      <c r="O1339">
        <v>0</v>
      </c>
      <c r="Q1339" s="2"/>
      <c r="S1339">
        <v>0</v>
      </c>
      <c r="T1339" t="s">
        <v>213</v>
      </c>
      <c r="W1339" t="s">
        <v>214</v>
      </c>
      <c r="X1339">
        <v>0</v>
      </c>
    </row>
    <row r="1340" spans="1:24" x14ac:dyDescent="0.25">
      <c r="A1340">
        <v>1394</v>
      </c>
      <c r="B1340" t="s">
        <v>3306</v>
      </c>
      <c r="C1340" t="s">
        <v>3307</v>
      </c>
      <c r="D1340" t="s">
        <v>338</v>
      </c>
      <c r="G1340" s="2">
        <v>39882</v>
      </c>
      <c r="H1340" s="2">
        <v>43465</v>
      </c>
      <c r="I1340" t="s">
        <v>226</v>
      </c>
      <c r="J1340" t="s">
        <v>211</v>
      </c>
      <c r="K1340" t="s">
        <v>259</v>
      </c>
      <c r="L1340" t="s">
        <v>213</v>
      </c>
      <c r="O1340">
        <v>0</v>
      </c>
      <c r="Q1340" s="2"/>
      <c r="S1340">
        <v>0</v>
      </c>
      <c r="T1340" t="s">
        <v>900</v>
      </c>
      <c r="W1340" t="s">
        <v>214</v>
      </c>
      <c r="X1340">
        <v>0</v>
      </c>
    </row>
    <row r="1341" spans="1:24" x14ac:dyDescent="0.25">
      <c r="A1341">
        <v>1395</v>
      </c>
      <c r="B1341" t="s">
        <v>3308</v>
      </c>
      <c r="C1341" t="s">
        <v>3309</v>
      </c>
      <c r="D1341" t="s">
        <v>633</v>
      </c>
      <c r="G1341" s="2">
        <v>39882</v>
      </c>
      <c r="H1341" s="2">
        <v>43465</v>
      </c>
      <c r="I1341" t="s">
        <v>218</v>
      </c>
      <c r="J1341" t="s">
        <v>211</v>
      </c>
      <c r="K1341" t="s">
        <v>259</v>
      </c>
      <c r="L1341" t="s">
        <v>213</v>
      </c>
      <c r="O1341">
        <v>0</v>
      </c>
      <c r="Q1341" s="2"/>
      <c r="S1341">
        <v>0</v>
      </c>
      <c r="T1341" t="s">
        <v>213</v>
      </c>
      <c r="W1341" t="s">
        <v>214</v>
      </c>
      <c r="X1341">
        <v>0</v>
      </c>
    </row>
    <row r="1342" spans="1:24" x14ac:dyDescent="0.25">
      <c r="A1342">
        <v>1396</v>
      </c>
      <c r="B1342" t="s">
        <v>3310</v>
      </c>
      <c r="C1342" t="s">
        <v>3311</v>
      </c>
      <c r="D1342" t="s">
        <v>232</v>
      </c>
      <c r="G1342" s="2">
        <v>39882</v>
      </c>
      <c r="H1342" s="2">
        <v>43465</v>
      </c>
      <c r="I1342" t="s">
        <v>226</v>
      </c>
      <c r="J1342" t="s">
        <v>211</v>
      </c>
      <c r="K1342" t="s">
        <v>259</v>
      </c>
      <c r="L1342" t="s">
        <v>213</v>
      </c>
      <c r="O1342">
        <v>0</v>
      </c>
      <c r="Q1342" s="2"/>
      <c r="S1342">
        <v>0</v>
      </c>
      <c r="T1342" t="s">
        <v>213</v>
      </c>
      <c r="W1342" t="s">
        <v>214</v>
      </c>
      <c r="X1342">
        <v>0</v>
      </c>
    </row>
    <row r="1343" spans="1:24" x14ac:dyDescent="0.25">
      <c r="A1343">
        <v>1397</v>
      </c>
      <c r="B1343" t="s">
        <v>3312</v>
      </c>
      <c r="C1343" t="s">
        <v>3313</v>
      </c>
      <c r="D1343" t="s">
        <v>232</v>
      </c>
      <c r="G1343" s="2">
        <v>39387</v>
      </c>
      <c r="H1343" s="2"/>
      <c r="I1343" t="s">
        <v>226</v>
      </c>
      <c r="J1343" t="s">
        <v>211</v>
      </c>
      <c r="K1343" t="s">
        <v>737</v>
      </c>
      <c r="L1343" t="s">
        <v>213</v>
      </c>
      <c r="O1343">
        <v>0</v>
      </c>
      <c r="Q1343" s="2"/>
      <c r="S1343">
        <v>0</v>
      </c>
      <c r="T1343" t="s">
        <v>213</v>
      </c>
      <c r="W1343" t="s">
        <v>214</v>
      </c>
      <c r="X1343">
        <v>0</v>
      </c>
    </row>
    <row r="1344" spans="1:24" x14ac:dyDescent="0.25">
      <c r="A1344">
        <v>1398</v>
      </c>
      <c r="B1344" t="s">
        <v>3314</v>
      </c>
      <c r="C1344" t="s">
        <v>3315</v>
      </c>
      <c r="D1344" t="s">
        <v>633</v>
      </c>
      <c r="G1344" s="2">
        <v>39387</v>
      </c>
      <c r="H1344" s="2"/>
      <c r="I1344" t="s">
        <v>218</v>
      </c>
      <c r="J1344" t="s">
        <v>211</v>
      </c>
      <c r="K1344" t="s">
        <v>737</v>
      </c>
      <c r="L1344" t="s">
        <v>213</v>
      </c>
      <c r="O1344">
        <v>0</v>
      </c>
      <c r="Q1344" s="2"/>
      <c r="S1344">
        <v>0</v>
      </c>
      <c r="T1344" t="s">
        <v>213</v>
      </c>
      <c r="W1344" t="s">
        <v>214</v>
      </c>
      <c r="X1344">
        <v>0</v>
      </c>
    </row>
    <row r="1345" spans="1:24" x14ac:dyDescent="0.25">
      <c r="A1345">
        <v>1399</v>
      </c>
      <c r="B1345" t="s">
        <v>3316</v>
      </c>
      <c r="C1345" t="s">
        <v>3317</v>
      </c>
      <c r="D1345" t="s">
        <v>333</v>
      </c>
      <c r="G1345" s="2">
        <v>39387</v>
      </c>
      <c r="H1345" s="2"/>
      <c r="I1345" t="s">
        <v>226</v>
      </c>
      <c r="J1345" t="s">
        <v>211</v>
      </c>
      <c r="K1345" t="s">
        <v>737</v>
      </c>
      <c r="L1345" t="s">
        <v>213</v>
      </c>
      <c r="O1345">
        <v>0</v>
      </c>
      <c r="Q1345" s="2"/>
      <c r="S1345">
        <v>0</v>
      </c>
      <c r="T1345" t="s">
        <v>213</v>
      </c>
      <c r="W1345" t="s">
        <v>214</v>
      </c>
      <c r="X1345">
        <v>0</v>
      </c>
    </row>
    <row r="1346" spans="1:24" x14ac:dyDescent="0.25">
      <c r="A1346">
        <v>1400</v>
      </c>
      <c r="B1346" t="s">
        <v>3318</v>
      </c>
      <c r="C1346" t="s">
        <v>3319</v>
      </c>
      <c r="D1346" t="s">
        <v>338</v>
      </c>
      <c r="G1346" s="2">
        <v>39387</v>
      </c>
      <c r="H1346" s="2"/>
      <c r="I1346" t="s">
        <v>226</v>
      </c>
      <c r="J1346" t="s">
        <v>211</v>
      </c>
      <c r="K1346" t="s">
        <v>737</v>
      </c>
      <c r="L1346" t="s">
        <v>213</v>
      </c>
      <c r="O1346">
        <v>0</v>
      </c>
      <c r="Q1346" s="2"/>
      <c r="S1346">
        <v>0</v>
      </c>
      <c r="T1346" t="s">
        <v>213</v>
      </c>
      <c r="W1346" t="s">
        <v>214</v>
      </c>
      <c r="X1346">
        <v>0</v>
      </c>
    </row>
    <row r="1347" spans="1:24" x14ac:dyDescent="0.25">
      <c r="A1347">
        <v>1401</v>
      </c>
      <c r="B1347" t="s">
        <v>3320</v>
      </c>
      <c r="C1347" t="s">
        <v>3321</v>
      </c>
      <c r="D1347" t="s">
        <v>222</v>
      </c>
      <c r="G1347" s="2">
        <v>38169</v>
      </c>
      <c r="H1347" s="2"/>
      <c r="I1347" t="s">
        <v>218</v>
      </c>
      <c r="J1347" t="s">
        <v>211</v>
      </c>
      <c r="K1347" t="s">
        <v>464</v>
      </c>
      <c r="L1347" t="s">
        <v>213</v>
      </c>
      <c r="O1347">
        <v>0</v>
      </c>
      <c r="Q1347" s="2"/>
      <c r="S1347">
        <v>0</v>
      </c>
      <c r="T1347" t="s">
        <v>213</v>
      </c>
      <c r="W1347" t="s">
        <v>214</v>
      </c>
      <c r="X1347">
        <v>0</v>
      </c>
    </row>
    <row r="1348" spans="1:24" x14ac:dyDescent="0.25">
      <c r="A1348">
        <v>1402</v>
      </c>
      <c r="B1348" t="s">
        <v>3322</v>
      </c>
      <c r="C1348" t="s">
        <v>3323</v>
      </c>
      <c r="D1348" t="s">
        <v>225</v>
      </c>
      <c r="F1348" t="s">
        <v>424</v>
      </c>
      <c r="G1348" s="2">
        <v>37500</v>
      </c>
      <c r="H1348" s="2"/>
      <c r="I1348" t="s">
        <v>226</v>
      </c>
      <c r="J1348" t="s">
        <v>211</v>
      </c>
      <c r="K1348" t="s">
        <v>464</v>
      </c>
      <c r="L1348" t="s">
        <v>213</v>
      </c>
      <c r="O1348">
        <v>38</v>
      </c>
      <c r="Q1348" s="2"/>
      <c r="S1348">
        <v>0</v>
      </c>
      <c r="T1348" t="s">
        <v>213</v>
      </c>
      <c r="W1348" t="s">
        <v>214</v>
      </c>
      <c r="X1348">
        <v>0</v>
      </c>
    </row>
    <row r="1349" spans="1:24" x14ac:dyDescent="0.25">
      <c r="A1349">
        <v>1403</v>
      </c>
      <c r="B1349" t="s">
        <v>3324</v>
      </c>
      <c r="C1349" t="s">
        <v>3325</v>
      </c>
      <c r="D1349" t="s">
        <v>229</v>
      </c>
      <c r="G1349" s="2">
        <v>38169</v>
      </c>
      <c r="H1349" s="2"/>
      <c r="I1349" t="s">
        <v>226</v>
      </c>
      <c r="J1349" t="s">
        <v>211</v>
      </c>
      <c r="K1349" t="s">
        <v>464</v>
      </c>
      <c r="L1349" t="s">
        <v>213</v>
      </c>
      <c r="O1349">
        <v>0</v>
      </c>
      <c r="Q1349" s="2"/>
      <c r="S1349">
        <v>0</v>
      </c>
      <c r="T1349" t="s">
        <v>213</v>
      </c>
      <c r="W1349" t="s">
        <v>214</v>
      </c>
      <c r="X1349">
        <v>0</v>
      </c>
    </row>
    <row r="1350" spans="1:24" x14ac:dyDescent="0.25">
      <c r="A1350">
        <v>1404</v>
      </c>
      <c r="B1350" t="s">
        <v>3326</v>
      </c>
      <c r="C1350" t="s">
        <v>3327</v>
      </c>
      <c r="D1350" t="s">
        <v>235</v>
      </c>
      <c r="G1350" s="2">
        <v>38169</v>
      </c>
      <c r="H1350" s="2"/>
      <c r="I1350" t="s">
        <v>218</v>
      </c>
      <c r="J1350" t="s">
        <v>211</v>
      </c>
      <c r="K1350" t="s">
        <v>464</v>
      </c>
      <c r="L1350" t="s">
        <v>213</v>
      </c>
      <c r="O1350">
        <v>0</v>
      </c>
      <c r="Q1350" s="2"/>
      <c r="S1350">
        <v>0</v>
      </c>
      <c r="T1350" t="s">
        <v>213</v>
      </c>
      <c r="W1350" t="s">
        <v>214</v>
      </c>
      <c r="X1350">
        <v>0</v>
      </c>
    </row>
    <row r="1351" spans="1:24" x14ac:dyDescent="0.25">
      <c r="A1351">
        <v>1405</v>
      </c>
      <c r="B1351" t="s">
        <v>3328</v>
      </c>
      <c r="C1351" t="s">
        <v>3329</v>
      </c>
      <c r="D1351" t="s">
        <v>238</v>
      </c>
      <c r="G1351" s="2">
        <v>37500</v>
      </c>
      <c r="H1351" s="2"/>
      <c r="I1351" t="s">
        <v>218</v>
      </c>
      <c r="J1351" t="s">
        <v>211</v>
      </c>
      <c r="K1351" t="s">
        <v>464</v>
      </c>
      <c r="L1351" t="s">
        <v>213</v>
      </c>
      <c r="O1351">
        <v>8</v>
      </c>
      <c r="Q1351" s="2"/>
      <c r="S1351">
        <v>0</v>
      </c>
      <c r="T1351" t="s">
        <v>213</v>
      </c>
      <c r="W1351" t="s">
        <v>214</v>
      </c>
      <c r="X1351">
        <v>0</v>
      </c>
    </row>
    <row r="1352" spans="1:24" x14ac:dyDescent="0.25">
      <c r="A1352">
        <v>1406</v>
      </c>
      <c r="B1352" t="s">
        <v>3330</v>
      </c>
      <c r="C1352" t="s">
        <v>3331</v>
      </c>
      <c r="D1352" t="s">
        <v>356</v>
      </c>
      <c r="G1352" s="2">
        <v>37500</v>
      </c>
      <c r="H1352" s="2"/>
      <c r="I1352" t="s">
        <v>218</v>
      </c>
      <c r="J1352" t="s">
        <v>211</v>
      </c>
      <c r="K1352" t="s">
        <v>464</v>
      </c>
      <c r="L1352" t="s">
        <v>213</v>
      </c>
      <c r="O1352">
        <v>1044</v>
      </c>
      <c r="Q1352" s="2"/>
      <c r="S1352">
        <v>0</v>
      </c>
      <c r="T1352" t="s">
        <v>213</v>
      </c>
      <c r="W1352" t="s">
        <v>214</v>
      </c>
      <c r="X1352">
        <v>0</v>
      </c>
    </row>
    <row r="1353" spans="1:24" x14ac:dyDescent="0.25">
      <c r="A1353">
        <v>1407</v>
      </c>
      <c r="B1353" t="s">
        <v>3332</v>
      </c>
      <c r="C1353" t="s">
        <v>3333</v>
      </c>
      <c r="D1353" t="s">
        <v>630</v>
      </c>
      <c r="G1353" s="2">
        <v>38169</v>
      </c>
      <c r="H1353" s="2"/>
      <c r="I1353" t="s">
        <v>218</v>
      </c>
      <c r="J1353" t="s">
        <v>211</v>
      </c>
      <c r="K1353" t="s">
        <v>464</v>
      </c>
      <c r="L1353" t="s">
        <v>213</v>
      </c>
      <c r="O1353">
        <v>0</v>
      </c>
      <c r="Q1353" s="2"/>
      <c r="S1353">
        <v>0</v>
      </c>
      <c r="T1353" t="s">
        <v>213</v>
      </c>
      <c r="W1353" t="s">
        <v>214</v>
      </c>
      <c r="X1353">
        <v>0</v>
      </c>
    </row>
    <row r="1354" spans="1:24" x14ac:dyDescent="0.25">
      <c r="A1354">
        <v>1408</v>
      </c>
      <c r="B1354" t="s">
        <v>3334</v>
      </c>
      <c r="C1354" t="s">
        <v>3335</v>
      </c>
      <c r="D1354" t="s">
        <v>294</v>
      </c>
      <c r="G1354" s="2">
        <v>38169</v>
      </c>
      <c r="H1354" s="2"/>
      <c r="I1354" t="s">
        <v>226</v>
      </c>
      <c r="J1354" t="s">
        <v>211</v>
      </c>
      <c r="K1354" t="s">
        <v>464</v>
      </c>
      <c r="L1354" t="s">
        <v>213</v>
      </c>
      <c r="O1354">
        <v>0</v>
      </c>
      <c r="Q1354" s="2"/>
      <c r="S1354">
        <v>0</v>
      </c>
      <c r="T1354" t="s">
        <v>213</v>
      </c>
      <c r="W1354" t="s">
        <v>214</v>
      </c>
      <c r="X1354">
        <v>0</v>
      </c>
    </row>
    <row r="1355" spans="1:24" x14ac:dyDescent="0.25">
      <c r="A1355">
        <v>1409</v>
      </c>
      <c r="B1355" t="s">
        <v>3336</v>
      </c>
      <c r="C1355" t="s">
        <v>3337</v>
      </c>
      <c r="D1355" t="s">
        <v>314</v>
      </c>
      <c r="G1355" s="2">
        <v>37500</v>
      </c>
      <c r="H1355" s="2"/>
      <c r="I1355" t="s">
        <v>226</v>
      </c>
      <c r="J1355" t="s">
        <v>211</v>
      </c>
      <c r="K1355" t="s">
        <v>464</v>
      </c>
      <c r="L1355" t="s">
        <v>213</v>
      </c>
      <c r="O1355">
        <v>11</v>
      </c>
      <c r="Q1355" s="2"/>
      <c r="S1355">
        <v>0</v>
      </c>
      <c r="T1355" t="s">
        <v>213</v>
      </c>
      <c r="W1355" t="s">
        <v>214</v>
      </c>
      <c r="X1355">
        <v>0</v>
      </c>
    </row>
    <row r="1356" spans="1:24" x14ac:dyDescent="0.25">
      <c r="A1356">
        <v>1410</v>
      </c>
      <c r="B1356" t="s">
        <v>3338</v>
      </c>
      <c r="C1356" t="s">
        <v>3339</v>
      </c>
      <c r="D1356" t="s">
        <v>303</v>
      </c>
      <c r="G1356" s="2">
        <v>38169</v>
      </c>
      <c r="H1356" s="2"/>
      <c r="I1356" t="s">
        <v>226</v>
      </c>
      <c r="J1356" t="s">
        <v>211</v>
      </c>
      <c r="K1356" t="s">
        <v>464</v>
      </c>
      <c r="L1356" t="s">
        <v>213</v>
      </c>
      <c r="O1356">
        <v>0</v>
      </c>
      <c r="Q1356" s="2"/>
      <c r="S1356">
        <v>0</v>
      </c>
      <c r="T1356" t="s">
        <v>213</v>
      </c>
      <c r="W1356" t="s">
        <v>214</v>
      </c>
      <c r="X1356">
        <v>0</v>
      </c>
    </row>
    <row r="1357" spans="1:24" x14ac:dyDescent="0.25">
      <c r="A1357">
        <v>1411</v>
      </c>
      <c r="B1357" t="s">
        <v>3340</v>
      </c>
      <c r="C1357" t="s">
        <v>3341</v>
      </c>
      <c r="D1357" t="s">
        <v>656</v>
      </c>
      <c r="G1357" s="2">
        <v>38169</v>
      </c>
      <c r="H1357" s="2"/>
      <c r="I1357" t="s">
        <v>226</v>
      </c>
      <c r="J1357" t="s">
        <v>211</v>
      </c>
      <c r="K1357" t="s">
        <v>464</v>
      </c>
      <c r="L1357" t="s">
        <v>213</v>
      </c>
      <c r="O1357">
        <v>0</v>
      </c>
      <c r="Q1357" s="2"/>
      <c r="S1357">
        <v>0</v>
      </c>
      <c r="T1357" t="s">
        <v>213</v>
      </c>
      <c r="W1357" t="s">
        <v>214</v>
      </c>
      <c r="X1357">
        <v>0</v>
      </c>
    </row>
    <row r="1358" spans="1:24" x14ac:dyDescent="0.25">
      <c r="A1358">
        <v>1412</v>
      </c>
      <c r="B1358" t="s">
        <v>3342</v>
      </c>
      <c r="C1358" t="s">
        <v>3343</v>
      </c>
      <c r="D1358" t="s">
        <v>297</v>
      </c>
      <c r="G1358" s="2">
        <v>38169</v>
      </c>
      <c r="H1358" s="2"/>
      <c r="I1358" t="s">
        <v>226</v>
      </c>
      <c r="J1358" t="s">
        <v>211</v>
      </c>
      <c r="K1358" t="s">
        <v>464</v>
      </c>
      <c r="L1358" t="s">
        <v>213</v>
      </c>
      <c r="O1358">
        <v>0</v>
      </c>
      <c r="Q1358" s="2"/>
      <c r="S1358">
        <v>0</v>
      </c>
      <c r="T1358" t="s">
        <v>213</v>
      </c>
      <c r="W1358" t="s">
        <v>214</v>
      </c>
      <c r="X1358">
        <v>0</v>
      </c>
    </row>
    <row r="1359" spans="1:24" x14ac:dyDescent="0.25">
      <c r="A1359">
        <v>1413</v>
      </c>
      <c r="B1359" t="s">
        <v>3344</v>
      </c>
      <c r="C1359" t="s">
        <v>3345</v>
      </c>
      <c r="D1359" t="s">
        <v>311</v>
      </c>
      <c r="G1359" s="2">
        <v>37500</v>
      </c>
      <c r="H1359" s="2"/>
      <c r="I1359" t="s">
        <v>226</v>
      </c>
      <c r="J1359" t="s">
        <v>211</v>
      </c>
      <c r="K1359" t="s">
        <v>464</v>
      </c>
      <c r="L1359" t="s">
        <v>213</v>
      </c>
      <c r="O1359">
        <v>6642</v>
      </c>
      <c r="Q1359" s="2"/>
      <c r="S1359">
        <v>0</v>
      </c>
      <c r="T1359" t="s">
        <v>213</v>
      </c>
      <c r="W1359" t="s">
        <v>214</v>
      </c>
      <c r="X1359">
        <v>0</v>
      </c>
    </row>
    <row r="1360" spans="1:24" x14ac:dyDescent="0.25">
      <c r="A1360">
        <v>1444</v>
      </c>
      <c r="B1360" t="s">
        <v>3346</v>
      </c>
      <c r="C1360" t="s">
        <v>14947</v>
      </c>
      <c r="D1360" t="s">
        <v>389</v>
      </c>
      <c r="E1360" t="s">
        <v>3347</v>
      </c>
      <c r="G1360" s="2">
        <v>36861</v>
      </c>
      <c r="H1360" s="2"/>
      <c r="I1360" t="s">
        <v>218</v>
      </c>
      <c r="J1360" t="s">
        <v>211</v>
      </c>
      <c r="K1360" t="s">
        <v>391</v>
      </c>
      <c r="L1360" t="s">
        <v>213</v>
      </c>
      <c r="M1360" t="s">
        <v>14948</v>
      </c>
      <c r="O1360">
        <v>0</v>
      </c>
      <c r="Q1360" s="2"/>
      <c r="S1360">
        <v>0</v>
      </c>
      <c r="T1360" t="s">
        <v>213</v>
      </c>
      <c r="W1360" t="s">
        <v>214</v>
      </c>
      <c r="X1360">
        <v>0</v>
      </c>
    </row>
    <row r="1361" spans="1:24" x14ac:dyDescent="0.25">
      <c r="A1361">
        <v>1445</v>
      </c>
      <c r="B1361" t="s">
        <v>3348</v>
      </c>
      <c r="C1361" t="s">
        <v>14949</v>
      </c>
      <c r="D1361" t="s">
        <v>389</v>
      </c>
      <c r="E1361" t="s">
        <v>390</v>
      </c>
      <c r="G1361" s="2">
        <v>36861</v>
      </c>
      <c r="H1361" s="2"/>
      <c r="I1361" t="s">
        <v>218</v>
      </c>
      <c r="J1361" t="s">
        <v>211</v>
      </c>
      <c r="K1361" t="s">
        <v>391</v>
      </c>
      <c r="L1361" t="s">
        <v>213</v>
      </c>
      <c r="M1361" t="s">
        <v>14950</v>
      </c>
      <c r="O1361">
        <v>0</v>
      </c>
      <c r="Q1361" s="2"/>
      <c r="R1361" t="s">
        <v>14951</v>
      </c>
      <c r="S1361">
        <v>0</v>
      </c>
      <c r="T1361" t="s">
        <v>213</v>
      </c>
      <c r="W1361" t="s">
        <v>214</v>
      </c>
      <c r="X1361">
        <v>0</v>
      </c>
    </row>
    <row r="1362" spans="1:24" x14ac:dyDescent="0.25">
      <c r="A1362">
        <v>1510</v>
      </c>
      <c r="B1362" t="s">
        <v>3349</v>
      </c>
      <c r="C1362" t="s">
        <v>3350</v>
      </c>
      <c r="D1362" t="s">
        <v>389</v>
      </c>
      <c r="F1362" t="s">
        <v>3351</v>
      </c>
      <c r="G1362" s="2">
        <v>38873</v>
      </c>
      <c r="H1362" s="2">
        <v>40237</v>
      </c>
      <c r="J1362" t="s">
        <v>211</v>
      </c>
      <c r="K1362" t="s">
        <v>391</v>
      </c>
      <c r="L1362" t="s">
        <v>213</v>
      </c>
      <c r="M1362" t="s">
        <v>3352</v>
      </c>
      <c r="O1362">
        <v>0</v>
      </c>
      <c r="Q1362" s="2"/>
      <c r="S1362">
        <v>0</v>
      </c>
      <c r="T1362" t="s">
        <v>213</v>
      </c>
      <c r="W1362" t="s">
        <v>455</v>
      </c>
      <c r="X1362">
        <v>0</v>
      </c>
    </row>
    <row r="1363" spans="1:24" x14ac:dyDescent="0.25">
      <c r="A1363">
        <v>1511</v>
      </c>
      <c r="B1363" t="s">
        <v>3353</v>
      </c>
      <c r="C1363" t="s">
        <v>3354</v>
      </c>
      <c r="D1363" t="s">
        <v>343</v>
      </c>
      <c r="F1363" t="s">
        <v>3171</v>
      </c>
      <c r="G1363" s="2">
        <v>40148</v>
      </c>
      <c r="H1363" s="2">
        <v>44255</v>
      </c>
      <c r="I1363" t="s">
        <v>226</v>
      </c>
      <c r="J1363" t="s">
        <v>211</v>
      </c>
      <c r="K1363" t="s">
        <v>375</v>
      </c>
      <c r="L1363" t="s">
        <v>213</v>
      </c>
      <c r="M1363" t="s">
        <v>3355</v>
      </c>
      <c r="O1363">
        <v>0</v>
      </c>
      <c r="P1363" t="s">
        <v>3356</v>
      </c>
      <c r="Q1363" s="2"/>
      <c r="S1363">
        <v>0</v>
      </c>
      <c r="T1363" t="s">
        <v>213</v>
      </c>
      <c r="W1363" t="s">
        <v>214</v>
      </c>
      <c r="X1363">
        <v>0</v>
      </c>
    </row>
    <row r="1364" spans="1:24" x14ac:dyDescent="0.25">
      <c r="A1364">
        <v>1676</v>
      </c>
      <c r="B1364" t="s">
        <v>3357</v>
      </c>
      <c r="C1364" t="s">
        <v>3358</v>
      </c>
      <c r="D1364" t="s">
        <v>2290</v>
      </c>
      <c r="G1364" s="2">
        <v>38707</v>
      </c>
      <c r="H1364" s="2"/>
      <c r="J1364" t="s">
        <v>2291</v>
      </c>
      <c r="K1364" t="s">
        <v>713</v>
      </c>
      <c r="L1364" t="s">
        <v>213</v>
      </c>
      <c r="O1364">
        <v>0</v>
      </c>
      <c r="Q1364" s="2"/>
      <c r="S1364">
        <v>0</v>
      </c>
      <c r="T1364" t="s">
        <v>213</v>
      </c>
      <c r="W1364" t="s">
        <v>214</v>
      </c>
      <c r="X1364">
        <v>0</v>
      </c>
    </row>
    <row r="1365" spans="1:24" x14ac:dyDescent="0.25">
      <c r="A1365">
        <v>1677</v>
      </c>
      <c r="B1365" t="s">
        <v>3359</v>
      </c>
      <c r="C1365" t="s">
        <v>3360</v>
      </c>
      <c r="D1365" t="s">
        <v>256</v>
      </c>
      <c r="G1365" s="2">
        <v>39387</v>
      </c>
      <c r="H1365" s="2"/>
      <c r="I1365" t="s">
        <v>226</v>
      </c>
      <c r="J1365" t="s">
        <v>211</v>
      </c>
      <c r="K1365" t="s">
        <v>2866</v>
      </c>
      <c r="L1365" t="s">
        <v>213</v>
      </c>
      <c r="O1365">
        <v>0</v>
      </c>
      <c r="Q1365" s="2">
        <v>39387</v>
      </c>
      <c r="S1365">
        <v>0</v>
      </c>
      <c r="T1365" t="s">
        <v>213</v>
      </c>
      <c r="W1365" t="s">
        <v>214</v>
      </c>
      <c r="X1365">
        <v>0</v>
      </c>
    </row>
    <row r="1366" spans="1:24" x14ac:dyDescent="0.25">
      <c r="A1366">
        <v>1678</v>
      </c>
      <c r="B1366" t="s">
        <v>3361</v>
      </c>
      <c r="C1366" t="s">
        <v>3362</v>
      </c>
      <c r="D1366" t="s">
        <v>241</v>
      </c>
      <c r="E1366" t="s">
        <v>3363</v>
      </c>
      <c r="F1366" t="s">
        <v>3364</v>
      </c>
      <c r="G1366" s="2">
        <v>39387</v>
      </c>
      <c r="H1366" s="2"/>
      <c r="I1366" t="s">
        <v>226</v>
      </c>
      <c r="J1366" t="s">
        <v>211</v>
      </c>
      <c r="K1366" t="s">
        <v>2866</v>
      </c>
      <c r="L1366" t="s">
        <v>213</v>
      </c>
      <c r="O1366">
        <v>0</v>
      </c>
      <c r="Q1366" s="2">
        <v>39387</v>
      </c>
      <c r="S1366">
        <v>0</v>
      </c>
      <c r="T1366" t="s">
        <v>213</v>
      </c>
      <c r="W1366" t="s">
        <v>214</v>
      </c>
      <c r="X1366">
        <v>0</v>
      </c>
    </row>
    <row r="1367" spans="1:24" x14ac:dyDescent="0.25">
      <c r="A1367">
        <v>2427</v>
      </c>
      <c r="B1367" t="s">
        <v>3365</v>
      </c>
      <c r="C1367" t="s">
        <v>3366</v>
      </c>
      <c r="D1367" t="s">
        <v>251</v>
      </c>
      <c r="G1367" s="2">
        <v>42736</v>
      </c>
      <c r="H1367" s="2">
        <v>44804</v>
      </c>
      <c r="I1367" t="s">
        <v>226</v>
      </c>
      <c r="J1367" t="s">
        <v>211</v>
      </c>
      <c r="K1367" t="s">
        <v>2938</v>
      </c>
      <c r="L1367" t="s">
        <v>213</v>
      </c>
      <c r="O1367">
        <v>0</v>
      </c>
      <c r="Q1367" s="2">
        <v>40909</v>
      </c>
      <c r="S1367">
        <v>0</v>
      </c>
      <c r="T1367" t="s">
        <v>213</v>
      </c>
      <c r="W1367" t="s">
        <v>214</v>
      </c>
      <c r="X1367">
        <v>0</v>
      </c>
    </row>
    <row r="1368" spans="1:24" x14ac:dyDescent="0.25">
      <c r="A1368">
        <v>1680</v>
      </c>
      <c r="B1368" t="s">
        <v>3367</v>
      </c>
      <c r="C1368" t="s">
        <v>3368</v>
      </c>
      <c r="D1368" t="s">
        <v>630</v>
      </c>
      <c r="G1368" s="2">
        <v>38169</v>
      </c>
      <c r="H1368" s="2">
        <v>41729</v>
      </c>
      <c r="I1368" t="s">
        <v>218</v>
      </c>
      <c r="J1368" t="s">
        <v>211</v>
      </c>
      <c r="K1368" t="s">
        <v>271</v>
      </c>
      <c r="L1368" t="s">
        <v>213</v>
      </c>
      <c r="O1368">
        <v>0</v>
      </c>
      <c r="Q1368" s="2"/>
      <c r="S1368">
        <v>0</v>
      </c>
      <c r="T1368" t="s">
        <v>213</v>
      </c>
      <c r="W1368" t="s">
        <v>214</v>
      </c>
      <c r="X1368">
        <v>0</v>
      </c>
    </row>
    <row r="1369" spans="1:24" x14ac:dyDescent="0.25">
      <c r="A1369">
        <v>1687</v>
      </c>
      <c r="B1369" t="s">
        <v>3369</v>
      </c>
      <c r="C1369" t="s">
        <v>3370</v>
      </c>
      <c r="D1369" t="s">
        <v>3139</v>
      </c>
      <c r="G1369" s="2">
        <v>42005</v>
      </c>
      <c r="H1369" s="2"/>
      <c r="J1369" t="s">
        <v>211</v>
      </c>
      <c r="K1369" t="s">
        <v>289</v>
      </c>
      <c r="L1369" t="s">
        <v>213</v>
      </c>
      <c r="O1369">
        <v>0</v>
      </c>
      <c r="Q1369" s="2"/>
      <c r="S1369">
        <v>0</v>
      </c>
      <c r="T1369" t="s">
        <v>213</v>
      </c>
      <c r="W1369" t="s">
        <v>214</v>
      </c>
      <c r="X1369">
        <v>0</v>
      </c>
    </row>
    <row r="1370" spans="1:24" x14ac:dyDescent="0.25">
      <c r="A1370">
        <v>1689</v>
      </c>
      <c r="B1370" t="s">
        <v>3371</v>
      </c>
      <c r="C1370" t="s">
        <v>3372</v>
      </c>
      <c r="D1370" t="s">
        <v>3139</v>
      </c>
      <c r="G1370" s="2">
        <v>38169</v>
      </c>
      <c r="H1370" s="2">
        <v>44926</v>
      </c>
      <c r="J1370" t="s">
        <v>211</v>
      </c>
      <c r="K1370" t="s">
        <v>726</v>
      </c>
      <c r="L1370" t="s">
        <v>213</v>
      </c>
      <c r="O1370">
        <v>0</v>
      </c>
      <c r="Q1370" s="2"/>
      <c r="S1370">
        <v>0</v>
      </c>
      <c r="T1370" t="s">
        <v>213</v>
      </c>
      <c r="W1370" t="s">
        <v>214</v>
      </c>
      <c r="X1370">
        <v>0</v>
      </c>
    </row>
    <row r="1371" spans="1:24" x14ac:dyDescent="0.25">
      <c r="A1371">
        <v>1690</v>
      </c>
      <c r="B1371" t="s">
        <v>3373</v>
      </c>
      <c r="C1371" t="s">
        <v>3374</v>
      </c>
      <c r="D1371" t="s">
        <v>3139</v>
      </c>
      <c r="G1371" s="2">
        <v>38169</v>
      </c>
      <c r="H1371" s="2">
        <v>45382</v>
      </c>
      <c r="J1371" t="s">
        <v>211</v>
      </c>
      <c r="K1371" t="s">
        <v>800</v>
      </c>
      <c r="L1371" t="s">
        <v>213</v>
      </c>
      <c r="O1371">
        <v>0</v>
      </c>
      <c r="Q1371" s="2"/>
      <c r="S1371">
        <v>0</v>
      </c>
      <c r="T1371" t="s">
        <v>213</v>
      </c>
      <c r="W1371" t="s">
        <v>214</v>
      </c>
      <c r="X1371">
        <v>0</v>
      </c>
    </row>
    <row r="1372" spans="1:24" x14ac:dyDescent="0.25">
      <c r="A1372">
        <v>1691</v>
      </c>
      <c r="B1372" t="s">
        <v>3375</v>
      </c>
      <c r="C1372" t="s">
        <v>3376</v>
      </c>
      <c r="D1372" t="s">
        <v>256</v>
      </c>
      <c r="G1372" s="2">
        <v>40087</v>
      </c>
      <c r="H1372" s="2">
        <v>43738</v>
      </c>
      <c r="I1372" t="s">
        <v>226</v>
      </c>
      <c r="J1372" t="s">
        <v>211</v>
      </c>
      <c r="K1372" t="s">
        <v>2876</v>
      </c>
      <c r="L1372" t="s">
        <v>213</v>
      </c>
      <c r="O1372">
        <v>0</v>
      </c>
      <c r="Q1372" s="2"/>
      <c r="S1372">
        <v>0</v>
      </c>
      <c r="T1372" t="s">
        <v>213</v>
      </c>
      <c r="W1372" t="s">
        <v>214</v>
      </c>
      <c r="X1372">
        <v>0</v>
      </c>
    </row>
    <row r="1373" spans="1:24" x14ac:dyDescent="0.25">
      <c r="A1373">
        <v>1692</v>
      </c>
      <c r="B1373" t="s">
        <v>3377</v>
      </c>
      <c r="C1373" t="s">
        <v>3378</v>
      </c>
      <c r="D1373" t="s">
        <v>256</v>
      </c>
      <c r="G1373" s="2">
        <v>38169</v>
      </c>
      <c r="H1373" s="2"/>
      <c r="I1373" t="s">
        <v>226</v>
      </c>
      <c r="J1373" t="s">
        <v>211</v>
      </c>
      <c r="K1373" t="s">
        <v>1933</v>
      </c>
      <c r="L1373" t="s">
        <v>213</v>
      </c>
      <c r="O1373">
        <v>0</v>
      </c>
      <c r="Q1373" s="2"/>
      <c r="S1373">
        <v>0</v>
      </c>
      <c r="T1373" t="s">
        <v>213</v>
      </c>
      <c r="W1373" t="s">
        <v>214</v>
      </c>
      <c r="X1373">
        <v>0</v>
      </c>
    </row>
    <row r="1374" spans="1:24" x14ac:dyDescent="0.25">
      <c r="A1374">
        <v>1693</v>
      </c>
      <c r="B1374" t="s">
        <v>3379</v>
      </c>
      <c r="C1374" t="s">
        <v>3380</v>
      </c>
      <c r="D1374" t="s">
        <v>256</v>
      </c>
      <c r="G1374" s="2">
        <v>38169</v>
      </c>
      <c r="H1374" s="2"/>
      <c r="I1374" t="s">
        <v>226</v>
      </c>
      <c r="J1374" t="s">
        <v>211</v>
      </c>
      <c r="K1374" t="s">
        <v>2880</v>
      </c>
      <c r="L1374" t="s">
        <v>213</v>
      </c>
      <c r="O1374">
        <v>0</v>
      </c>
      <c r="Q1374" s="2"/>
      <c r="S1374">
        <v>0</v>
      </c>
      <c r="T1374" t="s">
        <v>213</v>
      </c>
      <c r="W1374" t="s">
        <v>214</v>
      </c>
      <c r="X1374">
        <v>0</v>
      </c>
    </row>
    <row r="1375" spans="1:24" x14ac:dyDescent="0.25">
      <c r="A1375">
        <v>1694</v>
      </c>
      <c r="B1375" t="s">
        <v>3381</v>
      </c>
      <c r="C1375" t="s">
        <v>3382</v>
      </c>
      <c r="D1375" t="s">
        <v>256</v>
      </c>
      <c r="G1375" s="2">
        <v>39083</v>
      </c>
      <c r="H1375" s="2">
        <v>43281</v>
      </c>
      <c r="I1375" t="s">
        <v>226</v>
      </c>
      <c r="J1375" t="s">
        <v>211</v>
      </c>
      <c r="K1375" t="s">
        <v>1961</v>
      </c>
      <c r="L1375" t="s">
        <v>213</v>
      </c>
      <c r="O1375">
        <v>0</v>
      </c>
      <c r="Q1375" s="2"/>
      <c r="S1375">
        <v>0</v>
      </c>
      <c r="T1375" t="s">
        <v>213</v>
      </c>
      <c r="W1375" t="s">
        <v>214</v>
      </c>
      <c r="X1375">
        <v>0</v>
      </c>
    </row>
    <row r="1376" spans="1:24" x14ac:dyDescent="0.25">
      <c r="A1376">
        <v>1695</v>
      </c>
      <c r="B1376" t="s">
        <v>3383</v>
      </c>
      <c r="C1376" t="s">
        <v>3384</v>
      </c>
      <c r="D1376" t="s">
        <v>256</v>
      </c>
      <c r="G1376" s="2">
        <v>39083</v>
      </c>
      <c r="H1376" s="2">
        <v>46022</v>
      </c>
      <c r="I1376" t="s">
        <v>226</v>
      </c>
      <c r="J1376" t="s">
        <v>211</v>
      </c>
      <c r="K1376" t="s">
        <v>2898</v>
      </c>
      <c r="L1376" t="s">
        <v>213</v>
      </c>
      <c r="O1376">
        <v>0</v>
      </c>
      <c r="Q1376" s="2"/>
      <c r="S1376">
        <v>0</v>
      </c>
      <c r="T1376" t="s">
        <v>213</v>
      </c>
      <c r="W1376" t="s">
        <v>214</v>
      </c>
      <c r="X1376">
        <v>0</v>
      </c>
    </row>
    <row r="1377" spans="1:24" x14ac:dyDescent="0.25">
      <c r="A1377">
        <v>1696</v>
      </c>
      <c r="B1377" t="s">
        <v>3385</v>
      </c>
      <c r="C1377" t="s">
        <v>3386</v>
      </c>
      <c r="D1377" t="s">
        <v>256</v>
      </c>
      <c r="G1377" s="2">
        <v>38169</v>
      </c>
      <c r="H1377" s="2">
        <v>39113</v>
      </c>
      <c r="I1377" t="s">
        <v>226</v>
      </c>
      <c r="J1377" t="s">
        <v>211</v>
      </c>
      <c r="K1377" t="s">
        <v>3387</v>
      </c>
      <c r="L1377" t="s">
        <v>213</v>
      </c>
      <c r="O1377">
        <v>0</v>
      </c>
      <c r="Q1377" s="2"/>
      <c r="S1377">
        <v>0</v>
      </c>
      <c r="T1377" t="s">
        <v>213</v>
      </c>
      <c r="W1377" t="s">
        <v>214</v>
      </c>
      <c r="X1377">
        <v>0</v>
      </c>
    </row>
    <row r="1378" spans="1:24" x14ac:dyDescent="0.25">
      <c r="A1378">
        <v>1697</v>
      </c>
      <c r="B1378" t="s">
        <v>3388</v>
      </c>
      <c r="C1378" t="s">
        <v>3389</v>
      </c>
      <c r="D1378" t="s">
        <v>256</v>
      </c>
      <c r="G1378" s="2">
        <v>38169</v>
      </c>
      <c r="H1378" s="2">
        <v>44347</v>
      </c>
      <c r="I1378" t="s">
        <v>226</v>
      </c>
      <c r="J1378" t="s">
        <v>211</v>
      </c>
      <c r="K1378" t="s">
        <v>1925</v>
      </c>
      <c r="L1378" t="s">
        <v>213</v>
      </c>
      <c r="O1378">
        <v>0</v>
      </c>
      <c r="Q1378" s="2"/>
      <c r="S1378">
        <v>0</v>
      </c>
      <c r="T1378" t="s">
        <v>213</v>
      </c>
      <c r="W1378" t="s">
        <v>214</v>
      </c>
      <c r="X1378">
        <v>0</v>
      </c>
    </row>
    <row r="1379" spans="1:24" x14ac:dyDescent="0.25">
      <c r="A1379">
        <v>1698</v>
      </c>
      <c r="B1379" t="s">
        <v>3390</v>
      </c>
      <c r="C1379" t="s">
        <v>3391</v>
      </c>
      <c r="D1379" t="s">
        <v>256</v>
      </c>
      <c r="G1379" s="2">
        <v>38169</v>
      </c>
      <c r="H1379" s="2"/>
      <c r="I1379" t="s">
        <v>226</v>
      </c>
      <c r="J1379" t="s">
        <v>211</v>
      </c>
      <c r="K1379" t="s">
        <v>1929</v>
      </c>
      <c r="L1379" t="s">
        <v>213</v>
      </c>
      <c r="O1379">
        <v>0</v>
      </c>
      <c r="Q1379" s="2"/>
      <c r="S1379">
        <v>0</v>
      </c>
      <c r="T1379" t="s">
        <v>213</v>
      </c>
      <c r="W1379" t="s">
        <v>214</v>
      </c>
      <c r="X1379">
        <v>0</v>
      </c>
    </row>
    <row r="1380" spans="1:24" x14ac:dyDescent="0.25">
      <c r="A1380">
        <v>1699</v>
      </c>
      <c r="B1380" t="s">
        <v>3392</v>
      </c>
      <c r="C1380" t="s">
        <v>3393</v>
      </c>
      <c r="D1380" t="s">
        <v>256</v>
      </c>
      <c r="G1380" s="2">
        <v>39569</v>
      </c>
      <c r="H1380" s="2"/>
      <c r="I1380" t="s">
        <v>226</v>
      </c>
      <c r="J1380" t="s">
        <v>211</v>
      </c>
      <c r="K1380" t="s">
        <v>1940</v>
      </c>
      <c r="L1380" t="s">
        <v>213</v>
      </c>
      <c r="O1380">
        <v>0</v>
      </c>
      <c r="Q1380" s="2"/>
      <c r="S1380">
        <v>0</v>
      </c>
      <c r="T1380" t="s">
        <v>213</v>
      </c>
      <c r="W1380" t="s">
        <v>214</v>
      </c>
      <c r="X1380">
        <v>0</v>
      </c>
    </row>
    <row r="1381" spans="1:24" x14ac:dyDescent="0.25">
      <c r="A1381">
        <v>1700</v>
      </c>
      <c r="B1381" t="s">
        <v>3394</v>
      </c>
      <c r="C1381" t="s">
        <v>3395</v>
      </c>
      <c r="D1381" t="s">
        <v>256</v>
      </c>
      <c r="G1381" s="2">
        <v>38169</v>
      </c>
      <c r="H1381" s="2"/>
      <c r="I1381" t="s">
        <v>226</v>
      </c>
      <c r="J1381" t="s">
        <v>211</v>
      </c>
      <c r="K1381" t="s">
        <v>1936</v>
      </c>
      <c r="L1381" t="s">
        <v>213</v>
      </c>
      <c r="O1381">
        <v>0</v>
      </c>
      <c r="Q1381" s="2"/>
      <c r="S1381">
        <v>0</v>
      </c>
      <c r="T1381" t="s">
        <v>213</v>
      </c>
      <c r="W1381" t="s">
        <v>214</v>
      </c>
      <c r="X1381">
        <v>0</v>
      </c>
    </row>
    <row r="1382" spans="1:24" x14ac:dyDescent="0.25">
      <c r="A1382">
        <v>1701</v>
      </c>
      <c r="B1382" t="s">
        <v>3396</v>
      </c>
      <c r="C1382" t="s">
        <v>3397</v>
      </c>
      <c r="D1382" t="s">
        <v>256</v>
      </c>
      <c r="G1382" s="2">
        <v>38169</v>
      </c>
      <c r="H1382" s="2"/>
      <c r="I1382" t="s">
        <v>226</v>
      </c>
      <c r="J1382" t="s">
        <v>211</v>
      </c>
      <c r="K1382" t="s">
        <v>2895</v>
      </c>
      <c r="L1382" t="s">
        <v>213</v>
      </c>
      <c r="O1382">
        <v>0</v>
      </c>
      <c r="Q1382" s="2"/>
      <c r="S1382">
        <v>0</v>
      </c>
      <c r="T1382" t="s">
        <v>213</v>
      </c>
      <c r="W1382" t="s">
        <v>214</v>
      </c>
      <c r="X1382">
        <v>0</v>
      </c>
    </row>
    <row r="1383" spans="1:24" x14ac:dyDescent="0.25">
      <c r="A1383">
        <v>1702</v>
      </c>
      <c r="B1383" t="s">
        <v>3398</v>
      </c>
      <c r="C1383" t="s">
        <v>3399</v>
      </c>
      <c r="D1383" t="s">
        <v>256</v>
      </c>
      <c r="G1383" s="2">
        <v>40544</v>
      </c>
      <c r="H1383" s="2"/>
      <c r="I1383" t="s">
        <v>226</v>
      </c>
      <c r="J1383" t="s">
        <v>211</v>
      </c>
      <c r="K1383" t="s">
        <v>1199</v>
      </c>
      <c r="L1383" t="s">
        <v>213</v>
      </c>
      <c r="O1383">
        <v>0</v>
      </c>
      <c r="Q1383" s="2"/>
      <c r="S1383">
        <v>0</v>
      </c>
      <c r="T1383" t="s">
        <v>213</v>
      </c>
      <c r="W1383" t="s">
        <v>214</v>
      </c>
      <c r="X1383">
        <v>0</v>
      </c>
    </row>
    <row r="1384" spans="1:24" x14ac:dyDescent="0.25">
      <c r="A1384">
        <v>1704</v>
      </c>
      <c r="B1384" t="s">
        <v>3400</v>
      </c>
      <c r="C1384" t="s">
        <v>3401</v>
      </c>
      <c r="D1384" t="s">
        <v>256</v>
      </c>
      <c r="F1384" t="s">
        <v>1209</v>
      </c>
      <c r="G1384" s="2">
        <v>40422</v>
      </c>
      <c r="H1384" s="2"/>
      <c r="I1384" t="s">
        <v>226</v>
      </c>
      <c r="J1384" t="s">
        <v>211</v>
      </c>
      <c r="K1384" t="s">
        <v>1206</v>
      </c>
      <c r="L1384" t="s">
        <v>213</v>
      </c>
      <c r="O1384">
        <v>0</v>
      </c>
      <c r="Q1384" s="2"/>
      <c r="S1384">
        <v>0</v>
      </c>
      <c r="T1384" t="s">
        <v>213</v>
      </c>
      <c r="W1384" t="s">
        <v>214</v>
      </c>
      <c r="X1384">
        <v>0</v>
      </c>
    </row>
    <row r="1385" spans="1:24" x14ac:dyDescent="0.25">
      <c r="A1385">
        <v>1706</v>
      </c>
      <c r="B1385" t="s">
        <v>3402</v>
      </c>
      <c r="C1385" t="s">
        <v>3403</v>
      </c>
      <c r="D1385" t="s">
        <v>256</v>
      </c>
      <c r="G1385" s="2">
        <v>38169</v>
      </c>
      <c r="H1385" s="2">
        <v>44895</v>
      </c>
      <c r="I1385" t="s">
        <v>226</v>
      </c>
      <c r="J1385" t="s">
        <v>211</v>
      </c>
      <c r="K1385" t="s">
        <v>1943</v>
      </c>
      <c r="L1385" t="s">
        <v>213</v>
      </c>
      <c r="O1385">
        <v>0</v>
      </c>
      <c r="Q1385" s="2"/>
      <c r="S1385">
        <v>0</v>
      </c>
      <c r="T1385" t="s">
        <v>213</v>
      </c>
      <c r="W1385" t="s">
        <v>214</v>
      </c>
      <c r="X1385">
        <v>0</v>
      </c>
    </row>
    <row r="1386" spans="1:24" x14ac:dyDescent="0.25">
      <c r="A1386">
        <v>1707</v>
      </c>
      <c r="B1386" t="s">
        <v>3404</v>
      </c>
      <c r="C1386" t="s">
        <v>3405</v>
      </c>
      <c r="D1386" t="s">
        <v>256</v>
      </c>
      <c r="G1386" s="2">
        <v>38412</v>
      </c>
      <c r="H1386" s="2">
        <v>41486</v>
      </c>
      <c r="I1386" t="s">
        <v>226</v>
      </c>
      <c r="J1386" t="s">
        <v>211</v>
      </c>
      <c r="K1386" t="s">
        <v>1948</v>
      </c>
      <c r="L1386" t="s">
        <v>213</v>
      </c>
      <c r="O1386">
        <v>0</v>
      </c>
      <c r="Q1386" s="2"/>
      <c r="S1386">
        <v>0</v>
      </c>
      <c r="T1386" t="s">
        <v>213</v>
      </c>
      <c r="W1386" t="s">
        <v>214</v>
      </c>
      <c r="X1386">
        <v>0</v>
      </c>
    </row>
    <row r="1387" spans="1:24" x14ac:dyDescent="0.25">
      <c r="A1387">
        <v>1708</v>
      </c>
      <c r="B1387" t="s">
        <v>3406</v>
      </c>
      <c r="C1387" t="s">
        <v>3407</v>
      </c>
      <c r="D1387" t="s">
        <v>256</v>
      </c>
      <c r="G1387" s="2">
        <v>40544</v>
      </c>
      <c r="H1387" s="2"/>
      <c r="I1387" t="s">
        <v>226</v>
      </c>
      <c r="J1387" t="s">
        <v>211</v>
      </c>
      <c r="K1387" t="s">
        <v>2873</v>
      </c>
      <c r="L1387" t="s">
        <v>213</v>
      </c>
      <c r="O1387">
        <v>0</v>
      </c>
      <c r="Q1387" s="2"/>
      <c r="S1387">
        <v>0</v>
      </c>
      <c r="T1387" t="s">
        <v>213</v>
      </c>
      <c r="W1387" t="s">
        <v>214</v>
      </c>
      <c r="X1387">
        <v>0</v>
      </c>
    </row>
    <row r="1388" spans="1:24" x14ac:dyDescent="0.25">
      <c r="A1388">
        <v>1709</v>
      </c>
      <c r="B1388" t="s">
        <v>3408</v>
      </c>
      <c r="C1388" t="s">
        <v>3409</v>
      </c>
      <c r="D1388" t="s">
        <v>256</v>
      </c>
      <c r="G1388" s="2">
        <v>43282</v>
      </c>
      <c r="H1388" s="2"/>
      <c r="I1388" t="s">
        <v>226</v>
      </c>
      <c r="J1388" t="s">
        <v>211</v>
      </c>
      <c r="K1388" t="s">
        <v>2917</v>
      </c>
      <c r="L1388" t="s">
        <v>213</v>
      </c>
      <c r="O1388">
        <v>0</v>
      </c>
      <c r="Q1388" s="2">
        <v>39083</v>
      </c>
      <c r="S1388">
        <v>0</v>
      </c>
      <c r="T1388" t="s">
        <v>213</v>
      </c>
      <c r="W1388" t="s">
        <v>214</v>
      </c>
      <c r="X1388">
        <v>0</v>
      </c>
    </row>
    <row r="1389" spans="1:24" x14ac:dyDescent="0.25">
      <c r="A1389">
        <v>1711</v>
      </c>
      <c r="B1389" t="s">
        <v>3410</v>
      </c>
      <c r="C1389" t="s">
        <v>3411</v>
      </c>
      <c r="D1389" t="s">
        <v>251</v>
      </c>
      <c r="G1389" s="2">
        <v>40087</v>
      </c>
      <c r="H1389" s="2">
        <v>43738</v>
      </c>
      <c r="I1389" t="s">
        <v>226</v>
      </c>
      <c r="J1389" t="s">
        <v>211</v>
      </c>
      <c r="K1389" t="s">
        <v>2876</v>
      </c>
      <c r="L1389" t="s">
        <v>213</v>
      </c>
      <c r="O1389">
        <v>0</v>
      </c>
      <c r="Q1389" s="2"/>
      <c r="S1389">
        <v>0</v>
      </c>
      <c r="T1389" t="s">
        <v>213</v>
      </c>
      <c r="W1389" t="s">
        <v>214</v>
      </c>
      <c r="X1389">
        <v>0</v>
      </c>
    </row>
    <row r="1390" spans="1:24" x14ac:dyDescent="0.25">
      <c r="A1390">
        <v>1712</v>
      </c>
      <c r="B1390" t="s">
        <v>3412</v>
      </c>
      <c r="C1390" t="s">
        <v>3413</v>
      </c>
      <c r="D1390" t="s">
        <v>251</v>
      </c>
      <c r="G1390" s="2">
        <v>38169</v>
      </c>
      <c r="H1390" s="2"/>
      <c r="I1390" t="s">
        <v>226</v>
      </c>
      <c r="J1390" t="s">
        <v>211</v>
      </c>
      <c r="K1390" t="s">
        <v>2880</v>
      </c>
      <c r="L1390" t="s">
        <v>213</v>
      </c>
      <c r="O1390">
        <v>0</v>
      </c>
      <c r="Q1390" s="2"/>
      <c r="S1390">
        <v>0</v>
      </c>
      <c r="T1390" t="s">
        <v>213</v>
      </c>
      <c r="W1390" t="s">
        <v>214</v>
      </c>
      <c r="X1390">
        <v>0</v>
      </c>
    </row>
    <row r="1391" spans="1:24" x14ac:dyDescent="0.25">
      <c r="A1391">
        <v>1713</v>
      </c>
      <c r="B1391" t="s">
        <v>3414</v>
      </c>
      <c r="C1391" t="s">
        <v>3415</v>
      </c>
      <c r="D1391" t="s">
        <v>251</v>
      </c>
      <c r="G1391" s="2">
        <v>39083</v>
      </c>
      <c r="H1391" s="2">
        <v>43281</v>
      </c>
      <c r="I1391" t="s">
        <v>226</v>
      </c>
      <c r="J1391" t="s">
        <v>211</v>
      </c>
      <c r="K1391" t="s">
        <v>1961</v>
      </c>
      <c r="L1391" t="s">
        <v>213</v>
      </c>
      <c r="O1391">
        <v>0</v>
      </c>
      <c r="Q1391" s="2"/>
      <c r="S1391">
        <v>0</v>
      </c>
      <c r="T1391" t="s">
        <v>213</v>
      </c>
      <c r="W1391" t="s">
        <v>214</v>
      </c>
      <c r="X1391">
        <v>0</v>
      </c>
    </row>
    <row r="1392" spans="1:24" x14ac:dyDescent="0.25">
      <c r="A1392">
        <v>1714</v>
      </c>
      <c r="B1392" t="s">
        <v>3416</v>
      </c>
      <c r="C1392" t="s">
        <v>3417</v>
      </c>
      <c r="D1392" t="s">
        <v>251</v>
      </c>
      <c r="G1392" s="2">
        <v>43282</v>
      </c>
      <c r="H1392" s="2"/>
      <c r="I1392" t="s">
        <v>226</v>
      </c>
      <c r="J1392" t="s">
        <v>211</v>
      </c>
      <c r="K1392" t="s">
        <v>2917</v>
      </c>
      <c r="L1392" t="s">
        <v>213</v>
      </c>
      <c r="O1392">
        <v>0</v>
      </c>
      <c r="Q1392" s="2">
        <v>39083</v>
      </c>
      <c r="S1392">
        <v>0</v>
      </c>
      <c r="T1392" t="s">
        <v>213</v>
      </c>
      <c r="W1392" t="s">
        <v>214</v>
      </c>
      <c r="X1392">
        <v>0</v>
      </c>
    </row>
    <row r="1393" spans="1:24" x14ac:dyDescent="0.25">
      <c r="A1393">
        <v>1715</v>
      </c>
      <c r="B1393" t="s">
        <v>3418</v>
      </c>
      <c r="C1393" t="s">
        <v>3419</v>
      </c>
      <c r="D1393" t="s">
        <v>251</v>
      </c>
      <c r="G1393" s="2">
        <v>39083</v>
      </c>
      <c r="H1393" s="2">
        <v>46022</v>
      </c>
      <c r="I1393" t="s">
        <v>226</v>
      </c>
      <c r="J1393" t="s">
        <v>211</v>
      </c>
      <c r="K1393" t="s">
        <v>2898</v>
      </c>
      <c r="L1393" t="s">
        <v>213</v>
      </c>
      <c r="O1393">
        <v>0</v>
      </c>
      <c r="Q1393" s="2"/>
      <c r="S1393">
        <v>0</v>
      </c>
      <c r="T1393" t="s">
        <v>213</v>
      </c>
      <c r="W1393" t="s">
        <v>214</v>
      </c>
      <c r="X1393">
        <v>0</v>
      </c>
    </row>
    <row r="1394" spans="1:24" x14ac:dyDescent="0.25">
      <c r="A1394">
        <v>1716</v>
      </c>
      <c r="B1394" t="s">
        <v>3420</v>
      </c>
      <c r="C1394" t="s">
        <v>3421</v>
      </c>
      <c r="D1394" t="s">
        <v>251</v>
      </c>
      <c r="G1394" s="2">
        <v>38169</v>
      </c>
      <c r="H1394" s="2">
        <v>39113</v>
      </c>
      <c r="I1394" t="s">
        <v>226</v>
      </c>
      <c r="J1394" t="s">
        <v>211</v>
      </c>
      <c r="K1394" t="s">
        <v>3387</v>
      </c>
      <c r="L1394" t="s">
        <v>213</v>
      </c>
      <c r="O1394">
        <v>0</v>
      </c>
      <c r="Q1394" s="2"/>
      <c r="S1394">
        <v>0</v>
      </c>
      <c r="T1394" t="s">
        <v>213</v>
      </c>
      <c r="W1394" t="s">
        <v>214</v>
      </c>
      <c r="X1394">
        <v>0</v>
      </c>
    </row>
    <row r="1395" spans="1:24" x14ac:dyDescent="0.25">
      <c r="A1395">
        <v>1717</v>
      </c>
      <c r="B1395" t="s">
        <v>3422</v>
      </c>
      <c r="C1395" t="s">
        <v>3423</v>
      </c>
      <c r="D1395" t="s">
        <v>251</v>
      </c>
      <c r="G1395" s="2">
        <v>38169</v>
      </c>
      <c r="H1395" s="2">
        <v>44347</v>
      </c>
      <c r="I1395" t="s">
        <v>226</v>
      </c>
      <c r="J1395" t="s">
        <v>211</v>
      </c>
      <c r="K1395" t="s">
        <v>1925</v>
      </c>
      <c r="L1395" t="s">
        <v>213</v>
      </c>
      <c r="O1395">
        <v>0</v>
      </c>
      <c r="Q1395" s="2"/>
      <c r="S1395">
        <v>0</v>
      </c>
      <c r="T1395" t="s">
        <v>213</v>
      </c>
      <c r="W1395" t="s">
        <v>214</v>
      </c>
      <c r="X1395">
        <v>0</v>
      </c>
    </row>
    <row r="1396" spans="1:24" x14ac:dyDescent="0.25">
      <c r="A1396">
        <v>1718</v>
      </c>
      <c r="B1396" t="s">
        <v>3424</v>
      </c>
      <c r="C1396" t="s">
        <v>3425</v>
      </c>
      <c r="D1396" t="s">
        <v>251</v>
      </c>
      <c r="G1396" s="2">
        <v>38169</v>
      </c>
      <c r="H1396" s="2"/>
      <c r="I1396" t="s">
        <v>226</v>
      </c>
      <c r="J1396" t="s">
        <v>211</v>
      </c>
      <c r="K1396" t="s">
        <v>1929</v>
      </c>
      <c r="L1396" t="s">
        <v>213</v>
      </c>
      <c r="O1396">
        <v>0</v>
      </c>
      <c r="Q1396" s="2"/>
      <c r="S1396">
        <v>0</v>
      </c>
      <c r="T1396" t="s">
        <v>213</v>
      </c>
      <c r="W1396" t="s">
        <v>214</v>
      </c>
      <c r="X1396">
        <v>0</v>
      </c>
    </row>
    <row r="1397" spans="1:24" x14ac:dyDescent="0.25">
      <c r="A1397">
        <v>1719</v>
      </c>
      <c r="B1397" t="s">
        <v>3426</v>
      </c>
      <c r="C1397" t="s">
        <v>3427</v>
      </c>
      <c r="D1397" t="s">
        <v>251</v>
      </c>
      <c r="G1397" s="2">
        <v>38169</v>
      </c>
      <c r="H1397" s="2"/>
      <c r="I1397" t="s">
        <v>226</v>
      </c>
      <c r="J1397" t="s">
        <v>211</v>
      </c>
      <c r="K1397" t="s">
        <v>1933</v>
      </c>
      <c r="L1397" t="s">
        <v>213</v>
      </c>
      <c r="O1397">
        <v>0</v>
      </c>
      <c r="Q1397" s="2"/>
      <c r="S1397">
        <v>0</v>
      </c>
      <c r="T1397" t="s">
        <v>213</v>
      </c>
      <c r="W1397" t="s">
        <v>214</v>
      </c>
      <c r="X1397">
        <v>0</v>
      </c>
    </row>
    <row r="1398" spans="1:24" x14ac:dyDescent="0.25">
      <c r="A1398">
        <v>1720</v>
      </c>
      <c r="B1398" t="s">
        <v>3428</v>
      </c>
      <c r="C1398" t="s">
        <v>3429</v>
      </c>
      <c r="D1398" t="s">
        <v>251</v>
      </c>
      <c r="G1398" s="2">
        <v>38169</v>
      </c>
      <c r="H1398" s="2"/>
      <c r="I1398" t="s">
        <v>226</v>
      </c>
      <c r="J1398" t="s">
        <v>211</v>
      </c>
      <c r="K1398" t="s">
        <v>624</v>
      </c>
      <c r="L1398" t="s">
        <v>213</v>
      </c>
      <c r="O1398">
        <v>0</v>
      </c>
      <c r="Q1398" s="2"/>
      <c r="S1398">
        <v>0</v>
      </c>
      <c r="T1398" t="s">
        <v>213</v>
      </c>
      <c r="W1398" t="s">
        <v>214</v>
      </c>
      <c r="X1398">
        <v>0</v>
      </c>
    </row>
    <row r="1399" spans="1:24" x14ac:dyDescent="0.25">
      <c r="A1399">
        <v>1721</v>
      </c>
      <c r="B1399" t="s">
        <v>3430</v>
      </c>
      <c r="C1399" t="s">
        <v>3431</v>
      </c>
      <c r="D1399" t="s">
        <v>251</v>
      </c>
      <c r="G1399" s="2">
        <v>38169</v>
      </c>
      <c r="H1399" s="2"/>
      <c r="I1399" t="s">
        <v>226</v>
      </c>
      <c r="J1399" t="s">
        <v>211</v>
      </c>
      <c r="K1399" t="s">
        <v>1936</v>
      </c>
      <c r="L1399" t="s">
        <v>213</v>
      </c>
      <c r="O1399">
        <v>0</v>
      </c>
      <c r="Q1399" s="2"/>
      <c r="S1399">
        <v>0</v>
      </c>
      <c r="T1399" t="s">
        <v>213</v>
      </c>
      <c r="W1399" t="s">
        <v>214</v>
      </c>
      <c r="X1399">
        <v>0</v>
      </c>
    </row>
    <row r="1400" spans="1:24" x14ac:dyDescent="0.25">
      <c r="A1400">
        <v>1722</v>
      </c>
      <c r="B1400" t="s">
        <v>3432</v>
      </c>
      <c r="C1400" t="s">
        <v>3433</v>
      </c>
      <c r="D1400" t="s">
        <v>251</v>
      </c>
      <c r="G1400" s="2">
        <v>38169</v>
      </c>
      <c r="H1400" s="2"/>
      <c r="I1400" t="s">
        <v>226</v>
      </c>
      <c r="J1400" t="s">
        <v>211</v>
      </c>
      <c r="K1400" t="s">
        <v>2895</v>
      </c>
      <c r="L1400" t="s">
        <v>213</v>
      </c>
      <c r="O1400">
        <v>0</v>
      </c>
      <c r="Q1400" s="2"/>
      <c r="S1400">
        <v>0</v>
      </c>
      <c r="T1400" t="s">
        <v>213</v>
      </c>
      <c r="W1400" t="s">
        <v>214</v>
      </c>
      <c r="X1400">
        <v>0</v>
      </c>
    </row>
    <row r="1401" spans="1:24" x14ac:dyDescent="0.25">
      <c r="A1401">
        <v>1452</v>
      </c>
      <c r="B1401" t="s">
        <v>3434</v>
      </c>
      <c r="C1401" t="s">
        <v>3435</v>
      </c>
      <c r="D1401" t="s">
        <v>389</v>
      </c>
      <c r="F1401" t="s">
        <v>3436</v>
      </c>
      <c r="G1401" s="2">
        <v>39083</v>
      </c>
      <c r="H1401" s="2"/>
      <c r="I1401" t="s">
        <v>226</v>
      </c>
      <c r="J1401" t="s">
        <v>211</v>
      </c>
      <c r="K1401" t="s">
        <v>2040</v>
      </c>
      <c r="L1401" t="s">
        <v>213</v>
      </c>
      <c r="M1401" t="s">
        <v>3437</v>
      </c>
      <c r="O1401">
        <v>0</v>
      </c>
      <c r="P1401" t="s">
        <v>392</v>
      </c>
      <c r="Q1401" s="2"/>
      <c r="R1401" t="s">
        <v>3438</v>
      </c>
      <c r="S1401">
        <v>0</v>
      </c>
      <c r="T1401" t="s">
        <v>213</v>
      </c>
      <c r="W1401" t="s">
        <v>214</v>
      </c>
      <c r="X1401">
        <v>0</v>
      </c>
    </row>
    <row r="1402" spans="1:24" x14ac:dyDescent="0.25">
      <c r="A1402">
        <v>1468</v>
      </c>
      <c r="B1402" t="s">
        <v>3439</v>
      </c>
      <c r="C1402" t="s">
        <v>3440</v>
      </c>
      <c r="D1402" t="s">
        <v>412</v>
      </c>
      <c r="G1402" s="2">
        <v>36861</v>
      </c>
      <c r="H1402" s="2">
        <v>42947</v>
      </c>
      <c r="I1402" t="s">
        <v>226</v>
      </c>
      <c r="J1402" t="s">
        <v>211</v>
      </c>
      <c r="K1402" t="s">
        <v>723</v>
      </c>
      <c r="L1402" t="s">
        <v>213</v>
      </c>
      <c r="O1402">
        <v>28</v>
      </c>
      <c r="Q1402" s="2"/>
      <c r="S1402">
        <v>0</v>
      </c>
      <c r="T1402" t="s">
        <v>213</v>
      </c>
      <c r="W1402" t="s">
        <v>214</v>
      </c>
      <c r="X1402">
        <v>0</v>
      </c>
    </row>
    <row r="1403" spans="1:24" x14ac:dyDescent="0.25">
      <c r="A1403">
        <v>1469</v>
      </c>
      <c r="B1403" t="s">
        <v>3441</v>
      </c>
      <c r="C1403" t="s">
        <v>3442</v>
      </c>
      <c r="D1403" t="s">
        <v>412</v>
      </c>
      <c r="G1403" s="2">
        <v>37459</v>
      </c>
      <c r="H1403" s="2">
        <v>41152</v>
      </c>
      <c r="I1403" t="s">
        <v>226</v>
      </c>
      <c r="J1403" t="s">
        <v>211</v>
      </c>
      <c r="K1403" t="s">
        <v>583</v>
      </c>
      <c r="L1403" t="s">
        <v>213</v>
      </c>
      <c r="O1403">
        <v>28</v>
      </c>
      <c r="Q1403" s="2"/>
      <c r="S1403">
        <v>0</v>
      </c>
      <c r="T1403" t="s">
        <v>213</v>
      </c>
      <c r="W1403" t="s">
        <v>214</v>
      </c>
      <c r="X1403">
        <v>0</v>
      </c>
    </row>
    <row r="1404" spans="1:24" x14ac:dyDescent="0.25">
      <c r="A1404">
        <v>1470</v>
      </c>
      <c r="B1404" t="s">
        <v>3443</v>
      </c>
      <c r="C1404" t="s">
        <v>3444</v>
      </c>
      <c r="D1404" t="s">
        <v>412</v>
      </c>
      <c r="G1404" s="2">
        <v>38718</v>
      </c>
      <c r="H1404" s="2"/>
      <c r="I1404" t="s">
        <v>226</v>
      </c>
      <c r="J1404" t="s">
        <v>211</v>
      </c>
      <c r="K1404" t="s">
        <v>713</v>
      </c>
      <c r="L1404" t="s">
        <v>213</v>
      </c>
      <c r="O1404">
        <v>28</v>
      </c>
      <c r="Q1404" s="2"/>
      <c r="S1404">
        <v>0</v>
      </c>
      <c r="T1404" t="s">
        <v>213</v>
      </c>
      <c r="W1404" t="s">
        <v>214</v>
      </c>
      <c r="X1404">
        <v>0</v>
      </c>
    </row>
    <row r="1405" spans="1:24" x14ac:dyDescent="0.25">
      <c r="A1405">
        <v>1471</v>
      </c>
      <c r="B1405" t="s">
        <v>3445</v>
      </c>
      <c r="C1405" t="s">
        <v>3446</v>
      </c>
      <c r="D1405" t="s">
        <v>245</v>
      </c>
      <c r="G1405" s="2">
        <v>39882</v>
      </c>
      <c r="H1405" s="2">
        <v>43465</v>
      </c>
      <c r="I1405" t="s">
        <v>226</v>
      </c>
      <c r="J1405" t="s">
        <v>211</v>
      </c>
      <c r="K1405" t="s">
        <v>259</v>
      </c>
      <c r="L1405" t="s">
        <v>213</v>
      </c>
      <c r="O1405">
        <v>2630</v>
      </c>
      <c r="Q1405" s="2"/>
      <c r="S1405">
        <v>0</v>
      </c>
      <c r="T1405" t="s">
        <v>213</v>
      </c>
      <c r="W1405" t="s">
        <v>214</v>
      </c>
      <c r="X1405">
        <v>0</v>
      </c>
    </row>
    <row r="1406" spans="1:24" x14ac:dyDescent="0.25">
      <c r="A1406">
        <v>1472</v>
      </c>
      <c r="B1406" t="s">
        <v>3447</v>
      </c>
      <c r="C1406" t="s">
        <v>3448</v>
      </c>
      <c r="D1406" t="s">
        <v>245</v>
      </c>
      <c r="G1406" s="2">
        <v>37257</v>
      </c>
      <c r="H1406" s="2">
        <v>41729</v>
      </c>
      <c r="I1406" t="s">
        <v>226</v>
      </c>
      <c r="J1406" t="s">
        <v>211</v>
      </c>
      <c r="K1406" t="s">
        <v>271</v>
      </c>
      <c r="L1406" t="s">
        <v>213</v>
      </c>
      <c r="O1406">
        <v>35</v>
      </c>
      <c r="Q1406" s="2"/>
      <c r="S1406">
        <v>0</v>
      </c>
      <c r="T1406" t="s">
        <v>213</v>
      </c>
      <c r="W1406" t="s">
        <v>214</v>
      </c>
      <c r="X1406">
        <v>0</v>
      </c>
    </row>
    <row r="1407" spans="1:24" x14ac:dyDescent="0.25">
      <c r="A1407">
        <v>1473</v>
      </c>
      <c r="B1407" t="s">
        <v>3449</v>
      </c>
      <c r="C1407" t="s">
        <v>3450</v>
      </c>
      <c r="D1407" t="s">
        <v>412</v>
      </c>
      <c r="G1407" s="2">
        <v>37257</v>
      </c>
      <c r="H1407" s="2">
        <v>41729</v>
      </c>
      <c r="I1407" t="s">
        <v>226</v>
      </c>
      <c r="J1407" t="s">
        <v>211</v>
      </c>
      <c r="K1407" t="s">
        <v>271</v>
      </c>
      <c r="L1407" t="s">
        <v>213</v>
      </c>
      <c r="O1407">
        <v>1044</v>
      </c>
      <c r="Q1407" s="2"/>
      <c r="S1407">
        <v>0</v>
      </c>
      <c r="T1407" t="s">
        <v>213</v>
      </c>
      <c r="W1407" t="s">
        <v>214</v>
      </c>
      <c r="X1407">
        <v>0</v>
      </c>
    </row>
    <row r="1408" spans="1:24" x14ac:dyDescent="0.25">
      <c r="A1408">
        <v>1474</v>
      </c>
      <c r="B1408" t="s">
        <v>3451</v>
      </c>
      <c r="C1408" t="s">
        <v>3452</v>
      </c>
      <c r="D1408" t="s">
        <v>412</v>
      </c>
      <c r="G1408" s="2">
        <v>37259</v>
      </c>
      <c r="H1408" s="2"/>
      <c r="I1408" t="s">
        <v>226</v>
      </c>
      <c r="J1408" t="s">
        <v>211</v>
      </c>
      <c r="K1408" t="s">
        <v>137</v>
      </c>
      <c r="L1408" t="s">
        <v>213</v>
      </c>
      <c r="O1408">
        <v>3321</v>
      </c>
      <c r="Q1408" s="2"/>
      <c r="S1408">
        <v>0</v>
      </c>
      <c r="T1408" t="s">
        <v>213</v>
      </c>
      <c r="W1408" t="s">
        <v>214</v>
      </c>
      <c r="X1408">
        <v>0</v>
      </c>
    </row>
    <row r="1409" spans="1:24" x14ac:dyDescent="0.25">
      <c r="A1409">
        <v>1475</v>
      </c>
      <c r="B1409" t="s">
        <v>3453</v>
      </c>
      <c r="C1409" t="s">
        <v>3454</v>
      </c>
      <c r="D1409" t="s">
        <v>412</v>
      </c>
      <c r="G1409" s="2">
        <v>39356</v>
      </c>
      <c r="H1409" s="2">
        <v>40847</v>
      </c>
      <c r="I1409" t="s">
        <v>226</v>
      </c>
      <c r="J1409" t="s">
        <v>211</v>
      </c>
      <c r="K1409" t="s">
        <v>476</v>
      </c>
      <c r="L1409" t="s">
        <v>213</v>
      </c>
      <c r="O1409">
        <v>28</v>
      </c>
      <c r="Q1409" s="2"/>
      <c r="S1409">
        <v>0</v>
      </c>
      <c r="T1409" t="s">
        <v>213</v>
      </c>
      <c r="W1409" t="s">
        <v>214</v>
      </c>
      <c r="X1409">
        <v>0</v>
      </c>
    </row>
    <row r="1410" spans="1:24" x14ac:dyDescent="0.25">
      <c r="A1410">
        <v>1476</v>
      </c>
      <c r="B1410" t="s">
        <v>3455</v>
      </c>
      <c r="C1410" t="s">
        <v>3456</v>
      </c>
      <c r="D1410" t="s">
        <v>245</v>
      </c>
      <c r="G1410" s="2">
        <v>38169</v>
      </c>
      <c r="H1410" s="2">
        <v>44377</v>
      </c>
      <c r="I1410" t="s">
        <v>226</v>
      </c>
      <c r="J1410" t="s">
        <v>211</v>
      </c>
      <c r="K1410" t="s">
        <v>849</v>
      </c>
      <c r="L1410" t="s">
        <v>213</v>
      </c>
      <c r="O1410">
        <v>1455</v>
      </c>
      <c r="Q1410" s="2"/>
      <c r="S1410">
        <v>0</v>
      </c>
      <c r="T1410" t="s">
        <v>213</v>
      </c>
      <c r="W1410" t="s">
        <v>214</v>
      </c>
      <c r="X1410">
        <v>0</v>
      </c>
    </row>
    <row r="1411" spans="1:24" x14ac:dyDescent="0.25">
      <c r="A1411">
        <v>1477</v>
      </c>
      <c r="B1411" t="s">
        <v>3457</v>
      </c>
      <c r="C1411" t="s">
        <v>3458</v>
      </c>
      <c r="D1411" t="s">
        <v>412</v>
      </c>
      <c r="G1411" s="2">
        <v>38169</v>
      </c>
      <c r="H1411" s="2">
        <v>44377</v>
      </c>
      <c r="I1411" t="s">
        <v>226</v>
      </c>
      <c r="J1411" t="s">
        <v>211</v>
      </c>
      <c r="K1411" t="s">
        <v>849</v>
      </c>
      <c r="L1411" t="s">
        <v>213</v>
      </c>
      <c r="O1411">
        <v>6</v>
      </c>
      <c r="Q1411" s="2"/>
      <c r="S1411">
        <v>0</v>
      </c>
      <c r="T1411" t="s">
        <v>213</v>
      </c>
      <c r="W1411" t="s">
        <v>214</v>
      </c>
      <c r="X1411">
        <v>0</v>
      </c>
    </row>
    <row r="1412" spans="1:24" x14ac:dyDescent="0.25">
      <c r="A1412">
        <v>1478</v>
      </c>
      <c r="B1412" t="s">
        <v>3459</v>
      </c>
      <c r="C1412" t="s">
        <v>3460</v>
      </c>
      <c r="D1412" t="s">
        <v>245</v>
      </c>
      <c r="G1412" s="2">
        <v>39539</v>
      </c>
      <c r="H1412" s="2"/>
      <c r="I1412" t="s">
        <v>226</v>
      </c>
      <c r="J1412" t="s">
        <v>211</v>
      </c>
      <c r="K1412" t="s">
        <v>467</v>
      </c>
      <c r="L1412" t="s">
        <v>213</v>
      </c>
      <c r="O1412">
        <v>33</v>
      </c>
      <c r="Q1412" s="2"/>
      <c r="S1412">
        <v>0</v>
      </c>
      <c r="T1412" t="s">
        <v>213</v>
      </c>
      <c r="W1412" t="s">
        <v>214</v>
      </c>
      <c r="X1412">
        <v>0</v>
      </c>
    </row>
    <row r="1413" spans="1:24" x14ac:dyDescent="0.25">
      <c r="A1413">
        <v>1479</v>
      </c>
      <c r="B1413" t="s">
        <v>3461</v>
      </c>
      <c r="C1413" t="s">
        <v>3462</v>
      </c>
      <c r="D1413" t="s">
        <v>412</v>
      </c>
      <c r="G1413" s="2">
        <v>39539</v>
      </c>
      <c r="H1413" s="2"/>
      <c r="I1413" t="s">
        <v>226</v>
      </c>
      <c r="J1413" t="s">
        <v>211</v>
      </c>
      <c r="K1413" t="s">
        <v>467</v>
      </c>
      <c r="L1413" t="s">
        <v>213</v>
      </c>
      <c r="O1413">
        <v>6</v>
      </c>
      <c r="Q1413" s="2"/>
      <c r="S1413">
        <v>0</v>
      </c>
      <c r="T1413" t="s">
        <v>213</v>
      </c>
      <c r="W1413" t="s">
        <v>214</v>
      </c>
      <c r="X1413">
        <v>0</v>
      </c>
    </row>
    <row r="1414" spans="1:24" x14ac:dyDescent="0.25">
      <c r="A1414">
        <v>1480</v>
      </c>
      <c r="B1414" t="s">
        <v>3463</v>
      </c>
      <c r="C1414" t="s">
        <v>3464</v>
      </c>
      <c r="D1414" t="s">
        <v>389</v>
      </c>
      <c r="F1414" t="s">
        <v>3465</v>
      </c>
      <c r="G1414" s="2">
        <v>38292</v>
      </c>
      <c r="H1414" s="2"/>
      <c r="J1414" t="s">
        <v>211</v>
      </c>
      <c r="K1414" t="s">
        <v>398</v>
      </c>
      <c r="L1414" t="s">
        <v>213</v>
      </c>
      <c r="M1414" t="s">
        <v>3466</v>
      </c>
      <c r="O1414">
        <v>0</v>
      </c>
      <c r="P1414" t="s">
        <v>392</v>
      </c>
      <c r="Q1414" s="2"/>
      <c r="S1414">
        <v>0</v>
      </c>
      <c r="T1414" t="s">
        <v>213</v>
      </c>
      <c r="W1414" t="s">
        <v>214</v>
      </c>
      <c r="X1414">
        <v>0</v>
      </c>
    </row>
    <row r="1415" spans="1:24" x14ac:dyDescent="0.25">
      <c r="A1415">
        <v>1481</v>
      </c>
      <c r="B1415" t="s">
        <v>3467</v>
      </c>
      <c r="C1415" t="s">
        <v>3468</v>
      </c>
      <c r="D1415" t="s">
        <v>914</v>
      </c>
      <c r="G1415" s="2">
        <v>32142</v>
      </c>
      <c r="H1415" s="2"/>
      <c r="J1415" t="s">
        <v>211</v>
      </c>
      <c r="K1415" t="s">
        <v>398</v>
      </c>
      <c r="L1415" t="s">
        <v>213</v>
      </c>
      <c r="M1415" t="s">
        <v>3469</v>
      </c>
      <c r="O1415">
        <v>28</v>
      </c>
      <c r="Q1415" s="2"/>
      <c r="S1415">
        <v>0</v>
      </c>
      <c r="T1415" t="s">
        <v>213</v>
      </c>
      <c r="W1415" t="s">
        <v>214</v>
      </c>
      <c r="X1415">
        <v>0</v>
      </c>
    </row>
    <row r="1416" spans="1:24" x14ac:dyDescent="0.25">
      <c r="A1416">
        <v>1482</v>
      </c>
      <c r="B1416" t="s">
        <v>3470</v>
      </c>
      <c r="C1416" t="s">
        <v>3471</v>
      </c>
      <c r="D1416" t="s">
        <v>245</v>
      </c>
      <c r="G1416" s="2">
        <v>37500</v>
      </c>
      <c r="H1416" s="2"/>
      <c r="I1416" t="s">
        <v>226</v>
      </c>
      <c r="J1416" t="s">
        <v>211</v>
      </c>
      <c r="K1416" t="s">
        <v>464</v>
      </c>
      <c r="L1416" t="s">
        <v>213</v>
      </c>
      <c r="O1416">
        <v>1460</v>
      </c>
      <c r="Q1416" s="2"/>
      <c r="S1416">
        <v>0</v>
      </c>
      <c r="T1416" t="s">
        <v>213</v>
      </c>
      <c r="W1416" t="s">
        <v>214</v>
      </c>
      <c r="X1416">
        <v>0</v>
      </c>
    </row>
    <row r="1417" spans="1:24" x14ac:dyDescent="0.25">
      <c r="A1417">
        <v>1483</v>
      </c>
      <c r="B1417" t="s">
        <v>3472</v>
      </c>
      <c r="C1417" t="s">
        <v>3473</v>
      </c>
      <c r="D1417" t="s">
        <v>412</v>
      </c>
      <c r="G1417" s="2">
        <v>37500</v>
      </c>
      <c r="H1417" s="2"/>
      <c r="I1417" t="s">
        <v>226</v>
      </c>
      <c r="J1417" t="s">
        <v>211</v>
      </c>
      <c r="K1417" t="s">
        <v>464</v>
      </c>
      <c r="L1417" t="s">
        <v>213</v>
      </c>
      <c r="O1417">
        <v>28</v>
      </c>
      <c r="Q1417" s="2"/>
      <c r="S1417">
        <v>0</v>
      </c>
      <c r="T1417" t="s">
        <v>213</v>
      </c>
      <c r="W1417" t="s">
        <v>214</v>
      </c>
      <c r="X1417">
        <v>0</v>
      </c>
    </row>
    <row r="1418" spans="1:24" x14ac:dyDescent="0.25">
      <c r="A1418">
        <v>1484</v>
      </c>
      <c r="B1418" t="s">
        <v>3474</v>
      </c>
      <c r="C1418" t="s">
        <v>3475</v>
      </c>
      <c r="D1418" t="s">
        <v>245</v>
      </c>
      <c r="G1418" s="2">
        <v>35507</v>
      </c>
      <c r="H1418" s="2">
        <v>42035</v>
      </c>
      <c r="I1418" t="s">
        <v>226</v>
      </c>
      <c r="J1418" t="s">
        <v>211</v>
      </c>
      <c r="K1418" t="s">
        <v>2174</v>
      </c>
      <c r="L1418" t="s">
        <v>213</v>
      </c>
      <c r="O1418">
        <v>6</v>
      </c>
      <c r="Q1418" s="2"/>
      <c r="S1418">
        <v>0</v>
      </c>
      <c r="T1418" t="s">
        <v>213</v>
      </c>
      <c r="W1418" t="s">
        <v>214</v>
      </c>
      <c r="X1418">
        <v>0</v>
      </c>
    </row>
    <row r="1419" spans="1:24" x14ac:dyDescent="0.25">
      <c r="A1419">
        <v>1485</v>
      </c>
      <c r="B1419" t="s">
        <v>3476</v>
      </c>
      <c r="C1419" t="s">
        <v>3477</v>
      </c>
      <c r="D1419" t="s">
        <v>412</v>
      </c>
      <c r="G1419" s="2">
        <v>35507</v>
      </c>
      <c r="H1419" s="2">
        <v>42035</v>
      </c>
      <c r="I1419" t="s">
        <v>226</v>
      </c>
      <c r="J1419" t="s">
        <v>211</v>
      </c>
      <c r="K1419" t="s">
        <v>2174</v>
      </c>
      <c r="L1419" t="s">
        <v>213</v>
      </c>
      <c r="O1419">
        <v>188</v>
      </c>
      <c r="Q1419" s="2"/>
      <c r="S1419">
        <v>0</v>
      </c>
      <c r="T1419" t="s">
        <v>213</v>
      </c>
      <c r="W1419" t="s">
        <v>214</v>
      </c>
      <c r="X1419">
        <v>0</v>
      </c>
    </row>
    <row r="1420" spans="1:24" x14ac:dyDescent="0.25">
      <c r="A1420">
        <v>1486</v>
      </c>
      <c r="B1420" t="s">
        <v>3478</v>
      </c>
      <c r="C1420" t="s">
        <v>3479</v>
      </c>
      <c r="D1420" t="s">
        <v>245</v>
      </c>
      <c r="G1420" s="2">
        <v>39387</v>
      </c>
      <c r="H1420" s="2"/>
      <c r="I1420" t="s">
        <v>226</v>
      </c>
      <c r="J1420" t="s">
        <v>211</v>
      </c>
      <c r="K1420" t="s">
        <v>737</v>
      </c>
      <c r="L1420" t="s">
        <v>213</v>
      </c>
      <c r="O1420">
        <v>1488</v>
      </c>
      <c r="Q1420" s="2"/>
      <c r="S1420">
        <v>0</v>
      </c>
      <c r="T1420" t="s">
        <v>213</v>
      </c>
      <c r="W1420" t="s">
        <v>214</v>
      </c>
      <c r="X1420">
        <v>0</v>
      </c>
    </row>
    <row r="1421" spans="1:24" x14ac:dyDescent="0.25">
      <c r="A1421">
        <v>1487</v>
      </c>
      <c r="B1421" t="s">
        <v>3480</v>
      </c>
      <c r="C1421" t="s">
        <v>3481</v>
      </c>
      <c r="D1421" t="s">
        <v>412</v>
      </c>
      <c r="G1421" s="2">
        <v>39387</v>
      </c>
      <c r="H1421" s="2"/>
      <c r="I1421" t="s">
        <v>226</v>
      </c>
      <c r="J1421" t="s">
        <v>211</v>
      </c>
      <c r="K1421" t="s">
        <v>737</v>
      </c>
      <c r="L1421" t="s">
        <v>213</v>
      </c>
      <c r="O1421">
        <v>1454</v>
      </c>
      <c r="Q1421" s="2"/>
      <c r="S1421">
        <v>0</v>
      </c>
      <c r="T1421" t="s">
        <v>213</v>
      </c>
      <c r="W1421" t="s">
        <v>214</v>
      </c>
      <c r="X1421">
        <v>0</v>
      </c>
    </row>
    <row r="1422" spans="1:24" x14ac:dyDescent="0.25">
      <c r="A1422">
        <v>1488</v>
      </c>
      <c r="B1422" t="s">
        <v>3482</v>
      </c>
      <c r="C1422" t="s">
        <v>3483</v>
      </c>
      <c r="D1422" t="s">
        <v>914</v>
      </c>
      <c r="G1422" s="2">
        <v>32142</v>
      </c>
      <c r="H1422" s="2"/>
      <c r="J1422" t="s">
        <v>211</v>
      </c>
      <c r="K1422" t="s">
        <v>398</v>
      </c>
      <c r="L1422" t="s">
        <v>213</v>
      </c>
      <c r="M1422" t="s">
        <v>3484</v>
      </c>
      <c r="O1422">
        <v>28</v>
      </c>
      <c r="Q1422" s="2"/>
      <c r="R1422" t="s">
        <v>3482</v>
      </c>
      <c r="S1422">
        <v>0</v>
      </c>
      <c r="T1422" t="s">
        <v>213</v>
      </c>
      <c r="W1422" t="s">
        <v>214</v>
      </c>
      <c r="X1422">
        <v>0</v>
      </c>
    </row>
    <row r="1423" spans="1:24" x14ac:dyDescent="0.25">
      <c r="A1423">
        <v>1489</v>
      </c>
      <c r="B1423" t="s">
        <v>3485</v>
      </c>
      <c r="C1423" t="s">
        <v>3486</v>
      </c>
      <c r="D1423" t="s">
        <v>245</v>
      </c>
      <c r="G1423" s="2">
        <v>37085</v>
      </c>
      <c r="H1423" s="2"/>
      <c r="I1423" t="s">
        <v>226</v>
      </c>
      <c r="J1423" t="s">
        <v>211</v>
      </c>
      <c r="K1423" t="s">
        <v>2136</v>
      </c>
      <c r="L1423" t="s">
        <v>213</v>
      </c>
      <c r="O1423">
        <v>1460</v>
      </c>
      <c r="Q1423" s="2"/>
      <c r="S1423">
        <v>0</v>
      </c>
      <c r="T1423" t="s">
        <v>213</v>
      </c>
      <c r="W1423" t="s">
        <v>214</v>
      </c>
      <c r="X1423">
        <v>0</v>
      </c>
    </row>
    <row r="1424" spans="1:24" x14ac:dyDescent="0.25">
      <c r="A1424">
        <v>1490</v>
      </c>
      <c r="B1424" t="s">
        <v>3487</v>
      </c>
      <c r="C1424" t="s">
        <v>3488</v>
      </c>
      <c r="D1424" t="s">
        <v>412</v>
      </c>
      <c r="G1424" s="2">
        <v>37085</v>
      </c>
      <c r="H1424" s="2"/>
      <c r="I1424" t="s">
        <v>226</v>
      </c>
      <c r="J1424" t="s">
        <v>211</v>
      </c>
      <c r="K1424" t="s">
        <v>2136</v>
      </c>
      <c r="L1424" t="s">
        <v>213</v>
      </c>
      <c r="O1424">
        <v>28</v>
      </c>
      <c r="Q1424" s="2"/>
      <c r="S1424">
        <v>0</v>
      </c>
      <c r="T1424" t="s">
        <v>213</v>
      </c>
      <c r="W1424" t="s">
        <v>214</v>
      </c>
      <c r="X1424">
        <v>0</v>
      </c>
    </row>
    <row r="1425" spans="1:24" x14ac:dyDescent="0.25">
      <c r="A1425">
        <v>1491</v>
      </c>
      <c r="B1425" t="s">
        <v>3489</v>
      </c>
      <c r="C1425" t="s">
        <v>3490</v>
      </c>
      <c r="D1425" t="s">
        <v>343</v>
      </c>
      <c r="G1425" s="2">
        <v>35431</v>
      </c>
      <c r="H1425" s="2"/>
      <c r="J1425" t="s">
        <v>211</v>
      </c>
      <c r="K1425" t="s">
        <v>405</v>
      </c>
      <c r="L1425" t="s">
        <v>213</v>
      </c>
      <c r="M1425" t="s">
        <v>3491</v>
      </c>
      <c r="O1425">
        <v>0</v>
      </c>
      <c r="P1425" t="s">
        <v>3492</v>
      </c>
      <c r="Q1425" s="2"/>
      <c r="R1425" t="s">
        <v>148</v>
      </c>
      <c r="S1425">
        <v>0</v>
      </c>
      <c r="T1425" t="s">
        <v>213</v>
      </c>
      <c r="W1425" t="s">
        <v>214</v>
      </c>
      <c r="X1425">
        <v>0</v>
      </c>
    </row>
    <row r="1426" spans="1:24" x14ac:dyDescent="0.25">
      <c r="A1426">
        <v>1492</v>
      </c>
      <c r="B1426" t="s">
        <v>3493</v>
      </c>
      <c r="C1426" t="s">
        <v>3494</v>
      </c>
      <c r="D1426" t="s">
        <v>245</v>
      </c>
      <c r="G1426" s="2">
        <v>42005</v>
      </c>
      <c r="H1426" s="2"/>
      <c r="I1426" t="s">
        <v>226</v>
      </c>
      <c r="J1426" t="s">
        <v>211</v>
      </c>
      <c r="K1426" t="s">
        <v>289</v>
      </c>
      <c r="L1426" t="s">
        <v>213</v>
      </c>
      <c r="O1426">
        <v>0</v>
      </c>
      <c r="Q1426" s="2"/>
      <c r="S1426">
        <v>0</v>
      </c>
      <c r="T1426" t="s">
        <v>213</v>
      </c>
      <c r="W1426" t="s">
        <v>214</v>
      </c>
      <c r="X1426">
        <v>0</v>
      </c>
    </row>
    <row r="1427" spans="1:24" x14ac:dyDescent="0.25">
      <c r="A1427">
        <v>1493</v>
      </c>
      <c r="B1427" t="s">
        <v>3495</v>
      </c>
      <c r="C1427" t="s">
        <v>3496</v>
      </c>
      <c r="D1427" t="s">
        <v>720</v>
      </c>
      <c r="G1427" s="2">
        <v>35507</v>
      </c>
      <c r="H1427" s="2">
        <v>42035</v>
      </c>
      <c r="I1427" t="s">
        <v>226</v>
      </c>
      <c r="J1427" t="s">
        <v>211</v>
      </c>
      <c r="K1427" t="s">
        <v>2174</v>
      </c>
      <c r="L1427" t="s">
        <v>213</v>
      </c>
      <c r="O1427">
        <v>1491</v>
      </c>
      <c r="Q1427" s="2"/>
      <c r="S1427">
        <v>0</v>
      </c>
      <c r="T1427" t="s">
        <v>213</v>
      </c>
      <c r="W1427" t="s">
        <v>214</v>
      </c>
      <c r="X1427">
        <v>0</v>
      </c>
    </row>
    <row r="1428" spans="1:24" x14ac:dyDescent="0.25">
      <c r="A1428">
        <v>1494</v>
      </c>
      <c r="B1428" t="s">
        <v>3497</v>
      </c>
      <c r="C1428" t="s">
        <v>3498</v>
      </c>
      <c r="D1428" t="s">
        <v>720</v>
      </c>
      <c r="G1428" s="2">
        <v>37085</v>
      </c>
      <c r="H1428" s="2"/>
      <c r="I1428" t="s">
        <v>226</v>
      </c>
      <c r="J1428" t="s">
        <v>211</v>
      </c>
      <c r="K1428" t="s">
        <v>2136</v>
      </c>
      <c r="L1428" t="s">
        <v>900</v>
      </c>
      <c r="O1428">
        <v>1514</v>
      </c>
      <c r="Q1428" s="2"/>
      <c r="S1428">
        <v>0</v>
      </c>
      <c r="T1428" t="s">
        <v>213</v>
      </c>
      <c r="W1428" t="s">
        <v>214</v>
      </c>
      <c r="X1428">
        <v>0</v>
      </c>
    </row>
    <row r="1429" spans="1:24" x14ac:dyDescent="0.25">
      <c r="A1429">
        <v>1982</v>
      </c>
      <c r="B1429" t="s">
        <v>3499</v>
      </c>
      <c r="C1429" t="s">
        <v>3500</v>
      </c>
      <c r="D1429" t="s">
        <v>338</v>
      </c>
      <c r="G1429" s="2">
        <v>33239</v>
      </c>
      <c r="H1429" s="2"/>
      <c r="I1429" t="s">
        <v>226</v>
      </c>
      <c r="J1429" t="s">
        <v>211</v>
      </c>
      <c r="K1429" t="s">
        <v>624</v>
      </c>
      <c r="L1429" t="s">
        <v>213</v>
      </c>
      <c r="O1429">
        <v>0</v>
      </c>
      <c r="Q1429" s="2"/>
      <c r="S1429">
        <v>0</v>
      </c>
      <c r="T1429" t="s">
        <v>213</v>
      </c>
      <c r="W1429" t="s">
        <v>214</v>
      </c>
      <c r="X1429">
        <v>0</v>
      </c>
    </row>
    <row r="1430" spans="1:24" x14ac:dyDescent="0.25">
      <c r="A1430">
        <v>1624</v>
      </c>
      <c r="B1430" t="s">
        <v>3501</v>
      </c>
      <c r="C1430" t="s">
        <v>3502</v>
      </c>
      <c r="D1430" t="s">
        <v>412</v>
      </c>
      <c r="G1430" s="2">
        <v>37895</v>
      </c>
      <c r="H1430" s="2">
        <v>40755</v>
      </c>
      <c r="I1430" t="s">
        <v>226</v>
      </c>
      <c r="J1430" t="s">
        <v>211</v>
      </c>
      <c r="K1430" t="s">
        <v>525</v>
      </c>
      <c r="L1430" t="s">
        <v>213</v>
      </c>
      <c r="O1430">
        <v>28</v>
      </c>
      <c r="Q1430" s="2"/>
      <c r="S1430">
        <v>0</v>
      </c>
      <c r="T1430" t="s">
        <v>213</v>
      </c>
      <c r="W1430" t="s">
        <v>214</v>
      </c>
      <c r="X1430">
        <v>0</v>
      </c>
    </row>
    <row r="1431" spans="1:24" x14ac:dyDescent="0.25">
      <c r="A1431">
        <v>1625</v>
      </c>
      <c r="B1431" t="s">
        <v>3503</v>
      </c>
      <c r="C1431" t="s">
        <v>3504</v>
      </c>
      <c r="D1431" t="s">
        <v>720</v>
      </c>
      <c r="G1431" s="2">
        <v>37259</v>
      </c>
      <c r="H1431" s="2"/>
      <c r="I1431" t="s">
        <v>226</v>
      </c>
      <c r="J1431" t="s">
        <v>211</v>
      </c>
      <c r="K1431" t="s">
        <v>137</v>
      </c>
      <c r="L1431" t="s">
        <v>213</v>
      </c>
      <c r="O1431">
        <v>28</v>
      </c>
      <c r="Q1431" s="2"/>
      <c r="S1431">
        <v>0</v>
      </c>
      <c r="T1431" t="s">
        <v>213</v>
      </c>
      <c r="W1431" t="s">
        <v>214</v>
      </c>
      <c r="X1431">
        <v>0</v>
      </c>
    </row>
    <row r="1432" spans="1:24" x14ac:dyDescent="0.25">
      <c r="A1432">
        <v>1626</v>
      </c>
      <c r="B1432" t="s">
        <v>3505</v>
      </c>
      <c r="C1432" t="s">
        <v>3506</v>
      </c>
      <c r="D1432" t="s">
        <v>412</v>
      </c>
      <c r="G1432" s="2">
        <v>37681</v>
      </c>
      <c r="H1432" s="2">
        <v>40847</v>
      </c>
      <c r="I1432" t="s">
        <v>226</v>
      </c>
      <c r="J1432" t="s">
        <v>211</v>
      </c>
      <c r="K1432" t="s">
        <v>803</v>
      </c>
      <c r="L1432" t="s">
        <v>213</v>
      </c>
      <c r="O1432">
        <v>28</v>
      </c>
      <c r="Q1432" s="2"/>
      <c r="S1432">
        <v>0</v>
      </c>
      <c r="T1432" t="s">
        <v>213</v>
      </c>
      <c r="W1432" t="s">
        <v>214</v>
      </c>
      <c r="X1432">
        <v>0</v>
      </c>
    </row>
    <row r="1433" spans="1:24" x14ac:dyDescent="0.25">
      <c r="A1433">
        <v>1627</v>
      </c>
      <c r="B1433" t="s">
        <v>3507</v>
      </c>
      <c r="C1433" t="s">
        <v>3508</v>
      </c>
      <c r="D1433" t="s">
        <v>412</v>
      </c>
      <c r="G1433" s="2">
        <v>37803</v>
      </c>
      <c r="H1433" s="2">
        <v>43585</v>
      </c>
      <c r="I1433" t="s">
        <v>226</v>
      </c>
      <c r="J1433" t="s">
        <v>211</v>
      </c>
      <c r="K1433" t="s">
        <v>608</v>
      </c>
      <c r="L1433" t="s">
        <v>213</v>
      </c>
      <c r="O1433">
        <v>28</v>
      </c>
      <c r="Q1433" s="2"/>
      <c r="S1433">
        <v>0</v>
      </c>
      <c r="T1433" t="s">
        <v>213</v>
      </c>
      <c r="W1433" t="s">
        <v>214</v>
      </c>
      <c r="X1433">
        <v>0</v>
      </c>
    </row>
    <row r="1434" spans="1:24" x14ac:dyDescent="0.25">
      <c r="A1434">
        <v>1628</v>
      </c>
      <c r="B1434" t="s">
        <v>3509</v>
      </c>
      <c r="C1434" t="s">
        <v>3510</v>
      </c>
      <c r="D1434" t="s">
        <v>412</v>
      </c>
      <c r="G1434" s="2">
        <v>37937</v>
      </c>
      <c r="H1434" s="2"/>
      <c r="I1434" t="s">
        <v>226</v>
      </c>
      <c r="J1434" t="s">
        <v>211</v>
      </c>
      <c r="K1434" t="s">
        <v>641</v>
      </c>
      <c r="L1434" t="s">
        <v>213</v>
      </c>
      <c r="O1434">
        <v>28</v>
      </c>
      <c r="Q1434" s="2"/>
      <c r="S1434">
        <v>0</v>
      </c>
      <c r="T1434" t="s">
        <v>213</v>
      </c>
      <c r="W1434" t="s">
        <v>214</v>
      </c>
      <c r="X1434">
        <v>0</v>
      </c>
    </row>
    <row r="1435" spans="1:24" x14ac:dyDescent="0.25">
      <c r="A1435">
        <v>1629</v>
      </c>
      <c r="B1435" t="s">
        <v>3511</v>
      </c>
      <c r="C1435" t="s">
        <v>3512</v>
      </c>
      <c r="D1435" t="s">
        <v>412</v>
      </c>
      <c r="G1435" s="2">
        <v>37987</v>
      </c>
      <c r="H1435" s="2">
        <v>41426</v>
      </c>
      <c r="I1435" t="s">
        <v>226</v>
      </c>
      <c r="J1435" t="s">
        <v>211</v>
      </c>
      <c r="K1435" t="s">
        <v>663</v>
      </c>
      <c r="L1435" t="s">
        <v>213</v>
      </c>
      <c r="O1435">
        <v>28</v>
      </c>
      <c r="Q1435" s="2"/>
      <c r="S1435">
        <v>0</v>
      </c>
      <c r="T1435" t="s">
        <v>213</v>
      </c>
      <c r="W1435" t="s">
        <v>214</v>
      </c>
      <c r="X1435">
        <v>0</v>
      </c>
    </row>
    <row r="1436" spans="1:24" x14ac:dyDescent="0.25">
      <c r="A1436">
        <v>1630</v>
      </c>
      <c r="B1436" t="s">
        <v>3513</v>
      </c>
      <c r="C1436" t="s">
        <v>3514</v>
      </c>
      <c r="D1436" t="s">
        <v>412</v>
      </c>
      <c r="G1436" s="2">
        <v>38015</v>
      </c>
      <c r="H1436" s="2"/>
      <c r="I1436" t="s">
        <v>226</v>
      </c>
      <c r="J1436" t="s">
        <v>211</v>
      </c>
      <c r="K1436" t="s">
        <v>151</v>
      </c>
      <c r="L1436" t="s">
        <v>213</v>
      </c>
      <c r="O1436">
        <v>28</v>
      </c>
      <c r="Q1436" s="2"/>
      <c r="S1436">
        <v>0</v>
      </c>
      <c r="T1436" t="s">
        <v>213</v>
      </c>
      <c r="W1436" t="s">
        <v>214</v>
      </c>
      <c r="X1436">
        <v>0</v>
      </c>
    </row>
    <row r="1437" spans="1:24" x14ac:dyDescent="0.25">
      <c r="A1437">
        <v>1631</v>
      </c>
      <c r="B1437" t="s">
        <v>3515</v>
      </c>
      <c r="C1437" t="s">
        <v>3516</v>
      </c>
      <c r="D1437" t="s">
        <v>412</v>
      </c>
      <c r="G1437" s="2">
        <v>38047</v>
      </c>
      <c r="H1437" s="2">
        <v>43951</v>
      </c>
      <c r="I1437" t="s">
        <v>226</v>
      </c>
      <c r="J1437" t="s">
        <v>211</v>
      </c>
      <c r="K1437" t="s">
        <v>821</v>
      </c>
      <c r="L1437" t="s">
        <v>213</v>
      </c>
      <c r="O1437">
        <v>28</v>
      </c>
      <c r="Q1437" s="2"/>
      <c r="S1437">
        <v>0</v>
      </c>
      <c r="T1437" t="s">
        <v>213</v>
      </c>
      <c r="W1437" t="s">
        <v>214</v>
      </c>
      <c r="X1437">
        <v>0</v>
      </c>
    </row>
    <row r="1438" spans="1:24" x14ac:dyDescent="0.25">
      <c r="A1438">
        <v>1632</v>
      </c>
      <c r="B1438" t="s">
        <v>3517</v>
      </c>
      <c r="C1438" t="s">
        <v>3518</v>
      </c>
      <c r="D1438" t="s">
        <v>412</v>
      </c>
      <c r="G1438" s="2">
        <v>39387</v>
      </c>
      <c r="H1438" s="2">
        <v>42035</v>
      </c>
      <c r="I1438" t="s">
        <v>226</v>
      </c>
      <c r="J1438" t="s">
        <v>211</v>
      </c>
      <c r="K1438" t="s">
        <v>734</v>
      </c>
      <c r="L1438" t="s">
        <v>213</v>
      </c>
      <c r="O1438">
        <v>28</v>
      </c>
      <c r="Q1438" s="2"/>
      <c r="S1438">
        <v>0</v>
      </c>
      <c r="T1438" t="s">
        <v>213</v>
      </c>
      <c r="W1438" t="s">
        <v>214</v>
      </c>
      <c r="X1438">
        <v>0</v>
      </c>
    </row>
    <row r="1439" spans="1:24" x14ac:dyDescent="0.25">
      <c r="A1439">
        <v>1940</v>
      </c>
      <c r="B1439" t="s">
        <v>3519</v>
      </c>
      <c r="C1439" t="s">
        <v>3520</v>
      </c>
      <c r="D1439" t="s">
        <v>241</v>
      </c>
      <c r="G1439" s="2">
        <v>40513</v>
      </c>
      <c r="H1439" s="2">
        <v>44255</v>
      </c>
      <c r="I1439" t="s">
        <v>226</v>
      </c>
      <c r="J1439" t="s">
        <v>211</v>
      </c>
      <c r="K1439" t="s">
        <v>3521</v>
      </c>
      <c r="L1439" t="s">
        <v>213</v>
      </c>
      <c r="O1439">
        <v>0</v>
      </c>
      <c r="Q1439" s="2"/>
      <c r="S1439">
        <v>0</v>
      </c>
      <c r="T1439" t="s">
        <v>213</v>
      </c>
      <c r="W1439" t="s">
        <v>214</v>
      </c>
      <c r="X1439">
        <v>0</v>
      </c>
    </row>
    <row r="1440" spans="1:24" x14ac:dyDescent="0.25">
      <c r="A1440">
        <v>1941</v>
      </c>
      <c r="B1440" t="s">
        <v>3522</v>
      </c>
      <c r="C1440" t="s">
        <v>3523</v>
      </c>
      <c r="D1440" t="s">
        <v>248</v>
      </c>
      <c r="G1440" s="2">
        <v>40513</v>
      </c>
      <c r="H1440" s="2">
        <v>44255</v>
      </c>
      <c r="I1440" t="s">
        <v>226</v>
      </c>
      <c r="J1440" t="s">
        <v>211</v>
      </c>
      <c r="K1440" t="s">
        <v>3521</v>
      </c>
      <c r="L1440" t="s">
        <v>213</v>
      </c>
      <c r="O1440">
        <v>0</v>
      </c>
      <c r="Q1440" s="2"/>
      <c r="S1440">
        <v>0</v>
      </c>
      <c r="T1440" t="s">
        <v>213</v>
      </c>
      <c r="W1440" t="s">
        <v>214</v>
      </c>
      <c r="X1440">
        <v>0</v>
      </c>
    </row>
    <row r="1441" spans="1:24" x14ac:dyDescent="0.25">
      <c r="A1441">
        <v>1942</v>
      </c>
      <c r="B1441" t="s">
        <v>3524</v>
      </c>
      <c r="C1441" t="s">
        <v>3525</v>
      </c>
      <c r="D1441" t="s">
        <v>256</v>
      </c>
      <c r="G1441" s="2">
        <v>40513</v>
      </c>
      <c r="H1441" s="2">
        <v>44255</v>
      </c>
      <c r="I1441" t="s">
        <v>226</v>
      </c>
      <c r="J1441" t="s">
        <v>211</v>
      </c>
      <c r="K1441" t="s">
        <v>3521</v>
      </c>
      <c r="L1441" t="s">
        <v>213</v>
      </c>
      <c r="O1441">
        <v>0</v>
      </c>
      <c r="Q1441" s="2"/>
      <c r="S1441">
        <v>0</v>
      </c>
      <c r="T1441" t="s">
        <v>213</v>
      </c>
      <c r="W1441" t="s">
        <v>214</v>
      </c>
      <c r="X1441">
        <v>0</v>
      </c>
    </row>
    <row r="1442" spans="1:24" x14ac:dyDescent="0.25">
      <c r="A1442">
        <v>1943</v>
      </c>
      <c r="B1442" t="s">
        <v>3526</v>
      </c>
      <c r="C1442" t="s">
        <v>3527</v>
      </c>
      <c r="D1442" t="s">
        <v>210</v>
      </c>
      <c r="G1442" s="2">
        <v>40513</v>
      </c>
      <c r="H1442" s="2">
        <v>44255</v>
      </c>
      <c r="J1442" t="s">
        <v>211</v>
      </c>
      <c r="K1442" t="s">
        <v>3521</v>
      </c>
      <c r="L1442" t="s">
        <v>213</v>
      </c>
      <c r="O1442">
        <v>0</v>
      </c>
      <c r="Q1442" s="2"/>
      <c r="S1442">
        <v>0</v>
      </c>
      <c r="T1442" t="s">
        <v>213</v>
      </c>
      <c r="W1442" t="s">
        <v>214</v>
      </c>
      <c r="X1442">
        <v>0</v>
      </c>
    </row>
    <row r="1443" spans="1:24" x14ac:dyDescent="0.25">
      <c r="A1443">
        <v>1944</v>
      </c>
      <c r="B1443" t="s">
        <v>3528</v>
      </c>
      <c r="C1443" t="s">
        <v>3529</v>
      </c>
      <c r="D1443" t="s">
        <v>251</v>
      </c>
      <c r="G1443" s="2">
        <v>40513</v>
      </c>
      <c r="H1443" s="2">
        <v>44255</v>
      </c>
      <c r="I1443" t="s">
        <v>226</v>
      </c>
      <c r="J1443" t="s">
        <v>211</v>
      </c>
      <c r="K1443" t="s">
        <v>3521</v>
      </c>
      <c r="L1443" t="s">
        <v>213</v>
      </c>
      <c r="O1443">
        <v>0</v>
      </c>
      <c r="Q1443" s="2"/>
      <c r="S1443">
        <v>0</v>
      </c>
      <c r="T1443" t="s">
        <v>213</v>
      </c>
      <c r="W1443" t="s">
        <v>214</v>
      </c>
      <c r="X1443">
        <v>0</v>
      </c>
    </row>
    <row r="1444" spans="1:24" x14ac:dyDescent="0.25">
      <c r="A1444">
        <v>1945</v>
      </c>
      <c r="B1444" t="s">
        <v>3530</v>
      </c>
      <c r="C1444" t="s">
        <v>3531</v>
      </c>
      <c r="D1444" t="s">
        <v>251</v>
      </c>
      <c r="G1444" s="2">
        <v>40452</v>
      </c>
      <c r="H1444" s="2">
        <v>42460</v>
      </c>
      <c r="I1444" t="s">
        <v>226</v>
      </c>
      <c r="J1444" t="s">
        <v>211</v>
      </c>
      <c r="K1444" t="s">
        <v>277</v>
      </c>
      <c r="L1444" t="s">
        <v>213</v>
      </c>
      <c r="O1444">
        <v>0</v>
      </c>
      <c r="Q1444" s="2"/>
      <c r="S1444">
        <v>0</v>
      </c>
      <c r="T1444" t="s">
        <v>213</v>
      </c>
      <c r="W1444" t="s">
        <v>214</v>
      </c>
      <c r="X1444">
        <v>0</v>
      </c>
    </row>
    <row r="1445" spans="1:24" x14ac:dyDescent="0.25">
      <c r="A1445">
        <v>1946</v>
      </c>
      <c r="B1445" t="s">
        <v>3532</v>
      </c>
      <c r="C1445" t="s">
        <v>3533</v>
      </c>
      <c r="D1445" t="s">
        <v>251</v>
      </c>
      <c r="G1445" s="2">
        <v>40452</v>
      </c>
      <c r="H1445" s="2">
        <v>42460</v>
      </c>
      <c r="I1445" t="s">
        <v>226</v>
      </c>
      <c r="J1445" t="s">
        <v>211</v>
      </c>
      <c r="K1445" t="s">
        <v>282</v>
      </c>
      <c r="L1445" t="s">
        <v>213</v>
      </c>
      <c r="O1445">
        <v>0</v>
      </c>
      <c r="Q1445" s="2"/>
      <c r="S1445">
        <v>0</v>
      </c>
      <c r="T1445" t="s">
        <v>213</v>
      </c>
      <c r="W1445" t="s">
        <v>214</v>
      </c>
      <c r="X1445">
        <v>0</v>
      </c>
    </row>
    <row r="1446" spans="1:24" x14ac:dyDescent="0.25">
      <c r="A1446">
        <v>2262</v>
      </c>
      <c r="B1446" t="s">
        <v>3534</v>
      </c>
      <c r="C1446" t="s">
        <v>3535</v>
      </c>
      <c r="D1446" t="s">
        <v>256</v>
      </c>
      <c r="G1446" s="2">
        <v>42767</v>
      </c>
      <c r="H1446" s="2">
        <v>44012</v>
      </c>
      <c r="I1446" t="s">
        <v>226</v>
      </c>
      <c r="J1446" t="s">
        <v>211</v>
      </c>
      <c r="K1446" t="s">
        <v>3536</v>
      </c>
      <c r="L1446" t="s">
        <v>213</v>
      </c>
      <c r="O1446">
        <v>0</v>
      </c>
      <c r="Q1446" s="2">
        <v>39827</v>
      </c>
      <c r="S1446">
        <v>0</v>
      </c>
      <c r="T1446" t="s">
        <v>213</v>
      </c>
      <c r="W1446" t="s">
        <v>214</v>
      </c>
      <c r="X1446">
        <v>0</v>
      </c>
    </row>
    <row r="1447" spans="1:24" x14ac:dyDescent="0.25">
      <c r="A1447">
        <v>2261</v>
      </c>
      <c r="B1447" t="s">
        <v>3537</v>
      </c>
      <c r="C1447" t="s">
        <v>3538</v>
      </c>
      <c r="D1447" t="s">
        <v>241</v>
      </c>
      <c r="G1447" s="2">
        <v>42767</v>
      </c>
      <c r="H1447" s="2">
        <v>44012</v>
      </c>
      <c r="I1447" t="s">
        <v>226</v>
      </c>
      <c r="J1447" t="s">
        <v>211</v>
      </c>
      <c r="K1447" t="s">
        <v>3536</v>
      </c>
      <c r="L1447" t="s">
        <v>213</v>
      </c>
      <c r="O1447">
        <v>0</v>
      </c>
      <c r="Q1447" s="2">
        <v>41245</v>
      </c>
      <c r="S1447">
        <v>0</v>
      </c>
      <c r="T1447" t="s">
        <v>213</v>
      </c>
      <c r="W1447" t="s">
        <v>214</v>
      </c>
      <c r="X1447">
        <v>0</v>
      </c>
    </row>
    <row r="1448" spans="1:24" x14ac:dyDescent="0.25">
      <c r="A1448">
        <v>2263</v>
      </c>
      <c r="B1448" t="s">
        <v>3539</v>
      </c>
      <c r="C1448" t="s">
        <v>3540</v>
      </c>
      <c r="D1448" t="s">
        <v>210</v>
      </c>
      <c r="G1448" s="2">
        <v>42767</v>
      </c>
      <c r="H1448" s="2">
        <v>44012</v>
      </c>
      <c r="J1448" t="s">
        <v>211</v>
      </c>
      <c r="K1448" t="s">
        <v>3536</v>
      </c>
      <c r="L1448" t="s">
        <v>213</v>
      </c>
      <c r="O1448">
        <v>0</v>
      </c>
      <c r="Q1448" s="2">
        <v>39827</v>
      </c>
      <c r="S1448">
        <v>0</v>
      </c>
      <c r="T1448" t="s">
        <v>213</v>
      </c>
      <c r="W1448" t="s">
        <v>214</v>
      </c>
      <c r="X1448">
        <v>0</v>
      </c>
    </row>
    <row r="1449" spans="1:24" x14ac:dyDescent="0.25">
      <c r="A1449">
        <v>2264</v>
      </c>
      <c r="B1449" t="s">
        <v>3541</v>
      </c>
      <c r="C1449" t="s">
        <v>3542</v>
      </c>
      <c r="D1449" t="s">
        <v>343</v>
      </c>
      <c r="G1449" s="2">
        <v>38718</v>
      </c>
      <c r="H1449" s="2"/>
      <c r="J1449" t="s">
        <v>211</v>
      </c>
      <c r="K1449" t="s">
        <v>405</v>
      </c>
      <c r="L1449" t="s">
        <v>213</v>
      </c>
      <c r="M1449" t="s">
        <v>3543</v>
      </c>
      <c r="O1449">
        <v>0</v>
      </c>
      <c r="P1449" t="s">
        <v>3544</v>
      </c>
      <c r="Q1449" s="2"/>
      <c r="R1449" t="s">
        <v>3545</v>
      </c>
      <c r="S1449">
        <v>0</v>
      </c>
      <c r="T1449" t="s">
        <v>213</v>
      </c>
      <c r="W1449" t="s">
        <v>214</v>
      </c>
      <c r="X1449">
        <v>0</v>
      </c>
    </row>
    <row r="1450" spans="1:24" x14ac:dyDescent="0.25">
      <c r="A1450">
        <v>2265</v>
      </c>
      <c r="B1450" t="s">
        <v>3546</v>
      </c>
      <c r="C1450" t="s">
        <v>3547</v>
      </c>
      <c r="D1450" t="s">
        <v>343</v>
      </c>
      <c r="G1450" s="2">
        <v>38718</v>
      </c>
      <c r="H1450" s="2"/>
      <c r="J1450" t="s">
        <v>211</v>
      </c>
      <c r="K1450" t="s">
        <v>405</v>
      </c>
      <c r="L1450" t="s">
        <v>213</v>
      </c>
      <c r="M1450" t="s">
        <v>3548</v>
      </c>
      <c r="O1450">
        <v>0</v>
      </c>
      <c r="P1450" t="s">
        <v>3549</v>
      </c>
      <c r="Q1450" s="2"/>
      <c r="R1450" t="s">
        <v>3550</v>
      </c>
      <c r="S1450">
        <v>0</v>
      </c>
      <c r="T1450" t="s">
        <v>213</v>
      </c>
      <c r="W1450" t="s">
        <v>214</v>
      </c>
      <c r="X1450">
        <v>0</v>
      </c>
    </row>
    <row r="1451" spans="1:24" x14ac:dyDescent="0.25">
      <c r="A1451">
        <v>2266</v>
      </c>
      <c r="B1451" t="s">
        <v>3551</v>
      </c>
      <c r="C1451" t="s">
        <v>3552</v>
      </c>
      <c r="D1451" t="s">
        <v>343</v>
      </c>
      <c r="G1451" s="2">
        <v>38718</v>
      </c>
      <c r="H1451" s="2"/>
      <c r="J1451" t="s">
        <v>211</v>
      </c>
      <c r="K1451" t="s">
        <v>405</v>
      </c>
      <c r="L1451" t="s">
        <v>213</v>
      </c>
      <c r="M1451" t="s">
        <v>3553</v>
      </c>
      <c r="O1451">
        <v>0</v>
      </c>
      <c r="P1451" t="s">
        <v>3554</v>
      </c>
      <c r="Q1451" s="2"/>
      <c r="R1451" t="s">
        <v>3555</v>
      </c>
      <c r="S1451">
        <v>0</v>
      </c>
      <c r="T1451" t="s">
        <v>213</v>
      </c>
      <c r="W1451" t="s">
        <v>214</v>
      </c>
      <c r="X1451">
        <v>0</v>
      </c>
    </row>
    <row r="1452" spans="1:24" x14ac:dyDescent="0.25">
      <c r="A1452">
        <v>2267</v>
      </c>
      <c r="B1452" t="s">
        <v>3556</v>
      </c>
      <c r="C1452" t="s">
        <v>3557</v>
      </c>
      <c r="D1452" t="s">
        <v>256</v>
      </c>
      <c r="G1452" s="2">
        <v>42767</v>
      </c>
      <c r="H1452" s="2">
        <v>44408</v>
      </c>
      <c r="I1452" t="s">
        <v>226</v>
      </c>
      <c r="J1452" t="s">
        <v>211</v>
      </c>
      <c r="K1452" t="s">
        <v>3558</v>
      </c>
      <c r="L1452" t="s">
        <v>213</v>
      </c>
      <c r="O1452">
        <v>0</v>
      </c>
      <c r="Q1452" s="2">
        <v>39827</v>
      </c>
      <c r="S1452">
        <v>0</v>
      </c>
      <c r="T1452" t="s">
        <v>213</v>
      </c>
      <c r="W1452" t="s">
        <v>214</v>
      </c>
      <c r="X1452">
        <v>0</v>
      </c>
    </row>
    <row r="1453" spans="1:24" x14ac:dyDescent="0.25">
      <c r="A1453">
        <v>2268</v>
      </c>
      <c r="B1453" t="s">
        <v>3559</v>
      </c>
      <c r="C1453" t="s">
        <v>3560</v>
      </c>
      <c r="D1453" t="s">
        <v>210</v>
      </c>
      <c r="G1453" s="2">
        <v>42767</v>
      </c>
      <c r="H1453" s="2">
        <v>44408</v>
      </c>
      <c r="J1453" t="s">
        <v>211</v>
      </c>
      <c r="K1453" t="s">
        <v>3558</v>
      </c>
      <c r="L1453" t="s">
        <v>213</v>
      </c>
      <c r="O1453">
        <v>0</v>
      </c>
      <c r="Q1453" s="2">
        <v>39827</v>
      </c>
      <c r="S1453">
        <v>0</v>
      </c>
      <c r="T1453" t="s">
        <v>213</v>
      </c>
      <c r="W1453" t="s">
        <v>214</v>
      </c>
      <c r="X1453">
        <v>0</v>
      </c>
    </row>
    <row r="1454" spans="1:24" x14ac:dyDescent="0.25">
      <c r="A1454">
        <v>2269</v>
      </c>
      <c r="B1454" t="s">
        <v>3561</v>
      </c>
      <c r="C1454" t="s">
        <v>3562</v>
      </c>
      <c r="D1454" t="s">
        <v>241</v>
      </c>
      <c r="G1454" s="2">
        <v>42767</v>
      </c>
      <c r="H1454" s="2">
        <v>44408</v>
      </c>
      <c r="I1454" t="s">
        <v>226</v>
      </c>
      <c r="J1454" t="s">
        <v>211</v>
      </c>
      <c r="K1454" t="s">
        <v>3558</v>
      </c>
      <c r="L1454" t="s">
        <v>213</v>
      </c>
      <c r="O1454">
        <v>0</v>
      </c>
      <c r="Q1454" s="2">
        <v>41245</v>
      </c>
      <c r="S1454">
        <v>0</v>
      </c>
      <c r="T1454" t="s">
        <v>213</v>
      </c>
      <c r="W1454" t="s">
        <v>214</v>
      </c>
      <c r="X1454">
        <v>0</v>
      </c>
    </row>
    <row r="1455" spans="1:24" x14ac:dyDescent="0.25">
      <c r="A1455">
        <v>2270</v>
      </c>
      <c r="B1455" t="s">
        <v>3563</v>
      </c>
      <c r="C1455" t="s">
        <v>3564</v>
      </c>
      <c r="D1455" t="s">
        <v>256</v>
      </c>
      <c r="G1455" s="2">
        <v>42767</v>
      </c>
      <c r="H1455" s="2">
        <v>44408</v>
      </c>
      <c r="I1455" t="s">
        <v>226</v>
      </c>
      <c r="J1455" t="s">
        <v>211</v>
      </c>
      <c r="K1455" t="s">
        <v>3565</v>
      </c>
      <c r="L1455" t="s">
        <v>213</v>
      </c>
      <c r="O1455">
        <v>0</v>
      </c>
      <c r="Q1455" s="2">
        <v>39827</v>
      </c>
      <c r="S1455">
        <v>0</v>
      </c>
      <c r="T1455" t="s">
        <v>213</v>
      </c>
      <c r="W1455" t="s">
        <v>214</v>
      </c>
      <c r="X1455">
        <v>0</v>
      </c>
    </row>
    <row r="1456" spans="1:24" x14ac:dyDescent="0.25">
      <c r="A1456">
        <v>2057</v>
      </c>
      <c r="B1456" t="s">
        <v>3566</v>
      </c>
      <c r="C1456" t="s">
        <v>3567</v>
      </c>
      <c r="D1456" t="s">
        <v>241</v>
      </c>
      <c r="F1456" t="s">
        <v>3568</v>
      </c>
      <c r="G1456" s="2">
        <v>31404</v>
      </c>
      <c r="H1456" s="2">
        <v>43312</v>
      </c>
      <c r="I1456" t="s">
        <v>226</v>
      </c>
      <c r="J1456" t="s">
        <v>211</v>
      </c>
      <c r="K1456" t="s">
        <v>3569</v>
      </c>
      <c r="L1456" t="s">
        <v>213</v>
      </c>
      <c r="M1456" t="s">
        <v>1241</v>
      </c>
      <c r="O1456">
        <v>0</v>
      </c>
      <c r="Q1456" s="2"/>
      <c r="S1456">
        <v>0</v>
      </c>
      <c r="T1456" t="s">
        <v>213</v>
      </c>
      <c r="W1456" t="s">
        <v>214</v>
      </c>
      <c r="X1456">
        <v>0</v>
      </c>
    </row>
    <row r="1457" spans="1:24" x14ac:dyDescent="0.25">
      <c r="A1457">
        <v>2058</v>
      </c>
      <c r="B1457" t="s">
        <v>3570</v>
      </c>
      <c r="C1457" t="s">
        <v>3571</v>
      </c>
      <c r="D1457" t="s">
        <v>241</v>
      </c>
      <c r="G1457" s="2">
        <v>37165</v>
      </c>
      <c r="H1457" s="2">
        <v>44500</v>
      </c>
      <c r="I1457" t="s">
        <v>226</v>
      </c>
      <c r="J1457" t="s">
        <v>211</v>
      </c>
      <c r="K1457" t="s">
        <v>3572</v>
      </c>
      <c r="L1457" t="s">
        <v>213</v>
      </c>
      <c r="M1457" t="s">
        <v>1241</v>
      </c>
      <c r="O1457">
        <v>0</v>
      </c>
      <c r="Q1457" s="2"/>
      <c r="S1457">
        <v>0</v>
      </c>
      <c r="T1457" t="s">
        <v>213</v>
      </c>
      <c r="W1457" t="s">
        <v>214</v>
      </c>
      <c r="X1457">
        <v>0</v>
      </c>
    </row>
    <row r="1458" spans="1:24" x14ac:dyDescent="0.25">
      <c r="A1458">
        <v>2059</v>
      </c>
      <c r="B1458" t="s">
        <v>3573</v>
      </c>
      <c r="C1458" t="s">
        <v>3574</v>
      </c>
      <c r="D1458" t="s">
        <v>241</v>
      </c>
      <c r="G1458" s="2">
        <v>37165</v>
      </c>
      <c r="H1458" s="2"/>
      <c r="I1458" t="s">
        <v>226</v>
      </c>
      <c r="J1458" t="s">
        <v>211</v>
      </c>
      <c r="K1458" t="s">
        <v>3575</v>
      </c>
      <c r="L1458" t="s">
        <v>213</v>
      </c>
      <c r="M1458" t="s">
        <v>1241</v>
      </c>
      <c r="O1458">
        <v>0</v>
      </c>
      <c r="Q1458" s="2"/>
      <c r="S1458">
        <v>0</v>
      </c>
      <c r="T1458" t="s">
        <v>213</v>
      </c>
      <c r="W1458" t="s">
        <v>214</v>
      </c>
      <c r="X1458">
        <v>0</v>
      </c>
    </row>
    <row r="1459" spans="1:24" x14ac:dyDescent="0.25">
      <c r="A1459">
        <v>2060</v>
      </c>
      <c r="B1459" t="s">
        <v>3576</v>
      </c>
      <c r="C1459" t="s">
        <v>3577</v>
      </c>
      <c r="D1459" t="s">
        <v>241</v>
      </c>
      <c r="G1459" s="2">
        <v>37165</v>
      </c>
      <c r="H1459" s="2">
        <v>44531</v>
      </c>
      <c r="I1459" t="s">
        <v>226</v>
      </c>
      <c r="J1459" t="s">
        <v>211</v>
      </c>
      <c r="K1459" t="s">
        <v>3578</v>
      </c>
      <c r="L1459" t="s">
        <v>213</v>
      </c>
      <c r="M1459" t="s">
        <v>1241</v>
      </c>
      <c r="O1459">
        <v>0</v>
      </c>
      <c r="Q1459" s="2"/>
      <c r="S1459">
        <v>0</v>
      </c>
      <c r="T1459" t="s">
        <v>213</v>
      </c>
      <c r="W1459" t="s">
        <v>214</v>
      </c>
      <c r="X1459">
        <v>0</v>
      </c>
    </row>
    <row r="1460" spans="1:24" x14ac:dyDescent="0.25">
      <c r="A1460">
        <v>2061</v>
      </c>
      <c r="B1460" t="s">
        <v>3579</v>
      </c>
      <c r="C1460" t="s">
        <v>3580</v>
      </c>
      <c r="D1460" t="s">
        <v>241</v>
      </c>
      <c r="G1460" s="2">
        <v>37165</v>
      </c>
      <c r="H1460" s="2">
        <v>42124</v>
      </c>
      <c r="I1460" t="s">
        <v>226</v>
      </c>
      <c r="J1460" t="s">
        <v>211</v>
      </c>
      <c r="K1460" t="s">
        <v>3581</v>
      </c>
      <c r="L1460" t="s">
        <v>213</v>
      </c>
      <c r="M1460" t="s">
        <v>1241</v>
      </c>
      <c r="O1460">
        <v>0</v>
      </c>
      <c r="Q1460" s="2"/>
      <c r="S1460">
        <v>0</v>
      </c>
      <c r="T1460" t="s">
        <v>213</v>
      </c>
      <c r="W1460" t="s">
        <v>214</v>
      </c>
      <c r="X1460">
        <v>0</v>
      </c>
    </row>
    <row r="1461" spans="1:24" x14ac:dyDescent="0.25">
      <c r="A1461">
        <v>2062</v>
      </c>
      <c r="B1461" t="s">
        <v>3582</v>
      </c>
      <c r="C1461" t="s">
        <v>3583</v>
      </c>
      <c r="D1461" t="s">
        <v>241</v>
      </c>
      <c r="G1461" s="2">
        <v>37165</v>
      </c>
      <c r="H1461" s="2">
        <v>42613</v>
      </c>
      <c r="I1461" t="s">
        <v>226</v>
      </c>
      <c r="J1461" t="s">
        <v>211</v>
      </c>
      <c r="K1461" t="s">
        <v>3584</v>
      </c>
      <c r="L1461" t="s">
        <v>213</v>
      </c>
      <c r="M1461" t="s">
        <v>1241</v>
      </c>
      <c r="O1461">
        <v>0</v>
      </c>
      <c r="Q1461" s="2"/>
      <c r="S1461">
        <v>0</v>
      </c>
      <c r="T1461" t="s">
        <v>213</v>
      </c>
      <c r="W1461" t="s">
        <v>214</v>
      </c>
      <c r="X1461">
        <v>0</v>
      </c>
    </row>
    <row r="1462" spans="1:24" x14ac:dyDescent="0.25">
      <c r="A1462">
        <v>2063</v>
      </c>
      <c r="B1462" t="s">
        <v>3585</v>
      </c>
      <c r="C1462" t="s">
        <v>3586</v>
      </c>
      <c r="D1462" t="s">
        <v>241</v>
      </c>
      <c r="G1462" s="2">
        <v>37165</v>
      </c>
      <c r="H1462" s="2">
        <v>42216</v>
      </c>
      <c r="I1462" t="s">
        <v>226</v>
      </c>
      <c r="J1462" t="s">
        <v>211</v>
      </c>
      <c r="K1462" t="s">
        <v>3587</v>
      </c>
      <c r="L1462" t="s">
        <v>213</v>
      </c>
      <c r="M1462" t="s">
        <v>1241</v>
      </c>
      <c r="O1462">
        <v>0</v>
      </c>
      <c r="Q1462" s="2"/>
      <c r="S1462">
        <v>0</v>
      </c>
      <c r="T1462" t="s">
        <v>213</v>
      </c>
      <c r="W1462" t="s">
        <v>214</v>
      </c>
      <c r="X1462">
        <v>0</v>
      </c>
    </row>
    <row r="1463" spans="1:24" x14ac:dyDescent="0.25">
      <c r="A1463">
        <v>2064</v>
      </c>
      <c r="B1463" t="s">
        <v>3588</v>
      </c>
      <c r="C1463" t="s">
        <v>3589</v>
      </c>
      <c r="D1463" t="s">
        <v>241</v>
      </c>
      <c r="G1463" s="2">
        <v>37165</v>
      </c>
      <c r="H1463" s="2">
        <v>42216</v>
      </c>
      <c r="I1463" t="s">
        <v>226</v>
      </c>
      <c r="J1463" t="s">
        <v>211</v>
      </c>
      <c r="K1463" t="s">
        <v>3590</v>
      </c>
      <c r="L1463" t="s">
        <v>213</v>
      </c>
      <c r="M1463" t="s">
        <v>1241</v>
      </c>
      <c r="O1463">
        <v>0</v>
      </c>
      <c r="Q1463" s="2"/>
      <c r="S1463">
        <v>0</v>
      </c>
      <c r="T1463" t="s">
        <v>213</v>
      </c>
      <c r="W1463" t="s">
        <v>214</v>
      </c>
      <c r="X1463">
        <v>0</v>
      </c>
    </row>
    <row r="1464" spans="1:24" x14ac:dyDescent="0.25">
      <c r="A1464">
        <v>2066</v>
      </c>
      <c r="B1464" t="s">
        <v>3591</v>
      </c>
      <c r="C1464" t="s">
        <v>3592</v>
      </c>
      <c r="D1464" t="s">
        <v>241</v>
      </c>
      <c r="G1464" s="2">
        <v>37165</v>
      </c>
      <c r="H1464" s="2">
        <v>40816</v>
      </c>
      <c r="I1464" t="s">
        <v>226</v>
      </c>
      <c r="J1464" t="s">
        <v>211</v>
      </c>
      <c r="K1464" t="s">
        <v>3593</v>
      </c>
      <c r="L1464" t="s">
        <v>213</v>
      </c>
      <c r="M1464" t="s">
        <v>1241</v>
      </c>
      <c r="O1464">
        <v>0</v>
      </c>
      <c r="Q1464" s="2"/>
      <c r="S1464">
        <v>0</v>
      </c>
      <c r="T1464" t="s">
        <v>213</v>
      </c>
      <c r="W1464" t="s">
        <v>214</v>
      </c>
      <c r="X1464">
        <v>0</v>
      </c>
    </row>
    <row r="1465" spans="1:24" x14ac:dyDescent="0.25">
      <c r="A1465">
        <v>2067</v>
      </c>
      <c r="B1465" t="s">
        <v>3594</v>
      </c>
      <c r="C1465" t="s">
        <v>3595</v>
      </c>
      <c r="D1465" t="s">
        <v>241</v>
      </c>
      <c r="G1465" s="2">
        <v>37165</v>
      </c>
      <c r="H1465" s="2">
        <v>40816</v>
      </c>
      <c r="I1465" t="s">
        <v>226</v>
      </c>
      <c r="J1465" t="s">
        <v>211</v>
      </c>
      <c r="K1465" t="s">
        <v>3596</v>
      </c>
      <c r="L1465" t="s">
        <v>213</v>
      </c>
      <c r="M1465" t="s">
        <v>1241</v>
      </c>
      <c r="O1465">
        <v>0</v>
      </c>
      <c r="Q1465" s="2"/>
      <c r="S1465">
        <v>0</v>
      </c>
      <c r="T1465" t="s">
        <v>213</v>
      </c>
      <c r="W1465" t="s">
        <v>214</v>
      </c>
      <c r="X1465">
        <v>0</v>
      </c>
    </row>
    <row r="1466" spans="1:24" x14ac:dyDescent="0.25">
      <c r="A1466">
        <v>2068</v>
      </c>
      <c r="B1466" t="s">
        <v>3597</v>
      </c>
      <c r="C1466" t="s">
        <v>3598</v>
      </c>
      <c r="D1466" t="s">
        <v>241</v>
      </c>
      <c r="G1466" s="2">
        <v>37165</v>
      </c>
      <c r="H1466" s="2"/>
      <c r="I1466" t="s">
        <v>226</v>
      </c>
      <c r="J1466" t="s">
        <v>211</v>
      </c>
      <c r="K1466" t="s">
        <v>3599</v>
      </c>
      <c r="L1466" t="s">
        <v>213</v>
      </c>
      <c r="M1466" t="s">
        <v>1241</v>
      </c>
      <c r="O1466">
        <v>0</v>
      </c>
      <c r="Q1466" s="2"/>
      <c r="S1466">
        <v>0</v>
      </c>
      <c r="T1466" t="s">
        <v>213</v>
      </c>
      <c r="W1466" t="s">
        <v>214</v>
      </c>
      <c r="X1466">
        <v>0</v>
      </c>
    </row>
    <row r="1467" spans="1:24" x14ac:dyDescent="0.25">
      <c r="A1467">
        <v>2069</v>
      </c>
      <c r="B1467" t="s">
        <v>3600</v>
      </c>
      <c r="C1467" t="s">
        <v>3601</v>
      </c>
      <c r="D1467" t="s">
        <v>241</v>
      </c>
      <c r="G1467" s="2">
        <v>37165</v>
      </c>
      <c r="H1467" s="2">
        <v>44377</v>
      </c>
      <c r="I1467" t="s">
        <v>226</v>
      </c>
      <c r="J1467" t="s">
        <v>211</v>
      </c>
      <c r="K1467" t="s">
        <v>3602</v>
      </c>
      <c r="L1467" t="s">
        <v>213</v>
      </c>
      <c r="M1467" t="s">
        <v>1241</v>
      </c>
      <c r="O1467">
        <v>0</v>
      </c>
      <c r="Q1467" s="2"/>
      <c r="S1467">
        <v>0</v>
      </c>
      <c r="T1467" t="s">
        <v>213</v>
      </c>
      <c r="W1467" t="s">
        <v>214</v>
      </c>
      <c r="X1467">
        <v>0</v>
      </c>
    </row>
    <row r="1468" spans="1:24" x14ac:dyDescent="0.25">
      <c r="A1468">
        <v>2070</v>
      </c>
      <c r="B1468" t="s">
        <v>3603</v>
      </c>
      <c r="C1468" t="s">
        <v>3604</v>
      </c>
      <c r="D1468" t="s">
        <v>241</v>
      </c>
      <c r="G1468" s="2">
        <v>37165</v>
      </c>
      <c r="H1468" s="2">
        <v>41578</v>
      </c>
      <c r="I1468" t="s">
        <v>226</v>
      </c>
      <c r="J1468" t="s">
        <v>211</v>
      </c>
      <c r="K1468" t="s">
        <v>3605</v>
      </c>
      <c r="L1468" t="s">
        <v>213</v>
      </c>
      <c r="M1468" t="s">
        <v>1241</v>
      </c>
      <c r="O1468">
        <v>0</v>
      </c>
      <c r="Q1468" s="2"/>
      <c r="S1468">
        <v>0</v>
      </c>
      <c r="T1468" t="s">
        <v>213</v>
      </c>
      <c r="W1468" t="s">
        <v>214</v>
      </c>
      <c r="X1468">
        <v>0</v>
      </c>
    </row>
    <row r="1469" spans="1:24" x14ac:dyDescent="0.25">
      <c r="A1469">
        <v>2071</v>
      </c>
      <c r="B1469" t="s">
        <v>3606</v>
      </c>
      <c r="C1469" t="s">
        <v>3607</v>
      </c>
      <c r="D1469" t="s">
        <v>241</v>
      </c>
      <c r="G1469" s="2">
        <v>37165</v>
      </c>
      <c r="H1469" s="2">
        <v>42124</v>
      </c>
      <c r="I1469" t="s">
        <v>226</v>
      </c>
      <c r="J1469" t="s">
        <v>211</v>
      </c>
      <c r="K1469" t="s">
        <v>3608</v>
      </c>
      <c r="L1469" t="s">
        <v>213</v>
      </c>
      <c r="M1469" t="s">
        <v>1241</v>
      </c>
      <c r="O1469">
        <v>0</v>
      </c>
      <c r="Q1469" s="2"/>
      <c r="S1469">
        <v>0</v>
      </c>
      <c r="T1469" t="s">
        <v>213</v>
      </c>
      <c r="W1469" t="s">
        <v>214</v>
      </c>
      <c r="X1469">
        <v>0</v>
      </c>
    </row>
    <row r="1470" spans="1:24" x14ac:dyDescent="0.25">
      <c r="A1470">
        <v>2072</v>
      </c>
      <c r="B1470" t="s">
        <v>3609</v>
      </c>
      <c r="C1470" t="s">
        <v>3610</v>
      </c>
      <c r="D1470" t="s">
        <v>241</v>
      </c>
      <c r="G1470" s="2">
        <v>37165</v>
      </c>
      <c r="H1470" s="2">
        <v>40755</v>
      </c>
      <c r="I1470" t="s">
        <v>226</v>
      </c>
      <c r="J1470" t="s">
        <v>211</v>
      </c>
      <c r="K1470" t="s">
        <v>3611</v>
      </c>
      <c r="L1470" t="s">
        <v>213</v>
      </c>
      <c r="M1470" t="s">
        <v>1241</v>
      </c>
      <c r="O1470">
        <v>0</v>
      </c>
      <c r="Q1470" s="2"/>
      <c r="S1470">
        <v>0</v>
      </c>
      <c r="T1470" t="s">
        <v>213</v>
      </c>
      <c r="W1470" t="s">
        <v>214</v>
      </c>
      <c r="X1470">
        <v>0</v>
      </c>
    </row>
    <row r="1471" spans="1:24" x14ac:dyDescent="0.25">
      <c r="A1471">
        <v>2073</v>
      </c>
      <c r="B1471" t="s">
        <v>3612</v>
      </c>
      <c r="C1471" t="s">
        <v>3613</v>
      </c>
      <c r="D1471" t="s">
        <v>241</v>
      </c>
      <c r="G1471" s="2">
        <v>37165</v>
      </c>
      <c r="H1471" s="2">
        <v>44592</v>
      </c>
      <c r="I1471" t="s">
        <v>226</v>
      </c>
      <c r="J1471" t="s">
        <v>211</v>
      </c>
      <c r="K1471" t="s">
        <v>3614</v>
      </c>
      <c r="L1471" t="s">
        <v>213</v>
      </c>
      <c r="M1471" t="s">
        <v>1241</v>
      </c>
      <c r="O1471">
        <v>0</v>
      </c>
      <c r="Q1471" s="2"/>
      <c r="S1471">
        <v>0</v>
      </c>
      <c r="T1471" t="s">
        <v>213</v>
      </c>
      <c r="W1471" t="s">
        <v>214</v>
      </c>
      <c r="X1471">
        <v>0</v>
      </c>
    </row>
    <row r="1472" spans="1:24" x14ac:dyDescent="0.25">
      <c r="A1472">
        <v>2074</v>
      </c>
      <c r="B1472" t="s">
        <v>3615</v>
      </c>
      <c r="C1472" t="s">
        <v>3616</v>
      </c>
      <c r="D1472" t="s">
        <v>241</v>
      </c>
      <c r="G1472" s="2">
        <v>37165</v>
      </c>
      <c r="H1472" s="2">
        <v>41152</v>
      </c>
      <c r="I1472" t="s">
        <v>226</v>
      </c>
      <c r="J1472" t="s">
        <v>211</v>
      </c>
      <c r="K1472" t="s">
        <v>3617</v>
      </c>
      <c r="L1472" t="s">
        <v>213</v>
      </c>
      <c r="M1472" t="s">
        <v>1241</v>
      </c>
      <c r="O1472">
        <v>0</v>
      </c>
      <c r="Q1472" s="2"/>
      <c r="S1472">
        <v>0</v>
      </c>
      <c r="T1472" t="s">
        <v>213</v>
      </c>
      <c r="W1472" t="s">
        <v>214</v>
      </c>
      <c r="X1472">
        <v>0</v>
      </c>
    </row>
    <row r="1473" spans="1:24" x14ac:dyDescent="0.25">
      <c r="A1473">
        <v>2075</v>
      </c>
      <c r="B1473" t="s">
        <v>3618</v>
      </c>
      <c r="C1473" t="s">
        <v>3619</v>
      </c>
      <c r="D1473" t="s">
        <v>241</v>
      </c>
      <c r="G1473" s="2">
        <v>37165</v>
      </c>
      <c r="H1473" s="2"/>
      <c r="I1473" t="s">
        <v>226</v>
      </c>
      <c r="J1473" t="s">
        <v>211</v>
      </c>
      <c r="K1473" t="s">
        <v>3620</v>
      </c>
      <c r="L1473" t="s">
        <v>213</v>
      </c>
      <c r="M1473" t="s">
        <v>1241</v>
      </c>
      <c r="O1473">
        <v>0</v>
      </c>
      <c r="Q1473" s="2"/>
      <c r="S1473">
        <v>0</v>
      </c>
      <c r="T1473" t="s">
        <v>213</v>
      </c>
      <c r="W1473" t="s">
        <v>214</v>
      </c>
      <c r="X1473">
        <v>0</v>
      </c>
    </row>
    <row r="1474" spans="1:24" x14ac:dyDescent="0.25">
      <c r="A1474">
        <v>2076</v>
      </c>
      <c r="B1474" t="s">
        <v>3621</v>
      </c>
      <c r="C1474" t="s">
        <v>3622</v>
      </c>
      <c r="D1474" t="s">
        <v>241</v>
      </c>
      <c r="G1474" s="2">
        <v>37165</v>
      </c>
      <c r="H1474" s="2">
        <v>43738</v>
      </c>
      <c r="I1474" t="s">
        <v>226</v>
      </c>
      <c r="J1474" t="s">
        <v>211</v>
      </c>
      <c r="K1474" t="s">
        <v>3623</v>
      </c>
      <c r="L1474" t="s">
        <v>213</v>
      </c>
      <c r="M1474" t="s">
        <v>1241</v>
      </c>
      <c r="O1474">
        <v>0</v>
      </c>
      <c r="Q1474" s="2"/>
      <c r="S1474">
        <v>0</v>
      </c>
      <c r="T1474" t="s">
        <v>213</v>
      </c>
      <c r="W1474" t="s">
        <v>214</v>
      </c>
      <c r="X1474">
        <v>0</v>
      </c>
    </row>
    <row r="1475" spans="1:24" x14ac:dyDescent="0.25">
      <c r="A1475">
        <v>2077</v>
      </c>
      <c r="B1475" t="s">
        <v>3624</v>
      </c>
      <c r="C1475" t="s">
        <v>3625</v>
      </c>
      <c r="D1475" t="s">
        <v>241</v>
      </c>
      <c r="G1475" s="2">
        <v>37165</v>
      </c>
      <c r="H1475" s="2">
        <v>42613</v>
      </c>
      <c r="I1475" t="s">
        <v>226</v>
      </c>
      <c r="J1475" t="s">
        <v>211</v>
      </c>
      <c r="K1475" t="s">
        <v>3626</v>
      </c>
      <c r="L1475" t="s">
        <v>213</v>
      </c>
      <c r="M1475" t="s">
        <v>1241</v>
      </c>
      <c r="O1475">
        <v>0</v>
      </c>
      <c r="Q1475" s="2"/>
      <c r="S1475">
        <v>0</v>
      </c>
      <c r="T1475" t="s">
        <v>213</v>
      </c>
      <c r="W1475" t="s">
        <v>214</v>
      </c>
      <c r="X1475">
        <v>0</v>
      </c>
    </row>
    <row r="1476" spans="1:24" x14ac:dyDescent="0.25">
      <c r="A1476">
        <v>2078</v>
      </c>
      <c r="B1476" t="s">
        <v>3627</v>
      </c>
      <c r="C1476" t="s">
        <v>3628</v>
      </c>
      <c r="D1476" t="s">
        <v>241</v>
      </c>
      <c r="G1476" s="2">
        <v>37165</v>
      </c>
      <c r="H1476" s="2"/>
      <c r="I1476" t="s">
        <v>226</v>
      </c>
      <c r="J1476" t="s">
        <v>211</v>
      </c>
      <c r="K1476" t="s">
        <v>3629</v>
      </c>
      <c r="L1476" t="s">
        <v>213</v>
      </c>
      <c r="M1476" t="s">
        <v>1241</v>
      </c>
      <c r="O1476">
        <v>0</v>
      </c>
      <c r="Q1476" s="2"/>
      <c r="S1476">
        <v>0</v>
      </c>
      <c r="T1476" t="s">
        <v>213</v>
      </c>
      <c r="W1476" t="s">
        <v>214</v>
      </c>
      <c r="X1476">
        <v>0</v>
      </c>
    </row>
    <row r="1477" spans="1:24" x14ac:dyDescent="0.25">
      <c r="A1477">
        <v>2079</v>
      </c>
      <c r="B1477" t="s">
        <v>3630</v>
      </c>
      <c r="C1477" t="s">
        <v>3631</v>
      </c>
      <c r="D1477" t="s">
        <v>241</v>
      </c>
      <c r="G1477" s="2">
        <v>37165</v>
      </c>
      <c r="H1477" s="2">
        <v>43738</v>
      </c>
      <c r="I1477" t="s">
        <v>226</v>
      </c>
      <c r="J1477" t="s">
        <v>211</v>
      </c>
      <c r="K1477" t="s">
        <v>3632</v>
      </c>
      <c r="L1477" t="s">
        <v>213</v>
      </c>
      <c r="M1477" t="s">
        <v>1241</v>
      </c>
      <c r="O1477">
        <v>0</v>
      </c>
      <c r="Q1477" s="2"/>
      <c r="S1477">
        <v>0</v>
      </c>
      <c r="T1477" t="s">
        <v>213</v>
      </c>
      <c r="W1477" t="s">
        <v>214</v>
      </c>
      <c r="X1477">
        <v>0</v>
      </c>
    </row>
    <row r="1478" spans="1:24" x14ac:dyDescent="0.25">
      <c r="A1478">
        <v>2080</v>
      </c>
      <c r="B1478" t="s">
        <v>3633</v>
      </c>
      <c r="C1478" t="s">
        <v>3634</v>
      </c>
      <c r="D1478" t="s">
        <v>241</v>
      </c>
      <c r="G1478" s="2">
        <v>37165</v>
      </c>
      <c r="H1478" s="2">
        <v>44773</v>
      </c>
      <c r="I1478" t="s">
        <v>226</v>
      </c>
      <c r="J1478" t="s">
        <v>211</v>
      </c>
      <c r="K1478" t="s">
        <v>3635</v>
      </c>
      <c r="L1478" t="s">
        <v>213</v>
      </c>
      <c r="M1478" t="s">
        <v>1241</v>
      </c>
      <c r="O1478">
        <v>0</v>
      </c>
      <c r="Q1478" s="2"/>
      <c r="S1478">
        <v>0</v>
      </c>
      <c r="T1478" t="s">
        <v>213</v>
      </c>
      <c r="W1478" t="s">
        <v>214</v>
      </c>
      <c r="X1478">
        <v>0</v>
      </c>
    </row>
    <row r="1479" spans="1:24" x14ac:dyDescent="0.25">
      <c r="A1479">
        <v>2081</v>
      </c>
      <c r="B1479" t="s">
        <v>3636</v>
      </c>
      <c r="C1479" t="s">
        <v>3637</v>
      </c>
      <c r="D1479" t="s">
        <v>241</v>
      </c>
      <c r="F1479" t="s">
        <v>3638</v>
      </c>
      <c r="G1479" s="2">
        <v>36544</v>
      </c>
      <c r="H1479" s="2"/>
      <c r="I1479" t="s">
        <v>226</v>
      </c>
      <c r="J1479" t="s">
        <v>211</v>
      </c>
      <c r="K1479" t="s">
        <v>3639</v>
      </c>
      <c r="L1479" t="s">
        <v>213</v>
      </c>
      <c r="M1479" t="s">
        <v>1241</v>
      </c>
      <c r="O1479">
        <v>0</v>
      </c>
      <c r="Q1479" s="2"/>
      <c r="S1479">
        <v>0</v>
      </c>
      <c r="T1479" t="s">
        <v>213</v>
      </c>
      <c r="W1479" t="s">
        <v>214</v>
      </c>
      <c r="X1479">
        <v>0</v>
      </c>
    </row>
    <row r="1480" spans="1:24" x14ac:dyDescent="0.25">
      <c r="A1480">
        <v>2082</v>
      </c>
      <c r="B1480" t="s">
        <v>3640</v>
      </c>
      <c r="C1480" t="s">
        <v>3641</v>
      </c>
      <c r="D1480" t="s">
        <v>241</v>
      </c>
      <c r="F1480" t="s">
        <v>3642</v>
      </c>
      <c r="G1480" s="2">
        <v>36564</v>
      </c>
      <c r="H1480" s="2"/>
      <c r="I1480" t="s">
        <v>226</v>
      </c>
      <c r="J1480" t="s">
        <v>211</v>
      </c>
      <c r="K1480" t="s">
        <v>3643</v>
      </c>
      <c r="L1480" t="s">
        <v>213</v>
      </c>
      <c r="M1480" t="s">
        <v>1241</v>
      </c>
      <c r="O1480">
        <v>0</v>
      </c>
      <c r="Q1480" s="2"/>
      <c r="S1480">
        <v>0</v>
      </c>
      <c r="T1480" t="s">
        <v>213</v>
      </c>
      <c r="W1480" t="s">
        <v>214</v>
      </c>
      <c r="X1480">
        <v>0</v>
      </c>
    </row>
    <row r="1481" spans="1:24" x14ac:dyDescent="0.25">
      <c r="A1481">
        <v>2083</v>
      </c>
      <c r="B1481" t="s">
        <v>3644</v>
      </c>
      <c r="C1481" t="s">
        <v>3645</v>
      </c>
      <c r="D1481" t="s">
        <v>241</v>
      </c>
      <c r="G1481" s="2">
        <v>37165</v>
      </c>
      <c r="H1481" s="2">
        <v>42674</v>
      </c>
      <c r="I1481" t="s">
        <v>226</v>
      </c>
      <c r="J1481" t="s">
        <v>211</v>
      </c>
      <c r="K1481" t="s">
        <v>3646</v>
      </c>
      <c r="L1481" t="s">
        <v>213</v>
      </c>
      <c r="M1481" t="s">
        <v>1241</v>
      </c>
      <c r="O1481">
        <v>0</v>
      </c>
      <c r="Q1481" s="2"/>
      <c r="S1481">
        <v>0</v>
      </c>
      <c r="T1481" t="s">
        <v>213</v>
      </c>
      <c r="W1481" t="s">
        <v>214</v>
      </c>
      <c r="X1481">
        <v>0</v>
      </c>
    </row>
    <row r="1482" spans="1:24" x14ac:dyDescent="0.25">
      <c r="A1482">
        <v>2084</v>
      </c>
      <c r="B1482" t="s">
        <v>3647</v>
      </c>
      <c r="C1482" t="s">
        <v>3648</v>
      </c>
      <c r="D1482" t="s">
        <v>241</v>
      </c>
      <c r="G1482" s="2">
        <v>37165</v>
      </c>
      <c r="H1482" s="2">
        <v>40816</v>
      </c>
      <c r="I1482" t="s">
        <v>226</v>
      </c>
      <c r="J1482" t="s">
        <v>211</v>
      </c>
      <c r="K1482" t="s">
        <v>3649</v>
      </c>
      <c r="L1482" t="s">
        <v>213</v>
      </c>
      <c r="M1482" t="s">
        <v>1241</v>
      </c>
      <c r="O1482">
        <v>0</v>
      </c>
      <c r="Q1482" s="2"/>
      <c r="S1482">
        <v>0</v>
      </c>
      <c r="T1482" t="s">
        <v>213</v>
      </c>
      <c r="W1482" t="s">
        <v>214</v>
      </c>
      <c r="X1482">
        <v>0</v>
      </c>
    </row>
    <row r="1483" spans="1:24" x14ac:dyDescent="0.25">
      <c r="A1483">
        <v>2085</v>
      </c>
      <c r="B1483" t="s">
        <v>3650</v>
      </c>
      <c r="C1483" t="s">
        <v>3651</v>
      </c>
      <c r="D1483" t="s">
        <v>241</v>
      </c>
      <c r="G1483" s="2">
        <v>37165</v>
      </c>
      <c r="H1483" s="2">
        <v>42643</v>
      </c>
      <c r="I1483" t="s">
        <v>226</v>
      </c>
      <c r="J1483" t="s">
        <v>211</v>
      </c>
      <c r="K1483" t="s">
        <v>3652</v>
      </c>
      <c r="L1483" t="s">
        <v>213</v>
      </c>
      <c r="M1483" t="s">
        <v>1241</v>
      </c>
      <c r="O1483">
        <v>0</v>
      </c>
      <c r="Q1483" s="2"/>
      <c r="S1483">
        <v>0</v>
      </c>
      <c r="T1483" t="s">
        <v>213</v>
      </c>
      <c r="W1483" t="s">
        <v>214</v>
      </c>
      <c r="X1483">
        <v>0</v>
      </c>
    </row>
    <row r="1484" spans="1:24" x14ac:dyDescent="0.25">
      <c r="A1484">
        <v>2086</v>
      </c>
      <c r="B1484" t="s">
        <v>3653</v>
      </c>
      <c r="C1484" t="s">
        <v>3654</v>
      </c>
      <c r="D1484" t="s">
        <v>241</v>
      </c>
      <c r="G1484" s="2">
        <v>37165</v>
      </c>
      <c r="H1484" s="2">
        <v>45747</v>
      </c>
      <c r="I1484" t="s">
        <v>226</v>
      </c>
      <c r="J1484" t="s">
        <v>211</v>
      </c>
      <c r="K1484" t="s">
        <v>3655</v>
      </c>
      <c r="L1484" t="s">
        <v>213</v>
      </c>
      <c r="M1484" t="s">
        <v>1241</v>
      </c>
      <c r="O1484">
        <v>0</v>
      </c>
      <c r="Q1484" s="2"/>
      <c r="S1484">
        <v>0</v>
      </c>
      <c r="T1484" t="s">
        <v>213</v>
      </c>
      <c r="W1484" t="s">
        <v>214</v>
      </c>
      <c r="X1484">
        <v>0</v>
      </c>
    </row>
    <row r="1485" spans="1:24" x14ac:dyDescent="0.25">
      <c r="A1485">
        <v>2087</v>
      </c>
      <c r="B1485" t="s">
        <v>3656</v>
      </c>
      <c r="C1485" t="s">
        <v>3657</v>
      </c>
      <c r="D1485" t="s">
        <v>241</v>
      </c>
      <c r="G1485" s="2">
        <v>37165</v>
      </c>
      <c r="H1485" s="2">
        <v>40755</v>
      </c>
      <c r="I1485" t="s">
        <v>226</v>
      </c>
      <c r="J1485" t="s">
        <v>211</v>
      </c>
      <c r="K1485" t="s">
        <v>3658</v>
      </c>
      <c r="L1485" t="s">
        <v>213</v>
      </c>
      <c r="M1485" t="s">
        <v>1241</v>
      </c>
      <c r="O1485">
        <v>0</v>
      </c>
      <c r="Q1485" s="2"/>
      <c r="S1485">
        <v>0</v>
      </c>
      <c r="T1485" t="s">
        <v>213</v>
      </c>
      <c r="W1485" t="s">
        <v>214</v>
      </c>
      <c r="X1485">
        <v>0</v>
      </c>
    </row>
    <row r="1486" spans="1:24" x14ac:dyDescent="0.25">
      <c r="A1486">
        <v>2088</v>
      </c>
      <c r="B1486" t="s">
        <v>3659</v>
      </c>
      <c r="C1486" t="s">
        <v>3660</v>
      </c>
      <c r="D1486" t="s">
        <v>241</v>
      </c>
      <c r="G1486" s="2">
        <v>37165</v>
      </c>
      <c r="H1486" s="2">
        <v>42185</v>
      </c>
      <c r="I1486" t="s">
        <v>226</v>
      </c>
      <c r="J1486" t="s">
        <v>211</v>
      </c>
      <c r="K1486" t="s">
        <v>3661</v>
      </c>
      <c r="L1486" t="s">
        <v>213</v>
      </c>
      <c r="M1486" t="s">
        <v>1241</v>
      </c>
      <c r="O1486">
        <v>0</v>
      </c>
      <c r="Q1486" s="2"/>
      <c r="S1486">
        <v>0</v>
      </c>
      <c r="T1486" t="s">
        <v>213</v>
      </c>
      <c r="W1486" t="s">
        <v>214</v>
      </c>
      <c r="X1486">
        <v>0</v>
      </c>
    </row>
    <row r="1487" spans="1:24" x14ac:dyDescent="0.25">
      <c r="A1487">
        <v>1802</v>
      </c>
      <c r="B1487" t="s">
        <v>3662</v>
      </c>
      <c r="C1487" t="s">
        <v>3663</v>
      </c>
      <c r="D1487" t="s">
        <v>720</v>
      </c>
      <c r="G1487" s="2">
        <v>40603</v>
      </c>
      <c r="H1487" s="2"/>
      <c r="I1487" t="s">
        <v>226</v>
      </c>
      <c r="J1487" t="s">
        <v>211</v>
      </c>
      <c r="K1487" t="s">
        <v>353</v>
      </c>
      <c r="L1487" t="s">
        <v>213</v>
      </c>
      <c r="O1487">
        <v>28</v>
      </c>
      <c r="Q1487" s="2"/>
      <c r="S1487">
        <v>0</v>
      </c>
      <c r="T1487" t="s">
        <v>213</v>
      </c>
      <c r="W1487" t="s">
        <v>214</v>
      </c>
      <c r="X1487">
        <v>0</v>
      </c>
    </row>
    <row r="1488" spans="1:24" x14ac:dyDescent="0.25">
      <c r="A1488">
        <v>1948</v>
      </c>
      <c r="B1488" t="s">
        <v>3664</v>
      </c>
      <c r="C1488" t="s">
        <v>3665</v>
      </c>
      <c r="D1488" t="s">
        <v>225</v>
      </c>
      <c r="G1488" s="2">
        <v>30682</v>
      </c>
      <c r="H1488" s="2"/>
      <c r="I1488" t="s">
        <v>226</v>
      </c>
      <c r="J1488" t="s">
        <v>211</v>
      </c>
      <c r="K1488" t="s">
        <v>624</v>
      </c>
      <c r="L1488" t="s">
        <v>213</v>
      </c>
      <c r="O1488">
        <v>6</v>
      </c>
      <c r="Q1488" s="2"/>
      <c r="S1488">
        <v>0</v>
      </c>
      <c r="T1488" t="s">
        <v>213</v>
      </c>
      <c r="W1488" t="s">
        <v>214</v>
      </c>
      <c r="X1488">
        <v>0</v>
      </c>
    </row>
    <row r="1489" spans="1:24" x14ac:dyDescent="0.25">
      <c r="A1489">
        <v>2089</v>
      </c>
      <c r="B1489" t="s">
        <v>3666</v>
      </c>
      <c r="C1489" t="s">
        <v>3667</v>
      </c>
      <c r="D1489" t="s">
        <v>241</v>
      </c>
      <c r="G1489" s="2">
        <v>37165</v>
      </c>
      <c r="H1489" s="2"/>
      <c r="I1489" t="s">
        <v>226</v>
      </c>
      <c r="J1489" t="s">
        <v>211</v>
      </c>
      <c r="K1489" t="s">
        <v>3668</v>
      </c>
      <c r="L1489" t="s">
        <v>213</v>
      </c>
      <c r="M1489" t="s">
        <v>1241</v>
      </c>
      <c r="O1489">
        <v>0</v>
      </c>
      <c r="Q1489" s="2"/>
      <c r="S1489">
        <v>0</v>
      </c>
      <c r="T1489" t="s">
        <v>213</v>
      </c>
      <c r="W1489" t="s">
        <v>214</v>
      </c>
      <c r="X1489">
        <v>0</v>
      </c>
    </row>
    <row r="1490" spans="1:24" x14ac:dyDescent="0.25">
      <c r="A1490">
        <v>1950</v>
      </c>
      <c r="B1490" t="s">
        <v>3669</v>
      </c>
      <c r="C1490" t="s">
        <v>3670</v>
      </c>
      <c r="D1490" t="s">
        <v>314</v>
      </c>
      <c r="G1490" s="2">
        <v>36861</v>
      </c>
      <c r="H1490" s="2"/>
      <c r="I1490" t="s">
        <v>226</v>
      </c>
      <c r="J1490" t="s">
        <v>211</v>
      </c>
      <c r="K1490" t="s">
        <v>624</v>
      </c>
      <c r="L1490" t="s">
        <v>213</v>
      </c>
      <c r="O1490">
        <v>11</v>
      </c>
      <c r="Q1490" s="2"/>
      <c r="S1490">
        <v>0</v>
      </c>
      <c r="T1490" t="s">
        <v>213</v>
      </c>
      <c r="W1490" t="s">
        <v>214</v>
      </c>
      <c r="X1490">
        <v>0</v>
      </c>
    </row>
    <row r="1491" spans="1:24" x14ac:dyDescent="0.25">
      <c r="A1491">
        <v>1951</v>
      </c>
      <c r="B1491" t="s">
        <v>3671</v>
      </c>
      <c r="C1491" t="s">
        <v>3672</v>
      </c>
      <c r="D1491" t="s">
        <v>238</v>
      </c>
      <c r="G1491" s="2">
        <v>32174</v>
      </c>
      <c r="H1491" s="2"/>
      <c r="I1491" t="s">
        <v>218</v>
      </c>
      <c r="J1491" t="s">
        <v>211</v>
      </c>
      <c r="K1491" t="s">
        <v>624</v>
      </c>
      <c r="L1491" t="s">
        <v>213</v>
      </c>
      <c r="O1491">
        <v>8</v>
      </c>
      <c r="Q1491" s="2"/>
      <c r="S1491">
        <v>0</v>
      </c>
      <c r="T1491" t="s">
        <v>213</v>
      </c>
      <c r="W1491" t="s">
        <v>214</v>
      </c>
      <c r="X1491">
        <v>0</v>
      </c>
    </row>
    <row r="1492" spans="1:24" x14ac:dyDescent="0.25">
      <c r="A1492">
        <v>1952</v>
      </c>
      <c r="B1492" t="s">
        <v>3673</v>
      </c>
      <c r="C1492" t="s">
        <v>3674</v>
      </c>
      <c r="D1492" t="s">
        <v>356</v>
      </c>
      <c r="G1492" s="2">
        <v>36586</v>
      </c>
      <c r="H1492" s="2"/>
      <c r="I1492" t="s">
        <v>218</v>
      </c>
      <c r="J1492" t="s">
        <v>211</v>
      </c>
      <c r="K1492" t="s">
        <v>624</v>
      </c>
      <c r="L1492" t="s">
        <v>213</v>
      </c>
      <c r="O1492">
        <v>1044</v>
      </c>
      <c r="Q1492" s="2"/>
      <c r="S1492">
        <v>0</v>
      </c>
      <c r="T1492" t="s">
        <v>213</v>
      </c>
      <c r="W1492" t="s">
        <v>214</v>
      </c>
      <c r="X1492">
        <v>0</v>
      </c>
    </row>
    <row r="1493" spans="1:24" x14ac:dyDescent="0.25">
      <c r="A1493">
        <v>1953</v>
      </c>
      <c r="B1493" t="s">
        <v>3675</v>
      </c>
      <c r="C1493" t="s">
        <v>3676</v>
      </c>
      <c r="D1493" t="s">
        <v>225</v>
      </c>
      <c r="G1493" s="2">
        <v>36800</v>
      </c>
      <c r="H1493" s="2"/>
      <c r="I1493" t="s">
        <v>226</v>
      </c>
      <c r="J1493" t="s">
        <v>211</v>
      </c>
      <c r="K1493" t="s">
        <v>744</v>
      </c>
      <c r="L1493" t="s">
        <v>213</v>
      </c>
      <c r="O1493">
        <v>6</v>
      </c>
      <c r="Q1493" s="2"/>
      <c r="S1493">
        <v>0</v>
      </c>
      <c r="T1493" t="s">
        <v>213</v>
      </c>
      <c r="W1493" t="s">
        <v>214</v>
      </c>
      <c r="X1493">
        <v>0</v>
      </c>
    </row>
    <row r="1494" spans="1:24" x14ac:dyDescent="0.25">
      <c r="A1494">
        <v>1954</v>
      </c>
      <c r="B1494" t="s">
        <v>3677</v>
      </c>
      <c r="C1494" t="s">
        <v>3678</v>
      </c>
      <c r="D1494" t="s">
        <v>238</v>
      </c>
      <c r="G1494" s="2">
        <v>36800</v>
      </c>
      <c r="H1494" s="2"/>
      <c r="I1494" t="s">
        <v>218</v>
      </c>
      <c r="J1494" t="s">
        <v>211</v>
      </c>
      <c r="K1494" t="s">
        <v>744</v>
      </c>
      <c r="L1494" t="s">
        <v>213</v>
      </c>
      <c r="O1494">
        <v>8</v>
      </c>
      <c r="Q1494" s="2"/>
      <c r="S1494">
        <v>0</v>
      </c>
      <c r="T1494" t="s">
        <v>213</v>
      </c>
      <c r="W1494" t="s">
        <v>214</v>
      </c>
      <c r="X1494">
        <v>0</v>
      </c>
    </row>
    <row r="1495" spans="1:24" x14ac:dyDescent="0.25">
      <c r="A1495">
        <v>1955</v>
      </c>
      <c r="B1495" t="s">
        <v>3679</v>
      </c>
      <c r="C1495" t="s">
        <v>3680</v>
      </c>
      <c r="D1495" t="s">
        <v>356</v>
      </c>
      <c r="G1495" s="2">
        <v>36800</v>
      </c>
      <c r="H1495" s="2"/>
      <c r="I1495" t="s">
        <v>218</v>
      </c>
      <c r="J1495" t="s">
        <v>211</v>
      </c>
      <c r="K1495" t="s">
        <v>744</v>
      </c>
      <c r="L1495" t="s">
        <v>213</v>
      </c>
      <c r="O1495">
        <v>1044</v>
      </c>
      <c r="Q1495" s="2"/>
      <c r="S1495">
        <v>0</v>
      </c>
      <c r="T1495" t="s">
        <v>213</v>
      </c>
      <c r="W1495" t="s">
        <v>214</v>
      </c>
      <c r="X1495">
        <v>0</v>
      </c>
    </row>
    <row r="1496" spans="1:24" x14ac:dyDescent="0.25">
      <c r="A1496">
        <v>1956</v>
      </c>
      <c r="B1496" t="s">
        <v>3681</v>
      </c>
      <c r="C1496" t="s">
        <v>3682</v>
      </c>
      <c r="D1496" t="s">
        <v>225</v>
      </c>
      <c r="G1496" s="2">
        <v>37561</v>
      </c>
      <c r="H1496" s="2"/>
      <c r="I1496" t="s">
        <v>226</v>
      </c>
      <c r="J1496" t="s">
        <v>211</v>
      </c>
      <c r="K1496" t="s">
        <v>903</v>
      </c>
      <c r="L1496" t="s">
        <v>213</v>
      </c>
      <c r="O1496">
        <v>6</v>
      </c>
      <c r="Q1496" s="2"/>
      <c r="S1496">
        <v>0</v>
      </c>
      <c r="T1496" t="s">
        <v>213</v>
      </c>
      <c r="W1496" t="s">
        <v>214</v>
      </c>
      <c r="X1496">
        <v>0</v>
      </c>
    </row>
    <row r="1497" spans="1:24" x14ac:dyDescent="0.25">
      <c r="A1497">
        <v>1957</v>
      </c>
      <c r="B1497" t="s">
        <v>3683</v>
      </c>
      <c r="C1497" t="s">
        <v>3684</v>
      </c>
      <c r="D1497" t="s">
        <v>238</v>
      </c>
      <c r="G1497" s="2">
        <v>37561</v>
      </c>
      <c r="H1497" s="2"/>
      <c r="I1497" t="s">
        <v>218</v>
      </c>
      <c r="J1497" t="s">
        <v>211</v>
      </c>
      <c r="K1497" t="s">
        <v>903</v>
      </c>
      <c r="L1497" t="s">
        <v>213</v>
      </c>
      <c r="O1497">
        <v>8</v>
      </c>
      <c r="Q1497" s="2"/>
      <c r="S1497">
        <v>0</v>
      </c>
      <c r="T1497" t="s">
        <v>213</v>
      </c>
      <c r="W1497" t="s">
        <v>214</v>
      </c>
      <c r="X1497">
        <v>0</v>
      </c>
    </row>
    <row r="1498" spans="1:24" x14ac:dyDescent="0.25">
      <c r="A1498">
        <v>1958</v>
      </c>
      <c r="B1498" t="s">
        <v>3685</v>
      </c>
      <c r="C1498" t="s">
        <v>3686</v>
      </c>
      <c r="D1498" t="s">
        <v>356</v>
      </c>
      <c r="G1498" s="2">
        <v>37561</v>
      </c>
      <c r="H1498" s="2"/>
      <c r="I1498" t="s">
        <v>218</v>
      </c>
      <c r="J1498" t="s">
        <v>211</v>
      </c>
      <c r="K1498" t="s">
        <v>903</v>
      </c>
      <c r="L1498" t="s">
        <v>213</v>
      </c>
      <c r="O1498">
        <v>4475</v>
      </c>
      <c r="Q1498" s="2"/>
      <c r="S1498">
        <v>0</v>
      </c>
      <c r="T1498" t="s">
        <v>213</v>
      </c>
      <c r="W1498" t="s">
        <v>214</v>
      </c>
      <c r="X1498">
        <v>0</v>
      </c>
    </row>
    <row r="1499" spans="1:24" x14ac:dyDescent="0.25">
      <c r="A1499">
        <v>1959</v>
      </c>
      <c r="B1499" t="s">
        <v>3687</v>
      </c>
      <c r="C1499" t="s">
        <v>3688</v>
      </c>
      <c r="D1499" t="s">
        <v>343</v>
      </c>
      <c r="G1499" s="2">
        <v>38047</v>
      </c>
      <c r="H1499" s="2"/>
      <c r="J1499" t="s">
        <v>211</v>
      </c>
      <c r="K1499" t="s">
        <v>405</v>
      </c>
      <c r="L1499" t="s">
        <v>213</v>
      </c>
      <c r="M1499" t="s">
        <v>3689</v>
      </c>
      <c r="O1499">
        <v>0</v>
      </c>
      <c r="P1499" t="s">
        <v>3690</v>
      </c>
      <c r="Q1499" s="2"/>
      <c r="R1499" t="s">
        <v>54</v>
      </c>
      <c r="S1499">
        <v>0</v>
      </c>
      <c r="T1499" t="s">
        <v>213</v>
      </c>
      <c r="W1499" t="s">
        <v>214</v>
      </c>
      <c r="X1499">
        <v>0</v>
      </c>
    </row>
    <row r="1500" spans="1:24" x14ac:dyDescent="0.25">
      <c r="A1500">
        <v>1960</v>
      </c>
      <c r="B1500" t="s">
        <v>3691</v>
      </c>
      <c r="C1500" t="s">
        <v>3692</v>
      </c>
      <c r="D1500" t="s">
        <v>343</v>
      </c>
      <c r="G1500" s="2">
        <v>38718</v>
      </c>
      <c r="H1500" s="2">
        <v>44255</v>
      </c>
      <c r="J1500" t="s">
        <v>211</v>
      </c>
      <c r="K1500" t="s">
        <v>405</v>
      </c>
      <c r="L1500" t="s">
        <v>213</v>
      </c>
      <c r="M1500" t="s">
        <v>3693</v>
      </c>
      <c r="O1500">
        <v>0</v>
      </c>
      <c r="P1500" t="s">
        <v>3694</v>
      </c>
      <c r="Q1500" s="2"/>
      <c r="R1500" t="s">
        <v>16</v>
      </c>
      <c r="S1500">
        <v>0</v>
      </c>
      <c r="T1500" t="s">
        <v>213</v>
      </c>
      <c r="W1500" t="s">
        <v>214</v>
      </c>
      <c r="X1500">
        <v>0</v>
      </c>
    </row>
    <row r="1501" spans="1:24" x14ac:dyDescent="0.25">
      <c r="A1501">
        <v>2090</v>
      </c>
      <c r="B1501" t="s">
        <v>3695</v>
      </c>
      <c r="C1501" t="s">
        <v>3696</v>
      </c>
      <c r="D1501" t="s">
        <v>241</v>
      </c>
      <c r="G1501" s="2">
        <v>37165</v>
      </c>
      <c r="H1501" s="2">
        <v>42277</v>
      </c>
      <c r="I1501" t="s">
        <v>226</v>
      </c>
      <c r="J1501" t="s">
        <v>211</v>
      </c>
      <c r="K1501" t="s">
        <v>3697</v>
      </c>
      <c r="L1501" t="s">
        <v>213</v>
      </c>
      <c r="M1501" t="s">
        <v>1241</v>
      </c>
      <c r="O1501">
        <v>0</v>
      </c>
      <c r="Q1501" s="2"/>
      <c r="S1501">
        <v>0</v>
      </c>
      <c r="T1501" t="s">
        <v>213</v>
      </c>
      <c r="W1501" t="s">
        <v>214</v>
      </c>
      <c r="X1501">
        <v>0</v>
      </c>
    </row>
    <row r="1502" spans="1:24" x14ac:dyDescent="0.25">
      <c r="A1502">
        <v>2091</v>
      </c>
      <c r="B1502" t="s">
        <v>3698</v>
      </c>
      <c r="C1502" t="s">
        <v>3699</v>
      </c>
      <c r="D1502" t="s">
        <v>241</v>
      </c>
      <c r="G1502" s="2">
        <v>37165</v>
      </c>
      <c r="H1502" s="2">
        <v>41121</v>
      </c>
      <c r="I1502" t="s">
        <v>226</v>
      </c>
      <c r="J1502" t="s">
        <v>211</v>
      </c>
      <c r="K1502" t="s">
        <v>3700</v>
      </c>
      <c r="L1502" t="s">
        <v>213</v>
      </c>
      <c r="M1502" t="s">
        <v>1241</v>
      </c>
      <c r="O1502">
        <v>0</v>
      </c>
      <c r="Q1502" s="2"/>
      <c r="S1502">
        <v>0</v>
      </c>
      <c r="T1502" t="s">
        <v>213</v>
      </c>
      <c r="W1502" t="s">
        <v>214</v>
      </c>
      <c r="X1502">
        <v>0</v>
      </c>
    </row>
    <row r="1503" spans="1:24" x14ac:dyDescent="0.25">
      <c r="A1503">
        <v>2092</v>
      </c>
      <c r="B1503" t="s">
        <v>3701</v>
      </c>
      <c r="C1503" t="s">
        <v>3702</v>
      </c>
      <c r="D1503" t="s">
        <v>241</v>
      </c>
      <c r="G1503" s="2">
        <v>37165</v>
      </c>
      <c r="H1503" s="2">
        <v>41029</v>
      </c>
      <c r="I1503" t="s">
        <v>226</v>
      </c>
      <c r="J1503" t="s">
        <v>211</v>
      </c>
      <c r="K1503" t="s">
        <v>3703</v>
      </c>
      <c r="L1503" t="s">
        <v>213</v>
      </c>
      <c r="M1503" t="s">
        <v>1241</v>
      </c>
      <c r="O1503">
        <v>0</v>
      </c>
      <c r="Q1503" s="2"/>
      <c r="S1503">
        <v>0</v>
      </c>
      <c r="T1503" t="s">
        <v>213</v>
      </c>
      <c r="W1503" t="s">
        <v>214</v>
      </c>
      <c r="X1503">
        <v>0</v>
      </c>
    </row>
    <row r="1504" spans="1:24" x14ac:dyDescent="0.25">
      <c r="A1504">
        <v>2093</v>
      </c>
      <c r="B1504" t="s">
        <v>3704</v>
      </c>
      <c r="C1504" t="s">
        <v>3705</v>
      </c>
      <c r="D1504" t="s">
        <v>241</v>
      </c>
      <c r="G1504" s="2">
        <v>36935</v>
      </c>
      <c r="H1504" s="2"/>
      <c r="I1504" t="s">
        <v>226</v>
      </c>
      <c r="J1504" t="s">
        <v>211</v>
      </c>
      <c r="K1504" t="s">
        <v>3706</v>
      </c>
      <c r="L1504" t="s">
        <v>213</v>
      </c>
      <c r="M1504" t="s">
        <v>1241</v>
      </c>
      <c r="O1504">
        <v>0</v>
      </c>
      <c r="Q1504" s="2"/>
      <c r="S1504">
        <v>0</v>
      </c>
      <c r="T1504" t="s">
        <v>213</v>
      </c>
      <c r="W1504" t="s">
        <v>214</v>
      </c>
      <c r="X1504">
        <v>0</v>
      </c>
    </row>
    <row r="1505" spans="1:24" x14ac:dyDescent="0.25">
      <c r="A1505">
        <v>2094</v>
      </c>
      <c r="B1505" t="s">
        <v>3707</v>
      </c>
      <c r="C1505" t="s">
        <v>3708</v>
      </c>
      <c r="D1505" t="s">
        <v>241</v>
      </c>
      <c r="G1505" s="2">
        <v>36935</v>
      </c>
      <c r="H1505" s="2"/>
      <c r="I1505" t="s">
        <v>226</v>
      </c>
      <c r="J1505" t="s">
        <v>211</v>
      </c>
      <c r="K1505" t="s">
        <v>3709</v>
      </c>
      <c r="L1505" t="s">
        <v>213</v>
      </c>
      <c r="M1505" t="s">
        <v>1241</v>
      </c>
      <c r="O1505">
        <v>0</v>
      </c>
      <c r="Q1505" s="2"/>
      <c r="S1505">
        <v>0</v>
      </c>
      <c r="T1505" t="s">
        <v>213</v>
      </c>
      <c r="W1505" t="s">
        <v>214</v>
      </c>
      <c r="X1505">
        <v>0</v>
      </c>
    </row>
    <row r="1506" spans="1:24" x14ac:dyDescent="0.25">
      <c r="A1506">
        <v>2095</v>
      </c>
      <c r="B1506" t="s">
        <v>3710</v>
      </c>
      <c r="C1506" t="s">
        <v>3711</v>
      </c>
      <c r="D1506" t="s">
        <v>241</v>
      </c>
      <c r="G1506" s="2">
        <v>36951</v>
      </c>
      <c r="H1506" s="2"/>
      <c r="I1506" t="s">
        <v>226</v>
      </c>
      <c r="J1506" t="s">
        <v>211</v>
      </c>
      <c r="K1506" t="s">
        <v>3712</v>
      </c>
      <c r="L1506" t="s">
        <v>213</v>
      </c>
      <c r="M1506" t="s">
        <v>1241</v>
      </c>
      <c r="O1506">
        <v>0</v>
      </c>
      <c r="Q1506" s="2"/>
      <c r="S1506">
        <v>0</v>
      </c>
      <c r="T1506" t="s">
        <v>213</v>
      </c>
      <c r="W1506" t="s">
        <v>214</v>
      </c>
      <c r="X1506">
        <v>0</v>
      </c>
    </row>
    <row r="1507" spans="1:24" x14ac:dyDescent="0.25">
      <c r="A1507">
        <v>2096</v>
      </c>
      <c r="B1507" t="s">
        <v>3713</v>
      </c>
      <c r="C1507" t="s">
        <v>3714</v>
      </c>
      <c r="D1507" t="s">
        <v>241</v>
      </c>
      <c r="G1507" s="2">
        <v>36951</v>
      </c>
      <c r="H1507" s="2">
        <v>42004</v>
      </c>
      <c r="I1507" t="s">
        <v>226</v>
      </c>
      <c r="J1507" t="s">
        <v>211</v>
      </c>
      <c r="K1507" t="s">
        <v>3715</v>
      </c>
      <c r="L1507" t="s">
        <v>213</v>
      </c>
      <c r="M1507" t="s">
        <v>1241</v>
      </c>
      <c r="O1507">
        <v>0</v>
      </c>
      <c r="Q1507" s="2"/>
      <c r="S1507">
        <v>0</v>
      </c>
      <c r="T1507" t="s">
        <v>213</v>
      </c>
      <c r="W1507" t="s">
        <v>214</v>
      </c>
      <c r="X1507">
        <v>0</v>
      </c>
    </row>
    <row r="1508" spans="1:24" x14ac:dyDescent="0.25">
      <c r="A1508">
        <v>2097</v>
      </c>
      <c r="B1508" t="s">
        <v>3716</v>
      </c>
      <c r="C1508" t="s">
        <v>3717</v>
      </c>
      <c r="D1508" t="s">
        <v>241</v>
      </c>
      <c r="G1508" s="2">
        <v>37165</v>
      </c>
      <c r="H1508" s="2">
        <v>41639</v>
      </c>
      <c r="I1508" t="s">
        <v>226</v>
      </c>
      <c r="J1508" t="s">
        <v>211</v>
      </c>
      <c r="K1508" t="s">
        <v>3718</v>
      </c>
      <c r="L1508" t="s">
        <v>213</v>
      </c>
      <c r="M1508" t="s">
        <v>1241</v>
      </c>
      <c r="O1508">
        <v>0</v>
      </c>
      <c r="Q1508" s="2"/>
      <c r="S1508">
        <v>0</v>
      </c>
      <c r="T1508" t="s">
        <v>213</v>
      </c>
      <c r="W1508" t="s">
        <v>214</v>
      </c>
      <c r="X1508">
        <v>0</v>
      </c>
    </row>
    <row r="1509" spans="1:24" x14ac:dyDescent="0.25">
      <c r="A1509">
        <v>2098</v>
      </c>
      <c r="B1509" t="s">
        <v>3719</v>
      </c>
      <c r="C1509" t="s">
        <v>3720</v>
      </c>
      <c r="D1509" t="s">
        <v>241</v>
      </c>
      <c r="G1509" s="2">
        <v>37165</v>
      </c>
      <c r="H1509" s="2">
        <v>41029</v>
      </c>
      <c r="I1509" t="s">
        <v>226</v>
      </c>
      <c r="J1509" t="s">
        <v>211</v>
      </c>
      <c r="K1509" t="s">
        <v>3721</v>
      </c>
      <c r="L1509" t="s">
        <v>213</v>
      </c>
      <c r="M1509" t="s">
        <v>1241</v>
      </c>
      <c r="O1509">
        <v>0</v>
      </c>
      <c r="Q1509" s="2"/>
      <c r="S1509">
        <v>0</v>
      </c>
      <c r="T1509" t="s">
        <v>213</v>
      </c>
      <c r="W1509" t="s">
        <v>214</v>
      </c>
      <c r="X1509">
        <v>0</v>
      </c>
    </row>
    <row r="1510" spans="1:24" x14ac:dyDescent="0.25">
      <c r="A1510">
        <v>2099</v>
      </c>
      <c r="B1510" t="s">
        <v>3722</v>
      </c>
      <c r="C1510" t="s">
        <v>3723</v>
      </c>
      <c r="D1510" t="s">
        <v>241</v>
      </c>
      <c r="G1510" s="2">
        <v>37165</v>
      </c>
      <c r="H1510" s="2">
        <v>42947</v>
      </c>
      <c r="I1510" t="s">
        <v>226</v>
      </c>
      <c r="J1510" t="s">
        <v>211</v>
      </c>
      <c r="K1510" t="s">
        <v>3724</v>
      </c>
      <c r="L1510" t="s">
        <v>213</v>
      </c>
      <c r="M1510" t="s">
        <v>1241</v>
      </c>
      <c r="O1510">
        <v>0</v>
      </c>
      <c r="Q1510" s="2"/>
      <c r="S1510">
        <v>0</v>
      </c>
      <c r="T1510" t="s">
        <v>213</v>
      </c>
      <c r="W1510" t="s">
        <v>214</v>
      </c>
      <c r="X1510">
        <v>0</v>
      </c>
    </row>
    <row r="1511" spans="1:24" x14ac:dyDescent="0.25">
      <c r="A1511">
        <v>2100</v>
      </c>
      <c r="B1511" t="s">
        <v>3725</v>
      </c>
      <c r="C1511" t="s">
        <v>3726</v>
      </c>
      <c r="D1511" t="s">
        <v>241</v>
      </c>
      <c r="G1511" s="2">
        <v>37165</v>
      </c>
      <c r="H1511" s="2">
        <v>44012</v>
      </c>
      <c r="I1511" t="s">
        <v>226</v>
      </c>
      <c r="J1511" t="s">
        <v>211</v>
      </c>
      <c r="K1511" t="s">
        <v>3727</v>
      </c>
      <c r="L1511" t="s">
        <v>213</v>
      </c>
      <c r="M1511" t="s">
        <v>1241</v>
      </c>
      <c r="O1511">
        <v>0</v>
      </c>
      <c r="Q1511" s="2"/>
      <c r="S1511">
        <v>0</v>
      </c>
      <c r="T1511" t="s">
        <v>213</v>
      </c>
      <c r="W1511" t="s">
        <v>214</v>
      </c>
      <c r="X1511">
        <v>0</v>
      </c>
    </row>
    <row r="1512" spans="1:24" x14ac:dyDescent="0.25">
      <c r="A1512">
        <v>2101</v>
      </c>
      <c r="B1512" t="s">
        <v>3728</v>
      </c>
      <c r="C1512" t="s">
        <v>3729</v>
      </c>
      <c r="D1512" t="s">
        <v>241</v>
      </c>
      <c r="G1512" s="2">
        <v>37104</v>
      </c>
      <c r="H1512" s="2">
        <v>44651</v>
      </c>
      <c r="I1512" t="s">
        <v>226</v>
      </c>
      <c r="J1512" t="s">
        <v>211</v>
      </c>
      <c r="K1512" t="s">
        <v>3730</v>
      </c>
      <c r="L1512" t="s">
        <v>213</v>
      </c>
      <c r="M1512" t="s">
        <v>1241</v>
      </c>
      <c r="O1512">
        <v>0</v>
      </c>
      <c r="Q1512" s="2"/>
      <c r="S1512">
        <v>0</v>
      </c>
      <c r="T1512" t="s">
        <v>213</v>
      </c>
      <c r="W1512" t="s">
        <v>214</v>
      </c>
      <c r="X1512">
        <v>0</v>
      </c>
    </row>
    <row r="1513" spans="1:24" x14ac:dyDescent="0.25">
      <c r="A1513">
        <v>2102</v>
      </c>
      <c r="B1513" t="s">
        <v>3731</v>
      </c>
      <c r="C1513" t="s">
        <v>3732</v>
      </c>
      <c r="D1513" t="s">
        <v>241</v>
      </c>
      <c r="G1513" s="2">
        <v>37165</v>
      </c>
      <c r="H1513" s="2">
        <v>40786</v>
      </c>
      <c r="I1513" t="s">
        <v>226</v>
      </c>
      <c r="J1513" t="s">
        <v>211</v>
      </c>
      <c r="K1513" t="s">
        <v>3733</v>
      </c>
      <c r="L1513" t="s">
        <v>213</v>
      </c>
      <c r="M1513" t="s">
        <v>1241</v>
      </c>
      <c r="O1513">
        <v>0</v>
      </c>
      <c r="Q1513" s="2"/>
      <c r="S1513">
        <v>0</v>
      </c>
      <c r="T1513" t="s">
        <v>213</v>
      </c>
      <c r="W1513" t="s">
        <v>214</v>
      </c>
      <c r="X1513">
        <v>0</v>
      </c>
    </row>
    <row r="1514" spans="1:24" x14ac:dyDescent="0.25">
      <c r="A1514">
        <v>2103</v>
      </c>
      <c r="B1514" t="s">
        <v>3734</v>
      </c>
      <c r="C1514" t="s">
        <v>3735</v>
      </c>
      <c r="D1514" t="s">
        <v>241</v>
      </c>
      <c r="G1514" s="2">
        <v>37165</v>
      </c>
      <c r="H1514" s="2"/>
      <c r="I1514" t="s">
        <v>226</v>
      </c>
      <c r="J1514" t="s">
        <v>211</v>
      </c>
      <c r="K1514" t="s">
        <v>3736</v>
      </c>
      <c r="L1514" t="s">
        <v>213</v>
      </c>
      <c r="M1514" t="s">
        <v>1241</v>
      </c>
      <c r="O1514">
        <v>0</v>
      </c>
      <c r="Q1514" s="2"/>
      <c r="S1514">
        <v>0</v>
      </c>
      <c r="T1514" t="s">
        <v>213</v>
      </c>
      <c r="W1514" t="s">
        <v>214</v>
      </c>
      <c r="X1514">
        <v>0</v>
      </c>
    </row>
    <row r="1515" spans="1:24" x14ac:dyDescent="0.25">
      <c r="A1515">
        <v>2104</v>
      </c>
      <c r="B1515" t="s">
        <v>3737</v>
      </c>
      <c r="C1515" t="s">
        <v>3738</v>
      </c>
      <c r="D1515" t="s">
        <v>241</v>
      </c>
      <c r="G1515" s="2">
        <v>37165</v>
      </c>
      <c r="H1515" s="2">
        <v>44012</v>
      </c>
      <c r="I1515" t="s">
        <v>226</v>
      </c>
      <c r="J1515" t="s">
        <v>211</v>
      </c>
      <c r="K1515" t="s">
        <v>3739</v>
      </c>
      <c r="L1515" t="s">
        <v>213</v>
      </c>
      <c r="M1515" t="s">
        <v>1241</v>
      </c>
      <c r="O1515">
        <v>0</v>
      </c>
      <c r="Q1515" s="2"/>
      <c r="S1515">
        <v>0</v>
      </c>
      <c r="T1515" t="s">
        <v>213</v>
      </c>
      <c r="W1515" t="s">
        <v>214</v>
      </c>
      <c r="X1515">
        <v>0</v>
      </c>
    </row>
    <row r="1516" spans="1:24" x14ac:dyDescent="0.25">
      <c r="A1516">
        <v>2105</v>
      </c>
      <c r="B1516" t="s">
        <v>3740</v>
      </c>
      <c r="C1516" t="s">
        <v>3741</v>
      </c>
      <c r="D1516" t="s">
        <v>241</v>
      </c>
      <c r="G1516" s="2">
        <v>37165</v>
      </c>
      <c r="H1516" s="2"/>
      <c r="I1516" t="s">
        <v>226</v>
      </c>
      <c r="J1516" t="s">
        <v>211</v>
      </c>
      <c r="K1516" t="s">
        <v>3742</v>
      </c>
      <c r="L1516" t="s">
        <v>213</v>
      </c>
      <c r="M1516" t="s">
        <v>1241</v>
      </c>
      <c r="O1516">
        <v>0</v>
      </c>
      <c r="Q1516" s="2"/>
      <c r="S1516">
        <v>0</v>
      </c>
      <c r="T1516" t="s">
        <v>213</v>
      </c>
      <c r="W1516" t="s">
        <v>214</v>
      </c>
      <c r="X1516">
        <v>0</v>
      </c>
    </row>
    <row r="1517" spans="1:24" x14ac:dyDescent="0.25">
      <c r="A1517">
        <v>2106</v>
      </c>
      <c r="B1517" t="s">
        <v>3743</v>
      </c>
      <c r="C1517" t="s">
        <v>3744</v>
      </c>
      <c r="D1517" t="s">
        <v>241</v>
      </c>
      <c r="G1517" s="2">
        <v>37165</v>
      </c>
      <c r="H1517" s="2">
        <v>42460</v>
      </c>
      <c r="I1517" t="s">
        <v>226</v>
      </c>
      <c r="J1517" t="s">
        <v>211</v>
      </c>
      <c r="K1517" t="s">
        <v>3745</v>
      </c>
      <c r="L1517" t="s">
        <v>213</v>
      </c>
      <c r="M1517" t="s">
        <v>1241</v>
      </c>
      <c r="O1517">
        <v>0</v>
      </c>
      <c r="Q1517" s="2"/>
      <c r="S1517">
        <v>0</v>
      </c>
      <c r="T1517" t="s">
        <v>213</v>
      </c>
      <c r="W1517" t="s">
        <v>214</v>
      </c>
      <c r="X1517">
        <v>0</v>
      </c>
    </row>
    <row r="1518" spans="1:24" x14ac:dyDescent="0.25">
      <c r="A1518">
        <v>2107</v>
      </c>
      <c r="B1518" t="s">
        <v>3746</v>
      </c>
      <c r="C1518" t="s">
        <v>3747</v>
      </c>
      <c r="D1518" t="s">
        <v>241</v>
      </c>
      <c r="G1518" s="2">
        <v>37165</v>
      </c>
      <c r="H1518" s="2">
        <v>42460</v>
      </c>
      <c r="I1518" t="s">
        <v>226</v>
      </c>
      <c r="J1518" t="s">
        <v>211</v>
      </c>
      <c r="K1518" t="s">
        <v>3748</v>
      </c>
      <c r="L1518" t="s">
        <v>213</v>
      </c>
      <c r="M1518" t="s">
        <v>1241</v>
      </c>
      <c r="O1518">
        <v>0</v>
      </c>
      <c r="Q1518" s="2"/>
      <c r="S1518">
        <v>0</v>
      </c>
      <c r="T1518" t="s">
        <v>213</v>
      </c>
      <c r="W1518" t="s">
        <v>214</v>
      </c>
      <c r="X1518">
        <v>0</v>
      </c>
    </row>
    <row r="1519" spans="1:24" x14ac:dyDescent="0.25">
      <c r="A1519">
        <v>2108</v>
      </c>
      <c r="B1519" t="s">
        <v>3749</v>
      </c>
      <c r="C1519" t="s">
        <v>3750</v>
      </c>
      <c r="D1519" t="s">
        <v>241</v>
      </c>
      <c r="G1519" s="2">
        <v>37131</v>
      </c>
      <c r="H1519" s="2"/>
      <c r="I1519" t="s">
        <v>226</v>
      </c>
      <c r="J1519" t="s">
        <v>211</v>
      </c>
      <c r="K1519" t="s">
        <v>3751</v>
      </c>
      <c r="L1519" t="s">
        <v>213</v>
      </c>
      <c r="M1519" t="s">
        <v>1241</v>
      </c>
      <c r="O1519">
        <v>0</v>
      </c>
      <c r="Q1519" s="2"/>
      <c r="S1519">
        <v>0</v>
      </c>
      <c r="T1519" t="s">
        <v>213</v>
      </c>
      <c r="W1519" t="s">
        <v>214</v>
      </c>
      <c r="X1519">
        <v>0</v>
      </c>
    </row>
    <row r="1520" spans="1:24" x14ac:dyDescent="0.25">
      <c r="A1520">
        <v>2109</v>
      </c>
      <c r="B1520" t="s">
        <v>3752</v>
      </c>
      <c r="C1520" t="s">
        <v>3753</v>
      </c>
      <c r="D1520" t="s">
        <v>241</v>
      </c>
      <c r="G1520" s="2">
        <v>37226</v>
      </c>
      <c r="H1520" s="2">
        <v>42369</v>
      </c>
      <c r="I1520" t="s">
        <v>226</v>
      </c>
      <c r="J1520" t="s">
        <v>211</v>
      </c>
      <c r="K1520" t="s">
        <v>3754</v>
      </c>
      <c r="L1520" t="s">
        <v>213</v>
      </c>
      <c r="M1520" t="s">
        <v>1241</v>
      </c>
      <c r="O1520">
        <v>0</v>
      </c>
      <c r="Q1520" s="2"/>
      <c r="S1520">
        <v>0</v>
      </c>
      <c r="T1520" t="s">
        <v>213</v>
      </c>
      <c r="W1520" t="s">
        <v>214</v>
      </c>
      <c r="X1520">
        <v>0</v>
      </c>
    </row>
    <row r="1521" spans="1:24" x14ac:dyDescent="0.25">
      <c r="A1521">
        <v>2110</v>
      </c>
      <c r="B1521" t="s">
        <v>3755</v>
      </c>
      <c r="C1521" t="s">
        <v>3756</v>
      </c>
      <c r="D1521" t="s">
        <v>241</v>
      </c>
      <c r="G1521" s="2">
        <v>37279</v>
      </c>
      <c r="H1521" s="2"/>
      <c r="I1521" t="s">
        <v>226</v>
      </c>
      <c r="J1521" t="s">
        <v>211</v>
      </c>
      <c r="K1521" t="s">
        <v>3757</v>
      </c>
      <c r="L1521" t="s">
        <v>213</v>
      </c>
      <c r="M1521" t="s">
        <v>1241</v>
      </c>
      <c r="O1521">
        <v>0</v>
      </c>
      <c r="Q1521" s="2"/>
      <c r="S1521">
        <v>0</v>
      </c>
      <c r="T1521" t="s">
        <v>213</v>
      </c>
      <c r="W1521" t="s">
        <v>214</v>
      </c>
      <c r="X1521">
        <v>0</v>
      </c>
    </row>
    <row r="1522" spans="1:24" x14ac:dyDescent="0.25">
      <c r="A1522">
        <v>2111</v>
      </c>
      <c r="B1522" t="s">
        <v>3758</v>
      </c>
      <c r="C1522" t="s">
        <v>3759</v>
      </c>
      <c r="D1522" t="s">
        <v>241</v>
      </c>
      <c r="G1522" s="2">
        <v>37348</v>
      </c>
      <c r="H1522" s="2"/>
      <c r="I1522" t="s">
        <v>226</v>
      </c>
      <c r="J1522" t="s">
        <v>211</v>
      </c>
      <c r="K1522" t="s">
        <v>3760</v>
      </c>
      <c r="L1522" t="s">
        <v>213</v>
      </c>
      <c r="M1522" t="s">
        <v>1241</v>
      </c>
      <c r="O1522">
        <v>0</v>
      </c>
      <c r="Q1522" s="2"/>
      <c r="S1522">
        <v>0</v>
      </c>
      <c r="T1522" t="s">
        <v>213</v>
      </c>
      <c r="W1522" t="s">
        <v>214</v>
      </c>
      <c r="X1522">
        <v>0</v>
      </c>
    </row>
    <row r="1523" spans="1:24" x14ac:dyDescent="0.25">
      <c r="A1523">
        <v>2112</v>
      </c>
      <c r="B1523" t="s">
        <v>3761</v>
      </c>
      <c r="C1523" t="s">
        <v>3762</v>
      </c>
      <c r="D1523" t="s">
        <v>241</v>
      </c>
      <c r="G1523" s="2">
        <v>37348</v>
      </c>
      <c r="H1523" s="2"/>
      <c r="I1523" t="s">
        <v>226</v>
      </c>
      <c r="J1523" t="s">
        <v>211</v>
      </c>
      <c r="K1523" t="s">
        <v>3763</v>
      </c>
      <c r="L1523" t="s">
        <v>213</v>
      </c>
      <c r="M1523" t="s">
        <v>1241</v>
      </c>
      <c r="O1523">
        <v>0</v>
      </c>
      <c r="Q1523" s="2"/>
      <c r="S1523">
        <v>0</v>
      </c>
      <c r="T1523" t="s">
        <v>213</v>
      </c>
      <c r="W1523" t="s">
        <v>214</v>
      </c>
      <c r="X1523">
        <v>0</v>
      </c>
    </row>
    <row r="1524" spans="1:24" x14ac:dyDescent="0.25">
      <c r="A1524">
        <v>2113</v>
      </c>
      <c r="B1524" t="s">
        <v>3764</v>
      </c>
      <c r="C1524" t="s">
        <v>3765</v>
      </c>
      <c r="D1524" t="s">
        <v>241</v>
      </c>
      <c r="G1524" s="2">
        <v>37348</v>
      </c>
      <c r="H1524" s="2"/>
      <c r="I1524" t="s">
        <v>226</v>
      </c>
      <c r="J1524" t="s">
        <v>211</v>
      </c>
      <c r="K1524" t="s">
        <v>3766</v>
      </c>
      <c r="L1524" t="s">
        <v>213</v>
      </c>
      <c r="M1524" t="s">
        <v>1241</v>
      </c>
      <c r="O1524">
        <v>0</v>
      </c>
      <c r="Q1524" s="2"/>
      <c r="S1524">
        <v>0</v>
      </c>
      <c r="T1524" t="s">
        <v>213</v>
      </c>
      <c r="W1524" t="s">
        <v>214</v>
      </c>
      <c r="X1524">
        <v>0</v>
      </c>
    </row>
    <row r="1525" spans="1:24" x14ac:dyDescent="0.25">
      <c r="A1525">
        <v>2114</v>
      </c>
      <c r="B1525" t="s">
        <v>3767</v>
      </c>
      <c r="C1525" t="s">
        <v>3768</v>
      </c>
      <c r="D1525" t="s">
        <v>241</v>
      </c>
      <c r="G1525" s="2">
        <v>37987</v>
      </c>
      <c r="H1525" s="2"/>
      <c r="I1525" t="s">
        <v>226</v>
      </c>
      <c r="J1525" t="s">
        <v>211</v>
      </c>
      <c r="K1525" t="s">
        <v>3769</v>
      </c>
      <c r="L1525" t="s">
        <v>213</v>
      </c>
      <c r="M1525" t="s">
        <v>1241</v>
      </c>
      <c r="O1525">
        <v>0</v>
      </c>
      <c r="Q1525" s="2"/>
      <c r="S1525">
        <v>0</v>
      </c>
      <c r="T1525" t="s">
        <v>213</v>
      </c>
      <c r="W1525" t="s">
        <v>214</v>
      </c>
      <c r="X1525">
        <v>0</v>
      </c>
    </row>
    <row r="1526" spans="1:24" x14ac:dyDescent="0.25">
      <c r="A1526">
        <v>2115</v>
      </c>
      <c r="B1526" t="s">
        <v>3770</v>
      </c>
      <c r="C1526" t="s">
        <v>3771</v>
      </c>
      <c r="D1526" t="s">
        <v>241</v>
      </c>
      <c r="G1526" s="2">
        <v>37361</v>
      </c>
      <c r="H1526" s="2">
        <v>42582</v>
      </c>
      <c r="I1526" t="s">
        <v>226</v>
      </c>
      <c r="J1526" t="s">
        <v>211</v>
      </c>
      <c r="K1526" t="s">
        <v>3772</v>
      </c>
      <c r="L1526" t="s">
        <v>213</v>
      </c>
      <c r="M1526" t="s">
        <v>1241</v>
      </c>
      <c r="O1526">
        <v>0</v>
      </c>
      <c r="Q1526" s="2"/>
      <c r="S1526">
        <v>0</v>
      </c>
      <c r="T1526" t="s">
        <v>213</v>
      </c>
      <c r="W1526" t="s">
        <v>214</v>
      </c>
      <c r="X1526">
        <v>0</v>
      </c>
    </row>
    <row r="1527" spans="1:24" x14ac:dyDescent="0.25">
      <c r="A1527">
        <v>2116</v>
      </c>
      <c r="B1527" t="s">
        <v>3773</v>
      </c>
      <c r="C1527" t="s">
        <v>3774</v>
      </c>
      <c r="D1527" t="s">
        <v>241</v>
      </c>
      <c r="G1527" s="2">
        <v>37377</v>
      </c>
      <c r="H1527" s="2">
        <v>41912</v>
      </c>
      <c r="I1527" t="s">
        <v>226</v>
      </c>
      <c r="J1527" t="s">
        <v>211</v>
      </c>
      <c r="K1527" t="s">
        <v>3775</v>
      </c>
      <c r="L1527" t="s">
        <v>213</v>
      </c>
      <c r="M1527" t="s">
        <v>1241</v>
      </c>
      <c r="O1527">
        <v>0</v>
      </c>
      <c r="Q1527" s="2"/>
      <c r="S1527">
        <v>0</v>
      </c>
      <c r="T1527" t="s">
        <v>213</v>
      </c>
      <c r="W1527" t="s">
        <v>214</v>
      </c>
      <c r="X1527">
        <v>0</v>
      </c>
    </row>
    <row r="1528" spans="1:24" x14ac:dyDescent="0.25">
      <c r="A1528">
        <v>2117</v>
      </c>
      <c r="B1528" t="s">
        <v>3776</v>
      </c>
      <c r="C1528" t="s">
        <v>3777</v>
      </c>
      <c r="D1528" t="s">
        <v>241</v>
      </c>
      <c r="G1528" s="2">
        <v>37385</v>
      </c>
      <c r="H1528" s="2">
        <v>43039</v>
      </c>
      <c r="I1528" t="s">
        <v>226</v>
      </c>
      <c r="J1528" t="s">
        <v>211</v>
      </c>
      <c r="K1528" t="s">
        <v>3778</v>
      </c>
      <c r="L1528" t="s">
        <v>213</v>
      </c>
      <c r="M1528" t="s">
        <v>1241</v>
      </c>
      <c r="O1528">
        <v>0</v>
      </c>
      <c r="Q1528" s="2"/>
      <c r="S1528">
        <v>0</v>
      </c>
      <c r="T1528" t="s">
        <v>213</v>
      </c>
      <c r="W1528" t="s">
        <v>214</v>
      </c>
      <c r="X1528">
        <v>0</v>
      </c>
    </row>
    <row r="1529" spans="1:24" x14ac:dyDescent="0.25">
      <c r="A1529">
        <v>2118</v>
      </c>
      <c r="B1529" t="s">
        <v>3779</v>
      </c>
      <c r="C1529" t="s">
        <v>3780</v>
      </c>
      <c r="D1529" t="s">
        <v>241</v>
      </c>
      <c r="G1529" s="2">
        <v>37501</v>
      </c>
      <c r="H1529" s="2">
        <v>44651</v>
      </c>
      <c r="I1529" t="s">
        <v>226</v>
      </c>
      <c r="J1529" t="s">
        <v>211</v>
      </c>
      <c r="K1529" t="s">
        <v>3781</v>
      </c>
      <c r="L1529" t="s">
        <v>213</v>
      </c>
      <c r="M1529" t="s">
        <v>1241</v>
      </c>
      <c r="O1529">
        <v>0</v>
      </c>
      <c r="Q1529" s="2"/>
      <c r="S1529">
        <v>0</v>
      </c>
      <c r="T1529" t="s">
        <v>213</v>
      </c>
      <c r="W1529" t="s">
        <v>214</v>
      </c>
      <c r="X1529">
        <v>0</v>
      </c>
    </row>
    <row r="1530" spans="1:24" x14ac:dyDescent="0.25">
      <c r="A1530">
        <v>2119</v>
      </c>
      <c r="B1530" t="s">
        <v>3782</v>
      </c>
      <c r="C1530" t="s">
        <v>3783</v>
      </c>
      <c r="D1530" t="s">
        <v>241</v>
      </c>
      <c r="G1530" s="2">
        <v>37525</v>
      </c>
      <c r="H1530" s="2">
        <v>41029</v>
      </c>
      <c r="I1530" t="s">
        <v>226</v>
      </c>
      <c r="J1530" t="s">
        <v>211</v>
      </c>
      <c r="K1530" t="s">
        <v>3784</v>
      </c>
      <c r="L1530" t="s">
        <v>213</v>
      </c>
      <c r="M1530" t="s">
        <v>1241</v>
      </c>
      <c r="O1530">
        <v>0</v>
      </c>
      <c r="Q1530" s="2"/>
      <c r="S1530">
        <v>0</v>
      </c>
      <c r="T1530" t="s">
        <v>213</v>
      </c>
      <c r="W1530" t="s">
        <v>214</v>
      </c>
      <c r="X1530">
        <v>0</v>
      </c>
    </row>
    <row r="1531" spans="1:24" x14ac:dyDescent="0.25">
      <c r="A1531">
        <v>2120</v>
      </c>
      <c r="B1531" t="s">
        <v>3785</v>
      </c>
      <c r="C1531" t="s">
        <v>3786</v>
      </c>
      <c r="D1531" t="s">
        <v>241</v>
      </c>
      <c r="G1531" s="2">
        <v>37708</v>
      </c>
      <c r="H1531" s="2">
        <v>41029</v>
      </c>
      <c r="I1531" t="s">
        <v>226</v>
      </c>
      <c r="J1531" t="s">
        <v>211</v>
      </c>
      <c r="K1531" t="s">
        <v>3787</v>
      </c>
      <c r="L1531" t="s">
        <v>213</v>
      </c>
      <c r="M1531" t="s">
        <v>1241</v>
      </c>
      <c r="O1531">
        <v>0</v>
      </c>
      <c r="Q1531" s="2"/>
      <c r="S1531">
        <v>0</v>
      </c>
      <c r="T1531" t="s">
        <v>213</v>
      </c>
      <c r="W1531" t="s">
        <v>214</v>
      </c>
      <c r="X1531">
        <v>0</v>
      </c>
    </row>
    <row r="1532" spans="1:24" x14ac:dyDescent="0.25">
      <c r="A1532">
        <v>2121</v>
      </c>
      <c r="B1532" t="s">
        <v>3788</v>
      </c>
      <c r="C1532" t="s">
        <v>3789</v>
      </c>
      <c r="D1532" t="s">
        <v>241</v>
      </c>
      <c r="G1532" s="2">
        <v>37762</v>
      </c>
      <c r="H1532" s="2"/>
      <c r="I1532" t="s">
        <v>226</v>
      </c>
      <c r="J1532" t="s">
        <v>211</v>
      </c>
      <c r="K1532" t="s">
        <v>3790</v>
      </c>
      <c r="L1532" t="s">
        <v>213</v>
      </c>
      <c r="M1532" t="s">
        <v>1241</v>
      </c>
      <c r="O1532">
        <v>0</v>
      </c>
      <c r="Q1532" s="2"/>
      <c r="S1532">
        <v>0</v>
      </c>
      <c r="T1532" t="s">
        <v>213</v>
      </c>
      <c r="W1532" t="s">
        <v>214</v>
      </c>
      <c r="X1532">
        <v>0</v>
      </c>
    </row>
    <row r="1533" spans="1:24" x14ac:dyDescent="0.25">
      <c r="A1533">
        <v>2122</v>
      </c>
      <c r="B1533" t="s">
        <v>3791</v>
      </c>
      <c r="C1533" t="s">
        <v>3792</v>
      </c>
      <c r="D1533" t="s">
        <v>241</v>
      </c>
      <c r="G1533" s="2">
        <v>37811</v>
      </c>
      <c r="H1533" s="2">
        <v>42277</v>
      </c>
      <c r="I1533" t="s">
        <v>226</v>
      </c>
      <c r="J1533" t="s">
        <v>211</v>
      </c>
      <c r="K1533" t="s">
        <v>3793</v>
      </c>
      <c r="L1533" t="s">
        <v>213</v>
      </c>
      <c r="M1533" t="s">
        <v>1241</v>
      </c>
      <c r="O1533">
        <v>0</v>
      </c>
      <c r="Q1533" s="2"/>
      <c r="S1533">
        <v>0</v>
      </c>
      <c r="T1533" t="s">
        <v>213</v>
      </c>
      <c r="W1533" t="s">
        <v>214</v>
      </c>
      <c r="X1533">
        <v>0</v>
      </c>
    </row>
    <row r="1534" spans="1:24" x14ac:dyDescent="0.25">
      <c r="A1534">
        <v>2123</v>
      </c>
      <c r="B1534" t="s">
        <v>3794</v>
      </c>
      <c r="C1534" t="s">
        <v>3795</v>
      </c>
      <c r="D1534" t="s">
        <v>241</v>
      </c>
      <c r="G1534" s="2">
        <v>37816</v>
      </c>
      <c r="H1534" s="2">
        <v>40694</v>
      </c>
      <c r="I1534" t="s">
        <v>226</v>
      </c>
      <c r="J1534" t="s">
        <v>211</v>
      </c>
      <c r="K1534" t="s">
        <v>3796</v>
      </c>
      <c r="L1534" t="s">
        <v>213</v>
      </c>
      <c r="M1534" t="s">
        <v>1241</v>
      </c>
      <c r="O1534">
        <v>0</v>
      </c>
      <c r="Q1534" s="2"/>
      <c r="S1534">
        <v>0</v>
      </c>
      <c r="T1534" t="s">
        <v>213</v>
      </c>
      <c r="W1534" t="s">
        <v>214</v>
      </c>
      <c r="X1534">
        <v>0</v>
      </c>
    </row>
    <row r="1535" spans="1:24" x14ac:dyDescent="0.25">
      <c r="A1535">
        <v>2124</v>
      </c>
      <c r="B1535" t="s">
        <v>3797</v>
      </c>
      <c r="C1535" t="s">
        <v>3798</v>
      </c>
      <c r="D1535" t="s">
        <v>241</v>
      </c>
      <c r="G1535" s="2">
        <v>37812</v>
      </c>
      <c r="H1535" s="2">
        <v>45777</v>
      </c>
      <c r="I1535" t="s">
        <v>226</v>
      </c>
      <c r="J1535" t="s">
        <v>211</v>
      </c>
      <c r="K1535" t="s">
        <v>3799</v>
      </c>
      <c r="L1535" t="s">
        <v>213</v>
      </c>
      <c r="M1535" t="s">
        <v>1241</v>
      </c>
      <c r="O1535">
        <v>0</v>
      </c>
      <c r="Q1535" s="2"/>
      <c r="S1535">
        <v>0</v>
      </c>
      <c r="T1535" t="s">
        <v>213</v>
      </c>
      <c r="W1535" t="s">
        <v>214</v>
      </c>
      <c r="X1535">
        <v>0</v>
      </c>
    </row>
    <row r="1536" spans="1:24" x14ac:dyDescent="0.25">
      <c r="A1536">
        <v>2125</v>
      </c>
      <c r="B1536" t="s">
        <v>3800</v>
      </c>
      <c r="C1536" t="s">
        <v>3801</v>
      </c>
      <c r="D1536" t="s">
        <v>241</v>
      </c>
      <c r="G1536" s="2">
        <v>37902</v>
      </c>
      <c r="H1536" s="2">
        <v>40694</v>
      </c>
      <c r="I1536" t="s">
        <v>226</v>
      </c>
      <c r="J1536" t="s">
        <v>211</v>
      </c>
      <c r="K1536" t="s">
        <v>3802</v>
      </c>
      <c r="L1536" t="s">
        <v>213</v>
      </c>
      <c r="M1536" t="s">
        <v>1241</v>
      </c>
      <c r="O1536">
        <v>0</v>
      </c>
      <c r="Q1536" s="2"/>
      <c r="S1536">
        <v>0</v>
      </c>
      <c r="T1536" t="s">
        <v>213</v>
      </c>
      <c r="W1536" t="s">
        <v>214</v>
      </c>
      <c r="X1536">
        <v>0</v>
      </c>
    </row>
    <row r="1537" spans="1:24" x14ac:dyDescent="0.25">
      <c r="A1537">
        <v>2126</v>
      </c>
      <c r="B1537" t="s">
        <v>3803</v>
      </c>
      <c r="C1537" t="s">
        <v>3804</v>
      </c>
      <c r="D1537" t="s">
        <v>241</v>
      </c>
      <c r="G1537" s="2">
        <v>37908</v>
      </c>
      <c r="H1537" s="2"/>
      <c r="I1537" t="s">
        <v>226</v>
      </c>
      <c r="J1537" t="s">
        <v>211</v>
      </c>
      <c r="K1537" t="s">
        <v>3805</v>
      </c>
      <c r="L1537" t="s">
        <v>213</v>
      </c>
      <c r="M1537" t="s">
        <v>1241</v>
      </c>
      <c r="O1537">
        <v>0</v>
      </c>
      <c r="Q1537" s="2"/>
      <c r="S1537">
        <v>0</v>
      </c>
      <c r="T1537" t="s">
        <v>213</v>
      </c>
      <c r="W1537" t="s">
        <v>214</v>
      </c>
      <c r="X1537">
        <v>0</v>
      </c>
    </row>
    <row r="1538" spans="1:24" x14ac:dyDescent="0.25">
      <c r="A1538">
        <v>2127</v>
      </c>
      <c r="B1538" t="s">
        <v>3806</v>
      </c>
      <c r="C1538" t="s">
        <v>3807</v>
      </c>
      <c r="D1538" t="s">
        <v>241</v>
      </c>
      <c r="G1538" s="2">
        <v>37942</v>
      </c>
      <c r="H1538" s="2"/>
      <c r="I1538" t="s">
        <v>226</v>
      </c>
      <c r="J1538" t="s">
        <v>211</v>
      </c>
      <c r="K1538" t="s">
        <v>3808</v>
      </c>
      <c r="L1538" t="s">
        <v>213</v>
      </c>
      <c r="M1538" t="s">
        <v>1241</v>
      </c>
      <c r="O1538">
        <v>0</v>
      </c>
      <c r="Q1538" s="2"/>
      <c r="S1538">
        <v>0</v>
      </c>
      <c r="T1538" t="s">
        <v>213</v>
      </c>
      <c r="W1538" t="s">
        <v>214</v>
      </c>
      <c r="X1538">
        <v>0</v>
      </c>
    </row>
    <row r="1539" spans="1:24" x14ac:dyDescent="0.25">
      <c r="A1539">
        <v>2128</v>
      </c>
      <c r="B1539" t="s">
        <v>3809</v>
      </c>
      <c r="C1539" t="s">
        <v>3810</v>
      </c>
      <c r="D1539" t="s">
        <v>241</v>
      </c>
      <c r="F1539" t="s">
        <v>3811</v>
      </c>
      <c r="G1539" s="2">
        <v>36404</v>
      </c>
      <c r="H1539" s="2">
        <v>42674</v>
      </c>
      <c r="I1539" t="s">
        <v>226</v>
      </c>
      <c r="J1539" t="s">
        <v>211</v>
      </c>
      <c r="K1539" t="s">
        <v>3812</v>
      </c>
      <c r="L1539" t="s">
        <v>213</v>
      </c>
      <c r="M1539" t="s">
        <v>1241</v>
      </c>
      <c r="O1539">
        <v>0</v>
      </c>
      <c r="Q1539" s="2"/>
      <c r="S1539">
        <v>0</v>
      </c>
      <c r="T1539" t="s">
        <v>213</v>
      </c>
      <c r="W1539" t="s">
        <v>214</v>
      </c>
      <c r="X1539">
        <v>0</v>
      </c>
    </row>
    <row r="1540" spans="1:24" x14ac:dyDescent="0.25">
      <c r="A1540">
        <v>2131</v>
      </c>
      <c r="B1540" t="s">
        <v>3813</v>
      </c>
      <c r="C1540" t="s">
        <v>3814</v>
      </c>
      <c r="D1540" t="s">
        <v>720</v>
      </c>
      <c r="G1540" s="2">
        <v>37257</v>
      </c>
      <c r="H1540" s="2">
        <v>41729</v>
      </c>
      <c r="I1540" t="s">
        <v>226</v>
      </c>
      <c r="J1540" t="s">
        <v>211</v>
      </c>
      <c r="K1540" t="s">
        <v>271</v>
      </c>
      <c r="L1540" t="s">
        <v>213</v>
      </c>
      <c r="O1540">
        <v>274</v>
      </c>
      <c r="Q1540" s="2"/>
      <c r="S1540">
        <v>0</v>
      </c>
      <c r="T1540" t="s">
        <v>213</v>
      </c>
      <c r="W1540" t="s">
        <v>214</v>
      </c>
      <c r="X1540">
        <v>0</v>
      </c>
    </row>
    <row r="1541" spans="1:24" x14ac:dyDescent="0.25">
      <c r="A1541">
        <v>2255</v>
      </c>
      <c r="B1541" t="s">
        <v>3815</v>
      </c>
      <c r="C1541" t="s">
        <v>3816</v>
      </c>
      <c r="D1541" t="s">
        <v>241</v>
      </c>
      <c r="F1541" t="s">
        <v>3817</v>
      </c>
      <c r="G1541" s="2">
        <v>37165</v>
      </c>
      <c r="H1541" s="2">
        <v>41820</v>
      </c>
      <c r="I1541" t="s">
        <v>226</v>
      </c>
      <c r="J1541" t="s">
        <v>211</v>
      </c>
      <c r="K1541" t="s">
        <v>3818</v>
      </c>
      <c r="L1541" t="s">
        <v>213</v>
      </c>
      <c r="M1541" t="s">
        <v>1241</v>
      </c>
      <c r="O1541">
        <v>0</v>
      </c>
      <c r="Q1541" s="2"/>
      <c r="S1541">
        <v>0</v>
      </c>
      <c r="T1541" t="s">
        <v>213</v>
      </c>
      <c r="W1541" t="s">
        <v>214</v>
      </c>
      <c r="X1541">
        <v>0</v>
      </c>
    </row>
    <row r="1542" spans="1:24" x14ac:dyDescent="0.25">
      <c r="A1542">
        <v>2256</v>
      </c>
      <c r="B1542" t="s">
        <v>3819</v>
      </c>
      <c r="C1542" t="s">
        <v>3820</v>
      </c>
      <c r="D1542" t="s">
        <v>241</v>
      </c>
      <c r="F1542" t="s">
        <v>3821</v>
      </c>
      <c r="G1542" s="2">
        <v>37165</v>
      </c>
      <c r="H1542" s="2">
        <v>41698</v>
      </c>
      <c r="I1542" t="s">
        <v>226</v>
      </c>
      <c r="J1542" t="s">
        <v>211</v>
      </c>
      <c r="K1542" t="s">
        <v>3822</v>
      </c>
      <c r="L1542" t="s">
        <v>213</v>
      </c>
      <c r="M1542" t="s">
        <v>1241</v>
      </c>
      <c r="O1542">
        <v>0</v>
      </c>
      <c r="Q1542" s="2"/>
      <c r="S1542">
        <v>0</v>
      </c>
      <c r="T1542" t="s">
        <v>213</v>
      </c>
      <c r="W1542" t="s">
        <v>214</v>
      </c>
      <c r="X1542">
        <v>0</v>
      </c>
    </row>
    <row r="1543" spans="1:24" x14ac:dyDescent="0.25">
      <c r="A1543">
        <v>2257</v>
      </c>
      <c r="B1543" t="s">
        <v>3823</v>
      </c>
      <c r="C1543" t="s">
        <v>3824</v>
      </c>
      <c r="D1543" t="s">
        <v>241</v>
      </c>
      <c r="F1543" t="s">
        <v>3825</v>
      </c>
      <c r="G1543" s="2">
        <v>37165</v>
      </c>
      <c r="H1543" s="2">
        <v>41698</v>
      </c>
      <c r="I1543" t="s">
        <v>226</v>
      </c>
      <c r="J1543" t="s">
        <v>211</v>
      </c>
      <c r="K1543" t="s">
        <v>3826</v>
      </c>
      <c r="L1543" t="s">
        <v>213</v>
      </c>
      <c r="M1543" t="s">
        <v>1241</v>
      </c>
      <c r="O1543">
        <v>0</v>
      </c>
      <c r="Q1543" s="2"/>
      <c r="S1543">
        <v>0</v>
      </c>
      <c r="T1543" t="s">
        <v>213</v>
      </c>
      <c r="W1543" t="s">
        <v>214</v>
      </c>
      <c r="X1543">
        <v>0</v>
      </c>
    </row>
    <row r="1544" spans="1:24" x14ac:dyDescent="0.25">
      <c r="A1544">
        <v>2254</v>
      </c>
      <c r="B1544" t="s">
        <v>3827</v>
      </c>
      <c r="C1544" t="s">
        <v>3828</v>
      </c>
      <c r="D1544" t="s">
        <v>241</v>
      </c>
      <c r="G1544" s="2">
        <v>40770</v>
      </c>
      <c r="H1544" s="2">
        <v>42490</v>
      </c>
      <c r="I1544" t="s">
        <v>226</v>
      </c>
      <c r="J1544" t="s">
        <v>211</v>
      </c>
      <c r="K1544" t="s">
        <v>3829</v>
      </c>
      <c r="L1544" t="s">
        <v>213</v>
      </c>
      <c r="M1544" t="s">
        <v>1241</v>
      </c>
      <c r="O1544">
        <v>0</v>
      </c>
      <c r="Q1544" s="2"/>
      <c r="S1544">
        <v>0</v>
      </c>
      <c r="T1544" t="s">
        <v>213</v>
      </c>
      <c r="W1544" t="s">
        <v>214</v>
      </c>
      <c r="X1544">
        <v>0</v>
      </c>
    </row>
    <row r="1545" spans="1:24" x14ac:dyDescent="0.25">
      <c r="A1545">
        <v>2258</v>
      </c>
      <c r="B1545" t="s">
        <v>3830</v>
      </c>
      <c r="C1545" t="s">
        <v>3831</v>
      </c>
      <c r="D1545" t="s">
        <v>241</v>
      </c>
      <c r="F1545" t="s">
        <v>3832</v>
      </c>
      <c r="G1545" s="2">
        <v>35766</v>
      </c>
      <c r="H1545" s="2">
        <v>41882</v>
      </c>
      <c r="I1545" t="s">
        <v>226</v>
      </c>
      <c r="J1545" t="s">
        <v>211</v>
      </c>
      <c r="K1545" t="s">
        <v>3833</v>
      </c>
      <c r="L1545" t="s">
        <v>213</v>
      </c>
      <c r="M1545" t="s">
        <v>1241</v>
      </c>
      <c r="O1545">
        <v>0</v>
      </c>
      <c r="Q1545" s="2"/>
      <c r="S1545">
        <v>0</v>
      </c>
      <c r="T1545" t="s">
        <v>213</v>
      </c>
      <c r="W1545" t="s">
        <v>214</v>
      </c>
      <c r="X1545">
        <v>0</v>
      </c>
    </row>
    <row r="1546" spans="1:24" x14ac:dyDescent="0.25">
      <c r="A1546">
        <v>2259</v>
      </c>
      <c r="B1546" t="s">
        <v>3834</v>
      </c>
      <c r="C1546" t="s">
        <v>3835</v>
      </c>
      <c r="D1546" t="s">
        <v>241</v>
      </c>
      <c r="G1546" s="2">
        <v>37370</v>
      </c>
      <c r="H1546" s="2">
        <v>41243</v>
      </c>
      <c r="I1546" t="s">
        <v>226</v>
      </c>
      <c r="J1546" t="s">
        <v>211</v>
      </c>
      <c r="K1546" t="s">
        <v>3836</v>
      </c>
      <c r="L1546" t="s">
        <v>213</v>
      </c>
      <c r="M1546" t="s">
        <v>1241</v>
      </c>
      <c r="O1546">
        <v>0</v>
      </c>
      <c r="Q1546" s="2"/>
      <c r="S1546">
        <v>0</v>
      </c>
      <c r="T1546" t="s">
        <v>213</v>
      </c>
      <c r="W1546" t="s">
        <v>214</v>
      </c>
      <c r="X1546">
        <v>0</v>
      </c>
    </row>
    <row r="1547" spans="1:24" x14ac:dyDescent="0.25">
      <c r="A1547">
        <v>2260</v>
      </c>
      <c r="B1547" t="s">
        <v>3837</v>
      </c>
      <c r="C1547" t="s">
        <v>3838</v>
      </c>
      <c r="D1547" t="s">
        <v>241</v>
      </c>
      <c r="G1547" s="2">
        <v>37501</v>
      </c>
      <c r="H1547" s="2">
        <v>40877</v>
      </c>
      <c r="I1547" t="s">
        <v>226</v>
      </c>
      <c r="J1547" t="s">
        <v>211</v>
      </c>
      <c r="K1547" t="s">
        <v>3839</v>
      </c>
      <c r="L1547" t="s">
        <v>213</v>
      </c>
      <c r="M1547" t="s">
        <v>1241</v>
      </c>
      <c r="O1547">
        <v>0</v>
      </c>
      <c r="Q1547" s="2"/>
      <c r="S1547">
        <v>0</v>
      </c>
      <c r="T1547" t="s">
        <v>213</v>
      </c>
      <c r="W1547" t="s">
        <v>214</v>
      </c>
      <c r="X1547">
        <v>0</v>
      </c>
    </row>
    <row r="1548" spans="1:24" x14ac:dyDescent="0.25">
      <c r="A1548">
        <v>1804</v>
      </c>
      <c r="B1548" t="s">
        <v>3840</v>
      </c>
      <c r="C1548" t="s">
        <v>3841</v>
      </c>
      <c r="D1548" t="s">
        <v>343</v>
      </c>
      <c r="F1548" t="s">
        <v>3842</v>
      </c>
      <c r="G1548" s="2">
        <v>35506</v>
      </c>
      <c r="H1548" s="2"/>
      <c r="J1548" t="s">
        <v>211</v>
      </c>
      <c r="K1548" t="s">
        <v>968</v>
      </c>
      <c r="L1548" t="s">
        <v>213</v>
      </c>
      <c r="M1548" t="s">
        <v>3843</v>
      </c>
      <c r="O1548">
        <v>0</v>
      </c>
      <c r="Q1548" s="2"/>
      <c r="S1548">
        <v>0</v>
      </c>
      <c r="T1548" t="s">
        <v>213</v>
      </c>
      <c r="W1548" t="s">
        <v>214</v>
      </c>
      <c r="X1548">
        <v>0</v>
      </c>
    </row>
    <row r="1549" spans="1:24" x14ac:dyDescent="0.25">
      <c r="A1549">
        <v>1891</v>
      </c>
      <c r="B1549" t="s">
        <v>3844</v>
      </c>
      <c r="C1549" t="s">
        <v>3845</v>
      </c>
      <c r="D1549" t="s">
        <v>241</v>
      </c>
      <c r="G1549" s="2">
        <v>42736</v>
      </c>
      <c r="H1549" s="2">
        <v>44651</v>
      </c>
      <c r="I1549" t="s">
        <v>226</v>
      </c>
      <c r="J1549" t="s">
        <v>211</v>
      </c>
      <c r="K1549" t="s">
        <v>1051</v>
      </c>
      <c r="L1549" t="s">
        <v>213</v>
      </c>
      <c r="O1549">
        <v>0</v>
      </c>
      <c r="Q1549" s="2">
        <v>40148</v>
      </c>
      <c r="S1549">
        <v>0</v>
      </c>
      <c r="T1549" t="s">
        <v>213</v>
      </c>
      <c r="W1549" t="s">
        <v>214</v>
      </c>
      <c r="X1549">
        <v>0</v>
      </c>
    </row>
    <row r="1550" spans="1:24" x14ac:dyDescent="0.25">
      <c r="A1550">
        <v>1892</v>
      </c>
      <c r="B1550" t="s">
        <v>3846</v>
      </c>
      <c r="C1550" t="s">
        <v>3847</v>
      </c>
      <c r="D1550" t="s">
        <v>241</v>
      </c>
      <c r="G1550" s="2">
        <v>40148</v>
      </c>
      <c r="H1550" s="2">
        <v>42736</v>
      </c>
      <c r="I1550" t="s">
        <v>226</v>
      </c>
      <c r="J1550" t="s">
        <v>211</v>
      </c>
      <c r="K1550" t="s">
        <v>212</v>
      </c>
      <c r="L1550" t="s">
        <v>213</v>
      </c>
      <c r="O1550">
        <v>0</v>
      </c>
      <c r="Q1550" s="2"/>
      <c r="S1550">
        <v>0</v>
      </c>
      <c r="T1550" t="s">
        <v>213</v>
      </c>
      <c r="W1550" t="s">
        <v>214</v>
      </c>
      <c r="X1550">
        <v>0</v>
      </c>
    </row>
    <row r="1551" spans="1:24" x14ac:dyDescent="0.25">
      <c r="A1551">
        <v>1893</v>
      </c>
      <c r="B1551" t="s">
        <v>3848</v>
      </c>
      <c r="C1551" t="s">
        <v>3849</v>
      </c>
      <c r="D1551" t="s">
        <v>241</v>
      </c>
      <c r="G1551" s="2">
        <v>40513</v>
      </c>
      <c r="H1551" s="2">
        <v>44651</v>
      </c>
      <c r="I1551" t="s">
        <v>226</v>
      </c>
      <c r="J1551" t="s">
        <v>211</v>
      </c>
      <c r="K1551" t="s">
        <v>3850</v>
      </c>
      <c r="L1551" t="s">
        <v>213</v>
      </c>
      <c r="O1551">
        <v>0</v>
      </c>
      <c r="Q1551" s="2"/>
      <c r="S1551">
        <v>0</v>
      </c>
      <c r="T1551" t="s">
        <v>213</v>
      </c>
      <c r="W1551" t="s">
        <v>214</v>
      </c>
      <c r="X1551">
        <v>0</v>
      </c>
    </row>
    <row r="1552" spans="1:24" x14ac:dyDescent="0.25">
      <c r="A1552">
        <v>1894</v>
      </c>
      <c r="B1552" t="s">
        <v>3851</v>
      </c>
      <c r="C1552" t="s">
        <v>3852</v>
      </c>
      <c r="D1552" t="s">
        <v>256</v>
      </c>
      <c r="G1552" s="2">
        <v>40513</v>
      </c>
      <c r="H1552" s="2">
        <v>44651</v>
      </c>
      <c r="I1552" t="s">
        <v>226</v>
      </c>
      <c r="J1552" t="s">
        <v>211</v>
      </c>
      <c r="K1552" t="s">
        <v>3850</v>
      </c>
      <c r="L1552" t="s">
        <v>213</v>
      </c>
      <c r="O1552">
        <v>0</v>
      </c>
      <c r="Q1552" s="2"/>
      <c r="S1552">
        <v>0</v>
      </c>
      <c r="T1552" t="s">
        <v>213</v>
      </c>
      <c r="W1552" t="s">
        <v>214</v>
      </c>
      <c r="X1552">
        <v>0</v>
      </c>
    </row>
    <row r="1553" spans="1:24" x14ac:dyDescent="0.25">
      <c r="A1553">
        <v>1895</v>
      </c>
      <c r="B1553" t="s">
        <v>3853</v>
      </c>
      <c r="C1553" t="s">
        <v>3854</v>
      </c>
      <c r="D1553" t="s">
        <v>251</v>
      </c>
      <c r="G1553" s="2">
        <v>40513</v>
      </c>
      <c r="H1553" s="2">
        <v>44651</v>
      </c>
      <c r="I1553" t="s">
        <v>226</v>
      </c>
      <c r="J1553" t="s">
        <v>211</v>
      </c>
      <c r="K1553" t="s">
        <v>3850</v>
      </c>
      <c r="L1553" t="s">
        <v>213</v>
      </c>
      <c r="O1553">
        <v>0</v>
      </c>
      <c r="Q1553" s="2"/>
      <c r="S1553">
        <v>0</v>
      </c>
      <c r="T1553" t="s">
        <v>213</v>
      </c>
      <c r="W1553" t="s">
        <v>214</v>
      </c>
      <c r="X1553">
        <v>0</v>
      </c>
    </row>
    <row r="1554" spans="1:24" x14ac:dyDescent="0.25">
      <c r="A1554">
        <v>1896</v>
      </c>
      <c r="B1554" t="s">
        <v>3855</v>
      </c>
      <c r="C1554" t="s">
        <v>3856</v>
      </c>
      <c r="D1554" t="s">
        <v>210</v>
      </c>
      <c r="G1554" s="2">
        <v>40513</v>
      </c>
      <c r="H1554" s="2">
        <v>44651</v>
      </c>
      <c r="J1554" t="s">
        <v>211</v>
      </c>
      <c r="K1554" t="s">
        <v>3850</v>
      </c>
      <c r="L1554" t="s">
        <v>213</v>
      </c>
      <c r="O1554">
        <v>0</v>
      </c>
      <c r="Q1554" s="2"/>
      <c r="S1554">
        <v>0</v>
      </c>
      <c r="T1554" t="s">
        <v>213</v>
      </c>
      <c r="W1554" t="s">
        <v>214</v>
      </c>
      <c r="X1554">
        <v>0</v>
      </c>
    </row>
    <row r="1555" spans="1:24" x14ac:dyDescent="0.25">
      <c r="A1555">
        <v>1897</v>
      </c>
      <c r="B1555" t="s">
        <v>3857</v>
      </c>
      <c r="C1555" t="s">
        <v>3858</v>
      </c>
      <c r="D1555" t="s">
        <v>248</v>
      </c>
      <c r="G1555" s="2">
        <v>40513</v>
      </c>
      <c r="H1555" s="2">
        <v>44651</v>
      </c>
      <c r="I1555" t="s">
        <v>226</v>
      </c>
      <c r="J1555" t="s">
        <v>211</v>
      </c>
      <c r="K1555" t="s">
        <v>3850</v>
      </c>
      <c r="L1555" t="s">
        <v>213</v>
      </c>
      <c r="O1555">
        <v>0</v>
      </c>
      <c r="Q1555" s="2"/>
      <c r="S1555">
        <v>0</v>
      </c>
      <c r="T1555" t="s">
        <v>213</v>
      </c>
      <c r="W1555" t="s">
        <v>214</v>
      </c>
      <c r="X1555">
        <v>0</v>
      </c>
    </row>
    <row r="1556" spans="1:24" x14ac:dyDescent="0.25">
      <c r="A1556">
        <v>1898</v>
      </c>
      <c r="B1556" t="s">
        <v>3859</v>
      </c>
      <c r="C1556" t="s">
        <v>3860</v>
      </c>
      <c r="D1556" t="s">
        <v>241</v>
      </c>
      <c r="G1556" s="2">
        <v>40094</v>
      </c>
      <c r="H1556" s="2">
        <v>41698</v>
      </c>
      <c r="I1556" t="s">
        <v>226</v>
      </c>
      <c r="J1556" t="s">
        <v>211</v>
      </c>
      <c r="K1556" t="s">
        <v>438</v>
      </c>
      <c r="L1556" t="s">
        <v>213</v>
      </c>
      <c r="O1556">
        <v>0</v>
      </c>
      <c r="Q1556" s="2"/>
      <c r="S1556">
        <v>0</v>
      </c>
      <c r="T1556" t="s">
        <v>213</v>
      </c>
      <c r="W1556" t="s">
        <v>214</v>
      </c>
      <c r="X1556">
        <v>0</v>
      </c>
    </row>
    <row r="1557" spans="1:24" x14ac:dyDescent="0.25">
      <c r="A1557">
        <v>1899</v>
      </c>
      <c r="B1557" t="s">
        <v>3861</v>
      </c>
      <c r="C1557" t="s">
        <v>3862</v>
      </c>
      <c r="D1557" t="s">
        <v>241</v>
      </c>
      <c r="G1557" s="2">
        <v>40094</v>
      </c>
      <c r="H1557" s="2">
        <v>41698</v>
      </c>
      <c r="I1557" t="s">
        <v>226</v>
      </c>
      <c r="J1557" t="s">
        <v>211</v>
      </c>
      <c r="K1557" t="s">
        <v>441</v>
      </c>
      <c r="L1557" t="s">
        <v>213</v>
      </c>
      <c r="O1557">
        <v>0</v>
      </c>
      <c r="Q1557" s="2"/>
      <c r="S1557">
        <v>0</v>
      </c>
      <c r="T1557" t="s">
        <v>213</v>
      </c>
      <c r="W1557" t="s">
        <v>214</v>
      </c>
      <c r="X1557">
        <v>0</v>
      </c>
    </row>
    <row r="1558" spans="1:24" x14ac:dyDescent="0.25">
      <c r="A1558">
        <v>1900</v>
      </c>
      <c r="B1558" t="s">
        <v>3863</v>
      </c>
      <c r="C1558" t="s">
        <v>3864</v>
      </c>
      <c r="D1558" t="s">
        <v>241</v>
      </c>
      <c r="G1558" s="2">
        <v>40148</v>
      </c>
      <c r="H1558" s="2">
        <v>41456</v>
      </c>
      <c r="I1558" t="s">
        <v>226</v>
      </c>
      <c r="J1558" t="s">
        <v>211</v>
      </c>
      <c r="K1558" t="s">
        <v>1885</v>
      </c>
      <c r="L1558" t="s">
        <v>213</v>
      </c>
      <c r="O1558">
        <v>0</v>
      </c>
      <c r="Q1558" s="2"/>
      <c r="S1558">
        <v>0</v>
      </c>
      <c r="T1558" t="s">
        <v>213</v>
      </c>
      <c r="W1558" t="s">
        <v>214</v>
      </c>
      <c r="X1558">
        <v>0</v>
      </c>
    </row>
    <row r="1559" spans="1:24" x14ac:dyDescent="0.25">
      <c r="A1559">
        <v>1901</v>
      </c>
      <c r="B1559" t="s">
        <v>3865</v>
      </c>
      <c r="C1559" t="s">
        <v>3866</v>
      </c>
      <c r="D1559" t="s">
        <v>241</v>
      </c>
      <c r="G1559" s="2">
        <v>40148</v>
      </c>
      <c r="H1559" s="2">
        <v>41456</v>
      </c>
      <c r="I1559" t="s">
        <v>226</v>
      </c>
      <c r="J1559" t="s">
        <v>211</v>
      </c>
      <c r="K1559" t="s">
        <v>1888</v>
      </c>
      <c r="L1559" t="s">
        <v>213</v>
      </c>
      <c r="O1559">
        <v>0</v>
      </c>
      <c r="Q1559" s="2"/>
      <c r="S1559">
        <v>0</v>
      </c>
      <c r="T1559" t="s">
        <v>213</v>
      </c>
      <c r="W1559" t="s">
        <v>214</v>
      </c>
      <c r="X1559">
        <v>0</v>
      </c>
    </row>
    <row r="1560" spans="1:24" x14ac:dyDescent="0.25">
      <c r="A1560">
        <v>1902</v>
      </c>
      <c r="B1560" t="s">
        <v>3867</v>
      </c>
      <c r="C1560" t="s">
        <v>3868</v>
      </c>
      <c r="D1560" t="s">
        <v>251</v>
      </c>
      <c r="G1560" s="2">
        <v>40513</v>
      </c>
      <c r="H1560" s="2">
        <v>41456</v>
      </c>
      <c r="I1560" t="s">
        <v>226</v>
      </c>
      <c r="J1560" t="s">
        <v>211</v>
      </c>
      <c r="K1560" t="s">
        <v>3869</v>
      </c>
      <c r="L1560" t="s">
        <v>213</v>
      </c>
      <c r="O1560">
        <v>0</v>
      </c>
      <c r="Q1560" s="2"/>
      <c r="S1560">
        <v>0</v>
      </c>
      <c r="T1560" t="s">
        <v>213</v>
      </c>
      <c r="W1560" t="s">
        <v>214</v>
      </c>
      <c r="X1560">
        <v>0</v>
      </c>
    </row>
    <row r="1561" spans="1:24" x14ac:dyDescent="0.25">
      <c r="A1561">
        <v>1903</v>
      </c>
      <c r="B1561" t="s">
        <v>3870</v>
      </c>
      <c r="C1561" t="s">
        <v>3871</v>
      </c>
      <c r="D1561" t="s">
        <v>248</v>
      </c>
      <c r="G1561" s="2">
        <v>40513</v>
      </c>
      <c r="H1561" s="2">
        <v>41456</v>
      </c>
      <c r="I1561" t="s">
        <v>226</v>
      </c>
      <c r="J1561" t="s">
        <v>211</v>
      </c>
      <c r="K1561" t="s">
        <v>3869</v>
      </c>
      <c r="L1561" t="s">
        <v>213</v>
      </c>
      <c r="O1561">
        <v>0</v>
      </c>
      <c r="Q1561" s="2"/>
      <c r="S1561">
        <v>0</v>
      </c>
      <c r="T1561" t="s">
        <v>213</v>
      </c>
      <c r="W1561" t="s">
        <v>214</v>
      </c>
      <c r="X1561">
        <v>0</v>
      </c>
    </row>
    <row r="1562" spans="1:24" x14ac:dyDescent="0.25">
      <c r="A1562">
        <v>1904</v>
      </c>
      <c r="B1562" t="s">
        <v>3872</v>
      </c>
      <c r="C1562" t="s">
        <v>3873</v>
      </c>
      <c r="D1562" t="s">
        <v>256</v>
      </c>
      <c r="G1562" s="2">
        <v>40513</v>
      </c>
      <c r="H1562" s="2">
        <v>41456</v>
      </c>
      <c r="I1562" t="s">
        <v>226</v>
      </c>
      <c r="J1562" t="s">
        <v>211</v>
      </c>
      <c r="K1562" t="s">
        <v>3869</v>
      </c>
      <c r="L1562" t="s">
        <v>213</v>
      </c>
      <c r="O1562">
        <v>0</v>
      </c>
      <c r="Q1562" s="2"/>
      <c r="S1562">
        <v>0</v>
      </c>
      <c r="T1562" t="s">
        <v>213</v>
      </c>
      <c r="W1562" t="s">
        <v>214</v>
      </c>
      <c r="X1562">
        <v>0</v>
      </c>
    </row>
    <row r="1563" spans="1:24" x14ac:dyDescent="0.25">
      <c r="A1563">
        <v>1905</v>
      </c>
      <c r="B1563" t="s">
        <v>3874</v>
      </c>
      <c r="C1563" t="s">
        <v>3875</v>
      </c>
      <c r="D1563" t="s">
        <v>210</v>
      </c>
      <c r="G1563" s="2">
        <v>40513</v>
      </c>
      <c r="H1563" s="2">
        <v>41456</v>
      </c>
      <c r="J1563" t="s">
        <v>211</v>
      </c>
      <c r="K1563" t="s">
        <v>3869</v>
      </c>
      <c r="L1563" t="s">
        <v>213</v>
      </c>
      <c r="O1563">
        <v>0</v>
      </c>
      <c r="Q1563" s="2"/>
      <c r="S1563">
        <v>0</v>
      </c>
      <c r="T1563" t="s">
        <v>213</v>
      </c>
      <c r="W1563" t="s">
        <v>214</v>
      </c>
      <c r="X1563">
        <v>0</v>
      </c>
    </row>
    <row r="1564" spans="1:24" x14ac:dyDescent="0.25">
      <c r="A1564">
        <v>1906</v>
      </c>
      <c r="B1564" t="s">
        <v>3876</v>
      </c>
      <c r="C1564" t="s">
        <v>3877</v>
      </c>
      <c r="D1564" t="s">
        <v>241</v>
      </c>
      <c r="G1564" s="2">
        <v>40513</v>
      </c>
      <c r="H1564" s="2">
        <v>41456</v>
      </c>
      <c r="I1564" t="s">
        <v>226</v>
      </c>
      <c r="J1564" t="s">
        <v>211</v>
      </c>
      <c r="K1564" t="s">
        <v>3869</v>
      </c>
      <c r="L1564" t="s">
        <v>213</v>
      </c>
      <c r="O1564">
        <v>0</v>
      </c>
      <c r="Q1564" s="2"/>
      <c r="S1564">
        <v>0</v>
      </c>
      <c r="T1564" t="s">
        <v>213</v>
      </c>
      <c r="W1564" t="s">
        <v>214</v>
      </c>
      <c r="X1564">
        <v>0</v>
      </c>
    </row>
    <row r="1565" spans="1:24" x14ac:dyDescent="0.25">
      <c r="A1565">
        <v>1907</v>
      </c>
      <c r="B1565" t="s">
        <v>3878</v>
      </c>
      <c r="C1565" t="s">
        <v>3879</v>
      </c>
      <c r="D1565" t="s">
        <v>241</v>
      </c>
      <c r="G1565" s="2">
        <v>40148</v>
      </c>
      <c r="H1565" s="2">
        <v>40816</v>
      </c>
      <c r="I1565" t="s">
        <v>226</v>
      </c>
      <c r="J1565" t="s">
        <v>211</v>
      </c>
      <c r="K1565" t="s">
        <v>1891</v>
      </c>
      <c r="L1565" t="s">
        <v>213</v>
      </c>
      <c r="O1565">
        <v>0</v>
      </c>
      <c r="Q1565" s="2"/>
      <c r="S1565">
        <v>0</v>
      </c>
      <c r="T1565" t="s">
        <v>213</v>
      </c>
      <c r="W1565" t="s">
        <v>214</v>
      </c>
      <c r="X1565">
        <v>0</v>
      </c>
    </row>
    <row r="1566" spans="1:24" x14ac:dyDescent="0.25">
      <c r="A1566">
        <v>1908</v>
      </c>
      <c r="B1566" t="s">
        <v>3880</v>
      </c>
      <c r="C1566" t="s">
        <v>3881</v>
      </c>
      <c r="D1566" t="s">
        <v>241</v>
      </c>
      <c r="G1566" s="2">
        <v>40148</v>
      </c>
      <c r="H1566" s="2">
        <v>40816</v>
      </c>
      <c r="I1566" t="s">
        <v>226</v>
      </c>
      <c r="J1566" t="s">
        <v>211</v>
      </c>
      <c r="K1566" t="s">
        <v>1894</v>
      </c>
      <c r="L1566" t="s">
        <v>213</v>
      </c>
      <c r="O1566">
        <v>0</v>
      </c>
      <c r="Q1566" s="2"/>
      <c r="S1566">
        <v>0</v>
      </c>
      <c r="T1566" t="s">
        <v>213</v>
      </c>
      <c r="W1566" t="s">
        <v>214</v>
      </c>
      <c r="X1566">
        <v>0</v>
      </c>
    </row>
    <row r="1567" spans="1:24" x14ac:dyDescent="0.25">
      <c r="A1567">
        <v>1909</v>
      </c>
      <c r="B1567" t="s">
        <v>3882</v>
      </c>
      <c r="C1567" t="s">
        <v>3883</v>
      </c>
      <c r="D1567" t="s">
        <v>251</v>
      </c>
      <c r="G1567" s="2">
        <v>40513</v>
      </c>
      <c r="H1567" s="2">
        <v>40816</v>
      </c>
      <c r="I1567" t="s">
        <v>226</v>
      </c>
      <c r="J1567" t="s">
        <v>211</v>
      </c>
      <c r="K1567" t="s">
        <v>3884</v>
      </c>
      <c r="L1567" t="s">
        <v>213</v>
      </c>
      <c r="O1567">
        <v>0</v>
      </c>
      <c r="Q1567" s="2"/>
      <c r="S1567">
        <v>0</v>
      </c>
      <c r="T1567" t="s">
        <v>213</v>
      </c>
      <c r="W1567" t="s">
        <v>214</v>
      </c>
      <c r="X1567">
        <v>0</v>
      </c>
    </row>
    <row r="1568" spans="1:24" x14ac:dyDescent="0.25">
      <c r="A1568">
        <v>1910</v>
      </c>
      <c r="B1568" t="s">
        <v>3885</v>
      </c>
      <c r="C1568" t="s">
        <v>3886</v>
      </c>
      <c r="D1568" t="s">
        <v>248</v>
      </c>
      <c r="G1568" s="2">
        <v>40513</v>
      </c>
      <c r="H1568" s="2">
        <v>40816</v>
      </c>
      <c r="I1568" t="s">
        <v>226</v>
      </c>
      <c r="J1568" t="s">
        <v>211</v>
      </c>
      <c r="K1568" t="s">
        <v>3884</v>
      </c>
      <c r="L1568" t="s">
        <v>213</v>
      </c>
      <c r="O1568">
        <v>0</v>
      </c>
      <c r="Q1568" s="2"/>
      <c r="S1568">
        <v>0</v>
      </c>
      <c r="T1568" t="s">
        <v>213</v>
      </c>
      <c r="W1568" t="s">
        <v>214</v>
      </c>
      <c r="X1568">
        <v>0</v>
      </c>
    </row>
    <row r="1569" spans="1:24" x14ac:dyDescent="0.25">
      <c r="A1569">
        <v>1911</v>
      </c>
      <c r="B1569" t="s">
        <v>3887</v>
      </c>
      <c r="C1569" t="s">
        <v>3888</v>
      </c>
      <c r="D1569" t="s">
        <v>256</v>
      </c>
      <c r="G1569" s="2">
        <v>40513</v>
      </c>
      <c r="H1569" s="2">
        <v>40816</v>
      </c>
      <c r="I1569" t="s">
        <v>226</v>
      </c>
      <c r="J1569" t="s">
        <v>211</v>
      </c>
      <c r="K1569" t="s">
        <v>3884</v>
      </c>
      <c r="L1569" t="s">
        <v>213</v>
      </c>
      <c r="O1569">
        <v>0</v>
      </c>
      <c r="Q1569" s="2"/>
      <c r="S1569">
        <v>0</v>
      </c>
      <c r="T1569" t="s">
        <v>213</v>
      </c>
      <c r="W1569" t="s">
        <v>214</v>
      </c>
      <c r="X1569">
        <v>0</v>
      </c>
    </row>
    <row r="1570" spans="1:24" x14ac:dyDescent="0.25">
      <c r="A1570">
        <v>1912</v>
      </c>
      <c r="B1570" t="s">
        <v>3889</v>
      </c>
      <c r="C1570" t="s">
        <v>3890</v>
      </c>
      <c r="D1570" t="s">
        <v>210</v>
      </c>
      <c r="G1570" s="2">
        <v>40513</v>
      </c>
      <c r="H1570" s="2">
        <v>40816</v>
      </c>
      <c r="J1570" t="s">
        <v>211</v>
      </c>
      <c r="K1570" t="s">
        <v>3884</v>
      </c>
      <c r="L1570" t="s">
        <v>213</v>
      </c>
      <c r="O1570">
        <v>0</v>
      </c>
      <c r="Q1570" s="2"/>
      <c r="S1570">
        <v>0</v>
      </c>
      <c r="T1570" t="s">
        <v>213</v>
      </c>
      <c r="W1570" t="s">
        <v>214</v>
      </c>
      <c r="X1570">
        <v>0</v>
      </c>
    </row>
    <row r="1571" spans="1:24" x14ac:dyDescent="0.25">
      <c r="A1571">
        <v>1913</v>
      </c>
      <c r="B1571" t="s">
        <v>3891</v>
      </c>
      <c r="C1571" t="s">
        <v>3892</v>
      </c>
      <c r="D1571" t="s">
        <v>241</v>
      </c>
      <c r="G1571" s="2">
        <v>40513</v>
      </c>
      <c r="H1571" s="2">
        <v>40816</v>
      </c>
      <c r="I1571" t="s">
        <v>226</v>
      </c>
      <c r="J1571" t="s">
        <v>211</v>
      </c>
      <c r="K1571" t="s">
        <v>3884</v>
      </c>
      <c r="L1571" t="s">
        <v>213</v>
      </c>
      <c r="O1571">
        <v>0</v>
      </c>
      <c r="Q1571" s="2"/>
      <c r="S1571">
        <v>0</v>
      </c>
      <c r="T1571" t="s">
        <v>213</v>
      </c>
      <c r="W1571" t="s">
        <v>214</v>
      </c>
      <c r="X1571">
        <v>0</v>
      </c>
    </row>
    <row r="1572" spans="1:24" x14ac:dyDescent="0.25">
      <c r="A1572">
        <v>2271</v>
      </c>
      <c r="B1572" t="s">
        <v>3893</v>
      </c>
      <c r="C1572" t="s">
        <v>3894</v>
      </c>
      <c r="D1572" t="s">
        <v>210</v>
      </c>
      <c r="G1572" s="2">
        <v>42767</v>
      </c>
      <c r="H1572" s="2">
        <v>44408</v>
      </c>
      <c r="J1572" t="s">
        <v>211</v>
      </c>
      <c r="K1572" t="s">
        <v>3565</v>
      </c>
      <c r="L1572" t="s">
        <v>213</v>
      </c>
      <c r="O1572">
        <v>0</v>
      </c>
      <c r="Q1572" s="2">
        <v>39827</v>
      </c>
      <c r="S1572">
        <v>0</v>
      </c>
      <c r="T1572" t="s">
        <v>213</v>
      </c>
      <c r="W1572" t="s">
        <v>214</v>
      </c>
      <c r="X1572">
        <v>0</v>
      </c>
    </row>
    <row r="1573" spans="1:24" x14ac:dyDescent="0.25">
      <c r="A1573">
        <v>2272</v>
      </c>
      <c r="B1573" t="s">
        <v>3895</v>
      </c>
      <c r="C1573" t="s">
        <v>3896</v>
      </c>
      <c r="D1573" t="s">
        <v>241</v>
      </c>
      <c r="G1573" s="2">
        <v>42767</v>
      </c>
      <c r="H1573" s="2">
        <v>44408</v>
      </c>
      <c r="I1573" t="s">
        <v>226</v>
      </c>
      <c r="J1573" t="s">
        <v>211</v>
      </c>
      <c r="K1573" t="s">
        <v>3565</v>
      </c>
      <c r="L1573" t="s">
        <v>213</v>
      </c>
      <c r="O1573">
        <v>0</v>
      </c>
      <c r="Q1573" s="2">
        <v>41245</v>
      </c>
      <c r="S1573">
        <v>0</v>
      </c>
      <c r="T1573" t="s">
        <v>213</v>
      </c>
      <c r="W1573" t="s">
        <v>214</v>
      </c>
      <c r="X1573">
        <v>0</v>
      </c>
    </row>
    <row r="1574" spans="1:24" x14ac:dyDescent="0.25">
      <c r="A1574">
        <v>2273</v>
      </c>
      <c r="B1574" t="s">
        <v>3897</v>
      </c>
      <c r="C1574" t="s">
        <v>3898</v>
      </c>
      <c r="D1574" t="s">
        <v>256</v>
      </c>
      <c r="G1574" s="2">
        <v>42767</v>
      </c>
      <c r="H1574" s="2">
        <v>44012</v>
      </c>
      <c r="I1574" t="s">
        <v>226</v>
      </c>
      <c r="J1574" t="s">
        <v>211</v>
      </c>
      <c r="K1574" t="s">
        <v>3899</v>
      </c>
      <c r="L1574" t="s">
        <v>213</v>
      </c>
      <c r="O1574">
        <v>0</v>
      </c>
      <c r="Q1574" s="2">
        <v>39827</v>
      </c>
      <c r="S1574">
        <v>0</v>
      </c>
      <c r="T1574" t="s">
        <v>213</v>
      </c>
      <c r="W1574" t="s">
        <v>214</v>
      </c>
      <c r="X1574">
        <v>0</v>
      </c>
    </row>
    <row r="1575" spans="1:24" x14ac:dyDescent="0.25">
      <c r="A1575">
        <v>2274</v>
      </c>
      <c r="B1575" t="s">
        <v>3900</v>
      </c>
      <c r="C1575" t="s">
        <v>3901</v>
      </c>
      <c r="D1575" t="s">
        <v>210</v>
      </c>
      <c r="G1575" s="2">
        <v>42767</v>
      </c>
      <c r="H1575" s="2">
        <v>44012</v>
      </c>
      <c r="J1575" t="s">
        <v>211</v>
      </c>
      <c r="K1575" t="s">
        <v>3899</v>
      </c>
      <c r="L1575" t="s">
        <v>213</v>
      </c>
      <c r="O1575">
        <v>0</v>
      </c>
      <c r="Q1575" s="2">
        <v>39827</v>
      </c>
      <c r="S1575">
        <v>0</v>
      </c>
      <c r="T1575" t="s">
        <v>213</v>
      </c>
      <c r="W1575" t="s">
        <v>214</v>
      </c>
      <c r="X1575">
        <v>0</v>
      </c>
    </row>
    <row r="1576" spans="1:24" x14ac:dyDescent="0.25">
      <c r="A1576">
        <v>2275</v>
      </c>
      <c r="B1576" t="s">
        <v>3902</v>
      </c>
      <c r="C1576" t="s">
        <v>3903</v>
      </c>
      <c r="D1576" t="s">
        <v>241</v>
      </c>
      <c r="G1576" s="2">
        <v>42767</v>
      </c>
      <c r="H1576" s="2">
        <v>44012</v>
      </c>
      <c r="I1576" t="s">
        <v>226</v>
      </c>
      <c r="J1576" t="s">
        <v>211</v>
      </c>
      <c r="K1576" t="s">
        <v>3899</v>
      </c>
      <c r="L1576" t="s">
        <v>213</v>
      </c>
      <c r="O1576">
        <v>0</v>
      </c>
      <c r="Q1576" s="2">
        <v>41245</v>
      </c>
      <c r="S1576">
        <v>0</v>
      </c>
      <c r="T1576" t="s">
        <v>213</v>
      </c>
      <c r="W1576" t="s">
        <v>214</v>
      </c>
      <c r="X1576">
        <v>0</v>
      </c>
    </row>
    <row r="1577" spans="1:24" x14ac:dyDescent="0.25">
      <c r="A1577">
        <v>2277</v>
      </c>
      <c r="B1577" t="s">
        <v>3904</v>
      </c>
      <c r="C1577" t="s">
        <v>3905</v>
      </c>
      <c r="D1577" t="s">
        <v>210</v>
      </c>
      <c r="G1577" s="2">
        <v>42767</v>
      </c>
      <c r="H1577" s="2">
        <v>44408</v>
      </c>
      <c r="J1577" t="s">
        <v>211</v>
      </c>
      <c r="K1577" t="s">
        <v>3906</v>
      </c>
      <c r="L1577" t="s">
        <v>213</v>
      </c>
      <c r="O1577">
        <v>0</v>
      </c>
      <c r="Q1577" s="2">
        <v>39827</v>
      </c>
      <c r="S1577">
        <v>0</v>
      </c>
      <c r="T1577" t="s">
        <v>213</v>
      </c>
      <c r="W1577" t="s">
        <v>214</v>
      </c>
      <c r="X1577">
        <v>0</v>
      </c>
    </row>
    <row r="1578" spans="1:24" x14ac:dyDescent="0.25">
      <c r="A1578">
        <v>2278</v>
      </c>
      <c r="B1578" t="s">
        <v>3907</v>
      </c>
      <c r="C1578" t="s">
        <v>3908</v>
      </c>
      <c r="D1578" t="s">
        <v>241</v>
      </c>
      <c r="G1578" s="2">
        <v>42767</v>
      </c>
      <c r="H1578" s="2">
        <v>44408</v>
      </c>
      <c r="I1578" t="s">
        <v>226</v>
      </c>
      <c r="J1578" t="s">
        <v>211</v>
      </c>
      <c r="K1578" t="s">
        <v>3906</v>
      </c>
      <c r="L1578" t="s">
        <v>213</v>
      </c>
      <c r="O1578">
        <v>0</v>
      </c>
      <c r="Q1578" s="2">
        <v>41245</v>
      </c>
      <c r="S1578">
        <v>0</v>
      </c>
      <c r="T1578" t="s">
        <v>213</v>
      </c>
      <c r="W1578" t="s">
        <v>214</v>
      </c>
      <c r="X1578">
        <v>0</v>
      </c>
    </row>
    <row r="1579" spans="1:24" x14ac:dyDescent="0.25">
      <c r="A1579">
        <v>2279</v>
      </c>
      <c r="B1579" t="s">
        <v>3909</v>
      </c>
      <c r="C1579" t="s">
        <v>3910</v>
      </c>
      <c r="D1579" t="s">
        <v>256</v>
      </c>
      <c r="G1579" s="2">
        <v>42767</v>
      </c>
      <c r="H1579" s="2">
        <v>44408</v>
      </c>
      <c r="I1579" t="s">
        <v>226</v>
      </c>
      <c r="J1579" t="s">
        <v>211</v>
      </c>
      <c r="K1579" t="s">
        <v>3911</v>
      </c>
      <c r="L1579" t="s">
        <v>213</v>
      </c>
      <c r="O1579">
        <v>0</v>
      </c>
      <c r="Q1579" s="2">
        <v>39827</v>
      </c>
      <c r="S1579">
        <v>0</v>
      </c>
      <c r="T1579" t="s">
        <v>213</v>
      </c>
      <c r="W1579" t="s">
        <v>214</v>
      </c>
      <c r="X1579">
        <v>0</v>
      </c>
    </row>
    <row r="1580" spans="1:24" x14ac:dyDescent="0.25">
      <c r="A1580">
        <v>2280</v>
      </c>
      <c r="B1580" t="s">
        <v>3912</v>
      </c>
      <c r="C1580" t="s">
        <v>3913</v>
      </c>
      <c r="D1580" t="s">
        <v>210</v>
      </c>
      <c r="G1580" s="2">
        <v>42767</v>
      </c>
      <c r="H1580" s="2">
        <v>44408</v>
      </c>
      <c r="J1580" t="s">
        <v>211</v>
      </c>
      <c r="K1580" t="s">
        <v>3911</v>
      </c>
      <c r="L1580" t="s">
        <v>213</v>
      </c>
      <c r="O1580">
        <v>0</v>
      </c>
      <c r="Q1580" s="2">
        <v>39827</v>
      </c>
      <c r="S1580">
        <v>0</v>
      </c>
      <c r="T1580" t="s">
        <v>213</v>
      </c>
      <c r="W1580" t="s">
        <v>214</v>
      </c>
      <c r="X1580">
        <v>0</v>
      </c>
    </row>
    <row r="1581" spans="1:24" x14ac:dyDescent="0.25">
      <c r="A1581">
        <v>2281</v>
      </c>
      <c r="B1581" t="s">
        <v>3914</v>
      </c>
      <c r="C1581" t="s">
        <v>3915</v>
      </c>
      <c r="D1581" t="s">
        <v>241</v>
      </c>
      <c r="G1581" s="2">
        <v>42767</v>
      </c>
      <c r="H1581" s="2">
        <v>44408</v>
      </c>
      <c r="I1581" t="s">
        <v>226</v>
      </c>
      <c r="J1581" t="s">
        <v>211</v>
      </c>
      <c r="K1581" t="s">
        <v>3911</v>
      </c>
      <c r="L1581" t="s">
        <v>213</v>
      </c>
      <c r="O1581">
        <v>0</v>
      </c>
      <c r="Q1581" s="2">
        <v>41245</v>
      </c>
      <c r="S1581">
        <v>0</v>
      </c>
      <c r="T1581" t="s">
        <v>213</v>
      </c>
      <c r="W1581" t="s">
        <v>214</v>
      </c>
      <c r="X1581">
        <v>0</v>
      </c>
    </row>
    <row r="1582" spans="1:24" x14ac:dyDescent="0.25">
      <c r="A1582">
        <v>1873</v>
      </c>
      <c r="B1582" t="s">
        <v>3916</v>
      </c>
      <c r="C1582" t="s">
        <v>3917</v>
      </c>
      <c r="D1582" t="s">
        <v>1722</v>
      </c>
      <c r="G1582" s="2">
        <v>37561</v>
      </c>
      <c r="H1582" s="2"/>
      <c r="J1582" t="s">
        <v>211</v>
      </c>
      <c r="K1582" t="s">
        <v>1724</v>
      </c>
      <c r="L1582" t="s">
        <v>213</v>
      </c>
      <c r="O1582">
        <v>186</v>
      </c>
      <c r="Q1582" s="2"/>
      <c r="S1582">
        <v>0</v>
      </c>
      <c r="T1582" t="s">
        <v>213</v>
      </c>
      <c r="W1582" t="s">
        <v>214</v>
      </c>
      <c r="X1582">
        <v>0</v>
      </c>
    </row>
    <row r="1583" spans="1:24" x14ac:dyDescent="0.25">
      <c r="A1583">
        <v>1874</v>
      </c>
      <c r="B1583" t="s">
        <v>3918</v>
      </c>
      <c r="C1583" t="s">
        <v>3919</v>
      </c>
      <c r="D1583" t="s">
        <v>1722</v>
      </c>
      <c r="G1583" s="2">
        <v>37257</v>
      </c>
      <c r="H1583" s="2">
        <v>41729</v>
      </c>
      <c r="J1583" t="s">
        <v>211</v>
      </c>
      <c r="K1583" t="s">
        <v>1724</v>
      </c>
      <c r="L1583" t="s">
        <v>213</v>
      </c>
      <c r="O1583">
        <v>962</v>
      </c>
      <c r="Q1583" s="2"/>
      <c r="S1583">
        <v>0</v>
      </c>
      <c r="T1583" t="s">
        <v>213</v>
      </c>
      <c r="W1583" t="s">
        <v>214</v>
      </c>
      <c r="X1583">
        <v>0</v>
      </c>
    </row>
    <row r="1584" spans="1:24" x14ac:dyDescent="0.25">
      <c r="A1584">
        <v>1875</v>
      </c>
      <c r="B1584" t="s">
        <v>3920</v>
      </c>
      <c r="C1584" t="s">
        <v>3921</v>
      </c>
      <c r="D1584" t="s">
        <v>1722</v>
      </c>
      <c r="G1584" s="2">
        <v>37257</v>
      </c>
      <c r="H1584" s="2">
        <v>41729</v>
      </c>
      <c r="J1584" t="s">
        <v>211</v>
      </c>
      <c r="K1584" t="s">
        <v>1724</v>
      </c>
      <c r="L1584" t="s">
        <v>213</v>
      </c>
      <c r="O1584">
        <v>35</v>
      </c>
      <c r="Q1584" s="2"/>
      <c r="S1584">
        <v>0</v>
      </c>
      <c r="T1584" t="s">
        <v>213</v>
      </c>
      <c r="W1584" t="s">
        <v>214</v>
      </c>
      <c r="X1584">
        <v>0</v>
      </c>
    </row>
    <row r="1585" spans="1:24" x14ac:dyDescent="0.25">
      <c r="A1585">
        <v>1876</v>
      </c>
      <c r="B1585" t="s">
        <v>3922</v>
      </c>
      <c r="C1585" t="s">
        <v>3923</v>
      </c>
      <c r="D1585" t="s">
        <v>1722</v>
      </c>
      <c r="G1585" s="2">
        <v>39387</v>
      </c>
      <c r="H1585" s="2"/>
      <c r="J1585" t="s">
        <v>211</v>
      </c>
      <c r="K1585" t="s">
        <v>1724</v>
      </c>
      <c r="L1585" t="s">
        <v>213</v>
      </c>
      <c r="O1585">
        <v>1678</v>
      </c>
      <c r="Q1585" s="2"/>
      <c r="S1585">
        <v>0</v>
      </c>
      <c r="T1585" t="s">
        <v>213</v>
      </c>
      <c r="W1585" t="s">
        <v>214</v>
      </c>
      <c r="X1585">
        <v>0</v>
      </c>
    </row>
    <row r="1586" spans="1:24" x14ac:dyDescent="0.25">
      <c r="A1586">
        <v>1877</v>
      </c>
      <c r="B1586" t="s">
        <v>3924</v>
      </c>
      <c r="C1586" t="s">
        <v>3925</v>
      </c>
      <c r="D1586" t="s">
        <v>1722</v>
      </c>
      <c r="G1586" s="2">
        <v>39387</v>
      </c>
      <c r="H1586" s="2"/>
      <c r="J1586" t="s">
        <v>211</v>
      </c>
      <c r="K1586" t="s">
        <v>1724</v>
      </c>
      <c r="L1586" t="s">
        <v>213</v>
      </c>
      <c r="O1586">
        <v>1777</v>
      </c>
      <c r="Q1586" s="2"/>
      <c r="S1586">
        <v>0</v>
      </c>
      <c r="T1586" t="s">
        <v>213</v>
      </c>
      <c r="W1586" t="s">
        <v>214</v>
      </c>
      <c r="X1586">
        <v>0</v>
      </c>
    </row>
    <row r="1587" spans="1:24" x14ac:dyDescent="0.25">
      <c r="A1587">
        <v>1878</v>
      </c>
      <c r="B1587" t="s">
        <v>3926</v>
      </c>
      <c r="C1587" t="s">
        <v>3927</v>
      </c>
      <c r="D1587" t="s">
        <v>1722</v>
      </c>
      <c r="G1587" s="2">
        <v>38749</v>
      </c>
      <c r="H1587" s="2">
        <v>41680</v>
      </c>
      <c r="J1587" t="s">
        <v>211</v>
      </c>
      <c r="K1587" t="s">
        <v>1724</v>
      </c>
      <c r="L1587" t="s">
        <v>213</v>
      </c>
      <c r="O1587">
        <v>1739</v>
      </c>
      <c r="Q1587" s="2"/>
      <c r="S1587">
        <v>0</v>
      </c>
      <c r="T1587" t="s">
        <v>213</v>
      </c>
      <c r="W1587" t="s">
        <v>214</v>
      </c>
      <c r="X1587">
        <v>0</v>
      </c>
    </row>
    <row r="1588" spans="1:24" x14ac:dyDescent="0.25">
      <c r="A1588">
        <v>1879</v>
      </c>
      <c r="B1588" t="s">
        <v>3928</v>
      </c>
      <c r="C1588" t="s">
        <v>3929</v>
      </c>
      <c r="D1588" t="s">
        <v>1722</v>
      </c>
      <c r="G1588" s="2">
        <v>38749</v>
      </c>
      <c r="H1588" s="2"/>
      <c r="J1588" t="s">
        <v>211</v>
      </c>
      <c r="K1588" t="s">
        <v>1724</v>
      </c>
      <c r="L1588" t="s">
        <v>213</v>
      </c>
      <c r="O1588">
        <v>1778</v>
      </c>
      <c r="Q1588" s="2"/>
      <c r="S1588">
        <v>0</v>
      </c>
      <c r="T1588" t="s">
        <v>213</v>
      </c>
      <c r="W1588" t="s">
        <v>214</v>
      </c>
      <c r="X1588">
        <v>0</v>
      </c>
    </row>
    <row r="1589" spans="1:24" x14ac:dyDescent="0.25">
      <c r="A1589">
        <v>1880</v>
      </c>
      <c r="B1589" t="s">
        <v>3930</v>
      </c>
      <c r="C1589" t="s">
        <v>3931</v>
      </c>
      <c r="D1589" t="s">
        <v>1722</v>
      </c>
      <c r="G1589" s="2">
        <v>36557</v>
      </c>
      <c r="H1589" s="2"/>
      <c r="J1589" t="s">
        <v>211</v>
      </c>
      <c r="K1589" t="s">
        <v>1724</v>
      </c>
      <c r="L1589" t="s">
        <v>213</v>
      </c>
      <c r="O1589">
        <v>1729</v>
      </c>
      <c r="Q1589" s="2"/>
      <c r="S1589">
        <v>0</v>
      </c>
      <c r="T1589" t="s">
        <v>213</v>
      </c>
      <c r="W1589" t="s">
        <v>214</v>
      </c>
      <c r="X1589">
        <v>0</v>
      </c>
    </row>
    <row r="1590" spans="1:24" x14ac:dyDescent="0.25">
      <c r="A1590">
        <v>1881</v>
      </c>
      <c r="B1590" t="s">
        <v>3932</v>
      </c>
      <c r="C1590" t="s">
        <v>3933</v>
      </c>
      <c r="D1590" t="s">
        <v>1722</v>
      </c>
      <c r="G1590" s="2">
        <v>36557</v>
      </c>
      <c r="H1590" s="2"/>
      <c r="J1590" t="s">
        <v>211</v>
      </c>
      <c r="K1590" t="s">
        <v>1724</v>
      </c>
      <c r="L1590" t="s">
        <v>213</v>
      </c>
      <c r="O1590">
        <v>6609</v>
      </c>
      <c r="Q1590" s="2"/>
      <c r="S1590">
        <v>0</v>
      </c>
      <c r="T1590" t="s">
        <v>213</v>
      </c>
      <c r="W1590" t="s">
        <v>214</v>
      </c>
      <c r="X1590">
        <v>0</v>
      </c>
    </row>
    <row r="1591" spans="1:24" x14ac:dyDescent="0.25">
      <c r="A1591">
        <v>1882</v>
      </c>
      <c r="B1591" t="s">
        <v>3934</v>
      </c>
      <c r="C1591" t="s">
        <v>3935</v>
      </c>
      <c r="D1591" t="s">
        <v>1722</v>
      </c>
      <c r="F1591" t="s">
        <v>3936</v>
      </c>
      <c r="G1591" s="2">
        <v>35506</v>
      </c>
      <c r="H1591" s="2"/>
      <c r="J1591" t="s">
        <v>211</v>
      </c>
      <c r="K1591" t="s">
        <v>1724</v>
      </c>
      <c r="L1591" t="s">
        <v>213</v>
      </c>
      <c r="O1591">
        <v>1806</v>
      </c>
      <c r="Q1591" s="2"/>
      <c r="S1591">
        <v>0</v>
      </c>
      <c r="T1591" t="s">
        <v>213</v>
      </c>
      <c r="W1591" t="s">
        <v>455</v>
      </c>
      <c r="X1591">
        <v>0</v>
      </c>
    </row>
    <row r="1592" spans="1:24" x14ac:dyDescent="0.25">
      <c r="A1592">
        <v>1883</v>
      </c>
      <c r="B1592" t="s">
        <v>3937</v>
      </c>
      <c r="C1592" t="s">
        <v>3938</v>
      </c>
      <c r="D1592" t="s">
        <v>1722</v>
      </c>
      <c r="F1592" t="s">
        <v>3939</v>
      </c>
      <c r="G1592" s="2">
        <v>35506</v>
      </c>
      <c r="H1592" s="2"/>
      <c r="J1592" t="s">
        <v>211</v>
      </c>
      <c r="K1592" t="s">
        <v>1724</v>
      </c>
      <c r="L1592" t="s">
        <v>213</v>
      </c>
      <c r="O1592">
        <v>5756</v>
      </c>
      <c r="Q1592" s="2"/>
      <c r="S1592">
        <v>0</v>
      </c>
      <c r="T1592" t="s">
        <v>213</v>
      </c>
      <c r="W1592" t="s">
        <v>455</v>
      </c>
      <c r="X1592">
        <v>0</v>
      </c>
    </row>
    <row r="1593" spans="1:24" x14ac:dyDescent="0.25">
      <c r="A1593">
        <v>1884</v>
      </c>
      <c r="B1593" t="s">
        <v>3940</v>
      </c>
      <c r="C1593" t="s">
        <v>3941</v>
      </c>
      <c r="D1593" t="s">
        <v>1722</v>
      </c>
      <c r="G1593" s="2">
        <v>30682</v>
      </c>
      <c r="H1593" s="2"/>
      <c r="J1593" t="s">
        <v>211</v>
      </c>
      <c r="K1593" t="s">
        <v>1724</v>
      </c>
      <c r="L1593" t="s">
        <v>213</v>
      </c>
      <c r="O1593">
        <v>1033</v>
      </c>
      <c r="Q1593" s="2"/>
      <c r="S1593">
        <v>0</v>
      </c>
      <c r="T1593" t="s">
        <v>213</v>
      </c>
      <c r="W1593" t="s">
        <v>214</v>
      </c>
      <c r="X1593">
        <v>0</v>
      </c>
    </row>
    <row r="1594" spans="1:24" x14ac:dyDescent="0.25">
      <c r="A1594">
        <v>1885</v>
      </c>
      <c r="B1594" t="s">
        <v>3942</v>
      </c>
      <c r="C1594" t="s">
        <v>3943</v>
      </c>
      <c r="D1594" t="s">
        <v>1722</v>
      </c>
      <c r="G1594" s="2">
        <v>30682</v>
      </c>
      <c r="H1594" s="2"/>
      <c r="J1594" t="s">
        <v>211</v>
      </c>
      <c r="K1594" t="s">
        <v>1724</v>
      </c>
      <c r="L1594" t="s">
        <v>213</v>
      </c>
      <c r="O1594">
        <v>7256</v>
      </c>
      <c r="Q1594" s="2"/>
      <c r="S1594">
        <v>0</v>
      </c>
      <c r="T1594" t="s">
        <v>213</v>
      </c>
      <c r="W1594" t="s">
        <v>214</v>
      </c>
      <c r="X1594">
        <v>0</v>
      </c>
    </row>
    <row r="1595" spans="1:24" x14ac:dyDescent="0.25">
      <c r="A1595">
        <v>1886</v>
      </c>
      <c r="B1595" t="s">
        <v>3944</v>
      </c>
      <c r="C1595" t="s">
        <v>3945</v>
      </c>
      <c r="D1595" t="s">
        <v>1722</v>
      </c>
      <c r="G1595" s="2">
        <v>37622</v>
      </c>
      <c r="H1595" s="2"/>
      <c r="J1595" t="s">
        <v>211</v>
      </c>
      <c r="K1595" t="s">
        <v>1724</v>
      </c>
      <c r="L1595" t="s">
        <v>213</v>
      </c>
      <c r="O1595">
        <v>1731</v>
      </c>
      <c r="Q1595" s="2"/>
      <c r="S1595">
        <v>0</v>
      </c>
      <c r="T1595" t="s">
        <v>213</v>
      </c>
      <c r="W1595" t="s">
        <v>214</v>
      </c>
      <c r="X1595">
        <v>0</v>
      </c>
    </row>
    <row r="1596" spans="1:24" x14ac:dyDescent="0.25">
      <c r="A1596">
        <v>1888</v>
      </c>
      <c r="B1596" t="s">
        <v>3946</v>
      </c>
      <c r="C1596" t="s">
        <v>3947</v>
      </c>
      <c r="D1596" t="s">
        <v>1722</v>
      </c>
      <c r="G1596" s="2">
        <v>38412</v>
      </c>
      <c r="H1596" s="2">
        <v>41486</v>
      </c>
      <c r="J1596" t="s">
        <v>211</v>
      </c>
      <c r="K1596" t="s">
        <v>1724</v>
      </c>
      <c r="L1596" t="s">
        <v>213</v>
      </c>
      <c r="O1596">
        <v>1736</v>
      </c>
      <c r="Q1596" s="2"/>
      <c r="S1596">
        <v>0</v>
      </c>
      <c r="T1596" t="s">
        <v>213</v>
      </c>
      <c r="W1596" t="s">
        <v>214</v>
      </c>
      <c r="X1596">
        <v>0</v>
      </c>
    </row>
    <row r="1597" spans="1:24" x14ac:dyDescent="0.25">
      <c r="A1597">
        <v>1889</v>
      </c>
      <c r="B1597" t="s">
        <v>3948</v>
      </c>
      <c r="C1597" t="s">
        <v>3949</v>
      </c>
      <c r="D1597" t="s">
        <v>1722</v>
      </c>
      <c r="G1597" s="2">
        <v>38412</v>
      </c>
      <c r="H1597" s="2"/>
      <c r="J1597" t="s">
        <v>211</v>
      </c>
      <c r="K1597" t="s">
        <v>1724</v>
      </c>
      <c r="L1597" t="s">
        <v>213</v>
      </c>
      <c r="O1597">
        <v>42</v>
      </c>
      <c r="Q1597" s="2"/>
      <c r="S1597">
        <v>0</v>
      </c>
      <c r="T1597" t="s">
        <v>213</v>
      </c>
      <c r="W1597" t="s">
        <v>214</v>
      </c>
      <c r="X1597">
        <v>0</v>
      </c>
    </row>
    <row r="1598" spans="1:24" x14ac:dyDescent="0.25">
      <c r="A1598">
        <v>1890</v>
      </c>
      <c r="B1598" t="s">
        <v>3950</v>
      </c>
      <c r="C1598" t="s">
        <v>3951</v>
      </c>
      <c r="D1598" t="s">
        <v>1722</v>
      </c>
      <c r="G1598" s="2">
        <v>32142</v>
      </c>
      <c r="H1598" s="2"/>
      <c r="J1598" t="s">
        <v>211</v>
      </c>
      <c r="K1598" t="s">
        <v>1724</v>
      </c>
      <c r="L1598" t="s">
        <v>213</v>
      </c>
      <c r="O1598">
        <v>28</v>
      </c>
      <c r="Q1598" s="2"/>
      <c r="S1598">
        <v>0</v>
      </c>
      <c r="T1598" t="s">
        <v>213</v>
      </c>
      <c r="W1598" t="s">
        <v>214</v>
      </c>
      <c r="X1598">
        <v>0</v>
      </c>
    </row>
    <row r="1599" spans="1:24" x14ac:dyDescent="0.25">
      <c r="A1599">
        <v>2283</v>
      </c>
      <c r="B1599" t="s">
        <v>3952</v>
      </c>
      <c r="C1599" t="s">
        <v>3953</v>
      </c>
      <c r="D1599" t="s">
        <v>210</v>
      </c>
      <c r="G1599" s="2">
        <v>42737</v>
      </c>
      <c r="H1599" s="2">
        <v>44408</v>
      </c>
      <c r="J1599" t="s">
        <v>211</v>
      </c>
      <c r="K1599" t="s">
        <v>2456</v>
      </c>
      <c r="L1599" t="s">
        <v>213</v>
      </c>
      <c r="O1599">
        <v>0</v>
      </c>
      <c r="Q1599" s="2">
        <v>39827</v>
      </c>
      <c r="S1599">
        <v>0</v>
      </c>
      <c r="T1599" t="s">
        <v>213</v>
      </c>
      <c r="W1599" t="s">
        <v>214</v>
      </c>
      <c r="X1599">
        <v>0</v>
      </c>
    </row>
    <row r="1600" spans="1:24" x14ac:dyDescent="0.25">
      <c r="A1600">
        <v>2284</v>
      </c>
      <c r="B1600" t="s">
        <v>3954</v>
      </c>
      <c r="C1600" t="s">
        <v>3955</v>
      </c>
      <c r="D1600" t="s">
        <v>241</v>
      </c>
      <c r="G1600" s="2">
        <v>42737</v>
      </c>
      <c r="H1600" s="2">
        <v>44408</v>
      </c>
      <c r="I1600" t="s">
        <v>226</v>
      </c>
      <c r="J1600" t="s">
        <v>211</v>
      </c>
      <c r="K1600" t="s">
        <v>2456</v>
      </c>
      <c r="L1600" t="s">
        <v>213</v>
      </c>
      <c r="O1600">
        <v>0</v>
      </c>
      <c r="Q1600" s="2">
        <v>41245</v>
      </c>
      <c r="S1600">
        <v>0</v>
      </c>
      <c r="T1600" t="s">
        <v>213</v>
      </c>
      <c r="W1600" t="s">
        <v>214</v>
      </c>
      <c r="X1600">
        <v>0</v>
      </c>
    </row>
    <row r="1601" spans="1:26" x14ac:dyDescent="0.25">
      <c r="A1601">
        <v>2285</v>
      </c>
      <c r="B1601" t="s">
        <v>3956</v>
      </c>
      <c r="C1601" t="s">
        <v>3957</v>
      </c>
      <c r="D1601" t="s">
        <v>256</v>
      </c>
      <c r="G1601" s="2">
        <v>42767</v>
      </c>
      <c r="H1601" s="2">
        <v>42947</v>
      </c>
      <c r="I1601" t="s">
        <v>226</v>
      </c>
      <c r="J1601" t="s">
        <v>211</v>
      </c>
      <c r="K1601" t="s">
        <v>2446</v>
      </c>
      <c r="L1601" t="s">
        <v>213</v>
      </c>
      <c r="O1601">
        <v>0</v>
      </c>
      <c r="Q1601" s="2">
        <v>39827</v>
      </c>
      <c r="S1601">
        <v>0</v>
      </c>
      <c r="T1601" t="s">
        <v>213</v>
      </c>
      <c r="W1601" t="s">
        <v>214</v>
      </c>
      <c r="X1601">
        <v>0</v>
      </c>
    </row>
    <row r="1602" spans="1:26" x14ac:dyDescent="0.25">
      <c r="A1602">
        <v>2622</v>
      </c>
      <c r="B1602" t="s">
        <v>3958</v>
      </c>
      <c r="C1602" t="s">
        <v>3959</v>
      </c>
      <c r="D1602" t="s">
        <v>343</v>
      </c>
      <c r="F1602" t="s">
        <v>3960</v>
      </c>
      <c r="G1602" s="2">
        <v>35499</v>
      </c>
      <c r="H1602" s="2"/>
      <c r="J1602" t="s">
        <v>2278</v>
      </c>
      <c r="K1602" t="s">
        <v>968</v>
      </c>
      <c r="L1602" t="s">
        <v>213</v>
      </c>
      <c r="M1602" t="s">
        <v>3961</v>
      </c>
      <c r="O1602">
        <v>0</v>
      </c>
      <c r="P1602" t="s">
        <v>3962</v>
      </c>
      <c r="Q1602" s="2"/>
      <c r="S1602">
        <v>0</v>
      </c>
      <c r="T1602" t="s">
        <v>900</v>
      </c>
      <c r="W1602" t="s">
        <v>455</v>
      </c>
      <c r="X1602">
        <v>0</v>
      </c>
    </row>
    <row r="1603" spans="1:26" x14ac:dyDescent="0.25">
      <c r="A1603">
        <v>2623</v>
      </c>
      <c r="B1603" t="s">
        <v>3963</v>
      </c>
      <c r="C1603" t="s">
        <v>3964</v>
      </c>
      <c r="D1603" t="s">
        <v>241</v>
      </c>
      <c r="G1603" s="2">
        <v>40909</v>
      </c>
      <c r="H1603" s="2">
        <v>41060</v>
      </c>
      <c r="I1603" t="s">
        <v>226</v>
      </c>
      <c r="J1603" t="s">
        <v>211</v>
      </c>
      <c r="K1603" t="s">
        <v>3965</v>
      </c>
      <c r="L1603" t="s">
        <v>213</v>
      </c>
      <c r="M1603" t="s">
        <v>1241</v>
      </c>
      <c r="O1603">
        <v>0</v>
      </c>
      <c r="Q1603" s="2"/>
      <c r="S1603">
        <v>0</v>
      </c>
      <c r="T1603" t="s">
        <v>213</v>
      </c>
      <c r="W1603" t="s">
        <v>214</v>
      </c>
      <c r="X1603">
        <v>0</v>
      </c>
    </row>
    <row r="1604" spans="1:26" x14ac:dyDescent="0.25">
      <c r="A1604">
        <v>2624</v>
      </c>
      <c r="B1604" t="s">
        <v>3966</v>
      </c>
      <c r="C1604" t="s">
        <v>3967</v>
      </c>
      <c r="D1604" t="s">
        <v>245</v>
      </c>
      <c r="G1604" s="2">
        <v>40909</v>
      </c>
      <c r="H1604" s="2">
        <v>42736</v>
      </c>
      <c r="I1604" t="s">
        <v>226</v>
      </c>
      <c r="J1604" t="s">
        <v>211</v>
      </c>
      <c r="K1604" t="s">
        <v>3968</v>
      </c>
      <c r="L1604" t="s">
        <v>213</v>
      </c>
      <c r="O1604">
        <v>1488</v>
      </c>
      <c r="Q1604" s="2"/>
      <c r="S1604">
        <v>0</v>
      </c>
      <c r="T1604" t="s">
        <v>213</v>
      </c>
      <c r="W1604" t="s">
        <v>214</v>
      </c>
      <c r="X1604">
        <v>0</v>
      </c>
    </row>
    <row r="1605" spans="1:26" x14ac:dyDescent="0.25">
      <c r="A1605">
        <v>2625</v>
      </c>
      <c r="B1605" t="s">
        <v>3969</v>
      </c>
      <c r="C1605" t="s">
        <v>3970</v>
      </c>
      <c r="D1605" t="s">
        <v>245</v>
      </c>
      <c r="G1605" s="2">
        <v>38777</v>
      </c>
      <c r="H1605" s="2"/>
      <c r="I1605" t="s">
        <v>226</v>
      </c>
      <c r="J1605" t="s">
        <v>211</v>
      </c>
      <c r="K1605" t="s">
        <v>1320</v>
      </c>
      <c r="L1605" t="s">
        <v>213</v>
      </c>
      <c r="O1605">
        <v>274</v>
      </c>
      <c r="Q1605" s="2"/>
      <c r="S1605">
        <v>0</v>
      </c>
      <c r="T1605" t="s">
        <v>213</v>
      </c>
      <c r="W1605" t="s">
        <v>214</v>
      </c>
      <c r="X1605">
        <v>0</v>
      </c>
    </row>
    <row r="1606" spans="1:26" x14ac:dyDescent="0.25">
      <c r="A1606">
        <v>2626</v>
      </c>
      <c r="B1606" t="s">
        <v>3971</v>
      </c>
      <c r="C1606" t="s">
        <v>3972</v>
      </c>
      <c r="D1606" t="s">
        <v>3973</v>
      </c>
      <c r="G1606" s="2">
        <v>41061</v>
      </c>
      <c r="H1606" s="2">
        <v>46173</v>
      </c>
      <c r="I1606" t="s">
        <v>226</v>
      </c>
      <c r="J1606" t="s">
        <v>211</v>
      </c>
      <c r="K1606" t="s">
        <v>3974</v>
      </c>
      <c r="L1606" t="s">
        <v>213</v>
      </c>
      <c r="O1606">
        <v>2628</v>
      </c>
      <c r="Q1606" s="2"/>
      <c r="S1606">
        <v>0</v>
      </c>
      <c r="T1606" t="s">
        <v>213</v>
      </c>
      <c r="W1606" t="s">
        <v>455</v>
      </c>
      <c r="X1606">
        <v>0</v>
      </c>
    </row>
    <row r="1607" spans="1:26" x14ac:dyDescent="0.25">
      <c r="A1607">
        <v>2628</v>
      </c>
      <c r="B1607" t="s">
        <v>3975</v>
      </c>
      <c r="C1607" t="s">
        <v>3976</v>
      </c>
      <c r="D1607" t="s">
        <v>343</v>
      </c>
      <c r="G1607" s="2">
        <v>41060</v>
      </c>
      <c r="H1607" s="2"/>
      <c r="J1607" t="s">
        <v>2278</v>
      </c>
      <c r="K1607" t="s">
        <v>968</v>
      </c>
      <c r="L1607" t="s">
        <v>213</v>
      </c>
      <c r="M1607" t="s">
        <v>3977</v>
      </c>
      <c r="O1607">
        <v>0</v>
      </c>
      <c r="P1607" t="s">
        <v>3978</v>
      </c>
      <c r="Q1607" s="2"/>
      <c r="S1607">
        <v>0</v>
      </c>
      <c r="T1607" t="s">
        <v>900</v>
      </c>
      <c r="U1607" t="s">
        <v>16025</v>
      </c>
      <c r="V1607" t="s">
        <v>16026</v>
      </c>
      <c r="W1607" t="s">
        <v>455</v>
      </c>
      <c r="X1607">
        <v>0</v>
      </c>
    </row>
    <row r="1608" spans="1:26" x14ac:dyDescent="0.25">
      <c r="A1608">
        <v>1887</v>
      </c>
      <c r="B1608" t="s">
        <v>3979</v>
      </c>
      <c r="C1608" t="s">
        <v>3980</v>
      </c>
      <c r="D1608" t="s">
        <v>1722</v>
      </c>
      <c r="F1608" t="s">
        <v>3981</v>
      </c>
      <c r="G1608" s="2">
        <v>37622</v>
      </c>
      <c r="H1608" s="2"/>
      <c r="J1608" t="s">
        <v>211</v>
      </c>
      <c r="K1608" t="s">
        <v>1724</v>
      </c>
      <c r="L1608" t="s">
        <v>213</v>
      </c>
      <c r="O1608">
        <v>8</v>
      </c>
      <c r="Q1608" s="2"/>
      <c r="S1608">
        <v>0</v>
      </c>
      <c r="T1608" t="s">
        <v>213</v>
      </c>
      <c r="W1608" t="s">
        <v>214</v>
      </c>
      <c r="X1608">
        <v>0</v>
      </c>
    </row>
    <row r="1609" spans="1:26" x14ac:dyDescent="0.25">
      <c r="A1609">
        <v>2629</v>
      </c>
      <c r="B1609" t="s">
        <v>3982</v>
      </c>
      <c r="C1609" t="s">
        <v>3983</v>
      </c>
      <c r="D1609" t="s">
        <v>343</v>
      </c>
      <c r="E1609" t="s">
        <v>3984</v>
      </c>
      <c r="G1609" s="2">
        <v>39933</v>
      </c>
      <c r="H1609" s="2"/>
      <c r="J1609" t="s">
        <v>211</v>
      </c>
      <c r="K1609" t="s">
        <v>391</v>
      </c>
      <c r="L1609" t="s">
        <v>213</v>
      </c>
      <c r="M1609" t="s">
        <v>3985</v>
      </c>
      <c r="O1609">
        <v>0</v>
      </c>
      <c r="P1609" t="s">
        <v>3986</v>
      </c>
      <c r="Q1609" s="2"/>
      <c r="R1609" t="s">
        <v>3987</v>
      </c>
      <c r="S1609">
        <v>0</v>
      </c>
      <c r="T1609" t="s">
        <v>213</v>
      </c>
      <c r="U1609" t="s">
        <v>15715</v>
      </c>
      <c r="V1609" t="s">
        <v>15723</v>
      </c>
      <c r="W1609" t="s">
        <v>455</v>
      </c>
      <c r="X1609">
        <v>0</v>
      </c>
      <c r="Z1609" t="s">
        <v>15094</v>
      </c>
    </row>
    <row r="1610" spans="1:26" x14ac:dyDescent="0.25">
      <c r="A1610">
        <v>2630</v>
      </c>
      <c r="B1610" t="s">
        <v>3988</v>
      </c>
      <c r="C1610" t="s">
        <v>3989</v>
      </c>
      <c r="D1610" t="s">
        <v>389</v>
      </c>
      <c r="F1610" t="s">
        <v>3990</v>
      </c>
      <c r="G1610" s="2">
        <v>39882</v>
      </c>
      <c r="H1610" s="2">
        <v>44286</v>
      </c>
      <c r="I1610" t="s">
        <v>226</v>
      </c>
      <c r="J1610" t="s">
        <v>211</v>
      </c>
      <c r="K1610" t="s">
        <v>1402</v>
      </c>
      <c r="L1610" t="s">
        <v>213</v>
      </c>
      <c r="M1610" t="s">
        <v>3991</v>
      </c>
      <c r="O1610">
        <v>0</v>
      </c>
      <c r="P1610" t="s">
        <v>1404</v>
      </c>
      <c r="Q1610" s="2"/>
      <c r="R1610" t="s">
        <v>1405</v>
      </c>
      <c r="S1610">
        <v>0</v>
      </c>
      <c r="T1610" t="s">
        <v>213</v>
      </c>
      <c r="W1610" t="s">
        <v>214</v>
      </c>
      <c r="X1610">
        <v>0</v>
      </c>
    </row>
    <row r="1611" spans="1:26" x14ac:dyDescent="0.25">
      <c r="A1611">
        <v>2631</v>
      </c>
      <c r="B1611" t="s">
        <v>3992</v>
      </c>
      <c r="C1611" t="s">
        <v>3993</v>
      </c>
      <c r="D1611" t="s">
        <v>412</v>
      </c>
      <c r="G1611" s="2">
        <v>39882</v>
      </c>
      <c r="H1611" s="2">
        <v>43465</v>
      </c>
      <c r="I1611" t="s">
        <v>226</v>
      </c>
      <c r="J1611" t="s">
        <v>211</v>
      </c>
      <c r="K1611" t="s">
        <v>259</v>
      </c>
      <c r="L1611" t="s">
        <v>213</v>
      </c>
      <c r="O1611">
        <v>33</v>
      </c>
      <c r="Q1611" s="2"/>
      <c r="S1611">
        <v>0</v>
      </c>
      <c r="T1611" t="s">
        <v>213</v>
      </c>
      <c r="W1611" t="s">
        <v>214</v>
      </c>
      <c r="X1611">
        <v>0</v>
      </c>
    </row>
    <row r="1612" spans="1:26" x14ac:dyDescent="0.25">
      <c r="A1612">
        <v>2638</v>
      </c>
      <c r="B1612" t="s">
        <v>3994</v>
      </c>
      <c r="C1612" t="s">
        <v>3995</v>
      </c>
      <c r="D1612" t="s">
        <v>285</v>
      </c>
      <c r="G1612" s="2">
        <v>41122</v>
      </c>
      <c r="H1612" s="2">
        <v>43008</v>
      </c>
      <c r="I1612" t="s">
        <v>226</v>
      </c>
      <c r="J1612" t="s">
        <v>211</v>
      </c>
      <c r="K1612" t="s">
        <v>3996</v>
      </c>
      <c r="L1612" t="s">
        <v>213</v>
      </c>
      <c r="O1612">
        <v>0</v>
      </c>
      <c r="Q1612" s="2"/>
      <c r="S1612">
        <v>0</v>
      </c>
      <c r="T1612" t="s">
        <v>213</v>
      </c>
      <c r="W1612" t="s">
        <v>214</v>
      </c>
      <c r="X1612">
        <v>0</v>
      </c>
    </row>
    <row r="1613" spans="1:26" x14ac:dyDescent="0.25">
      <c r="A1613">
        <v>2634</v>
      </c>
      <c r="B1613" t="s">
        <v>3997</v>
      </c>
      <c r="C1613" t="s">
        <v>3998</v>
      </c>
      <c r="D1613" t="s">
        <v>2500</v>
      </c>
      <c r="F1613" t="s">
        <v>3999</v>
      </c>
      <c r="G1613" s="2">
        <v>37500</v>
      </c>
      <c r="H1613" s="2"/>
      <c r="J1613" t="s">
        <v>211</v>
      </c>
      <c r="K1613" t="s">
        <v>464</v>
      </c>
      <c r="L1613" t="s">
        <v>213</v>
      </c>
      <c r="M1613" t="s">
        <v>4000</v>
      </c>
      <c r="O1613">
        <v>0</v>
      </c>
      <c r="Q1613" s="2"/>
      <c r="S1613">
        <v>0</v>
      </c>
      <c r="T1613" t="s">
        <v>213</v>
      </c>
      <c r="W1613" t="s">
        <v>214</v>
      </c>
      <c r="X1613">
        <v>0</v>
      </c>
    </row>
    <row r="1614" spans="1:26" x14ac:dyDescent="0.25">
      <c r="A1614">
        <v>2635</v>
      </c>
      <c r="B1614" t="s">
        <v>4001</v>
      </c>
      <c r="C1614" t="s">
        <v>4002</v>
      </c>
      <c r="D1614" t="s">
        <v>4003</v>
      </c>
      <c r="G1614" s="2">
        <v>42005</v>
      </c>
      <c r="H1614" s="2"/>
      <c r="J1614" t="s">
        <v>211</v>
      </c>
      <c r="K1614" t="s">
        <v>289</v>
      </c>
      <c r="L1614" t="s">
        <v>213</v>
      </c>
      <c r="O1614">
        <v>-1</v>
      </c>
      <c r="Q1614" s="2"/>
      <c r="S1614">
        <v>0</v>
      </c>
      <c r="T1614" t="s">
        <v>213</v>
      </c>
      <c r="W1614" t="s">
        <v>214</v>
      </c>
      <c r="X1614">
        <v>0</v>
      </c>
    </row>
    <row r="1615" spans="1:26" x14ac:dyDescent="0.25">
      <c r="A1615">
        <v>2637</v>
      </c>
      <c r="B1615" t="s">
        <v>4004</v>
      </c>
      <c r="C1615" t="s">
        <v>4005</v>
      </c>
      <c r="D1615" t="s">
        <v>241</v>
      </c>
      <c r="E1615" t="s">
        <v>16354</v>
      </c>
      <c r="F1615" t="s">
        <v>4006</v>
      </c>
      <c r="G1615" s="2">
        <v>31867</v>
      </c>
      <c r="H1615" s="2"/>
      <c r="I1615" t="s">
        <v>226</v>
      </c>
      <c r="J1615" t="s">
        <v>211</v>
      </c>
      <c r="K1615" t="s">
        <v>4007</v>
      </c>
      <c r="L1615" t="s">
        <v>213</v>
      </c>
      <c r="O1615">
        <v>0</v>
      </c>
      <c r="Q1615" s="2"/>
      <c r="S1615">
        <v>0</v>
      </c>
      <c r="T1615" t="s">
        <v>213</v>
      </c>
      <c r="W1615" t="s">
        <v>214</v>
      </c>
      <c r="X1615">
        <v>0</v>
      </c>
    </row>
    <row r="1616" spans="1:26" x14ac:dyDescent="0.25">
      <c r="A1616">
        <v>2639</v>
      </c>
      <c r="B1616" t="s">
        <v>4008</v>
      </c>
      <c r="C1616" t="s">
        <v>4009</v>
      </c>
      <c r="D1616" t="s">
        <v>308</v>
      </c>
      <c r="G1616" s="2">
        <v>41122</v>
      </c>
      <c r="H1616" s="2">
        <v>43008</v>
      </c>
      <c r="I1616" t="s">
        <v>218</v>
      </c>
      <c r="J1616" t="s">
        <v>211</v>
      </c>
      <c r="K1616" t="s">
        <v>3996</v>
      </c>
      <c r="L1616" t="s">
        <v>213</v>
      </c>
      <c r="O1616">
        <v>8</v>
      </c>
      <c r="Q1616" s="2"/>
      <c r="S1616">
        <v>0</v>
      </c>
      <c r="T1616" t="s">
        <v>213</v>
      </c>
      <c r="W1616" t="s">
        <v>214</v>
      </c>
      <c r="X1616">
        <v>0</v>
      </c>
    </row>
    <row r="1617" spans="1:24" x14ac:dyDescent="0.25">
      <c r="A1617">
        <v>2641</v>
      </c>
      <c r="B1617" t="s">
        <v>4010</v>
      </c>
      <c r="C1617" t="s">
        <v>4011</v>
      </c>
      <c r="D1617" t="s">
        <v>217</v>
      </c>
      <c r="G1617" s="2">
        <v>41122</v>
      </c>
      <c r="H1617" s="2">
        <v>43008</v>
      </c>
      <c r="I1617" t="s">
        <v>218</v>
      </c>
      <c r="J1617" t="s">
        <v>211</v>
      </c>
      <c r="K1617" t="s">
        <v>3996</v>
      </c>
      <c r="L1617" t="s">
        <v>213</v>
      </c>
      <c r="O1617">
        <v>0</v>
      </c>
      <c r="Q1617" s="2"/>
      <c r="S1617">
        <v>0</v>
      </c>
      <c r="T1617" t="s">
        <v>213</v>
      </c>
      <c r="W1617" t="s">
        <v>214</v>
      </c>
      <c r="X1617">
        <v>0</v>
      </c>
    </row>
    <row r="1618" spans="1:24" x14ac:dyDescent="0.25">
      <c r="A1618">
        <v>2642</v>
      </c>
      <c r="B1618" t="s">
        <v>4012</v>
      </c>
      <c r="C1618" t="s">
        <v>4013</v>
      </c>
      <c r="D1618" t="s">
        <v>222</v>
      </c>
      <c r="G1618" s="2">
        <v>41122</v>
      </c>
      <c r="H1618" s="2">
        <v>43008</v>
      </c>
      <c r="I1618" t="s">
        <v>218</v>
      </c>
      <c r="J1618" t="s">
        <v>211</v>
      </c>
      <c r="K1618" t="s">
        <v>3996</v>
      </c>
      <c r="L1618" t="s">
        <v>213</v>
      </c>
      <c r="O1618">
        <v>0</v>
      </c>
      <c r="Q1618" s="2"/>
      <c r="S1618">
        <v>0</v>
      </c>
      <c r="T1618" t="s">
        <v>213</v>
      </c>
      <c r="W1618" t="s">
        <v>214</v>
      </c>
      <c r="X1618">
        <v>0</v>
      </c>
    </row>
    <row r="1619" spans="1:24" x14ac:dyDescent="0.25">
      <c r="A1619">
        <v>2643</v>
      </c>
      <c r="B1619" t="s">
        <v>4014</v>
      </c>
      <c r="C1619" t="s">
        <v>4015</v>
      </c>
      <c r="D1619" t="s">
        <v>225</v>
      </c>
      <c r="G1619" s="2">
        <v>41122</v>
      </c>
      <c r="H1619" s="2">
        <v>43008</v>
      </c>
      <c r="I1619" t="s">
        <v>226</v>
      </c>
      <c r="J1619" t="s">
        <v>211</v>
      </c>
      <c r="K1619" t="s">
        <v>3996</v>
      </c>
      <c r="L1619" t="s">
        <v>213</v>
      </c>
      <c r="O1619">
        <v>6</v>
      </c>
      <c r="Q1619" s="2"/>
      <c r="S1619">
        <v>0</v>
      </c>
      <c r="T1619" t="s">
        <v>213</v>
      </c>
      <c r="W1619" t="s">
        <v>214</v>
      </c>
      <c r="X1619">
        <v>0</v>
      </c>
    </row>
    <row r="1620" spans="1:24" x14ac:dyDescent="0.25">
      <c r="A1620">
        <v>2293</v>
      </c>
      <c r="B1620" t="s">
        <v>4016</v>
      </c>
      <c r="C1620" t="s">
        <v>4017</v>
      </c>
      <c r="D1620" t="s">
        <v>241</v>
      </c>
      <c r="G1620" s="2">
        <v>42737</v>
      </c>
      <c r="H1620" s="2">
        <v>44408</v>
      </c>
      <c r="I1620" t="s">
        <v>226</v>
      </c>
      <c r="J1620" t="s">
        <v>211</v>
      </c>
      <c r="K1620" t="s">
        <v>2461</v>
      </c>
      <c r="L1620" t="s">
        <v>213</v>
      </c>
      <c r="O1620">
        <v>0</v>
      </c>
      <c r="Q1620" s="2">
        <v>41245</v>
      </c>
      <c r="S1620">
        <v>0</v>
      </c>
      <c r="T1620" t="s">
        <v>213</v>
      </c>
      <c r="W1620" t="s">
        <v>214</v>
      </c>
      <c r="X1620">
        <v>0</v>
      </c>
    </row>
    <row r="1621" spans="1:24" x14ac:dyDescent="0.25">
      <c r="A1621">
        <v>2294</v>
      </c>
      <c r="B1621" t="s">
        <v>4018</v>
      </c>
      <c r="C1621" t="s">
        <v>4019</v>
      </c>
      <c r="D1621" t="s">
        <v>241</v>
      </c>
      <c r="G1621" s="2">
        <v>42767</v>
      </c>
      <c r="H1621" s="2">
        <v>44408</v>
      </c>
      <c r="I1621" t="s">
        <v>226</v>
      </c>
      <c r="J1621" t="s">
        <v>211</v>
      </c>
      <c r="K1621" t="s">
        <v>4020</v>
      </c>
      <c r="L1621" t="s">
        <v>213</v>
      </c>
      <c r="O1621">
        <v>0</v>
      </c>
      <c r="Q1621" s="2">
        <v>41245</v>
      </c>
      <c r="S1621">
        <v>0</v>
      </c>
      <c r="T1621" t="s">
        <v>213</v>
      </c>
      <c r="W1621" t="s">
        <v>214</v>
      </c>
      <c r="X1621">
        <v>0</v>
      </c>
    </row>
    <row r="1622" spans="1:24" x14ac:dyDescent="0.25">
      <c r="A1622">
        <v>2295</v>
      </c>
      <c r="B1622" t="s">
        <v>4021</v>
      </c>
      <c r="C1622" t="s">
        <v>4022</v>
      </c>
      <c r="D1622" t="s">
        <v>210</v>
      </c>
      <c r="G1622" s="2">
        <v>42767</v>
      </c>
      <c r="H1622" s="2">
        <v>44408</v>
      </c>
      <c r="J1622" t="s">
        <v>211</v>
      </c>
      <c r="K1622" t="s">
        <v>4020</v>
      </c>
      <c r="L1622" t="s">
        <v>213</v>
      </c>
      <c r="O1622">
        <v>0</v>
      </c>
      <c r="Q1622" s="2">
        <v>39827</v>
      </c>
      <c r="S1622">
        <v>0</v>
      </c>
      <c r="T1622" t="s">
        <v>213</v>
      </c>
      <c r="W1622" t="s">
        <v>214</v>
      </c>
      <c r="X1622">
        <v>0</v>
      </c>
    </row>
    <row r="1623" spans="1:24" x14ac:dyDescent="0.25">
      <c r="A1623">
        <v>2296</v>
      </c>
      <c r="B1623" t="s">
        <v>4023</v>
      </c>
      <c r="C1623" t="s">
        <v>4024</v>
      </c>
      <c r="D1623" t="s">
        <v>256</v>
      </c>
      <c r="G1623" s="2">
        <v>42767</v>
      </c>
      <c r="H1623" s="2">
        <v>44408</v>
      </c>
      <c r="I1623" t="s">
        <v>226</v>
      </c>
      <c r="J1623" t="s">
        <v>211</v>
      </c>
      <c r="K1623" t="s">
        <v>4020</v>
      </c>
      <c r="L1623" t="s">
        <v>213</v>
      </c>
      <c r="O1623">
        <v>0</v>
      </c>
      <c r="Q1623" s="2">
        <v>39827</v>
      </c>
      <c r="S1623">
        <v>0</v>
      </c>
      <c r="T1623" t="s">
        <v>213</v>
      </c>
      <c r="W1623" t="s">
        <v>214</v>
      </c>
      <c r="X1623">
        <v>0</v>
      </c>
    </row>
    <row r="1624" spans="1:24" x14ac:dyDescent="0.25">
      <c r="A1624">
        <v>2297</v>
      </c>
      <c r="B1624" t="s">
        <v>4025</v>
      </c>
      <c r="C1624" t="s">
        <v>4026</v>
      </c>
      <c r="D1624" t="s">
        <v>241</v>
      </c>
      <c r="G1624" s="2">
        <v>42767</v>
      </c>
      <c r="H1624" s="2">
        <v>44408</v>
      </c>
      <c r="I1624" t="s">
        <v>226</v>
      </c>
      <c r="J1624" t="s">
        <v>211</v>
      </c>
      <c r="K1624" t="s">
        <v>4027</v>
      </c>
      <c r="L1624" t="s">
        <v>213</v>
      </c>
      <c r="O1624">
        <v>0</v>
      </c>
      <c r="Q1624" s="2">
        <v>41245</v>
      </c>
      <c r="S1624">
        <v>0</v>
      </c>
      <c r="T1624" t="s">
        <v>213</v>
      </c>
      <c r="W1624" t="s">
        <v>214</v>
      </c>
      <c r="X1624">
        <v>0</v>
      </c>
    </row>
    <row r="1625" spans="1:24" x14ac:dyDescent="0.25">
      <c r="A1625">
        <v>2298</v>
      </c>
      <c r="B1625" t="s">
        <v>4028</v>
      </c>
      <c r="C1625" t="s">
        <v>4029</v>
      </c>
      <c r="D1625" t="s">
        <v>256</v>
      </c>
      <c r="G1625" s="2">
        <v>42767</v>
      </c>
      <c r="H1625" s="2">
        <v>44408</v>
      </c>
      <c r="I1625" t="s">
        <v>226</v>
      </c>
      <c r="J1625" t="s">
        <v>211</v>
      </c>
      <c r="K1625" t="s">
        <v>4027</v>
      </c>
      <c r="L1625" t="s">
        <v>213</v>
      </c>
      <c r="O1625">
        <v>0</v>
      </c>
      <c r="Q1625" s="2">
        <v>39827</v>
      </c>
      <c r="S1625">
        <v>0</v>
      </c>
      <c r="T1625" t="s">
        <v>213</v>
      </c>
      <c r="W1625" t="s">
        <v>214</v>
      </c>
      <c r="X1625">
        <v>0</v>
      </c>
    </row>
    <row r="1626" spans="1:24" x14ac:dyDescent="0.25">
      <c r="A1626">
        <v>2299</v>
      </c>
      <c r="B1626" t="s">
        <v>4030</v>
      </c>
      <c r="C1626" t="s">
        <v>4031</v>
      </c>
      <c r="D1626" t="s">
        <v>210</v>
      </c>
      <c r="G1626" s="2">
        <v>42767</v>
      </c>
      <c r="H1626" s="2">
        <v>44408</v>
      </c>
      <c r="J1626" t="s">
        <v>211</v>
      </c>
      <c r="K1626" t="s">
        <v>4027</v>
      </c>
      <c r="L1626" t="s">
        <v>213</v>
      </c>
      <c r="O1626">
        <v>0</v>
      </c>
      <c r="Q1626" s="2">
        <v>39827</v>
      </c>
      <c r="S1626">
        <v>0</v>
      </c>
      <c r="T1626" t="s">
        <v>213</v>
      </c>
      <c r="W1626" t="s">
        <v>214</v>
      </c>
      <c r="X1626">
        <v>0</v>
      </c>
    </row>
    <row r="1627" spans="1:24" x14ac:dyDescent="0.25">
      <c r="A1627">
        <v>2387</v>
      </c>
      <c r="B1627" t="s">
        <v>4032</v>
      </c>
      <c r="C1627" t="s">
        <v>4033</v>
      </c>
      <c r="D1627" t="s">
        <v>251</v>
      </c>
      <c r="G1627" s="2">
        <v>40909</v>
      </c>
      <c r="H1627" s="2">
        <v>45657</v>
      </c>
      <c r="I1627" t="s">
        <v>226</v>
      </c>
      <c r="J1627" t="s">
        <v>211</v>
      </c>
      <c r="K1627" t="s">
        <v>4034</v>
      </c>
      <c r="L1627" t="s">
        <v>213</v>
      </c>
      <c r="O1627">
        <v>0</v>
      </c>
      <c r="Q1627" s="2"/>
      <c r="S1627">
        <v>0</v>
      </c>
      <c r="T1627" t="s">
        <v>213</v>
      </c>
      <c r="W1627" t="s">
        <v>214</v>
      </c>
      <c r="X1627">
        <v>0</v>
      </c>
    </row>
    <row r="1628" spans="1:24" x14ac:dyDescent="0.25">
      <c r="A1628">
        <v>2388</v>
      </c>
      <c r="B1628" t="s">
        <v>4035</v>
      </c>
      <c r="C1628" t="s">
        <v>4036</v>
      </c>
      <c r="D1628" t="s">
        <v>241</v>
      </c>
      <c r="G1628" s="2">
        <v>40909</v>
      </c>
      <c r="H1628" s="2">
        <v>45657</v>
      </c>
      <c r="I1628" t="s">
        <v>226</v>
      </c>
      <c r="J1628" t="s">
        <v>211</v>
      </c>
      <c r="K1628" t="s">
        <v>4034</v>
      </c>
      <c r="L1628" t="s">
        <v>213</v>
      </c>
      <c r="O1628">
        <v>0</v>
      </c>
      <c r="Q1628" s="2"/>
      <c r="S1628">
        <v>0</v>
      </c>
      <c r="T1628" t="s">
        <v>213</v>
      </c>
      <c r="W1628" t="s">
        <v>214</v>
      </c>
      <c r="X1628">
        <v>0</v>
      </c>
    </row>
    <row r="1629" spans="1:24" x14ac:dyDescent="0.25">
      <c r="A1629">
        <v>2389</v>
      </c>
      <c r="B1629" t="s">
        <v>4037</v>
      </c>
      <c r="C1629" t="s">
        <v>4038</v>
      </c>
      <c r="D1629" t="s">
        <v>210</v>
      </c>
      <c r="G1629" s="2">
        <v>40909</v>
      </c>
      <c r="H1629" s="2">
        <v>45657</v>
      </c>
      <c r="J1629" t="s">
        <v>211</v>
      </c>
      <c r="K1629" t="s">
        <v>4034</v>
      </c>
      <c r="L1629" t="s">
        <v>213</v>
      </c>
      <c r="O1629">
        <v>0</v>
      </c>
      <c r="Q1629" s="2"/>
      <c r="S1629">
        <v>0</v>
      </c>
      <c r="T1629" t="s">
        <v>213</v>
      </c>
      <c r="W1629" t="s">
        <v>214</v>
      </c>
      <c r="X1629">
        <v>0</v>
      </c>
    </row>
    <row r="1630" spans="1:24" x14ac:dyDescent="0.25">
      <c r="A1630">
        <v>2390</v>
      </c>
      <c r="B1630" t="s">
        <v>4039</v>
      </c>
      <c r="C1630" t="s">
        <v>4040</v>
      </c>
      <c r="D1630" t="s">
        <v>256</v>
      </c>
      <c r="G1630" s="2">
        <v>40909</v>
      </c>
      <c r="H1630" s="2">
        <v>45657</v>
      </c>
      <c r="I1630" t="s">
        <v>226</v>
      </c>
      <c r="J1630" t="s">
        <v>211</v>
      </c>
      <c r="K1630" t="s">
        <v>4034</v>
      </c>
      <c r="L1630" t="s">
        <v>213</v>
      </c>
      <c r="O1630">
        <v>0</v>
      </c>
      <c r="Q1630" s="2"/>
      <c r="S1630">
        <v>0</v>
      </c>
      <c r="T1630" t="s">
        <v>213</v>
      </c>
      <c r="W1630" t="s">
        <v>214</v>
      </c>
      <c r="X1630">
        <v>0</v>
      </c>
    </row>
    <row r="1631" spans="1:24" x14ac:dyDescent="0.25">
      <c r="A1631">
        <v>2391</v>
      </c>
      <c r="B1631" t="s">
        <v>4041</v>
      </c>
      <c r="C1631" t="s">
        <v>4042</v>
      </c>
      <c r="D1631" t="s">
        <v>248</v>
      </c>
      <c r="G1631" s="2">
        <v>40909</v>
      </c>
      <c r="H1631" s="2">
        <v>45657</v>
      </c>
      <c r="I1631" t="s">
        <v>226</v>
      </c>
      <c r="J1631" t="s">
        <v>211</v>
      </c>
      <c r="K1631" t="s">
        <v>4034</v>
      </c>
      <c r="L1631" t="s">
        <v>213</v>
      </c>
      <c r="O1631">
        <v>0</v>
      </c>
      <c r="Q1631" s="2"/>
      <c r="S1631">
        <v>0</v>
      </c>
      <c r="T1631" t="s">
        <v>213</v>
      </c>
      <c r="W1631" t="s">
        <v>214</v>
      </c>
      <c r="X1631">
        <v>0</v>
      </c>
    </row>
    <row r="1632" spans="1:24" x14ac:dyDescent="0.25">
      <c r="A1632">
        <v>2392</v>
      </c>
      <c r="B1632" t="s">
        <v>4043</v>
      </c>
      <c r="C1632" t="s">
        <v>4044</v>
      </c>
      <c r="D1632" t="s">
        <v>251</v>
      </c>
      <c r="G1632" s="2">
        <v>40909</v>
      </c>
      <c r="H1632" s="2">
        <v>42736</v>
      </c>
      <c r="I1632" t="s">
        <v>226</v>
      </c>
      <c r="J1632" t="s">
        <v>211</v>
      </c>
      <c r="K1632" t="s">
        <v>4045</v>
      </c>
      <c r="L1632" t="s">
        <v>213</v>
      </c>
      <c r="O1632">
        <v>0</v>
      </c>
      <c r="Q1632" s="2"/>
      <c r="S1632">
        <v>0</v>
      </c>
      <c r="T1632" t="s">
        <v>213</v>
      </c>
      <c r="W1632" t="s">
        <v>214</v>
      </c>
      <c r="X1632">
        <v>0</v>
      </c>
    </row>
    <row r="1633" spans="1:24" x14ac:dyDescent="0.25">
      <c r="A1633">
        <v>2393</v>
      </c>
      <c r="B1633" t="s">
        <v>4046</v>
      </c>
      <c r="C1633" t="s">
        <v>4047</v>
      </c>
      <c r="D1633" t="s">
        <v>241</v>
      </c>
      <c r="G1633" s="2">
        <v>40909</v>
      </c>
      <c r="H1633" s="2">
        <v>42736</v>
      </c>
      <c r="I1633" t="s">
        <v>226</v>
      </c>
      <c r="J1633" t="s">
        <v>211</v>
      </c>
      <c r="K1633" t="s">
        <v>4045</v>
      </c>
      <c r="L1633" t="s">
        <v>213</v>
      </c>
      <c r="O1633">
        <v>0</v>
      </c>
      <c r="Q1633" s="2"/>
      <c r="S1633">
        <v>0</v>
      </c>
      <c r="T1633" t="s">
        <v>213</v>
      </c>
      <c r="W1633" t="s">
        <v>214</v>
      </c>
      <c r="X1633">
        <v>0</v>
      </c>
    </row>
    <row r="1634" spans="1:24" x14ac:dyDescent="0.25">
      <c r="A1634">
        <v>2394</v>
      </c>
      <c r="B1634" t="s">
        <v>4048</v>
      </c>
      <c r="C1634" t="s">
        <v>4049</v>
      </c>
      <c r="D1634" t="s">
        <v>210</v>
      </c>
      <c r="G1634" s="2">
        <v>40909</v>
      </c>
      <c r="H1634" s="2">
        <v>42736</v>
      </c>
      <c r="J1634" t="s">
        <v>211</v>
      </c>
      <c r="K1634" t="s">
        <v>4045</v>
      </c>
      <c r="L1634" t="s">
        <v>213</v>
      </c>
      <c r="O1634">
        <v>0</v>
      </c>
      <c r="Q1634" s="2"/>
      <c r="S1634">
        <v>0</v>
      </c>
      <c r="T1634" t="s">
        <v>213</v>
      </c>
      <c r="W1634" t="s">
        <v>214</v>
      </c>
      <c r="X1634">
        <v>0</v>
      </c>
    </row>
    <row r="1635" spans="1:24" x14ac:dyDescent="0.25">
      <c r="A1635">
        <v>2395</v>
      </c>
      <c r="B1635" t="s">
        <v>4050</v>
      </c>
      <c r="C1635" t="s">
        <v>4051</v>
      </c>
      <c r="D1635" t="s">
        <v>256</v>
      </c>
      <c r="G1635" s="2">
        <v>40909</v>
      </c>
      <c r="H1635" s="2">
        <v>42736</v>
      </c>
      <c r="I1635" t="s">
        <v>226</v>
      </c>
      <c r="J1635" t="s">
        <v>211</v>
      </c>
      <c r="K1635" t="s">
        <v>4045</v>
      </c>
      <c r="L1635" t="s">
        <v>213</v>
      </c>
      <c r="O1635">
        <v>0</v>
      </c>
      <c r="Q1635" s="2"/>
      <c r="S1635">
        <v>0</v>
      </c>
      <c r="T1635" t="s">
        <v>213</v>
      </c>
      <c r="W1635" t="s">
        <v>214</v>
      </c>
      <c r="X1635">
        <v>0</v>
      </c>
    </row>
    <row r="1636" spans="1:24" x14ac:dyDescent="0.25">
      <c r="A1636">
        <v>2396</v>
      </c>
      <c r="B1636" t="s">
        <v>4052</v>
      </c>
      <c r="C1636" t="s">
        <v>4053</v>
      </c>
      <c r="D1636" t="s">
        <v>248</v>
      </c>
      <c r="G1636" s="2">
        <v>40909</v>
      </c>
      <c r="H1636" s="2">
        <v>42736</v>
      </c>
      <c r="I1636" t="s">
        <v>226</v>
      </c>
      <c r="J1636" t="s">
        <v>211</v>
      </c>
      <c r="K1636" t="s">
        <v>4045</v>
      </c>
      <c r="L1636" t="s">
        <v>213</v>
      </c>
      <c r="O1636">
        <v>0</v>
      </c>
      <c r="Q1636" s="2"/>
      <c r="S1636">
        <v>0</v>
      </c>
      <c r="T1636" t="s">
        <v>213</v>
      </c>
      <c r="W1636" t="s">
        <v>214</v>
      </c>
      <c r="X1636">
        <v>0</v>
      </c>
    </row>
    <row r="1637" spans="1:24" x14ac:dyDescent="0.25">
      <c r="A1637">
        <v>2397</v>
      </c>
      <c r="B1637" t="s">
        <v>4054</v>
      </c>
      <c r="C1637" t="s">
        <v>4055</v>
      </c>
      <c r="D1637" t="s">
        <v>251</v>
      </c>
      <c r="G1637" s="2">
        <v>42736</v>
      </c>
      <c r="H1637" s="2">
        <v>44804</v>
      </c>
      <c r="I1637" t="s">
        <v>226</v>
      </c>
      <c r="J1637" t="s">
        <v>211</v>
      </c>
      <c r="K1637" t="s">
        <v>4056</v>
      </c>
      <c r="L1637" t="s">
        <v>213</v>
      </c>
      <c r="O1637">
        <v>0</v>
      </c>
      <c r="Q1637" s="2">
        <v>40909</v>
      </c>
      <c r="S1637">
        <v>0</v>
      </c>
      <c r="T1637" t="s">
        <v>213</v>
      </c>
      <c r="W1637" t="s">
        <v>214</v>
      </c>
      <c r="X1637">
        <v>0</v>
      </c>
    </row>
    <row r="1638" spans="1:24" x14ac:dyDescent="0.25">
      <c r="A1638">
        <v>2398</v>
      </c>
      <c r="B1638" t="s">
        <v>4057</v>
      </c>
      <c r="C1638" t="s">
        <v>4058</v>
      </c>
      <c r="D1638" t="s">
        <v>241</v>
      </c>
      <c r="G1638" s="2">
        <v>42736</v>
      </c>
      <c r="H1638" s="2">
        <v>44804</v>
      </c>
      <c r="I1638" t="s">
        <v>226</v>
      </c>
      <c r="J1638" t="s">
        <v>211</v>
      </c>
      <c r="K1638" t="s">
        <v>4056</v>
      </c>
      <c r="L1638" t="s">
        <v>213</v>
      </c>
      <c r="O1638">
        <v>0</v>
      </c>
      <c r="Q1638" s="2">
        <v>40909</v>
      </c>
      <c r="S1638">
        <v>0</v>
      </c>
      <c r="T1638" t="s">
        <v>213</v>
      </c>
      <c r="W1638" t="s">
        <v>214</v>
      </c>
      <c r="X1638">
        <v>0</v>
      </c>
    </row>
    <row r="1639" spans="1:24" x14ac:dyDescent="0.25">
      <c r="A1639">
        <v>2399</v>
      </c>
      <c r="B1639" t="s">
        <v>4059</v>
      </c>
      <c r="C1639" t="s">
        <v>4060</v>
      </c>
      <c r="D1639" t="s">
        <v>210</v>
      </c>
      <c r="G1639" s="2">
        <v>42736</v>
      </c>
      <c r="H1639" s="2">
        <v>44804</v>
      </c>
      <c r="J1639" t="s">
        <v>211</v>
      </c>
      <c r="K1639" t="s">
        <v>4056</v>
      </c>
      <c r="L1639" t="s">
        <v>213</v>
      </c>
      <c r="O1639">
        <v>0</v>
      </c>
      <c r="Q1639" s="2">
        <v>40909</v>
      </c>
      <c r="S1639">
        <v>0</v>
      </c>
      <c r="T1639" t="s">
        <v>213</v>
      </c>
      <c r="W1639" t="s">
        <v>214</v>
      </c>
      <c r="X1639">
        <v>0</v>
      </c>
    </row>
    <row r="1640" spans="1:24" x14ac:dyDescent="0.25">
      <c r="A1640">
        <v>2400</v>
      </c>
      <c r="B1640" t="s">
        <v>4061</v>
      </c>
      <c r="C1640" t="s">
        <v>4062</v>
      </c>
      <c r="D1640" t="s">
        <v>256</v>
      </c>
      <c r="G1640" s="2">
        <v>42736</v>
      </c>
      <c r="H1640" s="2">
        <v>44804</v>
      </c>
      <c r="I1640" t="s">
        <v>226</v>
      </c>
      <c r="J1640" t="s">
        <v>211</v>
      </c>
      <c r="K1640" t="s">
        <v>4056</v>
      </c>
      <c r="L1640" t="s">
        <v>213</v>
      </c>
      <c r="O1640">
        <v>0</v>
      </c>
      <c r="Q1640" s="2">
        <v>40909</v>
      </c>
      <c r="S1640">
        <v>0</v>
      </c>
      <c r="T1640" t="s">
        <v>213</v>
      </c>
      <c r="W1640" t="s">
        <v>214</v>
      </c>
      <c r="X1640">
        <v>0</v>
      </c>
    </row>
    <row r="1641" spans="1:24" x14ac:dyDescent="0.25">
      <c r="A1641">
        <v>2401</v>
      </c>
      <c r="B1641" t="s">
        <v>4063</v>
      </c>
      <c r="C1641" t="s">
        <v>4064</v>
      </c>
      <c r="D1641" t="s">
        <v>248</v>
      </c>
      <c r="G1641" s="2">
        <v>42736</v>
      </c>
      <c r="H1641" s="2">
        <v>44804</v>
      </c>
      <c r="I1641" t="s">
        <v>226</v>
      </c>
      <c r="J1641" t="s">
        <v>211</v>
      </c>
      <c r="K1641" t="s">
        <v>4056</v>
      </c>
      <c r="L1641" t="s">
        <v>213</v>
      </c>
      <c r="O1641">
        <v>0</v>
      </c>
      <c r="Q1641" s="2">
        <v>40909</v>
      </c>
      <c r="S1641">
        <v>0</v>
      </c>
      <c r="T1641" t="s">
        <v>213</v>
      </c>
      <c r="W1641" t="s">
        <v>214</v>
      </c>
      <c r="X1641">
        <v>0</v>
      </c>
    </row>
    <row r="1642" spans="1:24" x14ac:dyDescent="0.25">
      <c r="A1642">
        <v>2402</v>
      </c>
      <c r="B1642" t="s">
        <v>4065</v>
      </c>
      <c r="C1642" t="s">
        <v>4066</v>
      </c>
      <c r="D1642" t="s">
        <v>251</v>
      </c>
      <c r="G1642" s="2">
        <v>40909</v>
      </c>
      <c r="H1642" s="2">
        <v>41182</v>
      </c>
      <c r="I1642" t="s">
        <v>226</v>
      </c>
      <c r="J1642" t="s">
        <v>211</v>
      </c>
      <c r="K1642" t="s">
        <v>4067</v>
      </c>
      <c r="L1642" t="s">
        <v>213</v>
      </c>
      <c r="O1642">
        <v>0</v>
      </c>
      <c r="Q1642" s="2"/>
      <c r="S1642">
        <v>0</v>
      </c>
      <c r="T1642" t="s">
        <v>213</v>
      </c>
      <c r="W1642" t="s">
        <v>214</v>
      </c>
      <c r="X1642">
        <v>0</v>
      </c>
    </row>
    <row r="1643" spans="1:24" x14ac:dyDescent="0.25">
      <c r="A1643">
        <v>2403</v>
      </c>
      <c r="B1643" t="s">
        <v>4068</v>
      </c>
      <c r="C1643" t="s">
        <v>4069</v>
      </c>
      <c r="D1643" t="s">
        <v>241</v>
      </c>
      <c r="G1643" s="2">
        <v>40909</v>
      </c>
      <c r="H1643" s="2">
        <v>41182</v>
      </c>
      <c r="I1643" t="s">
        <v>226</v>
      </c>
      <c r="J1643" t="s">
        <v>211</v>
      </c>
      <c r="K1643" t="s">
        <v>4067</v>
      </c>
      <c r="L1643" t="s">
        <v>213</v>
      </c>
      <c r="O1643">
        <v>0</v>
      </c>
      <c r="Q1643" s="2"/>
      <c r="S1643">
        <v>0</v>
      </c>
      <c r="T1643" t="s">
        <v>213</v>
      </c>
      <c r="W1643" t="s">
        <v>214</v>
      </c>
      <c r="X1643">
        <v>0</v>
      </c>
    </row>
    <row r="1644" spans="1:24" x14ac:dyDescent="0.25">
      <c r="A1644">
        <v>2404</v>
      </c>
      <c r="B1644" t="s">
        <v>4070</v>
      </c>
      <c r="C1644" t="s">
        <v>4071</v>
      </c>
      <c r="D1644" t="s">
        <v>210</v>
      </c>
      <c r="G1644" s="2">
        <v>40909</v>
      </c>
      <c r="H1644" s="2">
        <v>41182</v>
      </c>
      <c r="J1644" t="s">
        <v>211</v>
      </c>
      <c r="K1644" t="s">
        <v>4067</v>
      </c>
      <c r="L1644" t="s">
        <v>213</v>
      </c>
      <c r="O1644">
        <v>0</v>
      </c>
      <c r="Q1644" s="2"/>
      <c r="S1644">
        <v>0</v>
      </c>
      <c r="T1644" t="s">
        <v>213</v>
      </c>
      <c r="W1644" t="s">
        <v>214</v>
      </c>
      <c r="X1644">
        <v>0</v>
      </c>
    </row>
    <row r="1645" spans="1:24" x14ac:dyDescent="0.25">
      <c r="A1645">
        <v>2405</v>
      </c>
      <c r="B1645" t="s">
        <v>4072</v>
      </c>
      <c r="C1645" t="s">
        <v>4073</v>
      </c>
      <c r="D1645" t="s">
        <v>256</v>
      </c>
      <c r="G1645" s="2">
        <v>40909</v>
      </c>
      <c r="H1645" s="2">
        <v>41182</v>
      </c>
      <c r="I1645" t="s">
        <v>226</v>
      </c>
      <c r="J1645" t="s">
        <v>211</v>
      </c>
      <c r="K1645" t="s">
        <v>4067</v>
      </c>
      <c r="L1645" t="s">
        <v>213</v>
      </c>
      <c r="O1645">
        <v>0</v>
      </c>
      <c r="Q1645" s="2"/>
      <c r="S1645">
        <v>0</v>
      </c>
      <c r="T1645" t="s">
        <v>213</v>
      </c>
      <c r="W1645" t="s">
        <v>214</v>
      </c>
      <c r="X1645">
        <v>0</v>
      </c>
    </row>
    <row r="1646" spans="1:24" x14ac:dyDescent="0.25">
      <c r="A1646">
        <v>2406</v>
      </c>
      <c r="B1646" t="s">
        <v>4074</v>
      </c>
      <c r="C1646" t="s">
        <v>4075</v>
      </c>
      <c r="D1646" t="s">
        <v>248</v>
      </c>
      <c r="G1646" s="2">
        <v>40909</v>
      </c>
      <c r="H1646" s="2">
        <v>41182</v>
      </c>
      <c r="I1646" t="s">
        <v>226</v>
      </c>
      <c r="J1646" t="s">
        <v>211</v>
      </c>
      <c r="K1646" t="s">
        <v>4067</v>
      </c>
      <c r="L1646" t="s">
        <v>213</v>
      </c>
      <c r="O1646">
        <v>0</v>
      </c>
      <c r="Q1646" s="2"/>
      <c r="S1646">
        <v>0</v>
      </c>
      <c r="T1646" t="s">
        <v>213</v>
      </c>
      <c r="W1646" t="s">
        <v>214</v>
      </c>
      <c r="X1646">
        <v>0</v>
      </c>
    </row>
    <row r="1647" spans="1:24" x14ac:dyDescent="0.25">
      <c r="A1647">
        <v>2407</v>
      </c>
      <c r="B1647" t="s">
        <v>4076</v>
      </c>
      <c r="C1647" t="s">
        <v>4077</v>
      </c>
      <c r="D1647" t="s">
        <v>251</v>
      </c>
      <c r="G1647" s="2">
        <v>40909</v>
      </c>
      <c r="H1647" s="2">
        <v>41455</v>
      </c>
      <c r="I1647" t="s">
        <v>226</v>
      </c>
      <c r="J1647" t="s">
        <v>211</v>
      </c>
      <c r="K1647" t="s">
        <v>4078</v>
      </c>
      <c r="L1647" t="s">
        <v>213</v>
      </c>
      <c r="O1647">
        <v>0</v>
      </c>
      <c r="Q1647" s="2"/>
      <c r="S1647">
        <v>0</v>
      </c>
      <c r="T1647" t="s">
        <v>213</v>
      </c>
      <c r="W1647" t="s">
        <v>214</v>
      </c>
      <c r="X1647">
        <v>0</v>
      </c>
    </row>
    <row r="1648" spans="1:24" x14ac:dyDescent="0.25">
      <c r="A1648">
        <v>2408</v>
      </c>
      <c r="B1648" t="s">
        <v>4079</v>
      </c>
      <c r="C1648" t="s">
        <v>4080</v>
      </c>
      <c r="D1648" t="s">
        <v>241</v>
      </c>
      <c r="G1648" s="2">
        <v>40909</v>
      </c>
      <c r="H1648" s="2">
        <v>41455</v>
      </c>
      <c r="I1648" t="s">
        <v>226</v>
      </c>
      <c r="J1648" t="s">
        <v>211</v>
      </c>
      <c r="K1648" t="s">
        <v>4078</v>
      </c>
      <c r="L1648" t="s">
        <v>213</v>
      </c>
      <c r="O1648">
        <v>0</v>
      </c>
      <c r="Q1648" s="2"/>
      <c r="S1648">
        <v>0</v>
      </c>
      <c r="T1648" t="s">
        <v>213</v>
      </c>
      <c r="W1648" t="s">
        <v>214</v>
      </c>
      <c r="X1648">
        <v>0</v>
      </c>
    </row>
    <row r="1649" spans="1:24" x14ac:dyDescent="0.25">
      <c r="A1649">
        <v>2409</v>
      </c>
      <c r="B1649" t="s">
        <v>4081</v>
      </c>
      <c r="C1649" t="s">
        <v>4082</v>
      </c>
      <c r="D1649" t="s">
        <v>210</v>
      </c>
      <c r="G1649" s="2">
        <v>40909</v>
      </c>
      <c r="H1649" s="2">
        <v>41455</v>
      </c>
      <c r="J1649" t="s">
        <v>211</v>
      </c>
      <c r="K1649" t="s">
        <v>4078</v>
      </c>
      <c r="L1649" t="s">
        <v>213</v>
      </c>
      <c r="O1649">
        <v>0</v>
      </c>
      <c r="Q1649" s="2"/>
      <c r="S1649">
        <v>0</v>
      </c>
      <c r="T1649" t="s">
        <v>213</v>
      </c>
      <c r="W1649" t="s">
        <v>214</v>
      </c>
      <c r="X1649">
        <v>0</v>
      </c>
    </row>
    <row r="1650" spans="1:24" x14ac:dyDescent="0.25">
      <c r="A1650">
        <v>2410</v>
      </c>
      <c r="B1650" t="s">
        <v>4083</v>
      </c>
      <c r="C1650" t="s">
        <v>4084</v>
      </c>
      <c r="D1650" t="s">
        <v>256</v>
      </c>
      <c r="G1650" s="2">
        <v>40909</v>
      </c>
      <c r="H1650" s="2">
        <v>41455</v>
      </c>
      <c r="I1650" t="s">
        <v>226</v>
      </c>
      <c r="J1650" t="s">
        <v>211</v>
      </c>
      <c r="K1650" t="s">
        <v>4078</v>
      </c>
      <c r="L1650" t="s">
        <v>213</v>
      </c>
      <c r="O1650">
        <v>0</v>
      </c>
      <c r="Q1650" s="2"/>
      <c r="S1650">
        <v>0</v>
      </c>
      <c r="T1650" t="s">
        <v>213</v>
      </c>
      <c r="W1650" t="s">
        <v>214</v>
      </c>
      <c r="X1650">
        <v>0</v>
      </c>
    </row>
    <row r="1651" spans="1:24" x14ac:dyDescent="0.25">
      <c r="A1651">
        <v>2411</v>
      </c>
      <c r="B1651" t="s">
        <v>4085</v>
      </c>
      <c r="C1651" t="s">
        <v>4086</v>
      </c>
      <c r="D1651" t="s">
        <v>248</v>
      </c>
      <c r="G1651" s="2">
        <v>40909</v>
      </c>
      <c r="H1651" s="2">
        <v>41455</v>
      </c>
      <c r="I1651" t="s">
        <v>226</v>
      </c>
      <c r="J1651" t="s">
        <v>211</v>
      </c>
      <c r="K1651" t="s">
        <v>4078</v>
      </c>
      <c r="L1651" t="s">
        <v>213</v>
      </c>
      <c r="O1651">
        <v>0</v>
      </c>
      <c r="Q1651" s="2"/>
      <c r="S1651">
        <v>0</v>
      </c>
      <c r="T1651" t="s">
        <v>213</v>
      </c>
      <c r="W1651" t="s">
        <v>214</v>
      </c>
      <c r="X1651">
        <v>0</v>
      </c>
    </row>
    <row r="1652" spans="1:24" x14ac:dyDescent="0.25">
      <c r="A1652">
        <v>2412</v>
      </c>
      <c r="B1652" t="s">
        <v>4087</v>
      </c>
      <c r="C1652" t="s">
        <v>4088</v>
      </c>
      <c r="D1652" t="s">
        <v>251</v>
      </c>
      <c r="G1652" s="2">
        <v>40909</v>
      </c>
      <c r="H1652" s="2">
        <v>41455</v>
      </c>
      <c r="I1652" t="s">
        <v>226</v>
      </c>
      <c r="J1652" t="s">
        <v>211</v>
      </c>
      <c r="K1652" t="s">
        <v>4089</v>
      </c>
      <c r="L1652" t="s">
        <v>213</v>
      </c>
      <c r="O1652">
        <v>0</v>
      </c>
      <c r="Q1652" s="2"/>
      <c r="S1652">
        <v>0</v>
      </c>
      <c r="T1652" t="s">
        <v>213</v>
      </c>
      <c r="W1652" t="s">
        <v>214</v>
      </c>
      <c r="X1652">
        <v>0</v>
      </c>
    </row>
    <row r="1653" spans="1:24" x14ac:dyDescent="0.25">
      <c r="A1653">
        <v>2413</v>
      </c>
      <c r="B1653" t="s">
        <v>4090</v>
      </c>
      <c r="C1653" t="s">
        <v>4091</v>
      </c>
      <c r="D1653" t="s">
        <v>241</v>
      </c>
      <c r="G1653" s="2">
        <v>40909</v>
      </c>
      <c r="H1653" s="2">
        <v>41455</v>
      </c>
      <c r="I1653" t="s">
        <v>226</v>
      </c>
      <c r="J1653" t="s">
        <v>211</v>
      </c>
      <c r="K1653" t="s">
        <v>4089</v>
      </c>
      <c r="L1653" t="s">
        <v>213</v>
      </c>
      <c r="O1653">
        <v>0</v>
      </c>
      <c r="Q1653" s="2"/>
      <c r="S1653">
        <v>0</v>
      </c>
      <c r="T1653" t="s">
        <v>213</v>
      </c>
      <c r="W1653" t="s">
        <v>214</v>
      </c>
      <c r="X1653">
        <v>0</v>
      </c>
    </row>
    <row r="1654" spans="1:24" x14ac:dyDescent="0.25">
      <c r="A1654">
        <v>2414</v>
      </c>
      <c r="B1654" t="s">
        <v>4092</v>
      </c>
      <c r="C1654" t="s">
        <v>4093</v>
      </c>
      <c r="D1654" t="s">
        <v>210</v>
      </c>
      <c r="G1654" s="2">
        <v>40909</v>
      </c>
      <c r="H1654" s="2">
        <v>41455</v>
      </c>
      <c r="J1654" t="s">
        <v>211</v>
      </c>
      <c r="K1654" t="s">
        <v>4089</v>
      </c>
      <c r="L1654" t="s">
        <v>213</v>
      </c>
      <c r="O1654">
        <v>0</v>
      </c>
      <c r="Q1654" s="2"/>
      <c r="S1654">
        <v>0</v>
      </c>
      <c r="T1654" t="s">
        <v>213</v>
      </c>
      <c r="W1654" t="s">
        <v>214</v>
      </c>
      <c r="X1654">
        <v>0</v>
      </c>
    </row>
    <row r="1655" spans="1:24" x14ac:dyDescent="0.25">
      <c r="A1655">
        <v>2415</v>
      </c>
      <c r="B1655" t="s">
        <v>4094</v>
      </c>
      <c r="C1655" t="s">
        <v>4095</v>
      </c>
      <c r="D1655" t="s">
        <v>256</v>
      </c>
      <c r="G1655" s="2">
        <v>40909</v>
      </c>
      <c r="H1655" s="2">
        <v>41455</v>
      </c>
      <c r="I1655" t="s">
        <v>226</v>
      </c>
      <c r="J1655" t="s">
        <v>211</v>
      </c>
      <c r="K1655" t="s">
        <v>4089</v>
      </c>
      <c r="L1655" t="s">
        <v>213</v>
      </c>
      <c r="O1655">
        <v>0</v>
      </c>
      <c r="Q1655" s="2"/>
      <c r="S1655">
        <v>0</v>
      </c>
      <c r="T1655" t="s">
        <v>213</v>
      </c>
      <c r="W1655" t="s">
        <v>214</v>
      </c>
      <c r="X1655">
        <v>0</v>
      </c>
    </row>
    <row r="1656" spans="1:24" x14ac:dyDescent="0.25">
      <c r="A1656">
        <v>2416</v>
      </c>
      <c r="B1656" t="s">
        <v>4096</v>
      </c>
      <c r="C1656" t="s">
        <v>4097</v>
      </c>
      <c r="D1656" t="s">
        <v>248</v>
      </c>
      <c r="G1656" s="2">
        <v>40909</v>
      </c>
      <c r="H1656" s="2">
        <v>41455</v>
      </c>
      <c r="I1656" t="s">
        <v>226</v>
      </c>
      <c r="J1656" t="s">
        <v>211</v>
      </c>
      <c r="K1656" t="s">
        <v>4089</v>
      </c>
      <c r="L1656" t="s">
        <v>213</v>
      </c>
      <c r="O1656">
        <v>0</v>
      </c>
      <c r="Q1656" s="2"/>
      <c r="S1656">
        <v>0</v>
      </c>
      <c r="T1656" t="s">
        <v>213</v>
      </c>
      <c r="W1656" t="s">
        <v>214</v>
      </c>
      <c r="X1656">
        <v>0</v>
      </c>
    </row>
    <row r="1657" spans="1:24" x14ac:dyDescent="0.25">
      <c r="A1657">
        <v>2417</v>
      </c>
      <c r="B1657" t="s">
        <v>4098</v>
      </c>
      <c r="C1657" t="s">
        <v>4099</v>
      </c>
      <c r="D1657" t="s">
        <v>251</v>
      </c>
      <c r="G1657" s="2">
        <v>40909</v>
      </c>
      <c r="H1657" s="2">
        <v>45657</v>
      </c>
      <c r="I1657" t="s">
        <v>226</v>
      </c>
      <c r="J1657" t="s">
        <v>211</v>
      </c>
      <c r="K1657" t="s">
        <v>4100</v>
      </c>
      <c r="L1657" t="s">
        <v>213</v>
      </c>
      <c r="O1657">
        <v>0</v>
      </c>
      <c r="Q1657" s="2"/>
      <c r="S1657">
        <v>0</v>
      </c>
      <c r="T1657" t="s">
        <v>213</v>
      </c>
      <c r="W1657" t="s">
        <v>214</v>
      </c>
      <c r="X1657">
        <v>0</v>
      </c>
    </row>
    <row r="1658" spans="1:24" x14ac:dyDescent="0.25">
      <c r="A1658">
        <v>2418</v>
      </c>
      <c r="B1658" t="s">
        <v>4101</v>
      </c>
      <c r="C1658" t="s">
        <v>4102</v>
      </c>
      <c r="D1658" t="s">
        <v>241</v>
      </c>
      <c r="G1658" s="2">
        <v>40909</v>
      </c>
      <c r="H1658" s="2">
        <v>45657</v>
      </c>
      <c r="I1658" t="s">
        <v>226</v>
      </c>
      <c r="J1658" t="s">
        <v>211</v>
      </c>
      <c r="K1658" t="s">
        <v>4100</v>
      </c>
      <c r="L1658" t="s">
        <v>213</v>
      </c>
      <c r="O1658">
        <v>0</v>
      </c>
      <c r="Q1658" s="2"/>
      <c r="S1658">
        <v>0</v>
      </c>
      <c r="T1658" t="s">
        <v>213</v>
      </c>
      <c r="W1658" t="s">
        <v>214</v>
      </c>
      <c r="X1658">
        <v>0</v>
      </c>
    </row>
    <row r="1659" spans="1:24" x14ac:dyDescent="0.25">
      <c r="A1659">
        <v>2419</v>
      </c>
      <c r="B1659" t="s">
        <v>4103</v>
      </c>
      <c r="C1659" t="s">
        <v>4104</v>
      </c>
      <c r="D1659" t="s">
        <v>210</v>
      </c>
      <c r="G1659" s="2">
        <v>40909</v>
      </c>
      <c r="H1659" s="2">
        <v>45657</v>
      </c>
      <c r="J1659" t="s">
        <v>211</v>
      </c>
      <c r="K1659" t="s">
        <v>4100</v>
      </c>
      <c r="L1659" t="s">
        <v>213</v>
      </c>
      <c r="O1659">
        <v>0</v>
      </c>
      <c r="Q1659" s="2"/>
      <c r="S1659">
        <v>0</v>
      </c>
      <c r="T1659" t="s">
        <v>213</v>
      </c>
      <c r="W1659" t="s">
        <v>214</v>
      </c>
      <c r="X1659">
        <v>0</v>
      </c>
    </row>
    <row r="1660" spans="1:24" x14ac:dyDescent="0.25">
      <c r="A1660">
        <v>2420</v>
      </c>
      <c r="B1660" t="s">
        <v>4105</v>
      </c>
      <c r="C1660" t="s">
        <v>4106</v>
      </c>
      <c r="D1660" t="s">
        <v>256</v>
      </c>
      <c r="G1660" s="2">
        <v>40909</v>
      </c>
      <c r="H1660" s="2">
        <v>45657</v>
      </c>
      <c r="I1660" t="s">
        <v>226</v>
      </c>
      <c r="J1660" t="s">
        <v>211</v>
      </c>
      <c r="K1660" t="s">
        <v>4100</v>
      </c>
      <c r="L1660" t="s">
        <v>213</v>
      </c>
      <c r="O1660">
        <v>0</v>
      </c>
      <c r="Q1660" s="2"/>
      <c r="S1660">
        <v>0</v>
      </c>
      <c r="T1660" t="s">
        <v>213</v>
      </c>
      <c r="W1660" t="s">
        <v>214</v>
      </c>
      <c r="X1660">
        <v>0</v>
      </c>
    </row>
    <row r="1661" spans="1:24" x14ac:dyDescent="0.25">
      <c r="A1661">
        <v>2421</v>
      </c>
      <c r="B1661" t="s">
        <v>4107</v>
      </c>
      <c r="C1661" t="s">
        <v>4108</v>
      </c>
      <c r="D1661" t="s">
        <v>248</v>
      </c>
      <c r="G1661" s="2">
        <v>40909</v>
      </c>
      <c r="H1661" s="2">
        <v>45657</v>
      </c>
      <c r="I1661" t="s">
        <v>226</v>
      </c>
      <c r="J1661" t="s">
        <v>211</v>
      </c>
      <c r="K1661" t="s">
        <v>4100</v>
      </c>
      <c r="L1661" t="s">
        <v>213</v>
      </c>
      <c r="O1661">
        <v>0</v>
      </c>
      <c r="Q1661" s="2"/>
      <c r="S1661">
        <v>0</v>
      </c>
      <c r="T1661" t="s">
        <v>213</v>
      </c>
      <c r="W1661" t="s">
        <v>214</v>
      </c>
      <c r="X1661">
        <v>0</v>
      </c>
    </row>
    <row r="1662" spans="1:24" x14ac:dyDescent="0.25">
      <c r="A1662">
        <v>2422</v>
      </c>
      <c r="B1662" t="s">
        <v>4109</v>
      </c>
      <c r="C1662" t="s">
        <v>4110</v>
      </c>
      <c r="D1662" t="s">
        <v>251</v>
      </c>
      <c r="G1662" s="2">
        <v>40909</v>
      </c>
      <c r="H1662" s="2">
        <v>42736</v>
      </c>
      <c r="I1662" t="s">
        <v>226</v>
      </c>
      <c r="J1662" t="s">
        <v>211</v>
      </c>
      <c r="K1662" t="s">
        <v>4111</v>
      </c>
      <c r="L1662" t="s">
        <v>213</v>
      </c>
      <c r="O1662">
        <v>0</v>
      </c>
      <c r="Q1662" s="2"/>
      <c r="S1662">
        <v>0</v>
      </c>
      <c r="T1662" t="s">
        <v>213</v>
      </c>
      <c r="W1662" t="s">
        <v>214</v>
      </c>
      <c r="X1662">
        <v>0</v>
      </c>
    </row>
    <row r="1663" spans="1:24" x14ac:dyDescent="0.25">
      <c r="A1663">
        <v>2423</v>
      </c>
      <c r="B1663" t="s">
        <v>4112</v>
      </c>
      <c r="C1663" t="s">
        <v>4113</v>
      </c>
      <c r="D1663" t="s">
        <v>241</v>
      </c>
      <c r="G1663" s="2">
        <v>40909</v>
      </c>
      <c r="H1663" s="2">
        <v>42736</v>
      </c>
      <c r="I1663" t="s">
        <v>226</v>
      </c>
      <c r="J1663" t="s">
        <v>211</v>
      </c>
      <c r="K1663" t="s">
        <v>4111</v>
      </c>
      <c r="L1663" t="s">
        <v>213</v>
      </c>
      <c r="O1663">
        <v>0</v>
      </c>
      <c r="Q1663" s="2"/>
      <c r="S1663">
        <v>0</v>
      </c>
      <c r="T1663" t="s">
        <v>213</v>
      </c>
      <c r="W1663" t="s">
        <v>214</v>
      </c>
      <c r="X1663">
        <v>0</v>
      </c>
    </row>
    <row r="1664" spans="1:24" x14ac:dyDescent="0.25">
      <c r="A1664">
        <v>2424</v>
      </c>
      <c r="B1664" t="s">
        <v>4114</v>
      </c>
      <c r="C1664" t="s">
        <v>4115</v>
      </c>
      <c r="D1664" t="s">
        <v>210</v>
      </c>
      <c r="G1664" s="2">
        <v>40909</v>
      </c>
      <c r="H1664" s="2">
        <v>42736</v>
      </c>
      <c r="J1664" t="s">
        <v>211</v>
      </c>
      <c r="K1664" t="s">
        <v>4111</v>
      </c>
      <c r="L1664" t="s">
        <v>213</v>
      </c>
      <c r="O1664">
        <v>0</v>
      </c>
      <c r="Q1664" s="2"/>
      <c r="S1664">
        <v>0</v>
      </c>
      <c r="T1664" t="s">
        <v>213</v>
      </c>
      <c r="W1664" t="s">
        <v>214</v>
      </c>
      <c r="X1664">
        <v>0</v>
      </c>
    </row>
    <row r="1665" spans="1:24" x14ac:dyDescent="0.25">
      <c r="A1665">
        <v>2425</v>
      </c>
      <c r="B1665" t="s">
        <v>4116</v>
      </c>
      <c r="C1665" t="s">
        <v>4117</v>
      </c>
      <c r="D1665" t="s">
        <v>256</v>
      </c>
      <c r="G1665" s="2">
        <v>40909</v>
      </c>
      <c r="H1665" s="2">
        <v>42736</v>
      </c>
      <c r="I1665" t="s">
        <v>226</v>
      </c>
      <c r="J1665" t="s">
        <v>211</v>
      </c>
      <c r="K1665" t="s">
        <v>4111</v>
      </c>
      <c r="L1665" t="s">
        <v>213</v>
      </c>
      <c r="O1665">
        <v>0</v>
      </c>
      <c r="Q1665" s="2"/>
      <c r="S1665">
        <v>0</v>
      </c>
      <c r="T1665" t="s">
        <v>213</v>
      </c>
      <c r="W1665" t="s">
        <v>214</v>
      </c>
      <c r="X1665">
        <v>0</v>
      </c>
    </row>
    <row r="1666" spans="1:24" x14ac:dyDescent="0.25">
      <c r="A1666">
        <v>2426</v>
      </c>
      <c r="B1666" t="s">
        <v>4118</v>
      </c>
      <c r="C1666" t="s">
        <v>4119</v>
      </c>
      <c r="D1666" t="s">
        <v>248</v>
      </c>
      <c r="G1666" s="2">
        <v>40909</v>
      </c>
      <c r="H1666" s="2">
        <v>42736</v>
      </c>
      <c r="I1666" t="s">
        <v>226</v>
      </c>
      <c r="J1666" t="s">
        <v>211</v>
      </c>
      <c r="K1666" t="s">
        <v>4111</v>
      </c>
      <c r="L1666" t="s">
        <v>213</v>
      </c>
      <c r="O1666">
        <v>0</v>
      </c>
      <c r="Q1666" s="2"/>
      <c r="S1666">
        <v>0</v>
      </c>
      <c r="T1666" t="s">
        <v>213</v>
      </c>
      <c r="W1666" t="s">
        <v>214</v>
      </c>
      <c r="X1666">
        <v>0</v>
      </c>
    </row>
    <row r="1667" spans="1:24" x14ac:dyDescent="0.25">
      <c r="A1667">
        <v>2620</v>
      </c>
      <c r="B1667" t="s">
        <v>4120</v>
      </c>
      <c r="C1667" t="s">
        <v>4121</v>
      </c>
      <c r="D1667" t="s">
        <v>245</v>
      </c>
      <c r="F1667" t="s">
        <v>4122</v>
      </c>
      <c r="G1667" s="2">
        <v>35499</v>
      </c>
      <c r="H1667" s="2"/>
      <c r="I1667" t="s">
        <v>226</v>
      </c>
      <c r="J1667" t="s">
        <v>211</v>
      </c>
      <c r="K1667" t="s">
        <v>4123</v>
      </c>
      <c r="L1667" t="s">
        <v>213</v>
      </c>
      <c r="O1667">
        <v>5756</v>
      </c>
      <c r="Q1667" s="2"/>
      <c r="S1667">
        <v>0</v>
      </c>
      <c r="T1667" t="s">
        <v>213</v>
      </c>
      <c r="W1667" t="s">
        <v>455</v>
      </c>
      <c r="X1667">
        <v>0</v>
      </c>
    </row>
    <row r="1668" spans="1:24" x14ac:dyDescent="0.25">
      <c r="A1668">
        <v>2621</v>
      </c>
      <c r="B1668" t="s">
        <v>4124</v>
      </c>
      <c r="C1668" t="s">
        <v>4125</v>
      </c>
      <c r="D1668" t="s">
        <v>241</v>
      </c>
      <c r="F1668" t="s">
        <v>4126</v>
      </c>
      <c r="G1668" s="2">
        <v>37257</v>
      </c>
      <c r="H1668" s="2">
        <v>42063</v>
      </c>
      <c r="I1668" t="s">
        <v>226</v>
      </c>
      <c r="J1668" t="s">
        <v>211</v>
      </c>
      <c r="K1668" t="s">
        <v>1016</v>
      </c>
      <c r="L1668" t="s">
        <v>213</v>
      </c>
      <c r="O1668">
        <v>0</v>
      </c>
      <c r="Q1668" s="2"/>
      <c r="S1668">
        <v>0</v>
      </c>
      <c r="T1668" t="s">
        <v>213</v>
      </c>
      <c r="W1668" t="s">
        <v>214</v>
      </c>
      <c r="X1668">
        <v>0</v>
      </c>
    </row>
    <row r="1669" spans="1:24" x14ac:dyDescent="0.25">
      <c r="A1669">
        <v>1824</v>
      </c>
      <c r="B1669" t="s">
        <v>4127</v>
      </c>
      <c r="C1669" t="s">
        <v>4128</v>
      </c>
      <c r="D1669" t="s">
        <v>308</v>
      </c>
      <c r="G1669" s="2">
        <v>40575</v>
      </c>
      <c r="H1669" s="2">
        <v>44742</v>
      </c>
      <c r="I1669" t="s">
        <v>218</v>
      </c>
      <c r="J1669" t="s">
        <v>211</v>
      </c>
      <c r="K1669" t="s">
        <v>444</v>
      </c>
      <c r="L1669" t="s">
        <v>213</v>
      </c>
      <c r="O1669">
        <v>8</v>
      </c>
      <c r="Q1669" s="2"/>
      <c r="S1669">
        <v>0</v>
      </c>
      <c r="T1669" t="s">
        <v>213</v>
      </c>
      <c r="W1669" t="s">
        <v>214</v>
      </c>
      <c r="X1669">
        <v>0</v>
      </c>
    </row>
    <row r="1670" spans="1:24" x14ac:dyDescent="0.25">
      <c r="A1670">
        <v>1825</v>
      </c>
      <c r="B1670" t="s">
        <v>4129</v>
      </c>
      <c r="C1670" t="s">
        <v>4130</v>
      </c>
      <c r="D1670" t="s">
        <v>238</v>
      </c>
      <c r="G1670" s="2">
        <v>40575</v>
      </c>
      <c r="H1670" s="2">
        <v>44742</v>
      </c>
      <c r="I1670" t="s">
        <v>218</v>
      </c>
      <c r="J1670" t="s">
        <v>211</v>
      </c>
      <c r="K1670" t="s">
        <v>444</v>
      </c>
      <c r="L1670" t="s">
        <v>213</v>
      </c>
      <c r="O1670">
        <v>8</v>
      </c>
      <c r="Q1670" s="2"/>
      <c r="S1670">
        <v>0</v>
      </c>
      <c r="T1670" t="s">
        <v>213</v>
      </c>
      <c r="W1670" t="s">
        <v>214</v>
      </c>
      <c r="X1670">
        <v>0</v>
      </c>
    </row>
    <row r="1671" spans="1:24" x14ac:dyDescent="0.25">
      <c r="A1671">
        <v>1826</v>
      </c>
      <c r="B1671" t="s">
        <v>4131</v>
      </c>
      <c r="C1671" t="s">
        <v>4132</v>
      </c>
      <c r="D1671" t="s">
        <v>356</v>
      </c>
      <c r="G1671" s="2">
        <v>40575</v>
      </c>
      <c r="H1671" s="2">
        <v>44742</v>
      </c>
      <c r="I1671" t="s">
        <v>218</v>
      </c>
      <c r="J1671" t="s">
        <v>211</v>
      </c>
      <c r="K1671" t="s">
        <v>444</v>
      </c>
      <c r="L1671" t="s">
        <v>213</v>
      </c>
      <c r="O1671">
        <v>1044</v>
      </c>
      <c r="Q1671" s="2"/>
      <c r="S1671">
        <v>0</v>
      </c>
      <c r="T1671" t="s">
        <v>213</v>
      </c>
      <c r="W1671" t="s">
        <v>214</v>
      </c>
      <c r="X1671">
        <v>0</v>
      </c>
    </row>
    <row r="1672" spans="1:24" x14ac:dyDescent="0.25">
      <c r="A1672">
        <v>1827</v>
      </c>
      <c r="B1672" t="s">
        <v>4133</v>
      </c>
      <c r="C1672" t="s">
        <v>4134</v>
      </c>
      <c r="D1672" t="s">
        <v>311</v>
      </c>
      <c r="G1672" s="2">
        <v>40575</v>
      </c>
      <c r="H1672" s="2">
        <v>44742</v>
      </c>
      <c r="I1672" t="s">
        <v>226</v>
      </c>
      <c r="J1672" t="s">
        <v>211</v>
      </c>
      <c r="K1672" t="s">
        <v>444</v>
      </c>
      <c r="L1672" t="s">
        <v>213</v>
      </c>
      <c r="O1672">
        <v>6642</v>
      </c>
      <c r="Q1672" s="2"/>
      <c r="S1672">
        <v>0</v>
      </c>
      <c r="T1672" t="s">
        <v>213</v>
      </c>
      <c r="W1672" t="s">
        <v>214</v>
      </c>
      <c r="X1672">
        <v>0</v>
      </c>
    </row>
    <row r="1673" spans="1:24" x14ac:dyDescent="0.25">
      <c r="A1673">
        <v>1828</v>
      </c>
      <c r="B1673" t="s">
        <v>4135</v>
      </c>
      <c r="C1673" t="s">
        <v>4136</v>
      </c>
      <c r="D1673" t="s">
        <v>225</v>
      </c>
      <c r="F1673" t="s">
        <v>424</v>
      </c>
      <c r="G1673" s="2">
        <v>40575</v>
      </c>
      <c r="H1673" s="2">
        <v>44742</v>
      </c>
      <c r="I1673" t="s">
        <v>226</v>
      </c>
      <c r="J1673" t="s">
        <v>211</v>
      </c>
      <c r="K1673" t="s">
        <v>444</v>
      </c>
      <c r="L1673" t="s">
        <v>213</v>
      </c>
      <c r="O1673">
        <v>38</v>
      </c>
      <c r="Q1673" s="2"/>
      <c r="S1673">
        <v>0</v>
      </c>
      <c r="T1673" t="s">
        <v>213</v>
      </c>
      <c r="W1673" t="s">
        <v>214</v>
      </c>
      <c r="X1673">
        <v>0</v>
      </c>
    </row>
    <row r="1674" spans="1:24" x14ac:dyDescent="0.25">
      <c r="A1674">
        <v>1829</v>
      </c>
      <c r="B1674" t="s">
        <v>4137</v>
      </c>
      <c r="C1674" t="s">
        <v>4138</v>
      </c>
      <c r="D1674" t="s">
        <v>241</v>
      </c>
      <c r="G1674" s="2">
        <v>39539</v>
      </c>
      <c r="H1674" s="2"/>
      <c r="I1674" t="s">
        <v>226</v>
      </c>
      <c r="J1674" t="s">
        <v>211</v>
      </c>
      <c r="K1674" t="s">
        <v>1283</v>
      </c>
      <c r="L1674" t="s">
        <v>213</v>
      </c>
      <c r="O1674">
        <v>0</v>
      </c>
      <c r="Q1674" s="2"/>
      <c r="S1674">
        <v>0</v>
      </c>
      <c r="T1674" t="s">
        <v>213</v>
      </c>
      <c r="W1674" t="s">
        <v>214</v>
      </c>
      <c r="X1674">
        <v>0</v>
      </c>
    </row>
    <row r="1675" spans="1:24" x14ac:dyDescent="0.25">
      <c r="A1675">
        <v>1833</v>
      </c>
      <c r="B1675" t="s">
        <v>4139</v>
      </c>
      <c r="C1675" t="s">
        <v>4140</v>
      </c>
      <c r="D1675" t="s">
        <v>241</v>
      </c>
      <c r="G1675" s="2">
        <v>39083</v>
      </c>
      <c r="H1675" s="2">
        <v>43281</v>
      </c>
      <c r="I1675" t="s">
        <v>226</v>
      </c>
      <c r="J1675" t="s">
        <v>211</v>
      </c>
      <c r="K1675" t="s">
        <v>1961</v>
      </c>
      <c r="L1675" t="s">
        <v>213</v>
      </c>
      <c r="O1675">
        <v>0</v>
      </c>
      <c r="Q1675" s="2"/>
      <c r="S1675">
        <v>0</v>
      </c>
      <c r="T1675" t="s">
        <v>213</v>
      </c>
      <c r="W1675" t="s">
        <v>214</v>
      </c>
      <c r="X1675">
        <v>0</v>
      </c>
    </row>
    <row r="1676" spans="1:24" x14ac:dyDescent="0.25">
      <c r="A1676">
        <v>1947</v>
      </c>
      <c r="B1676" t="s">
        <v>4141</v>
      </c>
      <c r="C1676" t="s">
        <v>4142</v>
      </c>
      <c r="D1676" t="s">
        <v>245</v>
      </c>
      <c r="G1676" s="2">
        <v>37561</v>
      </c>
      <c r="H1676" s="2"/>
      <c r="I1676" t="s">
        <v>226</v>
      </c>
      <c r="J1676" t="s">
        <v>211</v>
      </c>
      <c r="K1676" t="s">
        <v>903</v>
      </c>
      <c r="L1676" t="s">
        <v>213</v>
      </c>
      <c r="O1676">
        <v>6911</v>
      </c>
      <c r="Q1676" s="2"/>
      <c r="S1676">
        <v>0</v>
      </c>
      <c r="T1676" t="s">
        <v>213</v>
      </c>
      <c r="W1676" t="s">
        <v>214</v>
      </c>
      <c r="X1676">
        <v>0</v>
      </c>
    </row>
    <row r="1677" spans="1:24" x14ac:dyDescent="0.25">
      <c r="A1677">
        <v>2532</v>
      </c>
      <c r="B1677" t="s">
        <v>4143</v>
      </c>
      <c r="C1677" t="s">
        <v>4144</v>
      </c>
      <c r="D1677" t="s">
        <v>251</v>
      </c>
      <c r="G1677" s="2">
        <v>40909</v>
      </c>
      <c r="H1677" s="2">
        <v>41882</v>
      </c>
      <c r="I1677" t="s">
        <v>226</v>
      </c>
      <c r="J1677" t="s">
        <v>211</v>
      </c>
      <c r="K1677" t="s">
        <v>4145</v>
      </c>
      <c r="L1677" t="s">
        <v>213</v>
      </c>
      <c r="O1677">
        <v>0</v>
      </c>
      <c r="Q1677" s="2"/>
      <c r="S1677">
        <v>0</v>
      </c>
      <c r="T1677" t="s">
        <v>213</v>
      </c>
      <c r="W1677" t="s">
        <v>214</v>
      </c>
      <c r="X1677">
        <v>0</v>
      </c>
    </row>
    <row r="1678" spans="1:24" x14ac:dyDescent="0.25">
      <c r="A1678">
        <v>2533</v>
      </c>
      <c r="B1678" t="s">
        <v>4146</v>
      </c>
      <c r="C1678" t="s">
        <v>4147</v>
      </c>
      <c r="D1678" t="s">
        <v>241</v>
      </c>
      <c r="G1678" s="2">
        <v>40909</v>
      </c>
      <c r="H1678" s="2">
        <v>41882</v>
      </c>
      <c r="I1678" t="s">
        <v>226</v>
      </c>
      <c r="J1678" t="s">
        <v>211</v>
      </c>
      <c r="K1678" t="s">
        <v>4145</v>
      </c>
      <c r="L1678" t="s">
        <v>213</v>
      </c>
      <c r="O1678">
        <v>0</v>
      </c>
      <c r="Q1678" s="2"/>
      <c r="S1678">
        <v>0</v>
      </c>
      <c r="T1678" t="s">
        <v>213</v>
      </c>
      <c r="W1678" t="s">
        <v>214</v>
      </c>
      <c r="X1678">
        <v>0</v>
      </c>
    </row>
    <row r="1679" spans="1:24" x14ac:dyDescent="0.25">
      <c r="A1679">
        <v>2534</v>
      </c>
      <c r="B1679" t="s">
        <v>4148</v>
      </c>
      <c r="C1679" t="s">
        <v>4149</v>
      </c>
      <c r="D1679" t="s">
        <v>210</v>
      </c>
      <c r="G1679" s="2">
        <v>40909</v>
      </c>
      <c r="H1679" s="2">
        <v>41882</v>
      </c>
      <c r="J1679" t="s">
        <v>211</v>
      </c>
      <c r="K1679" t="s">
        <v>4145</v>
      </c>
      <c r="L1679" t="s">
        <v>213</v>
      </c>
      <c r="O1679">
        <v>0</v>
      </c>
      <c r="Q1679" s="2"/>
      <c r="S1679">
        <v>0</v>
      </c>
      <c r="T1679" t="s">
        <v>213</v>
      </c>
      <c r="W1679" t="s">
        <v>214</v>
      </c>
      <c r="X1679">
        <v>0</v>
      </c>
    </row>
    <row r="1680" spans="1:24" x14ac:dyDescent="0.25">
      <c r="A1680">
        <v>2535</v>
      </c>
      <c r="B1680" t="s">
        <v>4150</v>
      </c>
      <c r="C1680" t="s">
        <v>4151</v>
      </c>
      <c r="D1680" t="s">
        <v>256</v>
      </c>
      <c r="G1680" s="2">
        <v>40909</v>
      </c>
      <c r="H1680" s="2">
        <v>41882</v>
      </c>
      <c r="I1680" t="s">
        <v>226</v>
      </c>
      <c r="J1680" t="s">
        <v>211</v>
      </c>
      <c r="K1680" t="s">
        <v>4145</v>
      </c>
      <c r="L1680" t="s">
        <v>213</v>
      </c>
      <c r="O1680">
        <v>0</v>
      </c>
      <c r="Q1680" s="2"/>
      <c r="S1680">
        <v>0</v>
      </c>
      <c r="T1680" t="s">
        <v>213</v>
      </c>
      <c r="W1680" t="s">
        <v>214</v>
      </c>
      <c r="X1680">
        <v>0</v>
      </c>
    </row>
    <row r="1681" spans="1:24" x14ac:dyDescent="0.25">
      <c r="A1681">
        <v>2536</v>
      </c>
      <c r="B1681" t="s">
        <v>4152</v>
      </c>
      <c r="C1681" t="s">
        <v>4153</v>
      </c>
      <c r="D1681" t="s">
        <v>248</v>
      </c>
      <c r="G1681" s="2">
        <v>40909</v>
      </c>
      <c r="H1681" s="2">
        <v>41882</v>
      </c>
      <c r="I1681" t="s">
        <v>226</v>
      </c>
      <c r="J1681" t="s">
        <v>211</v>
      </c>
      <c r="K1681" t="s">
        <v>4145</v>
      </c>
      <c r="L1681" t="s">
        <v>213</v>
      </c>
      <c r="O1681">
        <v>0</v>
      </c>
      <c r="Q1681" s="2"/>
      <c r="S1681">
        <v>0</v>
      </c>
      <c r="T1681" t="s">
        <v>213</v>
      </c>
      <c r="W1681" t="s">
        <v>214</v>
      </c>
      <c r="X1681">
        <v>0</v>
      </c>
    </row>
    <row r="1682" spans="1:24" x14ac:dyDescent="0.25">
      <c r="A1682">
        <v>2537</v>
      </c>
      <c r="B1682" t="s">
        <v>4154</v>
      </c>
      <c r="C1682" t="s">
        <v>4155</v>
      </c>
      <c r="D1682" t="s">
        <v>251</v>
      </c>
      <c r="G1682" s="2">
        <v>40909</v>
      </c>
      <c r="H1682" s="2">
        <v>41182</v>
      </c>
      <c r="I1682" t="s">
        <v>226</v>
      </c>
      <c r="J1682" t="s">
        <v>211</v>
      </c>
      <c r="K1682" t="s">
        <v>4156</v>
      </c>
      <c r="L1682" t="s">
        <v>213</v>
      </c>
      <c r="O1682">
        <v>0</v>
      </c>
      <c r="Q1682" s="2"/>
      <c r="S1682">
        <v>0</v>
      </c>
      <c r="T1682" t="s">
        <v>213</v>
      </c>
      <c r="W1682" t="s">
        <v>214</v>
      </c>
      <c r="X1682">
        <v>0</v>
      </c>
    </row>
    <row r="1683" spans="1:24" x14ac:dyDescent="0.25">
      <c r="A1683">
        <v>2538</v>
      </c>
      <c r="B1683" t="s">
        <v>4157</v>
      </c>
      <c r="C1683" t="s">
        <v>4158</v>
      </c>
      <c r="D1683" t="s">
        <v>241</v>
      </c>
      <c r="G1683" s="2">
        <v>40909</v>
      </c>
      <c r="H1683" s="2">
        <v>41182</v>
      </c>
      <c r="I1683" t="s">
        <v>226</v>
      </c>
      <c r="J1683" t="s">
        <v>211</v>
      </c>
      <c r="K1683" t="s">
        <v>4156</v>
      </c>
      <c r="L1683" t="s">
        <v>213</v>
      </c>
      <c r="O1683">
        <v>0</v>
      </c>
      <c r="Q1683" s="2"/>
      <c r="S1683">
        <v>0</v>
      </c>
      <c r="T1683" t="s">
        <v>213</v>
      </c>
      <c r="W1683" t="s">
        <v>214</v>
      </c>
      <c r="X1683">
        <v>0</v>
      </c>
    </row>
    <row r="1684" spans="1:24" x14ac:dyDescent="0.25">
      <c r="A1684">
        <v>2539</v>
      </c>
      <c r="B1684" t="s">
        <v>4159</v>
      </c>
      <c r="C1684" t="s">
        <v>4160</v>
      </c>
      <c r="D1684" t="s">
        <v>210</v>
      </c>
      <c r="G1684" s="2">
        <v>40909</v>
      </c>
      <c r="H1684" s="2">
        <v>41182</v>
      </c>
      <c r="J1684" t="s">
        <v>211</v>
      </c>
      <c r="K1684" t="s">
        <v>4156</v>
      </c>
      <c r="L1684" t="s">
        <v>213</v>
      </c>
      <c r="O1684">
        <v>0</v>
      </c>
      <c r="Q1684" s="2"/>
      <c r="S1684">
        <v>0</v>
      </c>
      <c r="T1684" t="s">
        <v>213</v>
      </c>
      <c r="W1684" t="s">
        <v>214</v>
      </c>
      <c r="X1684">
        <v>0</v>
      </c>
    </row>
    <row r="1685" spans="1:24" x14ac:dyDescent="0.25">
      <c r="A1685">
        <v>2540</v>
      </c>
      <c r="B1685" t="s">
        <v>4161</v>
      </c>
      <c r="C1685" t="s">
        <v>4162</v>
      </c>
      <c r="D1685" t="s">
        <v>256</v>
      </c>
      <c r="G1685" s="2">
        <v>40909</v>
      </c>
      <c r="H1685" s="2">
        <v>41182</v>
      </c>
      <c r="I1685" t="s">
        <v>226</v>
      </c>
      <c r="J1685" t="s">
        <v>211</v>
      </c>
      <c r="K1685" t="s">
        <v>4156</v>
      </c>
      <c r="L1685" t="s">
        <v>213</v>
      </c>
      <c r="O1685">
        <v>0</v>
      </c>
      <c r="Q1685" s="2"/>
      <c r="S1685">
        <v>0</v>
      </c>
      <c r="T1685" t="s">
        <v>213</v>
      </c>
      <c r="W1685" t="s">
        <v>214</v>
      </c>
      <c r="X1685">
        <v>0</v>
      </c>
    </row>
    <row r="1686" spans="1:24" x14ac:dyDescent="0.25">
      <c r="A1686">
        <v>2541</v>
      </c>
      <c r="B1686" t="s">
        <v>4163</v>
      </c>
      <c r="C1686" t="s">
        <v>4164</v>
      </c>
      <c r="D1686" t="s">
        <v>248</v>
      </c>
      <c r="G1686" s="2">
        <v>40909</v>
      </c>
      <c r="H1686" s="2">
        <v>41182</v>
      </c>
      <c r="I1686" t="s">
        <v>226</v>
      </c>
      <c r="J1686" t="s">
        <v>211</v>
      </c>
      <c r="K1686" t="s">
        <v>4156</v>
      </c>
      <c r="L1686" t="s">
        <v>213</v>
      </c>
      <c r="O1686">
        <v>0</v>
      </c>
      <c r="Q1686" s="2"/>
      <c r="S1686">
        <v>0</v>
      </c>
      <c r="T1686" t="s">
        <v>213</v>
      </c>
      <c r="W1686" t="s">
        <v>214</v>
      </c>
      <c r="X1686">
        <v>0</v>
      </c>
    </row>
    <row r="1687" spans="1:24" x14ac:dyDescent="0.25">
      <c r="A1687">
        <v>2542</v>
      </c>
      <c r="B1687" t="s">
        <v>4165</v>
      </c>
      <c r="C1687" t="s">
        <v>4166</v>
      </c>
      <c r="D1687" t="s">
        <v>251</v>
      </c>
      <c r="G1687" s="2">
        <v>40909</v>
      </c>
      <c r="H1687" s="2">
        <v>42460</v>
      </c>
      <c r="I1687" t="s">
        <v>226</v>
      </c>
      <c r="J1687" t="s">
        <v>211</v>
      </c>
      <c r="K1687" t="s">
        <v>4167</v>
      </c>
      <c r="L1687" t="s">
        <v>213</v>
      </c>
      <c r="O1687">
        <v>0</v>
      </c>
      <c r="Q1687" s="2"/>
      <c r="S1687">
        <v>0</v>
      </c>
      <c r="T1687" t="s">
        <v>213</v>
      </c>
      <c r="W1687" t="s">
        <v>214</v>
      </c>
      <c r="X1687">
        <v>0</v>
      </c>
    </row>
    <row r="1688" spans="1:24" x14ac:dyDescent="0.25">
      <c r="A1688">
        <v>2543</v>
      </c>
      <c r="B1688" t="s">
        <v>4168</v>
      </c>
      <c r="C1688" t="s">
        <v>4169</v>
      </c>
      <c r="D1688" t="s">
        <v>241</v>
      </c>
      <c r="G1688" s="2">
        <v>40909</v>
      </c>
      <c r="H1688" s="2">
        <v>42460</v>
      </c>
      <c r="I1688" t="s">
        <v>226</v>
      </c>
      <c r="J1688" t="s">
        <v>211</v>
      </c>
      <c r="K1688" t="s">
        <v>4167</v>
      </c>
      <c r="L1688" t="s">
        <v>213</v>
      </c>
      <c r="O1688">
        <v>0</v>
      </c>
      <c r="Q1688" s="2"/>
      <c r="S1688">
        <v>0</v>
      </c>
      <c r="T1688" t="s">
        <v>213</v>
      </c>
      <c r="W1688" t="s">
        <v>214</v>
      </c>
      <c r="X1688">
        <v>0</v>
      </c>
    </row>
    <row r="1689" spans="1:24" x14ac:dyDescent="0.25">
      <c r="A1689">
        <v>2544</v>
      </c>
      <c r="B1689" t="s">
        <v>4170</v>
      </c>
      <c r="C1689" t="s">
        <v>4171</v>
      </c>
      <c r="D1689" t="s">
        <v>210</v>
      </c>
      <c r="G1689" s="2">
        <v>40909</v>
      </c>
      <c r="H1689" s="2">
        <v>42460</v>
      </c>
      <c r="J1689" t="s">
        <v>211</v>
      </c>
      <c r="K1689" t="s">
        <v>4167</v>
      </c>
      <c r="L1689" t="s">
        <v>213</v>
      </c>
      <c r="O1689">
        <v>0</v>
      </c>
      <c r="Q1689" s="2"/>
      <c r="S1689">
        <v>0</v>
      </c>
      <c r="T1689" t="s">
        <v>213</v>
      </c>
      <c r="W1689" t="s">
        <v>214</v>
      </c>
      <c r="X1689">
        <v>0</v>
      </c>
    </row>
    <row r="1690" spans="1:24" x14ac:dyDescent="0.25">
      <c r="A1690">
        <v>2545</v>
      </c>
      <c r="B1690" t="s">
        <v>4172</v>
      </c>
      <c r="C1690" t="s">
        <v>4173</v>
      </c>
      <c r="D1690" t="s">
        <v>256</v>
      </c>
      <c r="G1690" s="2">
        <v>40909</v>
      </c>
      <c r="H1690" s="2">
        <v>42460</v>
      </c>
      <c r="I1690" t="s">
        <v>226</v>
      </c>
      <c r="J1690" t="s">
        <v>211</v>
      </c>
      <c r="K1690" t="s">
        <v>4167</v>
      </c>
      <c r="L1690" t="s">
        <v>213</v>
      </c>
      <c r="O1690">
        <v>0</v>
      </c>
      <c r="Q1690" s="2"/>
      <c r="S1690">
        <v>0</v>
      </c>
      <c r="T1690" t="s">
        <v>213</v>
      </c>
      <c r="W1690" t="s">
        <v>214</v>
      </c>
      <c r="X1690">
        <v>0</v>
      </c>
    </row>
    <row r="1691" spans="1:24" x14ac:dyDescent="0.25">
      <c r="A1691">
        <v>2546</v>
      </c>
      <c r="B1691" t="s">
        <v>4174</v>
      </c>
      <c r="C1691" t="s">
        <v>4175</v>
      </c>
      <c r="D1691" t="s">
        <v>248</v>
      </c>
      <c r="G1691" s="2">
        <v>40909</v>
      </c>
      <c r="H1691" s="2">
        <v>42460</v>
      </c>
      <c r="I1691" t="s">
        <v>226</v>
      </c>
      <c r="J1691" t="s">
        <v>211</v>
      </c>
      <c r="K1691" t="s">
        <v>4167</v>
      </c>
      <c r="L1691" t="s">
        <v>213</v>
      </c>
      <c r="O1691">
        <v>0</v>
      </c>
      <c r="Q1691" s="2"/>
      <c r="S1691">
        <v>0</v>
      </c>
      <c r="T1691" t="s">
        <v>213</v>
      </c>
      <c r="W1691" t="s">
        <v>214</v>
      </c>
      <c r="X1691">
        <v>0</v>
      </c>
    </row>
    <row r="1692" spans="1:24" x14ac:dyDescent="0.25">
      <c r="A1692">
        <v>2547</v>
      </c>
      <c r="B1692" t="s">
        <v>4176</v>
      </c>
      <c r="C1692" t="s">
        <v>4177</v>
      </c>
      <c r="D1692" t="s">
        <v>251</v>
      </c>
      <c r="G1692" s="2">
        <v>40909</v>
      </c>
      <c r="H1692" s="2">
        <v>41882</v>
      </c>
      <c r="I1692" t="s">
        <v>226</v>
      </c>
      <c r="J1692" t="s">
        <v>211</v>
      </c>
      <c r="K1692" t="s">
        <v>4178</v>
      </c>
      <c r="L1692" t="s">
        <v>213</v>
      </c>
      <c r="O1692">
        <v>0</v>
      </c>
      <c r="Q1692" s="2"/>
      <c r="S1692">
        <v>0</v>
      </c>
      <c r="T1692" t="s">
        <v>213</v>
      </c>
      <c r="W1692" t="s">
        <v>214</v>
      </c>
      <c r="X1692">
        <v>0</v>
      </c>
    </row>
    <row r="1693" spans="1:24" x14ac:dyDescent="0.25">
      <c r="A1693">
        <v>2548</v>
      </c>
      <c r="B1693" t="s">
        <v>4179</v>
      </c>
      <c r="C1693" t="s">
        <v>4180</v>
      </c>
      <c r="D1693" t="s">
        <v>241</v>
      </c>
      <c r="G1693" s="2">
        <v>40909</v>
      </c>
      <c r="H1693" s="2">
        <v>41882</v>
      </c>
      <c r="I1693" t="s">
        <v>226</v>
      </c>
      <c r="J1693" t="s">
        <v>211</v>
      </c>
      <c r="K1693" t="s">
        <v>4178</v>
      </c>
      <c r="L1693" t="s">
        <v>213</v>
      </c>
      <c r="O1693">
        <v>0</v>
      </c>
      <c r="Q1693" s="2"/>
      <c r="S1693">
        <v>0</v>
      </c>
      <c r="T1693" t="s">
        <v>213</v>
      </c>
      <c r="W1693" t="s">
        <v>214</v>
      </c>
      <c r="X1693">
        <v>0</v>
      </c>
    </row>
    <row r="1694" spans="1:24" x14ac:dyDescent="0.25">
      <c r="A1694">
        <v>2549</v>
      </c>
      <c r="B1694" t="s">
        <v>4181</v>
      </c>
      <c r="C1694" t="s">
        <v>4182</v>
      </c>
      <c r="D1694" t="s">
        <v>210</v>
      </c>
      <c r="G1694" s="2">
        <v>40909</v>
      </c>
      <c r="H1694" s="2">
        <v>41882</v>
      </c>
      <c r="J1694" t="s">
        <v>211</v>
      </c>
      <c r="K1694" t="s">
        <v>4178</v>
      </c>
      <c r="L1694" t="s">
        <v>213</v>
      </c>
      <c r="O1694">
        <v>0</v>
      </c>
      <c r="Q1694" s="2"/>
      <c r="S1694">
        <v>0</v>
      </c>
      <c r="T1694" t="s">
        <v>213</v>
      </c>
      <c r="W1694" t="s">
        <v>214</v>
      </c>
      <c r="X1694">
        <v>0</v>
      </c>
    </row>
    <row r="1695" spans="1:24" x14ac:dyDescent="0.25">
      <c r="A1695">
        <v>2550</v>
      </c>
      <c r="B1695" t="s">
        <v>4183</v>
      </c>
      <c r="C1695" t="s">
        <v>4184</v>
      </c>
      <c r="D1695" t="s">
        <v>256</v>
      </c>
      <c r="G1695" s="2">
        <v>40909</v>
      </c>
      <c r="H1695" s="2">
        <v>41882</v>
      </c>
      <c r="I1695" t="s">
        <v>226</v>
      </c>
      <c r="J1695" t="s">
        <v>211</v>
      </c>
      <c r="K1695" t="s">
        <v>4178</v>
      </c>
      <c r="L1695" t="s">
        <v>213</v>
      </c>
      <c r="O1695">
        <v>0</v>
      </c>
      <c r="Q1695" s="2"/>
      <c r="S1695">
        <v>0</v>
      </c>
      <c r="T1695" t="s">
        <v>213</v>
      </c>
      <c r="W1695" t="s">
        <v>214</v>
      </c>
      <c r="X1695">
        <v>0</v>
      </c>
    </row>
    <row r="1696" spans="1:24" x14ac:dyDescent="0.25">
      <c r="A1696">
        <v>2551</v>
      </c>
      <c r="B1696" t="s">
        <v>4185</v>
      </c>
      <c r="C1696" t="s">
        <v>4186</v>
      </c>
      <c r="D1696" t="s">
        <v>248</v>
      </c>
      <c r="G1696" s="2">
        <v>40909</v>
      </c>
      <c r="H1696" s="2">
        <v>41882</v>
      </c>
      <c r="I1696" t="s">
        <v>226</v>
      </c>
      <c r="J1696" t="s">
        <v>211</v>
      </c>
      <c r="K1696" t="s">
        <v>4178</v>
      </c>
      <c r="L1696" t="s">
        <v>213</v>
      </c>
      <c r="O1696">
        <v>0</v>
      </c>
      <c r="Q1696" s="2"/>
      <c r="S1696">
        <v>0</v>
      </c>
      <c r="T1696" t="s">
        <v>213</v>
      </c>
      <c r="W1696" t="s">
        <v>214</v>
      </c>
      <c r="X1696">
        <v>0</v>
      </c>
    </row>
    <row r="1697" spans="1:24" x14ac:dyDescent="0.25">
      <c r="A1697">
        <v>2557</v>
      </c>
      <c r="B1697" t="s">
        <v>4187</v>
      </c>
      <c r="C1697" t="s">
        <v>4188</v>
      </c>
      <c r="D1697" t="s">
        <v>251</v>
      </c>
      <c r="G1697" s="2">
        <v>40909</v>
      </c>
      <c r="H1697" s="2">
        <v>42736</v>
      </c>
      <c r="I1697" t="s">
        <v>226</v>
      </c>
      <c r="J1697" t="s">
        <v>211</v>
      </c>
      <c r="K1697" t="s">
        <v>3968</v>
      </c>
      <c r="L1697" t="s">
        <v>213</v>
      </c>
      <c r="O1697">
        <v>0</v>
      </c>
      <c r="Q1697" s="2"/>
      <c r="S1697">
        <v>0</v>
      </c>
      <c r="T1697" t="s">
        <v>213</v>
      </c>
      <c r="W1697" t="s">
        <v>214</v>
      </c>
      <c r="X1697">
        <v>0</v>
      </c>
    </row>
    <row r="1698" spans="1:24" x14ac:dyDescent="0.25">
      <c r="A1698">
        <v>2558</v>
      </c>
      <c r="B1698" t="s">
        <v>4189</v>
      </c>
      <c r="C1698" t="s">
        <v>4190</v>
      </c>
      <c r="D1698" t="s">
        <v>241</v>
      </c>
      <c r="G1698" s="2">
        <v>40909</v>
      </c>
      <c r="H1698" s="2">
        <v>42736</v>
      </c>
      <c r="I1698" t="s">
        <v>226</v>
      </c>
      <c r="J1698" t="s">
        <v>211</v>
      </c>
      <c r="K1698" t="s">
        <v>3968</v>
      </c>
      <c r="L1698" t="s">
        <v>213</v>
      </c>
      <c r="O1698">
        <v>0</v>
      </c>
      <c r="Q1698" s="2"/>
      <c r="S1698">
        <v>0</v>
      </c>
      <c r="T1698" t="s">
        <v>213</v>
      </c>
      <c r="W1698" t="s">
        <v>214</v>
      </c>
      <c r="X1698">
        <v>0</v>
      </c>
    </row>
    <row r="1699" spans="1:24" x14ac:dyDescent="0.25">
      <c r="A1699">
        <v>2559</v>
      </c>
      <c r="B1699" t="s">
        <v>4191</v>
      </c>
      <c r="C1699" t="s">
        <v>4192</v>
      </c>
      <c r="D1699" t="s">
        <v>210</v>
      </c>
      <c r="G1699" s="2">
        <v>40909</v>
      </c>
      <c r="H1699" s="2">
        <v>42736</v>
      </c>
      <c r="J1699" t="s">
        <v>211</v>
      </c>
      <c r="K1699" t="s">
        <v>3968</v>
      </c>
      <c r="L1699" t="s">
        <v>213</v>
      </c>
      <c r="O1699">
        <v>0</v>
      </c>
      <c r="Q1699" s="2"/>
      <c r="S1699">
        <v>0</v>
      </c>
      <c r="T1699" t="s">
        <v>213</v>
      </c>
      <c r="W1699" t="s">
        <v>214</v>
      </c>
      <c r="X1699">
        <v>0</v>
      </c>
    </row>
    <row r="1700" spans="1:24" x14ac:dyDescent="0.25">
      <c r="A1700">
        <v>2560</v>
      </c>
      <c r="B1700" t="s">
        <v>4193</v>
      </c>
      <c r="C1700" t="s">
        <v>4194</v>
      </c>
      <c r="D1700" t="s">
        <v>256</v>
      </c>
      <c r="G1700" s="2">
        <v>40909</v>
      </c>
      <c r="H1700" s="2">
        <v>42736</v>
      </c>
      <c r="I1700" t="s">
        <v>226</v>
      </c>
      <c r="J1700" t="s">
        <v>211</v>
      </c>
      <c r="K1700" t="s">
        <v>3968</v>
      </c>
      <c r="L1700" t="s">
        <v>213</v>
      </c>
      <c r="O1700">
        <v>0</v>
      </c>
      <c r="Q1700" s="2"/>
      <c r="S1700">
        <v>0</v>
      </c>
      <c r="T1700" t="s">
        <v>213</v>
      </c>
      <c r="W1700" t="s">
        <v>214</v>
      </c>
      <c r="X1700">
        <v>0</v>
      </c>
    </row>
    <row r="1701" spans="1:24" x14ac:dyDescent="0.25">
      <c r="A1701">
        <v>2561</v>
      </c>
      <c r="B1701" t="s">
        <v>4195</v>
      </c>
      <c r="C1701" t="s">
        <v>4196</v>
      </c>
      <c r="D1701" t="s">
        <v>248</v>
      </c>
      <c r="G1701" s="2">
        <v>40909</v>
      </c>
      <c r="H1701" s="2">
        <v>42736</v>
      </c>
      <c r="I1701" t="s">
        <v>226</v>
      </c>
      <c r="J1701" t="s">
        <v>211</v>
      </c>
      <c r="K1701" t="s">
        <v>3968</v>
      </c>
      <c r="L1701" t="s">
        <v>213</v>
      </c>
      <c r="O1701">
        <v>0</v>
      </c>
      <c r="Q1701" s="2"/>
      <c r="S1701">
        <v>0</v>
      </c>
      <c r="T1701" t="s">
        <v>213</v>
      </c>
      <c r="W1701" t="s">
        <v>214</v>
      </c>
      <c r="X1701">
        <v>0</v>
      </c>
    </row>
    <row r="1702" spans="1:24" x14ac:dyDescent="0.25">
      <c r="A1702">
        <v>2562</v>
      </c>
      <c r="B1702" t="s">
        <v>4197</v>
      </c>
      <c r="C1702" t="s">
        <v>4198</v>
      </c>
      <c r="D1702" t="s">
        <v>251</v>
      </c>
      <c r="G1702" s="2">
        <v>42736</v>
      </c>
      <c r="H1702" s="2">
        <v>44804</v>
      </c>
      <c r="I1702" t="s">
        <v>226</v>
      </c>
      <c r="J1702" t="s">
        <v>211</v>
      </c>
      <c r="K1702" t="s">
        <v>4199</v>
      </c>
      <c r="L1702" t="s">
        <v>213</v>
      </c>
      <c r="O1702">
        <v>0</v>
      </c>
      <c r="Q1702" s="2">
        <v>40909</v>
      </c>
      <c r="S1702">
        <v>0</v>
      </c>
      <c r="T1702" t="s">
        <v>213</v>
      </c>
      <c r="W1702" t="s">
        <v>214</v>
      </c>
      <c r="X1702">
        <v>0</v>
      </c>
    </row>
    <row r="1703" spans="1:24" x14ac:dyDescent="0.25">
      <c r="A1703">
        <v>2563</v>
      </c>
      <c r="B1703" t="s">
        <v>4200</v>
      </c>
      <c r="C1703" t="s">
        <v>4201</v>
      </c>
      <c r="D1703" t="s">
        <v>241</v>
      </c>
      <c r="G1703" s="2">
        <v>42736</v>
      </c>
      <c r="H1703" s="2">
        <v>44804</v>
      </c>
      <c r="I1703" t="s">
        <v>226</v>
      </c>
      <c r="J1703" t="s">
        <v>211</v>
      </c>
      <c r="K1703" t="s">
        <v>4199</v>
      </c>
      <c r="L1703" t="s">
        <v>213</v>
      </c>
      <c r="O1703">
        <v>0</v>
      </c>
      <c r="Q1703" s="2">
        <v>40909</v>
      </c>
      <c r="S1703">
        <v>0</v>
      </c>
      <c r="T1703" t="s">
        <v>213</v>
      </c>
      <c r="W1703" t="s">
        <v>214</v>
      </c>
      <c r="X1703">
        <v>0</v>
      </c>
    </row>
    <row r="1704" spans="1:24" x14ac:dyDescent="0.25">
      <c r="A1704">
        <v>2565</v>
      </c>
      <c r="B1704" t="s">
        <v>4202</v>
      </c>
      <c r="C1704" t="s">
        <v>4203</v>
      </c>
      <c r="D1704" t="s">
        <v>256</v>
      </c>
      <c r="G1704" s="2">
        <v>42736</v>
      </c>
      <c r="H1704" s="2">
        <v>44804</v>
      </c>
      <c r="I1704" t="s">
        <v>226</v>
      </c>
      <c r="J1704" t="s">
        <v>211</v>
      </c>
      <c r="K1704" t="s">
        <v>4199</v>
      </c>
      <c r="L1704" t="s">
        <v>213</v>
      </c>
      <c r="O1704">
        <v>0</v>
      </c>
      <c r="Q1704" s="2">
        <v>40909</v>
      </c>
      <c r="S1704">
        <v>0</v>
      </c>
      <c r="T1704" t="s">
        <v>213</v>
      </c>
      <c r="W1704" t="s">
        <v>214</v>
      </c>
      <c r="X1704">
        <v>0</v>
      </c>
    </row>
    <row r="1705" spans="1:24" x14ac:dyDescent="0.25">
      <c r="A1705">
        <v>2566</v>
      </c>
      <c r="B1705" t="s">
        <v>4204</v>
      </c>
      <c r="C1705" t="s">
        <v>4205</v>
      </c>
      <c r="D1705" t="s">
        <v>248</v>
      </c>
      <c r="G1705" s="2">
        <v>42736</v>
      </c>
      <c r="H1705" s="2">
        <v>44804</v>
      </c>
      <c r="I1705" t="s">
        <v>226</v>
      </c>
      <c r="J1705" t="s">
        <v>211</v>
      </c>
      <c r="K1705" t="s">
        <v>4199</v>
      </c>
      <c r="L1705" t="s">
        <v>213</v>
      </c>
      <c r="O1705">
        <v>0</v>
      </c>
      <c r="Q1705" s="2">
        <v>40909</v>
      </c>
      <c r="S1705">
        <v>0</v>
      </c>
      <c r="T1705" t="s">
        <v>213</v>
      </c>
      <c r="W1705" t="s">
        <v>214</v>
      </c>
      <c r="X1705">
        <v>0</v>
      </c>
    </row>
    <row r="1706" spans="1:24" x14ac:dyDescent="0.25">
      <c r="A1706">
        <v>2572</v>
      </c>
      <c r="B1706" t="s">
        <v>4206</v>
      </c>
      <c r="C1706" t="s">
        <v>4207</v>
      </c>
      <c r="D1706" t="s">
        <v>251</v>
      </c>
      <c r="G1706" s="2">
        <v>40909</v>
      </c>
      <c r="H1706" s="2">
        <v>42736</v>
      </c>
      <c r="I1706" t="s">
        <v>226</v>
      </c>
      <c r="J1706" t="s">
        <v>211</v>
      </c>
      <c r="K1706" t="s">
        <v>4208</v>
      </c>
      <c r="L1706" t="s">
        <v>213</v>
      </c>
      <c r="O1706">
        <v>0</v>
      </c>
      <c r="Q1706" s="2"/>
      <c r="S1706">
        <v>0</v>
      </c>
      <c r="T1706" t="s">
        <v>213</v>
      </c>
      <c r="W1706" t="s">
        <v>214</v>
      </c>
      <c r="X1706">
        <v>0</v>
      </c>
    </row>
    <row r="1707" spans="1:24" x14ac:dyDescent="0.25">
      <c r="A1707">
        <v>2573</v>
      </c>
      <c r="B1707" t="s">
        <v>4209</v>
      </c>
      <c r="C1707" t="s">
        <v>4210</v>
      </c>
      <c r="D1707" t="s">
        <v>241</v>
      </c>
      <c r="G1707" s="2">
        <v>40909</v>
      </c>
      <c r="H1707" s="2">
        <v>42736</v>
      </c>
      <c r="I1707" t="s">
        <v>226</v>
      </c>
      <c r="J1707" t="s">
        <v>211</v>
      </c>
      <c r="K1707" t="s">
        <v>4208</v>
      </c>
      <c r="L1707" t="s">
        <v>213</v>
      </c>
      <c r="O1707">
        <v>0</v>
      </c>
      <c r="Q1707" s="2"/>
      <c r="S1707">
        <v>0</v>
      </c>
      <c r="T1707" t="s">
        <v>213</v>
      </c>
      <c r="W1707" t="s">
        <v>214</v>
      </c>
      <c r="X1707">
        <v>0</v>
      </c>
    </row>
    <row r="1708" spans="1:24" x14ac:dyDescent="0.25">
      <c r="A1708">
        <v>2574</v>
      </c>
      <c r="B1708" t="s">
        <v>4211</v>
      </c>
      <c r="C1708" t="s">
        <v>4212</v>
      </c>
      <c r="D1708" t="s">
        <v>210</v>
      </c>
      <c r="G1708" s="2">
        <v>40909</v>
      </c>
      <c r="H1708" s="2">
        <v>42736</v>
      </c>
      <c r="J1708" t="s">
        <v>211</v>
      </c>
      <c r="K1708" t="s">
        <v>4208</v>
      </c>
      <c r="L1708" t="s">
        <v>213</v>
      </c>
      <c r="O1708">
        <v>0</v>
      </c>
      <c r="Q1708" s="2"/>
      <c r="S1708">
        <v>0</v>
      </c>
      <c r="T1708" t="s">
        <v>213</v>
      </c>
      <c r="W1708" t="s">
        <v>214</v>
      </c>
      <c r="X1708">
        <v>0</v>
      </c>
    </row>
    <row r="1709" spans="1:24" x14ac:dyDescent="0.25">
      <c r="A1709">
        <v>2575</v>
      </c>
      <c r="B1709" t="s">
        <v>4213</v>
      </c>
      <c r="C1709" t="s">
        <v>4214</v>
      </c>
      <c r="D1709" t="s">
        <v>256</v>
      </c>
      <c r="G1709" s="2">
        <v>40909</v>
      </c>
      <c r="H1709" s="2">
        <v>42736</v>
      </c>
      <c r="I1709" t="s">
        <v>226</v>
      </c>
      <c r="J1709" t="s">
        <v>211</v>
      </c>
      <c r="K1709" t="s">
        <v>4208</v>
      </c>
      <c r="L1709" t="s">
        <v>213</v>
      </c>
      <c r="O1709">
        <v>0</v>
      </c>
      <c r="Q1709" s="2"/>
      <c r="S1709">
        <v>0</v>
      </c>
      <c r="T1709" t="s">
        <v>213</v>
      </c>
      <c r="W1709" t="s">
        <v>214</v>
      </c>
      <c r="X1709">
        <v>0</v>
      </c>
    </row>
    <row r="1710" spans="1:24" x14ac:dyDescent="0.25">
      <c r="A1710">
        <v>2576</v>
      </c>
      <c r="B1710" t="s">
        <v>4215</v>
      </c>
      <c r="C1710" t="s">
        <v>4216</v>
      </c>
      <c r="D1710" t="s">
        <v>248</v>
      </c>
      <c r="G1710" s="2">
        <v>40909</v>
      </c>
      <c r="H1710" s="2">
        <v>42736</v>
      </c>
      <c r="I1710" t="s">
        <v>226</v>
      </c>
      <c r="J1710" t="s">
        <v>211</v>
      </c>
      <c r="K1710" t="s">
        <v>4208</v>
      </c>
      <c r="L1710" t="s">
        <v>213</v>
      </c>
      <c r="O1710">
        <v>0</v>
      </c>
      <c r="Q1710" s="2"/>
      <c r="S1710">
        <v>0</v>
      </c>
      <c r="T1710" t="s">
        <v>213</v>
      </c>
      <c r="W1710" t="s">
        <v>214</v>
      </c>
      <c r="X1710">
        <v>0</v>
      </c>
    </row>
    <row r="1711" spans="1:24" x14ac:dyDescent="0.25">
      <c r="A1711">
        <v>2577</v>
      </c>
      <c r="B1711" t="s">
        <v>4217</v>
      </c>
      <c r="C1711" t="s">
        <v>4218</v>
      </c>
      <c r="D1711" t="s">
        <v>251</v>
      </c>
      <c r="G1711" s="2">
        <v>42736</v>
      </c>
      <c r="H1711" s="2">
        <v>44804</v>
      </c>
      <c r="I1711" t="s">
        <v>226</v>
      </c>
      <c r="J1711" t="s">
        <v>211</v>
      </c>
      <c r="K1711" t="s">
        <v>4219</v>
      </c>
      <c r="L1711" t="s">
        <v>213</v>
      </c>
      <c r="O1711">
        <v>0</v>
      </c>
      <c r="Q1711" s="2">
        <v>40909</v>
      </c>
      <c r="S1711">
        <v>0</v>
      </c>
      <c r="T1711" t="s">
        <v>213</v>
      </c>
      <c r="W1711" t="s">
        <v>214</v>
      </c>
      <c r="X1711">
        <v>0</v>
      </c>
    </row>
    <row r="1712" spans="1:24" x14ac:dyDescent="0.25">
      <c r="A1712">
        <v>2578</v>
      </c>
      <c r="B1712" t="s">
        <v>4220</v>
      </c>
      <c r="C1712" t="s">
        <v>4221</v>
      </c>
      <c r="D1712" t="s">
        <v>241</v>
      </c>
      <c r="G1712" s="2">
        <v>42736</v>
      </c>
      <c r="H1712" s="2">
        <v>44804</v>
      </c>
      <c r="I1712" t="s">
        <v>226</v>
      </c>
      <c r="J1712" t="s">
        <v>211</v>
      </c>
      <c r="K1712" t="s">
        <v>4219</v>
      </c>
      <c r="L1712" t="s">
        <v>213</v>
      </c>
      <c r="O1712">
        <v>0</v>
      </c>
      <c r="Q1712" s="2">
        <v>40909</v>
      </c>
      <c r="S1712">
        <v>0</v>
      </c>
      <c r="T1712" t="s">
        <v>213</v>
      </c>
      <c r="W1712" t="s">
        <v>214</v>
      </c>
      <c r="X1712">
        <v>0</v>
      </c>
    </row>
    <row r="1713" spans="1:24" x14ac:dyDescent="0.25">
      <c r="A1713">
        <v>2579</v>
      </c>
      <c r="B1713" t="s">
        <v>4222</v>
      </c>
      <c r="C1713" t="s">
        <v>4223</v>
      </c>
      <c r="D1713" t="s">
        <v>210</v>
      </c>
      <c r="G1713" s="2">
        <v>42736</v>
      </c>
      <c r="H1713" s="2">
        <v>44804</v>
      </c>
      <c r="J1713" t="s">
        <v>211</v>
      </c>
      <c r="K1713" t="s">
        <v>4219</v>
      </c>
      <c r="L1713" t="s">
        <v>213</v>
      </c>
      <c r="O1713">
        <v>0</v>
      </c>
      <c r="Q1713" s="2">
        <v>40909</v>
      </c>
      <c r="S1713">
        <v>0</v>
      </c>
      <c r="T1713" t="s">
        <v>213</v>
      </c>
      <c r="W1713" t="s">
        <v>214</v>
      </c>
      <c r="X1713">
        <v>0</v>
      </c>
    </row>
    <row r="1714" spans="1:24" x14ac:dyDescent="0.25">
      <c r="A1714">
        <v>2580</v>
      </c>
      <c r="B1714" t="s">
        <v>4224</v>
      </c>
      <c r="C1714" t="s">
        <v>4225</v>
      </c>
      <c r="D1714" t="s">
        <v>256</v>
      </c>
      <c r="G1714" s="2">
        <v>42736</v>
      </c>
      <c r="H1714" s="2">
        <v>44804</v>
      </c>
      <c r="I1714" t="s">
        <v>226</v>
      </c>
      <c r="J1714" t="s">
        <v>211</v>
      </c>
      <c r="K1714" t="s">
        <v>4219</v>
      </c>
      <c r="L1714" t="s">
        <v>213</v>
      </c>
      <c r="O1714">
        <v>0</v>
      </c>
      <c r="Q1714" s="2">
        <v>40909</v>
      </c>
      <c r="S1714">
        <v>0</v>
      </c>
      <c r="T1714" t="s">
        <v>213</v>
      </c>
      <c r="W1714" t="s">
        <v>214</v>
      </c>
      <c r="X1714">
        <v>0</v>
      </c>
    </row>
    <row r="1715" spans="1:24" x14ac:dyDescent="0.25">
      <c r="A1715">
        <v>2581</v>
      </c>
      <c r="B1715" t="s">
        <v>4226</v>
      </c>
      <c r="C1715" t="s">
        <v>4227</v>
      </c>
      <c r="D1715" t="s">
        <v>248</v>
      </c>
      <c r="G1715" s="2">
        <v>42736</v>
      </c>
      <c r="H1715" s="2">
        <v>44804</v>
      </c>
      <c r="I1715" t="s">
        <v>226</v>
      </c>
      <c r="J1715" t="s">
        <v>211</v>
      </c>
      <c r="K1715" t="s">
        <v>4219</v>
      </c>
      <c r="L1715" t="s">
        <v>213</v>
      </c>
      <c r="O1715">
        <v>0</v>
      </c>
      <c r="Q1715" s="2">
        <v>40909</v>
      </c>
      <c r="S1715">
        <v>0</v>
      </c>
      <c r="T1715" t="s">
        <v>213</v>
      </c>
      <c r="W1715" t="s">
        <v>214</v>
      </c>
      <c r="X1715">
        <v>0</v>
      </c>
    </row>
    <row r="1716" spans="1:24" x14ac:dyDescent="0.25">
      <c r="A1716">
        <v>2582</v>
      </c>
      <c r="B1716" t="s">
        <v>4228</v>
      </c>
      <c r="C1716" t="s">
        <v>4229</v>
      </c>
      <c r="D1716" t="s">
        <v>251</v>
      </c>
      <c r="G1716" s="2">
        <v>40909</v>
      </c>
      <c r="H1716" s="2">
        <v>45657</v>
      </c>
      <c r="I1716" t="s">
        <v>226</v>
      </c>
      <c r="J1716" t="s">
        <v>211</v>
      </c>
      <c r="K1716" t="s">
        <v>4230</v>
      </c>
      <c r="L1716" t="s">
        <v>213</v>
      </c>
      <c r="O1716">
        <v>0</v>
      </c>
      <c r="Q1716" s="2"/>
      <c r="S1716">
        <v>0</v>
      </c>
      <c r="T1716" t="s">
        <v>213</v>
      </c>
      <c r="W1716" t="s">
        <v>214</v>
      </c>
      <c r="X1716">
        <v>0</v>
      </c>
    </row>
    <row r="1717" spans="1:24" x14ac:dyDescent="0.25">
      <c r="A1717">
        <v>2583</v>
      </c>
      <c r="B1717" t="s">
        <v>4231</v>
      </c>
      <c r="C1717" t="s">
        <v>4232</v>
      </c>
      <c r="D1717" t="s">
        <v>241</v>
      </c>
      <c r="G1717" s="2">
        <v>40909</v>
      </c>
      <c r="H1717" s="2">
        <v>45657</v>
      </c>
      <c r="I1717" t="s">
        <v>226</v>
      </c>
      <c r="J1717" t="s">
        <v>211</v>
      </c>
      <c r="K1717" t="s">
        <v>4230</v>
      </c>
      <c r="L1717" t="s">
        <v>213</v>
      </c>
      <c r="O1717">
        <v>0</v>
      </c>
      <c r="Q1717" s="2"/>
      <c r="S1717">
        <v>0</v>
      </c>
      <c r="T1717" t="s">
        <v>213</v>
      </c>
      <c r="W1717" t="s">
        <v>214</v>
      </c>
      <c r="X1717">
        <v>0</v>
      </c>
    </row>
    <row r="1718" spans="1:24" x14ac:dyDescent="0.25">
      <c r="A1718">
        <v>2584</v>
      </c>
      <c r="B1718" t="s">
        <v>4233</v>
      </c>
      <c r="C1718" t="s">
        <v>4234</v>
      </c>
      <c r="D1718" t="s">
        <v>210</v>
      </c>
      <c r="G1718" s="2">
        <v>40909</v>
      </c>
      <c r="H1718" s="2">
        <v>45657</v>
      </c>
      <c r="J1718" t="s">
        <v>211</v>
      </c>
      <c r="K1718" t="s">
        <v>4230</v>
      </c>
      <c r="L1718" t="s">
        <v>213</v>
      </c>
      <c r="O1718">
        <v>0</v>
      </c>
      <c r="Q1718" s="2"/>
      <c r="S1718">
        <v>0</v>
      </c>
      <c r="T1718" t="s">
        <v>213</v>
      </c>
      <c r="W1718" t="s">
        <v>214</v>
      </c>
      <c r="X1718">
        <v>0</v>
      </c>
    </row>
    <row r="1719" spans="1:24" x14ac:dyDescent="0.25">
      <c r="A1719">
        <v>2585</v>
      </c>
      <c r="B1719" t="s">
        <v>4235</v>
      </c>
      <c r="C1719" t="s">
        <v>4236</v>
      </c>
      <c r="D1719" t="s">
        <v>256</v>
      </c>
      <c r="G1719" s="2">
        <v>40909</v>
      </c>
      <c r="H1719" s="2">
        <v>45657</v>
      </c>
      <c r="I1719" t="s">
        <v>226</v>
      </c>
      <c r="J1719" t="s">
        <v>211</v>
      </c>
      <c r="K1719" t="s">
        <v>4230</v>
      </c>
      <c r="L1719" t="s">
        <v>213</v>
      </c>
      <c r="O1719">
        <v>0</v>
      </c>
      <c r="Q1719" s="2"/>
      <c r="S1719">
        <v>0</v>
      </c>
      <c r="T1719" t="s">
        <v>213</v>
      </c>
      <c r="W1719" t="s">
        <v>214</v>
      </c>
      <c r="X1719">
        <v>0</v>
      </c>
    </row>
    <row r="1720" spans="1:24" x14ac:dyDescent="0.25">
      <c r="A1720">
        <v>2586</v>
      </c>
      <c r="B1720" t="s">
        <v>4237</v>
      </c>
      <c r="C1720" t="s">
        <v>4238</v>
      </c>
      <c r="D1720" t="s">
        <v>248</v>
      </c>
      <c r="G1720" s="2">
        <v>40909</v>
      </c>
      <c r="H1720" s="2">
        <v>45657</v>
      </c>
      <c r="I1720" t="s">
        <v>226</v>
      </c>
      <c r="J1720" t="s">
        <v>211</v>
      </c>
      <c r="K1720" t="s">
        <v>4230</v>
      </c>
      <c r="L1720" t="s">
        <v>213</v>
      </c>
      <c r="O1720">
        <v>0</v>
      </c>
      <c r="Q1720" s="2"/>
      <c r="S1720">
        <v>0</v>
      </c>
      <c r="T1720" t="s">
        <v>213</v>
      </c>
      <c r="W1720" t="s">
        <v>214</v>
      </c>
      <c r="X1720">
        <v>0</v>
      </c>
    </row>
    <row r="1721" spans="1:24" x14ac:dyDescent="0.25">
      <c r="A1721">
        <v>2592</v>
      </c>
      <c r="B1721" t="s">
        <v>4239</v>
      </c>
      <c r="C1721" t="s">
        <v>4240</v>
      </c>
      <c r="D1721" t="s">
        <v>251</v>
      </c>
      <c r="G1721" s="2">
        <v>42736</v>
      </c>
      <c r="H1721" s="2">
        <v>44804</v>
      </c>
      <c r="I1721" t="s">
        <v>226</v>
      </c>
      <c r="J1721" t="s">
        <v>211</v>
      </c>
      <c r="K1721" t="s">
        <v>4241</v>
      </c>
      <c r="L1721" t="s">
        <v>213</v>
      </c>
      <c r="O1721">
        <v>0</v>
      </c>
      <c r="Q1721" s="2">
        <v>40909</v>
      </c>
      <c r="S1721">
        <v>0</v>
      </c>
      <c r="T1721" t="s">
        <v>213</v>
      </c>
      <c r="W1721" t="s">
        <v>214</v>
      </c>
      <c r="X1721">
        <v>0</v>
      </c>
    </row>
    <row r="1722" spans="1:24" x14ac:dyDescent="0.25">
      <c r="A1722">
        <v>2593</v>
      </c>
      <c r="B1722" t="s">
        <v>4242</v>
      </c>
      <c r="C1722" t="s">
        <v>4243</v>
      </c>
      <c r="D1722" t="s">
        <v>241</v>
      </c>
      <c r="G1722" s="2">
        <v>42736</v>
      </c>
      <c r="H1722" s="2">
        <v>44804</v>
      </c>
      <c r="I1722" t="s">
        <v>226</v>
      </c>
      <c r="J1722" t="s">
        <v>211</v>
      </c>
      <c r="K1722" t="s">
        <v>4241</v>
      </c>
      <c r="L1722" t="s">
        <v>213</v>
      </c>
      <c r="O1722">
        <v>0</v>
      </c>
      <c r="Q1722" s="2">
        <v>40909</v>
      </c>
      <c r="S1722">
        <v>0</v>
      </c>
      <c r="T1722" t="s">
        <v>213</v>
      </c>
      <c r="W1722" t="s">
        <v>214</v>
      </c>
      <c r="X1722">
        <v>0</v>
      </c>
    </row>
    <row r="1723" spans="1:24" x14ac:dyDescent="0.25">
      <c r="A1723">
        <v>2594</v>
      </c>
      <c r="B1723" t="s">
        <v>4244</v>
      </c>
      <c r="C1723" t="s">
        <v>4245</v>
      </c>
      <c r="D1723" t="s">
        <v>210</v>
      </c>
      <c r="G1723" s="2">
        <v>42736</v>
      </c>
      <c r="H1723" s="2">
        <v>44804</v>
      </c>
      <c r="J1723" t="s">
        <v>211</v>
      </c>
      <c r="K1723" t="s">
        <v>4241</v>
      </c>
      <c r="L1723" t="s">
        <v>213</v>
      </c>
      <c r="O1723">
        <v>0</v>
      </c>
      <c r="Q1723" s="2">
        <v>40909</v>
      </c>
      <c r="S1723">
        <v>0</v>
      </c>
      <c r="T1723" t="s">
        <v>213</v>
      </c>
      <c r="W1723" t="s">
        <v>214</v>
      </c>
      <c r="X1723">
        <v>0</v>
      </c>
    </row>
    <row r="1724" spans="1:24" x14ac:dyDescent="0.25">
      <c r="A1724">
        <v>2595</v>
      </c>
      <c r="B1724" t="s">
        <v>4246</v>
      </c>
      <c r="C1724" t="s">
        <v>4247</v>
      </c>
      <c r="D1724" t="s">
        <v>256</v>
      </c>
      <c r="G1724" s="2">
        <v>42736</v>
      </c>
      <c r="H1724" s="2">
        <v>44804</v>
      </c>
      <c r="I1724" t="s">
        <v>226</v>
      </c>
      <c r="J1724" t="s">
        <v>211</v>
      </c>
      <c r="K1724" t="s">
        <v>4241</v>
      </c>
      <c r="L1724" t="s">
        <v>213</v>
      </c>
      <c r="O1724">
        <v>0</v>
      </c>
      <c r="Q1724" s="2">
        <v>40909</v>
      </c>
      <c r="S1724">
        <v>0</v>
      </c>
      <c r="T1724" t="s">
        <v>213</v>
      </c>
      <c r="W1724" t="s">
        <v>214</v>
      </c>
      <c r="X1724">
        <v>0</v>
      </c>
    </row>
    <row r="1725" spans="1:24" x14ac:dyDescent="0.25">
      <c r="A1725">
        <v>2596</v>
      </c>
      <c r="B1725" t="s">
        <v>4248</v>
      </c>
      <c r="C1725" t="s">
        <v>4249</v>
      </c>
      <c r="D1725" t="s">
        <v>248</v>
      </c>
      <c r="G1725" s="2">
        <v>42736</v>
      </c>
      <c r="H1725" s="2">
        <v>44804</v>
      </c>
      <c r="I1725" t="s">
        <v>226</v>
      </c>
      <c r="J1725" t="s">
        <v>211</v>
      </c>
      <c r="K1725" t="s">
        <v>4241</v>
      </c>
      <c r="L1725" t="s">
        <v>213</v>
      </c>
      <c r="O1725">
        <v>0</v>
      </c>
      <c r="Q1725" s="2">
        <v>40909</v>
      </c>
      <c r="S1725">
        <v>0</v>
      </c>
      <c r="T1725" t="s">
        <v>213</v>
      </c>
      <c r="W1725" t="s">
        <v>214</v>
      </c>
      <c r="X1725">
        <v>0</v>
      </c>
    </row>
    <row r="1726" spans="1:24" x14ac:dyDescent="0.25">
      <c r="A1726">
        <v>2598</v>
      </c>
      <c r="B1726" t="s">
        <v>4250</v>
      </c>
      <c r="C1726" t="s">
        <v>4251</v>
      </c>
      <c r="D1726" t="s">
        <v>241</v>
      </c>
      <c r="G1726" s="2">
        <v>36935</v>
      </c>
      <c r="H1726" s="2"/>
      <c r="I1726" t="s">
        <v>226</v>
      </c>
      <c r="J1726" t="s">
        <v>211</v>
      </c>
      <c r="K1726" t="s">
        <v>4252</v>
      </c>
      <c r="L1726" t="s">
        <v>213</v>
      </c>
      <c r="O1726">
        <v>0</v>
      </c>
      <c r="Q1726" s="2"/>
      <c r="S1726">
        <v>0</v>
      </c>
      <c r="T1726" t="s">
        <v>213</v>
      </c>
      <c r="W1726" t="s">
        <v>214</v>
      </c>
      <c r="X1726">
        <v>0</v>
      </c>
    </row>
    <row r="1727" spans="1:24" x14ac:dyDescent="0.25">
      <c r="A1727">
        <v>1806</v>
      </c>
      <c r="B1727" t="s">
        <v>4253</v>
      </c>
      <c r="C1727" t="s">
        <v>4254</v>
      </c>
      <c r="D1727" t="s">
        <v>343</v>
      </c>
      <c r="F1727" t="s">
        <v>3842</v>
      </c>
      <c r="G1727" s="2">
        <v>35431</v>
      </c>
      <c r="H1727" s="2"/>
      <c r="J1727" t="s">
        <v>211</v>
      </c>
      <c r="K1727" t="s">
        <v>968</v>
      </c>
      <c r="L1727" t="s">
        <v>213</v>
      </c>
      <c r="M1727" t="s">
        <v>4255</v>
      </c>
      <c r="O1727">
        <v>0</v>
      </c>
      <c r="Q1727" s="2"/>
      <c r="S1727">
        <v>0</v>
      </c>
      <c r="T1727" t="s">
        <v>213</v>
      </c>
      <c r="W1727" t="s">
        <v>455</v>
      </c>
      <c r="X1727">
        <v>0</v>
      </c>
    </row>
    <row r="1728" spans="1:24" x14ac:dyDescent="0.25">
      <c r="A1728">
        <v>1807</v>
      </c>
      <c r="B1728" t="s">
        <v>4256</v>
      </c>
      <c r="C1728" t="s">
        <v>4257</v>
      </c>
      <c r="D1728" t="s">
        <v>251</v>
      </c>
      <c r="G1728" s="2">
        <v>40575</v>
      </c>
      <c r="H1728" s="2"/>
      <c r="I1728" t="s">
        <v>226</v>
      </c>
      <c r="J1728" t="s">
        <v>211</v>
      </c>
      <c r="K1728" t="s">
        <v>4258</v>
      </c>
      <c r="L1728" t="s">
        <v>213</v>
      </c>
      <c r="O1728">
        <v>0</v>
      </c>
      <c r="Q1728" s="2"/>
      <c r="S1728">
        <v>0</v>
      </c>
      <c r="T1728" t="s">
        <v>213</v>
      </c>
      <c r="W1728" t="s">
        <v>214</v>
      </c>
      <c r="X1728">
        <v>0</v>
      </c>
    </row>
    <row r="1729" spans="1:24" x14ac:dyDescent="0.25">
      <c r="A1729">
        <v>1808</v>
      </c>
      <c r="B1729" t="s">
        <v>4259</v>
      </c>
      <c r="C1729" t="s">
        <v>4260</v>
      </c>
      <c r="D1729" t="s">
        <v>248</v>
      </c>
      <c r="G1729" s="2">
        <v>40575</v>
      </c>
      <c r="H1729" s="2"/>
      <c r="I1729" t="s">
        <v>226</v>
      </c>
      <c r="J1729" t="s">
        <v>211</v>
      </c>
      <c r="K1729" t="s">
        <v>4258</v>
      </c>
      <c r="L1729" t="s">
        <v>213</v>
      </c>
      <c r="O1729">
        <v>0</v>
      </c>
      <c r="Q1729" s="2"/>
      <c r="S1729">
        <v>0</v>
      </c>
      <c r="T1729" t="s">
        <v>213</v>
      </c>
      <c r="W1729" t="s">
        <v>214</v>
      </c>
      <c r="X1729">
        <v>0</v>
      </c>
    </row>
    <row r="1730" spans="1:24" x14ac:dyDescent="0.25">
      <c r="A1730">
        <v>1809</v>
      </c>
      <c r="B1730" t="s">
        <v>4261</v>
      </c>
      <c r="C1730" t="s">
        <v>4262</v>
      </c>
      <c r="D1730" t="s">
        <v>256</v>
      </c>
      <c r="G1730" s="2">
        <v>40575</v>
      </c>
      <c r="H1730" s="2"/>
      <c r="I1730" t="s">
        <v>226</v>
      </c>
      <c r="J1730" t="s">
        <v>211</v>
      </c>
      <c r="K1730" t="s">
        <v>4258</v>
      </c>
      <c r="L1730" t="s">
        <v>213</v>
      </c>
      <c r="O1730">
        <v>0</v>
      </c>
      <c r="Q1730" s="2"/>
      <c r="S1730">
        <v>0</v>
      </c>
      <c r="T1730" t="s">
        <v>213</v>
      </c>
      <c r="W1730" t="s">
        <v>214</v>
      </c>
      <c r="X1730">
        <v>0</v>
      </c>
    </row>
    <row r="1731" spans="1:24" x14ac:dyDescent="0.25">
      <c r="A1731">
        <v>1810</v>
      </c>
      <c r="B1731" t="s">
        <v>4263</v>
      </c>
      <c r="C1731" t="s">
        <v>4264</v>
      </c>
      <c r="D1731" t="s">
        <v>210</v>
      </c>
      <c r="G1731" s="2">
        <v>40575</v>
      </c>
      <c r="H1731" s="2"/>
      <c r="J1731" t="s">
        <v>211</v>
      </c>
      <c r="K1731" t="s">
        <v>4258</v>
      </c>
      <c r="L1731" t="s">
        <v>213</v>
      </c>
      <c r="O1731">
        <v>0</v>
      </c>
      <c r="Q1731" s="2"/>
      <c r="S1731">
        <v>0</v>
      </c>
      <c r="T1731" t="s">
        <v>213</v>
      </c>
      <c r="W1731" t="s">
        <v>214</v>
      </c>
      <c r="X1731">
        <v>0</v>
      </c>
    </row>
    <row r="1732" spans="1:24" x14ac:dyDescent="0.25">
      <c r="A1732">
        <v>1835</v>
      </c>
      <c r="B1732" t="s">
        <v>4265</v>
      </c>
      <c r="C1732" t="s">
        <v>4266</v>
      </c>
      <c r="D1732" t="s">
        <v>245</v>
      </c>
      <c r="G1732" s="2">
        <v>31048</v>
      </c>
      <c r="H1732" s="2"/>
      <c r="I1732" t="s">
        <v>226</v>
      </c>
      <c r="J1732" t="s">
        <v>211</v>
      </c>
      <c r="K1732" t="s">
        <v>2895</v>
      </c>
      <c r="L1732" t="s">
        <v>213</v>
      </c>
      <c r="O1732">
        <v>1974</v>
      </c>
      <c r="Q1732" s="2"/>
      <c r="S1732">
        <v>0</v>
      </c>
      <c r="T1732" t="s">
        <v>213</v>
      </c>
      <c r="W1732" t="s">
        <v>214</v>
      </c>
      <c r="X1732">
        <v>0</v>
      </c>
    </row>
    <row r="1733" spans="1:24" x14ac:dyDescent="0.25">
      <c r="A1733">
        <v>1836</v>
      </c>
      <c r="B1733" t="s">
        <v>4267</v>
      </c>
      <c r="C1733" t="s">
        <v>4268</v>
      </c>
      <c r="D1733" t="s">
        <v>245</v>
      </c>
      <c r="G1733" s="2">
        <v>40087</v>
      </c>
      <c r="H1733" s="2">
        <v>43738</v>
      </c>
      <c r="I1733" t="s">
        <v>226</v>
      </c>
      <c r="J1733" t="s">
        <v>211</v>
      </c>
      <c r="K1733" t="s">
        <v>2876</v>
      </c>
      <c r="L1733" t="s">
        <v>213</v>
      </c>
      <c r="O1733">
        <v>33</v>
      </c>
      <c r="Q1733" s="2"/>
      <c r="S1733">
        <v>0</v>
      </c>
      <c r="T1733" t="s">
        <v>213</v>
      </c>
      <c r="W1733" t="s">
        <v>214</v>
      </c>
      <c r="X1733">
        <v>0</v>
      </c>
    </row>
    <row r="1734" spans="1:24" x14ac:dyDescent="0.25">
      <c r="A1734">
        <v>1837</v>
      </c>
      <c r="B1734" t="s">
        <v>4269</v>
      </c>
      <c r="C1734" t="s">
        <v>4270</v>
      </c>
      <c r="D1734" t="s">
        <v>245</v>
      </c>
      <c r="G1734" s="2">
        <v>39569</v>
      </c>
      <c r="H1734" s="2"/>
      <c r="I1734" t="s">
        <v>226</v>
      </c>
      <c r="J1734" t="s">
        <v>211</v>
      </c>
      <c r="K1734" t="s">
        <v>1940</v>
      </c>
      <c r="L1734" t="s">
        <v>213</v>
      </c>
      <c r="O1734">
        <v>33</v>
      </c>
      <c r="Q1734" s="2"/>
      <c r="S1734">
        <v>0</v>
      </c>
      <c r="T1734" t="s">
        <v>213</v>
      </c>
      <c r="W1734" t="s">
        <v>214</v>
      </c>
      <c r="X1734">
        <v>0</v>
      </c>
    </row>
    <row r="1735" spans="1:24" x14ac:dyDescent="0.25">
      <c r="A1735">
        <v>1838</v>
      </c>
      <c r="B1735" t="s">
        <v>4271</v>
      </c>
      <c r="C1735" t="s">
        <v>4272</v>
      </c>
      <c r="D1735" t="s">
        <v>245</v>
      </c>
      <c r="G1735" s="2">
        <v>40452</v>
      </c>
      <c r="H1735" s="2">
        <v>42460</v>
      </c>
      <c r="I1735" t="s">
        <v>226</v>
      </c>
      <c r="J1735" t="s">
        <v>211</v>
      </c>
      <c r="K1735" t="s">
        <v>277</v>
      </c>
      <c r="L1735" t="s">
        <v>213</v>
      </c>
      <c r="O1735">
        <v>1488</v>
      </c>
      <c r="Q1735" s="2"/>
      <c r="S1735">
        <v>0</v>
      </c>
      <c r="T1735" t="s">
        <v>213</v>
      </c>
      <c r="W1735" t="s">
        <v>214</v>
      </c>
      <c r="X1735">
        <v>0</v>
      </c>
    </row>
    <row r="1736" spans="1:24" x14ac:dyDescent="0.25">
      <c r="A1736">
        <v>1839</v>
      </c>
      <c r="B1736" t="s">
        <v>4273</v>
      </c>
      <c r="C1736" t="s">
        <v>4274</v>
      </c>
      <c r="D1736" t="s">
        <v>245</v>
      </c>
      <c r="G1736" s="2">
        <v>40452</v>
      </c>
      <c r="H1736" s="2">
        <v>42460</v>
      </c>
      <c r="I1736" t="s">
        <v>226</v>
      </c>
      <c r="J1736" t="s">
        <v>211</v>
      </c>
      <c r="K1736" t="s">
        <v>282</v>
      </c>
      <c r="L1736" t="s">
        <v>213</v>
      </c>
      <c r="O1736">
        <v>1488</v>
      </c>
      <c r="Q1736" s="2"/>
      <c r="S1736">
        <v>0</v>
      </c>
      <c r="T1736" t="s">
        <v>213</v>
      </c>
      <c r="W1736" t="s">
        <v>214</v>
      </c>
      <c r="X1736">
        <v>0</v>
      </c>
    </row>
    <row r="1737" spans="1:24" x14ac:dyDescent="0.25">
      <c r="A1737">
        <v>1840</v>
      </c>
      <c r="B1737" t="s">
        <v>4275</v>
      </c>
      <c r="C1737" t="s">
        <v>4276</v>
      </c>
      <c r="D1737" t="s">
        <v>222</v>
      </c>
      <c r="G1737" s="2">
        <v>40452</v>
      </c>
      <c r="H1737" s="2">
        <v>42460</v>
      </c>
      <c r="I1737" t="s">
        <v>218</v>
      </c>
      <c r="J1737" t="s">
        <v>211</v>
      </c>
      <c r="K1737" t="s">
        <v>277</v>
      </c>
      <c r="L1737" t="s">
        <v>213</v>
      </c>
      <c r="O1737">
        <v>0</v>
      </c>
      <c r="Q1737" s="2"/>
      <c r="S1737">
        <v>0</v>
      </c>
      <c r="T1737" t="s">
        <v>213</v>
      </c>
      <c r="W1737" t="s">
        <v>214</v>
      </c>
      <c r="X1737">
        <v>0</v>
      </c>
    </row>
    <row r="1738" spans="1:24" x14ac:dyDescent="0.25">
      <c r="A1738">
        <v>1841</v>
      </c>
      <c r="B1738" t="s">
        <v>4277</v>
      </c>
      <c r="C1738" t="s">
        <v>4278</v>
      </c>
      <c r="D1738" t="s">
        <v>232</v>
      </c>
      <c r="G1738" s="2">
        <v>40452</v>
      </c>
      <c r="H1738" s="2">
        <v>42460</v>
      </c>
      <c r="I1738" t="s">
        <v>226</v>
      </c>
      <c r="J1738" t="s">
        <v>211</v>
      </c>
      <c r="K1738" t="s">
        <v>277</v>
      </c>
      <c r="L1738" t="s">
        <v>213</v>
      </c>
      <c r="O1738">
        <v>0</v>
      </c>
      <c r="Q1738" s="2"/>
      <c r="S1738">
        <v>0</v>
      </c>
      <c r="T1738" t="s">
        <v>213</v>
      </c>
      <c r="W1738" t="s">
        <v>214</v>
      </c>
      <c r="X1738">
        <v>0</v>
      </c>
    </row>
    <row r="1739" spans="1:24" x14ac:dyDescent="0.25">
      <c r="A1739">
        <v>1842</v>
      </c>
      <c r="B1739" t="s">
        <v>4279</v>
      </c>
      <c r="C1739" t="s">
        <v>4280</v>
      </c>
      <c r="D1739" t="s">
        <v>229</v>
      </c>
      <c r="G1739" s="2">
        <v>40452</v>
      </c>
      <c r="H1739" s="2">
        <v>42460</v>
      </c>
      <c r="I1739" t="s">
        <v>226</v>
      </c>
      <c r="J1739" t="s">
        <v>211</v>
      </c>
      <c r="K1739" t="s">
        <v>277</v>
      </c>
      <c r="L1739" t="s">
        <v>213</v>
      </c>
      <c r="O1739">
        <v>0</v>
      </c>
      <c r="Q1739" s="2"/>
      <c r="S1739">
        <v>0</v>
      </c>
      <c r="T1739" t="s">
        <v>213</v>
      </c>
      <c r="W1739" t="s">
        <v>214</v>
      </c>
      <c r="X1739">
        <v>0</v>
      </c>
    </row>
    <row r="1740" spans="1:24" x14ac:dyDescent="0.25">
      <c r="A1740">
        <v>1843</v>
      </c>
      <c r="B1740" t="s">
        <v>4281</v>
      </c>
      <c r="C1740" t="s">
        <v>4282</v>
      </c>
      <c r="D1740" t="s">
        <v>225</v>
      </c>
      <c r="G1740" s="2">
        <v>40452</v>
      </c>
      <c r="H1740" s="2">
        <v>42460</v>
      </c>
      <c r="I1740" t="s">
        <v>226</v>
      </c>
      <c r="J1740" t="s">
        <v>211</v>
      </c>
      <c r="K1740" t="s">
        <v>277</v>
      </c>
      <c r="L1740" t="s">
        <v>213</v>
      </c>
      <c r="O1740">
        <v>6</v>
      </c>
      <c r="Q1740" s="2"/>
      <c r="S1740">
        <v>0</v>
      </c>
      <c r="T1740" t="s">
        <v>213</v>
      </c>
      <c r="W1740" t="s">
        <v>214</v>
      </c>
      <c r="X1740">
        <v>0</v>
      </c>
    </row>
    <row r="1741" spans="1:24" x14ac:dyDescent="0.25">
      <c r="A1741">
        <v>1844</v>
      </c>
      <c r="B1741" t="s">
        <v>4283</v>
      </c>
      <c r="C1741" t="s">
        <v>4284</v>
      </c>
      <c r="D1741" t="s">
        <v>235</v>
      </c>
      <c r="G1741" s="2">
        <v>40452</v>
      </c>
      <c r="H1741" s="2">
        <v>42460</v>
      </c>
      <c r="I1741" t="s">
        <v>218</v>
      </c>
      <c r="J1741" t="s">
        <v>211</v>
      </c>
      <c r="K1741" t="s">
        <v>277</v>
      </c>
      <c r="L1741" t="s">
        <v>213</v>
      </c>
      <c r="O1741">
        <v>0</v>
      </c>
      <c r="Q1741" s="2"/>
      <c r="S1741">
        <v>0</v>
      </c>
      <c r="T1741" t="s">
        <v>213</v>
      </c>
      <c r="W1741" t="s">
        <v>214</v>
      </c>
      <c r="X1741">
        <v>0</v>
      </c>
    </row>
    <row r="1742" spans="1:24" x14ac:dyDescent="0.25">
      <c r="A1742">
        <v>1845</v>
      </c>
      <c r="B1742" t="s">
        <v>4285</v>
      </c>
      <c r="C1742" t="s">
        <v>4286</v>
      </c>
      <c r="D1742" t="s">
        <v>238</v>
      </c>
      <c r="G1742" s="2">
        <v>40452</v>
      </c>
      <c r="H1742" s="2">
        <v>42460</v>
      </c>
      <c r="I1742" t="s">
        <v>218</v>
      </c>
      <c r="J1742" t="s">
        <v>211</v>
      </c>
      <c r="K1742" t="s">
        <v>277</v>
      </c>
      <c r="L1742" t="s">
        <v>213</v>
      </c>
      <c r="O1742">
        <v>8</v>
      </c>
      <c r="Q1742" s="2"/>
      <c r="S1742">
        <v>0</v>
      </c>
      <c r="T1742" t="s">
        <v>213</v>
      </c>
      <c r="W1742" t="s">
        <v>214</v>
      </c>
      <c r="X1742">
        <v>0</v>
      </c>
    </row>
    <row r="1743" spans="1:24" x14ac:dyDescent="0.25">
      <c r="A1743">
        <v>1846</v>
      </c>
      <c r="B1743" t="s">
        <v>4287</v>
      </c>
      <c r="C1743" t="s">
        <v>4288</v>
      </c>
      <c r="D1743" t="s">
        <v>356</v>
      </c>
      <c r="G1743" s="2">
        <v>40452</v>
      </c>
      <c r="H1743" s="2">
        <v>42460</v>
      </c>
      <c r="I1743" t="s">
        <v>218</v>
      </c>
      <c r="J1743" t="s">
        <v>211</v>
      </c>
      <c r="K1743" t="s">
        <v>277</v>
      </c>
      <c r="L1743" t="s">
        <v>213</v>
      </c>
      <c r="O1743">
        <v>1044</v>
      </c>
      <c r="Q1743" s="2"/>
      <c r="S1743">
        <v>0</v>
      </c>
      <c r="T1743" t="s">
        <v>213</v>
      </c>
      <c r="W1743" t="s">
        <v>214</v>
      </c>
      <c r="X1743">
        <v>0</v>
      </c>
    </row>
    <row r="1744" spans="1:24" x14ac:dyDescent="0.25">
      <c r="A1744">
        <v>1847</v>
      </c>
      <c r="B1744" t="s">
        <v>4289</v>
      </c>
      <c r="C1744" t="s">
        <v>4290</v>
      </c>
      <c r="D1744" t="s">
        <v>630</v>
      </c>
      <c r="G1744" s="2">
        <v>40452</v>
      </c>
      <c r="H1744" s="2">
        <v>42460</v>
      </c>
      <c r="I1744" t="s">
        <v>218</v>
      </c>
      <c r="J1744" t="s">
        <v>211</v>
      </c>
      <c r="K1744" t="s">
        <v>277</v>
      </c>
      <c r="L1744" t="s">
        <v>213</v>
      </c>
      <c r="O1744">
        <v>0</v>
      </c>
      <c r="Q1744" s="2"/>
      <c r="S1744">
        <v>0</v>
      </c>
      <c r="T1744" t="s">
        <v>213</v>
      </c>
      <c r="W1744" t="s">
        <v>214</v>
      </c>
      <c r="X1744">
        <v>0</v>
      </c>
    </row>
    <row r="1745" spans="1:24" x14ac:dyDescent="0.25">
      <c r="A1745">
        <v>1848</v>
      </c>
      <c r="B1745" t="s">
        <v>4291</v>
      </c>
      <c r="C1745" t="s">
        <v>4292</v>
      </c>
      <c r="D1745" t="s">
        <v>633</v>
      </c>
      <c r="G1745" s="2">
        <v>40452</v>
      </c>
      <c r="H1745" s="2">
        <v>42460</v>
      </c>
      <c r="I1745" t="s">
        <v>218</v>
      </c>
      <c r="J1745" t="s">
        <v>211</v>
      </c>
      <c r="K1745" t="s">
        <v>277</v>
      </c>
      <c r="L1745" t="s">
        <v>213</v>
      </c>
      <c r="O1745">
        <v>0</v>
      </c>
      <c r="Q1745" s="2"/>
      <c r="S1745">
        <v>0</v>
      </c>
      <c r="T1745" t="s">
        <v>213</v>
      </c>
      <c r="W1745" t="s">
        <v>214</v>
      </c>
      <c r="X1745">
        <v>0</v>
      </c>
    </row>
    <row r="1746" spans="1:24" x14ac:dyDescent="0.25">
      <c r="A1746">
        <v>1849</v>
      </c>
      <c r="B1746" t="s">
        <v>4293</v>
      </c>
      <c r="C1746" t="s">
        <v>4294</v>
      </c>
      <c r="D1746" t="s">
        <v>656</v>
      </c>
      <c r="G1746" s="2">
        <v>40452</v>
      </c>
      <c r="H1746" s="2">
        <v>42460</v>
      </c>
      <c r="I1746" t="s">
        <v>226</v>
      </c>
      <c r="J1746" t="s">
        <v>211</v>
      </c>
      <c r="K1746" t="s">
        <v>277</v>
      </c>
      <c r="L1746" t="s">
        <v>213</v>
      </c>
      <c r="O1746">
        <v>0</v>
      </c>
      <c r="Q1746" s="2"/>
      <c r="S1746">
        <v>0</v>
      </c>
      <c r="T1746" t="s">
        <v>213</v>
      </c>
      <c r="W1746" t="s">
        <v>214</v>
      </c>
      <c r="X1746">
        <v>0</v>
      </c>
    </row>
    <row r="1747" spans="1:24" x14ac:dyDescent="0.25">
      <c r="A1747">
        <v>1850</v>
      </c>
      <c r="B1747" t="s">
        <v>4295</v>
      </c>
      <c r="C1747" t="s">
        <v>4296</v>
      </c>
      <c r="D1747" t="s">
        <v>311</v>
      </c>
      <c r="G1747" s="2">
        <v>40452</v>
      </c>
      <c r="H1747" s="2">
        <v>42460</v>
      </c>
      <c r="I1747" t="s">
        <v>226</v>
      </c>
      <c r="J1747" t="s">
        <v>211</v>
      </c>
      <c r="K1747" t="s">
        <v>277</v>
      </c>
      <c r="L1747" t="s">
        <v>213</v>
      </c>
      <c r="O1747">
        <v>1514</v>
      </c>
      <c r="Q1747" s="2"/>
      <c r="S1747">
        <v>0</v>
      </c>
      <c r="T1747" t="s">
        <v>213</v>
      </c>
      <c r="W1747" t="s">
        <v>214</v>
      </c>
      <c r="X1747">
        <v>0</v>
      </c>
    </row>
    <row r="1748" spans="1:24" x14ac:dyDescent="0.25">
      <c r="A1748">
        <v>1851</v>
      </c>
      <c r="B1748" t="s">
        <v>4297</v>
      </c>
      <c r="C1748" t="s">
        <v>4298</v>
      </c>
      <c r="D1748" t="s">
        <v>297</v>
      </c>
      <c r="G1748" s="2">
        <v>40452</v>
      </c>
      <c r="H1748" s="2">
        <v>42460</v>
      </c>
      <c r="I1748" t="s">
        <v>226</v>
      </c>
      <c r="J1748" t="s">
        <v>211</v>
      </c>
      <c r="K1748" t="s">
        <v>277</v>
      </c>
      <c r="L1748" t="s">
        <v>213</v>
      </c>
      <c r="O1748">
        <v>0</v>
      </c>
      <c r="Q1748" s="2"/>
      <c r="S1748">
        <v>0</v>
      </c>
      <c r="T1748" t="s">
        <v>213</v>
      </c>
      <c r="W1748" t="s">
        <v>214</v>
      </c>
      <c r="X1748">
        <v>0</v>
      </c>
    </row>
    <row r="1749" spans="1:24" x14ac:dyDescent="0.25">
      <c r="A1749">
        <v>1852</v>
      </c>
      <c r="B1749" t="s">
        <v>4299</v>
      </c>
      <c r="C1749" t="s">
        <v>4300</v>
      </c>
      <c r="D1749" t="s">
        <v>338</v>
      </c>
      <c r="G1749" s="2">
        <v>40452</v>
      </c>
      <c r="H1749" s="2">
        <v>42460</v>
      </c>
      <c r="I1749" t="s">
        <v>226</v>
      </c>
      <c r="J1749" t="s">
        <v>211</v>
      </c>
      <c r="K1749" t="s">
        <v>277</v>
      </c>
      <c r="L1749" t="s">
        <v>213</v>
      </c>
      <c r="O1749">
        <v>0</v>
      </c>
      <c r="Q1749" s="2"/>
      <c r="S1749">
        <v>0</v>
      </c>
      <c r="T1749" t="s">
        <v>213</v>
      </c>
      <c r="W1749" t="s">
        <v>214</v>
      </c>
      <c r="X1749">
        <v>0</v>
      </c>
    </row>
    <row r="1750" spans="1:24" x14ac:dyDescent="0.25">
      <c r="A1750">
        <v>1853</v>
      </c>
      <c r="B1750" t="s">
        <v>4301</v>
      </c>
      <c r="C1750" t="s">
        <v>4302</v>
      </c>
      <c r="D1750" t="s">
        <v>222</v>
      </c>
      <c r="G1750" s="2">
        <v>40452</v>
      </c>
      <c r="H1750" s="2">
        <v>42460</v>
      </c>
      <c r="I1750" t="s">
        <v>218</v>
      </c>
      <c r="J1750" t="s">
        <v>211</v>
      </c>
      <c r="K1750" t="s">
        <v>282</v>
      </c>
      <c r="L1750" t="s">
        <v>213</v>
      </c>
      <c r="O1750">
        <v>0</v>
      </c>
      <c r="Q1750" s="2"/>
      <c r="S1750">
        <v>0</v>
      </c>
      <c r="T1750" t="s">
        <v>213</v>
      </c>
      <c r="W1750" t="s">
        <v>214</v>
      </c>
      <c r="X1750">
        <v>0</v>
      </c>
    </row>
    <row r="1751" spans="1:24" x14ac:dyDescent="0.25">
      <c r="A1751">
        <v>1854</v>
      </c>
      <c r="B1751" t="s">
        <v>4303</v>
      </c>
      <c r="C1751" t="s">
        <v>4304</v>
      </c>
      <c r="D1751" t="s">
        <v>225</v>
      </c>
      <c r="G1751" s="2">
        <v>40452</v>
      </c>
      <c r="H1751" s="2">
        <v>42460</v>
      </c>
      <c r="I1751" t="s">
        <v>226</v>
      </c>
      <c r="J1751" t="s">
        <v>211</v>
      </c>
      <c r="K1751" t="s">
        <v>282</v>
      </c>
      <c r="L1751" t="s">
        <v>213</v>
      </c>
      <c r="O1751">
        <v>6</v>
      </c>
      <c r="Q1751" s="2"/>
      <c r="S1751">
        <v>0</v>
      </c>
      <c r="T1751" t="s">
        <v>213</v>
      </c>
      <c r="W1751" t="s">
        <v>214</v>
      </c>
      <c r="X1751">
        <v>0</v>
      </c>
    </row>
    <row r="1752" spans="1:24" x14ac:dyDescent="0.25">
      <c r="A1752">
        <v>1855</v>
      </c>
      <c r="B1752" t="s">
        <v>4305</v>
      </c>
      <c r="C1752" t="s">
        <v>4306</v>
      </c>
      <c r="D1752" t="s">
        <v>229</v>
      </c>
      <c r="G1752" s="2">
        <v>40452</v>
      </c>
      <c r="H1752" s="2">
        <v>42460</v>
      </c>
      <c r="I1752" t="s">
        <v>226</v>
      </c>
      <c r="J1752" t="s">
        <v>211</v>
      </c>
      <c r="K1752" t="s">
        <v>282</v>
      </c>
      <c r="L1752" t="s">
        <v>213</v>
      </c>
      <c r="O1752">
        <v>0</v>
      </c>
      <c r="Q1752" s="2"/>
      <c r="S1752">
        <v>0</v>
      </c>
      <c r="T1752" t="s">
        <v>213</v>
      </c>
      <c r="W1752" t="s">
        <v>214</v>
      </c>
      <c r="X1752">
        <v>0</v>
      </c>
    </row>
    <row r="1753" spans="1:24" x14ac:dyDescent="0.25">
      <c r="A1753">
        <v>1856</v>
      </c>
      <c r="B1753" t="s">
        <v>4307</v>
      </c>
      <c r="C1753" t="s">
        <v>4308</v>
      </c>
      <c r="D1753" t="s">
        <v>232</v>
      </c>
      <c r="G1753" s="2">
        <v>40452</v>
      </c>
      <c r="H1753" s="2">
        <v>42460</v>
      </c>
      <c r="I1753" t="s">
        <v>226</v>
      </c>
      <c r="J1753" t="s">
        <v>211</v>
      </c>
      <c r="K1753" t="s">
        <v>282</v>
      </c>
      <c r="L1753" t="s">
        <v>213</v>
      </c>
      <c r="O1753">
        <v>0</v>
      </c>
      <c r="Q1753" s="2"/>
      <c r="S1753">
        <v>0</v>
      </c>
      <c r="T1753" t="s">
        <v>213</v>
      </c>
      <c r="W1753" t="s">
        <v>214</v>
      </c>
      <c r="X1753">
        <v>0</v>
      </c>
    </row>
    <row r="1754" spans="1:24" x14ac:dyDescent="0.25">
      <c r="A1754">
        <v>1857</v>
      </c>
      <c r="B1754" t="s">
        <v>4309</v>
      </c>
      <c r="C1754" t="s">
        <v>4310</v>
      </c>
      <c r="D1754" t="s">
        <v>238</v>
      </c>
      <c r="G1754" s="2">
        <v>40452</v>
      </c>
      <c r="H1754" s="2">
        <v>42460</v>
      </c>
      <c r="I1754" t="s">
        <v>218</v>
      </c>
      <c r="J1754" t="s">
        <v>211</v>
      </c>
      <c r="K1754" t="s">
        <v>282</v>
      </c>
      <c r="L1754" t="s">
        <v>213</v>
      </c>
      <c r="O1754">
        <v>8</v>
      </c>
      <c r="Q1754" s="2"/>
      <c r="S1754">
        <v>0</v>
      </c>
      <c r="T1754" t="s">
        <v>213</v>
      </c>
      <c r="W1754" t="s">
        <v>214</v>
      </c>
      <c r="X1754">
        <v>0</v>
      </c>
    </row>
    <row r="1755" spans="1:24" x14ac:dyDescent="0.25">
      <c r="A1755">
        <v>1858</v>
      </c>
      <c r="B1755" t="s">
        <v>4311</v>
      </c>
      <c r="C1755" t="s">
        <v>4312</v>
      </c>
      <c r="D1755" t="s">
        <v>356</v>
      </c>
      <c r="G1755" s="2">
        <v>40452</v>
      </c>
      <c r="H1755" s="2">
        <v>42460</v>
      </c>
      <c r="I1755" t="s">
        <v>218</v>
      </c>
      <c r="J1755" t="s">
        <v>211</v>
      </c>
      <c r="K1755" t="s">
        <v>282</v>
      </c>
      <c r="L1755" t="s">
        <v>213</v>
      </c>
      <c r="O1755">
        <v>1044</v>
      </c>
      <c r="Q1755" s="2"/>
      <c r="S1755">
        <v>0</v>
      </c>
      <c r="T1755" t="s">
        <v>213</v>
      </c>
      <c r="W1755" t="s">
        <v>214</v>
      </c>
      <c r="X1755">
        <v>0</v>
      </c>
    </row>
    <row r="1756" spans="1:24" x14ac:dyDescent="0.25">
      <c r="A1756">
        <v>1859</v>
      </c>
      <c r="B1756" t="s">
        <v>4313</v>
      </c>
      <c r="C1756" t="s">
        <v>4314</v>
      </c>
      <c r="D1756" t="s">
        <v>235</v>
      </c>
      <c r="G1756" s="2">
        <v>40452</v>
      </c>
      <c r="H1756" s="2">
        <v>42460</v>
      </c>
      <c r="I1756" t="s">
        <v>218</v>
      </c>
      <c r="J1756" t="s">
        <v>211</v>
      </c>
      <c r="K1756" t="s">
        <v>282</v>
      </c>
      <c r="L1756" t="s">
        <v>213</v>
      </c>
      <c r="O1756">
        <v>0</v>
      </c>
      <c r="Q1756" s="2"/>
      <c r="S1756">
        <v>0</v>
      </c>
      <c r="T1756" t="s">
        <v>213</v>
      </c>
      <c r="W1756" t="s">
        <v>214</v>
      </c>
      <c r="X1756">
        <v>0</v>
      </c>
    </row>
    <row r="1757" spans="1:24" x14ac:dyDescent="0.25">
      <c r="A1757">
        <v>1860</v>
      </c>
      <c r="B1757" t="s">
        <v>4315</v>
      </c>
      <c r="C1757" t="s">
        <v>4316</v>
      </c>
      <c r="D1757" t="s">
        <v>630</v>
      </c>
      <c r="G1757" s="2">
        <v>40452</v>
      </c>
      <c r="H1757" s="2">
        <v>42460</v>
      </c>
      <c r="I1757" t="s">
        <v>218</v>
      </c>
      <c r="J1757" t="s">
        <v>211</v>
      </c>
      <c r="K1757" t="s">
        <v>282</v>
      </c>
      <c r="L1757" t="s">
        <v>213</v>
      </c>
      <c r="O1757">
        <v>0</v>
      </c>
      <c r="Q1757" s="2"/>
      <c r="S1757">
        <v>0</v>
      </c>
      <c r="T1757" t="s">
        <v>213</v>
      </c>
      <c r="W1757" t="s">
        <v>214</v>
      </c>
      <c r="X1757">
        <v>0</v>
      </c>
    </row>
    <row r="1758" spans="1:24" x14ac:dyDescent="0.25">
      <c r="A1758">
        <v>1861</v>
      </c>
      <c r="B1758" t="s">
        <v>4317</v>
      </c>
      <c r="C1758" t="s">
        <v>4318</v>
      </c>
      <c r="D1758" t="s">
        <v>633</v>
      </c>
      <c r="G1758" s="2">
        <v>40452</v>
      </c>
      <c r="H1758" s="2">
        <v>42460</v>
      </c>
      <c r="I1758" t="s">
        <v>218</v>
      </c>
      <c r="J1758" t="s">
        <v>211</v>
      </c>
      <c r="K1758" t="s">
        <v>282</v>
      </c>
      <c r="L1758" t="s">
        <v>213</v>
      </c>
      <c r="O1758">
        <v>0</v>
      </c>
      <c r="Q1758" s="2"/>
      <c r="S1758">
        <v>0</v>
      </c>
      <c r="T1758" t="s">
        <v>213</v>
      </c>
      <c r="W1758" t="s">
        <v>214</v>
      </c>
      <c r="X1758">
        <v>0</v>
      </c>
    </row>
    <row r="1759" spans="1:24" x14ac:dyDescent="0.25">
      <c r="A1759">
        <v>1862</v>
      </c>
      <c r="B1759" t="s">
        <v>4319</v>
      </c>
      <c r="C1759" t="s">
        <v>4320</v>
      </c>
      <c r="D1759" t="s">
        <v>656</v>
      </c>
      <c r="G1759" s="2">
        <v>40452</v>
      </c>
      <c r="H1759" s="2">
        <v>42460</v>
      </c>
      <c r="I1759" t="s">
        <v>226</v>
      </c>
      <c r="J1759" t="s">
        <v>211</v>
      </c>
      <c r="K1759" t="s">
        <v>282</v>
      </c>
      <c r="L1759" t="s">
        <v>213</v>
      </c>
      <c r="O1759">
        <v>0</v>
      </c>
      <c r="Q1759" s="2"/>
      <c r="S1759">
        <v>0</v>
      </c>
      <c r="T1759" t="s">
        <v>213</v>
      </c>
      <c r="W1759" t="s">
        <v>214</v>
      </c>
      <c r="X1759">
        <v>0</v>
      </c>
    </row>
    <row r="1760" spans="1:24" x14ac:dyDescent="0.25">
      <c r="A1760">
        <v>1863</v>
      </c>
      <c r="B1760" t="s">
        <v>4321</v>
      </c>
      <c r="C1760" t="s">
        <v>4322</v>
      </c>
      <c r="D1760" t="s">
        <v>311</v>
      </c>
      <c r="G1760" s="2">
        <v>40452</v>
      </c>
      <c r="H1760" s="2">
        <v>42460</v>
      </c>
      <c r="I1760" t="s">
        <v>226</v>
      </c>
      <c r="J1760" t="s">
        <v>211</v>
      </c>
      <c r="K1760" t="s">
        <v>282</v>
      </c>
      <c r="L1760" t="s">
        <v>213</v>
      </c>
      <c r="O1760">
        <v>1514</v>
      </c>
      <c r="Q1760" s="2"/>
      <c r="S1760">
        <v>0</v>
      </c>
      <c r="T1760" t="s">
        <v>213</v>
      </c>
      <c r="W1760" t="s">
        <v>214</v>
      </c>
      <c r="X1760">
        <v>0</v>
      </c>
    </row>
    <row r="1761" spans="1:26" x14ac:dyDescent="0.25">
      <c r="A1761">
        <v>1864</v>
      </c>
      <c r="B1761" t="s">
        <v>4323</v>
      </c>
      <c r="C1761" t="s">
        <v>4324</v>
      </c>
      <c r="D1761" t="s">
        <v>297</v>
      </c>
      <c r="G1761" s="2">
        <v>40452</v>
      </c>
      <c r="H1761" s="2">
        <v>42460</v>
      </c>
      <c r="I1761" t="s">
        <v>226</v>
      </c>
      <c r="J1761" t="s">
        <v>211</v>
      </c>
      <c r="K1761" t="s">
        <v>282</v>
      </c>
      <c r="L1761" t="s">
        <v>213</v>
      </c>
      <c r="O1761">
        <v>0</v>
      </c>
      <c r="Q1761" s="2"/>
      <c r="S1761">
        <v>0</v>
      </c>
      <c r="T1761" t="s">
        <v>213</v>
      </c>
      <c r="W1761" t="s">
        <v>214</v>
      </c>
      <c r="X1761">
        <v>0</v>
      </c>
    </row>
    <row r="1762" spans="1:26" x14ac:dyDescent="0.25">
      <c r="A1762">
        <v>1865</v>
      </c>
      <c r="B1762" t="s">
        <v>4325</v>
      </c>
      <c r="C1762" t="s">
        <v>4326</v>
      </c>
      <c r="D1762" t="s">
        <v>338</v>
      </c>
      <c r="G1762" s="2">
        <v>40452</v>
      </c>
      <c r="H1762" s="2">
        <v>42460</v>
      </c>
      <c r="I1762" t="s">
        <v>226</v>
      </c>
      <c r="J1762" t="s">
        <v>211</v>
      </c>
      <c r="K1762" t="s">
        <v>282</v>
      </c>
      <c r="L1762" t="s">
        <v>213</v>
      </c>
      <c r="O1762">
        <v>0</v>
      </c>
      <c r="Q1762" s="2"/>
      <c r="S1762">
        <v>0</v>
      </c>
      <c r="T1762" t="s">
        <v>213</v>
      </c>
      <c r="W1762" t="s">
        <v>214</v>
      </c>
      <c r="X1762">
        <v>0</v>
      </c>
    </row>
    <row r="1763" spans="1:26" x14ac:dyDescent="0.25">
      <c r="A1763">
        <v>1866</v>
      </c>
      <c r="B1763" t="s">
        <v>4327</v>
      </c>
      <c r="C1763" t="s">
        <v>4328</v>
      </c>
      <c r="D1763" t="s">
        <v>245</v>
      </c>
      <c r="G1763" s="2">
        <v>40575</v>
      </c>
      <c r="H1763" s="2">
        <v>44742</v>
      </c>
      <c r="I1763" t="s">
        <v>226</v>
      </c>
      <c r="J1763" t="s">
        <v>211</v>
      </c>
      <c r="K1763" t="s">
        <v>444</v>
      </c>
      <c r="L1763" t="s">
        <v>213</v>
      </c>
      <c r="O1763">
        <v>4497</v>
      </c>
      <c r="Q1763" s="2"/>
      <c r="S1763">
        <v>0</v>
      </c>
      <c r="T1763" t="s">
        <v>213</v>
      </c>
      <c r="W1763" t="s">
        <v>214</v>
      </c>
      <c r="X1763">
        <v>0</v>
      </c>
    </row>
    <row r="1764" spans="1:26" x14ac:dyDescent="0.25">
      <c r="A1764">
        <v>1867</v>
      </c>
      <c r="B1764" t="s">
        <v>4329</v>
      </c>
      <c r="C1764" t="s">
        <v>4330</v>
      </c>
      <c r="D1764" t="s">
        <v>245</v>
      </c>
      <c r="G1764" s="2">
        <v>39539</v>
      </c>
      <c r="H1764" s="2"/>
      <c r="I1764" t="s">
        <v>226</v>
      </c>
      <c r="J1764" t="s">
        <v>211</v>
      </c>
      <c r="K1764" t="s">
        <v>1283</v>
      </c>
      <c r="L1764" t="s">
        <v>213</v>
      </c>
      <c r="O1764">
        <v>4554</v>
      </c>
      <c r="Q1764" s="2"/>
      <c r="S1764">
        <v>0</v>
      </c>
      <c r="T1764" t="s">
        <v>213</v>
      </c>
      <c r="W1764" t="s">
        <v>214</v>
      </c>
      <c r="X1764">
        <v>0</v>
      </c>
    </row>
    <row r="1765" spans="1:26" x14ac:dyDescent="0.25">
      <c r="A1765">
        <v>1868</v>
      </c>
      <c r="B1765" t="s">
        <v>4331</v>
      </c>
      <c r="C1765" t="s">
        <v>4332</v>
      </c>
      <c r="D1765" t="s">
        <v>389</v>
      </c>
      <c r="F1765" t="s">
        <v>4333</v>
      </c>
      <c r="G1765" s="2">
        <v>29221</v>
      </c>
      <c r="H1765" s="2"/>
      <c r="I1765" t="s">
        <v>226</v>
      </c>
      <c r="J1765" t="s">
        <v>211</v>
      </c>
      <c r="K1765" t="s">
        <v>368</v>
      </c>
      <c r="L1765" t="s">
        <v>213</v>
      </c>
      <c r="M1765" t="s">
        <v>2891</v>
      </c>
      <c r="O1765">
        <v>0</v>
      </c>
      <c r="P1765" t="s">
        <v>392</v>
      </c>
      <c r="Q1765" s="2"/>
      <c r="R1765" t="s">
        <v>4334</v>
      </c>
      <c r="S1765">
        <v>0</v>
      </c>
      <c r="T1765" t="s">
        <v>900</v>
      </c>
      <c r="W1765" t="s">
        <v>214</v>
      </c>
      <c r="X1765">
        <v>0</v>
      </c>
    </row>
    <row r="1766" spans="1:26" x14ac:dyDescent="0.25">
      <c r="A1766">
        <v>1869</v>
      </c>
      <c r="B1766" t="s">
        <v>4335</v>
      </c>
      <c r="C1766" t="s">
        <v>4336</v>
      </c>
      <c r="D1766" t="s">
        <v>245</v>
      </c>
      <c r="G1766" s="2">
        <v>38169</v>
      </c>
      <c r="H1766" s="2"/>
      <c r="I1766" t="s">
        <v>226</v>
      </c>
      <c r="J1766" t="s">
        <v>211</v>
      </c>
      <c r="K1766" t="s">
        <v>1263</v>
      </c>
      <c r="L1766" t="s">
        <v>213</v>
      </c>
      <c r="O1766">
        <v>1868</v>
      </c>
      <c r="Q1766" s="2"/>
      <c r="S1766">
        <v>0</v>
      </c>
      <c r="T1766" t="s">
        <v>213</v>
      </c>
      <c r="W1766" t="s">
        <v>214</v>
      </c>
      <c r="X1766">
        <v>0</v>
      </c>
    </row>
    <row r="1767" spans="1:26" x14ac:dyDescent="0.25">
      <c r="A1767">
        <v>1870</v>
      </c>
      <c r="B1767" t="s">
        <v>4337</v>
      </c>
      <c r="C1767" t="s">
        <v>4338</v>
      </c>
      <c r="D1767" t="s">
        <v>412</v>
      </c>
      <c r="G1767" s="2">
        <v>40575</v>
      </c>
      <c r="H1767" s="2">
        <v>44742</v>
      </c>
      <c r="I1767" t="s">
        <v>226</v>
      </c>
      <c r="J1767" t="s">
        <v>211</v>
      </c>
      <c r="K1767" t="s">
        <v>444</v>
      </c>
      <c r="L1767" t="s">
        <v>213</v>
      </c>
      <c r="O1767">
        <v>4498</v>
      </c>
      <c r="Q1767" s="2"/>
      <c r="S1767">
        <v>0</v>
      </c>
      <c r="T1767" t="s">
        <v>213</v>
      </c>
      <c r="W1767" t="s">
        <v>214</v>
      </c>
      <c r="X1767">
        <v>0</v>
      </c>
    </row>
    <row r="1768" spans="1:26" x14ac:dyDescent="0.25">
      <c r="A1768">
        <v>1961</v>
      </c>
      <c r="B1768" t="s">
        <v>4339</v>
      </c>
      <c r="C1768" t="s">
        <v>4340</v>
      </c>
      <c r="D1768" t="s">
        <v>343</v>
      </c>
      <c r="F1768" t="s">
        <v>4341</v>
      </c>
      <c r="G1768" s="2">
        <v>40269</v>
      </c>
      <c r="H1768" s="2"/>
      <c r="J1768" t="s">
        <v>211</v>
      </c>
      <c r="K1768" t="s">
        <v>381</v>
      </c>
      <c r="L1768" t="s">
        <v>213</v>
      </c>
      <c r="M1768" t="s">
        <v>4342</v>
      </c>
      <c r="O1768">
        <v>0</v>
      </c>
      <c r="P1768" t="s">
        <v>4343</v>
      </c>
      <c r="Q1768" s="2"/>
      <c r="S1768">
        <v>0</v>
      </c>
      <c r="T1768" t="s">
        <v>213</v>
      </c>
      <c r="W1768" t="s">
        <v>214</v>
      </c>
      <c r="X1768">
        <v>0</v>
      </c>
      <c r="Z1768" t="s">
        <v>15737</v>
      </c>
    </row>
    <row r="1769" spans="1:26" x14ac:dyDescent="0.25">
      <c r="A1769">
        <v>1962</v>
      </c>
      <c r="B1769" t="s">
        <v>4344</v>
      </c>
      <c r="C1769" t="s">
        <v>4345</v>
      </c>
      <c r="D1769" t="s">
        <v>343</v>
      </c>
      <c r="F1769" t="s">
        <v>4341</v>
      </c>
      <c r="G1769" s="2">
        <v>40269</v>
      </c>
      <c r="H1769" s="2"/>
      <c r="J1769" t="s">
        <v>211</v>
      </c>
      <c r="K1769" t="s">
        <v>381</v>
      </c>
      <c r="L1769" t="s">
        <v>213</v>
      </c>
      <c r="M1769" t="s">
        <v>4346</v>
      </c>
      <c r="O1769">
        <v>0</v>
      </c>
      <c r="P1769" t="s">
        <v>4347</v>
      </c>
      <c r="Q1769" s="2"/>
      <c r="S1769">
        <v>0</v>
      </c>
      <c r="T1769" t="s">
        <v>213</v>
      </c>
      <c r="W1769" t="s">
        <v>214</v>
      </c>
      <c r="X1769">
        <v>0</v>
      </c>
      <c r="Z1769" t="s">
        <v>15737</v>
      </c>
    </row>
    <row r="1770" spans="1:26" x14ac:dyDescent="0.25">
      <c r="A1770">
        <v>1963</v>
      </c>
      <c r="B1770" t="s">
        <v>4348</v>
      </c>
      <c r="C1770" t="s">
        <v>4349</v>
      </c>
      <c r="D1770" t="s">
        <v>343</v>
      </c>
      <c r="F1770" t="s">
        <v>4341</v>
      </c>
      <c r="G1770" s="2">
        <v>40269</v>
      </c>
      <c r="H1770" s="2"/>
      <c r="J1770" t="s">
        <v>211</v>
      </c>
      <c r="K1770" t="s">
        <v>381</v>
      </c>
      <c r="L1770" t="s">
        <v>213</v>
      </c>
      <c r="M1770" t="s">
        <v>4350</v>
      </c>
      <c r="O1770">
        <v>0</v>
      </c>
      <c r="P1770" t="s">
        <v>4351</v>
      </c>
      <c r="Q1770" s="2"/>
      <c r="S1770">
        <v>0</v>
      </c>
      <c r="T1770" t="s">
        <v>213</v>
      </c>
      <c r="W1770" t="s">
        <v>214</v>
      </c>
      <c r="X1770">
        <v>0</v>
      </c>
      <c r="Z1770" t="s">
        <v>15737</v>
      </c>
    </row>
    <row r="1771" spans="1:26" x14ac:dyDescent="0.25">
      <c r="A1771">
        <v>1964</v>
      </c>
      <c r="B1771" t="s">
        <v>4352</v>
      </c>
      <c r="C1771" t="s">
        <v>4353</v>
      </c>
      <c r="D1771" t="s">
        <v>343</v>
      </c>
      <c r="F1771" t="s">
        <v>4341</v>
      </c>
      <c r="G1771" s="2">
        <v>40269</v>
      </c>
      <c r="H1771" s="2"/>
      <c r="J1771" t="s">
        <v>211</v>
      </c>
      <c r="K1771" t="s">
        <v>381</v>
      </c>
      <c r="L1771" t="s">
        <v>213</v>
      </c>
      <c r="M1771" t="s">
        <v>4354</v>
      </c>
      <c r="O1771">
        <v>0</v>
      </c>
      <c r="P1771" t="s">
        <v>4355</v>
      </c>
      <c r="Q1771" s="2"/>
      <c r="S1771">
        <v>0</v>
      </c>
      <c r="T1771" t="s">
        <v>213</v>
      </c>
      <c r="W1771" t="s">
        <v>214</v>
      </c>
      <c r="X1771">
        <v>0</v>
      </c>
      <c r="Z1771" t="s">
        <v>15737</v>
      </c>
    </row>
    <row r="1772" spans="1:26" x14ac:dyDescent="0.25">
      <c r="A1772">
        <v>1978</v>
      </c>
      <c r="B1772" t="s">
        <v>4356</v>
      </c>
      <c r="C1772" t="s">
        <v>4357</v>
      </c>
      <c r="D1772" t="s">
        <v>1722</v>
      </c>
      <c r="E1772" t="s">
        <v>4358</v>
      </c>
      <c r="G1772" s="2">
        <v>32874</v>
      </c>
      <c r="H1772" s="2"/>
      <c r="J1772" t="s">
        <v>211</v>
      </c>
      <c r="K1772" t="s">
        <v>1724</v>
      </c>
      <c r="L1772" t="s">
        <v>213</v>
      </c>
      <c r="O1772">
        <v>6609</v>
      </c>
      <c r="Q1772" s="2"/>
      <c r="S1772">
        <v>0</v>
      </c>
      <c r="T1772" t="s">
        <v>213</v>
      </c>
      <c r="W1772" t="s">
        <v>214</v>
      </c>
      <c r="X1772">
        <v>0</v>
      </c>
    </row>
    <row r="1773" spans="1:26" x14ac:dyDescent="0.25">
      <c r="A1773">
        <v>2014</v>
      </c>
      <c r="B1773" t="s">
        <v>4359</v>
      </c>
      <c r="C1773" t="s">
        <v>4360</v>
      </c>
      <c r="D1773" t="s">
        <v>241</v>
      </c>
      <c r="G1773" s="2">
        <v>37165</v>
      </c>
      <c r="H1773" s="2"/>
      <c r="I1773" t="s">
        <v>226</v>
      </c>
      <c r="J1773" t="s">
        <v>211</v>
      </c>
      <c r="K1773" t="s">
        <v>4361</v>
      </c>
      <c r="L1773" t="s">
        <v>213</v>
      </c>
      <c r="M1773" t="s">
        <v>1241</v>
      </c>
      <c r="O1773">
        <v>0</v>
      </c>
      <c r="Q1773" s="2"/>
      <c r="S1773">
        <v>0</v>
      </c>
      <c r="T1773" t="s">
        <v>213</v>
      </c>
      <c r="W1773" t="s">
        <v>214</v>
      </c>
      <c r="X1773">
        <v>0</v>
      </c>
    </row>
    <row r="1774" spans="1:26" x14ac:dyDescent="0.25">
      <c r="A1774">
        <v>2015</v>
      </c>
      <c r="B1774" t="s">
        <v>4362</v>
      </c>
      <c r="C1774" t="s">
        <v>4363</v>
      </c>
      <c r="D1774" t="s">
        <v>241</v>
      </c>
      <c r="G1774" s="2">
        <v>38145</v>
      </c>
      <c r="H1774" s="2">
        <v>41670</v>
      </c>
      <c r="I1774" t="s">
        <v>226</v>
      </c>
      <c r="J1774" t="s">
        <v>211</v>
      </c>
      <c r="K1774" t="s">
        <v>4364</v>
      </c>
      <c r="L1774" t="s">
        <v>213</v>
      </c>
      <c r="M1774" t="s">
        <v>1241</v>
      </c>
      <c r="O1774">
        <v>0</v>
      </c>
      <c r="Q1774" s="2"/>
      <c r="S1774">
        <v>0</v>
      </c>
      <c r="T1774" t="s">
        <v>213</v>
      </c>
      <c r="W1774" t="s">
        <v>214</v>
      </c>
      <c r="X1774">
        <v>0</v>
      </c>
    </row>
    <row r="1775" spans="1:26" x14ac:dyDescent="0.25">
      <c r="A1775">
        <v>2016</v>
      </c>
      <c r="B1775" t="s">
        <v>4365</v>
      </c>
      <c r="C1775" t="s">
        <v>4366</v>
      </c>
      <c r="D1775" t="s">
        <v>241</v>
      </c>
      <c r="G1775" s="2">
        <v>38243</v>
      </c>
      <c r="H1775" s="2">
        <v>42787</v>
      </c>
      <c r="I1775" t="s">
        <v>226</v>
      </c>
      <c r="J1775" t="s">
        <v>211</v>
      </c>
      <c r="K1775" t="s">
        <v>4367</v>
      </c>
      <c r="L1775" t="s">
        <v>213</v>
      </c>
      <c r="M1775" t="s">
        <v>1241</v>
      </c>
      <c r="O1775">
        <v>0</v>
      </c>
      <c r="Q1775" s="2"/>
      <c r="S1775">
        <v>0</v>
      </c>
      <c r="T1775" t="s">
        <v>213</v>
      </c>
      <c r="W1775" t="s">
        <v>214</v>
      </c>
      <c r="X1775">
        <v>0</v>
      </c>
    </row>
    <row r="1776" spans="1:26" x14ac:dyDescent="0.25">
      <c r="A1776">
        <v>2017</v>
      </c>
      <c r="B1776" t="s">
        <v>4368</v>
      </c>
      <c r="C1776" t="s">
        <v>4369</v>
      </c>
      <c r="D1776" t="s">
        <v>241</v>
      </c>
      <c r="G1776" s="2">
        <v>38315</v>
      </c>
      <c r="H1776" s="2">
        <v>44074</v>
      </c>
      <c r="I1776" t="s">
        <v>226</v>
      </c>
      <c r="J1776" t="s">
        <v>211</v>
      </c>
      <c r="K1776" t="s">
        <v>4370</v>
      </c>
      <c r="L1776" t="s">
        <v>213</v>
      </c>
      <c r="M1776" t="s">
        <v>1241</v>
      </c>
      <c r="O1776">
        <v>0</v>
      </c>
      <c r="Q1776" s="2"/>
      <c r="S1776">
        <v>0</v>
      </c>
      <c r="T1776" t="s">
        <v>213</v>
      </c>
      <c r="W1776" t="s">
        <v>214</v>
      </c>
      <c r="X1776">
        <v>0</v>
      </c>
    </row>
    <row r="1777" spans="1:24" x14ac:dyDescent="0.25">
      <c r="A1777">
        <v>2018</v>
      </c>
      <c r="B1777" t="s">
        <v>4371</v>
      </c>
      <c r="C1777" t="s">
        <v>4372</v>
      </c>
      <c r="D1777" t="s">
        <v>241</v>
      </c>
      <c r="G1777" s="2">
        <v>38321</v>
      </c>
      <c r="H1777" s="2">
        <v>41029</v>
      </c>
      <c r="I1777" t="s">
        <v>226</v>
      </c>
      <c r="J1777" t="s">
        <v>211</v>
      </c>
      <c r="K1777" t="s">
        <v>4373</v>
      </c>
      <c r="L1777" t="s">
        <v>213</v>
      </c>
      <c r="M1777" t="s">
        <v>1241</v>
      </c>
      <c r="O1777">
        <v>0</v>
      </c>
      <c r="Q1777" s="2"/>
      <c r="S1777">
        <v>0</v>
      </c>
      <c r="T1777" t="s">
        <v>213</v>
      </c>
      <c r="W1777" t="s">
        <v>214</v>
      </c>
      <c r="X1777">
        <v>0</v>
      </c>
    </row>
    <row r="1778" spans="1:24" x14ac:dyDescent="0.25">
      <c r="A1778">
        <v>2019</v>
      </c>
      <c r="B1778" t="s">
        <v>4374</v>
      </c>
      <c r="C1778" t="s">
        <v>4375</v>
      </c>
      <c r="D1778" t="s">
        <v>241</v>
      </c>
      <c r="G1778" s="2">
        <v>37165</v>
      </c>
      <c r="H1778" s="2"/>
      <c r="I1778" t="s">
        <v>226</v>
      </c>
      <c r="J1778" t="s">
        <v>211</v>
      </c>
      <c r="K1778" t="s">
        <v>4376</v>
      </c>
      <c r="L1778" t="s">
        <v>213</v>
      </c>
      <c r="M1778" t="s">
        <v>1241</v>
      </c>
      <c r="O1778">
        <v>0</v>
      </c>
      <c r="Q1778" s="2"/>
      <c r="S1778">
        <v>0</v>
      </c>
      <c r="T1778" t="s">
        <v>213</v>
      </c>
      <c r="W1778" t="s">
        <v>214</v>
      </c>
      <c r="X1778">
        <v>0</v>
      </c>
    </row>
    <row r="1779" spans="1:24" x14ac:dyDescent="0.25">
      <c r="A1779">
        <v>2020</v>
      </c>
      <c r="B1779" t="s">
        <v>4377</v>
      </c>
      <c r="C1779" t="s">
        <v>4378</v>
      </c>
      <c r="D1779" t="s">
        <v>241</v>
      </c>
      <c r="G1779" s="2">
        <v>30117</v>
      </c>
      <c r="H1779" s="2">
        <v>41759</v>
      </c>
      <c r="I1779" t="s">
        <v>226</v>
      </c>
      <c r="J1779" t="s">
        <v>211</v>
      </c>
      <c r="K1779" t="s">
        <v>4379</v>
      </c>
      <c r="L1779" t="s">
        <v>213</v>
      </c>
      <c r="M1779" t="s">
        <v>1241</v>
      </c>
      <c r="O1779">
        <v>0</v>
      </c>
      <c r="Q1779" s="2"/>
      <c r="S1779">
        <v>0</v>
      </c>
      <c r="T1779" t="s">
        <v>213</v>
      </c>
      <c r="W1779" t="s">
        <v>214</v>
      </c>
      <c r="X1779">
        <v>0</v>
      </c>
    </row>
    <row r="1780" spans="1:24" x14ac:dyDescent="0.25">
      <c r="A1780">
        <v>2021</v>
      </c>
      <c r="B1780" t="s">
        <v>4380</v>
      </c>
      <c r="C1780" t="s">
        <v>4381</v>
      </c>
      <c r="D1780" t="s">
        <v>241</v>
      </c>
      <c r="G1780" s="2">
        <v>38533</v>
      </c>
      <c r="H1780" s="2"/>
      <c r="I1780" t="s">
        <v>226</v>
      </c>
      <c r="J1780" t="s">
        <v>211</v>
      </c>
      <c r="K1780" t="s">
        <v>4382</v>
      </c>
      <c r="L1780" t="s">
        <v>213</v>
      </c>
      <c r="M1780" t="s">
        <v>1241</v>
      </c>
      <c r="O1780">
        <v>0</v>
      </c>
      <c r="Q1780" s="2"/>
      <c r="S1780">
        <v>0</v>
      </c>
      <c r="T1780" t="s">
        <v>213</v>
      </c>
      <c r="W1780" t="s">
        <v>214</v>
      </c>
      <c r="X1780">
        <v>0</v>
      </c>
    </row>
    <row r="1781" spans="1:24" x14ac:dyDescent="0.25">
      <c r="A1781">
        <v>2022</v>
      </c>
      <c r="B1781" t="s">
        <v>4383</v>
      </c>
      <c r="C1781" t="s">
        <v>4384</v>
      </c>
      <c r="D1781" t="s">
        <v>241</v>
      </c>
      <c r="G1781" s="2">
        <v>38538</v>
      </c>
      <c r="H1781" s="2">
        <v>41639</v>
      </c>
      <c r="I1781" t="s">
        <v>226</v>
      </c>
      <c r="J1781" t="s">
        <v>211</v>
      </c>
      <c r="K1781" t="s">
        <v>4385</v>
      </c>
      <c r="L1781" t="s">
        <v>213</v>
      </c>
      <c r="M1781" t="s">
        <v>1241</v>
      </c>
      <c r="O1781">
        <v>0</v>
      </c>
      <c r="Q1781" s="2"/>
      <c r="S1781">
        <v>0</v>
      </c>
      <c r="T1781" t="s">
        <v>213</v>
      </c>
      <c r="W1781" t="s">
        <v>214</v>
      </c>
      <c r="X1781">
        <v>0</v>
      </c>
    </row>
    <row r="1782" spans="1:24" x14ac:dyDescent="0.25">
      <c r="A1782">
        <v>2023</v>
      </c>
      <c r="B1782" t="s">
        <v>4386</v>
      </c>
      <c r="C1782" t="s">
        <v>4387</v>
      </c>
      <c r="D1782" t="s">
        <v>241</v>
      </c>
      <c r="G1782" s="2">
        <v>38553</v>
      </c>
      <c r="H1782" s="2"/>
      <c r="I1782" t="s">
        <v>226</v>
      </c>
      <c r="J1782" t="s">
        <v>211</v>
      </c>
      <c r="K1782" t="s">
        <v>4388</v>
      </c>
      <c r="L1782" t="s">
        <v>213</v>
      </c>
      <c r="M1782" t="s">
        <v>4389</v>
      </c>
      <c r="O1782">
        <v>0</v>
      </c>
      <c r="Q1782" s="2"/>
      <c r="S1782">
        <v>0</v>
      </c>
      <c r="T1782" t="s">
        <v>213</v>
      </c>
      <c r="W1782" t="s">
        <v>214</v>
      </c>
      <c r="X1782">
        <v>0</v>
      </c>
    </row>
    <row r="1783" spans="1:24" x14ac:dyDescent="0.25">
      <c r="A1783">
        <v>2024</v>
      </c>
      <c r="B1783" t="s">
        <v>4390</v>
      </c>
      <c r="C1783" t="s">
        <v>4391</v>
      </c>
      <c r="D1783" t="s">
        <v>241</v>
      </c>
      <c r="G1783" s="2">
        <v>38553</v>
      </c>
      <c r="H1783" s="2"/>
      <c r="I1783" t="s">
        <v>226</v>
      </c>
      <c r="J1783" t="s">
        <v>211</v>
      </c>
      <c r="K1783" t="s">
        <v>4392</v>
      </c>
      <c r="L1783" t="s">
        <v>213</v>
      </c>
      <c r="M1783" t="s">
        <v>4389</v>
      </c>
      <c r="O1783">
        <v>0</v>
      </c>
      <c r="Q1783" s="2"/>
      <c r="S1783">
        <v>0</v>
      </c>
      <c r="T1783" t="s">
        <v>213</v>
      </c>
      <c r="W1783" t="s">
        <v>214</v>
      </c>
      <c r="X1783">
        <v>0</v>
      </c>
    </row>
    <row r="1784" spans="1:24" x14ac:dyDescent="0.25">
      <c r="A1784">
        <v>2025</v>
      </c>
      <c r="B1784" t="s">
        <v>4393</v>
      </c>
      <c r="C1784" t="s">
        <v>4394</v>
      </c>
      <c r="D1784" t="s">
        <v>241</v>
      </c>
      <c r="F1784" t="s">
        <v>4395</v>
      </c>
      <c r="G1784" s="2">
        <v>30176</v>
      </c>
      <c r="H1784" s="2">
        <v>46053</v>
      </c>
      <c r="I1784" t="s">
        <v>226</v>
      </c>
      <c r="J1784" t="s">
        <v>211</v>
      </c>
      <c r="K1784" t="s">
        <v>4396</v>
      </c>
      <c r="L1784" t="s">
        <v>213</v>
      </c>
      <c r="M1784" t="s">
        <v>1241</v>
      </c>
      <c r="O1784">
        <v>0</v>
      </c>
      <c r="Q1784" s="2"/>
      <c r="S1784">
        <v>0</v>
      </c>
      <c r="T1784" t="s">
        <v>213</v>
      </c>
      <c r="W1784" t="s">
        <v>214</v>
      </c>
      <c r="X1784">
        <v>0</v>
      </c>
    </row>
    <row r="1785" spans="1:24" x14ac:dyDescent="0.25">
      <c r="A1785">
        <v>2026</v>
      </c>
      <c r="B1785" t="s">
        <v>4397</v>
      </c>
      <c r="C1785" t="s">
        <v>4398</v>
      </c>
      <c r="D1785" t="s">
        <v>241</v>
      </c>
      <c r="G1785" s="2">
        <v>37165</v>
      </c>
      <c r="H1785" s="2">
        <v>41060</v>
      </c>
      <c r="I1785" t="s">
        <v>226</v>
      </c>
      <c r="J1785" t="s">
        <v>211</v>
      </c>
      <c r="K1785" t="s">
        <v>4399</v>
      </c>
      <c r="L1785" t="s">
        <v>213</v>
      </c>
      <c r="M1785" t="s">
        <v>1241</v>
      </c>
      <c r="O1785">
        <v>0</v>
      </c>
      <c r="Q1785" s="2"/>
      <c r="S1785">
        <v>0</v>
      </c>
      <c r="T1785" t="s">
        <v>213</v>
      </c>
      <c r="W1785" t="s">
        <v>214</v>
      </c>
      <c r="X1785">
        <v>0</v>
      </c>
    </row>
    <row r="1786" spans="1:24" x14ac:dyDescent="0.25">
      <c r="A1786">
        <v>2027</v>
      </c>
      <c r="B1786" t="s">
        <v>4400</v>
      </c>
      <c r="C1786" t="s">
        <v>4401</v>
      </c>
      <c r="D1786" t="s">
        <v>241</v>
      </c>
      <c r="G1786" s="2">
        <v>38861</v>
      </c>
      <c r="H1786" s="2">
        <v>44286</v>
      </c>
      <c r="I1786" t="s">
        <v>226</v>
      </c>
      <c r="J1786" t="s">
        <v>211</v>
      </c>
      <c r="K1786" t="s">
        <v>4402</v>
      </c>
      <c r="L1786" t="s">
        <v>213</v>
      </c>
      <c r="M1786" t="s">
        <v>1241</v>
      </c>
      <c r="O1786">
        <v>0</v>
      </c>
      <c r="Q1786" s="2"/>
      <c r="S1786">
        <v>0</v>
      </c>
      <c r="T1786" t="s">
        <v>213</v>
      </c>
      <c r="W1786" t="s">
        <v>214</v>
      </c>
      <c r="X1786">
        <v>0</v>
      </c>
    </row>
    <row r="1787" spans="1:24" x14ac:dyDescent="0.25">
      <c r="A1787">
        <v>2028</v>
      </c>
      <c r="B1787" t="s">
        <v>4403</v>
      </c>
      <c r="C1787" t="s">
        <v>4404</v>
      </c>
      <c r="D1787" t="s">
        <v>241</v>
      </c>
      <c r="G1787" s="2">
        <v>38974</v>
      </c>
      <c r="H1787" s="2">
        <v>41243</v>
      </c>
      <c r="I1787" t="s">
        <v>226</v>
      </c>
      <c r="J1787" t="s">
        <v>211</v>
      </c>
      <c r="K1787" t="s">
        <v>4405</v>
      </c>
      <c r="L1787" t="s">
        <v>213</v>
      </c>
      <c r="M1787" t="s">
        <v>1241</v>
      </c>
      <c r="O1787">
        <v>0</v>
      </c>
      <c r="Q1787" s="2"/>
      <c r="S1787">
        <v>0</v>
      </c>
      <c r="T1787" t="s">
        <v>213</v>
      </c>
      <c r="W1787" t="s">
        <v>214</v>
      </c>
      <c r="X1787">
        <v>0</v>
      </c>
    </row>
    <row r="1788" spans="1:24" x14ac:dyDescent="0.25">
      <c r="A1788">
        <v>2029</v>
      </c>
      <c r="B1788" t="s">
        <v>4406</v>
      </c>
      <c r="C1788" t="s">
        <v>4407</v>
      </c>
      <c r="D1788" t="s">
        <v>241</v>
      </c>
      <c r="G1788" s="2">
        <v>39182</v>
      </c>
      <c r="H1788" s="2"/>
      <c r="I1788" t="s">
        <v>226</v>
      </c>
      <c r="J1788" t="s">
        <v>211</v>
      </c>
      <c r="K1788" t="s">
        <v>4408</v>
      </c>
      <c r="L1788" t="s">
        <v>213</v>
      </c>
      <c r="M1788" t="s">
        <v>1241</v>
      </c>
      <c r="O1788">
        <v>0</v>
      </c>
      <c r="Q1788" s="2"/>
      <c r="S1788">
        <v>0</v>
      </c>
      <c r="T1788" t="s">
        <v>213</v>
      </c>
      <c r="W1788" t="s">
        <v>214</v>
      </c>
      <c r="X1788">
        <v>0</v>
      </c>
    </row>
    <row r="1789" spans="1:24" x14ac:dyDescent="0.25">
      <c r="A1789">
        <v>2031</v>
      </c>
      <c r="B1789" t="s">
        <v>4409</v>
      </c>
      <c r="C1789" t="s">
        <v>4410</v>
      </c>
      <c r="D1789" t="s">
        <v>241</v>
      </c>
      <c r="G1789" s="2">
        <v>39471</v>
      </c>
      <c r="H1789" s="2">
        <v>41394</v>
      </c>
      <c r="I1789" t="s">
        <v>226</v>
      </c>
      <c r="J1789" t="s">
        <v>211</v>
      </c>
      <c r="K1789" t="s">
        <v>4411</v>
      </c>
      <c r="L1789" t="s">
        <v>213</v>
      </c>
      <c r="M1789" t="s">
        <v>1241</v>
      </c>
      <c r="O1789">
        <v>0</v>
      </c>
      <c r="Q1789" s="2"/>
      <c r="S1789">
        <v>0</v>
      </c>
      <c r="T1789" t="s">
        <v>213</v>
      </c>
      <c r="W1789" t="s">
        <v>214</v>
      </c>
      <c r="X1789">
        <v>0</v>
      </c>
    </row>
    <row r="1790" spans="1:24" x14ac:dyDescent="0.25">
      <c r="A1790">
        <v>2032</v>
      </c>
      <c r="B1790" t="s">
        <v>4412</v>
      </c>
      <c r="C1790" t="s">
        <v>4413</v>
      </c>
      <c r="D1790" t="s">
        <v>241</v>
      </c>
      <c r="G1790" s="2">
        <v>39561</v>
      </c>
      <c r="H1790" s="2"/>
      <c r="I1790" t="s">
        <v>226</v>
      </c>
      <c r="J1790" t="s">
        <v>211</v>
      </c>
      <c r="K1790" t="s">
        <v>4414</v>
      </c>
      <c r="L1790" t="s">
        <v>213</v>
      </c>
      <c r="M1790" t="s">
        <v>1241</v>
      </c>
      <c r="O1790">
        <v>0</v>
      </c>
      <c r="Q1790" s="2"/>
      <c r="S1790">
        <v>0</v>
      </c>
      <c r="T1790" t="s">
        <v>213</v>
      </c>
      <c r="W1790" t="s">
        <v>214</v>
      </c>
      <c r="X1790">
        <v>0</v>
      </c>
    </row>
    <row r="1791" spans="1:24" x14ac:dyDescent="0.25">
      <c r="A1791">
        <v>1803</v>
      </c>
      <c r="B1791" t="s">
        <v>4415</v>
      </c>
      <c r="C1791" t="s">
        <v>4416</v>
      </c>
      <c r="D1791" t="s">
        <v>389</v>
      </c>
      <c r="E1791" t="s">
        <v>4417</v>
      </c>
      <c r="G1791" s="2">
        <v>40575</v>
      </c>
      <c r="H1791" s="2">
        <v>44255</v>
      </c>
      <c r="J1791" t="s">
        <v>211</v>
      </c>
      <c r="K1791" t="s">
        <v>2067</v>
      </c>
      <c r="L1791" t="s">
        <v>213</v>
      </c>
      <c r="M1791" t="s">
        <v>4418</v>
      </c>
      <c r="O1791">
        <v>0</v>
      </c>
      <c r="P1791" t="s">
        <v>4419</v>
      </c>
      <c r="Q1791" s="2"/>
      <c r="R1791" t="s">
        <v>4416</v>
      </c>
      <c r="S1791">
        <v>0</v>
      </c>
      <c r="T1791" t="s">
        <v>213</v>
      </c>
      <c r="W1791" t="s">
        <v>214</v>
      </c>
      <c r="X1791">
        <v>0</v>
      </c>
    </row>
    <row r="1792" spans="1:24" x14ac:dyDescent="0.25">
      <c r="A1792">
        <v>1834</v>
      </c>
      <c r="B1792" t="s">
        <v>4420</v>
      </c>
      <c r="C1792" t="s">
        <v>4421</v>
      </c>
      <c r="D1792" t="s">
        <v>241</v>
      </c>
      <c r="G1792" s="2">
        <v>43282</v>
      </c>
      <c r="H1792" s="2"/>
      <c r="I1792" t="s">
        <v>226</v>
      </c>
      <c r="J1792" t="s">
        <v>211</v>
      </c>
      <c r="K1792" t="s">
        <v>2917</v>
      </c>
      <c r="L1792" t="s">
        <v>213</v>
      </c>
      <c r="O1792">
        <v>0</v>
      </c>
      <c r="Q1792" s="2">
        <v>39083</v>
      </c>
      <c r="S1792">
        <v>0</v>
      </c>
      <c r="T1792" t="s">
        <v>213</v>
      </c>
      <c r="W1792" t="s">
        <v>214</v>
      </c>
      <c r="X1792">
        <v>0</v>
      </c>
    </row>
    <row r="1793" spans="1:24" x14ac:dyDescent="0.25">
      <c r="A1793">
        <v>1871</v>
      </c>
      <c r="B1793" t="s">
        <v>4422</v>
      </c>
      <c r="C1793" t="s">
        <v>4423</v>
      </c>
      <c r="D1793" t="s">
        <v>1722</v>
      </c>
      <c r="G1793" s="2">
        <v>37561</v>
      </c>
      <c r="H1793" s="2"/>
      <c r="J1793" t="s">
        <v>211</v>
      </c>
      <c r="K1793" t="s">
        <v>1724</v>
      </c>
      <c r="L1793" t="s">
        <v>213</v>
      </c>
      <c r="O1793">
        <v>1674</v>
      </c>
      <c r="Q1793" s="2"/>
      <c r="S1793">
        <v>0</v>
      </c>
      <c r="T1793" t="s">
        <v>213</v>
      </c>
      <c r="W1793" t="s">
        <v>214</v>
      </c>
      <c r="X1793">
        <v>0</v>
      </c>
    </row>
    <row r="1794" spans="1:24" x14ac:dyDescent="0.25">
      <c r="A1794">
        <v>1872</v>
      </c>
      <c r="B1794" t="s">
        <v>4424</v>
      </c>
      <c r="C1794" t="s">
        <v>4425</v>
      </c>
      <c r="D1794" t="s">
        <v>241</v>
      </c>
      <c r="G1794" s="2">
        <v>37773</v>
      </c>
      <c r="H1794" s="2">
        <v>39325</v>
      </c>
      <c r="I1794" t="s">
        <v>226</v>
      </c>
      <c r="J1794" t="s">
        <v>211</v>
      </c>
      <c r="K1794" t="s">
        <v>4426</v>
      </c>
      <c r="L1794" t="s">
        <v>213</v>
      </c>
      <c r="O1794">
        <v>0</v>
      </c>
      <c r="Q1794" s="2"/>
      <c r="S1794">
        <v>0</v>
      </c>
      <c r="T1794" t="s">
        <v>213</v>
      </c>
      <c r="W1794" t="s">
        <v>214</v>
      </c>
      <c r="X1794">
        <v>0</v>
      </c>
    </row>
    <row r="1795" spans="1:24" x14ac:dyDescent="0.25">
      <c r="A1795">
        <v>1992</v>
      </c>
      <c r="B1795" t="s">
        <v>4427</v>
      </c>
      <c r="C1795" t="s">
        <v>4428</v>
      </c>
      <c r="D1795" t="s">
        <v>256</v>
      </c>
      <c r="G1795" s="2">
        <v>38169</v>
      </c>
      <c r="H1795" s="2">
        <v>41364</v>
      </c>
      <c r="I1795" t="s">
        <v>226</v>
      </c>
      <c r="J1795" t="s">
        <v>211</v>
      </c>
      <c r="K1795" t="s">
        <v>470</v>
      </c>
      <c r="L1795" t="s">
        <v>213</v>
      </c>
      <c r="O1795">
        <v>0</v>
      </c>
      <c r="Q1795" s="2"/>
      <c r="S1795">
        <v>0</v>
      </c>
      <c r="T1795" t="s">
        <v>213</v>
      </c>
      <c r="W1795" t="s">
        <v>214</v>
      </c>
      <c r="X1795">
        <v>0</v>
      </c>
    </row>
    <row r="1796" spans="1:24" x14ac:dyDescent="0.25">
      <c r="A1796">
        <v>1993</v>
      </c>
      <c r="B1796" t="s">
        <v>4429</v>
      </c>
      <c r="C1796" t="s">
        <v>4430</v>
      </c>
      <c r="D1796" t="s">
        <v>210</v>
      </c>
      <c r="G1796" s="2">
        <v>37165</v>
      </c>
      <c r="H1796" s="2">
        <v>41364</v>
      </c>
      <c r="J1796" t="s">
        <v>211</v>
      </c>
      <c r="K1796" t="s">
        <v>470</v>
      </c>
      <c r="L1796" t="s">
        <v>213</v>
      </c>
      <c r="O1796">
        <v>0</v>
      </c>
      <c r="Q1796" s="2"/>
      <c r="S1796">
        <v>0</v>
      </c>
      <c r="T1796" t="s">
        <v>213</v>
      </c>
      <c r="W1796" t="s">
        <v>214</v>
      </c>
      <c r="X1796">
        <v>0</v>
      </c>
    </row>
    <row r="1797" spans="1:24" x14ac:dyDescent="0.25">
      <c r="A1797">
        <v>2033</v>
      </c>
      <c r="B1797" t="s">
        <v>4431</v>
      </c>
      <c r="C1797" t="s">
        <v>4432</v>
      </c>
      <c r="D1797" t="s">
        <v>241</v>
      </c>
      <c r="G1797" s="2">
        <v>37165</v>
      </c>
      <c r="H1797" s="2">
        <v>42991</v>
      </c>
      <c r="I1797" t="s">
        <v>226</v>
      </c>
      <c r="J1797" t="s">
        <v>211</v>
      </c>
      <c r="K1797" t="s">
        <v>4433</v>
      </c>
      <c r="L1797" t="s">
        <v>213</v>
      </c>
      <c r="M1797" t="s">
        <v>1241</v>
      </c>
      <c r="O1797">
        <v>0</v>
      </c>
      <c r="Q1797" s="2"/>
      <c r="S1797">
        <v>0</v>
      </c>
      <c r="T1797" t="s">
        <v>213</v>
      </c>
      <c r="W1797" t="s">
        <v>214</v>
      </c>
      <c r="X1797">
        <v>0</v>
      </c>
    </row>
    <row r="1798" spans="1:24" x14ac:dyDescent="0.25">
      <c r="A1798">
        <v>2034</v>
      </c>
      <c r="B1798" t="s">
        <v>4434</v>
      </c>
      <c r="C1798" t="s">
        <v>4435</v>
      </c>
      <c r="D1798" t="s">
        <v>241</v>
      </c>
      <c r="G1798" s="2">
        <v>39680</v>
      </c>
      <c r="H1798" s="2">
        <v>40694</v>
      </c>
      <c r="I1798" t="s">
        <v>226</v>
      </c>
      <c r="J1798" t="s">
        <v>211</v>
      </c>
      <c r="K1798" t="s">
        <v>4436</v>
      </c>
      <c r="L1798" t="s">
        <v>213</v>
      </c>
      <c r="M1798" t="s">
        <v>1241</v>
      </c>
      <c r="O1798">
        <v>0</v>
      </c>
      <c r="Q1798" s="2"/>
      <c r="S1798">
        <v>0</v>
      </c>
      <c r="T1798" t="s">
        <v>213</v>
      </c>
      <c r="W1798" t="s">
        <v>214</v>
      </c>
      <c r="X1798">
        <v>0</v>
      </c>
    </row>
    <row r="1799" spans="1:24" x14ac:dyDescent="0.25">
      <c r="A1799">
        <v>2035</v>
      </c>
      <c r="B1799" t="s">
        <v>4437</v>
      </c>
      <c r="C1799" t="s">
        <v>4438</v>
      </c>
      <c r="D1799" t="s">
        <v>241</v>
      </c>
      <c r="G1799" s="2">
        <v>39703</v>
      </c>
      <c r="H1799" s="2"/>
      <c r="I1799" t="s">
        <v>226</v>
      </c>
      <c r="J1799" t="s">
        <v>211</v>
      </c>
      <c r="K1799" t="s">
        <v>4439</v>
      </c>
      <c r="L1799" t="s">
        <v>213</v>
      </c>
      <c r="M1799" t="s">
        <v>1241</v>
      </c>
      <c r="O1799">
        <v>0</v>
      </c>
      <c r="Q1799" s="2"/>
      <c r="S1799">
        <v>0</v>
      </c>
      <c r="T1799" t="s">
        <v>213</v>
      </c>
      <c r="W1799" t="s">
        <v>214</v>
      </c>
      <c r="X1799">
        <v>0</v>
      </c>
    </row>
    <row r="1800" spans="1:24" x14ac:dyDescent="0.25">
      <c r="A1800">
        <v>2036</v>
      </c>
      <c r="B1800" t="s">
        <v>4440</v>
      </c>
      <c r="C1800" t="s">
        <v>4441</v>
      </c>
      <c r="D1800" t="s">
        <v>241</v>
      </c>
      <c r="G1800" s="2">
        <v>37165</v>
      </c>
      <c r="H1800" s="2">
        <v>42155</v>
      </c>
      <c r="I1800" t="s">
        <v>226</v>
      </c>
      <c r="J1800" t="s">
        <v>211</v>
      </c>
      <c r="K1800" t="s">
        <v>4442</v>
      </c>
      <c r="L1800" t="s">
        <v>213</v>
      </c>
      <c r="M1800" t="s">
        <v>1241</v>
      </c>
      <c r="O1800">
        <v>0</v>
      </c>
      <c r="Q1800" s="2"/>
      <c r="S1800">
        <v>0</v>
      </c>
      <c r="T1800" t="s">
        <v>213</v>
      </c>
      <c r="W1800" t="s">
        <v>214</v>
      </c>
      <c r="X1800">
        <v>0</v>
      </c>
    </row>
    <row r="1801" spans="1:24" x14ac:dyDescent="0.25">
      <c r="A1801">
        <v>2037</v>
      </c>
      <c r="B1801" t="s">
        <v>4443</v>
      </c>
      <c r="C1801" t="s">
        <v>4444</v>
      </c>
      <c r="D1801" t="s">
        <v>241</v>
      </c>
      <c r="G1801" s="2">
        <v>39703</v>
      </c>
      <c r="H1801" s="2"/>
      <c r="I1801" t="s">
        <v>226</v>
      </c>
      <c r="J1801" t="s">
        <v>211</v>
      </c>
      <c r="K1801" t="s">
        <v>4445</v>
      </c>
      <c r="L1801" t="s">
        <v>213</v>
      </c>
      <c r="M1801" t="s">
        <v>1241</v>
      </c>
      <c r="O1801">
        <v>0</v>
      </c>
      <c r="Q1801" s="2"/>
      <c r="S1801">
        <v>0</v>
      </c>
      <c r="T1801" t="s">
        <v>213</v>
      </c>
      <c r="W1801" t="s">
        <v>214</v>
      </c>
      <c r="X1801">
        <v>0</v>
      </c>
    </row>
    <row r="1802" spans="1:24" x14ac:dyDescent="0.25">
      <c r="A1802">
        <v>2038</v>
      </c>
      <c r="B1802" t="s">
        <v>4446</v>
      </c>
      <c r="C1802" t="s">
        <v>4447</v>
      </c>
      <c r="D1802" t="s">
        <v>241</v>
      </c>
      <c r="G1802" s="2">
        <v>37165</v>
      </c>
      <c r="H1802" s="2">
        <v>42610</v>
      </c>
      <c r="I1802" t="s">
        <v>226</v>
      </c>
      <c r="J1802" t="s">
        <v>211</v>
      </c>
      <c r="K1802" t="s">
        <v>4448</v>
      </c>
      <c r="L1802" t="s">
        <v>213</v>
      </c>
      <c r="M1802" t="s">
        <v>1241</v>
      </c>
      <c r="O1802">
        <v>0</v>
      </c>
      <c r="Q1802" s="2"/>
      <c r="S1802">
        <v>0</v>
      </c>
      <c r="T1802" t="s">
        <v>213</v>
      </c>
      <c r="W1802" t="s">
        <v>214</v>
      </c>
      <c r="X1802">
        <v>0</v>
      </c>
    </row>
    <row r="1803" spans="1:24" x14ac:dyDescent="0.25">
      <c r="A1803">
        <v>2039</v>
      </c>
      <c r="B1803" t="s">
        <v>4449</v>
      </c>
      <c r="C1803" t="s">
        <v>4450</v>
      </c>
      <c r="D1803" t="s">
        <v>241</v>
      </c>
      <c r="G1803" s="2">
        <v>40015</v>
      </c>
      <c r="H1803" s="2">
        <v>42916</v>
      </c>
      <c r="I1803" t="s">
        <v>226</v>
      </c>
      <c r="J1803" t="s">
        <v>211</v>
      </c>
      <c r="K1803" t="s">
        <v>4451</v>
      </c>
      <c r="L1803" t="s">
        <v>213</v>
      </c>
      <c r="M1803" t="s">
        <v>1241</v>
      </c>
      <c r="O1803">
        <v>0</v>
      </c>
      <c r="Q1803" s="2"/>
      <c r="S1803">
        <v>0</v>
      </c>
      <c r="T1803" t="s">
        <v>213</v>
      </c>
      <c r="W1803" t="s">
        <v>214</v>
      </c>
      <c r="X1803">
        <v>0</v>
      </c>
    </row>
    <row r="1804" spans="1:24" x14ac:dyDescent="0.25">
      <c r="A1804">
        <v>2040</v>
      </c>
      <c r="B1804" t="s">
        <v>4452</v>
      </c>
      <c r="C1804" t="s">
        <v>4453</v>
      </c>
      <c r="D1804" t="s">
        <v>241</v>
      </c>
      <c r="G1804" s="2">
        <v>40427</v>
      </c>
      <c r="H1804" s="2">
        <v>43555</v>
      </c>
      <c r="I1804" t="s">
        <v>226</v>
      </c>
      <c r="J1804" t="s">
        <v>211</v>
      </c>
      <c r="K1804" t="s">
        <v>4454</v>
      </c>
      <c r="L1804" t="s">
        <v>213</v>
      </c>
      <c r="M1804" t="s">
        <v>1241</v>
      </c>
      <c r="O1804">
        <v>0</v>
      </c>
      <c r="Q1804" s="2"/>
      <c r="S1804">
        <v>0</v>
      </c>
      <c r="T1804" t="s">
        <v>213</v>
      </c>
      <c r="W1804" t="s">
        <v>214</v>
      </c>
      <c r="X1804">
        <v>0</v>
      </c>
    </row>
    <row r="1805" spans="1:24" x14ac:dyDescent="0.25">
      <c r="A1805">
        <v>2041</v>
      </c>
      <c r="B1805" t="s">
        <v>4455</v>
      </c>
      <c r="C1805" t="s">
        <v>4456</v>
      </c>
      <c r="D1805" t="s">
        <v>241</v>
      </c>
      <c r="G1805" s="2">
        <v>37165</v>
      </c>
      <c r="H1805" s="2">
        <v>41455</v>
      </c>
      <c r="I1805" t="s">
        <v>226</v>
      </c>
      <c r="J1805" t="s">
        <v>211</v>
      </c>
      <c r="K1805" t="s">
        <v>4457</v>
      </c>
      <c r="L1805" t="s">
        <v>213</v>
      </c>
      <c r="M1805" t="s">
        <v>1241</v>
      </c>
      <c r="O1805">
        <v>0</v>
      </c>
      <c r="Q1805" s="2"/>
      <c r="S1805">
        <v>0</v>
      </c>
      <c r="T1805" t="s">
        <v>213</v>
      </c>
      <c r="W1805" t="s">
        <v>214</v>
      </c>
      <c r="X1805">
        <v>0</v>
      </c>
    </row>
    <row r="1806" spans="1:24" x14ac:dyDescent="0.25">
      <c r="A1806">
        <v>2042</v>
      </c>
      <c r="B1806" t="s">
        <v>4458</v>
      </c>
      <c r="C1806" t="s">
        <v>4459</v>
      </c>
      <c r="D1806" t="s">
        <v>241</v>
      </c>
      <c r="F1806" t="s">
        <v>4460</v>
      </c>
      <c r="G1806" s="2">
        <v>30362</v>
      </c>
      <c r="H1806" s="2">
        <v>42124</v>
      </c>
      <c r="I1806" t="s">
        <v>226</v>
      </c>
      <c r="J1806" t="s">
        <v>211</v>
      </c>
      <c r="K1806" t="s">
        <v>4461</v>
      </c>
      <c r="L1806" t="s">
        <v>213</v>
      </c>
      <c r="M1806" t="s">
        <v>1241</v>
      </c>
      <c r="O1806">
        <v>0</v>
      </c>
      <c r="Q1806" s="2"/>
      <c r="S1806">
        <v>0</v>
      </c>
      <c r="T1806" t="s">
        <v>213</v>
      </c>
      <c r="W1806" t="s">
        <v>214</v>
      </c>
      <c r="X1806">
        <v>0</v>
      </c>
    </row>
    <row r="1807" spans="1:24" x14ac:dyDescent="0.25">
      <c r="A1807">
        <v>2043</v>
      </c>
      <c r="B1807" t="s">
        <v>4462</v>
      </c>
      <c r="C1807" t="s">
        <v>4463</v>
      </c>
      <c r="D1807" t="s">
        <v>241</v>
      </c>
      <c r="G1807" s="2">
        <v>37165</v>
      </c>
      <c r="H1807" s="2">
        <v>41517</v>
      </c>
      <c r="I1807" t="s">
        <v>226</v>
      </c>
      <c r="J1807" t="s">
        <v>211</v>
      </c>
      <c r="K1807" t="s">
        <v>4464</v>
      </c>
      <c r="L1807" t="s">
        <v>213</v>
      </c>
      <c r="M1807" t="s">
        <v>1241</v>
      </c>
      <c r="O1807">
        <v>0</v>
      </c>
      <c r="Q1807" s="2"/>
      <c r="S1807">
        <v>0</v>
      </c>
      <c r="T1807" t="s">
        <v>213</v>
      </c>
      <c r="W1807" t="s">
        <v>214</v>
      </c>
      <c r="X1807">
        <v>0</v>
      </c>
    </row>
    <row r="1808" spans="1:24" x14ac:dyDescent="0.25">
      <c r="A1808">
        <v>2044</v>
      </c>
      <c r="B1808" t="s">
        <v>4465</v>
      </c>
      <c r="C1808" t="s">
        <v>4466</v>
      </c>
      <c r="D1808" t="s">
        <v>241</v>
      </c>
      <c r="G1808" s="2">
        <v>37165</v>
      </c>
      <c r="H1808" s="2"/>
      <c r="I1808" t="s">
        <v>226</v>
      </c>
      <c r="J1808" t="s">
        <v>211</v>
      </c>
      <c r="K1808" t="s">
        <v>4467</v>
      </c>
      <c r="L1808" t="s">
        <v>213</v>
      </c>
      <c r="M1808" t="s">
        <v>1241</v>
      </c>
      <c r="O1808">
        <v>0</v>
      </c>
      <c r="Q1808" s="2"/>
      <c r="S1808">
        <v>0</v>
      </c>
      <c r="T1808" t="s">
        <v>213</v>
      </c>
      <c r="W1808" t="s">
        <v>214</v>
      </c>
      <c r="X1808">
        <v>0</v>
      </c>
    </row>
    <row r="1809" spans="1:24" x14ac:dyDescent="0.25">
      <c r="A1809">
        <v>2045</v>
      </c>
      <c r="B1809" t="s">
        <v>4468</v>
      </c>
      <c r="C1809" t="s">
        <v>4469</v>
      </c>
      <c r="D1809" t="s">
        <v>241</v>
      </c>
      <c r="G1809" s="2">
        <v>37165</v>
      </c>
      <c r="H1809" s="2">
        <v>41455</v>
      </c>
      <c r="I1809" t="s">
        <v>226</v>
      </c>
      <c r="J1809" t="s">
        <v>211</v>
      </c>
      <c r="K1809" t="s">
        <v>4470</v>
      </c>
      <c r="L1809" t="s">
        <v>213</v>
      </c>
      <c r="M1809" t="s">
        <v>1241</v>
      </c>
      <c r="O1809">
        <v>0</v>
      </c>
      <c r="Q1809" s="2"/>
      <c r="S1809">
        <v>0</v>
      </c>
      <c r="T1809" t="s">
        <v>213</v>
      </c>
      <c r="W1809" t="s">
        <v>214</v>
      </c>
      <c r="X1809">
        <v>0</v>
      </c>
    </row>
    <row r="1810" spans="1:24" x14ac:dyDescent="0.25">
      <c r="A1810">
        <v>2046</v>
      </c>
      <c r="B1810" t="s">
        <v>4471</v>
      </c>
      <c r="C1810" t="s">
        <v>4472</v>
      </c>
      <c r="D1810" t="s">
        <v>241</v>
      </c>
      <c r="G1810" s="2">
        <v>37165</v>
      </c>
      <c r="H1810" s="2">
        <v>45230</v>
      </c>
      <c r="I1810" t="s">
        <v>226</v>
      </c>
      <c r="J1810" t="s">
        <v>211</v>
      </c>
      <c r="K1810" t="s">
        <v>4473</v>
      </c>
      <c r="L1810" t="s">
        <v>213</v>
      </c>
      <c r="M1810" t="s">
        <v>1241</v>
      </c>
      <c r="O1810">
        <v>0</v>
      </c>
      <c r="Q1810" s="2"/>
      <c r="S1810">
        <v>0</v>
      </c>
      <c r="T1810" t="s">
        <v>213</v>
      </c>
      <c r="W1810" t="s">
        <v>214</v>
      </c>
      <c r="X1810">
        <v>0</v>
      </c>
    </row>
    <row r="1811" spans="1:24" x14ac:dyDescent="0.25">
      <c r="A1811">
        <v>2047</v>
      </c>
      <c r="B1811" t="s">
        <v>4474</v>
      </c>
      <c r="C1811" t="s">
        <v>4475</v>
      </c>
      <c r="D1811" t="s">
        <v>241</v>
      </c>
      <c r="G1811" s="2">
        <v>37165</v>
      </c>
      <c r="H1811" s="2">
        <v>43677</v>
      </c>
      <c r="I1811" t="s">
        <v>226</v>
      </c>
      <c r="J1811" t="s">
        <v>211</v>
      </c>
      <c r="K1811" t="s">
        <v>4476</v>
      </c>
      <c r="L1811" t="s">
        <v>213</v>
      </c>
      <c r="M1811" t="s">
        <v>1241</v>
      </c>
      <c r="O1811">
        <v>0</v>
      </c>
      <c r="Q1811" s="2"/>
      <c r="S1811">
        <v>0</v>
      </c>
      <c r="T1811" t="s">
        <v>213</v>
      </c>
      <c r="W1811" t="s">
        <v>214</v>
      </c>
      <c r="X1811">
        <v>0</v>
      </c>
    </row>
    <row r="1812" spans="1:24" x14ac:dyDescent="0.25">
      <c r="A1812">
        <v>2048</v>
      </c>
      <c r="B1812" t="s">
        <v>4477</v>
      </c>
      <c r="C1812" t="s">
        <v>4478</v>
      </c>
      <c r="D1812" t="s">
        <v>241</v>
      </c>
      <c r="G1812" s="2">
        <v>37165</v>
      </c>
      <c r="H1812" s="2">
        <v>40877</v>
      </c>
      <c r="I1812" t="s">
        <v>226</v>
      </c>
      <c r="J1812" t="s">
        <v>211</v>
      </c>
      <c r="K1812" t="s">
        <v>4479</v>
      </c>
      <c r="L1812" t="s">
        <v>213</v>
      </c>
      <c r="M1812" t="s">
        <v>1241</v>
      </c>
      <c r="O1812">
        <v>0</v>
      </c>
      <c r="Q1812" s="2"/>
      <c r="S1812">
        <v>0</v>
      </c>
      <c r="T1812" t="s">
        <v>213</v>
      </c>
      <c r="W1812" t="s">
        <v>214</v>
      </c>
      <c r="X1812">
        <v>0</v>
      </c>
    </row>
    <row r="1813" spans="1:24" x14ac:dyDescent="0.25">
      <c r="A1813">
        <v>2049</v>
      </c>
      <c r="B1813" t="s">
        <v>4480</v>
      </c>
      <c r="C1813" t="s">
        <v>4481</v>
      </c>
      <c r="D1813" t="s">
        <v>241</v>
      </c>
      <c r="F1813" t="s">
        <v>4482</v>
      </c>
      <c r="G1813" s="2">
        <v>34394</v>
      </c>
      <c r="H1813" s="2">
        <v>43039</v>
      </c>
      <c r="I1813" t="s">
        <v>226</v>
      </c>
      <c r="J1813" t="s">
        <v>211</v>
      </c>
      <c r="K1813" t="s">
        <v>4483</v>
      </c>
      <c r="L1813" t="s">
        <v>213</v>
      </c>
      <c r="M1813" t="s">
        <v>1241</v>
      </c>
      <c r="O1813">
        <v>0</v>
      </c>
      <c r="Q1813" s="2"/>
      <c r="S1813">
        <v>0</v>
      </c>
      <c r="T1813" t="s">
        <v>213</v>
      </c>
      <c r="W1813" t="s">
        <v>214</v>
      </c>
      <c r="X1813">
        <v>0</v>
      </c>
    </row>
    <row r="1814" spans="1:24" x14ac:dyDescent="0.25">
      <c r="A1814">
        <v>2050</v>
      </c>
      <c r="B1814" t="s">
        <v>4484</v>
      </c>
      <c r="C1814" t="s">
        <v>4485</v>
      </c>
      <c r="D1814" t="s">
        <v>241</v>
      </c>
      <c r="G1814" s="2">
        <v>37165</v>
      </c>
      <c r="H1814" s="2">
        <v>42124</v>
      </c>
      <c r="I1814" t="s">
        <v>226</v>
      </c>
      <c r="J1814" t="s">
        <v>211</v>
      </c>
      <c r="K1814" t="s">
        <v>4486</v>
      </c>
      <c r="L1814" t="s">
        <v>213</v>
      </c>
      <c r="M1814" t="s">
        <v>1241</v>
      </c>
      <c r="O1814">
        <v>0</v>
      </c>
      <c r="Q1814" s="2"/>
      <c r="S1814">
        <v>0</v>
      </c>
      <c r="T1814" t="s">
        <v>213</v>
      </c>
      <c r="W1814" t="s">
        <v>214</v>
      </c>
      <c r="X1814">
        <v>0</v>
      </c>
    </row>
    <row r="1815" spans="1:24" x14ac:dyDescent="0.25">
      <c r="A1815">
        <v>2051</v>
      </c>
      <c r="B1815" t="s">
        <v>4487</v>
      </c>
      <c r="C1815" t="s">
        <v>4488</v>
      </c>
      <c r="D1815" t="s">
        <v>241</v>
      </c>
      <c r="F1815" t="s">
        <v>4489</v>
      </c>
      <c r="G1815" s="2">
        <v>31383</v>
      </c>
      <c r="H1815" s="2">
        <v>44255</v>
      </c>
      <c r="I1815" t="s">
        <v>226</v>
      </c>
      <c r="J1815" t="s">
        <v>211</v>
      </c>
      <c r="K1815" t="s">
        <v>4490</v>
      </c>
      <c r="L1815" t="s">
        <v>213</v>
      </c>
      <c r="M1815" t="s">
        <v>1241</v>
      </c>
      <c r="O1815">
        <v>0</v>
      </c>
      <c r="Q1815" s="2"/>
      <c r="S1815">
        <v>0</v>
      </c>
      <c r="T1815" t="s">
        <v>213</v>
      </c>
      <c r="W1815" t="s">
        <v>214</v>
      </c>
      <c r="X1815">
        <v>0</v>
      </c>
    </row>
    <row r="1816" spans="1:24" x14ac:dyDescent="0.25">
      <c r="A1816">
        <v>2052</v>
      </c>
      <c r="B1816" t="s">
        <v>4491</v>
      </c>
      <c r="C1816" t="s">
        <v>4492</v>
      </c>
      <c r="D1816" t="s">
        <v>241</v>
      </c>
      <c r="G1816" s="2">
        <v>37165</v>
      </c>
      <c r="H1816" s="2">
        <v>42613</v>
      </c>
      <c r="I1816" t="s">
        <v>226</v>
      </c>
      <c r="J1816" t="s">
        <v>211</v>
      </c>
      <c r="K1816" t="s">
        <v>4493</v>
      </c>
      <c r="L1816" t="s">
        <v>213</v>
      </c>
      <c r="M1816" t="s">
        <v>1241</v>
      </c>
      <c r="O1816">
        <v>0</v>
      </c>
      <c r="Q1816" s="2"/>
      <c r="S1816">
        <v>0</v>
      </c>
      <c r="T1816" t="s">
        <v>213</v>
      </c>
      <c r="W1816" t="s">
        <v>214</v>
      </c>
      <c r="X1816">
        <v>0</v>
      </c>
    </row>
    <row r="1817" spans="1:24" x14ac:dyDescent="0.25">
      <c r="A1817">
        <v>2053</v>
      </c>
      <c r="B1817" t="s">
        <v>4494</v>
      </c>
      <c r="C1817" t="s">
        <v>4495</v>
      </c>
      <c r="D1817" t="s">
        <v>241</v>
      </c>
      <c r="G1817" s="2">
        <v>37165</v>
      </c>
      <c r="H1817" s="2">
        <v>41729</v>
      </c>
      <c r="I1817" t="s">
        <v>226</v>
      </c>
      <c r="J1817" t="s">
        <v>211</v>
      </c>
      <c r="K1817" t="s">
        <v>4496</v>
      </c>
      <c r="L1817" t="s">
        <v>213</v>
      </c>
      <c r="M1817" t="s">
        <v>1241</v>
      </c>
      <c r="O1817">
        <v>0</v>
      </c>
      <c r="Q1817" s="2"/>
      <c r="S1817">
        <v>0</v>
      </c>
      <c r="T1817" t="s">
        <v>213</v>
      </c>
      <c r="W1817" t="s">
        <v>214</v>
      </c>
      <c r="X1817">
        <v>0</v>
      </c>
    </row>
    <row r="1818" spans="1:24" x14ac:dyDescent="0.25">
      <c r="A1818">
        <v>2054</v>
      </c>
      <c r="B1818" t="s">
        <v>4497</v>
      </c>
      <c r="C1818" t="s">
        <v>4498</v>
      </c>
      <c r="D1818" t="s">
        <v>241</v>
      </c>
      <c r="G1818" s="2">
        <v>37165</v>
      </c>
      <c r="H1818" s="2"/>
      <c r="I1818" t="s">
        <v>226</v>
      </c>
      <c r="J1818" t="s">
        <v>211</v>
      </c>
      <c r="K1818" t="s">
        <v>4499</v>
      </c>
      <c r="L1818" t="s">
        <v>213</v>
      </c>
      <c r="M1818" t="s">
        <v>1241</v>
      </c>
      <c r="O1818">
        <v>0</v>
      </c>
      <c r="Q1818" s="2"/>
      <c r="S1818">
        <v>0</v>
      </c>
      <c r="T1818" t="s">
        <v>213</v>
      </c>
      <c r="W1818" t="s">
        <v>214</v>
      </c>
      <c r="X1818">
        <v>0</v>
      </c>
    </row>
    <row r="1819" spans="1:24" x14ac:dyDescent="0.25">
      <c r="A1819">
        <v>2055</v>
      </c>
      <c r="B1819" t="s">
        <v>4500</v>
      </c>
      <c r="C1819" t="s">
        <v>4501</v>
      </c>
      <c r="D1819" t="s">
        <v>241</v>
      </c>
      <c r="G1819" s="2">
        <v>37165</v>
      </c>
      <c r="H1819" s="2">
        <v>41213</v>
      </c>
      <c r="I1819" t="s">
        <v>226</v>
      </c>
      <c r="J1819" t="s">
        <v>211</v>
      </c>
      <c r="K1819" t="s">
        <v>4502</v>
      </c>
      <c r="L1819" t="s">
        <v>213</v>
      </c>
      <c r="M1819" t="s">
        <v>1241</v>
      </c>
      <c r="O1819">
        <v>0</v>
      </c>
      <c r="Q1819" s="2"/>
      <c r="S1819">
        <v>0</v>
      </c>
      <c r="T1819" t="s">
        <v>213</v>
      </c>
      <c r="W1819" t="s">
        <v>214</v>
      </c>
      <c r="X1819">
        <v>0</v>
      </c>
    </row>
    <row r="1820" spans="1:24" x14ac:dyDescent="0.25">
      <c r="A1820">
        <v>2056</v>
      </c>
      <c r="B1820" t="s">
        <v>4503</v>
      </c>
      <c r="C1820" t="s">
        <v>4504</v>
      </c>
      <c r="D1820" t="s">
        <v>241</v>
      </c>
      <c r="F1820" t="s">
        <v>3568</v>
      </c>
      <c r="G1820" s="2">
        <v>31411</v>
      </c>
      <c r="H1820" s="2">
        <v>42277</v>
      </c>
      <c r="I1820" t="s">
        <v>226</v>
      </c>
      <c r="J1820" t="s">
        <v>211</v>
      </c>
      <c r="K1820" t="s">
        <v>4505</v>
      </c>
      <c r="L1820" t="s">
        <v>213</v>
      </c>
      <c r="M1820" t="s">
        <v>1241</v>
      </c>
      <c r="O1820">
        <v>0</v>
      </c>
      <c r="Q1820" s="2"/>
      <c r="S1820">
        <v>0</v>
      </c>
      <c r="T1820" t="s">
        <v>213</v>
      </c>
      <c r="W1820" t="s">
        <v>214</v>
      </c>
      <c r="X1820">
        <v>0</v>
      </c>
    </row>
    <row r="1821" spans="1:24" x14ac:dyDescent="0.25">
      <c r="A1821">
        <v>3124</v>
      </c>
      <c r="B1821" t="s">
        <v>4506</v>
      </c>
      <c r="C1821" t="s">
        <v>4507</v>
      </c>
      <c r="D1821" t="s">
        <v>311</v>
      </c>
      <c r="G1821" s="2">
        <v>41246</v>
      </c>
      <c r="H1821" s="2">
        <v>43256</v>
      </c>
      <c r="I1821" t="s">
        <v>226</v>
      </c>
      <c r="J1821" t="s">
        <v>211</v>
      </c>
      <c r="K1821" t="s">
        <v>4508</v>
      </c>
      <c r="L1821" t="s">
        <v>213</v>
      </c>
      <c r="O1821">
        <v>4547</v>
      </c>
      <c r="Q1821" s="2"/>
      <c r="S1821">
        <v>0</v>
      </c>
      <c r="T1821" t="s">
        <v>213</v>
      </c>
      <c r="W1821" t="s">
        <v>214</v>
      </c>
      <c r="X1821">
        <v>0</v>
      </c>
    </row>
    <row r="1822" spans="1:24" x14ac:dyDescent="0.25">
      <c r="A1822">
        <v>3125</v>
      </c>
      <c r="B1822" t="s">
        <v>4509</v>
      </c>
      <c r="C1822" t="s">
        <v>4510</v>
      </c>
      <c r="D1822" t="s">
        <v>656</v>
      </c>
      <c r="G1822" s="2">
        <v>41246</v>
      </c>
      <c r="H1822" s="2">
        <v>43256</v>
      </c>
      <c r="I1822" t="s">
        <v>226</v>
      </c>
      <c r="J1822" t="s">
        <v>211</v>
      </c>
      <c r="K1822" t="s">
        <v>4508</v>
      </c>
      <c r="L1822" t="s">
        <v>213</v>
      </c>
      <c r="O1822">
        <v>0</v>
      </c>
      <c r="Q1822" s="2"/>
      <c r="S1822">
        <v>0</v>
      </c>
      <c r="T1822" t="s">
        <v>213</v>
      </c>
      <c r="W1822" t="s">
        <v>214</v>
      </c>
      <c r="X1822">
        <v>0</v>
      </c>
    </row>
    <row r="1823" spans="1:24" x14ac:dyDescent="0.25">
      <c r="A1823">
        <v>3126</v>
      </c>
      <c r="B1823" t="s">
        <v>4511</v>
      </c>
      <c r="C1823" t="s">
        <v>4512</v>
      </c>
      <c r="D1823" t="s">
        <v>297</v>
      </c>
      <c r="G1823" s="2">
        <v>41246</v>
      </c>
      <c r="H1823" s="2">
        <v>43256</v>
      </c>
      <c r="I1823" t="s">
        <v>226</v>
      </c>
      <c r="J1823" t="s">
        <v>211</v>
      </c>
      <c r="K1823" t="s">
        <v>4508</v>
      </c>
      <c r="L1823" t="s">
        <v>213</v>
      </c>
      <c r="O1823">
        <v>0</v>
      </c>
      <c r="Q1823" s="2"/>
      <c r="S1823">
        <v>0</v>
      </c>
      <c r="T1823" t="s">
        <v>213</v>
      </c>
      <c r="W1823" t="s">
        <v>214</v>
      </c>
      <c r="X1823">
        <v>0</v>
      </c>
    </row>
    <row r="1824" spans="1:24" x14ac:dyDescent="0.25">
      <c r="A1824">
        <v>3127</v>
      </c>
      <c r="B1824" t="s">
        <v>4513</v>
      </c>
      <c r="C1824" t="s">
        <v>4514</v>
      </c>
      <c r="D1824" t="s">
        <v>338</v>
      </c>
      <c r="G1824" s="2">
        <v>41246</v>
      </c>
      <c r="H1824" s="2">
        <v>43256</v>
      </c>
      <c r="I1824" t="s">
        <v>226</v>
      </c>
      <c r="J1824" t="s">
        <v>211</v>
      </c>
      <c r="K1824" t="s">
        <v>4508</v>
      </c>
      <c r="L1824" t="s">
        <v>213</v>
      </c>
      <c r="O1824">
        <v>0</v>
      </c>
      <c r="Q1824" s="2"/>
      <c r="S1824">
        <v>0</v>
      </c>
      <c r="T1824" t="s">
        <v>213</v>
      </c>
      <c r="W1824" t="s">
        <v>214</v>
      </c>
      <c r="X1824">
        <v>0</v>
      </c>
    </row>
    <row r="1825" spans="1:24" x14ac:dyDescent="0.25">
      <c r="A1825">
        <v>3209</v>
      </c>
      <c r="B1825" t="s">
        <v>4515</v>
      </c>
      <c r="C1825" t="s">
        <v>4516</v>
      </c>
      <c r="D1825" t="s">
        <v>241</v>
      </c>
      <c r="G1825" s="2">
        <v>40787</v>
      </c>
      <c r="H1825" s="2">
        <v>41670</v>
      </c>
      <c r="I1825" t="s">
        <v>226</v>
      </c>
      <c r="J1825" t="s">
        <v>211</v>
      </c>
      <c r="K1825" t="s">
        <v>4517</v>
      </c>
      <c r="L1825" t="s">
        <v>213</v>
      </c>
      <c r="M1825" t="s">
        <v>1241</v>
      </c>
      <c r="O1825">
        <v>0</v>
      </c>
      <c r="Q1825" s="2"/>
      <c r="S1825">
        <v>0</v>
      </c>
      <c r="T1825" t="s">
        <v>213</v>
      </c>
      <c r="W1825" t="s">
        <v>214</v>
      </c>
      <c r="X1825">
        <v>0</v>
      </c>
    </row>
    <row r="1826" spans="1:24" x14ac:dyDescent="0.25">
      <c r="A1826">
        <v>3210</v>
      </c>
      <c r="B1826" t="s">
        <v>4518</v>
      </c>
      <c r="C1826" t="s">
        <v>4519</v>
      </c>
      <c r="D1826" t="s">
        <v>245</v>
      </c>
      <c r="G1826" s="2">
        <v>38093</v>
      </c>
      <c r="H1826" s="2">
        <v>44865</v>
      </c>
      <c r="I1826" t="s">
        <v>226</v>
      </c>
      <c r="J1826" t="s">
        <v>211</v>
      </c>
      <c r="K1826" t="s">
        <v>2389</v>
      </c>
      <c r="L1826" t="s">
        <v>213</v>
      </c>
      <c r="O1826">
        <v>1868</v>
      </c>
      <c r="Q1826" s="2"/>
      <c r="S1826">
        <v>0</v>
      </c>
      <c r="T1826" t="s">
        <v>213</v>
      </c>
      <c r="W1826" t="s">
        <v>214</v>
      </c>
      <c r="X1826">
        <v>0</v>
      </c>
    </row>
    <row r="1827" spans="1:24" x14ac:dyDescent="0.25">
      <c r="A1827">
        <v>3211</v>
      </c>
      <c r="B1827" t="s">
        <v>4520</v>
      </c>
      <c r="C1827" t="s">
        <v>4521</v>
      </c>
      <c r="D1827" t="s">
        <v>245</v>
      </c>
      <c r="G1827" s="2">
        <v>38139</v>
      </c>
      <c r="H1827" s="2">
        <v>43190</v>
      </c>
      <c r="I1827" t="s">
        <v>226</v>
      </c>
      <c r="J1827" t="s">
        <v>211</v>
      </c>
      <c r="K1827" t="s">
        <v>3247</v>
      </c>
      <c r="L1827" t="s">
        <v>213</v>
      </c>
      <c r="O1827">
        <v>1868</v>
      </c>
      <c r="Q1827" s="2"/>
      <c r="S1827">
        <v>0</v>
      </c>
      <c r="T1827" t="s">
        <v>213</v>
      </c>
      <c r="W1827" t="s">
        <v>214</v>
      </c>
      <c r="X1827">
        <v>0</v>
      </c>
    </row>
    <row r="1828" spans="1:24" x14ac:dyDescent="0.25">
      <c r="A1828">
        <v>3212</v>
      </c>
      <c r="B1828" t="s">
        <v>4522</v>
      </c>
      <c r="C1828" t="s">
        <v>4523</v>
      </c>
      <c r="D1828" t="s">
        <v>245</v>
      </c>
      <c r="G1828" s="2">
        <v>37165</v>
      </c>
      <c r="H1828" s="2"/>
      <c r="I1828" t="s">
        <v>226</v>
      </c>
      <c r="J1828" t="s">
        <v>211</v>
      </c>
      <c r="K1828" t="s">
        <v>4361</v>
      </c>
      <c r="L1828" t="s">
        <v>213</v>
      </c>
      <c r="O1828">
        <v>1868</v>
      </c>
      <c r="Q1828" s="2"/>
      <c r="S1828">
        <v>0</v>
      </c>
      <c r="T1828" t="s">
        <v>213</v>
      </c>
      <c r="W1828" t="s">
        <v>214</v>
      </c>
      <c r="X1828">
        <v>0</v>
      </c>
    </row>
    <row r="1829" spans="1:24" x14ac:dyDescent="0.25">
      <c r="A1829">
        <v>3213</v>
      </c>
      <c r="B1829" t="s">
        <v>4524</v>
      </c>
      <c r="C1829" t="s">
        <v>4525</v>
      </c>
      <c r="D1829" t="s">
        <v>245</v>
      </c>
      <c r="G1829" s="2">
        <v>38145</v>
      </c>
      <c r="H1829" s="2">
        <v>41670</v>
      </c>
      <c r="I1829" t="s">
        <v>226</v>
      </c>
      <c r="J1829" t="s">
        <v>211</v>
      </c>
      <c r="K1829" t="s">
        <v>4364</v>
      </c>
      <c r="L1829" t="s">
        <v>213</v>
      </c>
      <c r="O1829">
        <v>1868</v>
      </c>
      <c r="Q1829" s="2"/>
      <c r="S1829">
        <v>0</v>
      </c>
      <c r="T1829" t="s">
        <v>213</v>
      </c>
      <c r="W1829" t="s">
        <v>214</v>
      </c>
      <c r="X1829">
        <v>0</v>
      </c>
    </row>
    <row r="1830" spans="1:24" x14ac:dyDescent="0.25">
      <c r="A1830">
        <v>3214</v>
      </c>
      <c r="B1830" t="s">
        <v>4526</v>
      </c>
      <c r="C1830" t="s">
        <v>4527</v>
      </c>
      <c r="D1830" t="s">
        <v>245</v>
      </c>
      <c r="G1830" s="2">
        <v>38243</v>
      </c>
      <c r="H1830" s="2">
        <v>42787</v>
      </c>
      <c r="I1830" t="s">
        <v>226</v>
      </c>
      <c r="J1830" t="s">
        <v>211</v>
      </c>
      <c r="K1830" t="s">
        <v>4367</v>
      </c>
      <c r="L1830" t="s">
        <v>213</v>
      </c>
      <c r="O1830">
        <v>1868</v>
      </c>
      <c r="Q1830" s="2"/>
      <c r="S1830">
        <v>0</v>
      </c>
      <c r="T1830" t="s">
        <v>213</v>
      </c>
      <c r="W1830" t="s">
        <v>214</v>
      </c>
      <c r="X1830">
        <v>0</v>
      </c>
    </row>
    <row r="1831" spans="1:24" x14ac:dyDescent="0.25">
      <c r="A1831">
        <v>3215</v>
      </c>
      <c r="B1831" t="s">
        <v>4528</v>
      </c>
      <c r="C1831" t="s">
        <v>4529</v>
      </c>
      <c r="D1831" t="s">
        <v>245</v>
      </c>
      <c r="G1831" s="2">
        <v>38315</v>
      </c>
      <c r="H1831" s="2">
        <v>44074</v>
      </c>
      <c r="I1831" t="s">
        <v>226</v>
      </c>
      <c r="J1831" t="s">
        <v>211</v>
      </c>
      <c r="K1831" t="s">
        <v>4370</v>
      </c>
      <c r="L1831" t="s">
        <v>213</v>
      </c>
      <c r="O1831">
        <v>1868</v>
      </c>
      <c r="Q1831" s="2"/>
      <c r="S1831">
        <v>0</v>
      </c>
      <c r="T1831" t="s">
        <v>213</v>
      </c>
      <c r="W1831" t="s">
        <v>214</v>
      </c>
      <c r="X1831">
        <v>0</v>
      </c>
    </row>
    <row r="1832" spans="1:24" x14ac:dyDescent="0.25">
      <c r="A1832">
        <v>3216</v>
      </c>
      <c r="B1832" t="s">
        <v>4530</v>
      </c>
      <c r="C1832" t="s">
        <v>4531</v>
      </c>
      <c r="D1832" t="s">
        <v>245</v>
      </c>
      <c r="G1832" s="2">
        <v>37165</v>
      </c>
      <c r="H1832" s="2"/>
      <c r="I1832" t="s">
        <v>226</v>
      </c>
      <c r="J1832" t="s">
        <v>211</v>
      </c>
      <c r="K1832" t="s">
        <v>4376</v>
      </c>
      <c r="L1832" t="s">
        <v>213</v>
      </c>
      <c r="O1832">
        <v>1868</v>
      </c>
      <c r="Q1832" s="2"/>
      <c r="S1832">
        <v>0</v>
      </c>
      <c r="T1832" t="s">
        <v>213</v>
      </c>
      <c r="W1832" t="s">
        <v>214</v>
      </c>
      <c r="X1832">
        <v>0</v>
      </c>
    </row>
    <row r="1833" spans="1:24" x14ac:dyDescent="0.25">
      <c r="A1833">
        <v>3217</v>
      </c>
      <c r="B1833" t="s">
        <v>4532</v>
      </c>
      <c r="C1833" t="s">
        <v>4533</v>
      </c>
      <c r="D1833" t="s">
        <v>245</v>
      </c>
      <c r="G1833" s="2">
        <v>30117</v>
      </c>
      <c r="H1833" s="2">
        <v>41759</v>
      </c>
      <c r="I1833" t="s">
        <v>226</v>
      </c>
      <c r="J1833" t="s">
        <v>211</v>
      </c>
      <c r="K1833" t="s">
        <v>4379</v>
      </c>
      <c r="L1833" t="s">
        <v>213</v>
      </c>
      <c r="O1833">
        <v>1868</v>
      </c>
      <c r="Q1833" s="2"/>
      <c r="S1833">
        <v>0</v>
      </c>
      <c r="T1833" t="s">
        <v>213</v>
      </c>
      <c r="W1833" t="s">
        <v>214</v>
      </c>
      <c r="X1833">
        <v>0</v>
      </c>
    </row>
    <row r="1834" spans="1:24" x14ac:dyDescent="0.25">
      <c r="A1834">
        <v>3218</v>
      </c>
      <c r="B1834" t="s">
        <v>4534</v>
      </c>
      <c r="C1834" t="s">
        <v>4535</v>
      </c>
      <c r="D1834" t="s">
        <v>245</v>
      </c>
      <c r="G1834" s="2">
        <v>38533</v>
      </c>
      <c r="H1834" s="2"/>
      <c r="I1834" t="s">
        <v>226</v>
      </c>
      <c r="J1834" t="s">
        <v>211</v>
      </c>
      <c r="K1834" t="s">
        <v>4382</v>
      </c>
      <c r="L1834" t="s">
        <v>213</v>
      </c>
      <c r="O1834">
        <v>1868</v>
      </c>
      <c r="Q1834" s="2"/>
      <c r="S1834">
        <v>0</v>
      </c>
      <c r="T1834" t="s">
        <v>213</v>
      </c>
      <c r="W1834" t="s">
        <v>214</v>
      </c>
      <c r="X1834">
        <v>0</v>
      </c>
    </row>
    <row r="1835" spans="1:24" x14ac:dyDescent="0.25">
      <c r="A1835">
        <v>3219</v>
      </c>
      <c r="B1835" t="s">
        <v>4536</v>
      </c>
      <c r="C1835" t="s">
        <v>4537</v>
      </c>
      <c r="D1835" t="s">
        <v>245</v>
      </c>
      <c r="G1835" s="2">
        <v>38538</v>
      </c>
      <c r="H1835" s="2">
        <v>41639</v>
      </c>
      <c r="I1835" t="s">
        <v>226</v>
      </c>
      <c r="J1835" t="s">
        <v>211</v>
      </c>
      <c r="K1835" t="s">
        <v>4385</v>
      </c>
      <c r="L1835" t="s">
        <v>213</v>
      </c>
      <c r="O1835">
        <v>1868</v>
      </c>
      <c r="Q1835" s="2"/>
      <c r="S1835">
        <v>0</v>
      </c>
      <c r="T1835" t="s">
        <v>213</v>
      </c>
      <c r="W1835" t="s">
        <v>214</v>
      </c>
      <c r="X1835">
        <v>0</v>
      </c>
    </row>
    <row r="1836" spans="1:24" x14ac:dyDescent="0.25">
      <c r="A1836">
        <v>3220</v>
      </c>
      <c r="B1836" t="s">
        <v>4538</v>
      </c>
      <c r="C1836" t="s">
        <v>4539</v>
      </c>
      <c r="D1836" t="s">
        <v>245</v>
      </c>
      <c r="G1836" s="2">
        <v>38553</v>
      </c>
      <c r="H1836" s="2"/>
      <c r="I1836" t="s">
        <v>226</v>
      </c>
      <c r="J1836" t="s">
        <v>211</v>
      </c>
      <c r="K1836" t="s">
        <v>4388</v>
      </c>
      <c r="L1836" t="s">
        <v>213</v>
      </c>
      <c r="O1836">
        <v>6</v>
      </c>
      <c r="Q1836" s="2"/>
      <c r="S1836">
        <v>0</v>
      </c>
      <c r="T1836" t="s">
        <v>213</v>
      </c>
      <c r="W1836" t="s">
        <v>214</v>
      </c>
      <c r="X1836">
        <v>0</v>
      </c>
    </row>
    <row r="1837" spans="1:24" x14ac:dyDescent="0.25">
      <c r="A1837">
        <v>3221</v>
      </c>
      <c r="B1837" t="s">
        <v>4540</v>
      </c>
      <c r="C1837" t="s">
        <v>4541</v>
      </c>
      <c r="D1837" t="s">
        <v>245</v>
      </c>
      <c r="G1837" s="2">
        <v>38553</v>
      </c>
      <c r="H1837" s="2"/>
      <c r="I1837" t="s">
        <v>226</v>
      </c>
      <c r="J1837" t="s">
        <v>211</v>
      </c>
      <c r="K1837" t="s">
        <v>4392</v>
      </c>
      <c r="L1837" t="s">
        <v>213</v>
      </c>
      <c r="O1837">
        <v>6</v>
      </c>
      <c r="Q1837" s="2"/>
      <c r="S1837">
        <v>0</v>
      </c>
      <c r="T1837" t="s">
        <v>213</v>
      </c>
      <c r="W1837" t="s">
        <v>214</v>
      </c>
      <c r="X1837">
        <v>0</v>
      </c>
    </row>
    <row r="1838" spans="1:24" x14ac:dyDescent="0.25">
      <c r="A1838">
        <v>3222</v>
      </c>
      <c r="B1838" t="s">
        <v>4542</v>
      </c>
      <c r="C1838" t="s">
        <v>4543</v>
      </c>
      <c r="D1838" t="s">
        <v>245</v>
      </c>
      <c r="G1838" s="2">
        <v>30176</v>
      </c>
      <c r="H1838" s="2">
        <v>46053</v>
      </c>
      <c r="I1838" t="s">
        <v>226</v>
      </c>
      <c r="J1838" t="s">
        <v>211</v>
      </c>
      <c r="K1838" t="s">
        <v>4396</v>
      </c>
      <c r="L1838" t="s">
        <v>213</v>
      </c>
      <c r="O1838">
        <v>1868</v>
      </c>
      <c r="Q1838" s="2"/>
      <c r="S1838">
        <v>0</v>
      </c>
      <c r="T1838" t="s">
        <v>213</v>
      </c>
      <c r="W1838" t="s">
        <v>214</v>
      </c>
      <c r="X1838">
        <v>0</v>
      </c>
    </row>
    <row r="1839" spans="1:24" x14ac:dyDescent="0.25">
      <c r="A1839">
        <v>3223</v>
      </c>
      <c r="B1839" t="s">
        <v>4544</v>
      </c>
      <c r="C1839" t="s">
        <v>4545</v>
      </c>
      <c r="D1839" t="s">
        <v>245</v>
      </c>
      <c r="G1839" s="2">
        <v>38861</v>
      </c>
      <c r="H1839" s="2">
        <v>44286</v>
      </c>
      <c r="I1839" t="s">
        <v>226</v>
      </c>
      <c r="J1839" t="s">
        <v>211</v>
      </c>
      <c r="K1839" t="s">
        <v>4402</v>
      </c>
      <c r="L1839" t="s">
        <v>213</v>
      </c>
      <c r="O1839">
        <v>1868</v>
      </c>
      <c r="Q1839" s="2"/>
      <c r="S1839">
        <v>0</v>
      </c>
      <c r="T1839" t="s">
        <v>213</v>
      </c>
      <c r="W1839" t="s">
        <v>214</v>
      </c>
      <c r="X1839">
        <v>0</v>
      </c>
    </row>
    <row r="1840" spans="1:24" x14ac:dyDescent="0.25">
      <c r="A1840">
        <v>3224</v>
      </c>
      <c r="B1840" t="s">
        <v>4546</v>
      </c>
      <c r="C1840" t="s">
        <v>4547</v>
      </c>
      <c r="D1840" t="s">
        <v>245</v>
      </c>
      <c r="G1840" s="2">
        <v>38974</v>
      </c>
      <c r="H1840" s="2">
        <v>41243</v>
      </c>
      <c r="I1840" t="s">
        <v>226</v>
      </c>
      <c r="J1840" t="s">
        <v>211</v>
      </c>
      <c r="K1840" t="s">
        <v>4405</v>
      </c>
      <c r="L1840" t="s">
        <v>213</v>
      </c>
      <c r="O1840">
        <v>1868</v>
      </c>
      <c r="Q1840" s="2"/>
      <c r="S1840">
        <v>0</v>
      </c>
      <c r="T1840" t="s">
        <v>213</v>
      </c>
      <c r="W1840" t="s">
        <v>214</v>
      </c>
      <c r="X1840">
        <v>0</v>
      </c>
    </row>
    <row r="1841" spans="1:24" x14ac:dyDescent="0.25">
      <c r="A1841">
        <v>3225</v>
      </c>
      <c r="B1841" t="s">
        <v>4548</v>
      </c>
      <c r="C1841" t="s">
        <v>4549</v>
      </c>
      <c r="D1841" t="s">
        <v>245</v>
      </c>
      <c r="G1841" s="2">
        <v>39182</v>
      </c>
      <c r="H1841" s="2"/>
      <c r="I1841" t="s">
        <v>226</v>
      </c>
      <c r="J1841" t="s">
        <v>211</v>
      </c>
      <c r="K1841" t="s">
        <v>4408</v>
      </c>
      <c r="L1841" t="s">
        <v>213</v>
      </c>
      <c r="O1841">
        <v>1868</v>
      </c>
      <c r="Q1841" s="2"/>
      <c r="S1841">
        <v>0</v>
      </c>
      <c r="T1841" t="s">
        <v>213</v>
      </c>
      <c r="W1841" t="s">
        <v>214</v>
      </c>
      <c r="X1841">
        <v>0</v>
      </c>
    </row>
    <row r="1842" spans="1:24" x14ac:dyDescent="0.25">
      <c r="A1842">
        <v>3227</v>
      </c>
      <c r="B1842" t="s">
        <v>4550</v>
      </c>
      <c r="C1842" t="s">
        <v>4551</v>
      </c>
      <c r="D1842" t="s">
        <v>245</v>
      </c>
      <c r="G1842" s="2">
        <v>39471</v>
      </c>
      <c r="H1842" s="2">
        <v>41394</v>
      </c>
      <c r="I1842" t="s">
        <v>226</v>
      </c>
      <c r="J1842" t="s">
        <v>211</v>
      </c>
      <c r="K1842" t="s">
        <v>4411</v>
      </c>
      <c r="L1842" t="s">
        <v>213</v>
      </c>
      <c r="O1842">
        <v>1868</v>
      </c>
      <c r="Q1842" s="2"/>
      <c r="S1842">
        <v>0</v>
      </c>
      <c r="T1842" t="s">
        <v>213</v>
      </c>
      <c r="W1842" t="s">
        <v>214</v>
      </c>
      <c r="X1842">
        <v>0</v>
      </c>
    </row>
    <row r="1843" spans="1:24" x14ac:dyDescent="0.25">
      <c r="A1843">
        <v>3228</v>
      </c>
      <c r="B1843" t="s">
        <v>4552</v>
      </c>
      <c r="C1843" t="s">
        <v>4553</v>
      </c>
      <c r="D1843" t="s">
        <v>245</v>
      </c>
      <c r="G1843" s="2">
        <v>39561</v>
      </c>
      <c r="H1843" s="2"/>
      <c r="I1843" t="s">
        <v>226</v>
      </c>
      <c r="J1843" t="s">
        <v>211</v>
      </c>
      <c r="K1843" t="s">
        <v>4414</v>
      </c>
      <c r="L1843" t="s">
        <v>213</v>
      </c>
      <c r="O1843">
        <v>1868</v>
      </c>
      <c r="Q1843" s="2"/>
      <c r="S1843">
        <v>0</v>
      </c>
      <c r="T1843" t="s">
        <v>213</v>
      </c>
      <c r="W1843" t="s">
        <v>214</v>
      </c>
      <c r="X1843">
        <v>0</v>
      </c>
    </row>
    <row r="1844" spans="1:24" x14ac:dyDescent="0.25">
      <c r="A1844">
        <v>3229</v>
      </c>
      <c r="B1844" t="s">
        <v>4554</v>
      </c>
      <c r="C1844" t="s">
        <v>4555</v>
      </c>
      <c r="D1844" t="s">
        <v>245</v>
      </c>
      <c r="G1844" s="2">
        <v>40817</v>
      </c>
      <c r="H1844" s="2">
        <v>42991</v>
      </c>
      <c r="I1844" t="s">
        <v>226</v>
      </c>
      <c r="J1844" t="s">
        <v>211</v>
      </c>
      <c r="K1844" t="s">
        <v>4433</v>
      </c>
      <c r="L1844" t="s">
        <v>213</v>
      </c>
      <c r="O1844">
        <v>1868</v>
      </c>
      <c r="Q1844" s="2"/>
      <c r="S1844">
        <v>0</v>
      </c>
      <c r="T1844" t="s">
        <v>213</v>
      </c>
      <c r="W1844" t="s">
        <v>214</v>
      </c>
      <c r="X1844">
        <v>0</v>
      </c>
    </row>
    <row r="1845" spans="1:24" x14ac:dyDescent="0.25">
      <c r="A1845">
        <v>3230</v>
      </c>
      <c r="B1845" t="s">
        <v>4556</v>
      </c>
      <c r="C1845" t="s">
        <v>4557</v>
      </c>
      <c r="D1845" t="s">
        <v>245</v>
      </c>
      <c r="G1845" s="2">
        <v>39703</v>
      </c>
      <c r="H1845" s="2"/>
      <c r="I1845" t="s">
        <v>226</v>
      </c>
      <c r="J1845" t="s">
        <v>211</v>
      </c>
      <c r="K1845" t="s">
        <v>4439</v>
      </c>
      <c r="L1845" t="s">
        <v>213</v>
      </c>
      <c r="O1845">
        <v>1868</v>
      </c>
      <c r="Q1845" s="2"/>
      <c r="S1845">
        <v>0</v>
      </c>
      <c r="T1845" t="s">
        <v>213</v>
      </c>
      <c r="W1845" t="s">
        <v>214</v>
      </c>
      <c r="X1845">
        <v>0</v>
      </c>
    </row>
    <row r="1846" spans="1:24" x14ac:dyDescent="0.25">
      <c r="A1846">
        <v>3231</v>
      </c>
      <c r="B1846" t="s">
        <v>4558</v>
      </c>
      <c r="C1846" t="s">
        <v>4559</v>
      </c>
      <c r="D1846" t="s">
        <v>245</v>
      </c>
      <c r="G1846" s="2">
        <v>37165</v>
      </c>
      <c r="H1846" s="2">
        <v>42155</v>
      </c>
      <c r="I1846" t="s">
        <v>226</v>
      </c>
      <c r="J1846" t="s">
        <v>211</v>
      </c>
      <c r="K1846" t="s">
        <v>4442</v>
      </c>
      <c r="L1846" t="s">
        <v>213</v>
      </c>
      <c r="O1846">
        <v>1868</v>
      </c>
      <c r="Q1846" s="2"/>
      <c r="S1846">
        <v>0</v>
      </c>
      <c r="T1846" t="s">
        <v>213</v>
      </c>
      <c r="W1846" t="s">
        <v>214</v>
      </c>
      <c r="X1846">
        <v>0</v>
      </c>
    </row>
    <row r="1847" spans="1:24" x14ac:dyDescent="0.25">
      <c r="A1847">
        <v>3232</v>
      </c>
      <c r="B1847" t="s">
        <v>4560</v>
      </c>
      <c r="C1847" t="s">
        <v>4561</v>
      </c>
      <c r="D1847" t="s">
        <v>245</v>
      </c>
      <c r="G1847" s="2">
        <v>39703</v>
      </c>
      <c r="H1847" s="2"/>
      <c r="I1847" t="s">
        <v>226</v>
      </c>
      <c r="J1847" t="s">
        <v>211</v>
      </c>
      <c r="K1847" t="s">
        <v>4445</v>
      </c>
      <c r="L1847" t="s">
        <v>213</v>
      </c>
      <c r="O1847">
        <v>1868</v>
      </c>
      <c r="Q1847" s="2"/>
      <c r="S1847">
        <v>0</v>
      </c>
      <c r="T1847" t="s">
        <v>213</v>
      </c>
      <c r="W1847" t="s">
        <v>214</v>
      </c>
      <c r="X1847">
        <v>0</v>
      </c>
    </row>
    <row r="1848" spans="1:24" x14ac:dyDescent="0.25">
      <c r="A1848">
        <v>3233</v>
      </c>
      <c r="B1848" t="s">
        <v>4562</v>
      </c>
      <c r="C1848" t="s">
        <v>4563</v>
      </c>
      <c r="D1848" t="s">
        <v>245</v>
      </c>
      <c r="G1848" s="2">
        <v>37165</v>
      </c>
      <c r="H1848" s="2">
        <v>42610</v>
      </c>
      <c r="I1848" t="s">
        <v>226</v>
      </c>
      <c r="J1848" t="s">
        <v>211</v>
      </c>
      <c r="K1848" t="s">
        <v>4448</v>
      </c>
      <c r="L1848" t="s">
        <v>213</v>
      </c>
      <c r="O1848">
        <v>1868</v>
      </c>
      <c r="Q1848" s="2"/>
      <c r="S1848">
        <v>0</v>
      </c>
      <c r="T1848" t="s">
        <v>213</v>
      </c>
      <c r="W1848" t="s">
        <v>214</v>
      </c>
      <c r="X1848">
        <v>0</v>
      </c>
    </row>
    <row r="1849" spans="1:24" x14ac:dyDescent="0.25">
      <c r="A1849">
        <v>3234</v>
      </c>
      <c r="B1849" t="s">
        <v>4564</v>
      </c>
      <c r="C1849" t="s">
        <v>4565</v>
      </c>
      <c r="D1849" t="s">
        <v>245</v>
      </c>
      <c r="G1849" s="2">
        <v>40015</v>
      </c>
      <c r="H1849" s="2">
        <v>42916</v>
      </c>
      <c r="I1849" t="s">
        <v>226</v>
      </c>
      <c r="J1849" t="s">
        <v>211</v>
      </c>
      <c r="K1849" t="s">
        <v>4451</v>
      </c>
      <c r="L1849" t="s">
        <v>213</v>
      </c>
      <c r="O1849">
        <v>1868</v>
      </c>
      <c r="Q1849" s="2"/>
      <c r="S1849">
        <v>0</v>
      </c>
      <c r="T1849" t="s">
        <v>213</v>
      </c>
      <c r="W1849" t="s">
        <v>214</v>
      </c>
      <c r="X1849">
        <v>0</v>
      </c>
    </row>
    <row r="1850" spans="1:24" x14ac:dyDescent="0.25">
      <c r="A1850">
        <v>3235</v>
      </c>
      <c r="B1850" t="s">
        <v>4566</v>
      </c>
      <c r="C1850" t="s">
        <v>4567</v>
      </c>
      <c r="D1850" t="s">
        <v>245</v>
      </c>
      <c r="G1850" s="2">
        <v>40427</v>
      </c>
      <c r="H1850" s="2">
        <v>43555</v>
      </c>
      <c r="I1850" t="s">
        <v>226</v>
      </c>
      <c r="J1850" t="s">
        <v>211</v>
      </c>
      <c r="K1850" t="s">
        <v>4454</v>
      </c>
      <c r="L1850" t="s">
        <v>213</v>
      </c>
      <c r="O1850">
        <v>1868</v>
      </c>
      <c r="Q1850" s="2"/>
      <c r="S1850">
        <v>0</v>
      </c>
      <c r="T1850" t="s">
        <v>213</v>
      </c>
      <c r="W1850" t="s">
        <v>214</v>
      </c>
      <c r="X1850">
        <v>0</v>
      </c>
    </row>
    <row r="1851" spans="1:24" x14ac:dyDescent="0.25">
      <c r="A1851">
        <v>3236</v>
      </c>
      <c r="B1851" t="s">
        <v>4568</v>
      </c>
      <c r="C1851" t="s">
        <v>4569</v>
      </c>
      <c r="D1851" t="s">
        <v>245</v>
      </c>
      <c r="G1851" s="2">
        <v>40664</v>
      </c>
      <c r="H1851" s="2"/>
      <c r="I1851" t="s">
        <v>226</v>
      </c>
      <c r="J1851" t="s">
        <v>211</v>
      </c>
      <c r="K1851" t="s">
        <v>2924</v>
      </c>
      <c r="L1851" t="s">
        <v>213</v>
      </c>
      <c r="O1851">
        <v>1868</v>
      </c>
      <c r="Q1851" s="2"/>
      <c r="S1851">
        <v>0</v>
      </c>
      <c r="T1851" t="s">
        <v>213</v>
      </c>
      <c r="W1851" t="s">
        <v>214</v>
      </c>
      <c r="X1851">
        <v>0</v>
      </c>
    </row>
    <row r="1852" spans="1:24" x14ac:dyDescent="0.25">
      <c r="A1852">
        <v>3237</v>
      </c>
      <c r="B1852" t="s">
        <v>4570</v>
      </c>
      <c r="C1852" t="s">
        <v>4571</v>
      </c>
      <c r="D1852" t="s">
        <v>245</v>
      </c>
      <c r="G1852" s="2">
        <v>40664</v>
      </c>
      <c r="H1852" s="2">
        <v>46173</v>
      </c>
      <c r="I1852" t="s">
        <v>226</v>
      </c>
      <c r="J1852" t="s">
        <v>211</v>
      </c>
      <c r="K1852" t="s">
        <v>2929</v>
      </c>
      <c r="L1852" t="s">
        <v>213</v>
      </c>
      <c r="O1852">
        <v>1868</v>
      </c>
      <c r="Q1852" s="2"/>
      <c r="S1852">
        <v>0</v>
      </c>
      <c r="T1852" t="s">
        <v>213</v>
      </c>
      <c r="W1852" t="s">
        <v>214</v>
      </c>
      <c r="X1852">
        <v>0</v>
      </c>
    </row>
    <row r="1853" spans="1:24" x14ac:dyDescent="0.25">
      <c r="A1853">
        <v>3238</v>
      </c>
      <c r="B1853" t="s">
        <v>4572</v>
      </c>
      <c r="C1853" t="s">
        <v>4573</v>
      </c>
      <c r="D1853" t="s">
        <v>245</v>
      </c>
      <c r="G1853" s="2">
        <v>40909</v>
      </c>
      <c r="H1853" s="2">
        <v>45961</v>
      </c>
      <c r="I1853" t="s">
        <v>226</v>
      </c>
      <c r="J1853" t="s">
        <v>211</v>
      </c>
      <c r="K1853" t="s">
        <v>3142</v>
      </c>
      <c r="L1853" t="s">
        <v>213</v>
      </c>
      <c r="O1853">
        <v>1868</v>
      </c>
      <c r="Q1853" s="2"/>
      <c r="S1853">
        <v>0</v>
      </c>
      <c r="T1853" t="s">
        <v>213</v>
      </c>
      <c r="W1853" t="s">
        <v>214</v>
      </c>
      <c r="X1853">
        <v>0</v>
      </c>
    </row>
    <row r="1854" spans="1:24" x14ac:dyDescent="0.25">
      <c r="A1854">
        <v>3239</v>
      </c>
      <c r="B1854" t="s">
        <v>4574</v>
      </c>
      <c r="C1854" t="s">
        <v>4575</v>
      </c>
      <c r="D1854" t="s">
        <v>245</v>
      </c>
      <c r="G1854" s="2">
        <v>41061</v>
      </c>
      <c r="H1854" s="2">
        <v>42035</v>
      </c>
      <c r="I1854" t="s">
        <v>226</v>
      </c>
      <c r="J1854" t="s">
        <v>211</v>
      </c>
      <c r="K1854" t="s">
        <v>4576</v>
      </c>
      <c r="L1854" t="s">
        <v>213</v>
      </c>
      <c r="O1854">
        <v>1868</v>
      </c>
      <c r="Q1854" s="2"/>
      <c r="S1854">
        <v>0</v>
      </c>
      <c r="T1854" t="s">
        <v>213</v>
      </c>
      <c r="W1854" t="s">
        <v>214</v>
      </c>
      <c r="X1854">
        <v>0</v>
      </c>
    </row>
    <row r="1855" spans="1:24" x14ac:dyDescent="0.25">
      <c r="A1855">
        <v>3240</v>
      </c>
      <c r="B1855" t="s">
        <v>4577</v>
      </c>
      <c r="C1855" t="s">
        <v>4578</v>
      </c>
      <c r="D1855" t="s">
        <v>245</v>
      </c>
      <c r="G1855" s="2">
        <v>37165</v>
      </c>
      <c r="H1855" s="2">
        <v>41455</v>
      </c>
      <c r="I1855" t="s">
        <v>226</v>
      </c>
      <c r="J1855" t="s">
        <v>211</v>
      </c>
      <c r="K1855" t="s">
        <v>4457</v>
      </c>
      <c r="L1855" t="s">
        <v>213</v>
      </c>
      <c r="O1855">
        <v>1868</v>
      </c>
      <c r="Q1855" s="2"/>
      <c r="S1855">
        <v>0</v>
      </c>
      <c r="T1855" t="s">
        <v>213</v>
      </c>
      <c r="W1855" t="s">
        <v>214</v>
      </c>
      <c r="X1855">
        <v>0</v>
      </c>
    </row>
    <row r="1856" spans="1:24" x14ac:dyDescent="0.25">
      <c r="A1856">
        <v>3241</v>
      </c>
      <c r="B1856" t="s">
        <v>4579</v>
      </c>
      <c r="C1856" t="s">
        <v>4580</v>
      </c>
      <c r="D1856" t="s">
        <v>245</v>
      </c>
      <c r="G1856" s="2">
        <v>41183</v>
      </c>
      <c r="H1856" s="2">
        <v>43312</v>
      </c>
      <c r="I1856" t="s">
        <v>226</v>
      </c>
      <c r="J1856" t="s">
        <v>211</v>
      </c>
      <c r="K1856" t="s">
        <v>4581</v>
      </c>
      <c r="L1856" t="s">
        <v>213</v>
      </c>
      <c r="O1856">
        <v>1868</v>
      </c>
      <c r="Q1856" s="2"/>
      <c r="S1856">
        <v>0</v>
      </c>
      <c r="T1856" t="s">
        <v>213</v>
      </c>
      <c r="W1856" t="s">
        <v>214</v>
      </c>
      <c r="X1856">
        <v>0</v>
      </c>
    </row>
    <row r="1857" spans="1:24" x14ac:dyDescent="0.25">
      <c r="A1857">
        <v>3242</v>
      </c>
      <c r="B1857" t="s">
        <v>4582</v>
      </c>
      <c r="C1857" t="s">
        <v>4583</v>
      </c>
      <c r="D1857" t="s">
        <v>245</v>
      </c>
      <c r="G1857" s="2">
        <v>30362</v>
      </c>
      <c r="H1857" s="2">
        <v>42124</v>
      </c>
      <c r="I1857" t="s">
        <v>226</v>
      </c>
      <c r="J1857" t="s">
        <v>211</v>
      </c>
      <c r="K1857" t="s">
        <v>4461</v>
      </c>
      <c r="L1857" t="s">
        <v>213</v>
      </c>
      <c r="O1857">
        <v>1868</v>
      </c>
      <c r="Q1857" s="2"/>
      <c r="S1857">
        <v>0</v>
      </c>
      <c r="T1857" t="s">
        <v>213</v>
      </c>
      <c r="W1857" t="s">
        <v>214</v>
      </c>
      <c r="X1857">
        <v>0</v>
      </c>
    </row>
    <row r="1858" spans="1:24" x14ac:dyDescent="0.25">
      <c r="A1858">
        <v>3243</v>
      </c>
      <c r="B1858" t="s">
        <v>4584</v>
      </c>
      <c r="C1858" t="s">
        <v>4585</v>
      </c>
      <c r="D1858" t="s">
        <v>245</v>
      </c>
      <c r="G1858" s="2">
        <v>37165</v>
      </c>
      <c r="H1858" s="2">
        <v>41517</v>
      </c>
      <c r="I1858" t="s">
        <v>226</v>
      </c>
      <c r="J1858" t="s">
        <v>211</v>
      </c>
      <c r="K1858" t="s">
        <v>4464</v>
      </c>
      <c r="L1858" t="s">
        <v>213</v>
      </c>
      <c r="O1858">
        <v>1868</v>
      </c>
      <c r="Q1858" s="2"/>
      <c r="S1858">
        <v>0</v>
      </c>
      <c r="T1858" t="s">
        <v>213</v>
      </c>
      <c r="W1858" t="s">
        <v>214</v>
      </c>
      <c r="X1858">
        <v>0</v>
      </c>
    </row>
    <row r="1859" spans="1:24" x14ac:dyDescent="0.25">
      <c r="A1859">
        <v>3244</v>
      </c>
      <c r="B1859" t="s">
        <v>4586</v>
      </c>
      <c r="C1859" t="s">
        <v>4587</v>
      </c>
      <c r="D1859" t="s">
        <v>245</v>
      </c>
      <c r="G1859" s="2">
        <v>37165</v>
      </c>
      <c r="H1859" s="2"/>
      <c r="I1859" t="s">
        <v>226</v>
      </c>
      <c r="J1859" t="s">
        <v>211</v>
      </c>
      <c r="K1859" t="s">
        <v>4467</v>
      </c>
      <c r="L1859" t="s">
        <v>213</v>
      </c>
      <c r="O1859">
        <v>1868</v>
      </c>
      <c r="Q1859" s="2"/>
      <c r="S1859">
        <v>0</v>
      </c>
      <c r="T1859" t="s">
        <v>213</v>
      </c>
      <c r="W1859" t="s">
        <v>214</v>
      </c>
      <c r="X1859">
        <v>0</v>
      </c>
    </row>
    <row r="1860" spans="1:24" x14ac:dyDescent="0.25">
      <c r="A1860">
        <v>3245</v>
      </c>
      <c r="B1860" t="s">
        <v>4588</v>
      </c>
      <c r="C1860" t="s">
        <v>4589</v>
      </c>
      <c r="D1860" t="s">
        <v>245</v>
      </c>
      <c r="G1860" s="2">
        <v>37165</v>
      </c>
      <c r="H1860" s="2">
        <v>41455</v>
      </c>
      <c r="I1860" t="s">
        <v>226</v>
      </c>
      <c r="J1860" t="s">
        <v>211</v>
      </c>
      <c r="K1860" t="s">
        <v>4470</v>
      </c>
      <c r="L1860" t="s">
        <v>213</v>
      </c>
      <c r="O1860">
        <v>1868</v>
      </c>
      <c r="Q1860" s="2"/>
      <c r="S1860">
        <v>0</v>
      </c>
      <c r="T1860" t="s">
        <v>213</v>
      </c>
      <c r="W1860" t="s">
        <v>214</v>
      </c>
      <c r="X1860">
        <v>0</v>
      </c>
    </row>
    <row r="1861" spans="1:24" x14ac:dyDescent="0.25">
      <c r="A1861">
        <v>3246</v>
      </c>
      <c r="B1861" t="s">
        <v>4590</v>
      </c>
      <c r="C1861" t="s">
        <v>4591</v>
      </c>
      <c r="D1861" t="s">
        <v>245</v>
      </c>
      <c r="G1861" s="2">
        <v>37165</v>
      </c>
      <c r="H1861" s="2">
        <v>45230</v>
      </c>
      <c r="I1861" t="s">
        <v>226</v>
      </c>
      <c r="J1861" t="s">
        <v>211</v>
      </c>
      <c r="K1861" t="s">
        <v>4473</v>
      </c>
      <c r="L1861" t="s">
        <v>213</v>
      </c>
      <c r="O1861">
        <v>1868</v>
      </c>
      <c r="Q1861" s="2"/>
      <c r="S1861">
        <v>0</v>
      </c>
      <c r="T1861" t="s">
        <v>213</v>
      </c>
      <c r="W1861" t="s">
        <v>214</v>
      </c>
      <c r="X1861">
        <v>0</v>
      </c>
    </row>
    <row r="1862" spans="1:24" x14ac:dyDescent="0.25">
      <c r="A1862">
        <v>3247</v>
      </c>
      <c r="B1862" t="s">
        <v>4592</v>
      </c>
      <c r="C1862" t="s">
        <v>4593</v>
      </c>
      <c r="D1862" t="s">
        <v>245</v>
      </c>
      <c r="G1862" s="2">
        <v>37165</v>
      </c>
      <c r="H1862" s="2">
        <v>43677</v>
      </c>
      <c r="I1862" t="s">
        <v>226</v>
      </c>
      <c r="J1862" t="s">
        <v>211</v>
      </c>
      <c r="K1862" t="s">
        <v>4476</v>
      </c>
      <c r="L1862" t="s">
        <v>213</v>
      </c>
      <c r="O1862">
        <v>1868</v>
      </c>
      <c r="Q1862" s="2"/>
      <c r="S1862">
        <v>0</v>
      </c>
      <c r="T1862" t="s">
        <v>213</v>
      </c>
      <c r="W1862" t="s">
        <v>214</v>
      </c>
      <c r="X1862">
        <v>0</v>
      </c>
    </row>
    <row r="1863" spans="1:24" x14ac:dyDescent="0.25">
      <c r="A1863">
        <v>3248</v>
      </c>
      <c r="B1863" t="s">
        <v>4594</v>
      </c>
      <c r="C1863" t="s">
        <v>4595</v>
      </c>
      <c r="D1863" t="s">
        <v>245</v>
      </c>
      <c r="G1863" s="2">
        <v>34394</v>
      </c>
      <c r="H1863" s="2">
        <v>43039</v>
      </c>
      <c r="I1863" t="s">
        <v>226</v>
      </c>
      <c r="J1863" t="s">
        <v>211</v>
      </c>
      <c r="K1863" t="s">
        <v>4483</v>
      </c>
      <c r="L1863" t="s">
        <v>213</v>
      </c>
      <c r="O1863">
        <v>1868</v>
      </c>
      <c r="Q1863" s="2"/>
      <c r="S1863">
        <v>0</v>
      </c>
      <c r="T1863" t="s">
        <v>213</v>
      </c>
      <c r="W1863" t="s">
        <v>214</v>
      </c>
      <c r="X1863">
        <v>0</v>
      </c>
    </row>
    <row r="1864" spans="1:24" x14ac:dyDescent="0.25">
      <c r="A1864">
        <v>3249</v>
      </c>
      <c r="B1864" t="s">
        <v>4596</v>
      </c>
      <c r="C1864" t="s">
        <v>4597</v>
      </c>
      <c r="D1864" t="s">
        <v>245</v>
      </c>
      <c r="G1864" s="2">
        <v>37165</v>
      </c>
      <c r="H1864" s="2">
        <v>42124</v>
      </c>
      <c r="I1864" t="s">
        <v>226</v>
      </c>
      <c r="J1864" t="s">
        <v>211</v>
      </c>
      <c r="K1864" t="s">
        <v>4486</v>
      </c>
      <c r="L1864" t="s">
        <v>213</v>
      </c>
      <c r="O1864">
        <v>1868</v>
      </c>
      <c r="Q1864" s="2"/>
      <c r="S1864">
        <v>0</v>
      </c>
      <c r="T1864" t="s">
        <v>213</v>
      </c>
      <c r="W1864" t="s">
        <v>214</v>
      </c>
      <c r="X1864">
        <v>0</v>
      </c>
    </row>
    <row r="1865" spans="1:24" x14ac:dyDescent="0.25">
      <c r="A1865">
        <v>3250</v>
      </c>
      <c r="B1865" t="s">
        <v>4598</v>
      </c>
      <c r="C1865" t="s">
        <v>4599</v>
      </c>
      <c r="D1865" t="s">
        <v>245</v>
      </c>
      <c r="G1865" s="2">
        <v>31383</v>
      </c>
      <c r="H1865" s="2">
        <v>44255</v>
      </c>
      <c r="I1865" t="s">
        <v>226</v>
      </c>
      <c r="J1865" t="s">
        <v>211</v>
      </c>
      <c r="K1865" t="s">
        <v>4490</v>
      </c>
      <c r="L1865" t="s">
        <v>213</v>
      </c>
      <c r="O1865">
        <v>1868</v>
      </c>
      <c r="Q1865" s="2"/>
      <c r="S1865">
        <v>0</v>
      </c>
      <c r="T1865" t="s">
        <v>213</v>
      </c>
      <c r="W1865" t="s">
        <v>214</v>
      </c>
      <c r="X1865">
        <v>0</v>
      </c>
    </row>
    <row r="1866" spans="1:24" x14ac:dyDescent="0.25">
      <c r="A1866">
        <v>3251</v>
      </c>
      <c r="B1866" t="s">
        <v>4600</v>
      </c>
      <c r="C1866" t="s">
        <v>4601</v>
      </c>
      <c r="D1866" t="s">
        <v>245</v>
      </c>
      <c r="G1866" s="2">
        <v>37165</v>
      </c>
      <c r="H1866" s="2">
        <v>42613</v>
      </c>
      <c r="I1866" t="s">
        <v>226</v>
      </c>
      <c r="J1866" t="s">
        <v>211</v>
      </c>
      <c r="K1866" t="s">
        <v>4493</v>
      </c>
      <c r="L1866" t="s">
        <v>213</v>
      </c>
      <c r="O1866">
        <v>1868</v>
      </c>
      <c r="Q1866" s="2"/>
      <c r="S1866">
        <v>0</v>
      </c>
      <c r="T1866" t="s">
        <v>213</v>
      </c>
      <c r="W1866" t="s">
        <v>214</v>
      </c>
      <c r="X1866">
        <v>0</v>
      </c>
    </row>
    <row r="1867" spans="1:24" x14ac:dyDescent="0.25">
      <c r="A1867">
        <v>3252</v>
      </c>
      <c r="B1867" t="s">
        <v>4602</v>
      </c>
      <c r="C1867" t="s">
        <v>4603</v>
      </c>
      <c r="D1867" t="s">
        <v>245</v>
      </c>
      <c r="G1867" s="2">
        <v>37165</v>
      </c>
      <c r="H1867" s="2">
        <v>41729</v>
      </c>
      <c r="I1867" t="s">
        <v>226</v>
      </c>
      <c r="J1867" t="s">
        <v>211</v>
      </c>
      <c r="K1867" t="s">
        <v>4496</v>
      </c>
      <c r="L1867" t="s">
        <v>213</v>
      </c>
      <c r="O1867">
        <v>1868</v>
      </c>
      <c r="Q1867" s="2"/>
      <c r="S1867">
        <v>0</v>
      </c>
      <c r="T1867" t="s">
        <v>213</v>
      </c>
      <c r="W1867" t="s">
        <v>214</v>
      </c>
      <c r="X1867">
        <v>0</v>
      </c>
    </row>
    <row r="1868" spans="1:24" x14ac:dyDescent="0.25">
      <c r="A1868">
        <v>2912</v>
      </c>
      <c r="B1868" t="s">
        <v>4604</v>
      </c>
      <c r="C1868" t="s">
        <v>14952</v>
      </c>
      <c r="D1868" t="s">
        <v>389</v>
      </c>
      <c r="E1868" t="s">
        <v>14953</v>
      </c>
      <c r="F1868" t="s">
        <v>4605</v>
      </c>
      <c r="G1868" s="2">
        <v>40817</v>
      </c>
      <c r="H1868" s="2">
        <v>44255</v>
      </c>
      <c r="I1868" t="s">
        <v>226</v>
      </c>
      <c r="J1868" t="s">
        <v>211</v>
      </c>
      <c r="K1868" t="s">
        <v>2067</v>
      </c>
      <c r="L1868" t="s">
        <v>213</v>
      </c>
      <c r="M1868" t="s">
        <v>14954</v>
      </c>
      <c r="O1868">
        <v>0</v>
      </c>
      <c r="P1868" t="s">
        <v>14955</v>
      </c>
      <c r="Q1868" s="2"/>
      <c r="S1868">
        <v>0</v>
      </c>
      <c r="T1868" t="s">
        <v>213</v>
      </c>
      <c r="W1868" t="s">
        <v>214</v>
      </c>
      <c r="X1868">
        <v>0</v>
      </c>
    </row>
    <row r="1869" spans="1:24" x14ac:dyDescent="0.25">
      <c r="A1869">
        <v>2969</v>
      </c>
      <c r="B1869" t="s">
        <v>4606</v>
      </c>
      <c r="C1869" t="s">
        <v>4607</v>
      </c>
      <c r="D1869" t="s">
        <v>245</v>
      </c>
      <c r="G1869" s="2">
        <v>42737</v>
      </c>
      <c r="H1869" s="2">
        <v>44408</v>
      </c>
      <c r="I1869" t="s">
        <v>226</v>
      </c>
      <c r="J1869" t="s">
        <v>211</v>
      </c>
      <c r="K1869" t="s">
        <v>2456</v>
      </c>
      <c r="L1869" t="s">
        <v>213</v>
      </c>
      <c r="O1869">
        <v>1491</v>
      </c>
      <c r="Q1869" s="2"/>
      <c r="S1869">
        <v>0</v>
      </c>
      <c r="T1869" t="s">
        <v>213</v>
      </c>
      <c r="W1869" t="s">
        <v>214</v>
      </c>
      <c r="X1869">
        <v>0</v>
      </c>
    </row>
    <row r="1870" spans="1:24" x14ac:dyDescent="0.25">
      <c r="A1870">
        <v>2970</v>
      </c>
      <c r="B1870" t="s">
        <v>4608</v>
      </c>
      <c r="C1870" t="s">
        <v>4609</v>
      </c>
      <c r="D1870" t="s">
        <v>251</v>
      </c>
      <c r="G1870" s="2">
        <v>42737</v>
      </c>
      <c r="H1870" s="2">
        <v>44408</v>
      </c>
      <c r="I1870" t="s">
        <v>226</v>
      </c>
      <c r="J1870" t="s">
        <v>211</v>
      </c>
      <c r="K1870" t="s">
        <v>2456</v>
      </c>
      <c r="L1870" t="s">
        <v>213</v>
      </c>
      <c r="O1870">
        <v>0</v>
      </c>
      <c r="Q1870" s="2">
        <v>39827</v>
      </c>
      <c r="S1870">
        <v>0</v>
      </c>
      <c r="T1870" t="s">
        <v>213</v>
      </c>
      <c r="W1870" t="s">
        <v>214</v>
      </c>
      <c r="X1870">
        <v>0</v>
      </c>
    </row>
    <row r="1871" spans="1:24" x14ac:dyDescent="0.25">
      <c r="A1871">
        <v>2971</v>
      </c>
      <c r="B1871" t="s">
        <v>4610</v>
      </c>
      <c r="C1871" t="s">
        <v>4611</v>
      </c>
      <c r="D1871" t="s">
        <v>245</v>
      </c>
      <c r="G1871" s="2">
        <v>42767</v>
      </c>
      <c r="H1871" s="2">
        <v>42947</v>
      </c>
      <c r="I1871" t="s">
        <v>226</v>
      </c>
      <c r="J1871" t="s">
        <v>211</v>
      </c>
      <c r="K1871" t="s">
        <v>2446</v>
      </c>
      <c r="L1871" t="s">
        <v>213</v>
      </c>
      <c r="O1871">
        <v>1868</v>
      </c>
      <c r="Q1871" s="2"/>
      <c r="S1871">
        <v>0</v>
      </c>
      <c r="T1871" t="s">
        <v>213</v>
      </c>
      <c r="W1871" t="s">
        <v>214</v>
      </c>
      <c r="X1871">
        <v>0</v>
      </c>
    </row>
    <row r="1872" spans="1:24" x14ac:dyDescent="0.25">
      <c r="A1872">
        <v>2972</v>
      </c>
      <c r="B1872" t="s">
        <v>4612</v>
      </c>
      <c r="C1872" t="s">
        <v>4613</v>
      </c>
      <c r="D1872" t="s">
        <v>251</v>
      </c>
      <c r="G1872" s="2">
        <v>42767</v>
      </c>
      <c r="H1872" s="2">
        <v>42947</v>
      </c>
      <c r="I1872" t="s">
        <v>226</v>
      </c>
      <c r="J1872" t="s">
        <v>211</v>
      </c>
      <c r="K1872" t="s">
        <v>2446</v>
      </c>
      <c r="L1872" t="s">
        <v>213</v>
      </c>
      <c r="O1872">
        <v>0</v>
      </c>
      <c r="Q1872" s="2">
        <v>39827</v>
      </c>
      <c r="S1872">
        <v>0</v>
      </c>
      <c r="T1872" t="s">
        <v>213</v>
      </c>
      <c r="W1872" t="s">
        <v>214</v>
      </c>
      <c r="X1872">
        <v>0</v>
      </c>
    </row>
    <row r="1873" spans="1:24" x14ac:dyDescent="0.25">
      <c r="A1873">
        <v>2973</v>
      </c>
      <c r="B1873" t="s">
        <v>4614</v>
      </c>
      <c r="C1873" t="s">
        <v>4615</v>
      </c>
      <c r="D1873" t="s">
        <v>251</v>
      </c>
      <c r="G1873" s="2">
        <v>42767</v>
      </c>
      <c r="H1873" s="2">
        <v>44043</v>
      </c>
      <c r="I1873" t="s">
        <v>226</v>
      </c>
      <c r="J1873" t="s">
        <v>211</v>
      </c>
      <c r="K1873" t="s">
        <v>2451</v>
      </c>
      <c r="L1873" t="s">
        <v>213</v>
      </c>
      <c r="O1873">
        <v>0</v>
      </c>
      <c r="Q1873" s="2">
        <v>39827</v>
      </c>
      <c r="S1873">
        <v>0</v>
      </c>
      <c r="T1873" t="s">
        <v>213</v>
      </c>
      <c r="W1873" t="s">
        <v>214</v>
      </c>
      <c r="X1873">
        <v>0</v>
      </c>
    </row>
    <row r="1874" spans="1:24" x14ac:dyDescent="0.25">
      <c r="A1874">
        <v>2974</v>
      </c>
      <c r="B1874" t="s">
        <v>4616</v>
      </c>
      <c r="C1874" t="s">
        <v>4617</v>
      </c>
      <c r="D1874" t="s">
        <v>245</v>
      </c>
      <c r="G1874" s="2">
        <v>42767</v>
      </c>
      <c r="H1874" s="2">
        <v>44043</v>
      </c>
      <c r="I1874" t="s">
        <v>226</v>
      </c>
      <c r="J1874" t="s">
        <v>211</v>
      </c>
      <c r="K1874" t="s">
        <v>2451</v>
      </c>
      <c r="L1874" t="s">
        <v>213</v>
      </c>
      <c r="O1874">
        <v>1959</v>
      </c>
      <c r="Q1874" s="2"/>
      <c r="S1874">
        <v>0</v>
      </c>
      <c r="T1874" t="s">
        <v>213</v>
      </c>
      <c r="W1874" t="s">
        <v>214</v>
      </c>
      <c r="X1874">
        <v>0</v>
      </c>
    </row>
    <row r="1875" spans="1:24" x14ac:dyDescent="0.25">
      <c r="A1875">
        <v>2975</v>
      </c>
      <c r="B1875" t="s">
        <v>4618</v>
      </c>
      <c r="C1875" t="s">
        <v>4619</v>
      </c>
      <c r="D1875" t="s">
        <v>245</v>
      </c>
      <c r="G1875" s="2">
        <v>42737</v>
      </c>
      <c r="H1875" s="2">
        <v>44408</v>
      </c>
      <c r="I1875" t="s">
        <v>226</v>
      </c>
      <c r="J1875" t="s">
        <v>211</v>
      </c>
      <c r="K1875" t="s">
        <v>2461</v>
      </c>
      <c r="L1875" t="s">
        <v>213</v>
      </c>
      <c r="O1875">
        <v>1491</v>
      </c>
      <c r="Q1875" s="2"/>
      <c r="S1875">
        <v>0</v>
      </c>
      <c r="T1875" t="s">
        <v>213</v>
      </c>
      <c r="W1875" t="s">
        <v>214</v>
      </c>
      <c r="X1875">
        <v>0</v>
      </c>
    </row>
    <row r="1876" spans="1:24" x14ac:dyDescent="0.25">
      <c r="A1876">
        <v>2976</v>
      </c>
      <c r="B1876" t="s">
        <v>4620</v>
      </c>
      <c r="C1876" t="s">
        <v>4621</v>
      </c>
      <c r="D1876" t="s">
        <v>251</v>
      </c>
      <c r="G1876" s="2">
        <v>42737</v>
      </c>
      <c r="H1876" s="2">
        <v>44408</v>
      </c>
      <c r="I1876" t="s">
        <v>226</v>
      </c>
      <c r="J1876" t="s">
        <v>211</v>
      </c>
      <c r="K1876" t="s">
        <v>2461</v>
      </c>
      <c r="L1876" t="s">
        <v>213</v>
      </c>
      <c r="O1876">
        <v>0</v>
      </c>
      <c r="Q1876" s="2">
        <v>39827</v>
      </c>
      <c r="S1876">
        <v>0</v>
      </c>
      <c r="T1876" t="s">
        <v>213</v>
      </c>
      <c r="W1876" t="s">
        <v>214</v>
      </c>
      <c r="X1876">
        <v>0</v>
      </c>
    </row>
    <row r="1877" spans="1:24" x14ac:dyDescent="0.25">
      <c r="A1877">
        <v>2977</v>
      </c>
      <c r="B1877" t="s">
        <v>4622</v>
      </c>
      <c r="C1877" t="s">
        <v>4623</v>
      </c>
      <c r="D1877" t="s">
        <v>245</v>
      </c>
      <c r="G1877" s="2">
        <v>42767</v>
      </c>
      <c r="H1877" s="2">
        <v>44408</v>
      </c>
      <c r="I1877" t="s">
        <v>226</v>
      </c>
      <c r="J1877" t="s">
        <v>211</v>
      </c>
      <c r="K1877" t="s">
        <v>4020</v>
      </c>
      <c r="L1877" t="s">
        <v>213</v>
      </c>
      <c r="O1877">
        <v>1868</v>
      </c>
      <c r="Q1877" s="2"/>
      <c r="S1877">
        <v>0</v>
      </c>
      <c r="T1877" t="s">
        <v>213</v>
      </c>
      <c r="W1877" t="s">
        <v>214</v>
      </c>
      <c r="X1877">
        <v>0</v>
      </c>
    </row>
    <row r="1878" spans="1:24" x14ac:dyDescent="0.25">
      <c r="A1878">
        <v>2978</v>
      </c>
      <c r="B1878" t="s">
        <v>4624</v>
      </c>
      <c r="C1878" t="s">
        <v>4625</v>
      </c>
      <c r="D1878" t="s">
        <v>251</v>
      </c>
      <c r="G1878" s="2">
        <v>42767</v>
      </c>
      <c r="H1878" s="2">
        <v>44408</v>
      </c>
      <c r="I1878" t="s">
        <v>226</v>
      </c>
      <c r="J1878" t="s">
        <v>211</v>
      </c>
      <c r="K1878" t="s">
        <v>4020</v>
      </c>
      <c r="L1878" t="s">
        <v>213</v>
      </c>
      <c r="O1878">
        <v>0</v>
      </c>
      <c r="Q1878" s="2">
        <v>39827</v>
      </c>
      <c r="S1878">
        <v>0</v>
      </c>
      <c r="T1878" t="s">
        <v>213</v>
      </c>
      <c r="W1878" t="s">
        <v>214</v>
      </c>
      <c r="X1878">
        <v>0</v>
      </c>
    </row>
    <row r="1879" spans="1:24" x14ac:dyDescent="0.25">
      <c r="A1879">
        <v>2979</v>
      </c>
      <c r="B1879" t="s">
        <v>4626</v>
      </c>
      <c r="C1879" t="s">
        <v>4627</v>
      </c>
      <c r="D1879" t="s">
        <v>245</v>
      </c>
      <c r="G1879" s="2">
        <v>42767</v>
      </c>
      <c r="H1879" s="2">
        <v>44408</v>
      </c>
      <c r="I1879" t="s">
        <v>226</v>
      </c>
      <c r="J1879" t="s">
        <v>211</v>
      </c>
      <c r="K1879" t="s">
        <v>4027</v>
      </c>
      <c r="L1879" t="s">
        <v>213</v>
      </c>
      <c r="O1879">
        <v>1959</v>
      </c>
      <c r="Q1879" s="2"/>
      <c r="S1879">
        <v>0</v>
      </c>
      <c r="T1879" t="s">
        <v>213</v>
      </c>
      <c r="W1879" t="s">
        <v>214</v>
      </c>
      <c r="X1879">
        <v>0</v>
      </c>
    </row>
    <row r="1880" spans="1:24" x14ac:dyDescent="0.25">
      <c r="A1880">
        <v>2980</v>
      </c>
      <c r="B1880" t="s">
        <v>4628</v>
      </c>
      <c r="C1880" t="s">
        <v>4629</v>
      </c>
      <c r="D1880" t="s">
        <v>251</v>
      </c>
      <c r="G1880" s="2">
        <v>42767</v>
      </c>
      <c r="H1880" s="2">
        <v>44408</v>
      </c>
      <c r="I1880" t="s">
        <v>226</v>
      </c>
      <c r="J1880" t="s">
        <v>211</v>
      </c>
      <c r="K1880" t="s">
        <v>4027</v>
      </c>
      <c r="L1880" t="s">
        <v>213</v>
      </c>
      <c r="O1880">
        <v>0</v>
      </c>
      <c r="Q1880" s="2">
        <v>39827</v>
      </c>
      <c r="S1880">
        <v>0</v>
      </c>
      <c r="T1880" t="s">
        <v>213</v>
      </c>
      <c r="W1880" t="s">
        <v>214</v>
      </c>
      <c r="X1880">
        <v>0</v>
      </c>
    </row>
    <row r="1881" spans="1:24" x14ac:dyDescent="0.25">
      <c r="A1881">
        <v>2990</v>
      </c>
      <c r="B1881" t="s">
        <v>4630</v>
      </c>
      <c r="C1881" t="s">
        <v>4631</v>
      </c>
      <c r="D1881" t="s">
        <v>389</v>
      </c>
      <c r="F1881" t="s">
        <v>4632</v>
      </c>
      <c r="G1881" s="2">
        <v>37259</v>
      </c>
      <c r="H1881" s="2"/>
      <c r="I1881" t="s">
        <v>226</v>
      </c>
      <c r="J1881" t="s">
        <v>211</v>
      </c>
      <c r="K1881" t="s">
        <v>1402</v>
      </c>
      <c r="L1881" t="s">
        <v>213</v>
      </c>
      <c r="M1881" t="s">
        <v>4633</v>
      </c>
      <c r="O1881">
        <v>0</v>
      </c>
      <c r="P1881" t="s">
        <v>392</v>
      </c>
      <c r="Q1881" s="2"/>
      <c r="R1881" t="s">
        <v>4634</v>
      </c>
      <c r="S1881">
        <v>0</v>
      </c>
      <c r="T1881" t="s">
        <v>213</v>
      </c>
      <c r="W1881" t="s">
        <v>214</v>
      </c>
      <c r="X1881">
        <v>0</v>
      </c>
    </row>
    <row r="1882" spans="1:24" x14ac:dyDescent="0.25">
      <c r="A1882">
        <v>3253</v>
      </c>
      <c r="B1882" t="s">
        <v>4635</v>
      </c>
      <c r="C1882" t="s">
        <v>4636</v>
      </c>
      <c r="D1882" t="s">
        <v>245</v>
      </c>
      <c r="G1882" s="2">
        <v>37165</v>
      </c>
      <c r="H1882" s="2"/>
      <c r="I1882" t="s">
        <v>226</v>
      </c>
      <c r="J1882" t="s">
        <v>211</v>
      </c>
      <c r="K1882" t="s">
        <v>4499</v>
      </c>
      <c r="L1882" t="s">
        <v>213</v>
      </c>
      <c r="O1882">
        <v>1868</v>
      </c>
      <c r="Q1882" s="2"/>
      <c r="S1882">
        <v>0</v>
      </c>
      <c r="T1882" t="s">
        <v>213</v>
      </c>
      <c r="W1882" t="s">
        <v>214</v>
      </c>
      <c r="X1882">
        <v>0</v>
      </c>
    </row>
    <row r="1883" spans="1:24" x14ac:dyDescent="0.25">
      <c r="A1883">
        <v>3254</v>
      </c>
      <c r="B1883" t="s">
        <v>4637</v>
      </c>
      <c r="C1883" t="s">
        <v>4638</v>
      </c>
      <c r="D1883" t="s">
        <v>245</v>
      </c>
      <c r="G1883" s="2">
        <v>31411</v>
      </c>
      <c r="H1883" s="2">
        <v>42277</v>
      </c>
      <c r="I1883" t="s">
        <v>226</v>
      </c>
      <c r="J1883" t="s">
        <v>211</v>
      </c>
      <c r="K1883" t="s">
        <v>4505</v>
      </c>
      <c r="L1883" t="s">
        <v>213</v>
      </c>
      <c r="O1883">
        <v>1868</v>
      </c>
      <c r="Q1883" s="2"/>
      <c r="S1883">
        <v>0</v>
      </c>
      <c r="T1883" t="s">
        <v>213</v>
      </c>
      <c r="W1883" t="s">
        <v>214</v>
      </c>
      <c r="X1883">
        <v>0</v>
      </c>
    </row>
    <row r="1884" spans="1:24" x14ac:dyDescent="0.25">
      <c r="A1884">
        <v>3255</v>
      </c>
      <c r="B1884" t="s">
        <v>4639</v>
      </c>
      <c r="C1884" t="s">
        <v>4640</v>
      </c>
      <c r="D1884" t="s">
        <v>245</v>
      </c>
      <c r="G1884" s="2">
        <v>31404</v>
      </c>
      <c r="H1884" s="2">
        <v>43312</v>
      </c>
      <c r="I1884" t="s">
        <v>226</v>
      </c>
      <c r="J1884" t="s">
        <v>211</v>
      </c>
      <c r="K1884" t="s">
        <v>3569</v>
      </c>
      <c r="L1884" t="s">
        <v>213</v>
      </c>
      <c r="O1884">
        <v>1868</v>
      </c>
      <c r="Q1884" s="2"/>
      <c r="S1884">
        <v>0</v>
      </c>
      <c r="T1884" t="s">
        <v>213</v>
      </c>
      <c r="W1884" t="s">
        <v>214</v>
      </c>
      <c r="X1884">
        <v>0</v>
      </c>
    </row>
    <row r="1885" spans="1:24" x14ac:dyDescent="0.25">
      <c r="A1885">
        <v>3256</v>
      </c>
      <c r="B1885" t="s">
        <v>4641</v>
      </c>
      <c r="C1885" t="s">
        <v>4642</v>
      </c>
      <c r="D1885" t="s">
        <v>245</v>
      </c>
      <c r="G1885" s="2">
        <v>37165</v>
      </c>
      <c r="H1885" s="2">
        <v>44500</v>
      </c>
      <c r="I1885" t="s">
        <v>226</v>
      </c>
      <c r="J1885" t="s">
        <v>211</v>
      </c>
      <c r="K1885" t="s">
        <v>3572</v>
      </c>
      <c r="L1885" t="s">
        <v>213</v>
      </c>
      <c r="O1885">
        <v>1868</v>
      </c>
      <c r="Q1885" s="2"/>
      <c r="S1885">
        <v>0</v>
      </c>
      <c r="T1885" t="s">
        <v>213</v>
      </c>
      <c r="W1885" t="s">
        <v>214</v>
      </c>
      <c r="X1885">
        <v>0</v>
      </c>
    </row>
    <row r="1886" spans="1:24" x14ac:dyDescent="0.25">
      <c r="A1886">
        <v>3257</v>
      </c>
      <c r="B1886" t="s">
        <v>4643</v>
      </c>
      <c r="C1886" t="s">
        <v>4644</v>
      </c>
      <c r="D1886" t="s">
        <v>245</v>
      </c>
      <c r="G1886" s="2">
        <v>37165</v>
      </c>
      <c r="H1886" s="2"/>
      <c r="I1886" t="s">
        <v>226</v>
      </c>
      <c r="J1886" t="s">
        <v>211</v>
      </c>
      <c r="K1886" t="s">
        <v>3575</v>
      </c>
      <c r="L1886" t="s">
        <v>213</v>
      </c>
      <c r="O1886">
        <v>1868</v>
      </c>
      <c r="Q1886" s="2"/>
      <c r="S1886">
        <v>0</v>
      </c>
      <c r="T1886" t="s">
        <v>213</v>
      </c>
      <c r="W1886" t="s">
        <v>214</v>
      </c>
      <c r="X1886">
        <v>0</v>
      </c>
    </row>
    <row r="1887" spans="1:24" x14ac:dyDescent="0.25">
      <c r="A1887">
        <v>3258</v>
      </c>
      <c r="B1887" t="s">
        <v>4645</v>
      </c>
      <c r="C1887" t="s">
        <v>4646</v>
      </c>
      <c r="D1887" t="s">
        <v>245</v>
      </c>
      <c r="G1887" s="2">
        <v>37165</v>
      </c>
      <c r="H1887" s="2">
        <v>44531</v>
      </c>
      <c r="I1887" t="s">
        <v>226</v>
      </c>
      <c r="J1887" t="s">
        <v>211</v>
      </c>
      <c r="K1887" t="s">
        <v>3578</v>
      </c>
      <c r="L1887" t="s">
        <v>213</v>
      </c>
      <c r="O1887">
        <v>1868</v>
      </c>
      <c r="Q1887" s="2"/>
      <c r="S1887">
        <v>0</v>
      </c>
      <c r="T1887" t="s">
        <v>213</v>
      </c>
      <c r="W1887" t="s">
        <v>214</v>
      </c>
      <c r="X1887">
        <v>0</v>
      </c>
    </row>
    <row r="1888" spans="1:24" x14ac:dyDescent="0.25">
      <c r="A1888">
        <v>3259</v>
      </c>
      <c r="B1888" t="s">
        <v>4647</v>
      </c>
      <c r="C1888" t="s">
        <v>4648</v>
      </c>
      <c r="D1888" t="s">
        <v>245</v>
      </c>
      <c r="G1888" s="2">
        <v>37165</v>
      </c>
      <c r="H1888" s="2">
        <v>42124</v>
      </c>
      <c r="I1888" t="s">
        <v>226</v>
      </c>
      <c r="J1888" t="s">
        <v>211</v>
      </c>
      <c r="K1888" t="s">
        <v>3581</v>
      </c>
      <c r="L1888" t="s">
        <v>213</v>
      </c>
      <c r="O1888">
        <v>1868</v>
      </c>
      <c r="Q1888" s="2"/>
      <c r="S1888">
        <v>0</v>
      </c>
      <c r="T1888" t="s">
        <v>213</v>
      </c>
      <c r="W1888" t="s">
        <v>214</v>
      </c>
      <c r="X1888">
        <v>0</v>
      </c>
    </row>
    <row r="1889" spans="1:24" x14ac:dyDescent="0.25">
      <c r="A1889">
        <v>3260</v>
      </c>
      <c r="B1889" t="s">
        <v>4649</v>
      </c>
      <c r="C1889" t="s">
        <v>4650</v>
      </c>
      <c r="D1889" t="s">
        <v>245</v>
      </c>
      <c r="G1889" s="2">
        <v>37165</v>
      </c>
      <c r="H1889" s="2">
        <v>42613</v>
      </c>
      <c r="I1889" t="s">
        <v>226</v>
      </c>
      <c r="J1889" t="s">
        <v>211</v>
      </c>
      <c r="K1889" t="s">
        <v>3584</v>
      </c>
      <c r="L1889" t="s">
        <v>213</v>
      </c>
      <c r="O1889">
        <v>1868</v>
      </c>
      <c r="Q1889" s="2"/>
      <c r="S1889">
        <v>0</v>
      </c>
      <c r="T1889" t="s">
        <v>213</v>
      </c>
      <c r="W1889" t="s">
        <v>214</v>
      </c>
      <c r="X1889">
        <v>0</v>
      </c>
    </row>
    <row r="1890" spans="1:24" x14ac:dyDescent="0.25">
      <c r="A1890">
        <v>3261</v>
      </c>
      <c r="B1890" t="s">
        <v>4651</v>
      </c>
      <c r="C1890" t="s">
        <v>4652</v>
      </c>
      <c r="D1890" t="s">
        <v>245</v>
      </c>
      <c r="G1890" s="2">
        <v>37165</v>
      </c>
      <c r="H1890" s="2">
        <v>42216</v>
      </c>
      <c r="I1890" t="s">
        <v>226</v>
      </c>
      <c r="J1890" t="s">
        <v>211</v>
      </c>
      <c r="K1890" t="s">
        <v>3587</v>
      </c>
      <c r="L1890" t="s">
        <v>213</v>
      </c>
      <c r="O1890">
        <v>1868</v>
      </c>
      <c r="Q1890" s="2"/>
      <c r="S1890">
        <v>0</v>
      </c>
      <c r="T1890" t="s">
        <v>213</v>
      </c>
      <c r="W1890" t="s">
        <v>214</v>
      </c>
      <c r="X1890">
        <v>0</v>
      </c>
    </row>
    <row r="1891" spans="1:24" x14ac:dyDescent="0.25">
      <c r="A1891">
        <v>3262</v>
      </c>
      <c r="B1891" t="s">
        <v>4653</v>
      </c>
      <c r="C1891" t="s">
        <v>4654</v>
      </c>
      <c r="D1891" t="s">
        <v>245</v>
      </c>
      <c r="G1891" s="2">
        <v>37165</v>
      </c>
      <c r="H1891" s="2">
        <v>42216</v>
      </c>
      <c r="I1891" t="s">
        <v>226</v>
      </c>
      <c r="J1891" t="s">
        <v>211</v>
      </c>
      <c r="K1891" t="s">
        <v>3590</v>
      </c>
      <c r="L1891" t="s">
        <v>213</v>
      </c>
      <c r="O1891">
        <v>1868</v>
      </c>
      <c r="Q1891" s="2"/>
      <c r="S1891">
        <v>0</v>
      </c>
      <c r="T1891" t="s">
        <v>213</v>
      </c>
      <c r="W1891" t="s">
        <v>214</v>
      </c>
      <c r="X1891">
        <v>0</v>
      </c>
    </row>
    <row r="1892" spans="1:24" x14ac:dyDescent="0.25">
      <c r="A1892">
        <v>3263</v>
      </c>
      <c r="B1892" t="s">
        <v>4655</v>
      </c>
      <c r="C1892" t="s">
        <v>4656</v>
      </c>
      <c r="D1892" t="s">
        <v>245</v>
      </c>
      <c r="G1892" s="2">
        <v>37165</v>
      </c>
      <c r="H1892" s="2">
        <v>41759</v>
      </c>
      <c r="I1892" t="s">
        <v>226</v>
      </c>
      <c r="J1892" t="s">
        <v>211</v>
      </c>
      <c r="K1892" t="s">
        <v>4657</v>
      </c>
      <c r="L1892" t="s">
        <v>213</v>
      </c>
      <c r="O1892">
        <v>1868</v>
      </c>
      <c r="Q1892" s="2"/>
      <c r="S1892">
        <v>0</v>
      </c>
      <c r="T1892" t="s">
        <v>213</v>
      </c>
      <c r="W1892" t="s">
        <v>214</v>
      </c>
      <c r="X1892">
        <v>0</v>
      </c>
    </row>
    <row r="1893" spans="1:24" x14ac:dyDescent="0.25">
      <c r="A1893">
        <v>3264</v>
      </c>
      <c r="B1893" t="s">
        <v>4658</v>
      </c>
      <c r="C1893" t="s">
        <v>4659</v>
      </c>
      <c r="D1893" t="s">
        <v>245</v>
      </c>
      <c r="G1893" s="2">
        <v>37165</v>
      </c>
      <c r="H1893" s="2">
        <v>41820</v>
      </c>
      <c r="I1893" t="s">
        <v>226</v>
      </c>
      <c r="J1893" t="s">
        <v>211</v>
      </c>
      <c r="K1893" t="s">
        <v>3818</v>
      </c>
      <c r="L1893" t="s">
        <v>213</v>
      </c>
      <c r="O1893">
        <v>1868</v>
      </c>
      <c r="Q1893" s="2"/>
      <c r="S1893">
        <v>0</v>
      </c>
      <c r="T1893" t="s">
        <v>213</v>
      </c>
      <c r="W1893" t="s">
        <v>214</v>
      </c>
      <c r="X1893">
        <v>0</v>
      </c>
    </row>
    <row r="1894" spans="1:24" x14ac:dyDescent="0.25">
      <c r="A1894">
        <v>3265</v>
      </c>
      <c r="B1894" t="s">
        <v>4660</v>
      </c>
      <c r="C1894" t="s">
        <v>4661</v>
      </c>
      <c r="D1894" t="s">
        <v>245</v>
      </c>
      <c r="G1894" s="2">
        <v>37165</v>
      </c>
      <c r="H1894" s="2">
        <v>41698</v>
      </c>
      <c r="I1894" t="s">
        <v>226</v>
      </c>
      <c r="J1894" t="s">
        <v>211</v>
      </c>
      <c r="K1894" t="s">
        <v>3822</v>
      </c>
      <c r="L1894" t="s">
        <v>213</v>
      </c>
      <c r="O1894">
        <v>1868</v>
      </c>
      <c r="Q1894" s="2"/>
      <c r="S1894">
        <v>0</v>
      </c>
      <c r="T1894" t="s">
        <v>213</v>
      </c>
      <c r="W1894" t="s">
        <v>214</v>
      </c>
      <c r="X1894">
        <v>0</v>
      </c>
    </row>
    <row r="1895" spans="1:24" x14ac:dyDescent="0.25">
      <c r="A1895">
        <v>3266</v>
      </c>
      <c r="B1895" t="s">
        <v>4662</v>
      </c>
      <c r="C1895" t="s">
        <v>4663</v>
      </c>
      <c r="D1895" t="s">
        <v>245</v>
      </c>
      <c r="G1895" s="2">
        <v>37165</v>
      </c>
      <c r="H1895" s="2"/>
      <c r="I1895" t="s">
        <v>226</v>
      </c>
      <c r="J1895" t="s">
        <v>211</v>
      </c>
      <c r="K1895" t="s">
        <v>3599</v>
      </c>
      <c r="L1895" t="s">
        <v>213</v>
      </c>
      <c r="O1895">
        <v>1868</v>
      </c>
      <c r="Q1895" s="2"/>
      <c r="S1895">
        <v>0</v>
      </c>
      <c r="T1895" t="s">
        <v>213</v>
      </c>
      <c r="W1895" t="s">
        <v>214</v>
      </c>
      <c r="X1895">
        <v>0</v>
      </c>
    </row>
    <row r="1896" spans="1:24" x14ac:dyDescent="0.25">
      <c r="A1896">
        <v>3267</v>
      </c>
      <c r="B1896" t="s">
        <v>4664</v>
      </c>
      <c r="C1896" t="s">
        <v>4665</v>
      </c>
      <c r="D1896" t="s">
        <v>245</v>
      </c>
      <c r="G1896" s="2">
        <v>37165</v>
      </c>
      <c r="H1896" s="2">
        <v>44377</v>
      </c>
      <c r="I1896" t="s">
        <v>226</v>
      </c>
      <c r="J1896" t="s">
        <v>211</v>
      </c>
      <c r="K1896" t="s">
        <v>3602</v>
      </c>
      <c r="L1896" t="s">
        <v>213</v>
      </c>
      <c r="O1896">
        <v>1868</v>
      </c>
      <c r="Q1896" s="2"/>
      <c r="S1896">
        <v>0</v>
      </c>
      <c r="T1896" t="s">
        <v>213</v>
      </c>
      <c r="W1896" t="s">
        <v>214</v>
      </c>
      <c r="X1896">
        <v>0</v>
      </c>
    </row>
    <row r="1897" spans="1:24" x14ac:dyDescent="0.25">
      <c r="A1897">
        <v>3268</v>
      </c>
      <c r="B1897" t="s">
        <v>4666</v>
      </c>
      <c r="C1897" t="s">
        <v>4667</v>
      </c>
      <c r="D1897" t="s">
        <v>245</v>
      </c>
      <c r="G1897" s="2">
        <v>37165</v>
      </c>
      <c r="H1897" s="2">
        <v>41578</v>
      </c>
      <c r="I1897" t="s">
        <v>226</v>
      </c>
      <c r="J1897" t="s">
        <v>211</v>
      </c>
      <c r="K1897" t="s">
        <v>3605</v>
      </c>
      <c r="L1897" t="s">
        <v>213</v>
      </c>
      <c r="O1897">
        <v>1868</v>
      </c>
      <c r="Q1897" s="2"/>
      <c r="S1897">
        <v>0</v>
      </c>
      <c r="T1897" t="s">
        <v>213</v>
      </c>
      <c r="W1897" t="s">
        <v>214</v>
      </c>
      <c r="X1897">
        <v>0</v>
      </c>
    </row>
    <row r="1898" spans="1:24" x14ac:dyDescent="0.25">
      <c r="A1898">
        <v>3269</v>
      </c>
      <c r="B1898" t="s">
        <v>4668</v>
      </c>
      <c r="C1898" t="s">
        <v>4669</v>
      </c>
      <c r="D1898" t="s">
        <v>245</v>
      </c>
      <c r="G1898" s="2">
        <v>37165</v>
      </c>
      <c r="H1898" s="2">
        <v>42124</v>
      </c>
      <c r="I1898" t="s">
        <v>226</v>
      </c>
      <c r="J1898" t="s">
        <v>211</v>
      </c>
      <c r="K1898" t="s">
        <v>3608</v>
      </c>
      <c r="L1898" t="s">
        <v>213</v>
      </c>
      <c r="O1898">
        <v>1868</v>
      </c>
      <c r="Q1898" s="2"/>
      <c r="S1898">
        <v>0</v>
      </c>
      <c r="T1898" t="s">
        <v>213</v>
      </c>
      <c r="W1898" t="s">
        <v>214</v>
      </c>
      <c r="X1898">
        <v>0</v>
      </c>
    </row>
    <row r="1899" spans="1:24" x14ac:dyDescent="0.25">
      <c r="A1899">
        <v>3271</v>
      </c>
      <c r="B1899" t="s">
        <v>4670</v>
      </c>
      <c r="C1899" t="s">
        <v>4671</v>
      </c>
      <c r="D1899" t="s">
        <v>245</v>
      </c>
      <c r="G1899" s="2">
        <v>37165</v>
      </c>
      <c r="H1899" s="2">
        <v>41698</v>
      </c>
      <c r="I1899" t="s">
        <v>226</v>
      </c>
      <c r="J1899" t="s">
        <v>211</v>
      </c>
      <c r="K1899" t="s">
        <v>3826</v>
      </c>
      <c r="L1899" t="s">
        <v>213</v>
      </c>
      <c r="O1899">
        <v>1868</v>
      </c>
      <c r="Q1899" s="2"/>
      <c r="S1899">
        <v>0</v>
      </c>
      <c r="T1899" t="s">
        <v>213</v>
      </c>
      <c r="W1899" t="s">
        <v>214</v>
      </c>
      <c r="X1899">
        <v>0</v>
      </c>
    </row>
    <row r="1900" spans="1:24" x14ac:dyDescent="0.25">
      <c r="A1900">
        <v>3272</v>
      </c>
      <c r="B1900" t="s">
        <v>4672</v>
      </c>
      <c r="C1900" t="s">
        <v>4673</v>
      </c>
      <c r="D1900" t="s">
        <v>245</v>
      </c>
      <c r="G1900" s="2">
        <v>37165</v>
      </c>
      <c r="H1900" s="2">
        <v>44592</v>
      </c>
      <c r="I1900" t="s">
        <v>226</v>
      </c>
      <c r="J1900" t="s">
        <v>211</v>
      </c>
      <c r="K1900" t="s">
        <v>3614</v>
      </c>
      <c r="L1900" t="s">
        <v>213</v>
      </c>
      <c r="O1900">
        <v>1868</v>
      </c>
      <c r="Q1900" s="2"/>
      <c r="S1900">
        <v>0</v>
      </c>
      <c r="T1900" t="s">
        <v>213</v>
      </c>
      <c r="W1900" t="s">
        <v>214</v>
      </c>
      <c r="X1900">
        <v>0</v>
      </c>
    </row>
    <row r="1901" spans="1:24" x14ac:dyDescent="0.25">
      <c r="A1901">
        <v>3273</v>
      </c>
      <c r="B1901" t="s">
        <v>4674</v>
      </c>
      <c r="C1901" t="s">
        <v>4675</v>
      </c>
      <c r="D1901" t="s">
        <v>245</v>
      </c>
      <c r="G1901" s="2">
        <v>35766</v>
      </c>
      <c r="H1901" s="2">
        <v>41882</v>
      </c>
      <c r="I1901" t="s">
        <v>226</v>
      </c>
      <c r="J1901" t="s">
        <v>211</v>
      </c>
      <c r="K1901" t="s">
        <v>3833</v>
      </c>
      <c r="L1901" t="s">
        <v>213</v>
      </c>
      <c r="O1901">
        <v>1868</v>
      </c>
      <c r="Q1901" s="2"/>
      <c r="S1901">
        <v>0</v>
      </c>
      <c r="T1901" t="s">
        <v>213</v>
      </c>
      <c r="W1901" t="s">
        <v>214</v>
      </c>
      <c r="X1901">
        <v>0</v>
      </c>
    </row>
    <row r="1902" spans="1:24" x14ac:dyDescent="0.25">
      <c r="A1902">
        <v>3274</v>
      </c>
      <c r="B1902" t="s">
        <v>4676</v>
      </c>
      <c r="C1902" t="s">
        <v>4677</v>
      </c>
      <c r="D1902" t="s">
        <v>245</v>
      </c>
      <c r="G1902" s="2">
        <v>37165</v>
      </c>
      <c r="H1902" s="2"/>
      <c r="I1902" t="s">
        <v>226</v>
      </c>
      <c r="J1902" t="s">
        <v>211</v>
      </c>
      <c r="K1902" t="s">
        <v>3620</v>
      </c>
      <c r="L1902" t="s">
        <v>213</v>
      </c>
      <c r="O1902">
        <v>1868</v>
      </c>
      <c r="Q1902" s="2"/>
      <c r="S1902">
        <v>0</v>
      </c>
      <c r="T1902" t="s">
        <v>213</v>
      </c>
      <c r="W1902" t="s">
        <v>214</v>
      </c>
      <c r="X1902">
        <v>0</v>
      </c>
    </row>
    <row r="1903" spans="1:24" x14ac:dyDescent="0.25">
      <c r="A1903">
        <v>3275</v>
      </c>
      <c r="B1903" t="s">
        <v>4678</v>
      </c>
      <c r="C1903" t="s">
        <v>4679</v>
      </c>
      <c r="D1903" t="s">
        <v>245</v>
      </c>
      <c r="G1903" s="2">
        <v>37165</v>
      </c>
      <c r="H1903" s="2">
        <v>43738</v>
      </c>
      <c r="I1903" t="s">
        <v>226</v>
      </c>
      <c r="J1903" t="s">
        <v>211</v>
      </c>
      <c r="K1903" t="s">
        <v>3623</v>
      </c>
      <c r="L1903" t="s">
        <v>213</v>
      </c>
      <c r="O1903">
        <v>1868</v>
      </c>
      <c r="Q1903" s="2"/>
      <c r="S1903">
        <v>0</v>
      </c>
      <c r="T1903" t="s">
        <v>213</v>
      </c>
      <c r="W1903" t="s">
        <v>214</v>
      </c>
      <c r="X1903">
        <v>0</v>
      </c>
    </row>
    <row r="1904" spans="1:24" x14ac:dyDescent="0.25">
      <c r="A1904">
        <v>3276</v>
      </c>
      <c r="B1904" t="s">
        <v>4680</v>
      </c>
      <c r="C1904" t="s">
        <v>4681</v>
      </c>
      <c r="D1904" t="s">
        <v>245</v>
      </c>
      <c r="G1904" s="2">
        <v>37165</v>
      </c>
      <c r="H1904" s="2">
        <v>42613</v>
      </c>
      <c r="I1904" t="s">
        <v>226</v>
      </c>
      <c r="J1904" t="s">
        <v>211</v>
      </c>
      <c r="K1904" t="s">
        <v>3626</v>
      </c>
      <c r="L1904" t="s">
        <v>213</v>
      </c>
      <c r="O1904">
        <v>1868</v>
      </c>
      <c r="Q1904" s="2"/>
      <c r="S1904">
        <v>0</v>
      </c>
      <c r="T1904" t="s">
        <v>213</v>
      </c>
      <c r="W1904" t="s">
        <v>214</v>
      </c>
      <c r="X1904">
        <v>0</v>
      </c>
    </row>
    <row r="1905" spans="1:24" x14ac:dyDescent="0.25">
      <c r="A1905">
        <v>3277</v>
      </c>
      <c r="B1905" t="s">
        <v>4682</v>
      </c>
      <c r="C1905" t="s">
        <v>4683</v>
      </c>
      <c r="D1905" t="s">
        <v>245</v>
      </c>
      <c r="G1905" s="2">
        <v>36404</v>
      </c>
      <c r="H1905" s="2">
        <v>42674</v>
      </c>
      <c r="I1905" t="s">
        <v>226</v>
      </c>
      <c r="J1905" t="s">
        <v>211</v>
      </c>
      <c r="K1905" t="s">
        <v>3812</v>
      </c>
      <c r="L1905" t="s">
        <v>213</v>
      </c>
      <c r="O1905">
        <v>1868</v>
      </c>
      <c r="Q1905" s="2"/>
      <c r="S1905">
        <v>0</v>
      </c>
      <c r="T1905" t="s">
        <v>213</v>
      </c>
      <c r="W1905" t="s">
        <v>214</v>
      </c>
      <c r="X1905">
        <v>0</v>
      </c>
    </row>
    <row r="1906" spans="1:24" x14ac:dyDescent="0.25">
      <c r="A1906">
        <v>3278</v>
      </c>
      <c r="B1906" t="s">
        <v>4684</v>
      </c>
      <c r="C1906" t="s">
        <v>4685</v>
      </c>
      <c r="D1906" t="s">
        <v>245</v>
      </c>
      <c r="G1906" s="2">
        <v>37165</v>
      </c>
      <c r="H1906" s="2"/>
      <c r="I1906" t="s">
        <v>226</v>
      </c>
      <c r="J1906" t="s">
        <v>211</v>
      </c>
      <c r="K1906" t="s">
        <v>3629</v>
      </c>
      <c r="L1906" t="s">
        <v>213</v>
      </c>
      <c r="O1906">
        <v>1868</v>
      </c>
      <c r="Q1906" s="2"/>
      <c r="S1906">
        <v>0</v>
      </c>
      <c r="T1906" t="s">
        <v>213</v>
      </c>
      <c r="W1906" t="s">
        <v>214</v>
      </c>
      <c r="X1906">
        <v>0</v>
      </c>
    </row>
    <row r="1907" spans="1:24" x14ac:dyDescent="0.25">
      <c r="A1907">
        <v>3279</v>
      </c>
      <c r="B1907" t="s">
        <v>4686</v>
      </c>
      <c r="C1907" t="s">
        <v>4687</v>
      </c>
      <c r="D1907" t="s">
        <v>245</v>
      </c>
      <c r="G1907" s="2">
        <v>37165</v>
      </c>
      <c r="H1907" s="2">
        <v>43738</v>
      </c>
      <c r="I1907" t="s">
        <v>226</v>
      </c>
      <c r="J1907" t="s">
        <v>211</v>
      </c>
      <c r="K1907" t="s">
        <v>3632</v>
      </c>
      <c r="L1907" t="s">
        <v>213</v>
      </c>
      <c r="O1907">
        <v>1868</v>
      </c>
      <c r="Q1907" s="2"/>
      <c r="S1907">
        <v>0</v>
      </c>
      <c r="T1907" t="s">
        <v>213</v>
      </c>
      <c r="W1907" t="s">
        <v>214</v>
      </c>
      <c r="X1907">
        <v>0</v>
      </c>
    </row>
    <row r="1908" spans="1:24" x14ac:dyDescent="0.25">
      <c r="A1908">
        <v>3280</v>
      </c>
      <c r="B1908" t="s">
        <v>4688</v>
      </c>
      <c r="C1908" t="s">
        <v>4689</v>
      </c>
      <c r="D1908" t="s">
        <v>245</v>
      </c>
      <c r="G1908" s="2">
        <v>37165</v>
      </c>
      <c r="H1908" s="2">
        <v>44773</v>
      </c>
      <c r="I1908" t="s">
        <v>226</v>
      </c>
      <c r="J1908" t="s">
        <v>211</v>
      </c>
      <c r="K1908" t="s">
        <v>3635</v>
      </c>
      <c r="L1908" t="s">
        <v>213</v>
      </c>
      <c r="O1908">
        <v>1868</v>
      </c>
      <c r="Q1908" s="2"/>
      <c r="S1908">
        <v>0</v>
      </c>
      <c r="T1908" t="s">
        <v>213</v>
      </c>
      <c r="W1908" t="s">
        <v>214</v>
      </c>
      <c r="X1908">
        <v>0</v>
      </c>
    </row>
    <row r="1909" spans="1:24" x14ac:dyDescent="0.25">
      <c r="A1909">
        <v>3281</v>
      </c>
      <c r="B1909" t="s">
        <v>4690</v>
      </c>
      <c r="C1909" t="s">
        <v>4691</v>
      </c>
      <c r="D1909" t="s">
        <v>245</v>
      </c>
      <c r="G1909" s="2">
        <v>36544</v>
      </c>
      <c r="H1909" s="2"/>
      <c r="I1909" t="s">
        <v>226</v>
      </c>
      <c r="J1909" t="s">
        <v>211</v>
      </c>
      <c r="K1909" t="s">
        <v>3639</v>
      </c>
      <c r="L1909" t="s">
        <v>213</v>
      </c>
      <c r="O1909">
        <v>1868</v>
      </c>
      <c r="Q1909" s="2"/>
      <c r="S1909">
        <v>0</v>
      </c>
      <c r="T1909" t="s">
        <v>213</v>
      </c>
      <c r="W1909" t="s">
        <v>214</v>
      </c>
      <c r="X1909">
        <v>0</v>
      </c>
    </row>
    <row r="1910" spans="1:24" x14ac:dyDescent="0.25">
      <c r="A1910">
        <v>3282</v>
      </c>
      <c r="B1910" t="s">
        <v>4692</v>
      </c>
      <c r="C1910" t="s">
        <v>4693</v>
      </c>
      <c r="D1910" t="s">
        <v>245</v>
      </c>
      <c r="G1910" s="2">
        <v>36564</v>
      </c>
      <c r="H1910" s="2"/>
      <c r="I1910" t="s">
        <v>226</v>
      </c>
      <c r="J1910" t="s">
        <v>211</v>
      </c>
      <c r="K1910" t="s">
        <v>3643</v>
      </c>
      <c r="L1910" t="s">
        <v>213</v>
      </c>
      <c r="O1910">
        <v>1868</v>
      </c>
      <c r="Q1910" s="2"/>
      <c r="S1910">
        <v>0</v>
      </c>
      <c r="T1910" t="s">
        <v>213</v>
      </c>
      <c r="W1910" t="s">
        <v>214</v>
      </c>
      <c r="X1910">
        <v>0</v>
      </c>
    </row>
    <row r="1911" spans="1:24" x14ac:dyDescent="0.25">
      <c r="A1911">
        <v>3283</v>
      </c>
      <c r="B1911" t="s">
        <v>4694</v>
      </c>
      <c r="C1911" t="s">
        <v>4695</v>
      </c>
      <c r="D1911" t="s">
        <v>245</v>
      </c>
      <c r="G1911" s="2">
        <v>37165</v>
      </c>
      <c r="H1911" s="2">
        <v>42704</v>
      </c>
      <c r="I1911" t="s">
        <v>226</v>
      </c>
      <c r="J1911" t="s">
        <v>211</v>
      </c>
      <c r="K1911" t="s">
        <v>3646</v>
      </c>
      <c r="L1911" t="s">
        <v>213</v>
      </c>
      <c r="O1911">
        <v>1868</v>
      </c>
      <c r="Q1911" s="2"/>
      <c r="S1911">
        <v>0</v>
      </c>
      <c r="T1911" t="s">
        <v>213</v>
      </c>
      <c r="W1911" t="s">
        <v>214</v>
      </c>
      <c r="X1911">
        <v>0</v>
      </c>
    </row>
    <row r="1912" spans="1:24" x14ac:dyDescent="0.25">
      <c r="A1912">
        <v>3284</v>
      </c>
      <c r="B1912" t="s">
        <v>4696</v>
      </c>
      <c r="C1912" t="s">
        <v>4697</v>
      </c>
      <c r="D1912" t="s">
        <v>245</v>
      </c>
      <c r="G1912" s="2">
        <v>37165</v>
      </c>
      <c r="H1912" s="2">
        <v>42643</v>
      </c>
      <c r="I1912" t="s">
        <v>226</v>
      </c>
      <c r="J1912" t="s">
        <v>211</v>
      </c>
      <c r="K1912" t="s">
        <v>3652</v>
      </c>
      <c r="L1912" t="s">
        <v>213</v>
      </c>
      <c r="O1912">
        <v>1868</v>
      </c>
      <c r="Q1912" s="2"/>
      <c r="S1912">
        <v>0</v>
      </c>
      <c r="T1912" t="s">
        <v>213</v>
      </c>
      <c r="W1912" t="s">
        <v>214</v>
      </c>
      <c r="X1912">
        <v>0</v>
      </c>
    </row>
    <row r="1913" spans="1:24" x14ac:dyDescent="0.25">
      <c r="A1913">
        <v>3285</v>
      </c>
      <c r="B1913" t="s">
        <v>4698</v>
      </c>
      <c r="C1913" t="s">
        <v>4699</v>
      </c>
      <c r="D1913" t="s">
        <v>245</v>
      </c>
      <c r="G1913" s="2">
        <v>37165</v>
      </c>
      <c r="H1913" s="2">
        <v>45747</v>
      </c>
      <c r="I1913" t="s">
        <v>226</v>
      </c>
      <c r="J1913" t="s">
        <v>211</v>
      </c>
      <c r="K1913" t="s">
        <v>3655</v>
      </c>
      <c r="L1913" t="s">
        <v>213</v>
      </c>
      <c r="O1913">
        <v>1868</v>
      </c>
      <c r="Q1913" s="2"/>
      <c r="S1913">
        <v>0</v>
      </c>
      <c r="T1913" t="s">
        <v>213</v>
      </c>
      <c r="W1913" t="s">
        <v>214</v>
      </c>
      <c r="X1913">
        <v>0</v>
      </c>
    </row>
    <row r="1914" spans="1:24" x14ac:dyDescent="0.25">
      <c r="A1914">
        <v>3286</v>
      </c>
      <c r="B1914" t="s">
        <v>4700</v>
      </c>
      <c r="C1914" t="s">
        <v>4701</v>
      </c>
      <c r="D1914" t="s">
        <v>245</v>
      </c>
      <c r="G1914" s="2">
        <v>37165</v>
      </c>
      <c r="H1914" s="2">
        <v>42185</v>
      </c>
      <c r="I1914" t="s">
        <v>226</v>
      </c>
      <c r="J1914" t="s">
        <v>211</v>
      </c>
      <c r="K1914" t="s">
        <v>3661</v>
      </c>
      <c r="L1914" t="s">
        <v>213</v>
      </c>
      <c r="O1914">
        <v>1868</v>
      </c>
      <c r="Q1914" s="2"/>
      <c r="S1914">
        <v>0</v>
      </c>
      <c r="T1914" t="s">
        <v>213</v>
      </c>
      <c r="W1914" t="s">
        <v>214</v>
      </c>
      <c r="X1914">
        <v>0</v>
      </c>
    </row>
    <row r="1915" spans="1:24" x14ac:dyDescent="0.25">
      <c r="A1915">
        <v>3287</v>
      </c>
      <c r="B1915" t="s">
        <v>4702</v>
      </c>
      <c r="C1915" t="s">
        <v>4703</v>
      </c>
      <c r="D1915" t="s">
        <v>245</v>
      </c>
      <c r="G1915" s="2">
        <v>37165</v>
      </c>
      <c r="H1915" s="2"/>
      <c r="I1915" t="s">
        <v>226</v>
      </c>
      <c r="J1915" t="s">
        <v>211</v>
      </c>
      <c r="K1915" t="s">
        <v>3668</v>
      </c>
      <c r="L1915" t="s">
        <v>213</v>
      </c>
      <c r="O1915">
        <v>1868</v>
      </c>
      <c r="Q1915" s="2"/>
      <c r="S1915">
        <v>0</v>
      </c>
      <c r="T1915" t="s">
        <v>213</v>
      </c>
      <c r="W1915" t="s">
        <v>214</v>
      </c>
      <c r="X1915">
        <v>0</v>
      </c>
    </row>
    <row r="1916" spans="1:24" x14ac:dyDescent="0.25">
      <c r="A1916">
        <v>3288</v>
      </c>
      <c r="B1916" t="s">
        <v>4704</v>
      </c>
      <c r="C1916" t="s">
        <v>4705</v>
      </c>
      <c r="D1916" t="s">
        <v>245</v>
      </c>
      <c r="G1916" s="2">
        <v>37165</v>
      </c>
      <c r="H1916" s="2">
        <v>42277</v>
      </c>
      <c r="I1916" t="s">
        <v>226</v>
      </c>
      <c r="J1916" t="s">
        <v>211</v>
      </c>
      <c r="K1916" t="s">
        <v>3697</v>
      </c>
      <c r="L1916" t="s">
        <v>213</v>
      </c>
      <c r="O1916">
        <v>1868</v>
      </c>
      <c r="Q1916" s="2"/>
      <c r="S1916">
        <v>0</v>
      </c>
      <c r="T1916" t="s">
        <v>213</v>
      </c>
      <c r="W1916" t="s">
        <v>214</v>
      </c>
      <c r="X1916">
        <v>0</v>
      </c>
    </row>
    <row r="1917" spans="1:24" x14ac:dyDescent="0.25">
      <c r="A1917">
        <v>3289</v>
      </c>
      <c r="B1917" t="s">
        <v>4706</v>
      </c>
      <c r="C1917" t="s">
        <v>4707</v>
      </c>
      <c r="D1917" t="s">
        <v>245</v>
      </c>
      <c r="G1917" s="2">
        <v>36935</v>
      </c>
      <c r="H1917" s="2"/>
      <c r="I1917" t="s">
        <v>226</v>
      </c>
      <c r="J1917" t="s">
        <v>211</v>
      </c>
      <c r="K1917" t="s">
        <v>3706</v>
      </c>
      <c r="L1917" t="s">
        <v>213</v>
      </c>
      <c r="O1917">
        <v>6</v>
      </c>
      <c r="Q1917" s="2"/>
      <c r="S1917">
        <v>0</v>
      </c>
      <c r="T1917" t="s">
        <v>213</v>
      </c>
      <c r="W1917" t="s">
        <v>214</v>
      </c>
      <c r="X1917">
        <v>0</v>
      </c>
    </row>
    <row r="1918" spans="1:24" x14ac:dyDescent="0.25">
      <c r="A1918">
        <v>3290</v>
      </c>
      <c r="B1918" t="s">
        <v>4708</v>
      </c>
      <c r="C1918" t="s">
        <v>4709</v>
      </c>
      <c r="D1918" t="s">
        <v>245</v>
      </c>
      <c r="G1918" s="2">
        <v>36935</v>
      </c>
      <c r="H1918" s="2"/>
      <c r="I1918" t="s">
        <v>226</v>
      </c>
      <c r="J1918" t="s">
        <v>211</v>
      </c>
      <c r="K1918" t="s">
        <v>3709</v>
      </c>
      <c r="L1918" t="s">
        <v>213</v>
      </c>
      <c r="O1918">
        <v>6</v>
      </c>
      <c r="Q1918" s="2"/>
      <c r="S1918">
        <v>0</v>
      </c>
      <c r="T1918" t="s">
        <v>213</v>
      </c>
      <c r="W1918" t="s">
        <v>214</v>
      </c>
      <c r="X1918">
        <v>0</v>
      </c>
    </row>
    <row r="1919" spans="1:24" x14ac:dyDescent="0.25">
      <c r="A1919">
        <v>3291</v>
      </c>
      <c r="B1919" t="s">
        <v>4710</v>
      </c>
      <c r="C1919" t="s">
        <v>4711</v>
      </c>
      <c r="D1919" t="s">
        <v>245</v>
      </c>
      <c r="G1919" s="2">
        <v>36951</v>
      </c>
      <c r="H1919" s="2"/>
      <c r="I1919" t="s">
        <v>226</v>
      </c>
      <c r="J1919" t="s">
        <v>211</v>
      </c>
      <c r="K1919" t="s">
        <v>3712</v>
      </c>
      <c r="L1919" t="s">
        <v>213</v>
      </c>
      <c r="O1919">
        <v>1868</v>
      </c>
      <c r="Q1919" s="2"/>
      <c r="S1919">
        <v>0</v>
      </c>
      <c r="T1919" t="s">
        <v>213</v>
      </c>
      <c r="W1919" t="s">
        <v>214</v>
      </c>
      <c r="X1919">
        <v>0</v>
      </c>
    </row>
    <row r="1920" spans="1:24" x14ac:dyDescent="0.25">
      <c r="A1920">
        <v>3292</v>
      </c>
      <c r="B1920" t="s">
        <v>4712</v>
      </c>
      <c r="C1920" t="s">
        <v>4713</v>
      </c>
      <c r="D1920" t="s">
        <v>245</v>
      </c>
      <c r="G1920" s="2">
        <v>36951</v>
      </c>
      <c r="H1920" s="2">
        <v>42004</v>
      </c>
      <c r="I1920" t="s">
        <v>226</v>
      </c>
      <c r="J1920" t="s">
        <v>211</v>
      </c>
      <c r="K1920" t="s">
        <v>3715</v>
      </c>
      <c r="L1920" t="s">
        <v>213</v>
      </c>
      <c r="O1920">
        <v>1868</v>
      </c>
      <c r="Q1920" s="2"/>
      <c r="S1920">
        <v>0</v>
      </c>
      <c r="T1920" t="s">
        <v>213</v>
      </c>
      <c r="W1920" t="s">
        <v>214</v>
      </c>
      <c r="X1920">
        <v>0</v>
      </c>
    </row>
    <row r="1921" spans="1:24" x14ac:dyDescent="0.25">
      <c r="A1921">
        <v>3293</v>
      </c>
      <c r="B1921" t="s">
        <v>4714</v>
      </c>
      <c r="C1921" t="s">
        <v>4715</v>
      </c>
      <c r="D1921" t="s">
        <v>245</v>
      </c>
      <c r="G1921" s="2">
        <v>37165</v>
      </c>
      <c r="H1921" s="2">
        <v>41639</v>
      </c>
      <c r="I1921" t="s">
        <v>226</v>
      </c>
      <c r="J1921" t="s">
        <v>211</v>
      </c>
      <c r="K1921" t="s">
        <v>3718</v>
      </c>
      <c r="L1921" t="s">
        <v>213</v>
      </c>
      <c r="O1921">
        <v>1868</v>
      </c>
      <c r="Q1921" s="2"/>
      <c r="S1921">
        <v>0</v>
      </c>
      <c r="T1921" t="s">
        <v>213</v>
      </c>
      <c r="W1921" t="s">
        <v>214</v>
      </c>
      <c r="X1921">
        <v>0</v>
      </c>
    </row>
    <row r="1922" spans="1:24" x14ac:dyDescent="0.25">
      <c r="A1922">
        <v>3294</v>
      </c>
      <c r="B1922" t="s">
        <v>4716</v>
      </c>
      <c r="C1922" t="s">
        <v>4717</v>
      </c>
      <c r="D1922" t="s">
        <v>245</v>
      </c>
      <c r="G1922" s="2">
        <v>37165</v>
      </c>
      <c r="H1922" s="2">
        <v>42947</v>
      </c>
      <c r="I1922" t="s">
        <v>226</v>
      </c>
      <c r="J1922" t="s">
        <v>211</v>
      </c>
      <c r="K1922" t="s">
        <v>3724</v>
      </c>
      <c r="L1922" t="s">
        <v>213</v>
      </c>
      <c r="O1922">
        <v>1868</v>
      </c>
      <c r="Q1922" s="2"/>
      <c r="S1922">
        <v>0</v>
      </c>
      <c r="T1922" t="s">
        <v>213</v>
      </c>
      <c r="W1922" t="s">
        <v>214</v>
      </c>
      <c r="X1922">
        <v>0</v>
      </c>
    </row>
    <row r="1923" spans="1:24" x14ac:dyDescent="0.25">
      <c r="A1923">
        <v>3295</v>
      </c>
      <c r="B1923" t="s">
        <v>4718</v>
      </c>
      <c r="C1923" t="s">
        <v>4719</v>
      </c>
      <c r="D1923" t="s">
        <v>245</v>
      </c>
      <c r="G1923" s="2">
        <v>37165</v>
      </c>
      <c r="H1923" s="2">
        <v>44012</v>
      </c>
      <c r="I1923" t="s">
        <v>226</v>
      </c>
      <c r="J1923" t="s">
        <v>211</v>
      </c>
      <c r="K1923" t="s">
        <v>3727</v>
      </c>
      <c r="L1923" t="s">
        <v>213</v>
      </c>
      <c r="O1923">
        <v>1868</v>
      </c>
      <c r="Q1923" s="2"/>
      <c r="S1923">
        <v>0</v>
      </c>
      <c r="T1923" t="s">
        <v>213</v>
      </c>
      <c r="W1923" t="s">
        <v>214</v>
      </c>
      <c r="X1923">
        <v>0</v>
      </c>
    </row>
    <row r="1924" spans="1:24" x14ac:dyDescent="0.25">
      <c r="A1924">
        <v>3296</v>
      </c>
      <c r="B1924" t="s">
        <v>4720</v>
      </c>
      <c r="C1924" t="s">
        <v>4721</v>
      </c>
      <c r="D1924" t="s">
        <v>245</v>
      </c>
      <c r="G1924" s="2">
        <v>37104</v>
      </c>
      <c r="H1924" s="2">
        <v>44651</v>
      </c>
      <c r="I1924" t="s">
        <v>226</v>
      </c>
      <c r="J1924" t="s">
        <v>211</v>
      </c>
      <c r="K1924" t="s">
        <v>3730</v>
      </c>
      <c r="L1924" t="s">
        <v>213</v>
      </c>
      <c r="O1924">
        <v>1868</v>
      </c>
      <c r="Q1924" s="2"/>
      <c r="S1924">
        <v>0</v>
      </c>
      <c r="T1924" t="s">
        <v>213</v>
      </c>
      <c r="W1924" t="s">
        <v>214</v>
      </c>
      <c r="X1924">
        <v>0</v>
      </c>
    </row>
    <row r="1925" spans="1:24" x14ac:dyDescent="0.25">
      <c r="A1925">
        <v>3297</v>
      </c>
      <c r="B1925" t="s">
        <v>4722</v>
      </c>
      <c r="C1925" t="s">
        <v>4723</v>
      </c>
      <c r="D1925" t="s">
        <v>245</v>
      </c>
      <c r="G1925" s="2">
        <v>37165</v>
      </c>
      <c r="H1925" s="2"/>
      <c r="I1925" t="s">
        <v>226</v>
      </c>
      <c r="J1925" t="s">
        <v>211</v>
      </c>
      <c r="K1925" t="s">
        <v>3736</v>
      </c>
      <c r="L1925" t="s">
        <v>213</v>
      </c>
      <c r="O1925">
        <v>1868</v>
      </c>
      <c r="Q1925" s="2"/>
      <c r="S1925">
        <v>0</v>
      </c>
      <c r="T1925" t="s">
        <v>213</v>
      </c>
      <c r="W1925" t="s">
        <v>214</v>
      </c>
      <c r="X1925">
        <v>0</v>
      </c>
    </row>
    <row r="1926" spans="1:24" x14ac:dyDescent="0.25">
      <c r="A1926">
        <v>3298</v>
      </c>
      <c r="B1926" t="s">
        <v>4724</v>
      </c>
      <c r="C1926" t="s">
        <v>4725</v>
      </c>
      <c r="D1926" t="s">
        <v>245</v>
      </c>
      <c r="G1926" s="2">
        <v>37165</v>
      </c>
      <c r="H1926" s="2">
        <v>44012</v>
      </c>
      <c r="I1926" t="s">
        <v>226</v>
      </c>
      <c r="J1926" t="s">
        <v>211</v>
      </c>
      <c r="K1926" t="s">
        <v>3739</v>
      </c>
      <c r="L1926" t="s">
        <v>213</v>
      </c>
      <c r="O1926">
        <v>1868</v>
      </c>
      <c r="Q1926" s="2"/>
      <c r="S1926">
        <v>0</v>
      </c>
      <c r="T1926" t="s">
        <v>213</v>
      </c>
      <c r="W1926" t="s">
        <v>214</v>
      </c>
      <c r="X1926">
        <v>0</v>
      </c>
    </row>
    <row r="1927" spans="1:24" x14ac:dyDescent="0.25">
      <c r="A1927">
        <v>3299</v>
      </c>
      <c r="B1927" t="s">
        <v>4726</v>
      </c>
      <c r="C1927" t="s">
        <v>4727</v>
      </c>
      <c r="D1927" t="s">
        <v>245</v>
      </c>
      <c r="G1927" s="2">
        <v>37165</v>
      </c>
      <c r="H1927" s="2"/>
      <c r="I1927" t="s">
        <v>226</v>
      </c>
      <c r="J1927" t="s">
        <v>211</v>
      </c>
      <c r="K1927" t="s">
        <v>3742</v>
      </c>
      <c r="L1927" t="s">
        <v>213</v>
      </c>
      <c r="O1927">
        <v>1868</v>
      </c>
      <c r="Q1927" s="2"/>
      <c r="S1927">
        <v>0</v>
      </c>
      <c r="T1927" t="s">
        <v>213</v>
      </c>
      <c r="W1927" t="s">
        <v>214</v>
      </c>
      <c r="X1927">
        <v>0</v>
      </c>
    </row>
    <row r="1928" spans="1:24" x14ac:dyDescent="0.25">
      <c r="A1928">
        <v>3300</v>
      </c>
      <c r="B1928" t="s">
        <v>4728</v>
      </c>
      <c r="C1928" t="s">
        <v>4729</v>
      </c>
      <c r="D1928" t="s">
        <v>245</v>
      </c>
      <c r="G1928" s="2">
        <v>37165</v>
      </c>
      <c r="H1928" s="2">
        <v>42460</v>
      </c>
      <c r="I1928" t="s">
        <v>226</v>
      </c>
      <c r="J1928" t="s">
        <v>211</v>
      </c>
      <c r="K1928" t="s">
        <v>3745</v>
      </c>
      <c r="L1928" t="s">
        <v>213</v>
      </c>
      <c r="O1928">
        <v>1868</v>
      </c>
      <c r="Q1928" s="2"/>
      <c r="S1928">
        <v>0</v>
      </c>
      <c r="T1928" t="s">
        <v>213</v>
      </c>
      <c r="W1928" t="s">
        <v>214</v>
      </c>
      <c r="X1928">
        <v>0</v>
      </c>
    </row>
    <row r="1929" spans="1:24" x14ac:dyDescent="0.25">
      <c r="A1929">
        <v>3301</v>
      </c>
      <c r="B1929" t="s">
        <v>4730</v>
      </c>
      <c r="C1929" t="s">
        <v>4731</v>
      </c>
      <c r="D1929" t="s">
        <v>245</v>
      </c>
      <c r="G1929" s="2">
        <v>37165</v>
      </c>
      <c r="H1929" s="2">
        <v>42460</v>
      </c>
      <c r="I1929" t="s">
        <v>226</v>
      </c>
      <c r="J1929" t="s">
        <v>211</v>
      </c>
      <c r="K1929" t="s">
        <v>3748</v>
      </c>
      <c r="L1929" t="s">
        <v>213</v>
      </c>
      <c r="O1929">
        <v>1868</v>
      </c>
      <c r="Q1929" s="2"/>
      <c r="S1929">
        <v>0</v>
      </c>
      <c r="T1929" t="s">
        <v>213</v>
      </c>
      <c r="W1929" t="s">
        <v>214</v>
      </c>
      <c r="X1929">
        <v>0</v>
      </c>
    </row>
    <row r="1930" spans="1:24" x14ac:dyDescent="0.25">
      <c r="A1930">
        <v>3302</v>
      </c>
      <c r="B1930" t="s">
        <v>4732</v>
      </c>
      <c r="C1930" t="s">
        <v>4733</v>
      </c>
      <c r="D1930" t="s">
        <v>245</v>
      </c>
      <c r="G1930" s="2">
        <v>37131</v>
      </c>
      <c r="H1930" s="2"/>
      <c r="I1930" t="s">
        <v>226</v>
      </c>
      <c r="J1930" t="s">
        <v>211</v>
      </c>
      <c r="K1930" t="s">
        <v>3751</v>
      </c>
      <c r="L1930" t="s">
        <v>213</v>
      </c>
      <c r="O1930">
        <v>1868</v>
      </c>
      <c r="Q1930" s="2"/>
      <c r="S1930">
        <v>0</v>
      </c>
      <c r="T1930" t="s">
        <v>213</v>
      </c>
      <c r="W1930" t="s">
        <v>214</v>
      </c>
      <c r="X1930">
        <v>0</v>
      </c>
    </row>
    <row r="1931" spans="1:24" x14ac:dyDescent="0.25">
      <c r="A1931">
        <v>3303</v>
      </c>
      <c r="B1931" t="s">
        <v>4734</v>
      </c>
      <c r="C1931" t="s">
        <v>4735</v>
      </c>
      <c r="D1931" t="s">
        <v>245</v>
      </c>
      <c r="G1931" s="2">
        <v>37226</v>
      </c>
      <c r="H1931" s="2">
        <v>42369</v>
      </c>
      <c r="I1931" t="s">
        <v>226</v>
      </c>
      <c r="J1931" t="s">
        <v>211</v>
      </c>
      <c r="K1931" t="s">
        <v>3754</v>
      </c>
      <c r="L1931" t="s">
        <v>213</v>
      </c>
      <c r="O1931">
        <v>1868</v>
      </c>
      <c r="Q1931" s="2"/>
      <c r="S1931">
        <v>0</v>
      </c>
      <c r="T1931" t="s">
        <v>213</v>
      </c>
      <c r="W1931" t="s">
        <v>214</v>
      </c>
      <c r="X1931">
        <v>0</v>
      </c>
    </row>
    <row r="1932" spans="1:24" x14ac:dyDescent="0.25">
      <c r="A1932">
        <v>3304</v>
      </c>
      <c r="B1932" t="s">
        <v>4736</v>
      </c>
      <c r="C1932" t="s">
        <v>4737</v>
      </c>
      <c r="D1932" t="s">
        <v>245</v>
      </c>
      <c r="G1932" s="2">
        <v>37279</v>
      </c>
      <c r="H1932" s="2"/>
      <c r="I1932" t="s">
        <v>226</v>
      </c>
      <c r="J1932" t="s">
        <v>211</v>
      </c>
      <c r="K1932" t="s">
        <v>3757</v>
      </c>
      <c r="L1932" t="s">
        <v>213</v>
      </c>
      <c r="O1932">
        <v>1868</v>
      </c>
      <c r="Q1932" s="2"/>
      <c r="S1932">
        <v>0</v>
      </c>
      <c r="T1932" t="s">
        <v>213</v>
      </c>
      <c r="W1932" t="s">
        <v>214</v>
      </c>
      <c r="X1932">
        <v>0</v>
      </c>
    </row>
    <row r="1933" spans="1:24" x14ac:dyDescent="0.25">
      <c r="A1933">
        <v>3305</v>
      </c>
      <c r="B1933" t="s">
        <v>4738</v>
      </c>
      <c r="C1933" t="s">
        <v>4739</v>
      </c>
      <c r="D1933" t="s">
        <v>245</v>
      </c>
      <c r="G1933" s="2">
        <v>37348</v>
      </c>
      <c r="H1933" s="2"/>
      <c r="I1933" t="s">
        <v>226</v>
      </c>
      <c r="J1933" t="s">
        <v>211</v>
      </c>
      <c r="K1933" t="s">
        <v>3760</v>
      </c>
      <c r="L1933" t="s">
        <v>213</v>
      </c>
      <c r="O1933">
        <v>1868</v>
      </c>
      <c r="Q1933" s="2"/>
      <c r="S1933">
        <v>0</v>
      </c>
      <c r="T1933" t="s">
        <v>213</v>
      </c>
      <c r="W1933" t="s">
        <v>214</v>
      </c>
      <c r="X1933">
        <v>0</v>
      </c>
    </row>
    <row r="1934" spans="1:24" x14ac:dyDescent="0.25">
      <c r="A1934">
        <v>3306</v>
      </c>
      <c r="B1934" t="s">
        <v>4740</v>
      </c>
      <c r="C1934" t="s">
        <v>4741</v>
      </c>
      <c r="D1934" t="s">
        <v>245</v>
      </c>
      <c r="G1934" s="2">
        <v>37348</v>
      </c>
      <c r="H1934" s="2"/>
      <c r="I1934" t="s">
        <v>226</v>
      </c>
      <c r="J1934" t="s">
        <v>211</v>
      </c>
      <c r="K1934" t="s">
        <v>3763</v>
      </c>
      <c r="L1934" t="s">
        <v>213</v>
      </c>
      <c r="O1934">
        <v>1868</v>
      </c>
      <c r="Q1934" s="2"/>
      <c r="S1934">
        <v>0</v>
      </c>
      <c r="T1934" t="s">
        <v>213</v>
      </c>
      <c r="W1934" t="s">
        <v>214</v>
      </c>
      <c r="X1934">
        <v>0</v>
      </c>
    </row>
    <row r="1935" spans="1:24" x14ac:dyDescent="0.25">
      <c r="A1935">
        <v>3307</v>
      </c>
      <c r="B1935" t="s">
        <v>4742</v>
      </c>
      <c r="C1935" t="s">
        <v>4743</v>
      </c>
      <c r="D1935" t="s">
        <v>245</v>
      </c>
      <c r="G1935" s="2">
        <v>37348</v>
      </c>
      <c r="H1935" s="2"/>
      <c r="I1935" t="s">
        <v>226</v>
      </c>
      <c r="J1935" t="s">
        <v>211</v>
      </c>
      <c r="K1935" t="s">
        <v>3766</v>
      </c>
      <c r="L1935" t="s">
        <v>213</v>
      </c>
      <c r="O1935">
        <v>1868</v>
      </c>
      <c r="Q1935" s="2"/>
      <c r="S1935">
        <v>0</v>
      </c>
      <c r="T1935" t="s">
        <v>213</v>
      </c>
      <c r="W1935" t="s">
        <v>214</v>
      </c>
      <c r="X1935">
        <v>0</v>
      </c>
    </row>
    <row r="1936" spans="1:24" x14ac:dyDescent="0.25">
      <c r="A1936">
        <v>3308</v>
      </c>
      <c r="B1936" t="s">
        <v>4744</v>
      </c>
      <c r="C1936" t="s">
        <v>4745</v>
      </c>
      <c r="D1936" t="s">
        <v>245</v>
      </c>
      <c r="G1936" s="2">
        <v>37987</v>
      </c>
      <c r="H1936" s="2"/>
      <c r="I1936" t="s">
        <v>226</v>
      </c>
      <c r="J1936" t="s">
        <v>211</v>
      </c>
      <c r="K1936" t="s">
        <v>3769</v>
      </c>
      <c r="L1936" t="s">
        <v>213</v>
      </c>
      <c r="O1936">
        <v>1868</v>
      </c>
      <c r="Q1936" s="2"/>
      <c r="S1936">
        <v>0</v>
      </c>
      <c r="T1936" t="s">
        <v>213</v>
      </c>
      <c r="W1936" t="s">
        <v>214</v>
      </c>
      <c r="X1936">
        <v>0</v>
      </c>
    </row>
    <row r="1937" spans="1:24" x14ac:dyDescent="0.25">
      <c r="A1937">
        <v>3309</v>
      </c>
      <c r="B1937" t="s">
        <v>4746</v>
      </c>
      <c r="C1937" t="s">
        <v>4747</v>
      </c>
      <c r="D1937" t="s">
        <v>245</v>
      </c>
      <c r="G1937" s="2">
        <v>37361</v>
      </c>
      <c r="H1937" s="2">
        <v>42582</v>
      </c>
      <c r="I1937" t="s">
        <v>226</v>
      </c>
      <c r="J1937" t="s">
        <v>211</v>
      </c>
      <c r="K1937" t="s">
        <v>3772</v>
      </c>
      <c r="L1937" t="s">
        <v>213</v>
      </c>
      <c r="O1937">
        <v>1868</v>
      </c>
      <c r="Q1937" s="2"/>
      <c r="S1937">
        <v>0</v>
      </c>
      <c r="T1937" t="s">
        <v>213</v>
      </c>
      <c r="W1937" t="s">
        <v>214</v>
      </c>
      <c r="X1937">
        <v>0</v>
      </c>
    </row>
    <row r="1938" spans="1:24" x14ac:dyDescent="0.25">
      <c r="A1938">
        <v>3310</v>
      </c>
      <c r="B1938" t="s">
        <v>4748</v>
      </c>
      <c r="C1938" t="s">
        <v>4749</v>
      </c>
      <c r="D1938" t="s">
        <v>245</v>
      </c>
      <c r="G1938" s="2">
        <v>37370</v>
      </c>
      <c r="H1938" s="2">
        <v>41243</v>
      </c>
      <c r="I1938" t="s">
        <v>226</v>
      </c>
      <c r="J1938" t="s">
        <v>211</v>
      </c>
      <c r="K1938" t="s">
        <v>3836</v>
      </c>
      <c r="L1938" t="s">
        <v>213</v>
      </c>
      <c r="O1938">
        <v>1868</v>
      </c>
      <c r="Q1938" s="2"/>
      <c r="S1938">
        <v>0</v>
      </c>
      <c r="T1938" t="s">
        <v>213</v>
      </c>
      <c r="W1938" t="s">
        <v>214</v>
      </c>
      <c r="X1938">
        <v>0</v>
      </c>
    </row>
    <row r="1939" spans="1:24" x14ac:dyDescent="0.25">
      <c r="A1939">
        <v>2916</v>
      </c>
      <c r="B1939" t="s">
        <v>4750</v>
      </c>
      <c r="C1939" t="s">
        <v>4751</v>
      </c>
      <c r="D1939" t="s">
        <v>251</v>
      </c>
      <c r="G1939" s="2">
        <v>41246</v>
      </c>
      <c r="H1939" s="2">
        <v>41487</v>
      </c>
      <c r="I1939" t="s">
        <v>226</v>
      </c>
      <c r="J1939" t="s">
        <v>211</v>
      </c>
      <c r="K1939" t="s">
        <v>4752</v>
      </c>
      <c r="L1939" t="s">
        <v>213</v>
      </c>
      <c r="O1939">
        <v>0</v>
      </c>
      <c r="Q1939" s="2"/>
      <c r="S1939">
        <v>0</v>
      </c>
      <c r="T1939" t="s">
        <v>213</v>
      </c>
      <c r="W1939" t="s">
        <v>214</v>
      </c>
      <c r="X1939">
        <v>0</v>
      </c>
    </row>
    <row r="1940" spans="1:24" x14ac:dyDescent="0.25">
      <c r="A1940">
        <v>2917</v>
      </c>
      <c r="B1940" t="s">
        <v>4753</v>
      </c>
      <c r="C1940" t="s">
        <v>4754</v>
      </c>
      <c r="D1940" t="s">
        <v>245</v>
      </c>
      <c r="G1940" s="2">
        <v>41246</v>
      </c>
      <c r="H1940" s="2">
        <v>41487</v>
      </c>
      <c r="I1940" t="s">
        <v>226</v>
      </c>
      <c r="J1940" t="s">
        <v>211</v>
      </c>
      <c r="K1940" t="s">
        <v>4752</v>
      </c>
      <c r="L1940" t="s">
        <v>213</v>
      </c>
      <c r="O1940">
        <v>1488</v>
      </c>
      <c r="Q1940" s="2"/>
      <c r="S1940">
        <v>0</v>
      </c>
      <c r="T1940" t="s">
        <v>213</v>
      </c>
      <c r="W1940" t="s">
        <v>214</v>
      </c>
      <c r="X1940">
        <v>0</v>
      </c>
    </row>
    <row r="1941" spans="1:24" x14ac:dyDescent="0.25">
      <c r="A1941">
        <v>2918</v>
      </c>
      <c r="B1941" t="s">
        <v>4755</v>
      </c>
      <c r="C1941" t="s">
        <v>4756</v>
      </c>
      <c r="D1941" t="s">
        <v>256</v>
      </c>
      <c r="G1941" s="2">
        <v>41246</v>
      </c>
      <c r="H1941" s="2">
        <v>41487</v>
      </c>
      <c r="I1941" t="s">
        <v>226</v>
      </c>
      <c r="J1941" t="s">
        <v>211</v>
      </c>
      <c r="K1941" t="s">
        <v>4752</v>
      </c>
      <c r="L1941" t="s">
        <v>213</v>
      </c>
      <c r="O1941">
        <v>0</v>
      </c>
      <c r="Q1941" s="2"/>
      <c r="S1941">
        <v>0</v>
      </c>
      <c r="T1941" t="s">
        <v>213</v>
      </c>
      <c r="W1941" t="s">
        <v>214</v>
      </c>
      <c r="X1941">
        <v>0</v>
      </c>
    </row>
    <row r="1942" spans="1:24" x14ac:dyDescent="0.25">
      <c r="A1942">
        <v>2919</v>
      </c>
      <c r="B1942" t="s">
        <v>4757</v>
      </c>
      <c r="C1942" t="s">
        <v>4758</v>
      </c>
      <c r="D1942" t="s">
        <v>210</v>
      </c>
      <c r="G1942" s="2">
        <v>41246</v>
      </c>
      <c r="H1942" s="2">
        <v>41487</v>
      </c>
      <c r="J1942" t="s">
        <v>211</v>
      </c>
      <c r="K1942" t="s">
        <v>4752</v>
      </c>
      <c r="L1942" t="s">
        <v>213</v>
      </c>
      <c r="O1942">
        <v>0</v>
      </c>
      <c r="Q1942" s="2"/>
      <c r="S1942">
        <v>0</v>
      </c>
      <c r="T1942" t="s">
        <v>213</v>
      </c>
      <c r="W1942" t="s">
        <v>214</v>
      </c>
      <c r="X1942">
        <v>0</v>
      </c>
    </row>
    <row r="1943" spans="1:24" x14ac:dyDescent="0.25">
      <c r="A1943">
        <v>2920</v>
      </c>
      <c r="B1943" t="s">
        <v>4759</v>
      </c>
      <c r="C1943" t="s">
        <v>4760</v>
      </c>
      <c r="D1943" t="s">
        <v>241</v>
      </c>
      <c r="G1943" s="2">
        <v>41246</v>
      </c>
      <c r="H1943" s="2">
        <v>41487</v>
      </c>
      <c r="I1943" t="s">
        <v>226</v>
      </c>
      <c r="J1943" t="s">
        <v>211</v>
      </c>
      <c r="K1943" t="s">
        <v>4752</v>
      </c>
      <c r="L1943" t="s">
        <v>213</v>
      </c>
      <c r="O1943">
        <v>0</v>
      </c>
      <c r="Q1943" s="2"/>
      <c r="S1943">
        <v>0</v>
      </c>
      <c r="T1943" t="s">
        <v>213</v>
      </c>
      <c r="W1943" t="s">
        <v>214</v>
      </c>
      <c r="X1943">
        <v>0</v>
      </c>
    </row>
    <row r="1944" spans="1:24" x14ac:dyDescent="0.25">
      <c r="A1944">
        <v>2921</v>
      </c>
      <c r="B1944" t="s">
        <v>4761</v>
      </c>
      <c r="C1944" t="s">
        <v>4762</v>
      </c>
      <c r="D1944" t="s">
        <v>248</v>
      </c>
      <c r="G1944" s="2">
        <v>41246</v>
      </c>
      <c r="H1944" s="2">
        <v>41487</v>
      </c>
      <c r="I1944" t="s">
        <v>226</v>
      </c>
      <c r="J1944" t="s">
        <v>211</v>
      </c>
      <c r="K1944" t="s">
        <v>4752</v>
      </c>
      <c r="L1944" t="s">
        <v>213</v>
      </c>
      <c r="O1944">
        <v>0</v>
      </c>
      <c r="Q1944" s="2"/>
      <c r="S1944">
        <v>0</v>
      </c>
      <c r="T1944" t="s">
        <v>213</v>
      </c>
      <c r="W1944" t="s">
        <v>214</v>
      </c>
      <c r="X1944">
        <v>0</v>
      </c>
    </row>
    <row r="1945" spans="1:24" x14ac:dyDescent="0.25">
      <c r="A1945">
        <v>2922</v>
      </c>
      <c r="B1945" t="s">
        <v>4763</v>
      </c>
      <c r="C1945" t="s">
        <v>4764</v>
      </c>
      <c r="D1945" t="s">
        <v>251</v>
      </c>
      <c r="G1945" s="2">
        <v>41246</v>
      </c>
      <c r="H1945" s="2">
        <v>41487</v>
      </c>
      <c r="I1945" t="s">
        <v>226</v>
      </c>
      <c r="J1945" t="s">
        <v>211</v>
      </c>
      <c r="K1945" t="s">
        <v>4765</v>
      </c>
      <c r="L1945" t="s">
        <v>213</v>
      </c>
      <c r="O1945">
        <v>0</v>
      </c>
      <c r="Q1945" s="2"/>
      <c r="S1945">
        <v>0</v>
      </c>
      <c r="T1945" t="s">
        <v>213</v>
      </c>
      <c r="W1945" t="s">
        <v>214</v>
      </c>
      <c r="X1945">
        <v>0</v>
      </c>
    </row>
    <row r="1946" spans="1:24" x14ac:dyDescent="0.25">
      <c r="A1946">
        <v>2923</v>
      </c>
      <c r="B1946" t="s">
        <v>4766</v>
      </c>
      <c r="C1946" t="s">
        <v>4767</v>
      </c>
      <c r="D1946" t="s">
        <v>248</v>
      </c>
      <c r="G1946" s="2">
        <v>41246</v>
      </c>
      <c r="H1946" s="2">
        <v>41487</v>
      </c>
      <c r="I1946" t="s">
        <v>226</v>
      </c>
      <c r="J1946" t="s">
        <v>211</v>
      </c>
      <c r="K1946" t="s">
        <v>4765</v>
      </c>
      <c r="L1946" t="s">
        <v>213</v>
      </c>
      <c r="O1946">
        <v>0</v>
      </c>
      <c r="Q1946" s="2"/>
      <c r="S1946">
        <v>0</v>
      </c>
      <c r="T1946" t="s">
        <v>213</v>
      </c>
      <c r="W1946" t="s">
        <v>214</v>
      </c>
      <c r="X1946">
        <v>0</v>
      </c>
    </row>
    <row r="1947" spans="1:24" x14ac:dyDescent="0.25">
      <c r="A1947">
        <v>2924</v>
      </c>
      <c r="B1947" t="s">
        <v>4768</v>
      </c>
      <c r="C1947" t="s">
        <v>4769</v>
      </c>
      <c r="D1947" t="s">
        <v>245</v>
      </c>
      <c r="G1947" s="2">
        <v>41246</v>
      </c>
      <c r="H1947" s="2">
        <v>41487</v>
      </c>
      <c r="I1947" t="s">
        <v>226</v>
      </c>
      <c r="J1947" t="s">
        <v>211</v>
      </c>
      <c r="K1947" t="s">
        <v>4765</v>
      </c>
      <c r="L1947" t="s">
        <v>213</v>
      </c>
      <c r="O1947">
        <v>1488</v>
      </c>
      <c r="Q1947" s="2"/>
      <c r="S1947">
        <v>0</v>
      </c>
      <c r="T1947" t="s">
        <v>213</v>
      </c>
      <c r="W1947" t="s">
        <v>214</v>
      </c>
      <c r="X1947">
        <v>0</v>
      </c>
    </row>
    <row r="1948" spans="1:24" x14ac:dyDescent="0.25">
      <c r="A1948">
        <v>2925</v>
      </c>
      <c r="B1948" t="s">
        <v>4770</v>
      </c>
      <c r="C1948" t="s">
        <v>4771</v>
      </c>
      <c r="D1948" t="s">
        <v>256</v>
      </c>
      <c r="G1948" s="2">
        <v>41246</v>
      </c>
      <c r="H1948" s="2">
        <v>41487</v>
      </c>
      <c r="I1948" t="s">
        <v>226</v>
      </c>
      <c r="J1948" t="s">
        <v>211</v>
      </c>
      <c r="K1948" t="s">
        <v>4765</v>
      </c>
      <c r="L1948" t="s">
        <v>213</v>
      </c>
      <c r="O1948">
        <v>0</v>
      </c>
      <c r="Q1948" s="2"/>
      <c r="S1948">
        <v>0</v>
      </c>
      <c r="T1948" t="s">
        <v>213</v>
      </c>
      <c r="W1948" t="s">
        <v>214</v>
      </c>
      <c r="X1948">
        <v>0</v>
      </c>
    </row>
    <row r="1949" spans="1:24" x14ac:dyDescent="0.25">
      <c r="A1949">
        <v>2926</v>
      </c>
      <c r="B1949" t="s">
        <v>4772</v>
      </c>
      <c r="C1949" t="s">
        <v>4773</v>
      </c>
      <c r="D1949" t="s">
        <v>210</v>
      </c>
      <c r="G1949" s="2">
        <v>41246</v>
      </c>
      <c r="H1949" s="2">
        <v>41487</v>
      </c>
      <c r="J1949" t="s">
        <v>211</v>
      </c>
      <c r="K1949" t="s">
        <v>4765</v>
      </c>
      <c r="L1949" t="s">
        <v>213</v>
      </c>
      <c r="O1949">
        <v>0</v>
      </c>
      <c r="Q1949" s="2"/>
      <c r="S1949">
        <v>0</v>
      </c>
      <c r="T1949" t="s">
        <v>213</v>
      </c>
      <c r="W1949" t="s">
        <v>214</v>
      </c>
      <c r="X1949">
        <v>0</v>
      </c>
    </row>
    <row r="1950" spans="1:24" x14ac:dyDescent="0.25">
      <c r="A1950">
        <v>2927</v>
      </c>
      <c r="B1950" t="s">
        <v>4774</v>
      </c>
      <c r="C1950" t="s">
        <v>4775</v>
      </c>
      <c r="D1950" t="s">
        <v>241</v>
      </c>
      <c r="G1950" s="2">
        <v>41246</v>
      </c>
      <c r="H1950" s="2">
        <v>41487</v>
      </c>
      <c r="I1950" t="s">
        <v>226</v>
      </c>
      <c r="J1950" t="s">
        <v>211</v>
      </c>
      <c r="K1950" t="s">
        <v>4765</v>
      </c>
      <c r="L1950" t="s">
        <v>213</v>
      </c>
      <c r="O1950">
        <v>0</v>
      </c>
      <c r="Q1950" s="2"/>
      <c r="S1950">
        <v>0</v>
      </c>
      <c r="T1950" t="s">
        <v>213</v>
      </c>
      <c r="W1950" t="s">
        <v>214</v>
      </c>
      <c r="X1950">
        <v>0</v>
      </c>
    </row>
    <row r="1951" spans="1:24" x14ac:dyDescent="0.25">
      <c r="A1951">
        <v>2928</v>
      </c>
      <c r="B1951" t="s">
        <v>4776</v>
      </c>
      <c r="C1951" t="s">
        <v>4777</v>
      </c>
      <c r="D1951" t="s">
        <v>251</v>
      </c>
      <c r="G1951" s="2">
        <v>41246</v>
      </c>
      <c r="H1951" s="2">
        <v>41487</v>
      </c>
      <c r="I1951" t="s">
        <v>226</v>
      </c>
      <c r="J1951" t="s">
        <v>211</v>
      </c>
      <c r="K1951" t="s">
        <v>4778</v>
      </c>
      <c r="L1951" t="s">
        <v>213</v>
      </c>
      <c r="O1951">
        <v>0</v>
      </c>
      <c r="Q1951" s="2"/>
      <c r="S1951">
        <v>0</v>
      </c>
      <c r="T1951" t="s">
        <v>213</v>
      </c>
      <c r="W1951" t="s">
        <v>214</v>
      </c>
      <c r="X1951">
        <v>0</v>
      </c>
    </row>
    <row r="1952" spans="1:24" x14ac:dyDescent="0.25">
      <c r="A1952">
        <v>2929</v>
      </c>
      <c r="B1952" t="s">
        <v>4779</v>
      </c>
      <c r="C1952" t="s">
        <v>4780</v>
      </c>
      <c r="D1952" t="s">
        <v>245</v>
      </c>
      <c r="G1952" s="2">
        <v>41246</v>
      </c>
      <c r="H1952" s="2">
        <v>41487</v>
      </c>
      <c r="I1952" t="s">
        <v>226</v>
      </c>
      <c r="J1952" t="s">
        <v>211</v>
      </c>
      <c r="K1952" t="s">
        <v>4778</v>
      </c>
      <c r="L1952" t="s">
        <v>213</v>
      </c>
      <c r="O1952">
        <v>1488</v>
      </c>
      <c r="Q1952" s="2"/>
      <c r="S1952">
        <v>0</v>
      </c>
      <c r="T1952" t="s">
        <v>213</v>
      </c>
      <c r="W1952" t="s">
        <v>214</v>
      </c>
      <c r="X1952">
        <v>0</v>
      </c>
    </row>
    <row r="1953" spans="1:24" x14ac:dyDescent="0.25">
      <c r="A1953">
        <v>2930</v>
      </c>
      <c r="B1953" t="s">
        <v>4781</v>
      </c>
      <c r="C1953" t="s">
        <v>4782</v>
      </c>
      <c r="D1953" t="s">
        <v>248</v>
      </c>
      <c r="G1953" s="2">
        <v>41246</v>
      </c>
      <c r="H1953" s="2">
        <v>41487</v>
      </c>
      <c r="I1953" t="s">
        <v>226</v>
      </c>
      <c r="J1953" t="s">
        <v>211</v>
      </c>
      <c r="K1953" t="s">
        <v>4778</v>
      </c>
      <c r="L1953" t="s">
        <v>213</v>
      </c>
      <c r="O1953">
        <v>0</v>
      </c>
      <c r="Q1953" s="2"/>
      <c r="S1953">
        <v>0</v>
      </c>
      <c r="T1953" t="s">
        <v>213</v>
      </c>
      <c r="W1953" t="s">
        <v>214</v>
      </c>
      <c r="X1953">
        <v>0</v>
      </c>
    </row>
    <row r="1954" spans="1:24" x14ac:dyDescent="0.25">
      <c r="A1954">
        <v>2931</v>
      </c>
      <c r="B1954" t="s">
        <v>4783</v>
      </c>
      <c r="C1954" t="s">
        <v>4784</v>
      </c>
      <c r="D1954" t="s">
        <v>256</v>
      </c>
      <c r="G1954" s="2">
        <v>41246</v>
      </c>
      <c r="H1954" s="2">
        <v>41487</v>
      </c>
      <c r="I1954" t="s">
        <v>226</v>
      </c>
      <c r="J1954" t="s">
        <v>211</v>
      </c>
      <c r="K1954" t="s">
        <v>4778</v>
      </c>
      <c r="L1954" t="s">
        <v>213</v>
      </c>
      <c r="O1954">
        <v>0</v>
      </c>
      <c r="Q1954" s="2"/>
      <c r="S1954">
        <v>0</v>
      </c>
      <c r="T1954" t="s">
        <v>213</v>
      </c>
      <c r="W1954" t="s">
        <v>214</v>
      </c>
      <c r="X1954">
        <v>0</v>
      </c>
    </row>
    <row r="1955" spans="1:24" x14ac:dyDescent="0.25">
      <c r="A1955">
        <v>2932</v>
      </c>
      <c r="B1955" t="s">
        <v>4785</v>
      </c>
      <c r="C1955" t="s">
        <v>4786</v>
      </c>
      <c r="D1955" t="s">
        <v>210</v>
      </c>
      <c r="G1955" s="2">
        <v>41246</v>
      </c>
      <c r="H1955" s="2">
        <v>41487</v>
      </c>
      <c r="J1955" t="s">
        <v>211</v>
      </c>
      <c r="K1955" t="s">
        <v>4778</v>
      </c>
      <c r="L1955" t="s">
        <v>213</v>
      </c>
      <c r="O1955">
        <v>0</v>
      </c>
      <c r="Q1955" s="2"/>
      <c r="S1955">
        <v>0</v>
      </c>
      <c r="T1955" t="s">
        <v>213</v>
      </c>
      <c r="W1955" t="s">
        <v>214</v>
      </c>
      <c r="X1955">
        <v>0</v>
      </c>
    </row>
    <row r="1956" spans="1:24" x14ac:dyDescent="0.25">
      <c r="A1956">
        <v>2933</v>
      </c>
      <c r="B1956" t="s">
        <v>4787</v>
      </c>
      <c r="C1956" t="s">
        <v>4788</v>
      </c>
      <c r="D1956" t="s">
        <v>241</v>
      </c>
      <c r="G1956" s="2">
        <v>41246</v>
      </c>
      <c r="H1956" s="2">
        <v>41487</v>
      </c>
      <c r="I1956" t="s">
        <v>226</v>
      </c>
      <c r="J1956" t="s">
        <v>211</v>
      </c>
      <c r="K1956" t="s">
        <v>4778</v>
      </c>
      <c r="L1956" t="s">
        <v>213</v>
      </c>
      <c r="O1956">
        <v>0</v>
      </c>
      <c r="Q1956" s="2"/>
      <c r="S1956">
        <v>0</v>
      </c>
      <c r="T1956" t="s">
        <v>213</v>
      </c>
      <c r="W1956" t="s">
        <v>214</v>
      </c>
      <c r="X1956">
        <v>0</v>
      </c>
    </row>
    <row r="1957" spans="1:24" x14ac:dyDescent="0.25">
      <c r="A1957">
        <v>2949</v>
      </c>
      <c r="B1957" t="s">
        <v>4789</v>
      </c>
      <c r="C1957" t="s">
        <v>4790</v>
      </c>
      <c r="D1957" t="s">
        <v>251</v>
      </c>
      <c r="G1957" s="2">
        <v>42736</v>
      </c>
      <c r="H1957" s="2">
        <v>43251</v>
      </c>
      <c r="I1957" t="s">
        <v>226</v>
      </c>
      <c r="J1957" t="s">
        <v>211</v>
      </c>
      <c r="K1957" t="s">
        <v>4791</v>
      </c>
      <c r="L1957" t="s">
        <v>213</v>
      </c>
      <c r="O1957">
        <v>0</v>
      </c>
      <c r="Q1957" s="2">
        <v>41247</v>
      </c>
      <c r="S1957">
        <v>0</v>
      </c>
      <c r="T1957" t="s">
        <v>213</v>
      </c>
      <c r="W1957" t="s">
        <v>214</v>
      </c>
      <c r="X1957">
        <v>0</v>
      </c>
    </row>
    <row r="1958" spans="1:24" x14ac:dyDescent="0.25">
      <c r="A1958">
        <v>2950</v>
      </c>
      <c r="B1958" t="s">
        <v>4792</v>
      </c>
      <c r="C1958" t="s">
        <v>4793</v>
      </c>
      <c r="D1958" t="s">
        <v>241</v>
      </c>
      <c r="G1958" s="2">
        <v>42736</v>
      </c>
      <c r="H1958" s="2">
        <v>43251</v>
      </c>
      <c r="I1958" t="s">
        <v>226</v>
      </c>
      <c r="J1958" t="s">
        <v>211</v>
      </c>
      <c r="K1958" t="s">
        <v>4791</v>
      </c>
      <c r="L1958" t="s">
        <v>213</v>
      </c>
      <c r="O1958">
        <v>0</v>
      </c>
      <c r="Q1958" s="2">
        <v>41247</v>
      </c>
      <c r="S1958">
        <v>0</v>
      </c>
      <c r="T1958" t="s">
        <v>213</v>
      </c>
      <c r="W1958" t="s">
        <v>214</v>
      </c>
      <c r="X1958">
        <v>0</v>
      </c>
    </row>
    <row r="1959" spans="1:24" x14ac:dyDescent="0.25">
      <c r="A1959">
        <v>2951</v>
      </c>
      <c r="B1959" t="s">
        <v>4794</v>
      </c>
      <c r="C1959" t="s">
        <v>4795</v>
      </c>
      <c r="D1959" t="s">
        <v>210</v>
      </c>
      <c r="G1959" s="2">
        <v>42736</v>
      </c>
      <c r="H1959" s="2">
        <v>43251</v>
      </c>
      <c r="J1959" t="s">
        <v>211</v>
      </c>
      <c r="K1959" t="s">
        <v>4791</v>
      </c>
      <c r="L1959" t="s">
        <v>213</v>
      </c>
      <c r="O1959">
        <v>0</v>
      </c>
      <c r="Q1959" s="2">
        <v>41247</v>
      </c>
      <c r="S1959">
        <v>0</v>
      </c>
      <c r="T1959" t="s">
        <v>213</v>
      </c>
      <c r="W1959" t="s">
        <v>214</v>
      </c>
      <c r="X1959">
        <v>0</v>
      </c>
    </row>
    <row r="1960" spans="1:24" x14ac:dyDescent="0.25">
      <c r="A1960">
        <v>2952</v>
      </c>
      <c r="B1960" t="s">
        <v>4796</v>
      </c>
      <c r="C1960" t="s">
        <v>4797</v>
      </c>
      <c r="D1960" t="s">
        <v>256</v>
      </c>
      <c r="G1960" s="2">
        <v>42736</v>
      </c>
      <c r="H1960" s="2">
        <v>43251</v>
      </c>
      <c r="I1960" t="s">
        <v>226</v>
      </c>
      <c r="J1960" t="s">
        <v>211</v>
      </c>
      <c r="K1960" t="s">
        <v>4791</v>
      </c>
      <c r="L1960" t="s">
        <v>213</v>
      </c>
      <c r="O1960">
        <v>0</v>
      </c>
      <c r="Q1960" s="2">
        <v>41247</v>
      </c>
      <c r="S1960">
        <v>0</v>
      </c>
      <c r="T1960" t="s">
        <v>213</v>
      </c>
      <c r="W1960" t="s">
        <v>214</v>
      </c>
      <c r="X1960">
        <v>0</v>
      </c>
    </row>
    <row r="1961" spans="1:24" x14ac:dyDescent="0.25">
      <c r="A1961">
        <v>2953</v>
      </c>
      <c r="B1961" t="s">
        <v>4798</v>
      </c>
      <c r="C1961" t="s">
        <v>4799</v>
      </c>
      <c r="D1961" t="s">
        <v>248</v>
      </c>
      <c r="G1961" s="2">
        <v>42736</v>
      </c>
      <c r="H1961" s="2">
        <v>43251</v>
      </c>
      <c r="I1961" t="s">
        <v>226</v>
      </c>
      <c r="J1961" t="s">
        <v>211</v>
      </c>
      <c r="K1961" t="s">
        <v>4791</v>
      </c>
      <c r="L1961" t="s">
        <v>213</v>
      </c>
      <c r="O1961">
        <v>0</v>
      </c>
      <c r="Q1961" s="2">
        <v>41247</v>
      </c>
      <c r="S1961">
        <v>0</v>
      </c>
      <c r="T1961" t="s">
        <v>213</v>
      </c>
      <c r="W1961" t="s">
        <v>214</v>
      </c>
      <c r="X1961">
        <v>0</v>
      </c>
    </row>
    <row r="1962" spans="1:24" x14ac:dyDescent="0.25">
      <c r="A1962">
        <v>2954</v>
      </c>
      <c r="B1962" t="s">
        <v>4800</v>
      </c>
      <c r="C1962" t="s">
        <v>4801</v>
      </c>
      <c r="D1962" t="s">
        <v>245</v>
      </c>
      <c r="G1962" s="2">
        <v>42736</v>
      </c>
      <c r="H1962" s="2">
        <v>43251</v>
      </c>
      <c r="I1962" t="s">
        <v>226</v>
      </c>
      <c r="J1962" t="s">
        <v>211</v>
      </c>
      <c r="K1962" t="s">
        <v>4791</v>
      </c>
      <c r="L1962" t="s">
        <v>213</v>
      </c>
      <c r="O1962">
        <v>2688</v>
      </c>
      <c r="Q1962" s="2"/>
      <c r="S1962">
        <v>0</v>
      </c>
      <c r="T1962" t="s">
        <v>213</v>
      </c>
      <c r="W1962" t="s">
        <v>214</v>
      </c>
      <c r="X1962">
        <v>0</v>
      </c>
    </row>
    <row r="1963" spans="1:24" x14ac:dyDescent="0.25">
      <c r="A1963">
        <v>2955</v>
      </c>
      <c r="B1963" t="s">
        <v>4802</v>
      </c>
      <c r="C1963" t="s">
        <v>4803</v>
      </c>
      <c r="D1963" t="s">
        <v>245</v>
      </c>
      <c r="G1963" s="2">
        <v>41247</v>
      </c>
      <c r="H1963" s="2">
        <v>43251</v>
      </c>
      <c r="I1963" t="s">
        <v>226</v>
      </c>
      <c r="J1963" t="s">
        <v>211</v>
      </c>
      <c r="K1963" t="s">
        <v>4804</v>
      </c>
      <c r="L1963" t="s">
        <v>213</v>
      </c>
      <c r="O1963">
        <v>2688</v>
      </c>
      <c r="Q1963" s="2"/>
      <c r="S1963">
        <v>0</v>
      </c>
      <c r="T1963" t="s">
        <v>213</v>
      </c>
      <c r="W1963" t="s">
        <v>214</v>
      </c>
      <c r="X1963">
        <v>0</v>
      </c>
    </row>
    <row r="1964" spans="1:24" x14ac:dyDescent="0.25">
      <c r="A1964">
        <v>2956</v>
      </c>
      <c r="B1964" t="s">
        <v>4805</v>
      </c>
      <c r="C1964" t="s">
        <v>4806</v>
      </c>
      <c r="D1964" t="s">
        <v>245</v>
      </c>
      <c r="G1964" s="2">
        <v>41246</v>
      </c>
      <c r="H1964" s="2">
        <v>43256</v>
      </c>
      <c r="I1964" t="s">
        <v>226</v>
      </c>
      <c r="J1964" t="s">
        <v>211</v>
      </c>
      <c r="K1964" t="s">
        <v>4508</v>
      </c>
      <c r="L1964" t="s">
        <v>213</v>
      </c>
      <c r="O1964">
        <v>2688</v>
      </c>
      <c r="Q1964" s="2"/>
      <c r="S1964">
        <v>0</v>
      </c>
      <c r="T1964" t="s">
        <v>213</v>
      </c>
      <c r="W1964" t="s">
        <v>214</v>
      </c>
      <c r="X1964">
        <v>0</v>
      </c>
    </row>
    <row r="1965" spans="1:24" x14ac:dyDescent="0.25">
      <c r="A1965">
        <v>3102</v>
      </c>
      <c r="B1965" t="s">
        <v>4807</v>
      </c>
      <c r="C1965" t="s">
        <v>4808</v>
      </c>
      <c r="D1965" t="s">
        <v>412</v>
      </c>
      <c r="F1965" t="s">
        <v>4809</v>
      </c>
      <c r="G1965" s="2">
        <v>39665</v>
      </c>
      <c r="H1965" s="2">
        <v>42582</v>
      </c>
      <c r="I1965" t="s">
        <v>226</v>
      </c>
      <c r="J1965" t="s">
        <v>211</v>
      </c>
      <c r="K1965" t="s">
        <v>140</v>
      </c>
      <c r="L1965" t="s">
        <v>213</v>
      </c>
      <c r="O1965">
        <v>2612</v>
      </c>
      <c r="Q1965" s="2"/>
      <c r="S1965">
        <v>0</v>
      </c>
      <c r="T1965" t="s">
        <v>213</v>
      </c>
      <c r="W1965" t="s">
        <v>214</v>
      </c>
      <c r="X1965">
        <v>0</v>
      </c>
    </row>
    <row r="1966" spans="1:24" x14ac:dyDescent="0.25">
      <c r="A1966">
        <v>3128</v>
      </c>
      <c r="B1966" t="s">
        <v>4810</v>
      </c>
      <c r="C1966" t="s">
        <v>4811</v>
      </c>
      <c r="D1966" t="s">
        <v>241</v>
      </c>
      <c r="G1966" s="2">
        <v>38047</v>
      </c>
      <c r="H1966" s="2">
        <v>41759</v>
      </c>
      <c r="I1966" t="s">
        <v>226</v>
      </c>
      <c r="J1966" t="s">
        <v>211</v>
      </c>
      <c r="K1966" t="s">
        <v>4812</v>
      </c>
      <c r="L1966" t="s">
        <v>213</v>
      </c>
      <c r="M1966" t="s">
        <v>1241</v>
      </c>
      <c r="O1966">
        <v>0</v>
      </c>
      <c r="Q1966" s="2"/>
      <c r="S1966">
        <v>0</v>
      </c>
      <c r="T1966" t="s">
        <v>213</v>
      </c>
      <c r="W1966" t="s">
        <v>214</v>
      </c>
      <c r="X1966">
        <v>0</v>
      </c>
    </row>
    <row r="1967" spans="1:24" x14ac:dyDescent="0.25">
      <c r="A1967">
        <v>3129</v>
      </c>
      <c r="B1967" t="s">
        <v>4813</v>
      </c>
      <c r="C1967" t="s">
        <v>4814</v>
      </c>
      <c r="D1967" t="s">
        <v>245</v>
      </c>
      <c r="G1967" s="2">
        <v>38047</v>
      </c>
      <c r="H1967" s="2">
        <v>41759</v>
      </c>
      <c r="I1967" t="s">
        <v>226</v>
      </c>
      <c r="J1967" t="s">
        <v>211</v>
      </c>
      <c r="K1967" t="s">
        <v>4812</v>
      </c>
      <c r="L1967" t="s">
        <v>213</v>
      </c>
      <c r="O1967">
        <v>1868</v>
      </c>
      <c r="Q1967" s="2"/>
      <c r="S1967">
        <v>0</v>
      </c>
      <c r="T1967" t="s">
        <v>213</v>
      </c>
      <c r="W1967" t="s">
        <v>214</v>
      </c>
      <c r="X1967">
        <v>0</v>
      </c>
    </row>
    <row r="1968" spans="1:24" x14ac:dyDescent="0.25">
      <c r="A1968">
        <v>3105</v>
      </c>
      <c r="B1968" t="s">
        <v>4815</v>
      </c>
      <c r="C1968" t="s">
        <v>4816</v>
      </c>
      <c r="D1968" t="s">
        <v>720</v>
      </c>
      <c r="G1968" s="2">
        <v>39665</v>
      </c>
      <c r="H1968" s="2">
        <v>42582</v>
      </c>
      <c r="I1968" t="s">
        <v>226</v>
      </c>
      <c r="J1968" t="s">
        <v>211</v>
      </c>
      <c r="K1968" t="s">
        <v>140</v>
      </c>
      <c r="L1968" t="s">
        <v>213</v>
      </c>
      <c r="O1968">
        <v>930</v>
      </c>
      <c r="Q1968" s="2"/>
      <c r="S1968">
        <v>0</v>
      </c>
      <c r="T1968" t="s">
        <v>213</v>
      </c>
      <c r="W1968" t="s">
        <v>214</v>
      </c>
      <c r="X1968">
        <v>0</v>
      </c>
    </row>
    <row r="1969" spans="1:24" x14ac:dyDescent="0.25">
      <c r="A1969">
        <v>3130</v>
      </c>
      <c r="B1969" t="s">
        <v>4817</v>
      </c>
      <c r="C1969" t="s">
        <v>4818</v>
      </c>
      <c r="D1969" t="s">
        <v>241</v>
      </c>
      <c r="G1969" s="2">
        <v>38212</v>
      </c>
      <c r="H1969" s="2"/>
      <c r="I1969" t="s">
        <v>226</v>
      </c>
      <c r="J1969" t="s">
        <v>211</v>
      </c>
      <c r="K1969" t="s">
        <v>4819</v>
      </c>
      <c r="L1969" t="s">
        <v>213</v>
      </c>
      <c r="M1969" t="s">
        <v>1241</v>
      </c>
      <c r="O1969">
        <v>0</v>
      </c>
      <c r="Q1969" s="2"/>
      <c r="S1969">
        <v>0</v>
      </c>
      <c r="T1969" t="s">
        <v>213</v>
      </c>
      <c r="W1969" t="s">
        <v>214</v>
      </c>
      <c r="X1969">
        <v>0</v>
      </c>
    </row>
    <row r="1970" spans="1:24" x14ac:dyDescent="0.25">
      <c r="A1970">
        <v>3131</v>
      </c>
      <c r="B1970" t="s">
        <v>4820</v>
      </c>
      <c r="C1970" t="s">
        <v>4821</v>
      </c>
      <c r="D1970" t="s">
        <v>245</v>
      </c>
      <c r="G1970" s="2">
        <v>38212</v>
      </c>
      <c r="H1970" s="2"/>
      <c r="I1970" t="s">
        <v>226</v>
      </c>
      <c r="J1970" t="s">
        <v>211</v>
      </c>
      <c r="K1970" t="s">
        <v>4819</v>
      </c>
      <c r="L1970" t="s">
        <v>213</v>
      </c>
      <c r="O1970">
        <v>1868</v>
      </c>
      <c r="Q1970" s="2"/>
      <c r="S1970">
        <v>0</v>
      </c>
      <c r="T1970" t="s">
        <v>213</v>
      </c>
      <c r="W1970" t="s">
        <v>214</v>
      </c>
      <c r="X1970">
        <v>0</v>
      </c>
    </row>
    <row r="1971" spans="1:24" x14ac:dyDescent="0.25">
      <c r="A1971">
        <v>3132</v>
      </c>
      <c r="B1971" t="s">
        <v>4822</v>
      </c>
      <c r="C1971" t="s">
        <v>4823</v>
      </c>
      <c r="D1971" t="s">
        <v>241</v>
      </c>
      <c r="G1971" s="2">
        <v>37165</v>
      </c>
      <c r="H1971" s="2">
        <v>41912</v>
      </c>
      <c r="I1971" t="s">
        <v>226</v>
      </c>
      <c r="J1971" t="s">
        <v>211</v>
      </c>
      <c r="K1971" t="s">
        <v>4824</v>
      </c>
      <c r="L1971" t="s">
        <v>213</v>
      </c>
      <c r="M1971" t="s">
        <v>1241</v>
      </c>
      <c r="O1971">
        <v>0</v>
      </c>
      <c r="Q1971" s="2"/>
      <c r="S1971">
        <v>0</v>
      </c>
      <c r="T1971" t="s">
        <v>213</v>
      </c>
      <c r="W1971" t="s">
        <v>214</v>
      </c>
      <c r="X1971">
        <v>0</v>
      </c>
    </row>
    <row r="1972" spans="1:24" x14ac:dyDescent="0.25">
      <c r="A1972">
        <v>3133</v>
      </c>
      <c r="B1972" t="s">
        <v>4825</v>
      </c>
      <c r="C1972" t="s">
        <v>4826</v>
      </c>
      <c r="D1972" t="s">
        <v>245</v>
      </c>
      <c r="G1972" s="2">
        <v>37165</v>
      </c>
      <c r="H1972" s="2">
        <v>41912</v>
      </c>
      <c r="I1972" t="s">
        <v>226</v>
      </c>
      <c r="J1972" t="s">
        <v>211</v>
      </c>
      <c r="K1972" t="s">
        <v>4824</v>
      </c>
      <c r="L1972" t="s">
        <v>213</v>
      </c>
      <c r="O1972">
        <v>1868</v>
      </c>
      <c r="Q1972" s="2"/>
      <c r="S1972">
        <v>0</v>
      </c>
      <c r="T1972" t="s">
        <v>213</v>
      </c>
      <c r="W1972" t="s">
        <v>214</v>
      </c>
      <c r="X1972">
        <v>0</v>
      </c>
    </row>
    <row r="1973" spans="1:24" x14ac:dyDescent="0.25">
      <c r="A1973">
        <v>3134</v>
      </c>
      <c r="B1973" t="s">
        <v>4827</v>
      </c>
      <c r="C1973" t="s">
        <v>4828</v>
      </c>
      <c r="D1973" t="s">
        <v>241</v>
      </c>
      <c r="G1973" s="2">
        <v>37165</v>
      </c>
      <c r="H1973" s="2">
        <v>44773</v>
      </c>
      <c r="I1973" t="s">
        <v>226</v>
      </c>
      <c r="J1973" t="s">
        <v>211</v>
      </c>
      <c r="K1973" t="s">
        <v>4829</v>
      </c>
      <c r="L1973" t="s">
        <v>213</v>
      </c>
      <c r="M1973" t="s">
        <v>1241</v>
      </c>
      <c r="O1973">
        <v>0</v>
      </c>
      <c r="Q1973" s="2"/>
      <c r="S1973">
        <v>0</v>
      </c>
      <c r="T1973" t="s">
        <v>213</v>
      </c>
      <c r="W1973" t="s">
        <v>214</v>
      </c>
      <c r="X1973">
        <v>0</v>
      </c>
    </row>
    <row r="1974" spans="1:24" x14ac:dyDescent="0.25">
      <c r="A1974">
        <v>3135</v>
      </c>
      <c r="B1974" t="s">
        <v>4830</v>
      </c>
      <c r="C1974" t="s">
        <v>4831</v>
      </c>
      <c r="D1974" t="s">
        <v>245</v>
      </c>
      <c r="G1974" s="2">
        <v>37165</v>
      </c>
      <c r="H1974" s="2">
        <v>44773</v>
      </c>
      <c r="I1974" t="s">
        <v>226</v>
      </c>
      <c r="J1974" t="s">
        <v>211</v>
      </c>
      <c r="K1974" t="s">
        <v>4829</v>
      </c>
      <c r="L1974" t="s">
        <v>213</v>
      </c>
      <c r="O1974">
        <v>1868</v>
      </c>
      <c r="Q1974" s="2"/>
      <c r="S1974">
        <v>0</v>
      </c>
      <c r="T1974" t="s">
        <v>213</v>
      </c>
      <c r="W1974" t="s">
        <v>214</v>
      </c>
      <c r="X1974">
        <v>0</v>
      </c>
    </row>
    <row r="1975" spans="1:24" x14ac:dyDescent="0.25">
      <c r="A1975">
        <v>3136</v>
      </c>
      <c r="B1975" t="s">
        <v>4832</v>
      </c>
      <c r="C1975" t="s">
        <v>4833</v>
      </c>
      <c r="D1975" t="s">
        <v>241</v>
      </c>
      <c r="G1975" s="2">
        <v>38412</v>
      </c>
      <c r="H1975" s="2">
        <v>41333</v>
      </c>
      <c r="I1975" t="s">
        <v>226</v>
      </c>
      <c r="J1975" t="s">
        <v>211</v>
      </c>
      <c r="K1975" t="s">
        <v>4834</v>
      </c>
      <c r="L1975" t="s">
        <v>213</v>
      </c>
      <c r="M1975" t="s">
        <v>1241</v>
      </c>
      <c r="O1975">
        <v>0</v>
      </c>
      <c r="Q1975" s="2"/>
      <c r="S1975">
        <v>0</v>
      </c>
      <c r="T1975" t="s">
        <v>213</v>
      </c>
      <c r="W1975" t="s">
        <v>214</v>
      </c>
      <c r="X1975">
        <v>0</v>
      </c>
    </row>
    <row r="1976" spans="1:24" x14ac:dyDescent="0.25">
      <c r="A1976">
        <v>3137</v>
      </c>
      <c r="B1976" t="s">
        <v>4835</v>
      </c>
      <c r="C1976" t="s">
        <v>4836</v>
      </c>
      <c r="D1976" t="s">
        <v>245</v>
      </c>
      <c r="G1976" s="2">
        <v>38412</v>
      </c>
      <c r="H1976" s="2">
        <v>41333</v>
      </c>
      <c r="I1976" t="s">
        <v>226</v>
      </c>
      <c r="J1976" t="s">
        <v>211</v>
      </c>
      <c r="K1976" t="s">
        <v>4834</v>
      </c>
      <c r="L1976" t="s">
        <v>213</v>
      </c>
      <c r="O1976">
        <v>1868</v>
      </c>
      <c r="Q1976" s="2"/>
      <c r="S1976">
        <v>0</v>
      </c>
      <c r="T1976" t="s">
        <v>213</v>
      </c>
      <c r="W1976" t="s">
        <v>214</v>
      </c>
      <c r="X1976">
        <v>0</v>
      </c>
    </row>
    <row r="1977" spans="1:24" x14ac:dyDescent="0.25">
      <c r="A1977">
        <v>3138</v>
      </c>
      <c r="B1977" t="s">
        <v>4837</v>
      </c>
      <c r="C1977" t="s">
        <v>4838</v>
      </c>
      <c r="D1977" t="s">
        <v>241</v>
      </c>
      <c r="G1977" s="2">
        <v>39680</v>
      </c>
      <c r="H1977" s="2">
        <v>41729</v>
      </c>
      <c r="I1977" t="s">
        <v>226</v>
      </c>
      <c r="J1977" t="s">
        <v>211</v>
      </c>
      <c r="K1977" t="s">
        <v>4839</v>
      </c>
      <c r="L1977" t="s">
        <v>213</v>
      </c>
      <c r="M1977" t="s">
        <v>1241</v>
      </c>
      <c r="O1977">
        <v>0</v>
      </c>
      <c r="Q1977" s="2"/>
      <c r="S1977">
        <v>0</v>
      </c>
      <c r="T1977" t="s">
        <v>213</v>
      </c>
      <c r="W1977" t="s">
        <v>214</v>
      </c>
      <c r="X1977">
        <v>0</v>
      </c>
    </row>
    <row r="1978" spans="1:24" x14ac:dyDescent="0.25">
      <c r="A1978">
        <v>3139</v>
      </c>
      <c r="B1978" t="s">
        <v>4840</v>
      </c>
      <c r="C1978" t="s">
        <v>4841</v>
      </c>
      <c r="D1978" t="s">
        <v>245</v>
      </c>
      <c r="G1978" s="2">
        <v>39680</v>
      </c>
      <c r="H1978" s="2"/>
      <c r="I1978" t="s">
        <v>226</v>
      </c>
      <c r="J1978" t="s">
        <v>211</v>
      </c>
      <c r="K1978" t="s">
        <v>4839</v>
      </c>
      <c r="L1978" t="s">
        <v>213</v>
      </c>
      <c r="O1978">
        <v>1868</v>
      </c>
      <c r="Q1978" s="2"/>
      <c r="S1978">
        <v>0</v>
      </c>
      <c r="T1978" t="s">
        <v>213</v>
      </c>
      <c r="W1978" t="s">
        <v>214</v>
      </c>
      <c r="X1978">
        <v>0</v>
      </c>
    </row>
    <row r="1979" spans="1:24" x14ac:dyDescent="0.25">
      <c r="A1979">
        <v>3140</v>
      </c>
      <c r="B1979" t="s">
        <v>4842</v>
      </c>
      <c r="C1979" t="s">
        <v>4843</v>
      </c>
      <c r="D1979" t="s">
        <v>241</v>
      </c>
      <c r="G1979" s="2">
        <v>37165</v>
      </c>
      <c r="H1979" s="2">
        <v>41698</v>
      </c>
      <c r="I1979" t="s">
        <v>226</v>
      </c>
      <c r="J1979" t="s">
        <v>211</v>
      </c>
      <c r="K1979" t="s">
        <v>4844</v>
      </c>
      <c r="L1979" t="s">
        <v>213</v>
      </c>
      <c r="M1979" t="s">
        <v>1241</v>
      </c>
      <c r="O1979">
        <v>0</v>
      </c>
      <c r="Q1979" s="2"/>
      <c r="S1979">
        <v>0</v>
      </c>
      <c r="T1979" t="s">
        <v>213</v>
      </c>
      <c r="W1979" t="s">
        <v>214</v>
      </c>
      <c r="X1979">
        <v>0</v>
      </c>
    </row>
    <row r="1980" spans="1:24" x14ac:dyDescent="0.25">
      <c r="A1980">
        <v>3141</v>
      </c>
      <c r="B1980" t="s">
        <v>4845</v>
      </c>
      <c r="C1980" t="s">
        <v>4846</v>
      </c>
      <c r="D1980" t="s">
        <v>245</v>
      </c>
      <c r="G1980" s="2">
        <v>37165</v>
      </c>
      <c r="H1980" s="2">
        <v>41698</v>
      </c>
      <c r="I1980" t="s">
        <v>226</v>
      </c>
      <c r="J1980" t="s">
        <v>211</v>
      </c>
      <c r="K1980" t="s">
        <v>4844</v>
      </c>
      <c r="L1980" t="s">
        <v>213</v>
      </c>
      <c r="O1980">
        <v>1868</v>
      </c>
      <c r="Q1980" s="2"/>
      <c r="S1980">
        <v>0</v>
      </c>
      <c r="T1980" t="s">
        <v>213</v>
      </c>
      <c r="W1980" t="s">
        <v>214</v>
      </c>
      <c r="X1980">
        <v>0</v>
      </c>
    </row>
    <row r="1981" spans="1:24" x14ac:dyDescent="0.25">
      <c r="A1981">
        <v>3142</v>
      </c>
      <c r="B1981" t="s">
        <v>4847</v>
      </c>
      <c r="C1981" t="s">
        <v>4848</v>
      </c>
      <c r="D1981" t="s">
        <v>241</v>
      </c>
      <c r="G1981" s="2">
        <v>40077</v>
      </c>
      <c r="H1981" s="2">
        <v>41698</v>
      </c>
      <c r="I1981" t="s">
        <v>226</v>
      </c>
      <c r="J1981" t="s">
        <v>211</v>
      </c>
      <c r="K1981" t="s">
        <v>4849</v>
      </c>
      <c r="L1981" t="s">
        <v>213</v>
      </c>
      <c r="M1981" t="s">
        <v>1241</v>
      </c>
      <c r="O1981">
        <v>0</v>
      </c>
      <c r="Q1981" s="2"/>
      <c r="S1981">
        <v>0</v>
      </c>
      <c r="T1981" t="s">
        <v>213</v>
      </c>
      <c r="W1981" t="s">
        <v>214</v>
      </c>
      <c r="X1981">
        <v>0</v>
      </c>
    </row>
    <row r="1982" spans="1:24" x14ac:dyDescent="0.25">
      <c r="A1982">
        <v>3143</v>
      </c>
      <c r="B1982" t="s">
        <v>4850</v>
      </c>
      <c r="C1982" t="s">
        <v>4851</v>
      </c>
      <c r="D1982" t="s">
        <v>245</v>
      </c>
      <c r="G1982" s="2">
        <v>40077</v>
      </c>
      <c r="H1982" s="2"/>
      <c r="I1982" t="s">
        <v>226</v>
      </c>
      <c r="J1982" t="s">
        <v>211</v>
      </c>
      <c r="K1982" t="s">
        <v>4849</v>
      </c>
      <c r="L1982" t="s">
        <v>213</v>
      </c>
      <c r="O1982">
        <v>1868</v>
      </c>
      <c r="Q1982" s="2"/>
      <c r="S1982">
        <v>0</v>
      </c>
      <c r="T1982" t="s">
        <v>213</v>
      </c>
      <c r="W1982" t="s">
        <v>214</v>
      </c>
      <c r="X1982">
        <v>0</v>
      </c>
    </row>
    <row r="1983" spans="1:24" x14ac:dyDescent="0.25">
      <c r="A1983">
        <v>3144</v>
      </c>
      <c r="B1983" t="s">
        <v>4852</v>
      </c>
      <c r="C1983" t="s">
        <v>4853</v>
      </c>
      <c r="D1983" t="s">
        <v>241</v>
      </c>
      <c r="G1983" s="2">
        <v>40428</v>
      </c>
      <c r="H1983" s="2">
        <v>43496</v>
      </c>
      <c r="I1983" t="s">
        <v>226</v>
      </c>
      <c r="J1983" t="s">
        <v>211</v>
      </c>
      <c r="K1983" t="s">
        <v>4854</v>
      </c>
      <c r="L1983" t="s">
        <v>213</v>
      </c>
      <c r="M1983" t="s">
        <v>1241</v>
      </c>
      <c r="O1983">
        <v>0</v>
      </c>
      <c r="Q1983" s="2"/>
      <c r="S1983">
        <v>0</v>
      </c>
      <c r="T1983" t="s">
        <v>213</v>
      </c>
      <c r="W1983" t="s">
        <v>214</v>
      </c>
      <c r="X1983">
        <v>0</v>
      </c>
    </row>
    <row r="1984" spans="1:24" x14ac:dyDescent="0.25">
      <c r="A1984">
        <v>3145</v>
      </c>
      <c r="B1984" t="s">
        <v>4855</v>
      </c>
      <c r="C1984" t="s">
        <v>4856</v>
      </c>
      <c r="D1984" t="s">
        <v>245</v>
      </c>
      <c r="G1984" s="2">
        <v>40428</v>
      </c>
      <c r="H1984" s="2">
        <v>43496</v>
      </c>
      <c r="I1984" t="s">
        <v>226</v>
      </c>
      <c r="J1984" t="s">
        <v>211</v>
      </c>
      <c r="K1984" t="s">
        <v>4854</v>
      </c>
      <c r="L1984" t="s">
        <v>213</v>
      </c>
      <c r="O1984">
        <v>1868</v>
      </c>
      <c r="Q1984" s="2"/>
      <c r="S1984">
        <v>0</v>
      </c>
      <c r="T1984" t="s">
        <v>213</v>
      </c>
      <c r="W1984" t="s">
        <v>214</v>
      </c>
      <c r="X1984">
        <v>0</v>
      </c>
    </row>
    <row r="1985" spans="1:24" x14ac:dyDescent="0.25">
      <c r="A1985">
        <v>3146</v>
      </c>
      <c r="B1985" t="s">
        <v>4857</v>
      </c>
      <c r="C1985" t="s">
        <v>4858</v>
      </c>
      <c r="D1985" t="s">
        <v>241</v>
      </c>
      <c r="G1985" s="2">
        <v>37165</v>
      </c>
      <c r="H1985" s="2">
        <v>41726</v>
      </c>
      <c r="I1985" t="s">
        <v>226</v>
      </c>
      <c r="J1985" t="s">
        <v>211</v>
      </c>
      <c r="K1985" t="s">
        <v>4859</v>
      </c>
      <c r="L1985" t="s">
        <v>213</v>
      </c>
      <c r="M1985" t="s">
        <v>1241</v>
      </c>
      <c r="O1985">
        <v>0</v>
      </c>
      <c r="Q1985" s="2"/>
      <c r="S1985">
        <v>0</v>
      </c>
      <c r="T1985" t="s">
        <v>213</v>
      </c>
      <c r="W1985" t="s">
        <v>214</v>
      </c>
      <c r="X1985">
        <v>0</v>
      </c>
    </row>
    <row r="1986" spans="1:24" x14ac:dyDescent="0.25">
      <c r="A1986">
        <v>3147</v>
      </c>
      <c r="B1986" t="s">
        <v>4860</v>
      </c>
      <c r="C1986" t="s">
        <v>4861</v>
      </c>
      <c r="D1986" t="s">
        <v>245</v>
      </c>
      <c r="G1986" s="2">
        <v>37165</v>
      </c>
      <c r="H1986" s="2">
        <v>41726</v>
      </c>
      <c r="I1986" t="s">
        <v>226</v>
      </c>
      <c r="J1986" t="s">
        <v>211</v>
      </c>
      <c r="K1986" t="s">
        <v>4859</v>
      </c>
      <c r="L1986" t="s">
        <v>213</v>
      </c>
      <c r="O1986">
        <v>1868</v>
      </c>
      <c r="Q1986" s="2"/>
      <c r="S1986">
        <v>0</v>
      </c>
      <c r="T1986" t="s">
        <v>213</v>
      </c>
      <c r="W1986" t="s">
        <v>214</v>
      </c>
      <c r="X1986">
        <v>0</v>
      </c>
    </row>
    <row r="1987" spans="1:24" x14ac:dyDescent="0.25">
      <c r="A1987">
        <v>3148</v>
      </c>
      <c r="B1987" t="s">
        <v>4862</v>
      </c>
      <c r="C1987" t="s">
        <v>4863</v>
      </c>
      <c r="D1987" t="s">
        <v>241</v>
      </c>
      <c r="G1987" s="2">
        <v>37165</v>
      </c>
      <c r="H1987" s="2">
        <v>42643</v>
      </c>
      <c r="I1987" t="s">
        <v>226</v>
      </c>
      <c r="J1987" t="s">
        <v>211</v>
      </c>
      <c r="K1987" t="s">
        <v>4864</v>
      </c>
      <c r="L1987" t="s">
        <v>213</v>
      </c>
      <c r="M1987" t="s">
        <v>1241</v>
      </c>
      <c r="O1987">
        <v>0</v>
      </c>
      <c r="Q1987" s="2"/>
      <c r="S1987">
        <v>0</v>
      </c>
      <c r="T1987" t="s">
        <v>213</v>
      </c>
      <c r="W1987" t="s">
        <v>214</v>
      </c>
      <c r="X1987">
        <v>0</v>
      </c>
    </row>
    <row r="1988" spans="1:24" x14ac:dyDescent="0.25">
      <c r="A1988">
        <v>3149</v>
      </c>
      <c r="B1988" t="s">
        <v>4865</v>
      </c>
      <c r="C1988" t="s">
        <v>4866</v>
      </c>
      <c r="D1988" t="s">
        <v>245</v>
      </c>
      <c r="G1988" s="2">
        <v>37165</v>
      </c>
      <c r="H1988" s="2">
        <v>42643</v>
      </c>
      <c r="I1988" t="s">
        <v>226</v>
      </c>
      <c r="J1988" t="s">
        <v>211</v>
      </c>
      <c r="K1988" t="s">
        <v>4864</v>
      </c>
      <c r="L1988" t="s">
        <v>213</v>
      </c>
      <c r="O1988">
        <v>1868</v>
      </c>
      <c r="Q1988" s="2"/>
      <c r="S1988">
        <v>0</v>
      </c>
      <c r="T1988" t="s">
        <v>213</v>
      </c>
      <c r="W1988" t="s">
        <v>214</v>
      </c>
      <c r="X1988">
        <v>0</v>
      </c>
    </row>
    <row r="1989" spans="1:24" x14ac:dyDescent="0.25">
      <c r="A1989">
        <v>3150</v>
      </c>
      <c r="B1989" t="s">
        <v>4867</v>
      </c>
      <c r="C1989" t="s">
        <v>4868</v>
      </c>
      <c r="D1989" t="s">
        <v>241</v>
      </c>
      <c r="G1989" s="2">
        <v>36259</v>
      </c>
      <c r="H1989" s="2">
        <v>41608</v>
      </c>
      <c r="I1989" t="s">
        <v>226</v>
      </c>
      <c r="J1989" t="s">
        <v>211</v>
      </c>
      <c r="K1989" t="s">
        <v>4869</v>
      </c>
      <c r="L1989" t="s">
        <v>213</v>
      </c>
      <c r="M1989" t="s">
        <v>1241</v>
      </c>
      <c r="O1989">
        <v>0</v>
      </c>
      <c r="Q1989" s="2"/>
      <c r="S1989">
        <v>0</v>
      </c>
      <c r="T1989" t="s">
        <v>213</v>
      </c>
      <c r="W1989" t="s">
        <v>214</v>
      </c>
      <c r="X1989">
        <v>0</v>
      </c>
    </row>
    <row r="1990" spans="1:24" x14ac:dyDescent="0.25">
      <c r="A1990">
        <v>3151</v>
      </c>
      <c r="B1990" t="s">
        <v>4870</v>
      </c>
      <c r="C1990" t="s">
        <v>4871</v>
      </c>
      <c r="D1990" t="s">
        <v>245</v>
      </c>
      <c r="G1990" s="2">
        <v>36259</v>
      </c>
      <c r="H1990" s="2">
        <v>41608</v>
      </c>
      <c r="I1990" t="s">
        <v>226</v>
      </c>
      <c r="J1990" t="s">
        <v>211</v>
      </c>
      <c r="K1990" t="s">
        <v>4869</v>
      </c>
      <c r="L1990" t="s">
        <v>213</v>
      </c>
      <c r="O1990">
        <v>1868</v>
      </c>
      <c r="Q1990" s="2"/>
      <c r="S1990">
        <v>0</v>
      </c>
      <c r="T1990" t="s">
        <v>213</v>
      </c>
      <c r="W1990" t="s">
        <v>214</v>
      </c>
      <c r="X1990">
        <v>0</v>
      </c>
    </row>
    <row r="1991" spans="1:24" x14ac:dyDescent="0.25">
      <c r="A1991">
        <v>3152</v>
      </c>
      <c r="B1991" t="s">
        <v>4872</v>
      </c>
      <c r="C1991" t="s">
        <v>4873</v>
      </c>
      <c r="D1991" t="s">
        <v>241</v>
      </c>
      <c r="G1991" s="2">
        <v>36868</v>
      </c>
      <c r="H1991" s="2">
        <v>43585</v>
      </c>
      <c r="I1991" t="s">
        <v>226</v>
      </c>
      <c r="J1991" t="s">
        <v>211</v>
      </c>
      <c r="K1991" t="s">
        <v>4874</v>
      </c>
      <c r="L1991" t="s">
        <v>213</v>
      </c>
      <c r="M1991" t="s">
        <v>1241</v>
      </c>
      <c r="O1991">
        <v>0</v>
      </c>
      <c r="Q1991" s="2"/>
      <c r="S1991">
        <v>0</v>
      </c>
      <c r="T1991" t="s">
        <v>900</v>
      </c>
      <c r="W1991" t="s">
        <v>214</v>
      </c>
      <c r="X1991">
        <v>0</v>
      </c>
    </row>
    <row r="1992" spans="1:24" x14ac:dyDescent="0.25">
      <c r="A1992">
        <v>3153</v>
      </c>
      <c r="B1992" t="s">
        <v>4875</v>
      </c>
      <c r="C1992" t="s">
        <v>4876</v>
      </c>
      <c r="D1992" t="s">
        <v>245</v>
      </c>
      <c r="G1992" s="2">
        <v>36868</v>
      </c>
      <c r="H1992" s="2">
        <v>43585</v>
      </c>
      <c r="I1992" t="s">
        <v>226</v>
      </c>
      <c r="J1992" t="s">
        <v>211</v>
      </c>
      <c r="K1992" t="s">
        <v>4874</v>
      </c>
      <c r="L1992" t="s">
        <v>213</v>
      </c>
      <c r="O1992">
        <v>1868</v>
      </c>
      <c r="Q1992" s="2"/>
      <c r="S1992">
        <v>0</v>
      </c>
      <c r="T1992" t="s">
        <v>213</v>
      </c>
      <c r="W1992" t="s">
        <v>214</v>
      </c>
      <c r="X1992">
        <v>0</v>
      </c>
    </row>
    <row r="1993" spans="1:24" x14ac:dyDescent="0.25">
      <c r="A1993">
        <v>3154</v>
      </c>
      <c r="B1993" t="s">
        <v>4877</v>
      </c>
      <c r="C1993" t="s">
        <v>4878</v>
      </c>
      <c r="D1993" t="s">
        <v>241</v>
      </c>
      <c r="G1993" s="2">
        <v>38476</v>
      </c>
      <c r="H1993" s="2">
        <v>46022</v>
      </c>
      <c r="I1993" t="s">
        <v>226</v>
      </c>
      <c r="J1993" t="s">
        <v>211</v>
      </c>
      <c r="K1993" t="s">
        <v>4879</v>
      </c>
      <c r="L1993" t="s">
        <v>213</v>
      </c>
      <c r="M1993" t="s">
        <v>1241</v>
      </c>
      <c r="O1993">
        <v>0</v>
      </c>
      <c r="Q1993" s="2"/>
      <c r="S1993">
        <v>0</v>
      </c>
      <c r="T1993" t="s">
        <v>213</v>
      </c>
      <c r="W1993" t="s">
        <v>214</v>
      </c>
      <c r="X1993">
        <v>0</v>
      </c>
    </row>
    <row r="1994" spans="1:24" x14ac:dyDescent="0.25">
      <c r="A1994">
        <v>3155</v>
      </c>
      <c r="B1994" t="s">
        <v>4880</v>
      </c>
      <c r="C1994" t="s">
        <v>4881</v>
      </c>
      <c r="D1994" t="s">
        <v>245</v>
      </c>
      <c r="G1994" s="2">
        <v>38476</v>
      </c>
      <c r="H1994" s="2">
        <v>46022</v>
      </c>
      <c r="I1994" t="s">
        <v>226</v>
      </c>
      <c r="J1994" t="s">
        <v>211</v>
      </c>
      <c r="K1994" t="s">
        <v>4879</v>
      </c>
      <c r="L1994" t="s">
        <v>213</v>
      </c>
      <c r="O1994">
        <v>1868</v>
      </c>
      <c r="Q1994" s="2"/>
      <c r="S1994">
        <v>0</v>
      </c>
      <c r="T1994" t="s">
        <v>213</v>
      </c>
      <c r="W1994" t="s">
        <v>214</v>
      </c>
      <c r="X1994">
        <v>0</v>
      </c>
    </row>
    <row r="1995" spans="1:24" x14ac:dyDescent="0.25">
      <c r="A1995">
        <v>3156</v>
      </c>
      <c r="B1995" t="s">
        <v>4882</v>
      </c>
      <c r="C1995" t="s">
        <v>4883</v>
      </c>
      <c r="D1995" t="s">
        <v>241</v>
      </c>
      <c r="G1995" s="2">
        <v>38860</v>
      </c>
      <c r="H1995" s="2">
        <v>42277</v>
      </c>
      <c r="I1995" t="s">
        <v>226</v>
      </c>
      <c r="J1995" t="s">
        <v>211</v>
      </c>
      <c r="K1995" t="s">
        <v>4884</v>
      </c>
      <c r="L1995" t="s">
        <v>213</v>
      </c>
      <c r="M1995" t="s">
        <v>1241</v>
      </c>
      <c r="O1995">
        <v>0</v>
      </c>
      <c r="Q1995" s="2"/>
      <c r="S1995">
        <v>0</v>
      </c>
      <c r="T1995" t="s">
        <v>213</v>
      </c>
      <c r="W1995" t="s">
        <v>214</v>
      </c>
      <c r="X1995">
        <v>0</v>
      </c>
    </row>
    <row r="1996" spans="1:24" x14ac:dyDescent="0.25">
      <c r="A1996">
        <v>3157</v>
      </c>
      <c r="B1996" t="s">
        <v>4885</v>
      </c>
      <c r="C1996" t="s">
        <v>4886</v>
      </c>
      <c r="D1996" t="s">
        <v>245</v>
      </c>
      <c r="G1996" s="2">
        <v>38860</v>
      </c>
      <c r="H1996" s="2">
        <v>42277</v>
      </c>
      <c r="I1996" t="s">
        <v>226</v>
      </c>
      <c r="J1996" t="s">
        <v>211</v>
      </c>
      <c r="K1996" t="s">
        <v>4884</v>
      </c>
      <c r="L1996" t="s">
        <v>213</v>
      </c>
      <c r="O1996">
        <v>1868</v>
      </c>
      <c r="Q1996" s="2"/>
      <c r="S1996">
        <v>0</v>
      </c>
      <c r="T1996" t="s">
        <v>213</v>
      </c>
      <c r="W1996" t="s">
        <v>214</v>
      </c>
      <c r="X1996">
        <v>0</v>
      </c>
    </row>
    <row r="1997" spans="1:24" x14ac:dyDescent="0.25">
      <c r="A1997">
        <v>3158</v>
      </c>
      <c r="B1997" t="s">
        <v>4887</v>
      </c>
      <c r="C1997" t="s">
        <v>4888</v>
      </c>
      <c r="D1997" t="s">
        <v>241</v>
      </c>
      <c r="G1997" s="2">
        <v>35628</v>
      </c>
      <c r="H1997" s="2">
        <v>42582</v>
      </c>
      <c r="I1997" t="s">
        <v>226</v>
      </c>
      <c r="J1997" t="s">
        <v>211</v>
      </c>
      <c r="K1997" t="s">
        <v>4889</v>
      </c>
      <c r="L1997" t="s">
        <v>213</v>
      </c>
      <c r="M1997" t="s">
        <v>1241</v>
      </c>
      <c r="O1997">
        <v>0</v>
      </c>
      <c r="Q1997" s="2"/>
      <c r="S1997">
        <v>0</v>
      </c>
      <c r="T1997" t="s">
        <v>213</v>
      </c>
      <c r="W1997" t="s">
        <v>214</v>
      </c>
      <c r="X1997">
        <v>0</v>
      </c>
    </row>
    <row r="1998" spans="1:24" x14ac:dyDescent="0.25">
      <c r="A1998">
        <v>3159</v>
      </c>
      <c r="B1998" t="s">
        <v>4890</v>
      </c>
      <c r="C1998" t="s">
        <v>4891</v>
      </c>
      <c r="D1998" t="s">
        <v>245</v>
      </c>
      <c r="G1998" s="2">
        <v>35628</v>
      </c>
      <c r="H1998" s="2">
        <v>42582</v>
      </c>
      <c r="I1998" t="s">
        <v>226</v>
      </c>
      <c r="J1998" t="s">
        <v>211</v>
      </c>
      <c r="K1998" t="s">
        <v>4889</v>
      </c>
      <c r="L1998" t="s">
        <v>213</v>
      </c>
      <c r="O1998">
        <v>1868</v>
      </c>
      <c r="Q1998" s="2"/>
      <c r="S1998">
        <v>0</v>
      </c>
      <c r="T1998" t="s">
        <v>213</v>
      </c>
      <c r="W1998" t="s">
        <v>214</v>
      </c>
      <c r="X1998">
        <v>0</v>
      </c>
    </row>
    <row r="1999" spans="1:24" x14ac:dyDescent="0.25">
      <c r="A1999">
        <v>3160</v>
      </c>
      <c r="B1999" t="s">
        <v>4892</v>
      </c>
      <c r="C1999" t="s">
        <v>4893</v>
      </c>
      <c r="D1999" t="s">
        <v>241</v>
      </c>
      <c r="G1999" s="2">
        <v>38993</v>
      </c>
      <c r="H1999" s="2">
        <v>42490</v>
      </c>
      <c r="I1999" t="s">
        <v>226</v>
      </c>
      <c r="J1999" t="s">
        <v>211</v>
      </c>
      <c r="K1999" t="s">
        <v>4894</v>
      </c>
      <c r="L1999" t="s">
        <v>213</v>
      </c>
      <c r="M1999" t="s">
        <v>1241</v>
      </c>
      <c r="O1999">
        <v>0</v>
      </c>
      <c r="Q1999" s="2"/>
      <c r="S1999">
        <v>0</v>
      </c>
      <c r="T1999" t="s">
        <v>213</v>
      </c>
      <c r="W1999" t="s">
        <v>214</v>
      </c>
      <c r="X1999">
        <v>0</v>
      </c>
    </row>
    <row r="2000" spans="1:24" x14ac:dyDescent="0.25">
      <c r="A2000">
        <v>3161</v>
      </c>
      <c r="B2000" t="s">
        <v>4895</v>
      </c>
      <c r="C2000" t="s">
        <v>4896</v>
      </c>
      <c r="D2000" t="s">
        <v>245</v>
      </c>
      <c r="G2000" s="2">
        <v>38993</v>
      </c>
      <c r="H2000" s="2">
        <v>42490</v>
      </c>
      <c r="I2000" t="s">
        <v>226</v>
      </c>
      <c r="J2000" t="s">
        <v>211</v>
      </c>
      <c r="K2000" t="s">
        <v>4894</v>
      </c>
      <c r="L2000" t="s">
        <v>213</v>
      </c>
      <c r="O2000">
        <v>4750</v>
      </c>
      <c r="Q2000" s="2"/>
      <c r="S2000">
        <v>0</v>
      </c>
      <c r="T2000" t="s">
        <v>213</v>
      </c>
      <c r="W2000" t="s">
        <v>214</v>
      </c>
      <c r="X2000">
        <v>0</v>
      </c>
    </row>
    <row r="2001" spans="1:24" x14ac:dyDescent="0.25">
      <c r="A2001">
        <v>3162</v>
      </c>
      <c r="B2001" t="s">
        <v>4897</v>
      </c>
      <c r="C2001" t="s">
        <v>4898</v>
      </c>
      <c r="D2001" t="s">
        <v>241</v>
      </c>
      <c r="G2001" s="2">
        <v>38993</v>
      </c>
      <c r="H2001" s="2">
        <v>42490</v>
      </c>
      <c r="I2001" t="s">
        <v>226</v>
      </c>
      <c r="J2001" t="s">
        <v>211</v>
      </c>
      <c r="K2001" t="s">
        <v>4899</v>
      </c>
      <c r="L2001" t="s">
        <v>213</v>
      </c>
      <c r="M2001" t="s">
        <v>1241</v>
      </c>
      <c r="O2001">
        <v>0</v>
      </c>
      <c r="Q2001" s="2"/>
      <c r="S2001">
        <v>0</v>
      </c>
      <c r="T2001" t="s">
        <v>213</v>
      </c>
      <c r="W2001" t="s">
        <v>214</v>
      </c>
      <c r="X2001">
        <v>0</v>
      </c>
    </row>
    <row r="2002" spans="1:24" x14ac:dyDescent="0.25">
      <c r="A2002">
        <v>3163</v>
      </c>
      <c r="B2002" t="s">
        <v>4900</v>
      </c>
      <c r="C2002" t="s">
        <v>4901</v>
      </c>
      <c r="D2002" t="s">
        <v>245</v>
      </c>
      <c r="G2002" s="2">
        <v>38993</v>
      </c>
      <c r="H2002" s="2">
        <v>42490</v>
      </c>
      <c r="I2002" t="s">
        <v>226</v>
      </c>
      <c r="J2002" t="s">
        <v>211</v>
      </c>
      <c r="K2002" t="s">
        <v>4899</v>
      </c>
      <c r="L2002" t="s">
        <v>213</v>
      </c>
      <c r="O2002">
        <v>4750</v>
      </c>
      <c r="Q2002" s="2"/>
      <c r="S2002">
        <v>0</v>
      </c>
      <c r="T2002" t="s">
        <v>213</v>
      </c>
      <c r="W2002" t="s">
        <v>214</v>
      </c>
      <c r="X2002">
        <v>0</v>
      </c>
    </row>
    <row r="2003" spans="1:24" x14ac:dyDescent="0.25">
      <c r="A2003">
        <v>3164</v>
      </c>
      <c r="B2003" t="s">
        <v>4902</v>
      </c>
      <c r="C2003" t="s">
        <v>4903</v>
      </c>
      <c r="D2003" t="s">
        <v>241</v>
      </c>
      <c r="G2003" s="2">
        <v>39289</v>
      </c>
      <c r="H2003" s="2">
        <v>42521</v>
      </c>
      <c r="I2003" t="s">
        <v>226</v>
      </c>
      <c r="J2003" t="s">
        <v>211</v>
      </c>
      <c r="K2003" t="s">
        <v>4904</v>
      </c>
      <c r="L2003" t="s">
        <v>213</v>
      </c>
      <c r="M2003" t="s">
        <v>1241</v>
      </c>
      <c r="O2003">
        <v>0</v>
      </c>
      <c r="Q2003" s="2"/>
      <c r="S2003">
        <v>0</v>
      </c>
      <c r="T2003" t="s">
        <v>213</v>
      </c>
      <c r="W2003" t="s">
        <v>214</v>
      </c>
      <c r="X2003">
        <v>0</v>
      </c>
    </row>
    <row r="2004" spans="1:24" x14ac:dyDescent="0.25">
      <c r="A2004">
        <v>3165</v>
      </c>
      <c r="B2004" t="s">
        <v>4905</v>
      </c>
      <c r="C2004" t="s">
        <v>4906</v>
      </c>
      <c r="D2004" t="s">
        <v>245</v>
      </c>
      <c r="G2004" s="2">
        <v>39289</v>
      </c>
      <c r="H2004" s="2">
        <v>42521</v>
      </c>
      <c r="I2004" t="s">
        <v>226</v>
      </c>
      <c r="J2004" t="s">
        <v>211</v>
      </c>
      <c r="K2004" t="s">
        <v>4904</v>
      </c>
      <c r="L2004" t="s">
        <v>213</v>
      </c>
      <c r="O2004">
        <v>1868</v>
      </c>
      <c r="Q2004" s="2"/>
      <c r="S2004">
        <v>0</v>
      </c>
      <c r="T2004" t="s">
        <v>213</v>
      </c>
      <c r="W2004" t="s">
        <v>214</v>
      </c>
      <c r="X2004">
        <v>0</v>
      </c>
    </row>
    <row r="2005" spans="1:24" x14ac:dyDescent="0.25">
      <c r="A2005">
        <v>3166</v>
      </c>
      <c r="B2005" t="s">
        <v>4907</v>
      </c>
      <c r="C2005" t="s">
        <v>4908</v>
      </c>
      <c r="D2005" t="s">
        <v>241</v>
      </c>
      <c r="G2005" s="2">
        <v>39569</v>
      </c>
      <c r="H2005" s="2">
        <v>42490</v>
      </c>
      <c r="I2005" t="s">
        <v>226</v>
      </c>
      <c r="J2005" t="s">
        <v>211</v>
      </c>
      <c r="K2005" t="s">
        <v>4909</v>
      </c>
      <c r="L2005" t="s">
        <v>213</v>
      </c>
      <c r="M2005" t="s">
        <v>1241</v>
      </c>
      <c r="O2005">
        <v>0</v>
      </c>
      <c r="Q2005" s="2"/>
      <c r="S2005">
        <v>0</v>
      </c>
      <c r="T2005" t="s">
        <v>213</v>
      </c>
      <c r="W2005" t="s">
        <v>214</v>
      </c>
      <c r="X2005">
        <v>0</v>
      </c>
    </row>
    <row r="2006" spans="1:24" x14ac:dyDescent="0.25">
      <c r="A2006">
        <v>3167</v>
      </c>
      <c r="B2006" t="s">
        <v>4910</v>
      </c>
      <c r="C2006" t="s">
        <v>4911</v>
      </c>
      <c r="D2006" t="s">
        <v>245</v>
      </c>
      <c r="G2006" s="2">
        <v>39569</v>
      </c>
      <c r="H2006" s="2">
        <v>42490</v>
      </c>
      <c r="I2006" t="s">
        <v>226</v>
      </c>
      <c r="J2006" t="s">
        <v>211</v>
      </c>
      <c r="K2006" t="s">
        <v>4909</v>
      </c>
      <c r="L2006" t="s">
        <v>213</v>
      </c>
      <c r="O2006">
        <v>1868</v>
      </c>
      <c r="Q2006" s="2"/>
      <c r="S2006">
        <v>0</v>
      </c>
      <c r="T2006" t="s">
        <v>213</v>
      </c>
      <c r="W2006" t="s">
        <v>214</v>
      </c>
      <c r="X2006">
        <v>0</v>
      </c>
    </row>
    <row r="2007" spans="1:24" x14ac:dyDescent="0.25">
      <c r="A2007">
        <v>3168</v>
      </c>
      <c r="B2007" t="s">
        <v>4912</v>
      </c>
      <c r="C2007" t="s">
        <v>4913</v>
      </c>
      <c r="D2007" t="s">
        <v>241</v>
      </c>
      <c r="G2007" s="2">
        <v>39569</v>
      </c>
      <c r="H2007" s="2">
        <v>42490</v>
      </c>
      <c r="I2007" t="s">
        <v>226</v>
      </c>
      <c r="J2007" t="s">
        <v>211</v>
      </c>
      <c r="K2007" t="s">
        <v>4914</v>
      </c>
      <c r="L2007" t="s">
        <v>213</v>
      </c>
      <c r="M2007" t="s">
        <v>1241</v>
      </c>
      <c r="O2007">
        <v>0</v>
      </c>
      <c r="Q2007" s="2"/>
      <c r="S2007">
        <v>0</v>
      </c>
      <c r="T2007" t="s">
        <v>213</v>
      </c>
      <c r="W2007" t="s">
        <v>214</v>
      </c>
      <c r="X2007">
        <v>0</v>
      </c>
    </row>
    <row r="2008" spans="1:24" x14ac:dyDescent="0.25">
      <c r="A2008">
        <v>3169</v>
      </c>
      <c r="B2008" t="s">
        <v>4915</v>
      </c>
      <c r="C2008" t="s">
        <v>4916</v>
      </c>
      <c r="D2008" t="s">
        <v>245</v>
      </c>
      <c r="G2008" s="2">
        <v>39569</v>
      </c>
      <c r="H2008" s="2">
        <v>42490</v>
      </c>
      <c r="I2008" t="s">
        <v>226</v>
      </c>
      <c r="J2008" t="s">
        <v>211</v>
      </c>
      <c r="K2008" t="s">
        <v>4914</v>
      </c>
      <c r="L2008" t="s">
        <v>213</v>
      </c>
      <c r="O2008">
        <v>1868</v>
      </c>
      <c r="Q2008" s="2"/>
      <c r="S2008">
        <v>0</v>
      </c>
      <c r="T2008" t="s">
        <v>213</v>
      </c>
      <c r="W2008" t="s">
        <v>214</v>
      </c>
      <c r="X2008">
        <v>0</v>
      </c>
    </row>
    <row r="2009" spans="1:24" x14ac:dyDescent="0.25">
      <c r="A2009">
        <v>3170</v>
      </c>
      <c r="B2009" t="s">
        <v>4917</v>
      </c>
      <c r="C2009" t="s">
        <v>4918</v>
      </c>
      <c r="D2009" t="s">
        <v>241</v>
      </c>
      <c r="G2009" s="2">
        <v>37165</v>
      </c>
      <c r="H2009" s="2">
        <v>43861</v>
      </c>
      <c r="I2009" t="s">
        <v>226</v>
      </c>
      <c r="J2009" t="s">
        <v>211</v>
      </c>
      <c r="K2009" t="s">
        <v>4919</v>
      </c>
      <c r="L2009" t="s">
        <v>213</v>
      </c>
      <c r="M2009" t="s">
        <v>1241</v>
      </c>
      <c r="O2009">
        <v>0</v>
      </c>
      <c r="Q2009" s="2"/>
      <c r="S2009">
        <v>0</v>
      </c>
      <c r="T2009" t="s">
        <v>213</v>
      </c>
      <c r="W2009" t="s">
        <v>214</v>
      </c>
      <c r="X2009">
        <v>0</v>
      </c>
    </row>
    <row r="2010" spans="1:24" x14ac:dyDescent="0.25">
      <c r="A2010">
        <v>2797</v>
      </c>
      <c r="B2010" t="s">
        <v>4920</v>
      </c>
      <c r="C2010" t="s">
        <v>4921</v>
      </c>
      <c r="D2010" t="s">
        <v>245</v>
      </c>
      <c r="G2010" s="2">
        <v>40513</v>
      </c>
      <c r="H2010" s="2">
        <v>44255</v>
      </c>
      <c r="I2010" t="s">
        <v>226</v>
      </c>
      <c r="J2010" t="s">
        <v>211</v>
      </c>
      <c r="K2010" t="s">
        <v>3521</v>
      </c>
      <c r="L2010" t="s">
        <v>213</v>
      </c>
      <c r="O2010">
        <v>1455</v>
      </c>
      <c r="Q2010" s="2"/>
      <c r="S2010">
        <v>0</v>
      </c>
      <c r="T2010" t="s">
        <v>213</v>
      </c>
      <c r="W2010" t="s">
        <v>214</v>
      </c>
      <c r="X2010">
        <v>0</v>
      </c>
    </row>
    <row r="2011" spans="1:24" x14ac:dyDescent="0.25">
      <c r="A2011">
        <v>2798</v>
      </c>
      <c r="B2011" t="s">
        <v>4922</v>
      </c>
      <c r="C2011" t="s">
        <v>4923</v>
      </c>
      <c r="D2011" t="s">
        <v>245</v>
      </c>
      <c r="G2011" s="2">
        <v>40878</v>
      </c>
      <c r="H2011" s="2">
        <v>41578</v>
      </c>
      <c r="I2011" t="s">
        <v>226</v>
      </c>
      <c r="J2011" t="s">
        <v>211</v>
      </c>
      <c r="K2011" t="s">
        <v>1443</v>
      </c>
      <c r="L2011" t="s">
        <v>213</v>
      </c>
      <c r="O2011">
        <v>35</v>
      </c>
      <c r="Q2011" s="2"/>
      <c r="S2011">
        <v>0</v>
      </c>
      <c r="T2011" t="s">
        <v>213</v>
      </c>
      <c r="W2011" t="s">
        <v>214</v>
      </c>
      <c r="X2011">
        <v>0</v>
      </c>
    </row>
    <row r="2012" spans="1:24" x14ac:dyDescent="0.25">
      <c r="A2012">
        <v>2799</v>
      </c>
      <c r="B2012" t="s">
        <v>4924</v>
      </c>
      <c r="C2012" t="s">
        <v>4925</v>
      </c>
      <c r="D2012" t="s">
        <v>245</v>
      </c>
      <c r="G2012" s="2">
        <v>40940</v>
      </c>
      <c r="H2012" s="2"/>
      <c r="I2012" t="s">
        <v>226</v>
      </c>
      <c r="J2012" t="s">
        <v>211</v>
      </c>
      <c r="K2012" t="s">
        <v>3128</v>
      </c>
      <c r="L2012" t="s">
        <v>213</v>
      </c>
      <c r="O2012">
        <v>35</v>
      </c>
      <c r="Q2012" s="2"/>
      <c r="S2012">
        <v>0</v>
      </c>
      <c r="T2012" t="s">
        <v>213</v>
      </c>
      <c r="W2012" t="s">
        <v>214</v>
      </c>
      <c r="X2012">
        <v>0</v>
      </c>
    </row>
    <row r="2013" spans="1:24" x14ac:dyDescent="0.25">
      <c r="A2013">
        <v>2812</v>
      </c>
      <c r="B2013" t="s">
        <v>4926</v>
      </c>
      <c r="C2013" t="s">
        <v>4927</v>
      </c>
      <c r="D2013" t="s">
        <v>232</v>
      </c>
      <c r="F2013" t="s">
        <v>4928</v>
      </c>
      <c r="G2013" s="2">
        <v>38718</v>
      </c>
      <c r="H2013" s="2"/>
      <c r="I2013" t="s">
        <v>226</v>
      </c>
      <c r="J2013" t="s">
        <v>211</v>
      </c>
      <c r="K2013" t="s">
        <v>713</v>
      </c>
      <c r="L2013" t="s">
        <v>213</v>
      </c>
      <c r="O2013">
        <v>0</v>
      </c>
      <c r="Q2013" s="2"/>
      <c r="S2013">
        <v>0</v>
      </c>
      <c r="T2013" t="s">
        <v>213</v>
      </c>
      <c r="W2013" t="s">
        <v>214</v>
      </c>
      <c r="X2013">
        <v>0</v>
      </c>
    </row>
    <row r="2014" spans="1:24" x14ac:dyDescent="0.25">
      <c r="A2014">
        <v>2813</v>
      </c>
      <c r="B2014" t="s">
        <v>4929</v>
      </c>
      <c r="C2014" t="s">
        <v>4930</v>
      </c>
      <c r="D2014" t="s">
        <v>225</v>
      </c>
      <c r="F2014" t="s">
        <v>4931</v>
      </c>
      <c r="G2014" s="2">
        <v>38718</v>
      </c>
      <c r="H2014" s="2"/>
      <c r="I2014" t="s">
        <v>226</v>
      </c>
      <c r="J2014" t="s">
        <v>211</v>
      </c>
      <c r="K2014" t="s">
        <v>713</v>
      </c>
      <c r="L2014" t="s">
        <v>213</v>
      </c>
      <c r="O2014">
        <v>38</v>
      </c>
      <c r="Q2014" s="2"/>
      <c r="S2014">
        <v>0</v>
      </c>
      <c r="T2014" t="s">
        <v>213</v>
      </c>
      <c r="W2014" t="s">
        <v>214</v>
      </c>
      <c r="X2014">
        <v>0</v>
      </c>
    </row>
    <row r="2015" spans="1:24" x14ac:dyDescent="0.25">
      <c r="A2015">
        <v>2814</v>
      </c>
      <c r="B2015" t="s">
        <v>4932</v>
      </c>
      <c r="C2015" t="s">
        <v>4933</v>
      </c>
      <c r="D2015" t="s">
        <v>238</v>
      </c>
      <c r="F2015" t="s">
        <v>4928</v>
      </c>
      <c r="G2015" s="2">
        <v>38718</v>
      </c>
      <c r="H2015" s="2"/>
      <c r="I2015" t="s">
        <v>218</v>
      </c>
      <c r="J2015" t="s">
        <v>211</v>
      </c>
      <c r="K2015" t="s">
        <v>713</v>
      </c>
      <c r="L2015" t="s">
        <v>213</v>
      </c>
      <c r="O2015">
        <v>8</v>
      </c>
      <c r="Q2015" s="2"/>
      <c r="S2015">
        <v>0</v>
      </c>
      <c r="T2015" t="s">
        <v>213</v>
      </c>
      <c r="W2015" t="s">
        <v>214</v>
      </c>
      <c r="X2015">
        <v>0</v>
      </c>
    </row>
    <row r="2016" spans="1:24" x14ac:dyDescent="0.25">
      <c r="A2016">
        <v>2815</v>
      </c>
      <c r="B2016" t="s">
        <v>4934</v>
      </c>
      <c r="C2016" t="s">
        <v>4935</v>
      </c>
      <c r="D2016" t="s">
        <v>356</v>
      </c>
      <c r="F2016" t="s">
        <v>4928</v>
      </c>
      <c r="G2016" s="2">
        <v>38718</v>
      </c>
      <c r="H2016" s="2"/>
      <c r="I2016" t="s">
        <v>218</v>
      </c>
      <c r="J2016" t="s">
        <v>211</v>
      </c>
      <c r="K2016" t="s">
        <v>713</v>
      </c>
      <c r="L2016" t="s">
        <v>213</v>
      </c>
      <c r="O2016">
        <v>1044</v>
      </c>
      <c r="Q2016" s="2"/>
      <c r="S2016">
        <v>0</v>
      </c>
      <c r="T2016" t="s">
        <v>213</v>
      </c>
      <c r="W2016" t="s">
        <v>214</v>
      </c>
      <c r="X2016">
        <v>0</v>
      </c>
    </row>
    <row r="2017" spans="1:24" x14ac:dyDescent="0.25">
      <c r="A2017">
        <v>2816</v>
      </c>
      <c r="B2017" t="s">
        <v>4936</v>
      </c>
      <c r="C2017" t="s">
        <v>4937</v>
      </c>
      <c r="D2017" t="s">
        <v>633</v>
      </c>
      <c r="F2017" t="s">
        <v>4928</v>
      </c>
      <c r="G2017" s="2">
        <v>38718</v>
      </c>
      <c r="H2017" s="2"/>
      <c r="I2017" t="s">
        <v>218</v>
      </c>
      <c r="J2017" t="s">
        <v>211</v>
      </c>
      <c r="K2017" t="s">
        <v>713</v>
      </c>
      <c r="L2017" t="s">
        <v>213</v>
      </c>
      <c r="O2017">
        <v>0</v>
      </c>
      <c r="Q2017" s="2"/>
      <c r="S2017">
        <v>0</v>
      </c>
      <c r="T2017" t="s">
        <v>213</v>
      </c>
      <c r="W2017" t="s">
        <v>214</v>
      </c>
      <c r="X2017">
        <v>0</v>
      </c>
    </row>
    <row r="2018" spans="1:24" x14ac:dyDescent="0.25">
      <c r="A2018">
        <v>2817</v>
      </c>
      <c r="B2018" t="s">
        <v>4938</v>
      </c>
      <c r="C2018" t="s">
        <v>4939</v>
      </c>
      <c r="D2018" t="s">
        <v>333</v>
      </c>
      <c r="F2018" t="s">
        <v>4928</v>
      </c>
      <c r="G2018" s="2">
        <v>38718</v>
      </c>
      <c r="H2018" s="2"/>
      <c r="I2018" t="s">
        <v>226</v>
      </c>
      <c r="J2018" t="s">
        <v>211</v>
      </c>
      <c r="K2018" t="s">
        <v>713</v>
      </c>
      <c r="L2018" t="s">
        <v>213</v>
      </c>
      <c r="O2018">
        <v>0</v>
      </c>
      <c r="Q2018" s="2"/>
      <c r="S2018">
        <v>0</v>
      </c>
      <c r="T2018" t="s">
        <v>213</v>
      </c>
      <c r="W2018" t="s">
        <v>214</v>
      </c>
      <c r="X2018">
        <v>0</v>
      </c>
    </row>
    <row r="2019" spans="1:24" x14ac:dyDescent="0.25">
      <c r="A2019">
        <v>2818</v>
      </c>
      <c r="B2019" t="s">
        <v>4940</v>
      </c>
      <c r="C2019" t="s">
        <v>4941</v>
      </c>
      <c r="D2019" t="s">
        <v>314</v>
      </c>
      <c r="F2019" t="s">
        <v>4928</v>
      </c>
      <c r="G2019" s="2">
        <v>38718</v>
      </c>
      <c r="H2019" s="2"/>
      <c r="I2019" t="s">
        <v>226</v>
      </c>
      <c r="J2019" t="s">
        <v>211</v>
      </c>
      <c r="K2019" t="s">
        <v>713</v>
      </c>
      <c r="L2019" t="s">
        <v>213</v>
      </c>
      <c r="O2019">
        <v>11</v>
      </c>
      <c r="Q2019" s="2"/>
      <c r="S2019">
        <v>0</v>
      </c>
      <c r="T2019" t="s">
        <v>213</v>
      </c>
      <c r="W2019" t="s">
        <v>214</v>
      </c>
      <c r="X2019">
        <v>0</v>
      </c>
    </row>
    <row r="2020" spans="1:24" x14ac:dyDescent="0.25">
      <c r="A2020">
        <v>2819</v>
      </c>
      <c r="B2020" t="s">
        <v>4942</v>
      </c>
      <c r="C2020" t="s">
        <v>4943</v>
      </c>
      <c r="D2020" t="s">
        <v>338</v>
      </c>
      <c r="F2020" t="s">
        <v>4928</v>
      </c>
      <c r="G2020" s="2">
        <v>38718</v>
      </c>
      <c r="H2020" s="2">
        <v>44957</v>
      </c>
      <c r="I2020" t="s">
        <v>226</v>
      </c>
      <c r="J2020" t="s">
        <v>211</v>
      </c>
      <c r="K2020" t="s">
        <v>713</v>
      </c>
      <c r="L2020" t="s">
        <v>213</v>
      </c>
      <c r="O2020">
        <v>0</v>
      </c>
      <c r="Q2020" s="2"/>
      <c r="S2020">
        <v>0</v>
      </c>
      <c r="T2020" t="s">
        <v>213</v>
      </c>
      <c r="W2020" t="s">
        <v>214</v>
      </c>
      <c r="X2020">
        <v>0</v>
      </c>
    </row>
    <row r="2021" spans="1:24" x14ac:dyDescent="0.25">
      <c r="A2021">
        <v>1914</v>
      </c>
      <c r="B2021" t="s">
        <v>4944</v>
      </c>
      <c r="C2021" t="s">
        <v>4945</v>
      </c>
      <c r="D2021" t="s">
        <v>241</v>
      </c>
      <c r="G2021" s="2">
        <v>42736</v>
      </c>
      <c r="H2021" s="2">
        <v>43190</v>
      </c>
      <c r="I2021" t="s">
        <v>226</v>
      </c>
      <c r="J2021" t="s">
        <v>211</v>
      </c>
      <c r="K2021" t="s">
        <v>1897</v>
      </c>
      <c r="L2021" t="s">
        <v>213</v>
      </c>
      <c r="O2021">
        <v>0</v>
      </c>
      <c r="Q2021" s="2">
        <v>40148</v>
      </c>
      <c r="S2021">
        <v>0</v>
      </c>
      <c r="T2021" t="s">
        <v>213</v>
      </c>
      <c r="W2021" t="s">
        <v>214</v>
      </c>
      <c r="X2021">
        <v>0</v>
      </c>
    </row>
    <row r="2022" spans="1:24" x14ac:dyDescent="0.25">
      <c r="A2022">
        <v>1915</v>
      </c>
      <c r="B2022" t="s">
        <v>4946</v>
      </c>
      <c r="C2022" t="s">
        <v>4947</v>
      </c>
      <c r="D2022" t="s">
        <v>241</v>
      </c>
      <c r="G2022" s="2">
        <v>40148</v>
      </c>
      <c r="H2022" s="2">
        <v>42736</v>
      </c>
      <c r="I2022" t="s">
        <v>226</v>
      </c>
      <c r="J2022" t="s">
        <v>211</v>
      </c>
      <c r="K2022" t="s">
        <v>1900</v>
      </c>
      <c r="L2022" t="s">
        <v>213</v>
      </c>
      <c r="O2022">
        <v>0</v>
      </c>
      <c r="Q2022" s="2"/>
      <c r="S2022">
        <v>0</v>
      </c>
      <c r="T2022" t="s">
        <v>213</v>
      </c>
      <c r="W2022" t="s">
        <v>214</v>
      </c>
      <c r="X2022">
        <v>0</v>
      </c>
    </row>
    <row r="2023" spans="1:24" x14ac:dyDescent="0.25">
      <c r="A2023">
        <v>1916</v>
      </c>
      <c r="B2023" t="s">
        <v>4948</v>
      </c>
      <c r="C2023" t="s">
        <v>4949</v>
      </c>
      <c r="D2023" t="s">
        <v>251</v>
      </c>
      <c r="G2023" s="2">
        <v>40513</v>
      </c>
      <c r="H2023" s="2">
        <v>43190</v>
      </c>
      <c r="I2023" t="s">
        <v>226</v>
      </c>
      <c r="J2023" t="s">
        <v>211</v>
      </c>
      <c r="K2023" t="s">
        <v>4950</v>
      </c>
      <c r="L2023" t="s">
        <v>213</v>
      </c>
      <c r="O2023">
        <v>0</v>
      </c>
      <c r="Q2023" s="2"/>
      <c r="S2023">
        <v>0</v>
      </c>
      <c r="T2023" t="s">
        <v>213</v>
      </c>
      <c r="W2023" t="s">
        <v>214</v>
      </c>
      <c r="X2023">
        <v>0</v>
      </c>
    </row>
    <row r="2024" spans="1:24" x14ac:dyDescent="0.25">
      <c r="A2024">
        <v>1917</v>
      </c>
      <c r="B2024" t="s">
        <v>4951</v>
      </c>
      <c r="C2024" t="s">
        <v>4952</v>
      </c>
      <c r="D2024" t="s">
        <v>248</v>
      </c>
      <c r="G2024" s="2">
        <v>40513</v>
      </c>
      <c r="H2024" s="2">
        <v>43190</v>
      </c>
      <c r="I2024" t="s">
        <v>226</v>
      </c>
      <c r="J2024" t="s">
        <v>211</v>
      </c>
      <c r="K2024" t="s">
        <v>4950</v>
      </c>
      <c r="L2024" t="s">
        <v>213</v>
      </c>
      <c r="O2024">
        <v>0</v>
      </c>
      <c r="Q2024" s="2"/>
      <c r="S2024">
        <v>0</v>
      </c>
      <c r="T2024" t="s">
        <v>213</v>
      </c>
      <c r="W2024" t="s">
        <v>214</v>
      </c>
      <c r="X2024">
        <v>0</v>
      </c>
    </row>
    <row r="2025" spans="1:24" x14ac:dyDescent="0.25">
      <c r="A2025">
        <v>1918</v>
      </c>
      <c r="B2025" t="s">
        <v>4953</v>
      </c>
      <c r="C2025" t="s">
        <v>4954</v>
      </c>
      <c r="D2025" t="s">
        <v>256</v>
      </c>
      <c r="G2025" s="2">
        <v>40513</v>
      </c>
      <c r="H2025" s="2">
        <v>43190</v>
      </c>
      <c r="I2025" t="s">
        <v>226</v>
      </c>
      <c r="J2025" t="s">
        <v>211</v>
      </c>
      <c r="K2025" t="s">
        <v>4950</v>
      </c>
      <c r="L2025" t="s">
        <v>213</v>
      </c>
      <c r="O2025">
        <v>0</v>
      </c>
      <c r="Q2025" s="2"/>
      <c r="S2025">
        <v>0</v>
      </c>
      <c r="T2025" t="s">
        <v>213</v>
      </c>
      <c r="W2025" t="s">
        <v>214</v>
      </c>
      <c r="X2025">
        <v>0</v>
      </c>
    </row>
    <row r="2026" spans="1:24" x14ac:dyDescent="0.25">
      <c r="A2026">
        <v>1919</v>
      </c>
      <c r="B2026" t="s">
        <v>4955</v>
      </c>
      <c r="C2026" t="s">
        <v>4956</v>
      </c>
      <c r="D2026" t="s">
        <v>210</v>
      </c>
      <c r="G2026" s="2">
        <v>40513</v>
      </c>
      <c r="H2026" s="2">
        <v>43190</v>
      </c>
      <c r="J2026" t="s">
        <v>211</v>
      </c>
      <c r="K2026" t="s">
        <v>4950</v>
      </c>
      <c r="L2026" t="s">
        <v>213</v>
      </c>
      <c r="O2026">
        <v>0</v>
      </c>
      <c r="Q2026" s="2"/>
      <c r="S2026">
        <v>0</v>
      </c>
      <c r="T2026" t="s">
        <v>213</v>
      </c>
      <c r="W2026" t="s">
        <v>214</v>
      </c>
      <c r="X2026">
        <v>0</v>
      </c>
    </row>
    <row r="2027" spans="1:24" x14ac:dyDescent="0.25">
      <c r="A2027">
        <v>1920</v>
      </c>
      <c r="B2027" t="s">
        <v>4957</v>
      </c>
      <c r="C2027" t="s">
        <v>4958</v>
      </c>
      <c r="D2027" t="s">
        <v>241</v>
      </c>
      <c r="G2027" s="2">
        <v>40513</v>
      </c>
      <c r="H2027" s="2">
        <v>43190</v>
      </c>
      <c r="I2027" t="s">
        <v>226</v>
      </c>
      <c r="J2027" t="s">
        <v>211</v>
      </c>
      <c r="K2027" t="s">
        <v>4950</v>
      </c>
      <c r="L2027" t="s">
        <v>213</v>
      </c>
      <c r="O2027">
        <v>0</v>
      </c>
      <c r="Q2027" s="2"/>
      <c r="S2027">
        <v>0</v>
      </c>
      <c r="T2027" t="s">
        <v>213</v>
      </c>
      <c r="W2027" t="s">
        <v>214</v>
      </c>
      <c r="X2027">
        <v>0</v>
      </c>
    </row>
    <row r="2028" spans="1:24" x14ac:dyDescent="0.25">
      <c r="A2028">
        <v>1921</v>
      </c>
      <c r="B2028" t="s">
        <v>4959</v>
      </c>
      <c r="C2028" t="s">
        <v>4960</v>
      </c>
      <c r="D2028" t="s">
        <v>241</v>
      </c>
      <c r="G2028" s="2">
        <v>42736</v>
      </c>
      <c r="H2028" s="2">
        <v>44926</v>
      </c>
      <c r="I2028" t="s">
        <v>226</v>
      </c>
      <c r="J2028" t="s">
        <v>211</v>
      </c>
      <c r="K2028" t="s">
        <v>1903</v>
      </c>
      <c r="L2028" t="s">
        <v>213</v>
      </c>
      <c r="O2028">
        <v>0</v>
      </c>
      <c r="Q2028" s="2">
        <v>40148</v>
      </c>
      <c r="S2028">
        <v>0</v>
      </c>
      <c r="T2028" t="s">
        <v>213</v>
      </c>
      <c r="W2028" t="s">
        <v>214</v>
      </c>
      <c r="X2028">
        <v>0</v>
      </c>
    </row>
    <row r="2029" spans="1:24" x14ac:dyDescent="0.25">
      <c r="A2029">
        <v>1922</v>
      </c>
      <c r="B2029" t="s">
        <v>4961</v>
      </c>
      <c r="C2029" t="s">
        <v>4962</v>
      </c>
      <c r="D2029" t="s">
        <v>241</v>
      </c>
      <c r="G2029" s="2">
        <v>40148</v>
      </c>
      <c r="H2029" s="2">
        <v>42736</v>
      </c>
      <c r="I2029" t="s">
        <v>226</v>
      </c>
      <c r="J2029" t="s">
        <v>211</v>
      </c>
      <c r="K2029" t="s">
        <v>1906</v>
      </c>
      <c r="L2029" t="s">
        <v>213</v>
      </c>
      <c r="O2029">
        <v>0</v>
      </c>
      <c r="Q2029" s="2"/>
      <c r="S2029">
        <v>0</v>
      </c>
      <c r="T2029" t="s">
        <v>213</v>
      </c>
      <c r="W2029" t="s">
        <v>214</v>
      </c>
      <c r="X2029">
        <v>0</v>
      </c>
    </row>
    <row r="2030" spans="1:24" x14ac:dyDescent="0.25">
      <c r="A2030">
        <v>1923</v>
      </c>
      <c r="B2030" t="s">
        <v>4963</v>
      </c>
      <c r="C2030" t="s">
        <v>4964</v>
      </c>
      <c r="D2030" t="s">
        <v>251</v>
      </c>
      <c r="G2030" s="2">
        <v>40513</v>
      </c>
      <c r="H2030" s="2"/>
      <c r="I2030" t="s">
        <v>226</v>
      </c>
      <c r="J2030" t="s">
        <v>211</v>
      </c>
      <c r="K2030" t="s">
        <v>4965</v>
      </c>
      <c r="L2030" t="s">
        <v>213</v>
      </c>
      <c r="O2030">
        <v>0</v>
      </c>
      <c r="Q2030" s="2"/>
      <c r="S2030">
        <v>0</v>
      </c>
      <c r="T2030" t="s">
        <v>213</v>
      </c>
      <c r="W2030" t="s">
        <v>214</v>
      </c>
      <c r="X2030">
        <v>0</v>
      </c>
    </row>
    <row r="2031" spans="1:24" x14ac:dyDescent="0.25">
      <c r="A2031">
        <v>1924</v>
      </c>
      <c r="B2031" t="s">
        <v>4966</v>
      </c>
      <c r="C2031" t="s">
        <v>4967</v>
      </c>
      <c r="D2031" t="s">
        <v>248</v>
      </c>
      <c r="G2031" s="2">
        <v>40513</v>
      </c>
      <c r="H2031" s="2"/>
      <c r="I2031" t="s">
        <v>226</v>
      </c>
      <c r="J2031" t="s">
        <v>211</v>
      </c>
      <c r="K2031" t="s">
        <v>4965</v>
      </c>
      <c r="L2031" t="s">
        <v>213</v>
      </c>
      <c r="O2031">
        <v>0</v>
      </c>
      <c r="Q2031" s="2"/>
      <c r="S2031">
        <v>0</v>
      </c>
      <c r="T2031" t="s">
        <v>213</v>
      </c>
      <c r="W2031" t="s">
        <v>214</v>
      </c>
      <c r="X2031">
        <v>0</v>
      </c>
    </row>
    <row r="2032" spans="1:24" x14ac:dyDescent="0.25">
      <c r="A2032">
        <v>1925</v>
      </c>
      <c r="B2032" t="s">
        <v>4968</v>
      </c>
      <c r="C2032" t="s">
        <v>4969</v>
      </c>
      <c r="D2032" t="s">
        <v>256</v>
      </c>
      <c r="G2032" s="2">
        <v>40513</v>
      </c>
      <c r="H2032" s="2"/>
      <c r="I2032" t="s">
        <v>226</v>
      </c>
      <c r="J2032" t="s">
        <v>211</v>
      </c>
      <c r="K2032" t="s">
        <v>4965</v>
      </c>
      <c r="L2032" t="s">
        <v>213</v>
      </c>
      <c r="O2032">
        <v>0</v>
      </c>
      <c r="Q2032" s="2"/>
      <c r="S2032">
        <v>0</v>
      </c>
      <c r="T2032" t="s">
        <v>213</v>
      </c>
      <c r="W2032" t="s">
        <v>214</v>
      </c>
      <c r="X2032">
        <v>0</v>
      </c>
    </row>
    <row r="2033" spans="1:24" x14ac:dyDescent="0.25">
      <c r="A2033">
        <v>1926</v>
      </c>
      <c r="B2033" t="s">
        <v>4970</v>
      </c>
      <c r="C2033" t="s">
        <v>4971</v>
      </c>
      <c r="D2033" t="s">
        <v>210</v>
      </c>
      <c r="G2033" s="2">
        <v>40513</v>
      </c>
      <c r="H2033" s="2"/>
      <c r="J2033" t="s">
        <v>211</v>
      </c>
      <c r="K2033" t="s">
        <v>4965</v>
      </c>
      <c r="L2033" t="s">
        <v>213</v>
      </c>
      <c r="O2033">
        <v>0</v>
      </c>
      <c r="Q2033" s="2"/>
      <c r="S2033">
        <v>0</v>
      </c>
      <c r="T2033" t="s">
        <v>213</v>
      </c>
      <c r="W2033" t="s">
        <v>214</v>
      </c>
      <c r="X2033">
        <v>0</v>
      </c>
    </row>
    <row r="2034" spans="1:24" x14ac:dyDescent="0.25">
      <c r="A2034">
        <v>1927</v>
      </c>
      <c r="B2034" t="s">
        <v>4972</v>
      </c>
      <c r="C2034" t="s">
        <v>4973</v>
      </c>
      <c r="D2034" t="s">
        <v>241</v>
      </c>
      <c r="G2034" s="2">
        <v>40513</v>
      </c>
      <c r="H2034" s="2"/>
      <c r="I2034" t="s">
        <v>226</v>
      </c>
      <c r="J2034" t="s">
        <v>211</v>
      </c>
      <c r="K2034" t="s">
        <v>4965</v>
      </c>
      <c r="L2034" t="s">
        <v>213</v>
      </c>
      <c r="O2034">
        <v>0</v>
      </c>
      <c r="Q2034" s="2"/>
      <c r="S2034">
        <v>0</v>
      </c>
      <c r="T2034" t="s">
        <v>213</v>
      </c>
      <c r="W2034" t="s">
        <v>214</v>
      </c>
      <c r="X2034">
        <v>0</v>
      </c>
    </row>
    <row r="2035" spans="1:24" x14ac:dyDescent="0.25">
      <c r="A2035">
        <v>1928</v>
      </c>
      <c r="B2035" t="s">
        <v>4974</v>
      </c>
      <c r="C2035" t="s">
        <v>4975</v>
      </c>
      <c r="D2035" t="s">
        <v>241</v>
      </c>
      <c r="G2035" s="2">
        <v>42736</v>
      </c>
      <c r="H2035" s="2">
        <v>44926</v>
      </c>
      <c r="I2035" t="s">
        <v>226</v>
      </c>
      <c r="J2035" t="s">
        <v>211</v>
      </c>
      <c r="K2035" t="s">
        <v>1909</v>
      </c>
      <c r="L2035" t="s">
        <v>213</v>
      </c>
      <c r="O2035">
        <v>0</v>
      </c>
      <c r="Q2035" s="2">
        <v>40148</v>
      </c>
      <c r="S2035">
        <v>0</v>
      </c>
      <c r="T2035" t="s">
        <v>213</v>
      </c>
      <c r="W2035" t="s">
        <v>214</v>
      </c>
      <c r="X2035">
        <v>0</v>
      </c>
    </row>
    <row r="2036" spans="1:24" x14ac:dyDescent="0.25">
      <c r="A2036">
        <v>1929</v>
      </c>
      <c r="B2036" t="s">
        <v>4976</v>
      </c>
      <c r="C2036" t="s">
        <v>4977</v>
      </c>
      <c r="D2036" t="s">
        <v>241</v>
      </c>
      <c r="G2036" s="2">
        <v>40148</v>
      </c>
      <c r="H2036" s="2">
        <v>42736</v>
      </c>
      <c r="I2036" t="s">
        <v>226</v>
      </c>
      <c r="J2036" t="s">
        <v>211</v>
      </c>
      <c r="K2036" t="s">
        <v>1912</v>
      </c>
      <c r="L2036" t="s">
        <v>213</v>
      </c>
      <c r="O2036">
        <v>0</v>
      </c>
      <c r="Q2036" s="2"/>
      <c r="S2036">
        <v>0</v>
      </c>
      <c r="T2036" t="s">
        <v>213</v>
      </c>
      <c r="W2036" t="s">
        <v>214</v>
      </c>
      <c r="X2036">
        <v>0</v>
      </c>
    </row>
    <row r="2037" spans="1:24" x14ac:dyDescent="0.25">
      <c r="A2037">
        <v>1930</v>
      </c>
      <c r="B2037" t="s">
        <v>4978</v>
      </c>
      <c r="C2037" t="s">
        <v>4979</v>
      </c>
      <c r="D2037" t="s">
        <v>251</v>
      </c>
      <c r="G2037" s="2">
        <v>40513</v>
      </c>
      <c r="H2037" s="2"/>
      <c r="I2037" t="s">
        <v>226</v>
      </c>
      <c r="J2037" t="s">
        <v>211</v>
      </c>
      <c r="K2037" t="s">
        <v>4980</v>
      </c>
      <c r="L2037" t="s">
        <v>213</v>
      </c>
      <c r="O2037">
        <v>0</v>
      </c>
      <c r="Q2037" s="2"/>
      <c r="S2037">
        <v>0</v>
      </c>
      <c r="T2037" t="s">
        <v>213</v>
      </c>
      <c r="W2037" t="s">
        <v>214</v>
      </c>
      <c r="X2037">
        <v>0</v>
      </c>
    </row>
    <row r="2038" spans="1:24" x14ac:dyDescent="0.25">
      <c r="A2038">
        <v>1931</v>
      </c>
      <c r="B2038" t="s">
        <v>4981</v>
      </c>
      <c r="C2038" t="s">
        <v>4982</v>
      </c>
      <c r="D2038" t="s">
        <v>248</v>
      </c>
      <c r="G2038" s="2">
        <v>40513</v>
      </c>
      <c r="H2038" s="2"/>
      <c r="I2038" t="s">
        <v>226</v>
      </c>
      <c r="J2038" t="s">
        <v>211</v>
      </c>
      <c r="K2038" t="s">
        <v>4980</v>
      </c>
      <c r="L2038" t="s">
        <v>213</v>
      </c>
      <c r="O2038">
        <v>0</v>
      </c>
      <c r="Q2038" s="2"/>
      <c r="S2038">
        <v>0</v>
      </c>
      <c r="T2038" t="s">
        <v>213</v>
      </c>
      <c r="W2038" t="s">
        <v>214</v>
      </c>
      <c r="X2038">
        <v>0</v>
      </c>
    </row>
    <row r="2039" spans="1:24" x14ac:dyDescent="0.25">
      <c r="A2039">
        <v>1932</v>
      </c>
      <c r="B2039" t="s">
        <v>4983</v>
      </c>
      <c r="C2039" t="s">
        <v>4984</v>
      </c>
      <c r="D2039" t="s">
        <v>256</v>
      </c>
      <c r="G2039" s="2">
        <v>40513</v>
      </c>
      <c r="H2039" s="2"/>
      <c r="I2039" t="s">
        <v>226</v>
      </c>
      <c r="J2039" t="s">
        <v>211</v>
      </c>
      <c r="K2039" t="s">
        <v>4980</v>
      </c>
      <c r="L2039" t="s">
        <v>213</v>
      </c>
      <c r="O2039">
        <v>0</v>
      </c>
      <c r="Q2039" s="2"/>
      <c r="S2039">
        <v>0</v>
      </c>
      <c r="T2039" t="s">
        <v>213</v>
      </c>
      <c r="W2039" t="s">
        <v>214</v>
      </c>
      <c r="X2039">
        <v>0</v>
      </c>
    </row>
    <row r="2040" spans="1:24" x14ac:dyDescent="0.25">
      <c r="A2040">
        <v>1933</v>
      </c>
      <c r="B2040" t="s">
        <v>4985</v>
      </c>
      <c r="C2040" t="s">
        <v>4986</v>
      </c>
      <c r="D2040" t="s">
        <v>210</v>
      </c>
      <c r="G2040" s="2">
        <v>40513</v>
      </c>
      <c r="H2040" s="2"/>
      <c r="J2040" t="s">
        <v>211</v>
      </c>
      <c r="K2040" t="s">
        <v>4980</v>
      </c>
      <c r="L2040" t="s">
        <v>213</v>
      </c>
      <c r="O2040">
        <v>0</v>
      </c>
      <c r="Q2040" s="2"/>
      <c r="S2040">
        <v>0</v>
      </c>
      <c r="T2040" t="s">
        <v>213</v>
      </c>
      <c r="W2040" t="s">
        <v>214</v>
      </c>
      <c r="X2040">
        <v>0</v>
      </c>
    </row>
    <row r="2041" spans="1:24" x14ac:dyDescent="0.25">
      <c r="A2041">
        <v>1934</v>
      </c>
      <c r="B2041" t="s">
        <v>4987</v>
      </c>
      <c r="C2041" t="s">
        <v>4988</v>
      </c>
      <c r="D2041" t="s">
        <v>241</v>
      </c>
      <c r="G2041" s="2">
        <v>40513</v>
      </c>
      <c r="H2041" s="2"/>
      <c r="I2041" t="s">
        <v>226</v>
      </c>
      <c r="J2041" t="s">
        <v>211</v>
      </c>
      <c r="K2041" t="s">
        <v>4980</v>
      </c>
      <c r="L2041" t="s">
        <v>213</v>
      </c>
      <c r="O2041">
        <v>0</v>
      </c>
      <c r="Q2041" s="2"/>
      <c r="S2041">
        <v>0</v>
      </c>
      <c r="T2041" t="s">
        <v>213</v>
      </c>
      <c r="W2041" t="s">
        <v>214</v>
      </c>
      <c r="X2041">
        <v>0</v>
      </c>
    </row>
    <row r="2042" spans="1:24" x14ac:dyDescent="0.25">
      <c r="A2042">
        <v>1935</v>
      </c>
      <c r="B2042" t="s">
        <v>4989</v>
      </c>
      <c r="C2042" t="s">
        <v>4990</v>
      </c>
      <c r="D2042" t="s">
        <v>251</v>
      </c>
      <c r="G2042" s="2">
        <v>40513</v>
      </c>
      <c r="H2042" s="2">
        <v>44255</v>
      </c>
      <c r="I2042" t="s">
        <v>226</v>
      </c>
      <c r="J2042" t="s">
        <v>211</v>
      </c>
      <c r="K2042" t="s">
        <v>4991</v>
      </c>
      <c r="L2042" t="s">
        <v>213</v>
      </c>
      <c r="O2042">
        <v>0</v>
      </c>
      <c r="Q2042" s="2"/>
      <c r="S2042">
        <v>0</v>
      </c>
      <c r="T2042" t="s">
        <v>213</v>
      </c>
      <c r="W2042" t="s">
        <v>214</v>
      </c>
      <c r="X2042">
        <v>0</v>
      </c>
    </row>
    <row r="2043" spans="1:24" x14ac:dyDescent="0.25">
      <c r="A2043">
        <v>1936</v>
      </c>
      <c r="B2043" t="s">
        <v>4992</v>
      </c>
      <c r="C2043" t="s">
        <v>4993</v>
      </c>
      <c r="D2043" t="s">
        <v>248</v>
      </c>
      <c r="G2043" s="2">
        <v>40513</v>
      </c>
      <c r="H2043" s="2">
        <v>44255</v>
      </c>
      <c r="I2043" t="s">
        <v>226</v>
      </c>
      <c r="J2043" t="s">
        <v>211</v>
      </c>
      <c r="K2043" t="s">
        <v>4991</v>
      </c>
      <c r="L2043" t="s">
        <v>213</v>
      </c>
      <c r="O2043">
        <v>0</v>
      </c>
      <c r="Q2043" s="2"/>
      <c r="S2043">
        <v>0</v>
      </c>
      <c r="T2043" t="s">
        <v>213</v>
      </c>
      <c r="W2043" t="s">
        <v>214</v>
      </c>
      <c r="X2043">
        <v>0</v>
      </c>
    </row>
    <row r="2044" spans="1:24" x14ac:dyDescent="0.25">
      <c r="A2044">
        <v>1937</v>
      </c>
      <c r="B2044" t="s">
        <v>4994</v>
      </c>
      <c r="C2044" t="s">
        <v>4995</v>
      </c>
      <c r="D2044" t="s">
        <v>256</v>
      </c>
      <c r="G2044" s="2">
        <v>40513</v>
      </c>
      <c r="H2044" s="2">
        <v>44255</v>
      </c>
      <c r="I2044" t="s">
        <v>226</v>
      </c>
      <c r="J2044" t="s">
        <v>211</v>
      </c>
      <c r="K2044" t="s">
        <v>4991</v>
      </c>
      <c r="L2044" t="s">
        <v>213</v>
      </c>
      <c r="O2044">
        <v>0</v>
      </c>
      <c r="Q2044" s="2"/>
      <c r="S2044">
        <v>0</v>
      </c>
      <c r="T2044" t="s">
        <v>213</v>
      </c>
      <c r="W2044" t="s">
        <v>214</v>
      </c>
      <c r="X2044">
        <v>0</v>
      </c>
    </row>
    <row r="2045" spans="1:24" x14ac:dyDescent="0.25">
      <c r="A2045">
        <v>1938</v>
      </c>
      <c r="B2045" t="s">
        <v>4996</v>
      </c>
      <c r="C2045" t="s">
        <v>4997</v>
      </c>
      <c r="D2045" t="s">
        <v>210</v>
      </c>
      <c r="G2045" s="2">
        <v>40513</v>
      </c>
      <c r="H2045" s="2">
        <v>44255</v>
      </c>
      <c r="J2045" t="s">
        <v>211</v>
      </c>
      <c r="K2045" t="s">
        <v>4991</v>
      </c>
      <c r="L2045" t="s">
        <v>213</v>
      </c>
      <c r="O2045">
        <v>0</v>
      </c>
      <c r="Q2045" s="2"/>
      <c r="S2045">
        <v>0</v>
      </c>
      <c r="T2045" t="s">
        <v>213</v>
      </c>
      <c r="W2045" t="s">
        <v>214</v>
      </c>
      <c r="X2045">
        <v>0</v>
      </c>
    </row>
    <row r="2046" spans="1:24" x14ac:dyDescent="0.25">
      <c r="A2046">
        <v>1939</v>
      </c>
      <c r="B2046" t="s">
        <v>4998</v>
      </c>
      <c r="C2046" t="s">
        <v>4999</v>
      </c>
      <c r="D2046" t="s">
        <v>241</v>
      </c>
      <c r="G2046" s="2">
        <v>40513</v>
      </c>
      <c r="H2046" s="2">
        <v>44255</v>
      </c>
      <c r="I2046" t="s">
        <v>226</v>
      </c>
      <c r="J2046" t="s">
        <v>211</v>
      </c>
      <c r="K2046" t="s">
        <v>4991</v>
      </c>
      <c r="L2046" t="s">
        <v>213</v>
      </c>
      <c r="O2046">
        <v>0</v>
      </c>
      <c r="Q2046" s="2"/>
      <c r="S2046">
        <v>0</v>
      </c>
      <c r="T2046" t="s">
        <v>213</v>
      </c>
      <c r="W2046" t="s">
        <v>214</v>
      </c>
      <c r="X2046">
        <v>0</v>
      </c>
    </row>
    <row r="2047" spans="1:24" x14ac:dyDescent="0.25">
      <c r="A2047">
        <v>2720</v>
      </c>
      <c r="B2047" t="s">
        <v>5000</v>
      </c>
      <c r="C2047" t="s">
        <v>5001</v>
      </c>
      <c r="D2047" t="s">
        <v>256</v>
      </c>
      <c r="F2047" t="s">
        <v>5002</v>
      </c>
      <c r="G2047" s="2">
        <v>40483</v>
      </c>
      <c r="H2047" s="2">
        <v>42460</v>
      </c>
      <c r="I2047" t="s">
        <v>226</v>
      </c>
      <c r="J2047" t="s">
        <v>211</v>
      </c>
      <c r="K2047" t="s">
        <v>5003</v>
      </c>
      <c r="L2047" t="s">
        <v>213</v>
      </c>
      <c r="O2047">
        <v>0</v>
      </c>
      <c r="Q2047" s="2">
        <v>40483</v>
      </c>
      <c r="S2047">
        <v>0</v>
      </c>
      <c r="T2047" t="s">
        <v>213</v>
      </c>
      <c r="W2047" t="s">
        <v>214</v>
      </c>
      <c r="X2047">
        <v>0</v>
      </c>
    </row>
    <row r="2048" spans="1:24" x14ac:dyDescent="0.25">
      <c r="A2048">
        <v>2721</v>
      </c>
      <c r="B2048" t="s">
        <v>5004</v>
      </c>
      <c r="C2048" t="s">
        <v>5005</v>
      </c>
      <c r="D2048" t="s">
        <v>241</v>
      </c>
      <c r="F2048" t="s">
        <v>5002</v>
      </c>
      <c r="G2048" s="2">
        <v>40483</v>
      </c>
      <c r="H2048" s="2">
        <v>42460</v>
      </c>
      <c r="I2048" t="s">
        <v>226</v>
      </c>
      <c r="J2048" t="s">
        <v>211</v>
      </c>
      <c r="K2048" t="s">
        <v>5003</v>
      </c>
      <c r="L2048" t="s">
        <v>213</v>
      </c>
      <c r="O2048">
        <v>0</v>
      </c>
      <c r="Q2048" s="2">
        <v>40483</v>
      </c>
      <c r="S2048">
        <v>0</v>
      </c>
      <c r="T2048" t="s">
        <v>213</v>
      </c>
      <c r="W2048" t="s">
        <v>214</v>
      </c>
      <c r="X2048">
        <v>0</v>
      </c>
    </row>
    <row r="2049" spans="1:24" x14ac:dyDescent="0.25">
      <c r="A2049">
        <v>2722</v>
      </c>
      <c r="B2049" t="s">
        <v>5006</v>
      </c>
      <c r="C2049" t="s">
        <v>5007</v>
      </c>
      <c r="D2049" t="s">
        <v>245</v>
      </c>
      <c r="G2049" s="2">
        <v>42767</v>
      </c>
      <c r="H2049" s="2"/>
      <c r="I2049" t="s">
        <v>226</v>
      </c>
      <c r="J2049" t="s">
        <v>211</v>
      </c>
      <c r="K2049" t="s">
        <v>5003</v>
      </c>
      <c r="L2049" t="s">
        <v>213</v>
      </c>
      <c r="O2049">
        <v>1488</v>
      </c>
      <c r="Q2049" s="2">
        <v>40483</v>
      </c>
      <c r="S2049">
        <v>0</v>
      </c>
      <c r="T2049" t="s">
        <v>213</v>
      </c>
      <c r="W2049" t="s">
        <v>214</v>
      </c>
      <c r="X2049">
        <v>0</v>
      </c>
    </row>
    <row r="2050" spans="1:24" x14ac:dyDescent="0.25">
      <c r="A2050">
        <v>2723</v>
      </c>
      <c r="B2050" t="s">
        <v>5008</v>
      </c>
      <c r="C2050" t="s">
        <v>5009</v>
      </c>
      <c r="D2050" t="s">
        <v>251</v>
      </c>
      <c r="F2050" t="s">
        <v>5002</v>
      </c>
      <c r="G2050" s="2">
        <v>40483</v>
      </c>
      <c r="H2050" s="2">
        <v>42460</v>
      </c>
      <c r="I2050" t="s">
        <v>226</v>
      </c>
      <c r="J2050" t="s">
        <v>211</v>
      </c>
      <c r="K2050" t="s">
        <v>5003</v>
      </c>
      <c r="L2050" t="s">
        <v>213</v>
      </c>
      <c r="O2050">
        <v>0</v>
      </c>
      <c r="Q2050" s="2">
        <v>40483</v>
      </c>
      <c r="S2050">
        <v>0</v>
      </c>
      <c r="T2050" t="s">
        <v>213</v>
      </c>
      <c r="W2050" t="s">
        <v>214</v>
      </c>
      <c r="X2050">
        <v>0</v>
      </c>
    </row>
    <row r="2051" spans="1:24" x14ac:dyDescent="0.25">
      <c r="A2051">
        <v>2724</v>
      </c>
      <c r="B2051" t="s">
        <v>5010</v>
      </c>
      <c r="C2051" t="s">
        <v>5011</v>
      </c>
      <c r="D2051" t="s">
        <v>222</v>
      </c>
      <c r="G2051" s="2">
        <v>41183</v>
      </c>
      <c r="H2051" s="2">
        <v>43861</v>
      </c>
      <c r="I2051" t="s">
        <v>218</v>
      </c>
      <c r="J2051" t="s">
        <v>211</v>
      </c>
      <c r="K2051" t="s">
        <v>5012</v>
      </c>
      <c r="L2051" t="s">
        <v>213</v>
      </c>
      <c r="O2051">
        <v>0</v>
      </c>
      <c r="Q2051" s="2"/>
      <c r="S2051">
        <v>0</v>
      </c>
      <c r="T2051" t="s">
        <v>213</v>
      </c>
      <c r="W2051" t="s">
        <v>214</v>
      </c>
      <c r="X2051">
        <v>0</v>
      </c>
    </row>
    <row r="2052" spans="1:24" x14ac:dyDescent="0.25">
      <c r="A2052">
        <v>2725</v>
      </c>
      <c r="B2052" t="s">
        <v>5013</v>
      </c>
      <c r="C2052" t="s">
        <v>5014</v>
      </c>
      <c r="D2052" t="s">
        <v>225</v>
      </c>
      <c r="F2052" t="s">
        <v>5015</v>
      </c>
      <c r="G2052" s="2">
        <v>41183</v>
      </c>
      <c r="H2052" s="2">
        <v>43861</v>
      </c>
      <c r="I2052" t="s">
        <v>226</v>
      </c>
      <c r="J2052" t="s">
        <v>211</v>
      </c>
      <c r="K2052" t="s">
        <v>5012</v>
      </c>
      <c r="L2052" t="s">
        <v>213</v>
      </c>
      <c r="O2052">
        <v>38</v>
      </c>
      <c r="Q2052" s="2"/>
      <c r="S2052">
        <v>0</v>
      </c>
      <c r="T2052" t="s">
        <v>213</v>
      </c>
      <c r="W2052" t="s">
        <v>214</v>
      </c>
      <c r="X2052">
        <v>0</v>
      </c>
    </row>
    <row r="2053" spans="1:24" x14ac:dyDescent="0.25">
      <c r="A2053">
        <v>2726</v>
      </c>
      <c r="B2053" t="s">
        <v>5016</v>
      </c>
      <c r="C2053" t="s">
        <v>5017</v>
      </c>
      <c r="D2053" t="s">
        <v>229</v>
      </c>
      <c r="G2053" s="2">
        <v>41183</v>
      </c>
      <c r="H2053" s="2">
        <v>43861</v>
      </c>
      <c r="I2053" t="s">
        <v>226</v>
      </c>
      <c r="J2053" t="s">
        <v>211</v>
      </c>
      <c r="K2053" t="s">
        <v>5012</v>
      </c>
      <c r="L2053" t="s">
        <v>213</v>
      </c>
      <c r="O2053">
        <v>0</v>
      </c>
      <c r="Q2053" s="2"/>
      <c r="S2053">
        <v>0</v>
      </c>
      <c r="T2053" t="s">
        <v>213</v>
      </c>
      <c r="W2053" t="s">
        <v>214</v>
      </c>
      <c r="X2053">
        <v>0</v>
      </c>
    </row>
    <row r="2054" spans="1:24" x14ac:dyDescent="0.25">
      <c r="A2054">
        <v>2727</v>
      </c>
      <c r="B2054" t="s">
        <v>5018</v>
      </c>
      <c r="C2054" t="s">
        <v>5019</v>
      </c>
      <c r="D2054" t="s">
        <v>232</v>
      </c>
      <c r="G2054" s="2">
        <v>41183</v>
      </c>
      <c r="H2054" s="2">
        <v>43861</v>
      </c>
      <c r="I2054" t="s">
        <v>226</v>
      </c>
      <c r="J2054" t="s">
        <v>211</v>
      </c>
      <c r="K2054" t="s">
        <v>5012</v>
      </c>
      <c r="L2054" t="s">
        <v>213</v>
      </c>
      <c r="O2054">
        <v>0</v>
      </c>
      <c r="Q2054" s="2"/>
      <c r="S2054">
        <v>0</v>
      </c>
      <c r="T2054" t="s">
        <v>213</v>
      </c>
      <c r="W2054" t="s">
        <v>214</v>
      </c>
      <c r="X2054">
        <v>0</v>
      </c>
    </row>
    <row r="2055" spans="1:24" x14ac:dyDescent="0.25">
      <c r="A2055">
        <v>2728</v>
      </c>
      <c r="B2055" t="s">
        <v>5020</v>
      </c>
      <c r="C2055" t="s">
        <v>5021</v>
      </c>
      <c r="D2055" t="s">
        <v>235</v>
      </c>
      <c r="G2055" s="2">
        <v>41183</v>
      </c>
      <c r="H2055" s="2">
        <v>43861</v>
      </c>
      <c r="I2055" t="s">
        <v>218</v>
      </c>
      <c r="J2055" t="s">
        <v>211</v>
      </c>
      <c r="K2055" t="s">
        <v>5012</v>
      </c>
      <c r="L2055" t="s">
        <v>213</v>
      </c>
      <c r="O2055">
        <v>0</v>
      </c>
      <c r="Q2055" s="2"/>
      <c r="S2055">
        <v>0</v>
      </c>
      <c r="T2055" t="s">
        <v>213</v>
      </c>
      <c r="W2055" t="s">
        <v>214</v>
      </c>
      <c r="X2055">
        <v>0</v>
      </c>
    </row>
    <row r="2056" spans="1:24" x14ac:dyDescent="0.25">
      <c r="A2056">
        <v>2729</v>
      </c>
      <c r="B2056" t="s">
        <v>5022</v>
      </c>
      <c r="C2056" t="s">
        <v>5023</v>
      </c>
      <c r="D2056" t="s">
        <v>238</v>
      </c>
      <c r="G2056" s="2">
        <v>41183</v>
      </c>
      <c r="H2056" s="2">
        <v>43861</v>
      </c>
      <c r="I2056" t="s">
        <v>218</v>
      </c>
      <c r="J2056" t="s">
        <v>211</v>
      </c>
      <c r="K2056" t="s">
        <v>5012</v>
      </c>
      <c r="L2056" t="s">
        <v>213</v>
      </c>
      <c r="O2056">
        <v>8</v>
      </c>
      <c r="Q2056" s="2"/>
      <c r="S2056">
        <v>0</v>
      </c>
      <c r="T2056" t="s">
        <v>213</v>
      </c>
      <c r="W2056" t="s">
        <v>214</v>
      </c>
      <c r="X2056">
        <v>0</v>
      </c>
    </row>
    <row r="2057" spans="1:24" x14ac:dyDescent="0.25">
      <c r="A2057">
        <v>2730</v>
      </c>
      <c r="B2057" t="s">
        <v>5024</v>
      </c>
      <c r="C2057" t="s">
        <v>5025</v>
      </c>
      <c r="D2057" t="s">
        <v>356</v>
      </c>
      <c r="G2057" s="2">
        <v>41183</v>
      </c>
      <c r="H2057" s="2">
        <v>43861</v>
      </c>
      <c r="I2057" t="s">
        <v>218</v>
      </c>
      <c r="J2057" t="s">
        <v>211</v>
      </c>
      <c r="K2057" t="s">
        <v>5012</v>
      </c>
      <c r="L2057" t="s">
        <v>213</v>
      </c>
      <c r="O2057">
        <v>1044</v>
      </c>
      <c r="Q2057" s="2"/>
      <c r="S2057">
        <v>0</v>
      </c>
      <c r="T2057" t="s">
        <v>213</v>
      </c>
      <c r="W2057" t="s">
        <v>214</v>
      </c>
      <c r="X2057">
        <v>0</v>
      </c>
    </row>
    <row r="2058" spans="1:24" x14ac:dyDescent="0.25">
      <c r="A2058">
        <v>2731</v>
      </c>
      <c r="B2058" t="s">
        <v>5026</v>
      </c>
      <c r="C2058" t="s">
        <v>5027</v>
      </c>
      <c r="D2058" t="s">
        <v>630</v>
      </c>
      <c r="G2058" s="2">
        <v>41183</v>
      </c>
      <c r="H2058" s="2">
        <v>43861</v>
      </c>
      <c r="I2058" t="s">
        <v>218</v>
      </c>
      <c r="J2058" t="s">
        <v>211</v>
      </c>
      <c r="K2058" t="s">
        <v>5012</v>
      </c>
      <c r="L2058" t="s">
        <v>213</v>
      </c>
      <c r="O2058">
        <v>0</v>
      </c>
      <c r="Q2058" s="2"/>
      <c r="S2058">
        <v>0</v>
      </c>
      <c r="T2058" t="s">
        <v>213</v>
      </c>
      <c r="W2058" t="s">
        <v>214</v>
      </c>
      <c r="X2058">
        <v>0</v>
      </c>
    </row>
    <row r="2059" spans="1:24" x14ac:dyDescent="0.25">
      <c r="A2059">
        <v>2732</v>
      </c>
      <c r="B2059" t="s">
        <v>5028</v>
      </c>
      <c r="C2059" t="s">
        <v>5029</v>
      </c>
      <c r="D2059" t="s">
        <v>633</v>
      </c>
      <c r="G2059" s="2">
        <v>41183</v>
      </c>
      <c r="H2059" s="2">
        <v>43861</v>
      </c>
      <c r="I2059" t="s">
        <v>218</v>
      </c>
      <c r="J2059" t="s">
        <v>211</v>
      </c>
      <c r="K2059" t="s">
        <v>5012</v>
      </c>
      <c r="L2059" t="s">
        <v>213</v>
      </c>
      <c r="O2059">
        <v>0</v>
      </c>
      <c r="Q2059" s="2"/>
      <c r="S2059">
        <v>0</v>
      </c>
      <c r="T2059" t="s">
        <v>213</v>
      </c>
      <c r="W2059" t="s">
        <v>214</v>
      </c>
      <c r="X2059">
        <v>0</v>
      </c>
    </row>
    <row r="2060" spans="1:24" x14ac:dyDescent="0.25">
      <c r="A2060">
        <v>2733</v>
      </c>
      <c r="B2060" t="s">
        <v>5030</v>
      </c>
      <c r="C2060" t="s">
        <v>5031</v>
      </c>
      <c r="D2060" t="s">
        <v>251</v>
      </c>
      <c r="G2060" s="2">
        <v>41183</v>
      </c>
      <c r="H2060" s="2">
        <v>43861</v>
      </c>
      <c r="I2060" t="s">
        <v>226</v>
      </c>
      <c r="J2060" t="s">
        <v>211</v>
      </c>
      <c r="K2060" t="s">
        <v>5012</v>
      </c>
      <c r="L2060" t="s">
        <v>213</v>
      </c>
      <c r="O2060">
        <v>0</v>
      </c>
      <c r="Q2060" s="2"/>
      <c r="S2060">
        <v>0</v>
      </c>
      <c r="T2060" t="s">
        <v>213</v>
      </c>
      <c r="W2060" t="s">
        <v>214</v>
      </c>
      <c r="X2060">
        <v>0</v>
      </c>
    </row>
    <row r="2061" spans="1:24" x14ac:dyDescent="0.25">
      <c r="A2061">
        <v>2734</v>
      </c>
      <c r="B2061" t="s">
        <v>5032</v>
      </c>
      <c r="C2061" t="s">
        <v>5033</v>
      </c>
      <c r="D2061" t="s">
        <v>245</v>
      </c>
      <c r="G2061" s="2">
        <v>41183</v>
      </c>
      <c r="H2061" s="2">
        <v>43861</v>
      </c>
      <c r="I2061" t="s">
        <v>226</v>
      </c>
      <c r="J2061" t="s">
        <v>211</v>
      </c>
      <c r="K2061" t="s">
        <v>5012</v>
      </c>
      <c r="L2061" t="s">
        <v>213</v>
      </c>
      <c r="O2061">
        <v>33</v>
      </c>
      <c r="Q2061" s="2"/>
      <c r="S2061">
        <v>0</v>
      </c>
      <c r="T2061" t="s">
        <v>213</v>
      </c>
      <c r="W2061" t="s">
        <v>214</v>
      </c>
      <c r="X2061">
        <v>0</v>
      </c>
    </row>
    <row r="2062" spans="1:24" x14ac:dyDescent="0.25">
      <c r="A2062">
        <v>2735</v>
      </c>
      <c r="B2062" t="s">
        <v>5034</v>
      </c>
      <c r="C2062" t="s">
        <v>5035</v>
      </c>
      <c r="D2062" t="s">
        <v>248</v>
      </c>
      <c r="G2062" s="2">
        <v>41183</v>
      </c>
      <c r="H2062" s="2">
        <v>43861</v>
      </c>
      <c r="I2062" t="s">
        <v>226</v>
      </c>
      <c r="J2062" t="s">
        <v>211</v>
      </c>
      <c r="K2062" t="s">
        <v>5012</v>
      </c>
      <c r="L2062" t="s">
        <v>213</v>
      </c>
      <c r="O2062">
        <v>0</v>
      </c>
      <c r="Q2062" s="2"/>
      <c r="S2062">
        <v>0</v>
      </c>
      <c r="T2062" t="s">
        <v>213</v>
      </c>
      <c r="W2062" t="s">
        <v>214</v>
      </c>
      <c r="X2062">
        <v>0</v>
      </c>
    </row>
    <row r="2063" spans="1:24" x14ac:dyDescent="0.25">
      <c r="A2063">
        <v>2736</v>
      </c>
      <c r="B2063" t="s">
        <v>5036</v>
      </c>
      <c r="C2063" t="s">
        <v>5037</v>
      </c>
      <c r="D2063" t="s">
        <v>256</v>
      </c>
      <c r="G2063" s="2">
        <v>41183</v>
      </c>
      <c r="H2063" s="2">
        <v>43861</v>
      </c>
      <c r="I2063" t="s">
        <v>226</v>
      </c>
      <c r="J2063" t="s">
        <v>211</v>
      </c>
      <c r="K2063" t="s">
        <v>5012</v>
      </c>
      <c r="L2063" t="s">
        <v>213</v>
      </c>
      <c r="O2063">
        <v>0</v>
      </c>
      <c r="Q2063" s="2"/>
      <c r="S2063">
        <v>0</v>
      </c>
      <c r="T2063" t="s">
        <v>213</v>
      </c>
      <c r="W2063" t="s">
        <v>214</v>
      </c>
      <c r="X2063">
        <v>0</v>
      </c>
    </row>
    <row r="2064" spans="1:24" x14ac:dyDescent="0.25">
      <c r="A2064">
        <v>2737</v>
      </c>
      <c r="B2064" t="s">
        <v>5038</v>
      </c>
      <c r="C2064" t="s">
        <v>5039</v>
      </c>
      <c r="D2064" t="s">
        <v>210</v>
      </c>
      <c r="G2064" s="2">
        <v>41183</v>
      </c>
      <c r="H2064" s="2">
        <v>43861</v>
      </c>
      <c r="J2064" t="s">
        <v>211</v>
      </c>
      <c r="K2064" t="s">
        <v>5012</v>
      </c>
      <c r="L2064" t="s">
        <v>213</v>
      </c>
      <c r="O2064">
        <v>0</v>
      </c>
      <c r="Q2064" s="2"/>
      <c r="S2064">
        <v>0</v>
      </c>
      <c r="T2064" t="s">
        <v>213</v>
      </c>
      <c r="W2064" t="s">
        <v>214</v>
      </c>
      <c r="X2064">
        <v>0</v>
      </c>
    </row>
    <row r="2065" spans="1:24" x14ac:dyDescent="0.25">
      <c r="A2065">
        <v>2738</v>
      </c>
      <c r="B2065" t="s">
        <v>5040</v>
      </c>
      <c r="C2065" t="s">
        <v>5041</v>
      </c>
      <c r="D2065" t="s">
        <v>241</v>
      </c>
      <c r="G2065" s="2">
        <v>41183</v>
      </c>
      <c r="H2065" s="2">
        <v>43861</v>
      </c>
      <c r="I2065" t="s">
        <v>226</v>
      </c>
      <c r="J2065" t="s">
        <v>211</v>
      </c>
      <c r="K2065" t="s">
        <v>5012</v>
      </c>
      <c r="L2065" t="s">
        <v>213</v>
      </c>
      <c r="O2065">
        <v>0</v>
      </c>
      <c r="Q2065" s="2"/>
      <c r="S2065">
        <v>0</v>
      </c>
      <c r="T2065" t="s">
        <v>213</v>
      </c>
      <c r="W2065" t="s">
        <v>214</v>
      </c>
      <c r="X2065">
        <v>0</v>
      </c>
    </row>
    <row r="2066" spans="1:24" x14ac:dyDescent="0.25">
      <c r="A2066">
        <v>2739</v>
      </c>
      <c r="B2066" t="s">
        <v>5042</v>
      </c>
      <c r="C2066" t="s">
        <v>5043</v>
      </c>
      <c r="D2066" t="s">
        <v>311</v>
      </c>
      <c r="G2066" s="2">
        <v>41183</v>
      </c>
      <c r="H2066" s="2">
        <v>43861</v>
      </c>
      <c r="I2066" t="s">
        <v>226</v>
      </c>
      <c r="J2066" t="s">
        <v>211</v>
      </c>
      <c r="K2066" t="s">
        <v>5012</v>
      </c>
      <c r="L2066" t="s">
        <v>213</v>
      </c>
      <c r="O2066">
        <v>6642</v>
      </c>
      <c r="Q2066" s="2"/>
      <c r="S2066">
        <v>0</v>
      </c>
      <c r="T2066" t="s">
        <v>213</v>
      </c>
      <c r="W2066" t="s">
        <v>214</v>
      </c>
      <c r="X2066">
        <v>0</v>
      </c>
    </row>
    <row r="2067" spans="1:24" x14ac:dyDescent="0.25">
      <c r="A2067">
        <v>2740</v>
      </c>
      <c r="B2067" t="s">
        <v>5044</v>
      </c>
      <c r="C2067" t="s">
        <v>5045</v>
      </c>
      <c r="D2067" t="s">
        <v>297</v>
      </c>
      <c r="G2067" s="2">
        <v>41183</v>
      </c>
      <c r="H2067" s="2">
        <v>43861</v>
      </c>
      <c r="I2067" t="s">
        <v>226</v>
      </c>
      <c r="J2067" t="s">
        <v>211</v>
      </c>
      <c r="K2067" t="s">
        <v>5012</v>
      </c>
      <c r="L2067" t="s">
        <v>213</v>
      </c>
      <c r="O2067">
        <v>0</v>
      </c>
      <c r="Q2067" s="2"/>
      <c r="S2067">
        <v>0</v>
      </c>
      <c r="T2067" t="s">
        <v>213</v>
      </c>
      <c r="W2067" t="s">
        <v>214</v>
      </c>
      <c r="X2067">
        <v>0</v>
      </c>
    </row>
    <row r="2068" spans="1:24" x14ac:dyDescent="0.25">
      <c r="A2068">
        <v>2741</v>
      </c>
      <c r="B2068" t="s">
        <v>5046</v>
      </c>
      <c r="C2068" t="s">
        <v>5047</v>
      </c>
      <c r="D2068" t="s">
        <v>338</v>
      </c>
      <c r="G2068" s="2">
        <v>41183</v>
      </c>
      <c r="H2068" s="2">
        <v>43861</v>
      </c>
      <c r="I2068" t="s">
        <v>226</v>
      </c>
      <c r="J2068" t="s">
        <v>211</v>
      </c>
      <c r="K2068" t="s">
        <v>5012</v>
      </c>
      <c r="L2068" t="s">
        <v>213</v>
      </c>
      <c r="O2068">
        <v>0</v>
      </c>
      <c r="Q2068" s="2"/>
      <c r="S2068">
        <v>0</v>
      </c>
      <c r="T2068" t="s">
        <v>213</v>
      </c>
      <c r="W2068" t="s">
        <v>214</v>
      </c>
      <c r="X2068">
        <v>0</v>
      </c>
    </row>
    <row r="2069" spans="1:24" x14ac:dyDescent="0.25">
      <c r="A2069">
        <v>2742</v>
      </c>
      <c r="B2069" t="s">
        <v>5048</v>
      </c>
      <c r="C2069" t="s">
        <v>5049</v>
      </c>
      <c r="D2069" t="s">
        <v>656</v>
      </c>
      <c r="G2069" s="2">
        <v>41183</v>
      </c>
      <c r="H2069" s="2">
        <v>43861</v>
      </c>
      <c r="I2069" t="s">
        <v>226</v>
      </c>
      <c r="J2069" t="s">
        <v>211</v>
      </c>
      <c r="K2069" t="s">
        <v>5012</v>
      </c>
      <c r="L2069" t="s">
        <v>213</v>
      </c>
      <c r="O2069">
        <v>0</v>
      </c>
      <c r="Q2069" s="2"/>
      <c r="S2069">
        <v>0</v>
      </c>
      <c r="T2069" t="s">
        <v>213</v>
      </c>
      <c r="W2069" t="s">
        <v>214</v>
      </c>
      <c r="X2069">
        <v>0</v>
      </c>
    </row>
    <row r="2070" spans="1:24" x14ac:dyDescent="0.25">
      <c r="A2070">
        <v>2743</v>
      </c>
      <c r="B2070" t="s">
        <v>5050</v>
      </c>
      <c r="C2070" t="s">
        <v>5051</v>
      </c>
      <c r="D2070" t="s">
        <v>251</v>
      </c>
      <c r="G2070" s="2">
        <v>41183</v>
      </c>
      <c r="H2070" s="2">
        <v>42736</v>
      </c>
      <c r="I2070" t="s">
        <v>226</v>
      </c>
      <c r="J2070" t="s">
        <v>211</v>
      </c>
      <c r="K2070" t="s">
        <v>5052</v>
      </c>
      <c r="L2070" t="s">
        <v>213</v>
      </c>
      <c r="O2070">
        <v>0</v>
      </c>
      <c r="Q2070" s="2"/>
      <c r="S2070">
        <v>0</v>
      </c>
      <c r="T2070" t="s">
        <v>213</v>
      </c>
      <c r="W2070" t="s">
        <v>214</v>
      </c>
      <c r="X2070">
        <v>0</v>
      </c>
    </row>
    <row r="2071" spans="1:24" x14ac:dyDescent="0.25">
      <c r="A2071">
        <v>2756</v>
      </c>
      <c r="B2071" t="s">
        <v>5053</v>
      </c>
      <c r="C2071" t="s">
        <v>5054</v>
      </c>
      <c r="D2071" t="s">
        <v>241</v>
      </c>
      <c r="G2071" s="2">
        <v>41061</v>
      </c>
      <c r="H2071" s="2">
        <v>42035</v>
      </c>
      <c r="I2071" t="s">
        <v>226</v>
      </c>
      <c r="J2071" t="s">
        <v>211</v>
      </c>
      <c r="K2071" t="s">
        <v>4576</v>
      </c>
      <c r="L2071" t="s">
        <v>213</v>
      </c>
      <c r="M2071" t="s">
        <v>1241</v>
      </c>
      <c r="O2071">
        <v>0</v>
      </c>
      <c r="Q2071" s="2"/>
      <c r="S2071">
        <v>0</v>
      </c>
      <c r="T2071" t="s">
        <v>213</v>
      </c>
      <c r="W2071" t="s">
        <v>214</v>
      </c>
      <c r="X2071">
        <v>0</v>
      </c>
    </row>
    <row r="2072" spans="1:24" x14ac:dyDescent="0.25">
      <c r="A2072">
        <v>2745</v>
      </c>
      <c r="B2072" t="s">
        <v>5055</v>
      </c>
      <c r="C2072" t="s">
        <v>5056</v>
      </c>
      <c r="D2072" t="s">
        <v>248</v>
      </c>
      <c r="G2072" s="2">
        <v>41183</v>
      </c>
      <c r="H2072" s="2">
        <v>42736</v>
      </c>
      <c r="I2072" t="s">
        <v>226</v>
      </c>
      <c r="J2072" t="s">
        <v>211</v>
      </c>
      <c r="K2072" t="s">
        <v>5052</v>
      </c>
      <c r="L2072" t="s">
        <v>213</v>
      </c>
      <c r="O2072">
        <v>0</v>
      </c>
      <c r="Q2072" s="2"/>
      <c r="S2072">
        <v>0</v>
      </c>
      <c r="T2072" t="s">
        <v>213</v>
      </c>
      <c r="W2072" t="s">
        <v>214</v>
      </c>
      <c r="X2072">
        <v>0</v>
      </c>
    </row>
    <row r="2073" spans="1:24" x14ac:dyDescent="0.25">
      <c r="A2073">
        <v>2746</v>
      </c>
      <c r="B2073" t="s">
        <v>5057</v>
      </c>
      <c r="C2073" t="s">
        <v>5058</v>
      </c>
      <c r="D2073" t="s">
        <v>256</v>
      </c>
      <c r="G2073" s="2">
        <v>41183</v>
      </c>
      <c r="H2073" s="2">
        <v>42736</v>
      </c>
      <c r="I2073" t="s">
        <v>226</v>
      </c>
      <c r="J2073" t="s">
        <v>211</v>
      </c>
      <c r="K2073" t="s">
        <v>5052</v>
      </c>
      <c r="L2073" t="s">
        <v>213</v>
      </c>
      <c r="O2073">
        <v>0</v>
      </c>
      <c r="Q2073" s="2"/>
      <c r="S2073">
        <v>0</v>
      </c>
      <c r="T2073" t="s">
        <v>213</v>
      </c>
      <c r="W2073" t="s">
        <v>214</v>
      </c>
      <c r="X2073">
        <v>0</v>
      </c>
    </row>
    <row r="2074" spans="1:24" x14ac:dyDescent="0.25">
      <c r="A2074">
        <v>2747</v>
      </c>
      <c r="B2074" t="s">
        <v>5059</v>
      </c>
      <c r="C2074" t="s">
        <v>5060</v>
      </c>
      <c r="D2074" t="s">
        <v>210</v>
      </c>
      <c r="G2074" s="2">
        <v>41183</v>
      </c>
      <c r="H2074" s="2">
        <v>42736</v>
      </c>
      <c r="J2074" t="s">
        <v>211</v>
      </c>
      <c r="K2074" t="s">
        <v>5052</v>
      </c>
      <c r="L2074" t="s">
        <v>213</v>
      </c>
      <c r="O2074">
        <v>0</v>
      </c>
      <c r="Q2074" s="2"/>
      <c r="S2074">
        <v>0</v>
      </c>
      <c r="T2074" t="s">
        <v>213</v>
      </c>
      <c r="W2074" t="s">
        <v>214</v>
      </c>
      <c r="X2074">
        <v>0</v>
      </c>
    </row>
    <row r="2075" spans="1:24" x14ac:dyDescent="0.25">
      <c r="A2075">
        <v>2748</v>
      </c>
      <c r="B2075" t="s">
        <v>5061</v>
      </c>
      <c r="C2075" t="s">
        <v>5062</v>
      </c>
      <c r="D2075" t="s">
        <v>251</v>
      </c>
      <c r="G2075" s="2">
        <v>43101</v>
      </c>
      <c r="H2075" s="2">
        <v>43738</v>
      </c>
      <c r="I2075" t="s">
        <v>226</v>
      </c>
      <c r="J2075" t="s">
        <v>211</v>
      </c>
      <c r="K2075" t="s">
        <v>5063</v>
      </c>
      <c r="L2075" t="s">
        <v>213</v>
      </c>
      <c r="O2075">
        <v>0</v>
      </c>
      <c r="Q2075" s="2">
        <v>41183</v>
      </c>
      <c r="S2075">
        <v>0</v>
      </c>
      <c r="T2075" t="s">
        <v>213</v>
      </c>
      <c r="W2075" t="s">
        <v>214</v>
      </c>
      <c r="X2075">
        <v>0</v>
      </c>
    </row>
    <row r="2076" spans="1:24" x14ac:dyDescent="0.25">
      <c r="A2076">
        <v>2757</v>
      </c>
      <c r="B2076" t="s">
        <v>5064</v>
      </c>
      <c r="C2076" t="s">
        <v>5065</v>
      </c>
      <c r="D2076" t="s">
        <v>241</v>
      </c>
      <c r="G2076" s="2">
        <v>31398</v>
      </c>
      <c r="H2076" s="2">
        <v>43312</v>
      </c>
      <c r="I2076" t="s">
        <v>226</v>
      </c>
      <c r="J2076" t="s">
        <v>211</v>
      </c>
      <c r="K2076" t="s">
        <v>4581</v>
      </c>
      <c r="L2076" t="s">
        <v>213</v>
      </c>
      <c r="M2076" t="s">
        <v>1241</v>
      </c>
      <c r="O2076">
        <v>0</v>
      </c>
      <c r="Q2076" s="2"/>
      <c r="S2076">
        <v>0</v>
      </c>
      <c r="T2076" t="s">
        <v>213</v>
      </c>
      <c r="W2076" t="s">
        <v>214</v>
      </c>
      <c r="X2076">
        <v>0</v>
      </c>
    </row>
    <row r="2077" spans="1:24" x14ac:dyDescent="0.25">
      <c r="A2077">
        <v>2750</v>
      </c>
      <c r="B2077" t="s">
        <v>5066</v>
      </c>
      <c r="C2077" t="s">
        <v>5067</v>
      </c>
      <c r="D2077" t="s">
        <v>248</v>
      </c>
      <c r="G2077" s="2">
        <v>43101</v>
      </c>
      <c r="H2077" s="2">
        <v>43738</v>
      </c>
      <c r="I2077" t="s">
        <v>226</v>
      </c>
      <c r="J2077" t="s">
        <v>211</v>
      </c>
      <c r="K2077" t="s">
        <v>5063</v>
      </c>
      <c r="L2077" t="s">
        <v>213</v>
      </c>
      <c r="O2077">
        <v>0</v>
      </c>
      <c r="Q2077" s="2">
        <v>41183</v>
      </c>
      <c r="S2077">
        <v>0</v>
      </c>
      <c r="T2077" t="s">
        <v>213</v>
      </c>
      <c r="W2077" t="s">
        <v>214</v>
      </c>
      <c r="X2077">
        <v>0</v>
      </c>
    </row>
    <row r="2078" spans="1:24" x14ac:dyDescent="0.25">
      <c r="A2078">
        <v>2751</v>
      </c>
      <c r="B2078" t="s">
        <v>5068</v>
      </c>
      <c r="C2078" t="s">
        <v>5069</v>
      </c>
      <c r="D2078" t="s">
        <v>241</v>
      </c>
      <c r="G2078" s="2">
        <v>43101</v>
      </c>
      <c r="H2078" s="2">
        <v>43738</v>
      </c>
      <c r="I2078" t="s">
        <v>226</v>
      </c>
      <c r="J2078" t="s">
        <v>211</v>
      </c>
      <c r="K2078" t="s">
        <v>5063</v>
      </c>
      <c r="L2078" t="s">
        <v>213</v>
      </c>
      <c r="O2078">
        <v>0</v>
      </c>
      <c r="Q2078" s="2">
        <v>41183</v>
      </c>
      <c r="S2078">
        <v>0</v>
      </c>
      <c r="T2078" t="s">
        <v>213</v>
      </c>
      <c r="W2078" t="s">
        <v>214</v>
      </c>
      <c r="X2078">
        <v>0</v>
      </c>
    </row>
    <row r="2079" spans="1:24" x14ac:dyDescent="0.25">
      <c r="A2079">
        <v>2752</v>
      </c>
      <c r="B2079" t="s">
        <v>5070</v>
      </c>
      <c r="C2079" t="s">
        <v>5071</v>
      </c>
      <c r="D2079" t="s">
        <v>256</v>
      </c>
      <c r="G2079" s="2">
        <v>43101</v>
      </c>
      <c r="H2079" s="2">
        <v>43738</v>
      </c>
      <c r="I2079" t="s">
        <v>226</v>
      </c>
      <c r="J2079" t="s">
        <v>211</v>
      </c>
      <c r="K2079" t="s">
        <v>5063</v>
      </c>
      <c r="L2079" t="s">
        <v>213</v>
      </c>
      <c r="O2079">
        <v>0</v>
      </c>
      <c r="Q2079" s="2">
        <v>41183</v>
      </c>
      <c r="S2079">
        <v>0</v>
      </c>
      <c r="T2079" t="s">
        <v>213</v>
      </c>
      <c r="W2079" t="s">
        <v>214</v>
      </c>
      <c r="X2079">
        <v>0</v>
      </c>
    </row>
    <row r="2080" spans="1:24" x14ac:dyDescent="0.25">
      <c r="A2080">
        <v>2753</v>
      </c>
      <c r="B2080" t="s">
        <v>5072</v>
      </c>
      <c r="C2080" t="s">
        <v>5073</v>
      </c>
      <c r="D2080" t="s">
        <v>210</v>
      </c>
      <c r="G2080" s="2">
        <v>43101</v>
      </c>
      <c r="H2080" s="2">
        <v>43738</v>
      </c>
      <c r="J2080" t="s">
        <v>211</v>
      </c>
      <c r="K2080" t="s">
        <v>5063</v>
      </c>
      <c r="L2080" t="s">
        <v>213</v>
      </c>
      <c r="O2080">
        <v>0</v>
      </c>
      <c r="Q2080" s="2">
        <v>41183</v>
      </c>
      <c r="S2080">
        <v>0</v>
      </c>
      <c r="T2080" t="s">
        <v>213</v>
      </c>
      <c r="W2080" t="s">
        <v>214</v>
      </c>
      <c r="X2080">
        <v>0</v>
      </c>
    </row>
    <row r="2081" spans="1:24" x14ac:dyDescent="0.25">
      <c r="A2081">
        <v>2754</v>
      </c>
      <c r="B2081" t="s">
        <v>5074</v>
      </c>
      <c r="C2081" t="s">
        <v>5075</v>
      </c>
      <c r="D2081" t="s">
        <v>241</v>
      </c>
      <c r="G2081" s="2">
        <v>41183</v>
      </c>
      <c r="H2081" s="2">
        <v>42736</v>
      </c>
      <c r="I2081" t="s">
        <v>226</v>
      </c>
      <c r="J2081" t="s">
        <v>211</v>
      </c>
      <c r="K2081" t="s">
        <v>5052</v>
      </c>
      <c r="L2081" t="s">
        <v>213</v>
      </c>
      <c r="O2081">
        <v>0</v>
      </c>
      <c r="Q2081" s="2"/>
      <c r="S2081">
        <v>0</v>
      </c>
      <c r="T2081" t="s">
        <v>213</v>
      </c>
      <c r="W2081" t="s">
        <v>214</v>
      </c>
      <c r="X2081">
        <v>0</v>
      </c>
    </row>
    <row r="2082" spans="1:24" x14ac:dyDescent="0.25">
      <c r="A2082">
        <v>2755</v>
      </c>
      <c r="B2082" t="s">
        <v>5076</v>
      </c>
      <c r="C2082" t="s">
        <v>5077</v>
      </c>
      <c r="D2082" t="s">
        <v>3139</v>
      </c>
      <c r="G2082" s="2">
        <v>39401</v>
      </c>
      <c r="H2082" s="2">
        <v>42035</v>
      </c>
      <c r="J2082" t="s">
        <v>211</v>
      </c>
      <c r="K2082" t="s">
        <v>734</v>
      </c>
      <c r="L2082" t="s">
        <v>213</v>
      </c>
      <c r="O2082">
        <v>0</v>
      </c>
      <c r="Q2082" s="2"/>
      <c r="S2082">
        <v>0</v>
      </c>
      <c r="T2082" t="s">
        <v>213</v>
      </c>
      <c r="W2082" t="s">
        <v>214</v>
      </c>
      <c r="X2082">
        <v>0</v>
      </c>
    </row>
    <row r="2083" spans="1:24" x14ac:dyDescent="0.25">
      <c r="A2083">
        <v>2759</v>
      </c>
      <c r="B2083" t="s">
        <v>5078</v>
      </c>
      <c r="C2083" t="s">
        <v>5079</v>
      </c>
      <c r="D2083" t="s">
        <v>245</v>
      </c>
      <c r="G2083" s="2">
        <v>40909</v>
      </c>
      <c r="H2083" s="2">
        <v>41182</v>
      </c>
      <c r="I2083" t="s">
        <v>226</v>
      </c>
      <c r="J2083" t="s">
        <v>211</v>
      </c>
      <c r="K2083" t="s">
        <v>3087</v>
      </c>
      <c r="L2083" t="s">
        <v>213</v>
      </c>
      <c r="O2083">
        <v>1488</v>
      </c>
      <c r="Q2083" s="2"/>
      <c r="S2083">
        <v>0</v>
      </c>
      <c r="T2083" t="s">
        <v>213</v>
      </c>
      <c r="W2083" t="s">
        <v>214</v>
      </c>
      <c r="X2083">
        <v>0</v>
      </c>
    </row>
    <row r="2084" spans="1:24" x14ac:dyDescent="0.25">
      <c r="A2084">
        <v>2760</v>
      </c>
      <c r="B2084" t="s">
        <v>5080</v>
      </c>
      <c r="C2084" t="s">
        <v>5081</v>
      </c>
      <c r="D2084" t="s">
        <v>245</v>
      </c>
      <c r="G2084" s="2">
        <v>40909</v>
      </c>
      <c r="H2084" s="2">
        <v>42460</v>
      </c>
      <c r="I2084" t="s">
        <v>226</v>
      </c>
      <c r="J2084" t="s">
        <v>211</v>
      </c>
      <c r="K2084" t="s">
        <v>3094</v>
      </c>
      <c r="L2084" t="s">
        <v>213</v>
      </c>
      <c r="O2084">
        <v>1488</v>
      </c>
      <c r="Q2084" s="2"/>
      <c r="S2084">
        <v>0</v>
      </c>
      <c r="T2084" t="s">
        <v>213</v>
      </c>
      <c r="W2084" t="s">
        <v>214</v>
      </c>
      <c r="X2084">
        <v>0</v>
      </c>
    </row>
    <row r="2085" spans="1:24" x14ac:dyDescent="0.25">
      <c r="A2085">
        <v>2761</v>
      </c>
      <c r="B2085" t="s">
        <v>5082</v>
      </c>
      <c r="C2085" t="s">
        <v>5083</v>
      </c>
      <c r="D2085" t="s">
        <v>245</v>
      </c>
      <c r="G2085" s="2">
        <v>40909</v>
      </c>
      <c r="H2085" s="2">
        <v>41882</v>
      </c>
      <c r="I2085" t="s">
        <v>226</v>
      </c>
      <c r="J2085" t="s">
        <v>211</v>
      </c>
      <c r="K2085" t="s">
        <v>4145</v>
      </c>
      <c r="L2085" t="s">
        <v>213</v>
      </c>
      <c r="O2085">
        <v>1488</v>
      </c>
      <c r="Q2085" s="2"/>
      <c r="S2085">
        <v>0</v>
      </c>
      <c r="T2085" t="s">
        <v>213</v>
      </c>
      <c r="W2085" t="s">
        <v>214</v>
      </c>
      <c r="X2085">
        <v>0</v>
      </c>
    </row>
    <row r="2086" spans="1:24" x14ac:dyDescent="0.25">
      <c r="A2086">
        <v>2762</v>
      </c>
      <c r="B2086" t="s">
        <v>5084</v>
      </c>
      <c r="C2086" t="s">
        <v>5085</v>
      </c>
      <c r="D2086" t="s">
        <v>245</v>
      </c>
      <c r="G2086" s="2">
        <v>40909</v>
      </c>
      <c r="H2086" s="2">
        <v>42460</v>
      </c>
      <c r="I2086" t="s">
        <v>226</v>
      </c>
      <c r="J2086" t="s">
        <v>211</v>
      </c>
      <c r="K2086" t="s">
        <v>4167</v>
      </c>
      <c r="L2086" t="s">
        <v>213</v>
      </c>
      <c r="O2086">
        <v>1488</v>
      </c>
      <c r="Q2086" s="2"/>
      <c r="S2086">
        <v>0</v>
      </c>
      <c r="T2086" t="s">
        <v>213</v>
      </c>
      <c r="W2086" t="s">
        <v>214</v>
      </c>
      <c r="X2086">
        <v>0</v>
      </c>
    </row>
    <row r="2087" spans="1:24" x14ac:dyDescent="0.25">
      <c r="A2087">
        <v>2763</v>
      </c>
      <c r="B2087" t="s">
        <v>5086</v>
      </c>
      <c r="C2087" t="s">
        <v>5087</v>
      </c>
      <c r="D2087" t="s">
        <v>245</v>
      </c>
      <c r="G2087" s="2">
        <v>40909</v>
      </c>
      <c r="H2087" s="2">
        <v>41882</v>
      </c>
      <c r="I2087" t="s">
        <v>226</v>
      </c>
      <c r="J2087" t="s">
        <v>211</v>
      </c>
      <c r="K2087" t="s">
        <v>4178</v>
      </c>
      <c r="L2087" t="s">
        <v>213</v>
      </c>
      <c r="O2087">
        <v>1488</v>
      </c>
      <c r="Q2087" s="2"/>
      <c r="S2087">
        <v>0</v>
      </c>
      <c r="T2087" t="s">
        <v>213</v>
      </c>
      <c r="W2087" t="s">
        <v>214</v>
      </c>
      <c r="X2087">
        <v>0</v>
      </c>
    </row>
    <row r="2088" spans="1:24" x14ac:dyDescent="0.25">
      <c r="A2088">
        <v>2764</v>
      </c>
      <c r="B2088" t="s">
        <v>5088</v>
      </c>
      <c r="C2088" t="s">
        <v>5089</v>
      </c>
      <c r="D2088" t="s">
        <v>245</v>
      </c>
      <c r="G2088" s="2">
        <v>40731</v>
      </c>
      <c r="H2088" s="2">
        <v>41578</v>
      </c>
      <c r="I2088" t="s">
        <v>226</v>
      </c>
      <c r="J2088" t="s">
        <v>211</v>
      </c>
      <c r="K2088" t="s">
        <v>2935</v>
      </c>
      <c r="L2088" t="s">
        <v>213</v>
      </c>
      <c r="O2088">
        <v>1633</v>
      </c>
      <c r="Q2088" s="2"/>
      <c r="S2088">
        <v>0</v>
      </c>
      <c r="T2088" t="s">
        <v>213</v>
      </c>
      <c r="W2088" t="s">
        <v>214</v>
      </c>
      <c r="X2088">
        <v>0</v>
      </c>
    </row>
    <row r="2089" spans="1:24" x14ac:dyDescent="0.25">
      <c r="A2089">
        <v>2765</v>
      </c>
      <c r="B2089" t="s">
        <v>5090</v>
      </c>
      <c r="C2089" t="s">
        <v>5091</v>
      </c>
      <c r="D2089" t="s">
        <v>245</v>
      </c>
      <c r="G2089" s="2">
        <v>40731</v>
      </c>
      <c r="H2089" s="2">
        <v>41578</v>
      </c>
      <c r="I2089" t="s">
        <v>226</v>
      </c>
      <c r="J2089" t="s">
        <v>211</v>
      </c>
      <c r="K2089" t="s">
        <v>2949</v>
      </c>
      <c r="L2089" t="s">
        <v>213</v>
      </c>
      <c r="O2089">
        <v>1633</v>
      </c>
      <c r="Q2089" s="2"/>
      <c r="S2089">
        <v>0</v>
      </c>
      <c r="T2089" t="s">
        <v>213</v>
      </c>
      <c r="W2089" t="s">
        <v>214</v>
      </c>
      <c r="X2089">
        <v>0</v>
      </c>
    </row>
    <row r="2090" spans="1:24" x14ac:dyDescent="0.25">
      <c r="A2090">
        <v>2766</v>
      </c>
      <c r="B2090" t="s">
        <v>5092</v>
      </c>
      <c r="C2090" t="s">
        <v>5093</v>
      </c>
      <c r="D2090" t="s">
        <v>245</v>
      </c>
      <c r="G2090" s="2">
        <v>40909</v>
      </c>
      <c r="H2090" s="2">
        <v>42643</v>
      </c>
      <c r="I2090" t="s">
        <v>226</v>
      </c>
      <c r="J2090" t="s">
        <v>211</v>
      </c>
      <c r="K2090" t="s">
        <v>1214</v>
      </c>
      <c r="L2090" t="s">
        <v>213</v>
      </c>
      <c r="O2090">
        <v>33</v>
      </c>
      <c r="Q2090" s="2"/>
      <c r="S2090">
        <v>0</v>
      </c>
      <c r="T2090" t="s">
        <v>213</v>
      </c>
      <c r="W2090" t="s">
        <v>214</v>
      </c>
      <c r="X2090">
        <v>0</v>
      </c>
    </row>
    <row r="2091" spans="1:24" x14ac:dyDescent="0.25">
      <c r="A2091">
        <v>2767</v>
      </c>
      <c r="B2091" t="s">
        <v>5094</v>
      </c>
      <c r="C2091" t="s">
        <v>5095</v>
      </c>
      <c r="D2091" t="s">
        <v>245</v>
      </c>
      <c r="G2091" s="2">
        <v>40909</v>
      </c>
      <c r="H2091" s="2">
        <v>41882</v>
      </c>
      <c r="I2091" t="s">
        <v>226</v>
      </c>
      <c r="J2091" t="s">
        <v>211</v>
      </c>
      <c r="K2091" t="s">
        <v>483</v>
      </c>
      <c r="L2091" t="s">
        <v>213</v>
      </c>
      <c r="O2091">
        <v>33</v>
      </c>
      <c r="Q2091" s="2"/>
      <c r="S2091">
        <v>0</v>
      </c>
      <c r="T2091" t="s">
        <v>213</v>
      </c>
      <c r="W2091" t="s">
        <v>214</v>
      </c>
      <c r="X2091">
        <v>0</v>
      </c>
    </row>
    <row r="2092" spans="1:24" x14ac:dyDescent="0.25">
      <c r="A2092">
        <v>2768</v>
      </c>
      <c r="B2092" t="s">
        <v>5096</v>
      </c>
      <c r="C2092" t="s">
        <v>5097</v>
      </c>
      <c r="D2092" t="s">
        <v>245</v>
      </c>
      <c r="G2092" s="2">
        <v>41183</v>
      </c>
      <c r="H2092" s="2">
        <v>42736</v>
      </c>
      <c r="I2092" t="s">
        <v>226</v>
      </c>
      <c r="J2092" t="s">
        <v>211</v>
      </c>
      <c r="K2092" t="s">
        <v>5052</v>
      </c>
      <c r="L2092" t="s">
        <v>213</v>
      </c>
      <c r="O2092">
        <v>33</v>
      </c>
      <c r="Q2092" s="2"/>
      <c r="S2092">
        <v>0</v>
      </c>
      <c r="T2092" t="s">
        <v>213</v>
      </c>
      <c r="W2092" t="s">
        <v>214</v>
      </c>
      <c r="X2092">
        <v>0</v>
      </c>
    </row>
    <row r="2093" spans="1:24" x14ac:dyDescent="0.25">
      <c r="A2093">
        <v>2769</v>
      </c>
      <c r="B2093" t="s">
        <v>5098</v>
      </c>
      <c r="C2093" t="s">
        <v>5099</v>
      </c>
      <c r="D2093" t="s">
        <v>245</v>
      </c>
      <c r="G2093" s="2">
        <v>43101</v>
      </c>
      <c r="H2093" s="2">
        <v>43738</v>
      </c>
      <c r="I2093" t="s">
        <v>226</v>
      </c>
      <c r="J2093" t="s">
        <v>211</v>
      </c>
      <c r="K2093" t="s">
        <v>5063</v>
      </c>
      <c r="L2093" t="s">
        <v>213</v>
      </c>
      <c r="O2093">
        <v>33</v>
      </c>
      <c r="Q2093" s="2"/>
      <c r="S2093">
        <v>0</v>
      </c>
      <c r="T2093" t="s">
        <v>213</v>
      </c>
      <c r="W2093" t="s">
        <v>214</v>
      </c>
      <c r="X2093">
        <v>0</v>
      </c>
    </row>
    <row r="2094" spans="1:24" x14ac:dyDescent="0.25">
      <c r="A2094">
        <v>2770</v>
      </c>
      <c r="B2094" t="s">
        <v>5100</v>
      </c>
      <c r="C2094" t="s">
        <v>5101</v>
      </c>
      <c r="D2094" t="s">
        <v>245</v>
      </c>
      <c r="G2094" s="2">
        <v>40909</v>
      </c>
      <c r="H2094" s="2">
        <v>41455</v>
      </c>
      <c r="I2094" t="s">
        <v>226</v>
      </c>
      <c r="J2094" t="s">
        <v>211</v>
      </c>
      <c r="K2094" t="s">
        <v>4078</v>
      </c>
      <c r="L2094" t="s">
        <v>213</v>
      </c>
      <c r="O2094">
        <v>1463</v>
      </c>
      <c r="Q2094" s="2"/>
      <c r="S2094">
        <v>0</v>
      </c>
      <c r="T2094" t="s">
        <v>213</v>
      </c>
      <c r="W2094" t="s">
        <v>214</v>
      </c>
      <c r="X2094">
        <v>0</v>
      </c>
    </row>
    <row r="2095" spans="1:24" x14ac:dyDescent="0.25">
      <c r="A2095">
        <v>2771</v>
      </c>
      <c r="B2095" t="s">
        <v>5102</v>
      </c>
      <c r="C2095" t="s">
        <v>5103</v>
      </c>
      <c r="D2095" t="s">
        <v>245</v>
      </c>
      <c r="G2095" s="2">
        <v>40909</v>
      </c>
      <c r="H2095" s="2">
        <v>41455</v>
      </c>
      <c r="I2095" t="s">
        <v>226</v>
      </c>
      <c r="J2095" t="s">
        <v>211</v>
      </c>
      <c r="K2095" t="s">
        <v>4089</v>
      </c>
      <c r="L2095" t="s">
        <v>213</v>
      </c>
      <c r="O2095">
        <v>1463</v>
      </c>
      <c r="Q2095" s="2"/>
      <c r="S2095">
        <v>0</v>
      </c>
      <c r="T2095" t="s">
        <v>213</v>
      </c>
      <c r="W2095" t="s">
        <v>214</v>
      </c>
      <c r="X2095">
        <v>0</v>
      </c>
    </row>
    <row r="2096" spans="1:24" x14ac:dyDescent="0.25">
      <c r="A2096">
        <v>2772</v>
      </c>
      <c r="B2096" t="s">
        <v>5104</v>
      </c>
      <c r="C2096" t="s">
        <v>5105</v>
      </c>
      <c r="D2096" t="s">
        <v>245</v>
      </c>
      <c r="G2096" s="2">
        <v>40909</v>
      </c>
      <c r="H2096" s="2">
        <v>42736</v>
      </c>
      <c r="I2096" t="s">
        <v>226</v>
      </c>
      <c r="J2096" t="s">
        <v>211</v>
      </c>
      <c r="K2096" t="s">
        <v>1483</v>
      </c>
      <c r="L2096" t="s">
        <v>213</v>
      </c>
      <c r="O2096">
        <v>4497</v>
      </c>
      <c r="Q2096" s="2"/>
      <c r="S2096">
        <v>0</v>
      </c>
      <c r="T2096" t="s">
        <v>213</v>
      </c>
      <c r="W2096" t="s">
        <v>214</v>
      </c>
      <c r="X2096">
        <v>0</v>
      </c>
    </row>
    <row r="2097" spans="1:24" x14ac:dyDescent="0.25">
      <c r="A2097">
        <v>2773</v>
      </c>
      <c r="B2097" t="s">
        <v>5106</v>
      </c>
      <c r="C2097" t="s">
        <v>5107</v>
      </c>
      <c r="D2097" t="s">
        <v>245</v>
      </c>
      <c r="G2097" s="2">
        <v>42736</v>
      </c>
      <c r="H2097" s="2">
        <v>43951</v>
      </c>
      <c r="I2097" t="s">
        <v>226</v>
      </c>
      <c r="J2097" t="s">
        <v>211</v>
      </c>
      <c r="K2097" t="s">
        <v>1503</v>
      </c>
      <c r="L2097" t="s">
        <v>213</v>
      </c>
      <c r="O2097">
        <v>4497</v>
      </c>
      <c r="Q2097" s="2"/>
      <c r="S2097">
        <v>0</v>
      </c>
      <c r="T2097" t="s">
        <v>213</v>
      </c>
      <c r="W2097" t="s">
        <v>214</v>
      </c>
      <c r="X2097">
        <v>0</v>
      </c>
    </row>
    <row r="2098" spans="1:24" x14ac:dyDescent="0.25">
      <c r="A2098">
        <v>2774</v>
      </c>
      <c r="B2098" t="s">
        <v>5108</v>
      </c>
      <c r="C2098" t="s">
        <v>5109</v>
      </c>
      <c r="D2098" t="s">
        <v>245</v>
      </c>
      <c r="G2098" s="2">
        <v>40909</v>
      </c>
      <c r="H2098" s="2">
        <v>42736</v>
      </c>
      <c r="I2098" t="s">
        <v>226</v>
      </c>
      <c r="J2098" t="s">
        <v>211</v>
      </c>
      <c r="K2098" t="s">
        <v>1530</v>
      </c>
      <c r="L2098" t="s">
        <v>213</v>
      </c>
      <c r="O2098">
        <v>1457</v>
      </c>
      <c r="Q2098" s="2"/>
      <c r="S2098">
        <v>0</v>
      </c>
      <c r="T2098" t="s">
        <v>213</v>
      </c>
      <c r="W2098" t="s">
        <v>214</v>
      </c>
      <c r="X2098">
        <v>0</v>
      </c>
    </row>
    <row r="2099" spans="1:24" x14ac:dyDescent="0.25">
      <c r="A2099">
        <v>2775</v>
      </c>
      <c r="B2099" t="s">
        <v>5110</v>
      </c>
      <c r="C2099" t="s">
        <v>5111</v>
      </c>
      <c r="D2099" t="s">
        <v>245</v>
      </c>
      <c r="G2099" s="2">
        <v>42736</v>
      </c>
      <c r="H2099" s="2">
        <v>44804</v>
      </c>
      <c r="I2099" t="s">
        <v>226</v>
      </c>
      <c r="J2099" t="s">
        <v>211</v>
      </c>
      <c r="K2099" t="s">
        <v>1551</v>
      </c>
      <c r="L2099" t="s">
        <v>213</v>
      </c>
      <c r="O2099">
        <v>5148</v>
      </c>
      <c r="Q2099" s="2"/>
      <c r="S2099">
        <v>0</v>
      </c>
      <c r="T2099" t="s">
        <v>213</v>
      </c>
      <c r="W2099" t="s">
        <v>214</v>
      </c>
      <c r="X2099">
        <v>0</v>
      </c>
    </row>
    <row r="2100" spans="1:24" x14ac:dyDescent="0.25">
      <c r="A2100">
        <v>2776</v>
      </c>
      <c r="B2100" t="s">
        <v>5112</v>
      </c>
      <c r="C2100" t="s">
        <v>5113</v>
      </c>
      <c r="D2100" t="s">
        <v>245</v>
      </c>
      <c r="G2100" s="2">
        <v>40909</v>
      </c>
      <c r="H2100" s="2">
        <v>42736</v>
      </c>
      <c r="I2100" t="s">
        <v>226</v>
      </c>
      <c r="J2100" t="s">
        <v>211</v>
      </c>
      <c r="K2100" t="s">
        <v>1618</v>
      </c>
      <c r="L2100" t="s">
        <v>213</v>
      </c>
      <c r="O2100">
        <v>3882</v>
      </c>
      <c r="Q2100" s="2"/>
      <c r="S2100">
        <v>0</v>
      </c>
      <c r="T2100" t="s">
        <v>213</v>
      </c>
      <c r="W2100" t="s">
        <v>214</v>
      </c>
      <c r="X2100">
        <v>0</v>
      </c>
    </row>
    <row r="2101" spans="1:24" x14ac:dyDescent="0.25">
      <c r="A2101">
        <v>2777</v>
      </c>
      <c r="B2101" t="s">
        <v>5114</v>
      </c>
      <c r="C2101" t="s">
        <v>5115</v>
      </c>
      <c r="D2101" t="s">
        <v>245</v>
      </c>
      <c r="G2101" s="2">
        <v>42736</v>
      </c>
      <c r="H2101" s="2">
        <v>43555</v>
      </c>
      <c r="I2101" t="s">
        <v>226</v>
      </c>
      <c r="J2101" t="s">
        <v>211</v>
      </c>
      <c r="K2101" t="s">
        <v>1643</v>
      </c>
      <c r="L2101" t="s">
        <v>213</v>
      </c>
      <c r="O2101">
        <v>3882</v>
      </c>
      <c r="Q2101" s="2"/>
      <c r="S2101">
        <v>0</v>
      </c>
      <c r="T2101" t="s">
        <v>213</v>
      </c>
      <c r="W2101" t="s">
        <v>214</v>
      </c>
      <c r="X2101">
        <v>0</v>
      </c>
    </row>
    <row r="2102" spans="1:24" x14ac:dyDescent="0.25">
      <c r="A2102">
        <v>2778</v>
      </c>
      <c r="B2102" t="s">
        <v>5116</v>
      </c>
      <c r="C2102" t="s">
        <v>5117</v>
      </c>
      <c r="D2102" t="s">
        <v>245</v>
      </c>
      <c r="G2102" s="2">
        <v>40909</v>
      </c>
      <c r="H2102" s="2">
        <v>42736</v>
      </c>
      <c r="I2102" t="s">
        <v>226</v>
      </c>
      <c r="J2102" t="s">
        <v>211</v>
      </c>
      <c r="K2102" t="s">
        <v>4045</v>
      </c>
      <c r="L2102" t="s">
        <v>213</v>
      </c>
      <c r="O2102">
        <v>3827</v>
      </c>
      <c r="Q2102" s="2"/>
      <c r="S2102">
        <v>0</v>
      </c>
      <c r="T2102" t="s">
        <v>213</v>
      </c>
      <c r="W2102" t="s">
        <v>214</v>
      </c>
      <c r="X2102">
        <v>0</v>
      </c>
    </row>
    <row r="2103" spans="1:24" x14ac:dyDescent="0.25">
      <c r="A2103">
        <v>2779</v>
      </c>
      <c r="B2103" t="s">
        <v>5118</v>
      </c>
      <c r="C2103" t="s">
        <v>5119</v>
      </c>
      <c r="D2103" t="s">
        <v>245</v>
      </c>
      <c r="G2103" s="2">
        <v>42736</v>
      </c>
      <c r="H2103" s="2">
        <v>44804</v>
      </c>
      <c r="I2103" t="s">
        <v>226</v>
      </c>
      <c r="J2103" t="s">
        <v>211</v>
      </c>
      <c r="K2103" t="s">
        <v>4056</v>
      </c>
      <c r="L2103" t="s">
        <v>213</v>
      </c>
      <c r="O2103">
        <v>3827</v>
      </c>
      <c r="Q2103" s="2"/>
      <c r="S2103">
        <v>0</v>
      </c>
      <c r="T2103" t="s">
        <v>213</v>
      </c>
      <c r="W2103" t="s">
        <v>214</v>
      </c>
      <c r="X2103">
        <v>0</v>
      </c>
    </row>
    <row r="2104" spans="1:24" x14ac:dyDescent="0.25">
      <c r="A2104">
        <v>2780</v>
      </c>
      <c r="B2104" t="s">
        <v>5120</v>
      </c>
      <c r="C2104" t="s">
        <v>5121</v>
      </c>
      <c r="D2104" t="s">
        <v>245</v>
      </c>
      <c r="G2104" s="2">
        <v>40909</v>
      </c>
      <c r="H2104" s="2">
        <v>42736</v>
      </c>
      <c r="I2104" t="s">
        <v>226</v>
      </c>
      <c r="J2104" t="s">
        <v>211</v>
      </c>
      <c r="K2104" t="s">
        <v>4111</v>
      </c>
      <c r="L2104" t="s">
        <v>213</v>
      </c>
      <c r="O2104">
        <v>2985</v>
      </c>
      <c r="Q2104" s="2"/>
      <c r="S2104">
        <v>0</v>
      </c>
      <c r="T2104" t="s">
        <v>213</v>
      </c>
      <c r="W2104" t="s">
        <v>214</v>
      </c>
      <c r="X2104">
        <v>0</v>
      </c>
    </row>
    <row r="2105" spans="1:24" x14ac:dyDescent="0.25">
      <c r="A2105">
        <v>2781</v>
      </c>
      <c r="B2105" t="s">
        <v>5122</v>
      </c>
      <c r="C2105" t="s">
        <v>5123</v>
      </c>
      <c r="D2105" t="s">
        <v>245</v>
      </c>
      <c r="G2105" s="2">
        <v>42736</v>
      </c>
      <c r="H2105" s="2">
        <v>44804</v>
      </c>
      <c r="I2105" t="s">
        <v>226</v>
      </c>
      <c r="J2105" t="s">
        <v>211</v>
      </c>
      <c r="K2105" t="s">
        <v>2938</v>
      </c>
      <c r="L2105" t="s">
        <v>213</v>
      </c>
      <c r="O2105">
        <v>2985</v>
      </c>
      <c r="Q2105" s="2"/>
      <c r="S2105">
        <v>0</v>
      </c>
      <c r="T2105" t="s">
        <v>213</v>
      </c>
      <c r="W2105" t="s">
        <v>214</v>
      </c>
      <c r="X2105">
        <v>0</v>
      </c>
    </row>
    <row r="2106" spans="1:24" x14ac:dyDescent="0.25">
      <c r="A2106">
        <v>2782</v>
      </c>
      <c r="B2106" t="s">
        <v>5124</v>
      </c>
      <c r="C2106" t="s">
        <v>5125</v>
      </c>
      <c r="D2106" t="s">
        <v>245</v>
      </c>
      <c r="G2106" s="2">
        <v>40909</v>
      </c>
      <c r="H2106" s="2">
        <v>42736</v>
      </c>
      <c r="I2106" t="s">
        <v>226</v>
      </c>
      <c r="J2106" t="s">
        <v>211</v>
      </c>
      <c r="K2106" t="s">
        <v>2990</v>
      </c>
      <c r="L2106" t="s">
        <v>213</v>
      </c>
      <c r="O2106">
        <v>1464</v>
      </c>
      <c r="Q2106" s="2"/>
      <c r="S2106">
        <v>0</v>
      </c>
      <c r="T2106" t="s">
        <v>213</v>
      </c>
      <c r="W2106" t="s">
        <v>214</v>
      </c>
      <c r="X2106">
        <v>0</v>
      </c>
    </row>
    <row r="2107" spans="1:24" x14ac:dyDescent="0.25">
      <c r="A2107">
        <v>2783</v>
      </c>
      <c r="B2107" t="s">
        <v>5126</v>
      </c>
      <c r="C2107" t="s">
        <v>5127</v>
      </c>
      <c r="D2107" t="s">
        <v>245</v>
      </c>
      <c r="G2107" s="2">
        <v>42736</v>
      </c>
      <c r="H2107" s="2">
        <v>43951</v>
      </c>
      <c r="I2107" t="s">
        <v>226</v>
      </c>
      <c r="J2107" t="s">
        <v>211</v>
      </c>
      <c r="K2107" t="s">
        <v>3001</v>
      </c>
      <c r="L2107" t="s">
        <v>213</v>
      </c>
      <c r="O2107">
        <v>1464</v>
      </c>
      <c r="Q2107" s="2"/>
      <c r="S2107">
        <v>0</v>
      </c>
      <c r="T2107" t="s">
        <v>213</v>
      </c>
      <c r="W2107" t="s">
        <v>214</v>
      </c>
      <c r="X2107">
        <v>0</v>
      </c>
    </row>
    <row r="2108" spans="1:24" x14ac:dyDescent="0.25">
      <c r="A2108">
        <v>2784</v>
      </c>
      <c r="B2108" t="s">
        <v>5128</v>
      </c>
      <c r="C2108" t="s">
        <v>5129</v>
      </c>
      <c r="D2108" t="s">
        <v>245</v>
      </c>
      <c r="G2108" s="2">
        <v>40909</v>
      </c>
      <c r="H2108" s="2">
        <v>42736</v>
      </c>
      <c r="I2108" t="s">
        <v>226</v>
      </c>
      <c r="J2108" t="s">
        <v>211</v>
      </c>
      <c r="K2108" t="s">
        <v>3023</v>
      </c>
      <c r="L2108" t="s">
        <v>213</v>
      </c>
      <c r="O2108">
        <v>1452</v>
      </c>
      <c r="Q2108" s="2"/>
      <c r="S2108">
        <v>0</v>
      </c>
      <c r="T2108" t="s">
        <v>213</v>
      </c>
      <c r="W2108" t="s">
        <v>214</v>
      </c>
      <c r="X2108">
        <v>0</v>
      </c>
    </row>
    <row r="2109" spans="1:24" x14ac:dyDescent="0.25">
      <c r="A2109">
        <v>2785</v>
      </c>
      <c r="B2109" t="s">
        <v>5130</v>
      </c>
      <c r="C2109" t="s">
        <v>5131</v>
      </c>
      <c r="D2109" t="s">
        <v>245</v>
      </c>
      <c r="G2109" s="2">
        <v>42736</v>
      </c>
      <c r="H2109" s="2">
        <v>43220</v>
      </c>
      <c r="I2109" t="s">
        <v>226</v>
      </c>
      <c r="J2109" t="s">
        <v>211</v>
      </c>
      <c r="K2109" t="s">
        <v>3034</v>
      </c>
      <c r="L2109" t="s">
        <v>213</v>
      </c>
      <c r="O2109">
        <v>1452</v>
      </c>
      <c r="Q2109" s="2"/>
      <c r="S2109">
        <v>0</v>
      </c>
      <c r="T2109" t="s">
        <v>213</v>
      </c>
      <c r="W2109" t="s">
        <v>214</v>
      </c>
      <c r="X2109">
        <v>0</v>
      </c>
    </row>
    <row r="2110" spans="1:24" x14ac:dyDescent="0.25">
      <c r="A2110">
        <v>2786</v>
      </c>
      <c r="B2110" t="s">
        <v>5132</v>
      </c>
      <c r="C2110" t="s">
        <v>5133</v>
      </c>
      <c r="D2110" t="s">
        <v>245</v>
      </c>
      <c r="G2110" s="2">
        <v>40909</v>
      </c>
      <c r="H2110" s="2">
        <v>42035</v>
      </c>
      <c r="I2110" t="s">
        <v>226</v>
      </c>
      <c r="J2110" t="s">
        <v>211</v>
      </c>
      <c r="K2110" t="s">
        <v>520</v>
      </c>
      <c r="L2110" t="s">
        <v>213</v>
      </c>
      <c r="O2110">
        <v>1463</v>
      </c>
      <c r="Q2110" s="2"/>
      <c r="S2110">
        <v>0</v>
      </c>
      <c r="T2110" t="s">
        <v>213</v>
      </c>
      <c r="W2110" t="s">
        <v>214</v>
      </c>
      <c r="X2110">
        <v>0</v>
      </c>
    </row>
    <row r="2111" spans="1:24" x14ac:dyDescent="0.25">
      <c r="A2111">
        <v>2787</v>
      </c>
      <c r="B2111" t="s">
        <v>5134</v>
      </c>
      <c r="C2111" t="s">
        <v>5135</v>
      </c>
      <c r="D2111" t="s">
        <v>245</v>
      </c>
      <c r="G2111" s="2">
        <v>40909</v>
      </c>
      <c r="H2111" s="2">
        <v>41882</v>
      </c>
      <c r="I2111" t="s">
        <v>226</v>
      </c>
      <c r="J2111" t="s">
        <v>211</v>
      </c>
      <c r="K2111" t="s">
        <v>3043</v>
      </c>
      <c r="L2111" t="s">
        <v>213</v>
      </c>
      <c r="O2111">
        <v>1463</v>
      </c>
      <c r="Q2111" s="2"/>
      <c r="S2111">
        <v>0</v>
      </c>
      <c r="T2111" t="s">
        <v>213</v>
      </c>
      <c r="W2111" t="s">
        <v>214</v>
      </c>
      <c r="X2111">
        <v>0</v>
      </c>
    </row>
    <row r="2112" spans="1:24" x14ac:dyDescent="0.25">
      <c r="A2112">
        <v>2788</v>
      </c>
      <c r="B2112" t="s">
        <v>5136</v>
      </c>
      <c r="C2112" t="s">
        <v>5137</v>
      </c>
      <c r="D2112" t="s">
        <v>245</v>
      </c>
      <c r="G2112" s="2">
        <v>40909</v>
      </c>
      <c r="H2112" s="2">
        <v>42736</v>
      </c>
      <c r="I2112" t="s">
        <v>226</v>
      </c>
      <c r="J2112" t="s">
        <v>211</v>
      </c>
      <c r="K2112" t="s">
        <v>534</v>
      </c>
      <c r="L2112" t="s">
        <v>213</v>
      </c>
      <c r="O2112">
        <v>1460</v>
      </c>
      <c r="Q2112" s="2"/>
      <c r="S2112">
        <v>0</v>
      </c>
      <c r="T2112" t="s">
        <v>213</v>
      </c>
      <c r="W2112" t="s">
        <v>214</v>
      </c>
      <c r="X2112">
        <v>0</v>
      </c>
    </row>
    <row r="2113" spans="1:24" x14ac:dyDescent="0.25">
      <c r="A2113">
        <v>2789</v>
      </c>
      <c r="B2113" t="s">
        <v>5138</v>
      </c>
      <c r="C2113" t="s">
        <v>5139</v>
      </c>
      <c r="D2113" t="s">
        <v>245</v>
      </c>
      <c r="G2113" s="2">
        <v>42736</v>
      </c>
      <c r="H2113" s="2">
        <v>44804</v>
      </c>
      <c r="I2113" t="s">
        <v>226</v>
      </c>
      <c r="J2113" t="s">
        <v>211</v>
      </c>
      <c r="K2113" t="s">
        <v>551</v>
      </c>
      <c r="L2113" t="s">
        <v>213</v>
      </c>
      <c r="O2113">
        <v>1460</v>
      </c>
      <c r="Q2113" s="2"/>
      <c r="S2113">
        <v>0</v>
      </c>
      <c r="T2113" t="s">
        <v>213</v>
      </c>
      <c r="W2113" t="s">
        <v>214</v>
      </c>
      <c r="X2113">
        <v>0</v>
      </c>
    </row>
    <row r="2114" spans="1:24" x14ac:dyDescent="0.25">
      <c r="A2114">
        <v>2790</v>
      </c>
      <c r="B2114" t="s">
        <v>5140</v>
      </c>
      <c r="C2114" t="s">
        <v>5141</v>
      </c>
      <c r="D2114" t="s">
        <v>245</v>
      </c>
      <c r="G2114" s="2">
        <v>40909</v>
      </c>
      <c r="H2114" s="2">
        <v>42736</v>
      </c>
      <c r="I2114" t="s">
        <v>226</v>
      </c>
      <c r="J2114" t="s">
        <v>211</v>
      </c>
      <c r="K2114" t="s">
        <v>4208</v>
      </c>
      <c r="L2114" t="s">
        <v>213</v>
      </c>
      <c r="O2114">
        <v>1457</v>
      </c>
      <c r="Q2114" s="2"/>
      <c r="S2114">
        <v>0</v>
      </c>
      <c r="T2114" t="s">
        <v>213</v>
      </c>
      <c r="W2114" t="s">
        <v>214</v>
      </c>
      <c r="X2114">
        <v>0</v>
      </c>
    </row>
    <row r="2115" spans="1:24" x14ac:dyDescent="0.25">
      <c r="A2115">
        <v>2791</v>
      </c>
      <c r="B2115" t="s">
        <v>5142</v>
      </c>
      <c r="C2115" t="s">
        <v>5143</v>
      </c>
      <c r="D2115" t="s">
        <v>245</v>
      </c>
      <c r="G2115" s="2">
        <v>42736</v>
      </c>
      <c r="H2115" s="2">
        <v>44804</v>
      </c>
      <c r="I2115" t="s">
        <v>226</v>
      </c>
      <c r="J2115" t="s">
        <v>211</v>
      </c>
      <c r="K2115" t="s">
        <v>4219</v>
      </c>
      <c r="L2115" t="s">
        <v>213</v>
      </c>
      <c r="O2115">
        <v>1457</v>
      </c>
      <c r="Q2115" s="2"/>
      <c r="S2115">
        <v>0</v>
      </c>
      <c r="T2115" t="s">
        <v>213</v>
      </c>
      <c r="W2115" t="s">
        <v>214</v>
      </c>
      <c r="X2115">
        <v>0</v>
      </c>
    </row>
    <row r="2116" spans="1:24" x14ac:dyDescent="0.25">
      <c r="A2116">
        <v>2792</v>
      </c>
      <c r="B2116" t="s">
        <v>5144</v>
      </c>
      <c r="C2116" t="s">
        <v>5145</v>
      </c>
      <c r="D2116" t="s">
        <v>245</v>
      </c>
      <c r="G2116" s="2">
        <v>40909</v>
      </c>
      <c r="H2116" s="2">
        <v>42736</v>
      </c>
      <c r="I2116" t="s">
        <v>226</v>
      </c>
      <c r="J2116" t="s">
        <v>211</v>
      </c>
      <c r="K2116" t="s">
        <v>2101</v>
      </c>
      <c r="L2116" t="s">
        <v>213</v>
      </c>
      <c r="O2116">
        <v>2990</v>
      </c>
      <c r="Q2116" s="2"/>
      <c r="S2116">
        <v>0</v>
      </c>
      <c r="T2116" t="s">
        <v>213</v>
      </c>
      <c r="W2116" t="s">
        <v>214</v>
      </c>
      <c r="X2116">
        <v>0</v>
      </c>
    </row>
    <row r="2117" spans="1:24" x14ac:dyDescent="0.25">
      <c r="A2117">
        <v>2793</v>
      </c>
      <c r="B2117" t="s">
        <v>5146</v>
      </c>
      <c r="C2117" t="s">
        <v>5147</v>
      </c>
      <c r="D2117" t="s">
        <v>245</v>
      </c>
      <c r="G2117" s="2">
        <v>42736</v>
      </c>
      <c r="H2117" s="2">
        <v>44804</v>
      </c>
      <c r="I2117" t="s">
        <v>226</v>
      </c>
      <c r="J2117" t="s">
        <v>211</v>
      </c>
      <c r="K2117" t="s">
        <v>4241</v>
      </c>
      <c r="L2117" t="s">
        <v>213</v>
      </c>
      <c r="O2117">
        <v>2990</v>
      </c>
      <c r="Q2117" s="2"/>
      <c r="S2117">
        <v>0</v>
      </c>
      <c r="T2117" t="s">
        <v>213</v>
      </c>
      <c r="W2117" t="s">
        <v>214</v>
      </c>
      <c r="X2117">
        <v>0</v>
      </c>
    </row>
    <row r="2118" spans="1:24" x14ac:dyDescent="0.25">
      <c r="A2118">
        <v>2794</v>
      </c>
      <c r="B2118" t="s">
        <v>5148</v>
      </c>
      <c r="C2118" t="s">
        <v>5149</v>
      </c>
      <c r="D2118" t="s">
        <v>245</v>
      </c>
      <c r="G2118" s="2">
        <v>40094</v>
      </c>
      <c r="H2118" s="2">
        <v>41698</v>
      </c>
      <c r="I2118" t="s">
        <v>226</v>
      </c>
      <c r="J2118" t="s">
        <v>211</v>
      </c>
      <c r="K2118" t="s">
        <v>441</v>
      </c>
      <c r="L2118" t="s">
        <v>213</v>
      </c>
      <c r="O2118">
        <v>1756</v>
      </c>
      <c r="Q2118" s="2"/>
      <c r="S2118">
        <v>0</v>
      </c>
      <c r="T2118" t="s">
        <v>213</v>
      </c>
      <c r="W2118" t="s">
        <v>214</v>
      </c>
      <c r="X2118">
        <v>0</v>
      </c>
    </row>
    <row r="2119" spans="1:24" x14ac:dyDescent="0.25">
      <c r="A2119">
        <v>2795</v>
      </c>
      <c r="B2119" t="s">
        <v>5150</v>
      </c>
      <c r="C2119" t="s">
        <v>5151</v>
      </c>
      <c r="D2119" t="s">
        <v>245</v>
      </c>
      <c r="G2119" s="2">
        <v>40148</v>
      </c>
      <c r="H2119" s="2">
        <v>41456</v>
      </c>
      <c r="I2119" t="s">
        <v>226</v>
      </c>
      <c r="J2119" t="s">
        <v>211</v>
      </c>
      <c r="K2119" t="s">
        <v>1888</v>
      </c>
      <c r="L2119" t="s">
        <v>213</v>
      </c>
      <c r="O2119">
        <v>2300</v>
      </c>
      <c r="Q2119" s="2"/>
      <c r="S2119">
        <v>0</v>
      </c>
      <c r="T2119" t="s">
        <v>213</v>
      </c>
      <c r="W2119" t="s">
        <v>214</v>
      </c>
      <c r="X2119">
        <v>0</v>
      </c>
    </row>
    <row r="2120" spans="1:24" x14ac:dyDescent="0.25">
      <c r="A2120">
        <v>2796</v>
      </c>
      <c r="B2120" t="s">
        <v>5152</v>
      </c>
      <c r="C2120" t="s">
        <v>5153</v>
      </c>
      <c r="D2120" t="s">
        <v>245</v>
      </c>
      <c r="G2120" s="2">
        <v>40513</v>
      </c>
      <c r="H2120" s="2">
        <v>41456</v>
      </c>
      <c r="I2120" t="s">
        <v>226</v>
      </c>
      <c r="J2120" t="s">
        <v>211</v>
      </c>
      <c r="K2120" t="s">
        <v>3869</v>
      </c>
      <c r="L2120" t="s">
        <v>213</v>
      </c>
      <c r="O2120">
        <v>2300</v>
      </c>
      <c r="Q2120" s="2"/>
      <c r="S2120">
        <v>0</v>
      </c>
      <c r="T2120" t="s">
        <v>213</v>
      </c>
      <c r="W2120" t="s">
        <v>214</v>
      </c>
      <c r="X2120">
        <v>0</v>
      </c>
    </row>
    <row r="2121" spans="1:24" x14ac:dyDescent="0.25">
      <c r="A2121">
        <v>2644</v>
      </c>
      <c r="B2121" t="s">
        <v>5154</v>
      </c>
      <c r="C2121" t="s">
        <v>5155</v>
      </c>
      <c r="D2121" t="s">
        <v>229</v>
      </c>
      <c r="G2121" s="2">
        <v>41122</v>
      </c>
      <c r="H2121" s="2">
        <v>43008</v>
      </c>
      <c r="I2121" t="s">
        <v>226</v>
      </c>
      <c r="J2121" t="s">
        <v>211</v>
      </c>
      <c r="K2121" t="s">
        <v>3996</v>
      </c>
      <c r="L2121" t="s">
        <v>213</v>
      </c>
      <c r="O2121">
        <v>0</v>
      </c>
      <c r="Q2121" s="2"/>
      <c r="S2121">
        <v>0</v>
      </c>
      <c r="T2121" t="s">
        <v>213</v>
      </c>
      <c r="W2121" t="s">
        <v>214</v>
      </c>
      <c r="X2121">
        <v>0</v>
      </c>
    </row>
    <row r="2122" spans="1:24" x14ac:dyDescent="0.25">
      <c r="A2122">
        <v>2645</v>
      </c>
      <c r="B2122" t="s">
        <v>5156</v>
      </c>
      <c r="C2122" t="s">
        <v>5157</v>
      </c>
      <c r="D2122" t="s">
        <v>232</v>
      </c>
      <c r="G2122" s="2">
        <v>41122</v>
      </c>
      <c r="H2122" s="2">
        <v>43008</v>
      </c>
      <c r="I2122" t="s">
        <v>226</v>
      </c>
      <c r="J2122" t="s">
        <v>211</v>
      </c>
      <c r="K2122" t="s">
        <v>3996</v>
      </c>
      <c r="L2122" t="s">
        <v>213</v>
      </c>
      <c r="O2122">
        <v>0</v>
      </c>
      <c r="Q2122" s="2"/>
      <c r="S2122">
        <v>0</v>
      </c>
      <c r="T2122" t="s">
        <v>213</v>
      </c>
      <c r="W2122" t="s">
        <v>214</v>
      </c>
      <c r="X2122">
        <v>0</v>
      </c>
    </row>
    <row r="2123" spans="1:24" x14ac:dyDescent="0.25">
      <c r="A2123">
        <v>2646</v>
      </c>
      <c r="B2123" t="s">
        <v>5158</v>
      </c>
      <c r="C2123" t="s">
        <v>5159</v>
      </c>
      <c r="D2123" t="s">
        <v>235</v>
      </c>
      <c r="G2123" s="2">
        <v>41122</v>
      </c>
      <c r="H2123" s="2">
        <v>43008</v>
      </c>
      <c r="I2123" t="s">
        <v>218</v>
      </c>
      <c r="J2123" t="s">
        <v>211</v>
      </c>
      <c r="K2123" t="s">
        <v>3996</v>
      </c>
      <c r="L2123" t="s">
        <v>213</v>
      </c>
      <c r="O2123">
        <v>0</v>
      </c>
      <c r="Q2123" s="2"/>
      <c r="S2123">
        <v>0</v>
      </c>
      <c r="T2123" t="s">
        <v>213</v>
      </c>
      <c r="W2123" t="s">
        <v>214</v>
      </c>
      <c r="X2123">
        <v>0</v>
      </c>
    </row>
    <row r="2124" spans="1:24" x14ac:dyDescent="0.25">
      <c r="A2124">
        <v>2647</v>
      </c>
      <c r="B2124" t="s">
        <v>5160</v>
      </c>
      <c r="C2124" t="s">
        <v>5161</v>
      </c>
      <c r="D2124" t="s">
        <v>238</v>
      </c>
      <c r="G2124" s="2">
        <v>41122</v>
      </c>
      <c r="H2124" s="2">
        <v>43008</v>
      </c>
      <c r="I2124" t="s">
        <v>218</v>
      </c>
      <c r="J2124" t="s">
        <v>211</v>
      </c>
      <c r="K2124" t="s">
        <v>3996</v>
      </c>
      <c r="L2124" t="s">
        <v>213</v>
      </c>
      <c r="O2124">
        <v>8</v>
      </c>
      <c r="Q2124" s="2"/>
      <c r="S2124">
        <v>0</v>
      </c>
      <c r="T2124" t="s">
        <v>213</v>
      </c>
      <c r="W2124" t="s">
        <v>214</v>
      </c>
      <c r="X2124">
        <v>0</v>
      </c>
    </row>
    <row r="2125" spans="1:24" x14ac:dyDescent="0.25">
      <c r="A2125">
        <v>2648</v>
      </c>
      <c r="B2125" t="s">
        <v>5162</v>
      </c>
      <c r="C2125" t="s">
        <v>5163</v>
      </c>
      <c r="D2125" t="s">
        <v>356</v>
      </c>
      <c r="G2125" s="2">
        <v>41122</v>
      </c>
      <c r="H2125" s="2">
        <v>43008</v>
      </c>
      <c r="I2125" t="s">
        <v>218</v>
      </c>
      <c r="J2125" t="s">
        <v>211</v>
      </c>
      <c r="K2125" t="s">
        <v>3996</v>
      </c>
      <c r="L2125" t="s">
        <v>213</v>
      </c>
      <c r="O2125">
        <v>1044</v>
      </c>
      <c r="Q2125" s="2"/>
      <c r="S2125">
        <v>0</v>
      </c>
      <c r="T2125" t="s">
        <v>213</v>
      </c>
      <c r="W2125" t="s">
        <v>214</v>
      </c>
      <c r="X2125">
        <v>0</v>
      </c>
    </row>
    <row r="2126" spans="1:24" x14ac:dyDescent="0.25">
      <c r="A2126">
        <v>2649</v>
      </c>
      <c r="B2126" t="s">
        <v>5164</v>
      </c>
      <c r="C2126" t="s">
        <v>5165</v>
      </c>
      <c r="D2126" t="s">
        <v>630</v>
      </c>
      <c r="G2126" s="2">
        <v>41122</v>
      </c>
      <c r="H2126" s="2">
        <v>43008</v>
      </c>
      <c r="I2126" t="s">
        <v>218</v>
      </c>
      <c r="J2126" t="s">
        <v>211</v>
      </c>
      <c r="K2126" t="s">
        <v>3996</v>
      </c>
      <c r="L2126" t="s">
        <v>213</v>
      </c>
      <c r="O2126">
        <v>0</v>
      </c>
      <c r="Q2126" s="2"/>
      <c r="S2126">
        <v>0</v>
      </c>
      <c r="T2126" t="s">
        <v>213</v>
      </c>
      <c r="W2126" t="s">
        <v>214</v>
      </c>
      <c r="X2126">
        <v>0</v>
      </c>
    </row>
    <row r="2127" spans="1:24" x14ac:dyDescent="0.25">
      <c r="A2127">
        <v>2650</v>
      </c>
      <c r="B2127" t="s">
        <v>5166</v>
      </c>
      <c r="C2127" t="s">
        <v>5167</v>
      </c>
      <c r="D2127" t="s">
        <v>633</v>
      </c>
      <c r="G2127" s="2">
        <v>41122</v>
      </c>
      <c r="H2127" s="2">
        <v>43008</v>
      </c>
      <c r="I2127" t="s">
        <v>218</v>
      </c>
      <c r="J2127" t="s">
        <v>211</v>
      </c>
      <c r="K2127" t="s">
        <v>3996</v>
      </c>
      <c r="L2127" t="s">
        <v>213</v>
      </c>
      <c r="O2127">
        <v>0</v>
      </c>
      <c r="Q2127" s="2"/>
      <c r="S2127">
        <v>0</v>
      </c>
      <c r="T2127" t="s">
        <v>213</v>
      </c>
      <c r="W2127" t="s">
        <v>214</v>
      </c>
      <c r="X2127">
        <v>0</v>
      </c>
    </row>
    <row r="2128" spans="1:24" x14ac:dyDescent="0.25">
      <c r="A2128">
        <v>2651</v>
      </c>
      <c r="B2128" t="s">
        <v>5168</v>
      </c>
      <c r="C2128" t="s">
        <v>5169</v>
      </c>
      <c r="D2128" t="s">
        <v>251</v>
      </c>
      <c r="G2128" s="2">
        <v>41122</v>
      </c>
      <c r="H2128" s="2">
        <v>43008</v>
      </c>
      <c r="I2128" t="s">
        <v>226</v>
      </c>
      <c r="J2128" t="s">
        <v>211</v>
      </c>
      <c r="K2128" t="s">
        <v>3996</v>
      </c>
      <c r="L2128" t="s">
        <v>213</v>
      </c>
      <c r="O2128">
        <v>0</v>
      </c>
      <c r="Q2128" s="2"/>
      <c r="S2128">
        <v>0</v>
      </c>
      <c r="T2128" t="s">
        <v>213</v>
      </c>
      <c r="W2128" t="s">
        <v>214</v>
      </c>
      <c r="X2128">
        <v>0</v>
      </c>
    </row>
    <row r="2129" spans="1:24" x14ac:dyDescent="0.25">
      <c r="A2129">
        <v>2652</v>
      </c>
      <c r="B2129" t="s">
        <v>5170</v>
      </c>
      <c r="C2129" t="s">
        <v>5171</v>
      </c>
      <c r="D2129" t="s">
        <v>245</v>
      </c>
      <c r="F2129" t="s">
        <v>5172</v>
      </c>
      <c r="G2129" s="2">
        <v>41122</v>
      </c>
      <c r="H2129" s="2">
        <v>43008</v>
      </c>
      <c r="I2129" t="s">
        <v>226</v>
      </c>
      <c r="J2129" t="s">
        <v>211</v>
      </c>
      <c r="K2129" t="s">
        <v>3996</v>
      </c>
      <c r="L2129" t="s">
        <v>213</v>
      </c>
      <c r="O2129">
        <v>2688</v>
      </c>
      <c r="Q2129" s="2"/>
      <c r="S2129">
        <v>0</v>
      </c>
      <c r="T2129" t="s">
        <v>213</v>
      </c>
      <c r="W2129" t="s">
        <v>214</v>
      </c>
      <c r="X2129">
        <v>0</v>
      </c>
    </row>
    <row r="2130" spans="1:24" x14ac:dyDescent="0.25">
      <c r="A2130">
        <v>2653</v>
      </c>
      <c r="B2130" t="s">
        <v>5173</v>
      </c>
      <c r="C2130" t="s">
        <v>5174</v>
      </c>
      <c r="D2130" t="s">
        <v>412</v>
      </c>
      <c r="G2130" s="2">
        <v>41122</v>
      </c>
      <c r="H2130" s="2">
        <v>43008</v>
      </c>
      <c r="I2130" t="s">
        <v>226</v>
      </c>
      <c r="J2130" t="s">
        <v>211</v>
      </c>
      <c r="K2130" t="s">
        <v>3996</v>
      </c>
      <c r="L2130" t="s">
        <v>213</v>
      </c>
      <c r="O2130">
        <v>1465</v>
      </c>
      <c r="Q2130" s="2"/>
      <c r="S2130">
        <v>0</v>
      </c>
      <c r="T2130" t="s">
        <v>213</v>
      </c>
      <c r="W2130" t="s">
        <v>214</v>
      </c>
      <c r="X2130">
        <v>0</v>
      </c>
    </row>
    <row r="2131" spans="1:24" x14ac:dyDescent="0.25">
      <c r="A2131">
        <v>2654</v>
      </c>
      <c r="B2131" t="s">
        <v>5175</v>
      </c>
      <c r="C2131" t="s">
        <v>5176</v>
      </c>
      <c r="D2131" t="s">
        <v>720</v>
      </c>
      <c r="G2131" s="2">
        <v>41122</v>
      </c>
      <c r="H2131" s="2">
        <v>43008</v>
      </c>
      <c r="I2131" t="s">
        <v>226</v>
      </c>
      <c r="J2131" t="s">
        <v>211</v>
      </c>
      <c r="K2131" t="s">
        <v>3996</v>
      </c>
      <c r="L2131" t="s">
        <v>213</v>
      </c>
      <c r="O2131">
        <v>28</v>
      </c>
      <c r="Q2131" s="2"/>
      <c r="S2131">
        <v>0</v>
      </c>
      <c r="T2131" t="s">
        <v>213</v>
      </c>
      <c r="W2131" t="s">
        <v>214</v>
      </c>
      <c r="X2131">
        <v>0</v>
      </c>
    </row>
    <row r="2132" spans="1:24" x14ac:dyDescent="0.25">
      <c r="A2132">
        <v>2655</v>
      </c>
      <c r="B2132" t="s">
        <v>5177</v>
      </c>
      <c r="C2132" t="s">
        <v>5178</v>
      </c>
      <c r="D2132" t="s">
        <v>248</v>
      </c>
      <c r="G2132" s="2">
        <v>41122</v>
      </c>
      <c r="H2132" s="2">
        <v>43008</v>
      </c>
      <c r="I2132" t="s">
        <v>226</v>
      </c>
      <c r="J2132" t="s">
        <v>211</v>
      </c>
      <c r="K2132" t="s">
        <v>3996</v>
      </c>
      <c r="L2132" t="s">
        <v>213</v>
      </c>
      <c r="O2132">
        <v>0</v>
      </c>
      <c r="Q2132" s="2"/>
      <c r="S2132">
        <v>0</v>
      </c>
      <c r="T2132" t="s">
        <v>213</v>
      </c>
      <c r="W2132" t="s">
        <v>214</v>
      </c>
      <c r="X2132">
        <v>0</v>
      </c>
    </row>
    <row r="2133" spans="1:24" x14ac:dyDescent="0.25">
      <c r="A2133">
        <v>2656</v>
      </c>
      <c r="B2133" t="s">
        <v>5179</v>
      </c>
      <c r="C2133" t="s">
        <v>5180</v>
      </c>
      <c r="D2133" t="s">
        <v>256</v>
      </c>
      <c r="G2133" s="2">
        <v>41122</v>
      </c>
      <c r="H2133" s="2">
        <v>43008</v>
      </c>
      <c r="I2133" t="s">
        <v>226</v>
      </c>
      <c r="J2133" t="s">
        <v>211</v>
      </c>
      <c r="K2133" t="s">
        <v>3996</v>
      </c>
      <c r="L2133" t="s">
        <v>213</v>
      </c>
      <c r="O2133">
        <v>0</v>
      </c>
      <c r="Q2133" s="2"/>
      <c r="S2133">
        <v>0</v>
      </c>
      <c r="T2133" t="s">
        <v>213</v>
      </c>
      <c r="W2133" t="s">
        <v>214</v>
      </c>
      <c r="X2133">
        <v>0</v>
      </c>
    </row>
    <row r="2134" spans="1:24" x14ac:dyDescent="0.25">
      <c r="A2134">
        <v>2657</v>
      </c>
      <c r="B2134" t="s">
        <v>5181</v>
      </c>
      <c r="C2134" t="s">
        <v>5182</v>
      </c>
      <c r="D2134" t="s">
        <v>210</v>
      </c>
      <c r="G2134" s="2">
        <v>41122</v>
      </c>
      <c r="H2134" s="2">
        <v>43008</v>
      </c>
      <c r="J2134" t="s">
        <v>211</v>
      </c>
      <c r="K2134" t="s">
        <v>3996</v>
      </c>
      <c r="L2134" t="s">
        <v>213</v>
      </c>
      <c r="O2134">
        <v>0</v>
      </c>
      <c r="Q2134" s="2"/>
      <c r="S2134">
        <v>0</v>
      </c>
      <c r="T2134" t="s">
        <v>213</v>
      </c>
      <c r="W2134" t="s">
        <v>214</v>
      </c>
      <c r="X2134">
        <v>0</v>
      </c>
    </row>
    <row r="2135" spans="1:24" x14ac:dyDescent="0.25">
      <c r="A2135">
        <v>2658</v>
      </c>
      <c r="B2135" t="s">
        <v>5183</v>
      </c>
      <c r="C2135" t="s">
        <v>5184</v>
      </c>
      <c r="D2135" t="s">
        <v>241</v>
      </c>
      <c r="G2135" s="2">
        <v>41122</v>
      </c>
      <c r="H2135" s="2">
        <v>43008</v>
      </c>
      <c r="I2135" t="s">
        <v>226</v>
      </c>
      <c r="J2135" t="s">
        <v>211</v>
      </c>
      <c r="K2135" t="s">
        <v>3996</v>
      </c>
      <c r="L2135" t="s">
        <v>213</v>
      </c>
      <c r="O2135">
        <v>0</v>
      </c>
      <c r="Q2135" s="2"/>
      <c r="S2135">
        <v>0</v>
      </c>
      <c r="T2135" t="s">
        <v>213</v>
      </c>
      <c r="W2135" t="s">
        <v>214</v>
      </c>
      <c r="X2135">
        <v>0</v>
      </c>
    </row>
    <row r="2136" spans="1:24" x14ac:dyDescent="0.25">
      <c r="A2136">
        <v>2659</v>
      </c>
      <c r="B2136" t="s">
        <v>5185</v>
      </c>
      <c r="C2136" t="s">
        <v>5186</v>
      </c>
      <c r="D2136" t="s">
        <v>656</v>
      </c>
      <c r="G2136" s="2">
        <v>41122</v>
      </c>
      <c r="H2136" s="2">
        <v>43008</v>
      </c>
      <c r="I2136" t="s">
        <v>226</v>
      </c>
      <c r="J2136" t="s">
        <v>211</v>
      </c>
      <c r="K2136" t="s">
        <v>3996</v>
      </c>
      <c r="L2136" t="s">
        <v>213</v>
      </c>
      <c r="O2136">
        <v>0</v>
      </c>
      <c r="Q2136" s="2"/>
      <c r="S2136">
        <v>0</v>
      </c>
      <c r="T2136" t="s">
        <v>213</v>
      </c>
      <c r="W2136" t="s">
        <v>214</v>
      </c>
      <c r="X2136">
        <v>0</v>
      </c>
    </row>
    <row r="2137" spans="1:24" x14ac:dyDescent="0.25">
      <c r="A2137">
        <v>2660</v>
      </c>
      <c r="B2137" t="s">
        <v>5187</v>
      </c>
      <c r="C2137" t="s">
        <v>5188</v>
      </c>
      <c r="D2137" t="s">
        <v>311</v>
      </c>
      <c r="G2137" s="2">
        <v>41122</v>
      </c>
      <c r="H2137" s="2">
        <v>43008</v>
      </c>
      <c r="I2137" t="s">
        <v>226</v>
      </c>
      <c r="J2137" t="s">
        <v>211</v>
      </c>
      <c r="K2137" t="s">
        <v>3996</v>
      </c>
      <c r="L2137" t="s">
        <v>213</v>
      </c>
      <c r="O2137">
        <v>1514</v>
      </c>
      <c r="Q2137" s="2"/>
      <c r="S2137">
        <v>0</v>
      </c>
      <c r="T2137" t="s">
        <v>213</v>
      </c>
      <c r="W2137" t="s">
        <v>214</v>
      </c>
      <c r="X2137">
        <v>0</v>
      </c>
    </row>
    <row r="2138" spans="1:24" x14ac:dyDescent="0.25">
      <c r="A2138">
        <v>2661</v>
      </c>
      <c r="B2138" t="s">
        <v>5189</v>
      </c>
      <c r="C2138" t="s">
        <v>5190</v>
      </c>
      <c r="D2138" t="s">
        <v>297</v>
      </c>
      <c r="G2138" s="2">
        <v>41122</v>
      </c>
      <c r="H2138" s="2">
        <v>43008</v>
      </c>
      <c r="I2138" t="s">
        <v>226</v>
      </c>
      <c r="J2138" t="s">
        <v>211</v>
      </c>
      <c r="K2138" t="s">
        <v>3996</v>
      </c>
      <c r="L2138" t="s">
        <v>213</v>
      </c>
      <c r="O2138">
        <v>0</v>
      </c>
      <c r="Q2138" s="2"/>
      <c r="S2138">
        <v>0</v>
      </c>
      <c r="T2138" t="s">
        <v>213</v>
      </c>
      <c r="W2138" t="s">
        <v>214</v>
      </c>
      <c r="X2138">
        <v>0</v>
      </c>
    </row>
    <row r="2139" spans="1:24" x14ac:dyDescent="0.25">
      <c r="A2139">
        <v>2662</v>
      </c>
      <c r="B2139" t="s">
        <v>5191</v>
      </c>
      <c r="C2139" t="s">
        <v>5192</v>
      </c>
      <c r="D2139" t="s">
        <v>338</v>
      </c>
      <c r="G2139" s="2">
        <v>41122</v>
      </c>
      <c r="H2139" s="2">
        <v>43008</v>
      </c>
      <c r="I2139" t="s">
        <v>226</v>
      </c>
      <c r="J2139" t="s">
        <v>211</v>
      </c>
      <c r="K2139" t="s">
        <v>3996</v>
      </c>
      <c r="L2139" t="s">
        <v>213</v>
      </c>
      <c r="O2139">
        <v>0</v>
      </c>
      <c r="Q2139" s="2"/>
      <c r="S2139">
        <v>0</v>
      </c>
      <c r="T2139" t="s">
        <v>213</v>
      </c>
      <c r="W2139" t="s">
        <v>214</v>
      </c>
      <c r="X2139">
        <v>0</v>
      </c>
    </row>
    <row r="2140" spans="1:24" x14ac:dyDescent="0.25">
      <c r="A2140">
        <v>2663</v>
      </c>
      <c r="B2140" t="s">
        <v>5193</v>
      </c>
      <c r="C2140" t="s">
        <v>5194</v>
      </c>
      <c r="D2140" t="s">
        <v>285</v>
      </c>
      <c r="G2140" s="2">
        <v>41122</v>
      </c>
      <c r="H2140" s="2">
        <v>43008</v>
      </c>
      <c r="I2140" t="s">
        <v>226</v>
      </c>
      <c r="J2140" t="s">
        <v>211</v>
      </c>
      <c r="K2140" t="s">
        <v>5195</v>
      </c>
      <c r="L2140" t="s">
        <v>213</v>
      </c>
      <c r="O2140">
        <v>0</v>
      </c>
      <c r="Q2140" s="2"/>
      <c r="S2140">
        <v>0</v>
      </c>
      <c r="T2140" t="s">
        <v>213</v>
      </c>
      <c r="W2140" t="s">
        <v>214</v>
      </c>
      <c r="X2140">
        <v>0</v>
      </c>
    </row>
    <row r="2141" spans="1:24" x14ac:dyDescent="0.25">
      <c r="A2141">
        <v>2664</v>
      </c>
      <c r="B2141" t="s">
        <v>5196</v>
      </c>
      <c r="C2141" t="s">
        <v>5197</v>
      </c>
      <c r="D2141" t="s">
        <v>308</v>
      </c>
      <c r="G2141" s="2">
        <v>41122</v>
      </c>
      <c r="H2141" s="2">
        <v>43008</v>
      </c>
      <c r="I2141" t="s">
        <v>218</v>
      </c>
      <c r="J2141" t="s">
        <v>211</v>
      </c>
      <c r="K2141" t="s">
        <v>5195</v>
      </c>
      <c r="L2141" t="s">
        <v>213</v>
      </c>
      <c r="O2141">
        <v>8</v>
      </c>
      <c r="Q2141" s="2"/>
      <c r="S2141">
        <v>0</v>
      </c>
      <c r="T2141" t="s">
        <v>213</v>
      </c>
      <c r="W2141" t="s">
        <v>214</v>
      </c>
      <c r="X2141">
        <v>0</v>
      </c>
    </row>
    <row r="2142" spans="1:24" x14ac:dyDescent="0.25">
      <c r="A2142">
        <v>2665</v>
      </c>
      <c r="B2142" t="s">
        <v>5198</v>
      </c>
      <c r="C2142" t="s">
        <v>5199</v>
      </c>
      <c r="D2142" t="s">
        <v>300</v>
      </c>
      <c r="G2142" s="2">
        <v>41122</v>
      </c>
      <c r="H2142" s="2">
        <v>43008</v>
      </c>
      <c r="I2142" t="s">
        <v>226</v>
      </c>
      <c r="J2142" t="s">
        <v>211</v>
      </c>
      <c r="K2142" t="s">
        <v>5195</v>
      </c>
      <c r="L2142" t="s">
        <v>213</v>
      </c>
      <c r="O2142">
        <v>0</v>
      </c>
      <c r="Q2142" s="2"/>
      <c r="S2142">
        <v>0</v>
      </c>
      <c r="T2142" t="s">
        <v>213</v>
      </c>
      <c r="W2142" t="s">
        <v>214</v>
      </c>
      <c r="X2142">
        <v>0</v>
      </c>
    </row>
    <row r="2143" spans="1:24" x14ac:dyDescent="0.25">
      <c r="A2143">
        <v>2666</v>
      </c>
      <c r="B2143" t="s">
        <v>5200</v>
      </c>
      <c r="C2143" t="s">
        <v>5201</v>
      </c>
      <c r="D2143" t="s">
        <v>217</v>
      </c>
      <c r="G2143" s="2">
        <v>41122</v>
      </c>
      <c r="H2143" s="2">
        <v>43008</v>
      </c>
      <c r="I2143" t="s">
        <v>218</v>
      </c>
      <c r="J2143" t="s">
        <v>211</v>
      </c>
      <c r="K2143" t="s">
        <v>5195</v>
      </c>
      <c r="L2143" t="s">
        <v>213</v>
      </c>
      <c r="O2143">
        <v>0</v>
      </c>
      <c r="Q2143" s="2"/>
      <c r="S2143">
        <v>0</v>
      </c>
      <c r="T2143" t="s">
        <v>213</v>
      </c>
      <c r="W2143" t="s">
        <v>214</v>
      </c>
      <c r="X2143">
        <v>0</v>
      </c>
    </row>
    <row r="2144" spans="1:24" x14ac:dyDescent="0.25">
      <c r="A2144">
        <v>2667</v>
      </c>
      <c r="B2144" t="s">
        <v>5202</v>
      </c>
      <c r="C2144" t="s">
        <v>5203</v>
      </c>
      <c r="D2144" t="s">
        <v>222</v>
      </c>
      <c r="G2144" s="2">
        <v>41122</v>
      </c>
      <c r="H2144" s="2">
        <v>43008</v>
      </c>
      <c r="I2144" t="s">
        <v>218</v>
      </c>
      <c r="J2144" t="s">
        <v>211</v>
      </c>
      <c r="K2144" t="s">
        <v>5195</v>
      </c>
      <c r="L2144" t="s">
        <v>213</v>
      </c>
      <c r="O2144">
        <v>0</v>
      </c>
      <c r="Q2144" s="2"/>
      <c r="S2144">
        <v>0</v>
      </c>
      <c r="T2144" t="s">
        <v>213</v>
      </c>
      <c r="W2144" t="s">
        <v>214</v>
      </c>
      <c r="X2144">
        <v>0</v>
      </c>
    </row>
    <row r="2145" spans="1:24" x14ac:dyDescent="0.25">
      <c r="A2145">
        <v>2668</v>
      </c>
      <c r="B2145" t="s">
        <v>5204</v>
      </c>
      <c r="C2145" t="s">
        <v>5205</v>
      </c>
      <c r="D2145" t="s">
        <v>225</v>
      </c>
      <c r="G2145" s="2">
        <v>41122</v>
      </c>
      <c r="H2145" s="2">
        <v>43008</v>
      </c>
      <c r="I2145" t="s">
        <v>226</v>
      </c>
      <c r="J2145" t="s">
        <v>211</v>
      </c>
      <c r="K2145" t="s">
        <v>5195</v>
      </c>
      <c r="L2145" t="s">
        <v>213</v>
      </c>
      <c r="O2145">
        <v>6</v>
      </c>
      <c r="Q2145" s="2"/>
      <c r="S2145">
        <v>0</v>
      </c>
      <c r="T2145" t="s">
        <v>213</v>
      </c>
      <c r="W2145" t="s">
        <v>214</v>
      </c>
      <c r="X2145">
        <v>0</v>
      </c>
    </row>
    <row r="2146" spans="1:24" x14ac:dyDescent="0.25">
      <c r="A2146">
        <v>2669</v>
      </c>
      <c r="B2146" t="s">
        <v>5206</v>
      </c>
      <c r="C2146" t="s">
        <v>5207</v>
      </c>
      <c r="D2146" t="s">
        <v>229</v>
      </c>
      <c r="G2146" s="2">
        <v>41122</v>
      </c>
      <c r="H2146" s="2">
        <v>43008</v>
      </c>
      <c r="I2146" t="s">
        <v>226</v>
      </c>
      <c r="J2146" t="s">
        <v>211</v>
      </c>
      <c r="K2146" t="s">
        <v>5195</v>
      </c>
      <c r="L2146" t="s">
        <v>213</v>
      </c>
      <c r="O2146">
        <v>0</v>
      </c>
      <c r="Q2146" s="2"/>
      <c r="S2146">
        <v>0</v>
      </c>
      <c r="T2146" t="s">
        <v>213</v>
      </c>
      <c r="W2146" t="s">
        <v>214</v>
      </c>
      <c r="X2146">
        <v>0</v>
      </c>
    </row>
    <row r="2147" spans="1:24" x14ac:dyDescent="0.25">
      <c r="A2147">
        <v>2670</v>
      </c>
      <c r="B2147" t="s">
        <v>5208</v>
      </c>
      <c r="C2147" t="s">
        <v>5209</v>
      </c>
      <c r="D2147" t="s">
        <v>232</v>
      </c>
      <c r="G2147" s="2">
        <v>41122</v>
      </c>
      <c r="H2147" s="2">
        <v>43008</v>
      </c>
      <c r="I2147" t="s">
        <v>226</v>
      </c>
      <c r="J2147" t="s">
        <v>211</v>
      </c>
      <c r="K2147" t="s">
        <v>5195</v>
      </c>
      <c r="L2147" t="s">
        <v>213</v>
      </c>
      <c r="O2147">
        <v>0</v>
      </c>
      <c r="Q2147" s="2"/>
      <c r="S2147">
        <v>0</v>
      </c>
      <c r="T2147" t="s">
        <v>213</v>
      </c>
      <c r="W2147" t="s">
        <v>214</v>
      </c>
      <c r="X2147">
        <v>0</v>
      </c>
    </row>
    <row r="2148" spans="1:24" x14ac:dyDescent="0.25">
      <c r="A2148">
        <v>2671</v>
      </c>
      <c r="B2148" t="s">
        <v>5210</v>
      </c>
      <c r="C2148" t="s">
        <v>5211</v>
      </c>
      <c r="D2148" t="s">
        <v>235</v>
      </c>
      <c r="G2148" s="2">
        <v>41122</v>
      </c>
      <c r="H2148" s="2">
        <v>43008</v>
      </c>
      <c r="I2148" t="s">
        <v>218</v>
      </c>
      <c r="J2148" t="s">
        <v>211</v>
      </c>
      <c r="K2148" t="s">
        <v>5195</v>
      </c>
      <c r="L2148" t="s">
        <v>213</v>
      </c>
      <c r="O2148">
        <v>0</v>
      </c>
      <c r="Q2148" s="2"/>
      <c r="S2148">
        <v>0</v>
      </c>
      <c r="T2148" t="s">
        <v>213</v>
      </c>
      <c r="W2148" t="s">
        <v>214</v>
      </c>
      <c r="X2148">
        <v>0</v>
      </c>
    </row>
    <row r="2149" spans="1:24" x14ac:dyDescent="0.25">
      <c r="A2149">
        <v>2672</v>
      </c>
      <c r="B2149" t="s">
        <v>5212</v>
      </c>
      <c r="C2149" t="s">
        <v>5213</v>
      </c>
      <c r="D2149" t="s">
        <v>238</v>
      </c>
      <c r="G2149" s="2">
        <v>41122</v>
      </c>
      <c r="H2149" s="2">
        <v>43008</v>
      </c>
      <c r="I2149" t="s">
        <v>218</v>
      </c>
      <c r="J2149" t="s">
        <v>211</v>
      </c>
      <c r="K2149" t="s">
        <v>5195</v>
      </c>
      <c r="L2149" t="s">
        <v>213</v>
      </c>
      <c r="O2149">
        <v>8</v>
      </c>
      <c r="Q2149" s="2"/>
      <c r="S2149">
        <v>0</v>
      </c>
      <c r="T2149" t="s">
        <v>213</v>
      </c>
      <c r="W2149" t="s">
        <v>214</v>
      </c>
      <c r="X2149">
        <v>0</v>
      </c>
    </row>
    <row r="2150" spans="1:24" x14ac:dyDescent="0.25">
      <c r="A2150">
        <v>2673</v>
      </c>
      <c r="B2150" t="s">
        <v>5214</v>
      </c>
      <c r="C2150" t="s">
        <v>5215</v>
      </c>
      <c r="D2150" t="s">
        <v>356</v>
      </c>
      <c r="G2150" s="2">
        <v>41122</v>
      </c>
      <c r="H2150" s="2">
        <v>43008</v>
      </c>
      <c r="I2150" t="s">
        <v>218</v>
      </c>
      <c r="J2150" t="s">
        <v>211</v>
      </c>
      <c r="K2150" t="s">
        <v>5195</v>
      </c>
      <c r="L2150" t="s">
        <v>213</v>
      </c>
      <c r="O2150">
        <v>1044</v>
      </c>
      <c r="Q2150" s="2"/>
      <c r="S2150">
        <v>0</v>
      </c>
      <c r="T2150" t="s">
        <v>213</v>
      </c>
      <c r="W2150" t="s">
        <v>214</v>
      </c>
      <c r="X2150">
        <v>0</v>
      </c>
    </row>
    <row r="2151" spans="1:24" x14ac:dyDescent="0.25">
      <c r="A2151">
        <v>2674</v>
      </c>
      <c r="B2151" t="s">
        <v>5216</v>
      </c>
      <c r="C2151" t="s">
        <v>5217</v>
      </c>
      <c r="D2151" t="s">
        <v>630</v>
      </c>
      <c r="G2151" s="2">
        <v>41122</v>
      </c>
      <c r="H2151" s="2">
        <v>43008</v>
      </c>
      <c r="I2151" t="s">
        <v>218</v>
      </c>
      <c r="J2151" t="s">
        <v>211</v>
      </c>
      <c r="K2151" t="s">
        <v>5195</v>
      </c>
      <c r="L2151" t="s">
        <v>213</v>
      </c>
      <c r="O2151">
        <v>0</v>
      </c>
      <c r="Q2151" s="2"/>
      <c r="S2151">
        <v>0</v>
      </c>
      <c r="T2151" t="s">
        <v>213</v>
      </c>
      <c r="W2151" t="s">
        <v>214</v>
      </c>
      <c r="X2151">
        <v>0</v>
      </c>
    </row>
    <row r="2152" spans="1:24" x14ac:dyDescent="0.25">
      <c r="A2152">
        <v>2675</v>
      </c>
      <c r="B2152" t="s">
        <v>5218</v>
      </c>
      <c r="C2152" t="s">
        <v>5219</v>
      </c>
      <c r="D2152" t="s">
        <v>633</v>
      </c>
      <c r="G2152" s="2">
        <v>41122</v>
      </c>
      <c r="H2152" s="2">
        <v>43008</v>
      </c>
      <c r="I2152" t="s">
        <v>218</v>
      </c>
      <c r="J2152" t="s">
        <v>211</v>
      </c>
      <c r="K2152" t="s">
        <v>5195</v>
      </c>
      <c r="L2152" t="s">
        <v>213</v>
      </c>
      <c r="O2152">
        <v>0</v>
      </c>
      <c r="Q2152" s="2"/>
      <c r="S2152">
        <v>0</v>
      </c>
      <c r="T2152" t="s">
        <v>213</v>
      </c>
      <c r="W2152" t="s">
        <v>214</v>
      </c>
      <c r="X2152">
        <v>0</v>
      </c>
    </row>
    <row r="2153" spans="1:24" x14ac:dyDescent="0.25">
      <c r="A2153">
        <v>2676</v>
      </c>
      <c r="B2153" t="s">
        <v>5220</v>
      </c>
      <c r="C2153" t="s">
        <v>5221</v>
      </c>
      <c r="D2153" t="s">
        <v>251</v>
      </c>
      <c r="G2153" s="2">
        <v>41122</v>
      </c>
      <c r="H2153" s="2">
        <v>43008</v>
      </c>
      <c r="I2153" t="s">
        <v>226</v>
      </c>
      <c r="J2153" t="s">
        <v>211</v>
      </c>
      <c r="K2153" t="s">
        <v>5195</v>
      </c>
      <c r="L2153" t="s">
        <v>213</v>
      </c>
      <c r="O2153">
        <v>0</v>
      </c>
      <c r="Q2153" s="2"/>
      <c r="S2153">
        <v>0</v>
      </c>
      <c r="T2153" t="s">
        <v>213</v>
      </c>
      <c r="W2153" t="s">
        <v>214</v>
      </c>
      <c r="X2153">
        <v>0</v>
      </c>
    </row>
    <row r="2154" spans="1:24" x14ac:dyDescent="0.25">
      <c r="A2154">
        <v>2677</v>
      </c>
      <c r="B2154" t="s">
        <v>5222</v>
      </c>
      <c r="C2154" t="s">
        <v>5223</v>
      </c>
      <c r="D2154" t="s">
        <v>245</v>
      </c>
      <c r="F2154" t="s">
        <v>5172</v>
      </c>
      <c r="G2154" s="2">
        <v>41122</v>
      </c>
      <c r="H2154" s="2">
        <v>43008</v>
      </c>
      <c r="I2154" t="s">
        <v>226</v>
      </c>
      <c r="J2154" t="s">
        <v>211</v>
      </c>
      <c r="K2154" t="s">
        <v>5195</v>
      </c>
      <c r="L2154" t="s">
        <v>213</v>
      </c>
      <c r="O2154">
        <v>2688</v>
      </c>
      <c r="Q2154" s="2"/>
      <c r="S2154">
        <v>0</v>
      </c>
      <c r="T2154" t="s">
        <v>213</v>
      </c>
      <c r="W2154" t="s">
        <v>214</v>
      </c>
      <c r="X2154">
        <v>0</v>
      </c>
    </row>
    <row r="2155" spans="1:24" x14ac:dyDescent="0.25">
      <c r="A2155">
        <v>2678</v>
      </c>
      <c r="B2155" t="s">
        <v>5224</v>
      </c>
      <c r="C2155" t="s">
        <v>5225</v>
      </c>
      <c r="D2155" t="s">
        <v>412</v>
      </c>
      <c r="G2155" s="2">
        <v>41122</v>
      </c>
      <c r="H2155" s="2">
        <v>43008</v>
      </c>
      <c r="I2155" t="s">
        <v>226</v>
      </c>
      <c r="J2155" t="s">
        <v>211</v>
      </c>
      <c r="K2155" t="s">
        <v>5195</v>
      </c>
      <c r="L2155" t="s">
        <v>213</v>
      </c>
      <c r="O2155">
        <v>1465</v>
      </c>
      <c r="Q2155" s="2"/>
      <c r="S2155">
        <v>0</v>
      </c>
      <c r="T2155" t="s">
        <v>213</v>
      </c>
      <c r="W2155" t="s">
        <v>214</v>
      </c>
      <c r="X2155">
        <v>0</v>
      </c>
    </row>
    <row r="2156" spans="1:24" x14ac:dyDescent="0.25">
      <c r="A2156">
        <v>2679</v>
      </c>
      <c r="B2156" t="s">
        <v>5226</v>
      </c>
      <c r="C2156" t="s">
        <v>5227</v>
      </c>
      <c r="D2156" t="s">
        <v>720</v>
      </c>
      <c r="G2156" s="2">
        <v>41122</v>
      </c>
      <c r="H2156" s="2">
        <v>43008</v>
      </c>
      <c r="I2156" t="s">
        <v>226</v>
      </c>
      <c r="J2156" t="s">
        <v>211</v>
      </c>
      <c r="K2156" t="s">
        <v>5195</v>
      </c>
      <c r="L2156" t="s">
        <v>213</v>
      </c>
      <c r="O2156">
        <v>28</v>
      </c>
      <c r="Q2156" s="2"/>
      <c r="S2156">
        <v>0</v>
      </c>
      <c r="T2156" t="s">
        <v>213</v>
      </c>
      <c r="W2156" t="s">
        <v>214</v>
      </c>
      <c r="X2156">
        <v>0</v>
      </c>
    </row>
    <row r="2157" spans="1:24" x14ac:dyDescent="0.25">
      <c r="A2157">
        <v>2680</v>
      </c>
      <c r="B2157" t="s">
        <v>5228</v>
      </c>
      <c r="C2157" t="s">
        <v>5229</v>
      </c>
      <c r="D2157" t="s">
        <v>248</v>
      </c>
      <c r="G2157" s="2">
        <v>41122</v>
      </c>
      <c r="H2157" s="2">
        <v>43008</v>
      </c>
      <c r="I2157" t="s">
        <v>226</v>
      </c>
      <c r="J2157" t="s">
        <v>211</v>
      </c>
      <c r="K2157" t="s">
        <v>5195</v>
      </c>
      <c r="L2157" t="s">
        <v>213</v>
      </c>
      <c r="O2157">
        <v>0</v>
      </c>
      <c r="Q2157" s="2"/>
      <c r="S2157">
        <v>0</v>
      </c>
      <c r="T2157" t="s">
        <v>213</v>
      </c>
      <c r="W2157" t="s">
        <v>214</v>
      </c>
      <c r="X2157">
        <v>0</v>
      </c>
    </row>
    <row r="2158" spans="1:24" x14ac:dyDescent="0.25">
      <c r="A2158">
        <v>2681</v>
      </c>
      <c r="B2158" t="s">
        <v>5230</v>
      </c>
      <c r="C2158" t="s">
        <v>5231</v>
      </c>
      <c r="D2158" t="s">
        <v>256</v>
      </c>
      <c r="G2158" s="2">
        <v>41122</v>
      </c>
      <c r="H2158" s="2">
        <v>43008</v>
      </c>
      <c r="I2158" t="s">
        <v>226</v>
      </c>
      <c r="J2158" t="s">
        <v>211</v>
      </c>
      <c r="K2158" t="s">
        <v>5195</v>
      </c>
      <c r="L2158" t="s">
        <v>213</v>
      </c>
      <c r="O2158">
        <v>0</v>
      </c>
      <c r="Q2158" s="2"/>
      <c r="S2158">
        <v>0</v>
      </c>
      <c r="T2158" t="s">
        <v>213</v>
      </c>
      <c r="W2158" t="s">
        <v>214</v>
      </c>
      <c r="X2158">
        <v>0</v>
      </c>
    </row>
    <row r="2159" spans="1:24" x14ac:dyDescent="0.25">
      <c r="A2159">
        <v>2682</v>
      </c>
      <c r="B2159" t="s">
        <v>5232</v>
      </c>
      <c r="C2159" t="s">
        <v>5233</v>
      </c>
      <c r="D2159" t="s">
        <v>210</v>
      </c>
      <c r="G2159" s="2">
        <v>41122</v>
      </c>
      <c r="H2159" s="2">
        <v>43008</v>
      </c>
      <c r="J2159" t="s">
        <v>211</v>
      </c>
      <c r="K2159" t="s">
        <v>5195</v>
      </c>
      <c r="L2159" t="s">
        <v>213</v>
      </c>
      <c r="O2159">
        <v>0</v>
      </c>
      <c r="Q2159" s="2"/>
      <c r="S2159">
        <v>0</v>
      </c>
      <c r="T2159" t="s">
        <v>213</v>
      </c>
      <c r="W2159" t="s">
        <v>214</v>
      </c>
      <c r="X2159">
        <v>0</v>
      </c>
    </row>
    <row r="2160" spans="1:24" x14ac:dyDescent="0.25">
      <c r="A2160">
        <v>2683</v>
      </c>
      <c r="B2160" t="s">
        <v>5234</v>
      </c>
      <c r="C2160" t="s">
        <v>5235</v>
      </c>
      <c r="D2160" t="s">
        <v>241</v>
      </c>
      <c r="G2160" s="2">
        <v>41122</v>
      </c>
      <c r="H2160" s="2">
        <v>43008</v>
      </c>
      <c r="I2160" t="s">
        <v>226</v>
      </c>
      <c r="J2160" t="s">
        <v>211</v>
      </c>
      <c r="K2160" t="s">
        <v>5195</v>
      </c>
      <c r="L2160" t="s">
        <v>213</v>
      </c>
      <c r="O2160">
        <v>0</v>
      </c>
      <c r="Q2160" s="2"/>
      <c r="S2160">
        <v>0</v>
      </c>
      <c r="T2160" t="s">
        <v>213</v>
      </c>
      <c r="W2160" t="s">
        <v>214</v>
      </c>
      <c r="X2160">
        <v>0</v>
      </c>
    </row>
    <row r="2161" spans="1:24" x14ac:dyDescent="0.25">
      <c r="A2161">
        <v>2684</v>
      </c>
      <c r="B2161" t="s">
        <v>5236</v>
      </c>
      <c r="C2161" t="s">
        <v>5237</v>
      </c>
      <c r="D2161" t="s">
        <v>656</v>
      </c>
      <c r="G2161" s="2">
        <v>41122</v>
      </c>
      <c r="H2161" s="2">
        <v>43008</v>
      </c>
      <c r="I2161" t="s">
        <v>226</v>
      </c>
      <c r="J2161" t="s">
        <v>211</v>
      </c>
      <c r="K2161" t="s">
        <v>5195</v>
      </c>
      <c r="L2161" t="s">
        <v>213</v>
      </c>
      <c r="O2161">
        <v>0</v>
      </c>
      <c r="Q2161" s="2"/>
      <c r="S2161">
        <v>0</v>
      </c>
      <c r="T2161" t="s">
        <v>213</v>
      </c>
      <c r="W2161" t="s">
        <v>214</v>
      </c>
      <c r="X2161">
        <v>0</v>
      </c>
    </row>
    <row r="2162" spans="1:24" x14ac:dyDescent="0.25">
      <c r="A2162">
        <v>2685</v>
      </c>
      <c r="B2162" t="s">
        <v>5238</v>
      </c>
      <c r="C2162" t="s">
        <v>5239</v>
      </c>
      <c r="D2162" t="s">
        <v>311</v>
      </c>
      <c r="G2162" s="2">
        <v>41122</v>
      </c>
      <c r="H2162" s="2">
        <v>43008</v>
      </c>
      <c r="I2162" t="s">
        <v>226</v>
      </c>
      <c r="J2162" t="s">
        <v>211</v>
      </c>
      <c r="K2162" t="s">
        <v>5195</v>
      </c>
      <c r="L2162" t="s">
        <v>213</v>
      </c>
      <c r="O2162">
        <v>1514</v>
      </c>
      <c r="Q2162" s="2"/>
      <c r="S2162">
        <v>0</v>
      </c>
      <c r="T2162" t="s">
        <v>213</v>
      </c>
      <c r="W2162" t="s">
        <v>214</v>
      </c>
      <c r="X2162">
        <v>0</v>
      </c>
    </row>
    <row r="2163" spans="1:24" x14ac:dyDescent="0.25">
      <c r="A2163">
        <v>2686</v>
      </c>
      <c r="B2163" t="s">
        <v>5240</v>
      </c>
      <c r="C2163" t="s">
        <v>5241</v>
      </c>
      <c r="D2163" t="s">
        <v>297</v>
      </c>
      <c r="G2163" s="2">
        <v>41122</v>
      </c>
      <c r="H2163" s="2">
        <v>43008</v>
      </c>
      <c r="I2163" t="s">
        <v>226</v>
      </c>
      <c r="J2163" t="s">
        <v>211</v>
      </c>
      <c r="K2163" t="s">
        <v>5195</v>
      </c>
      <c r="L2163" t="s">
        <v>213</v>
      </c>
      <c r="O2163">
        <v>0</v>
      </c>
      <c r="Q2163" s="2"/>
      <c r="S2163">
        <v>0</v>
      </c>
      <c r="T2163" t="s">
        <v>213</v>
      </c>
      <c r="W2163" t="s">
        <v>214</v>
      </c>
      <c r="X2163">
        <v>0</v>
      </c>
    </row>
    <row r="2164" spans="1:24" x14ac:dyDescent="0.25">
      <c r="A2164">
        <v>2687</v>
      </c>
      <c r="B2164" t="s">
        <v>5242</v>
      </c>
      <c r="C2164" t="s">
        <v>5243</v>
      </c>
      <c r="D2164" t="s">
        <v>338</v>
      </c>
      <c r="G2164" s="2">
        <v>41122</v>
      </c>
      <c r="H2164" s="2">
        <v>43008</v>
      </c>
      <c r="I2164" t="s">
        <v>226</v>
      </c>
      <c r="J2164" t="s">
        <v>211</v>
      </c>
      <c r="K2164" t="s">
        <v>5195</v>
      </c>
      <c r="L2164" t="s">
        <v>213</v>
      </c>
      <c r="O2164">
        <v>0</v>
      </c>
      <c r="Q2164" s="2"/>
      <c r="S2164">
        <v>0</v>
      </c>
      <c r="T2164" t="s">
        <v>213</v>
      </c>
      <c r="W2164" t="s">
        <v>214</v>
      </c>
      <c r="X2164">
        <v>0</v>
      </c>
    </row>
    <row r="2165" spans="1:24" x14ac:dyDescent="0.25">
      <c r="A2165">
        <v>2688</v>
      </c>
      <c r="B2165" t="s">
        <v>5244</v>
      </c>
      <c r="C2165" t="s">
        <v>5245</v>
      </c>
      <c r="D2165" t="s">
        <v>389</v>
      </c>
      <c r="G2165" s="2">
        <v>41122</v>
      </c>
      <c r="H2165" s="2"/>
      <c r="I2165" t="s">
        <v>226</v>
      </c>
      <c r="J2165" t="s">
        <v>211</v>
      </c>
      <c r="K2165" t="s">
        <v>2040</v>
      </c>
      <c r="L2165" t="s">
        <v>213</v>
      </c>
      <c r="M2165" t="s">
        <v>5246</v>
      </c>
      <c r="O2165">
        <v>0</v>
      </c>
      <c r="P2165" t="s">
        <v>392</v>
      </c>
      <c r="Q2165" s="2"/>
      <c r="R2165" t="s">
        <v>5247</v>
      </c>
      <c r="S2165">
        <v>0</v>
      </c>
      <c r="T2165" t="s">
        <v>213</v>
      </c>
      <c r="W2165" t="s">
        <v>214</v>
      </c>
      <c r="X2165">
        <v>0</v>
      </c>
    </row>
    <row r="2166" spans="1:24" x14ac:dyDescent="0.25">
      <c r="A2166">
        <v>2689</v>
      </c>
      <c r="B2166" t="s">
        <v>5248</v>
      </c>
      <c r="C2166" t="s">
        <v>5249</v>
      </c>
      <c r="D2166" t="s">
        <v>251</v>
      </c>
      <c r="G2166" s="2">
        <v>41162</v>
      </c>
      <c r="H2166" s="2">
        <v>43100</v>
      </c>
      <c r="I2166" t="s">
        <v>226</v>
      </c>
      <c r="J2166" t="s">
        <v>211</v>
      </c>
      <c r="K2166" t="s">
        <v>5250</v>
      </c>
      <c r="L2166" t="s">
        <v>213</v>
      </c>
      <c r="O2166">
        <v>0</v>
      </c>
      <c r="Q2166" s="2"/>
      <c r="S2166">
        <v>0</v>
      </c>
      <c r="T2166" t="s">
        <v>213</v>
      </c>
      <c r="W2166" t="s">
        <v>214</v>
      </c>
      <c r="X2166">
        <v>0</v>
      </c>
    </row>
    <row r="2167" spans="1:24" x14ac:dyDescent="0.25">
      <c r="A2167">
        <v>2690</v>
      </c>
      <c r="B2167" t="s">
        <v>5251</v>
      </c>
      <c r="C2167" t="s">
        <v>5252</v>
      </c>
      <c r="D2167" t="s">
        <v>248</v>
      </c>
      <c r="G2167" s="2">
        <v>41162</v>
      </c>
      <c r="H2167" s="2">
        <v>43100</v>
      </c>
      <c r="I2167" t="s">
        <v>226</v>
      </c>
      <c r="J2167" t="s">
        <v>211</v>
      </c>
      <c r="K2167" t="s">
        <v>5250</v>
      </c>
      <c r="L2167" t="s">
        <v>213</v>
      </c>
      <c r="O2167">
        <v>0</v>
      </c>
      <c r="Q2167" s="2"/>
      <c r="S2167">
        <v>0</v>
      </c>
      <c r="T2167" t="s">
        <v>213</v>
      </c>
      <c r="W2167" t="s">
        <v>214</v>
      </c>
      <c r="X2167">
        <v>0</v>
      </c>
    </row>
    <row r="2168" spans="1:24" x14ac:dyDescent="0.25">
      <c r="A2168">
        <v>2691</v>
      </c>
      <c r="B2168" t="s">
        <v>5253</v>
      </c>
      <c r="C2168" t="s">
        <v>5254</v>
      </c>
      <c r="D2168" t="s">
        <v>256</v>
      </c>
      <c r="G2168" s="2">
        <v>41162</v>
      </c>
      <c r="H2168" s="2">
        <v>43100</v>
      </c>
      <c r="I2168" t="s">
        <v>226</v>
      </c>
      <c r="J2168" t="s">
        <v>211</v>
      </c>
      <c r="K2168" t="s">
        <v>5250</v>
      </c>
      <c r="L2168" t="s">
        <v>213</v>
      </c>
      <c r="O2168">
        <v>0</v>
      </c>
      <c r="Q2168" s="2"/>
      <c r="S2168">
        <v>0</v>
      </c>
      <c r="T2168" t="s">
        <v>213</v>
      </c>
      <c r="W2168" t="s">
        <v>214</v>
      </c>
      <c r="X2168">
        <v>0</v>
      </c>
    </row>
    <row r="2169" spans="1:24" x14ac:dyDescent="0.25">
      <c r="A2169">
        <v>2692</v>
      </c>
      <c r="B2169" t="s">
        <v>5255</v>
      </c>
      <c r="C2169" t="s">
        <v>5256</v>
      </c>
      <c r="D2169" t="s">
        <v>210</v>
      </c>
      <c r="G2169" s="2">
        <v>41162</v>
      </c>
      <c r="H2169" s="2">
        <v>43100</v>
      </c>
      <c r="J2169" t="s">
        <v>211</v>
      </c>
      <c r="K2169" t="s">
        <v>5250</v>
      </c>
      <c r="L2169" t="s">
        <v>213</v>
      </c>
      <c r="O2169">
        <v>0</v>
      </c>
      <c r="Q2169" s="2"/>
      <c r="S2169">
        <v>0</v>
      </c>
      <c r="T2169" t="s">
        <v>213</v>
      </c>
      <c r="W2169" t="s">
        <v>214</v>
      </c>
      <c r="X2169">
        <v>0</v>
      </c>
    </row>
    <row r="2170" spans="1:24" x14ac:dyDescent="0.25">
      <c r="A2170">
        <v>2693</v>
      </c>
      <c r="B2170" t="s">
        <v>5257</v>
      </c>
      <c r="C2170" t="s">
        <v>5258</v>
      </c>
      <c r="D2170" t="s">
        <v>241</v>
      </c>
      <c r="G2170" s="2">
        <v>41162</v>
      </c>
      <c r="H2170" s="2">
        <v>43100</v>
      </c>
      <c r="I2170" t="s">
        <v>226</v>
      </c>
      <c r="J2170" t="s">
        <v>211</v>
      </c>
      <c r="K2170" t="s">
        <v>5250</v>
      </c>
      <c r="L2170" t="s">
        <v>213</v>
      </c>
      <c r="O2170">
        <v>0</v>
      </c>
      <c r="Q2170" s="2"/>
      <c r="S2170">
        <v>0</v>
      </c>
      <c r="T2170" t="s">
        <v>213</v>
      </c>
      <c r="W2170" t="s">
        <v>214</v>
      </c>
      <c r="X2170">
        <v>0</v>
      </c>
    </row>
    <row r="2171" spans="1:24" x14ac:dyDescent="0.25">
      <c r="A2171">
        <v>2694</v>
      </c>
      <c r="B2171" t="s">
        <v>5259</v>
      </c>
      <c r="C2171" t="s">
        <v>5260</v>
      </c>
      <c r="D2171" t="s">
        <v>251</v>
      </c>
      <c r="G2171" s="2">
        <v>41162</v>
      </c>
      <c r="H2171" s="2">
        <v>42736</v>
      </c>
      <c r="I2171" t="s">
        <v>226</v>
      </c>
      <c r="J2171" t="s">
        <v>211</v>
      </c>
      <c r="K2171" t="s">
        <v>5261</v>
      </c>
      <c r="L2171" t="s">
        <v>213</v>
      </c>
      <c r="O2171">
        <v>0</v>
      </c>
      <c r="Q2171" s="2"/>
      <c r="S2171">
        <v>0</v>
      </c>
      <c r="T2171" t="s">
        <v>213</v>
      </c>
      <c r="W2171" t="s">
        <v>214</v>
      </c>
      <c r="X2171">
        <v>0</v>
      </c>
    </row>
    <row r="2172" spans="1:24" x14ac:dyDescent="0.25">
      <c r="A2172">
        <v>2695</v>
      </c>
      <c r="B2172" t="s">
        <v>5262</v>
      </c>
      <c r="C2172" t="s">
        <v>5263</v>
      </c>
      <c r="D2172" t="s">
        <v>256</v>
      </c>
      <c r="G2172" s="2">
        <v>41162</v>
      </c>
      <c r="H2172" s="2">
        <v>42736</v>
      </c>
      <c r="I2172" t="s">
        <v>226</v>
      </c>
      <c r="J2172" t="s">
        <v>211</v>
      </c>
      <c r="K2172" t="s">
        <v>5261</v>
      </c>
      <c r="L2172" t="s">
        <v>213</v>
      </c>
      <c r="O2172">
        <v>0</v>
      </c>
      <c r="Q2172" s="2"/>
      <c r="S2172">
        <v>0</v>
      </c>
      <c r="T2172" t="s">
        <v>213</v>
      </c>
      <c r="W2172" t="s">
        <v>214</v>
      </c>
      <c r="X2172">
        <v>0</v>
      </c>
    </row>
    <row r="2173" spans="1:24" x14ac:dyDescent="0.25">
      <c r="A2173">
        <v>2696</v>
      </c>
      <c r="B2173" t="s">
        <v>5264</v>
      </c>
      <c r="C2173" t="s">
        <v>5265</v>
      </c>
      <c r="D2173" t="s">
        <v>210</v>
      </c>
      <c r="G2173" s="2">
        <v>41162</v>
      </c>
      <c r="H2173" s="2">
        <v>42736</v>
      </c>
      <c r="J2173" t="s">
        <v>211</v>
      </c>
      <c r="K2173" t="s">
        <v>5261</v>
      </c>
      <c r="L2173" t="s">
        <v>213</v>
      </c>
      <c r="O2173">
        <v>0</v>
      </c>
      <c r="Q2173" s="2"/>
      <c r="S2173">
        <v>0</v>
      </c>
      <c r="T2173" t="s">
        <v>213</v>
      </c>
      <c r="W2173" t="s">
        <v>214</v>
      </c>
      <c r="X2173">
        <v>0</v>
      </c>
    </row>
    <row r="2174" spans="1:24" x14ac:dyDescent="0.25">
      <c r="A2174">
        <v>2697</v>
      </c>
      <c r="B2174" t="s">
        <v>5266</v>
      </c>
      <c r="C2174" t="s">
        <v>5267</v>
      </c>
      <c r="D2174" t="s">
        <v>248</v>
      </c>
      <c r="G2174" s="2">
        <v>41162</v>
      </c>
      <c r="H2174" s="2">
        <v>42736</v>
      </c>
      <c r="I2174" t="s">
        <v>226</v>
      </c>
      <c r="J2174" t="s">
        <v>211</v>
      </c>
      <c r="K2174" t="s">
        <v>5261</v>
      </c>
      <c r="L2174" t="s">
        <v>213</v>
      </c>
      <c r="O2174">
        <v>0</v>
      </c>
      <c r="Q2174" s="2"/>
      <c r="S2174">
        <v>0</v>
      </c>
      <c r="T2174" t="s">
        <v>213</v>
      </c>
      <c r="W2174" t="s">
        <v>214</v>
      </c>
      <c r="X2174">
        <v>0</v>
      </c>
    </row>
    <row r="2175" spans="1:24" x14ac:dyDescent="0.25">
      <c r="A2175">
        <v>2698</v>
      </c>
      <c r="B2175" t="s">
        <v>5268</v>
      </c>
      <c r="C2175" t="s">
        <v>5269</v>
      </c>
      <c r="D2175" t="s">
        <v>241</v>
      </c>
      <c r="G2175" s="2">
        <v>41162</v>
      </c>
      <c r="H2175" s="2">
        <v>42736</v>
      </c>
      <c r="I2175" t="s">
        <v>226</v>
      </c>
      <c r="J2175" t="s">
        <v>211</v>
      </c>
      <c r="K2175" t="s">
        <v>5261</v>
      </c>
      <c r="L2175" t="s">
        <v>213</v>
      </c>
      <c r="O2175">
        <v>0</v>
      </c>
      <c r="Q2175" s="2"/>
      <c r="S2175">
        <v>0</v>
      </c>
      <c r="T2175" t="s">
        <v>213</v>
      </c>
      <c r="W2175" t="s">
        <v>214</v>
      </c>
      <c r="X2175">
        <v>0</v>
      </c>
    </row>
    <row r="2176" spans="1:24" x14ac:dyDescent="0.25">
      <c r="A2176">
        <v>2699</v>
      </c>
      <c r="B2176" t="s">
        <v>5270</v>
      </c>
      <c r="C2176" t="s">
        <v>5271</v>
      </c>
      <c r="D2176" t="s">
        <v>248</v>
      </c>
      <c r="G2176" s="2">
        <v>42736</v>
      </c>
      <c r="H2176" s="2">
        <v>43100</v>
      </c>
      <c r="I2176" t="s">
        <v>226</v>
      </c>
      <c r="J2176" t="s">
        <v>211</v>
      </c>
      <c r="K2176" t="s">
        <v>5272</v>
      </c>
      <c r="L2176" t="s">
        <v>213</v>
      </c>
      <c r="O2176">
        <v>0</v>
      </c>
      <c r="Q2176" s="2">
        <v>41162</v>
      </c>
      <c r="S2176">
        <v>0</v>
      </c>
      <c r="T2176" t="s">
        <v>213</v>
      </c>
      <c r="W2176" t="s">
        <v>214</v>
      </c>
      <c r="X2176">
        <v>0</v>
      </c>
    </row>
    <row r="2177" spans="1:24" x14ac:dyDescent="0.25">
      <c r="A2177">
        <v>2700</v>
      </c>
      <c r="B2177" t="s">
        <v>5273</v>
      </c>
      <c r="C2177" t="s">
        <v>5274</v>
      </c>
      <c r="D2177" t="s">
        <v>251</v>
      </c>
      <c r="G2177" s="2">
        <v>42736</v>
      </c>
      <c r="H2177" s="2">
        <v>43100</v>
      </c>
      <c r="I2177" t="s">
        <v>226</v>
      </c>
      <c r="J2177" t="s">
        <v>211</v>
      </c>
      <c r="K2177" t="s">
        <v>5272</v>
      </c>
      <c r="L2177" t="s">
        <v>213</v>
      </c>
      <c r="O2177">
        <v>0</v>
      </c>
      <c r="Q2177" s="2">
        <v>41162</v>
      </c>
      <c r="S2177">
        <v>0</v>
      </c>
      <c r="T2177" t="s">
        <v>213</v>
      </c>
      <c r="W2177" t="s">
        <v>214</v>
      </c>
      <c r="X2177">
        <v>0</v>
      </c>
    </row>
    <row r="2178" spans="1:24" x14ac:dyDescent="0.25">
      <c r="A2178">
        <v>2701</v>
      </c>
      <c r="B2178" t="s">
        <v>5275</v>
      </c>
      <c r="C2178" t="s">
        <v>5276</v>
      </c>
      <c r="D2178" t="s">
        <v>256</v>
      </c>
      <c r="G2178" s="2">
        <v>42736</v>
      </c>
      <c r="H2178" s="2">
        <v>43100</v>
      </c>
      <c r="I2178" t="s">
        <v>226</v>
      </c>
      <c r="J2178" t="s">
        <v>211</v>
      </c>
      <c r="K2178" t="s">
        <v>5272</v>
      </c>
      <c r="L2178" t="s">
        <v>213</v>
      </c>
      <c r="O2178">
        <v>0</v>
      </c>
      <c r="Q2178" s="2">
        <v>41162</v>
      </c>
      <c r="S2178">
        <v>0</v>
      </c>
      <c r="T2178" t="s">
        <v>213</v>
      </c>
      <c r="W2178" t="s">
        <v>214</v>
      </c>
      <c r="X2178">
        <v>0</v>
      </c>
    </row>
    <row r="2179" spans="1:24" x14ac:dyDescent="0.25">
      <c r="A2179">
        <v>2702</v>
      </c>
      <c r="B2179" t="s">
        <v>5277</v>
      </c>
      <c r="C2179" t="s">
        <v>5278</v>
      </c>
      <c r="D2179" t="s">
        <v>210</v>
      </c>
      <c r="G2179" s="2">
        <v>42736</v>
      </c>
      <c r="H2179" s="2">
        <v>43100</v>
      </c>
      <c r="J2179" t="s">
        <v>211</v>
      </c>
      <c r="K2179" t="s">
        <v>5272</v>
      </c>
      <c r="L2179" t="s">
        <v>213</v>
      </c>
      <c r="O2179">
        <v>0</v>
      </c>
      <c r="Q2179" s="2">
        <v>41162</v>
      </c>
      <c r="S2179">
        <v>0</v>
      </c>
      <c r="T2179" t="s">
        <v>213</v>
      </c>
      <c r="W2179" t="s">
        <v>214</v>
      </c>
      <c r="X2179">
        <v>0</v>
      </c>
    </row>
    <row r="2180" spans="1:24" x14ac:dyDescent="0.25">
      <c r="A2180">
        <v>2703</v>
      </c>
      <c r="B2180" t="s">
        <v>5279</v>
      </c>
      <c r="C2180" t="s">
        <v>5280</v>
      </c>
      <c r="D2180" t="s">
        <v>241</v>
      </c>
      <c r="G2180" s="2">
        <v>42736</v>
      </c>
      <c r="H2180" s="2">
        <v>43100</v>
      </c>
      <c r="I2180" t="s">
        <v>226</v>
      </c>
      <c r="J2180" t="s">
        <v>211</v>
      </c>
      <c r="K2180" t="s">
        <v>5272</v>
      </c>
      <c r="L2180" t="s">
        <v>213</v>
      </c>
      <c r="O2180">
        <v>0</v>
      </c>
      <c r="Q2180" s="2">
        <v>41162</v>
      </c>
      <c r="S2180">
        <v>0</v>
      </c>
      <c r="T2180" t="s">
        <v>213</v>
      </c>
      <c r="W2180" t="s">
        <v>214</v>
      </c>
      <c r="X2180">
        <v>0</v>
      </c>
    </row>
    <row r="2181" spans="1:24" x14ac:dyDescent="0.25">
      <c r="A2181">
        <v>2704</v>
      </c>
      <c r="B2181" t="s">
        <v>5281</v>
      </c>
      <c r="C2181" t="s">
        <v>5282</v>
      </c>
      <c r="D2181" t="s">
        <v>251</v>
      </c>
      <c r="G2181" s="2">
        <v>41162</v>
      </c>
      <c r="H2181" s="2">
        <v>43100</v>
      </c>
      <c r="I2181" t="s">
        <v>226</v>
      </c>
      <c r="J2181" t="s">
        <v>211</v>
      </c>
      <c r="K2181" t="s">
        <v>5283</v>
      </c>
      <c r="L2181" t="s">
        <v>213</v>
      </c>
      <c r="O2181">
        <v>0</v>
      </c>
      <c r="Q2181" s="2"/>
      <c r="S2181">
        <v>0</v>
      </c>
      <c r="T2181" t="s">
        <v>213</v>
      </c>
      <c r="W2181" t="s">
        <v>214</v>
      </c>
      <c r="X2181">
        <v>0</v>
      </c>
    </row>
    <row r="2182" spans="1:24" x14ac:dyDescent="0.25">
      <c r="A2182">
        <v>2705</v>
      </c>
      <c r="B2182" t="s">
        <v>5284</v>
      </c>
      <c r="C2182" t="s">
        <v>5285</v>
      </c>
      <c r="D2182" t="s">
        <v>248</v>
      </c>
      <c r="G2182" s="2">
        <v>41162</v>
      </c>
      <c r="H2182" s="2">
        <v>43100</v>
      </c>
      <c r="I2182" t="s">
        <v>226</v>
      </c>
      <c r="J2182" t="s">
        <v>211</v>
      </c>
      <c r="K2182" t="s">
        <v>5283</v>
      </c>
      <c r="L2182" t="s">
        <v>213</v>
      </c>
      <c r="O2182">
        <v>0</v>
      </c>
      <c r="Q2182" s="2"/>
      <c r="S2182">
        <v>0</v>
      </c>
      <c r="T2182" t="s">
        <v>213</v>
      </c>
      <c r="W2182" t="s">
        <v>214</v>
      </c>
      <c r="X2182">
        <v>0</v>
      </c>
    </row>
    <row r="2183" spans="1:24" x14ac:dyDescent="0.25">
      <c r="A2183">
        <v>2706</v>
      </c>
      <c r="B2183" t="s">
        <v>5286</v>
      </c>
      <c r="C2183" t="s">
        <v>5287</v>
      </c>
      <c r="D2183" t="s">
        <v>256</v>
      </c>
      <c r="G2183" s="2">
        <v>41162</v>
      </c>
      <c r="H2183" s="2">
        <v>43100</v>
      </c>
      <c r="I2183" t="s">
        <v>226</v>
      </c>
      <c r="J2183" t="s">
        <v>211</v>
      </c>
      <c r="K2183" t="s">
        <v>5283</v>
      </c>
      <c r="L2183" t="s">
        <v>213</v>
      </c>
      <c r="O2183">
        <v>0</v>
      </c>
      <c r="Q2183" s="2"/>
      <c r="S2183">
        <v>0</v>
      </c>
      <c r="T2183" t="s">
        <v>213</v>
      </c>
      <c r="W2183" t="s">
        <v>214</v>
      </c>
      <c r="X2183">
        <v>0</v>
      </c>
    </row>
    <row r="2184" spans="1:24" x14ac:dyDescent="0.25">
      <c r="A2184">
        <v>2707</v>
      </c>
      <c r="B2184" t="s">
        <v>5288</v>
      </c>
      <c r="C2184" t="s">
        <v>5289</v>
      </c>
      <c r="D2184" t="s">
        <v>210</v>
      </c>
      <c r="G2184" s="2">
        <v>41162</v>
      </c>
      <c r="H2184" s="2">
        <v>43100</v>
      </c>
      <c r="J2184" t="s">
        <v>211</v>
      </c>
      <c r="K2184" t="s">
        <v>5283</v>
      </c>
      <c r="L2184" t="s">
        <v>213</v>
      </c>
      <c r="O2184">
        <v>0</v>
      </c>
      <c r="Q2184" s="2"/>
      <c r="S2184">
        <v>0</v>
      </c>
      <c r="T2184" t="s">
        <v>213</v>
      </c>
      <c r="W2184" t="s">
        <v>214</v>
      </c>
      <c r="X2184">
        <v>0</v>
      </c>
    </row>
    <row r="2185" spans="1:24" x14ac:dyDescent="0.25">
      <c r="A2185">
        <v>2708</v>
      </c>
      <c r="B2185" t="s">
        <v>5290</v>
      </c>
      <c r="C2185" t="s">
        <v>5291</v>
      </c>
      <c r="D2185" t="s">
        <v>241</v>
      </c>
      <c r="G2185" s="2">
        <v>41162</v>
      </c>
      <c r="H2185" s="2">
        <v>43100</v>
      </c>
      <c r="I2185" t="s">
        <v>226</v>
      </c>
      <c r="J2185" t="s">
        <v>211</v>
      </c>
      <c r="K2185" t="s">
        <v>5283</v>
      </c>
      <c r="L2185" t="s">
        <v>213</v>
      </c>
      <c r="O2185">
        <v>0</v>
      </c>
      <c r="Q2185" s="2"/>
      <c r="S2185">
        <v>0</v>
      </c>
      <c r="T2185" t="s">
        <v>213</v>
      </c>
      <c r="W2185" t="s">
        <v>214</v>
      </c>
      <c r="X2185">
        <v>0</v>
      </c>
    </row>
    <row r="2186" spans="1:24" x14ac:dyDescent="0.25">
      <c r="A2186">
        <v>2709</v>
      </c>
      <c r="B2186" t="s">
        <v>5292</v>
      </c>
      <c r="C2186" t="s">
        <v>5293</v>
      </c>
      <c r="D2186" t="s">
        <v>251</v>
      </c>
      <c r="G2186" s="2">
        <v>41162</v>
      </c>
      <c r="H2186" s="2">
        <v>42736</v>
      </c>
      <c r="I2186" t="s">
        <v>226</v>
      </c>
      <c r="J2186" t="s">
        <v>211</v>
      </c>
      <c r="K2186" t="s">
        <v>5294</v>
      </c>
      <c r="L2186" t="s">
        <v>213</v>
      </c>
      <c r="O2186">
        <v>0</v>
      </c>
      <c r="Q2186" s="2"/>
      <c r="S2186">
        <v>0</v>
      </c>
      <c r="T2186" t="s">
        <v>213</v>
      </c>
      <c r="W2186" t="s">
        <v>214</v>
      </c>
      <c r="X2186">
        <v>0</v>
      </c>
    </row>
    <row r="2187" spans="1:24" x14ac:dyDescent="0.25">
      <c r="A2187">
        <v>2710</v>
      </c>
      <c r="B2187" t="s">
        <v>5295</v>
      </c>
      <c r="C2187" t="s">
        <v>5296</v>
      </c>
      <c r="D2187" t="s">
        <v>248</v>
      </c>
      <c r="G2187" s="2">
        <v>41162</v>
      </c>
      <c r="H2187" s="2">
        <v>42736</v>
      </c>
      <c r="I2187" t="s">
        <v>226</v>
      </c>
      <c r="J2187" t="s">
        <v>211</v>
      </c>
      <c r="K2187" t="s">
        <v>5294</v>
      </c>
      <c r="L2187" t="s">
        <v>213</v>
      </c>
      <c r="O2187">
        <v>0</v>
      </c>
      <c r="Q2187" s="2"/>
      <c r="S2187">
        <v>0</v>
      </c>
      <c r="T2187" t="s">
        <v>213</v>
      </c>
      <c r="W2187" t="s">
        <v>214</v>
      </c>
      <c r="X2187">
        <v>0</v>
      </c>
    </row>
    <row r="2188" spans="1:24" x14ac:dyDescent="0.25">
      <c r="A2188">
        <v>2711</v>
      </c>
      <c r="B2188" t="s">
        <v>5297</v>
      </c>
      <c r="C2188" t="s">
        <v>5298</v>
      </c>
      <c r="D2188" t="s">
        <v>256</v>
      </c>
      <c r="G2188" s="2">
        <v>41162</v>
      </c>
      <c r="H2188" s="2">
        <v>42736</v>
      </c>
      <c r="I2188" t="s">
        <v>226</v>
      </c>
      <c r="J2188" t="s">
        <v>211</v>
      </c>
      <c r="K2188" t="s">
        <v>5294</v>
      </c>
      <c r="L2188" t="s">
        <v>213</v>
      </c>
      <c r="O2188">
        <v>0</v>
      </c>
      <c r="Q2188" s="2"/>
      <c r="S2188">
        <v>0</v>
      </c>
      <c r="T2188" t="s">
        <v>213</v>
      </c>
      <c r="W2188" t="s">
        <v>214</v>
      </c>
      <c r="X2188">
        <v>0</v>
      </c>
    </row>
    <row r="2189" spans="1:24" x14ac:dyDescent="0.25">
      <c r="A2189">
        <v>2712</v>
      </c>
      <c r="B2189" t="s">
        <v>5299</v>
      </c>
      <c r="C2189" t="s">
        <v>5300</v>
      </c>
      <c r="D2189" t="s">
        <v>210</v>
      </c>
      <c r="G2189" s="2">
        <v>41162</v>
      </c>
      <c r="H2189" s="2">
        <v>42736</v>
      </c>
      <c r="J2189" t="s">
        <v>211</v>
      </c>
      <c r="K2189" t="s">
        <v>5294</v>
      </c>
      <c r="L2189" t="s">
        <v>213</v>
      </c>
      <c r="O2189">
        <v>0</v>
      </c>
      <c r="Q2189" s="2"/>
      <c r="S2189">
        <v>0</v>
      </c>
      <c r="T2189" t="s">
        <v>213</v>
      </c>
      <c r="W2189" t="s">
        <v>214</v>
      </c>
      <c r="X2189">
        <v>0</v>
      </c>
    </row>
    <row r="2190" spans="1:24" x14ac:dyDescent="0.25">
      <c r="A2190">
        <v>2713</v>
      </c>
      <c r="B2190" t="s">
        <v>5301</v>
      </c>
      <c r="C2190" t="s">
        <v>5302</v>
      </c>
      <c r="D2190" t="s">
        <v>241</v>
      </c>
      <c r="G2190" s="2">
        <v>41162</v>
      </c>
      <c r="H2190" s="2">
        <v>42736</v>
      </c>
      <c r="I2190" t="s">
        <v>226</v>
      </c>
      <c r="J2190" t="s">
        <v>211</v>
      </c>
      <c r="K2190" t="s">
        <v>5294</v>
      </c>
      <c r="L2190" t="s">
        <v>213</v>
      </c>
      <c r="O2190">
        <v>0</v>
      </c>
      <c r="Q2190" s="2"/>
      <c r="S2190">
        <v>0</v>
      </c>
      <c r="T2190" t="s">
        <v>213</v>
      </c>
      <c r="W2190" t="s">
        <v>214</v>
      </c>
      <c r="X2190">
        <v>0</v>
      </c>
    </row>
    <row r="2191" spans="1:24" x14ac:dyDescent="0.25">
      <c r="A2191">
        <v>2714</v>
      </c>
      <c r="B2191" t="s">
        <v>5303</v>
      </c>
      <c r="C2191" t="s">
        <v>5304</v>
      </c>
      <c r="D2191" t="s">
        <v>251</v>
      </c>
      <c r="G2191" s="2">
        <v>42736</v>
      </c>
      <c r="H2191" s="2">
        <v>43100</v>
      </c>
      <c r="I2191" t="s">
        <v>226</v>
      </c>
      <c r="J2191" t="s">
        <v>211</v>
      </c>
      <c r="K2191" t="s">
        <v>5305</v>
      </c>
      <c r="L2191" t="s">
        <v>213</v>
      </c>
      <c r="O2191">
        <v>0</v>
      </c>
      <c r="Q2191" s="2">
        <v>41162</v>
      </c>
      <c r="S2191">
        <v>0</v>
      </c>
      <c r="T2191" t="s">
        <v>213</v>
      </c>
      <c r="W2191" t="s">
        <v>214</v>
      </c>
      <c r="X2191">
        <v>0</v>
      </c>
    </row>
    <row r="2192" spans="1:24" x14ac:dyDescent="0.25">
      <c r="A2192">
        <v>2715</v>
      </c>
      <c r="B2192" t="s">
        <v>5306</v>
      </c>
      <c r="C2192" t="s">
        <v>5307</v>
      </c>
      <c r="D2192" t="s">
        <v>248</v>
      </c>
      <c r="G2192" s="2">
        <v>42736</v>
      </c>
      <c r="H2192" s="2">
        <v>43100</v>
      </c>
      <c r="I2192" t="s">
        <v>226</v>
      </c>
      <c r="J2192" t="s">
        <v>211</v>
      </c>
      <c r="K2192" t="s">
        <v>5305</v>
      </c>
      <c r="L2192" t="s">
        <v>213</v>
      </c>
      <c r="O2192">
        <v>0</v>
      </c>
      <c r="Q2192" s="2">
        <v>41162</v>
      </c>
      <c r="S2192">
        <v>0</v>
      </c>
      <c r="T2192" t="s">
        <v>213</v>
      </c>
      <c r="W2192" t="s">
        <v>214</v>
      </c>
      <c r="X2192">
        <v>0</v>
      </c>
    </row>
    <row r="2193" spans="1:24" x14ac:dyDescent="0.25">
      <c r="A2193">
        <v>2716</v>
      </c>
      <c r="B2193" t="s">
        <v>5308</v>
      </c>
      <c r="C2193" t="s">
        <v>5309</v>
      </c>
      <c r="D2193" t="s">
        <v>256</v>
      </c>
      <c r="G2193" s="2">
        <v>42736</v>
      </c>
      <c r="H2193" s="2">
        <v>43100</v>
      </c>
      <c r="I2193" t="s">
        <v>226</v>
      </c>
      <c r="J2193" t="s">
        <v>211</v>
      </c>
      <c r="K2193" t="s">
        <v>5305</v>
      </c>
      <c r="L2193" t="s">
        <v>213</v>
      </c>
      <c r="O2193">
        <v>0</v>
      </c>
      <c r="Q2193" s="2">
        <v>41162</v>
      </c>
      <c r="S2193">
        <v>0</v>
      </c>
      <c r="T2193" t="s">
        <v>213</v>
      </c>
      <c r="W2193" t="s">
        <v>214</v>
      </c>
      <c r="X2193">
        <v>0</v>
      </c>
    </row>
    <row r="2194" spans="1:24" x14ac:dyDescent="0.25">
      <c r="A2194">
        <v>2717</v>
      </c>
      <c r="B2194" t="s">
        <v>5310</v>
      </c>
      <c r="C2194" t="s">
        <v>5311</v>
      </c>
      <c r="D2194" t="s">
        <v>210</v>
      </c>
      <c r="G2194" s="2">
        <v>42736</v>
      </c>
      <c r="H2194" s="2">
        <v>43100</v>
      </c>
      <c r="J2194" t="s">
        <v>211</v>
      </c>
      <c r="K2194" t="s">
        <v>5305</v>
      </c>
      <c r="L2194" t="s">
        <v>213</v>
      </c>
      <c r="O2194">
        <v>0</v>
      </c>
      <c r="Q2194" s="2">
        <v>41162</v>
      </c>
      <c r="S2194">
        <v>0</v>
      </c>
      <c r="T2194" t="s">
        <v>213</v>
      </c>
      <c r="W2194" t="s">
        <v>214</v>
      </c>
      <c r="X2194">
        <v>0</v>
      </c>
    </row>
    <row r="2195" spans="1:24" x14ac:dyDescent="0.25">
      <c r="A2195">
        <v>2718</v>
      </c>
      <c r="B2195" t="s">
        <v>5312</v>
      </c>
      <c r="C2195" t="s">
        <v>5313</v>
      </c>
      <c r="D2195" t="s">
        <v>241</v>
      </c>
      <c r="G2195" s="2">
        <v>42736</v>
      </c>
      <c r="H2195" s="2">
        <v>43100</v>
      </c>
      <c r="I2195" t="s">
        <v>226</v>
      </c>
      <c r="J2195" t="s">
        <v>211</v>
      </c>
      <c r="K2195" t="s">
        <v>5305</v>
      </c>
      <c r="L2195" t="s">
        <v>213</v>
      </c>
      <c r="O2195">
        <v>0</v>
      </c>
      <c r="Q2195" s="2">
        <v>41162</v>
      </c>
      <c r="S2195">
        <v>0</v>
      </c>
      <c r="T2195" t="s">
        <v>213</v>
      </c>
      <c r="W2195" t="s">
        <v>214</v>
      </c>
      <c r="X2195">
        <v>0</v>
      </c>
    </row>
    <row r="2196" spans="1:24" x14ac:dyDescent="0.25">
      <c r="A2196">
        <v>2719</v>
      </c>
      <c r="B2196" t="s">
        <v>5314</v>
      </c>
      <c r="C2196" t="s">
        <v>5315</v>
      </c>
      <c r="D2196" t="s">
        <v>2503</v>
      </c>
      <c r="F2196" t="s">
        <v>5316</v>
      </c>
      <c r="G2196" s="2">
        <v>37500</v>
      </c>
      <c r="H2196" s="2"/>
      <c r="J2196" t="s">
        <v>211</v>
      </c>
      <c r="K2196" t="s">
        <v>464</v>
      </c>
      <c r="L2196" t="s">
        <v>213</v>
      </c>
      <c r="M2196" t="s">
        <v>5317</v>
      </c>
      <c r="O2196">
        <v>0</v>
      </c>
      <c r="Q2196" s="2"/>
      <c r="S2196">
        <v>0</v>
      </c>
      <c r="T2196" t="s">
        <v>213</v>
      </c>
      <c r="W2196" t="s">
        <v>214</v>
      </c>
      <c r="X2196">
        <v>0</v>
      </c>
    </row>
    <row r="2197" spans="1:24" x14ac:dyDescent="0.25">
      <c r="A2197">
        <v>2758</v>
      </c>
      <c r="B2197" t="s">
        <v>5318</v>
      </c>
      <c r="C2197" t="s">
        <v>5319</v>
      </c>
      <c r="D2197" t="s">
        <v>245</v>
      </c>
      <c r="G2197" s="2">
        <v>42736</v>
      </c>
      <c r="H2197" s="2">
        <v>44804</v>
      </c>
      <c r="I2197" t="s">
        <v>226</v>
      </c>
      <c r="J2197" t="s">
        <v>211</v>
      </c>
      <c r="K2197" t="s">
        <v>4199</v>
      </c>
      <c r="L2197" t="s">
        <v>213</v>
      </c>
      <c r="O2197">
        <v>1488</v>
      </c>
      <c r="Q2197" s="2"/>
      <c r="S2197">
        <v>0</v>
      </c>
      <c r="T2197" t="s">
        <v>213</v>
      </c>
      <c r="W2197" t="s">
        <v>214</v>
      </c>
      <c r="X2197">
        <v>0</v>
      </c>
    </row>
    <row r="2198" spans="1:24" x14ac:dyDescent="0.25">
      <c r="A2198">
        <v>2832</v>
      </c>
      <c r="B2198" t="s">
        <v>5320</v>
      </c>
      <c r="C2198" t="s">
        <v>5321</v>
      </c>
      <c r="D2198" t="s">
        <v>222</v>
      </c>
      <c r="G2198" s="2">
        <v>41214</v>
      </c>
      <c r="H2198" s="2">
        <v>41456</v>
      </c>
      <c r="I2198" t="s">
        <v>218</v>
      </c>
      <c r="J2198" t="s">
        <v>211</v>
      </c>
      <c r="K2198" t="s">
        <v>5322</v>
      </c>
      <c r="L2198" t="s">
        <v>213</v>
      </c>
      <c r="O2198">
        <v>0</v>
      </c>
      <c r="Q2198" s="2"/>
      <c r="S2198">
        <v>0</v>
      </c>
      <c r="T2198" t="s">
        <v>213</v>
      </c>
      <c r="W2198" t="s">
        <v>214</v>
      </c>
      <c r="X2198">
        <v>0</v>
      </c>
    </row>
    <row r="2199" spans="1:24" x14ac:dyDescent="0.25">
      <c r="A2199">
        <v>2833</v>
      </c>
      <c r="B2199" t="s">
        <v>5323</v>
      </c>
      <c r="C2199" t="s">
        <v>5324</v>
      </c>
      <c r="D2199" t="s">
        <v>225</v>
      </c>
      <c r="G2199" s="2">
        <v>41214</v>
      </c>
      <c r="H2199" s="2">
        <v>41456</v>
      </c>
      <c r="I2199" t="s">
        <v>226</v>
      </c>
      <c r="J2199" t="s">
        <v>211</v>
      </c>
      <c r="K2199" t="s">
        <v>5322</v>
      </c>
      <c r="L2199" t="s">
        <v>213</v>
      </c>
      <c r="O2199">
        <v>6</v>
      </c>
      <c r="Q2199" s="2"/>
      <c r="S2199">
        <v>0</v>
      </c>
      <c r="T2199" t="s">
        <v>213</v>
      </c>
      <c r="W2199" t="s">
        <v>214</v>
      </c>
      <c r="X2199">
        <v>0</v>
      </c>
    </row>
    <row r="2200" spans="1:24" x14ac:dyDescent="0.25">
      <c r="A2200">
        <v>2834</v>
      </c>
      <c r="B2200" t="s">
        <v>5325</v>
      </c>
      <c r="C2200" t="s">
        <v>5326</v>
      </c>
      <c r="D2200" t="s">
        <v>229</v>
      </c>
      <c r="G2200" s="2">
        <v>41214</v>
      </c>
      <c r="H2200" s="2">
        <v>41456</v>
      </c>
      <c r="I2200" t="s">
        <v>226</v>
      </c>
      <c r="J2200" t="s">
        <v>211</v>
      </c>
      <c r="K2200" t="s">
        <v>5322</v>
      </c>
      <c r="L2200" t="s">
        <v>213</v>
      </c>
      <c r="O2200">
        <v>0</v>
      </c>
      <c r="Q2200" s="2"/>
      <c r="S2200">
        <v>0</v>
      </c>
      <c r="T2200" t="s">
        <v>213</v>
      </c>
      <c r="W2200" t="s">
        <v>214</v>
      </c>
      <c r="X2200">
        <v>0</v>
      </c>
    </row>
    <row r="2201" spans="1:24" x14ac:dyDescent="0.25">
      <c r="A2201">
        <v>2835</v>
      </c>
      <c r="B2201" t="s">
        <v>5327</v>
      </c>
      <c r="C2201" t="s">
        <v>5328</v>
      </c>
      <c r="D2201" t="s">
        <v>235</v>
      </c>
      <c r="G2201" s="2">
        <v>41214</v>
      </c>
      <c r="H2201" s="2">
        <v>41456</v>
      </c>
      <c r="I2201" t="s">
        <v>218</v>
      </c>
      <c r="J2201" t="s">
        <v>211</v>
      </c>
      <c r="K2201" t="s">
        <v>5322</v>
      </c>
      <c r="L2201" t="s">
        <v>213</v>
      </c>
      <c r="O2201">
        <v>0</v>
      </c>
      <c r="Q2201" s="2"/>
      <c r="S2201">
        <v>0</v>
      </c>
      <c r="T2201" t="s">
        <v>213</v>
      </c>
      <c r="W2201" t="s">
        <v>214</v>
      </c>
      <c r="X2201">
        <v>0</v>
      </c>
    </row>
    <row r="2202" spans="1:24" x14ac:dyDescent="0.25">
      <c r="A2202">
        <v>2836</v>
      </c>
      <c r="B2202" t="s">
        <v>5329</v>
      </c>
      <c r="C2202" t="s">
        <v>5330</v>
      </c>
      <c r="D2202" t="s">
        <v>232</v>
      </c>
      <c r="G2202" s="2">
        <v>41214</v>
      </c>
      <c r="H2202" s="2">
        <v>41456</v>
      </c>
      <c r="I2202" t="s">
        <v>226</v>
      </c>
      <c r="J2202" t="s">
        <v>211</v>
      </c>
      <c r="K2202" t="s">
        <v>5322</v>
      </c>
      <c r="L2202" t="s">
        <v>213</v>
      </c>
      <c r="O2202">
        <v>0</v>
      </c>
      <c r="Q2202" s="2"/>
      <c r="S2202">
        <v>0</v>
      </c>
      <c r="T2202" t="s">
        <v>213</v>
      </c>
      <c r="W2202" t="s">
        <v>214</v>
      </c>
      <c r="X2202">
        <v>0</v>
      </c>
    </row>
    <row r="2203" spans="1:24" x14ac:dyDescent="0.25">
      <c r="A2203">
        <v>2837</v>
      </c>
      <c r="B2203" t="s">
        <v>5331</v>
      </c>
      <c r="C2203" t="s">
        <v>5332</v>
      </c>
      <c r="D2203" t="s">
        <v>238</v>
      </c>
      <c r="G2203" s="2">
        <v>41214</v>
      </c>
      <c r="H2203" s="2">
        <v>41456</v>
      </c>
      <c r="I2203" t="s">
        <v>218</v>
      </c>
      <c r="J2203" t="s">
        <v>211</v>
      </c>
      <c r="K2203" t="s">
        <v>5322</v>
      </c>
      <c r="L2203" t="s">
        <v>213</v>
      </c>
      <c r="O2203">
        <v>8</v>
      </c>
      <c r="Q2203" s="2"/>
      <c r="S2203">
        <v>0</v>
      </c>
      <c r="T2203" t="s">
        <v>213</v>
      </c>
      <c r="W2203" t="s">
        <v>214</v>
      </c>
      <c r="X2203">
        <v>0</v>
      </c>
    </row>
    <row r="2204" spans="1:24" x14ac:dyDescent="0.25">
      <c r="A2204">
        <v>2838</v>
      </c>
      <c r="B2204" t="s">
        <v>5333</v>
      </c>
      <c r="C2204" t="s">
        <v>5334</v>
      </c>
      <c r="D2204" t="s">
        <v>356</v>
      </c>
      <c r="G2204" s="2">
        <v>41214</v>
      </c>
      <c r="H2204" s="2">
        <v>41456</v>
      </c>
      <c r="I2204" t="s">
        <v>218</v>
      </c>
      <c r="J2204" t="s">
        <v>211</v>
      </c>
      <c r="K2204" t="s">
        <v>5322</v>
      </c>
      <c r="L2204" t="s">
        <v>213</v>
      </c>
      <c r="O2204">
        <v>1044</v>
      </c>
      <c r="Q2204" s="2"/>
      <c r="S2204">
        <v>0</v>
      </c>
      <c r="T2204" t="s">
        <v>213</v>
      </c>
      <c r="W2204" t="s">
        <v>214</v>
      </c>
      <c r="X2204">
        <v>0</v>
      </c>
    </row>
    <row r="2205" spans="1:24" x14ac:dyDescent="0.25">
      <c r="A2205">
        <v>2839</v>
      </c>
      <c r="B2205" t="s">
        <v>5335</v>
      </c>
      <c r="C2205" t="s">
        <v>5336</v>
      </c>
      <c r="D2205" t="s">
        <v>630</v>
      </c>
      <c r="G2205" s="2">
        <v>41214</v>
      </c>
      <c r="H2205" s="2">
        <v>41456</v>
      </c>
      <c r="I2205" t="s">
        <v>218</v>
      </c>
      <c r="J2205" t="s">
        <v>211</v>
      </c>
      <c r="K2205" t="s">
        <v>5322</v>
      </c>
      <c r="L2205" t="s">
        <v>213</v>
      </c>
      <c r="O2205">
        <v>0</v>
      </c>
      <c r="Q2205" s="2"/>
      <c r="S2205">
        <v>0</v>
      </c>
      <c r="T2205" t="s">
        <v>213</v>
      </c>
      <c r="W2205" t="s">
        <v>214</v>
      </c>
      <c r="X2205">
        <v>0</v>
      </c>
    </row>
    <row r="2206" spans="1:24" x14ac:dyDescent="0.25">
      <c r="A2206">
        <v>2840</v>
      </c>
      <c r="B2206" t="s">
        <v>5337</v>
      </c>
      <c r="C2206" t="s">
        <v>5338</v>
      </c>
      <c r="D2206" t="s">
        <v>633</v>
      </c>
      <c r="G2206" s="2">
        <v>41214</v>
      </c>
      <c r="H2206" s="2">
        <v>41456</v>
      </c>
      <c r="I2206" t="s">
        <v>218</v>
      </c>
      <c r="J2206" t="s">
        <v>211</v>
      </c>
      <c r="K2206" t="s">
        <v>5322</v>
      </c>
      <c r="L2206" t="s">
        <v>213</v>
      </c>
      <c r="O2206">
        <v>0</v>
      </c>
      <c r="Q2206" s="2"/>
      <c r="S2206">
        <v>0</v>
      </c>
      <c r="T2206" t="s">
        <v>213</v>
      </c>
      <c r="W2206" t="s">
        <v>214</v>
      </c>
      <c r="X2206">
        <v>0</v>
      </c>
    </row>
    <row r="2207" spans="1:24" x14ac:dyDescent="0.25">
      <c r="A2207">
        <v>2841</v>
      </c>
      <c r="B2207" t="s">
        <v>5339</v>
      </c>
      <c r="C2207" t="s">
        <v>5340</v>
      </c>
      <c r="D2207" t="s">
        <v>294</v>
      </c>
      <c r="G2207" s="2">
        <v>41214</v>
      </c>
      <c r="H2207" s="2">
        <v>41456</v>
      </c>
      <c r="I2207" t="s">
        <v>226</v>
      </c>
      <c r="J2207" t="s">
        <v>211</v>
      </c>
      <c r="K2207" t="s">
        <v>5322</v>
      </c>
      <c r="L2207" t="s">
        <v>213</v>
      </c>
      <c r="O2207">
        <v>0</v>
      </c>
      <c r="Q2207" s="2"/>
      <c r="S2207">
        <v>0</v>
      </c>
      <c r="T2207" t="s">
        <v>213</v>
      </c>
      <c r="W2207" t="s">
        <v>214</v>
      </c>
      <c r="X2207">
        <v>0</v>
      </c>
    </row>
    <row r="2208" spans="1:24" x14ac:dyDescent="0.25">
      <c r="A2208">
        <v>2842</v>
      </c>
      <c r="B2208" t="s">
        <v>5341</v>
      </c>
      <c r="C2208" t="s">
        <v>5342</v>
      </c>
      <c r="D2208" t="s">
        <v>314</v>
      </c>
      <c r="G2208" s="2">
        <v>41214</v>
      </c>
      <c r="H2208" s="2">
        <v>41456</v>
      </c>
      <c r="I2208" t="s">
        <v>226</v>
      </c>
      <c r="J2208" t="s">
        <v>211</v>
      </c>
      <c r="K2208" t="s">
        <v>5322</v>
      </c>
      <c r="L2208" t="s">
        <v>213</v>
      </c>
      <c r="O2208">
        <v>11</v>
      </c>
      <c r="Q2208" s="2"/>
      <c r="S2208">
        <v>0</v>
      </c>
      <c r="T2208" t="s">
        <v>213</v>
      </c>
      <c r="W2208" t="s">
        <v>214</v>
      </c>
      <c r="X2208">
        <v>0</v>
      </c>
    </row>
    <row r="2209" spans="1:24" x14ac:dyDescent="0.25">
      <c r="A2209">
        <v>2843</v>
      </c>
      <c r="B2209" t="s">
        <v>5343</v>
      </c>
      <c r="C2209" t="s">
        <v>5344</v>
      </c>
      <c r="D2209" t="s">
        <v>303</v>
      </c>
      <c r="G2209" s="2">
        <v>41214</v>
      </c>
      <c r="H2209" s="2">
        <v>41456</v>
      </c>
      <c r="I2209" t="s">
        <v>226</v>
      </c>
      <c r="J2209" t="s">
        <v>211</v>
      </c>
      <c r="K2209" t="s">
        <v>5322</v>
      </c>
      <c r="L2209" t="s">
        <v>213</v>
      </c>
      <c r="O2209">
        <v>0</v>
      </c>
      <c r="Q2209" s="2"/>
      <c r="S2209">
        <v>0</v>
      </c>
      <c r="T2209" t="s">
        <v>213</v>
      </c>
      <c r="W2209" t="s">
        <v>214</v>
      </c>
      <c r="X2209">
        <v>0</v>
      </c>
    </row>
    <row r="2210" spans="1:24" x14ac:dyDescent="0.25">
      <c r="A2210">
        <v>2844</v>
      </c>
      <c r="B2210" t="s">
        <v>5345</v>
      </c>
      <c r="C2210" t="s">
        <v>5346</v>
      </c>
      <c r="D2210" t="s">
        <v>333</v>
      </c>
      <c r="G2210" s="2">
        <v>41214</v>
      </c>
      <c r="H2210" s="2">
        <v>41456</v>
      </c>
      <c r="I2210" t="s">
        <v>226</v>
      </c>
      <c r="J2210" t="s">
        <v>211</v>
      </c>
      <c r="K2210" t="s">
        <v>5322</v>
      </c>
      <c r="L2210" t="s">
        <v>213</v>
      </c>
      <c r="O2210">
        <v>0</v>
      </c>
      <c r="Q2210" s="2"/>
      <c r="S2210">
        <v>0</v>
      </c>
      <c r="T2210" t="s">
        <v>213</v>
      </c>
      <c r="W2210" t="s">
        <v>214</v>
      </c>
      <c r="X2210">
        <v>0</v>
      </c>
    </row>
    <row r="2211" spans="1:24" x14ac:dyDescent="0.25">
      <c r="A2211">
        <v>2845</v>
      </c>
      <c r="B2211" t="s">
        <v>5347</v>
      </c>
      <c r="C2211" t="s">
        <v>5348</v>
      </c>
      <c r="D2211" t="s">
        <v>656</v>
      </c>
      <c r="G2211" s="2">
        <v>41214</v>
      </c>
      <c r="H2211" s="2">
        <v>41456</v>
      </c>
      <c r="I2211" t="s">
        <v>226</v>
      </c>
      <c r="J2211" t="s">
        <v>211</v>
      </c>
      <c r="K2211" t="s">
        <v>5322</v>
      </c>
      <c r="L2211" t="s">
        <v>213</v>
      </c>
      <c r="O2211">
        <v>0</v>
      </c>
      <c r="Q2211" s="2"/>
      <c r="S2211">
        <v>0</v>
      </c>
      <c r="T2211" t="s">
        <v>213</v>
      </c>
      <c r="W2211" t="s">
        <v>214</v>
      </c>
      <c r="X2211">
        <v>0</v>
      </c>
    </row>
    <row r="2212" spans="1:24" x14ac:dyDescent="0.25">
      <c r="A2212">
        <v>2846</v>
      </c>
      <c r="B2212" t="s">
        <v>5349</v>
      </c>
      <c r="C2212" t="s">
        <v>5350</v>
      </c>
      <c r="D2212" t="s">
        <v>311</v>
      </c>
      <c r="G2212" s="2">
        <v>41214</v>
      </c>
      <c r="H2212" s="2">
        <v>41456</v>
      </c>
      <c r="I2212" t="s">
        <v>226</v>
      </c>
      <c r="J2212" t="s">
        <v>211</v>
      </c>
      <c r="K2212" t="s">
        <v>5322</v>
      </c>
      <c r="L2212" t="s">
        <v>213</v>
      </c>
      <c r="O2212">
        <v>1514</v>
      </c>
      <c r="Q2212" s="2"/>
      <c r="S2212">
        <v>0</v>
      </c>
      <c r="T2212" t="s">
        <v>213</v>
      </c>
      <c r="W2212" t="s">
        <v>214</v>
      </c>
      <c r="X2212">
        <v>0</v>
      </c>
    </row>
    <row r="2213" spans="1:24" x14ac:dyDescent="0.25">
      <c r="A2213">
        <v>2847</v>
      </c>
      <c r="B2213" t="s">
        <v>5351</v>
      </c>
      <c r="C2213" t="s">
        <v>5352</v>
      </c>
      <c r="D2213" t="s">
        <v>297</v>
      </c>
      <c r="G2213" s="2">
        <v>41214</v>
      </c>
      <c r="H2213" s="2">
        <v>41456</v>
      </c>
      <c r="I2213" t="s">
        <v>226</v>
      </c>
      <c r="J2213" t="s">
        <v>211</v>
      </c>
      <c r="K2213" t="s">
        <v>5322</v>
      </c>
      <c r="L2213" t="s">
        <v>213</v>
      </c>
      <c r="O2213">
        <v>0</v>
      </c>
      <c r="Q2213" s="2"/>
      <c r="S2213">
        <v>0</v>
      </c>
      <c r="T2213" t="s">
        <v>213</v>
      </c>
      <c r="W2213" t="s">
        <v>214</v>
      </c>
      <c r="X2213">
        <v>0</v>
      </c>
    </row>
    <row r="2214" spans="1:24" x14ac:dyDescent="0.25">
      <c r="A2214">
        <v>2848</v>
      </c>
      <c r="B2214" t="s">
        <v>5353</v>
      </c>
      <c r="C2214" t="s">
        <v>5354</v>
      </c>
      <c r="D2214" t="s">
        <v>338</v>
      </c>
      <c r="G2214" s="2">
        <v>41214</v>
      </c>
      <c r="H2214" s="2">
        <v>41456</v>
      </c>
      <c r="I2214" t="s">
        <v>226</v>
      </c>
      <c r="J2214" t="s">
        <v>211</v>
      </c>
      <c r="K2214" t="s">
        <v>5322</v>
      </c>
      <c r="L2214" t="s">
        <v>213</v>
      </c>
      <c r="O2214">
        <v>0</v>
      </c>
      <c r="Q2214" s="2"/>
      <c r="S2214">
        <v>0</v>
      </c>
      <c r="T2214" t="s">
        <v>213</v>
      </c>
      <c r="W2214" t="s">
        <v>214</v>
      </c>
      <c r="X2214">
        <v>0</v>
      </c>
    </row>
    <row r="2215" spans="1:24" x14ac:dyDescent="0.25">
      <c r="A2215">
        <v>2849</v>
      </c>
      <c r="B2215" t="s">
        <v>5355</v>
      </c>
      <c r="C2215" t="s">
        <v>5356</v>
      </c>
      <c r="D2215" t="s">
        <v>251</v>
      </c>
      <c r="G2215" s="2">
        <v>41214</v>
      </c>
      <c r="H2215" s="2">
        <v>41456</v>
      </c>
      <c r="I2215" t="s">
        <v>226</v>
      </c>
      <c r="J2215" t="s">
        <v>211</v>
      </c>
      <c r="K2215" t="s">
        <v>5322</v>
      </c>
      <c r="L2215" t="s">
        <v>213</v>
      </c>
      <c r="O2215">
        <v>0</v>
      </c>
      <c r="Q2215" s="2"/>
      <c r="S2215">
        <v>0</v>
      </c>
      <c r="T2215" t="s">
        <v>213</v>
      </c>
      <c r="W2215" t="s">
        <v>214</v>
      </c>
      <c r="X2215">
        <v>0</v>
      </c>
    </row>
    <row r="2216" spans="1:24" x14ac:dyDescent="0.25">
      <c r="A2216">
        <v>2850</v>
      </c>
      <c r="B2216" t="s">
        <v>5357</v>
      </c>
      <c r="C2216" t="s">
        <v>5358</v>
      </c>
      <c r="D2216" t="s">
        <v>245</v>
      </c>
      <c r="G2216" s="2">
        <v>41214</v>
      </c>
      <c r="H2216" s="2">
        <v>41456</v>
      </c>
      <c r="I2216" t="s">
        <v>226</v>
      </c>
      <c r="J2216" t="s">
        <v>211</v>
      </c>
      <c r="K2216" t="s">
        <v>5322</v>
      </c>
      <c r="L2216" t="s">
        <v>213</v>
      </c>
      <c r="O2216">
        <v>1488</v>
      </c>
      <c r="Q2216" s="2"/>
      <c r="S2216">
        <v>0</v>
      </c>
      <c r="T2216" t="s">
        <v>213</v>
      </c>
      <c r="W2216" t="s">
        <v>214</v>
      </c>
      <c r="X2216">
        <v>0</v>
      </c>
    </row>
    <row r="2217" spans="1:24" x14ac:dyDescent="0.25">
      <c r="A2217">
        <v>2851</v>
      </c>
      <c r="B2217" t="s">
        <v>5359</v>
      </c>
      <c r="C2217" t="s">
        <v>5360</v>
      </c>
      <c r="D2217" t="s">
        <v>412</v>
      </c>
      <c r="G2217" s="2">
        <v>41214</v>
      </c>
      <c r="H2217" s="2">
        <v>41456</v>
      </c>
      <c r="I2217" t="s">
        <v>226</v>
      </c>
      <c r="J2217" t="s">
        <v>211</v>
      </c>
      <c r="K2217" t="s">
        <v>5322</v>
      </c>
      <c r="L2217" t="s">
        <v>213</v>
      </c>
      <c r="O2217">
        <v>1454</v>
      </c>
      <c r="Q2217" s="2"/>
      <c r="S2217">
        <v>0</v>
      </c>
      <c r="T2217" t="s">
        <v>213</v>
      </c>
      <c r="W2217" t="s">
        <v>214</v>
      </c>
      <c r="X2217">
        <v>0</v>
      </c>
    </row>
    <row r="2218" spans="1:24" x14ac:dyDescent="0.25">
      <c r="A2218">
        <v>2852</v>
      </c>
      <c r="B2218" t="s">
        <v>5361</v>
      </c>
      <c r="C2218" t="s">
        <v>5362</v>
      </c>
      <c r="D2218" t="s">
        <v>248</v>
      </c>
      <c r="G2218" s="2">
        <v>41214</v>
      </c>
      <c r="H2218" s="2">
        <v>41456</v>
      </c>
      <c r="I2218" t="s">
        <v>226</v>
      </c>
      <c r="J2218" t="s">
        <v>211</v>
      </c>
      <c r="K2218" t="s">
        <v>5322</v>
      </c>
      <c r="L2218" t="s">
        <v>213</v>
      </c>
      <c r="O2218">
        <v>0</v>
      </c>
      <c r="Q2218" s="2"/>
      <c r="S2218">
        <v>0</v>
      </c>
      <c r="T2218" t="s">
        <v>213</v>
      </c>
      <c r="W2218" t="s">
        <v>214</v>
      </c>
      <c r="X2218">
        <v>0</v>
      </c>
    </row>
    <row r="2219" spans="1:24" x14ac:dyDescent="0.25">
      <c r="A2219">
        <v>2853</v>
      </c>
      <c r="B2219" t="s">
        <v>5363</v>
      </c>
      <c r="C2219" t="s">
        <v>5364</v>
      </c>
      <c r="D2219" t="s">
        <v>256</v>
      </c>
      <c r="G2219" s="2">
        <v>41214</v>
      </c>
      <c r="H2219" s="2">
        <v>41456</v>
      </c>
      <c r="I2219" t="s">
        <v>226</v>
      </c>
      <c r="J2219" t="s">
        <v>211</v>
      </c>
      <c r="K2219" t="s">
        <v>5322</v>
      </c>
      <c r="L2219" t="s">
        <v>213</v>
      </c>
      <c r="O2219">
        <v>0</v>
      </c>
      <c r="Q2219" s="2"/>
      <c r="S2219">
        <v>0</v>
      </c>
      <c r="T2219" t="s">
        <v>213</v>
      </c>
      <c r="W2219" t="s">
        <v>214</v>
      </c>
      <c r="X2219">
        <v>0</v>
      </c>
    </row>
    <row r="2220" spans="1:24" x14ac:dyDescent="0.25">
      <c r="A2220">
        <v>2854</v>
      </c>
      <c r="B2220" t="s">
        <v>5365</v>
      </c>
      <c r="C2220" t="s">
        <v>5366</v>
      </c>
      <c r="D2220" t="s">
        <v>210</v>
      </c>
      <c r="G2220" s="2">
        <v>41214</v>
      </c>
      <c r="H2220" s="2">
        <v>41456</v>
      </c>
      <c r="J2220" t="s">
        <v>211</v>
      </c>
      <c r="K2220" t="s">
        <v>5322</v>
      </c>
      <c r="L2220" t="s">
        <v>213</v>
      </c>
      <c r="O2220">
        <v>0</v>
      </c>
      <c r="Q2220" s="2"/>
      <c r="S2220">
        <v>0</v>
      </c>
      <c r="T2220" t="s">
        <v>213</v>
      </c>
      <c r="W2220" t="s">
        <v>214</v>
      </c>
      <c r="X2220">
        <v>0</v>
      </c>
    </row>
    <row r="2221" spans="1:24" x14ac:dyDescent="0.25">
      <c r="A2221">
        <v>2855</v>
      </c>
      <c r="B2221" t="s">
        <v>5367</v>
      </c>
      <c r="C2221" t="s">
        <v>5368</v>
      </c>
      <c r="D2221" t="s">
        <v>241</v>
      </c>
      <c r="G2221" s="2">
        <v>41214</v>
      </c>
      <c r="H2221" s="2">
        <v>41456</v>
      </c>
      <c r="I2221" t="s">
        <v>226</v>
      </c>
      <c r="J2221" t="s">
        <v>211</v>
      </c>
      <c r="K2221" t="s">
        <v>5322</v>
      </c>
      <c r="L2221" t="s">
        <v>213</v>
      </c>
      <c r="O2221">
        <v>0</v>
      </c>
      <c r="Q2221" s="2"/>
      <c r="S2221">
        <v>0</v>
      </c>
      <c r="T2221" t="s">
        <v>213</v>
      </c>
      <c r="W2221" t="s">
        <v>214</v>
      </c>
      <c r="X2221">
        <v>0</v>
      </c>
    </row>
    <row r="2222" spans="1:24" x14ac:dyDescent="0.25">
      <c r="A2222">
        <v>2856</v>
      </c>
      <c r="B2222" t="s">
        <v>5369</v>
      </c>
      <c r="C2222" t="s">
        <v>5370</v>
      </c>
      <c r="D2222" t="s">
        <v>2500</v>
      </c>
      <c r="G2222" s="2">
        <v>41214</v>
      </c>
      <c r="H2222" s="2">
        <v>41456</v>
      </c>
      <c r="J2222" t="s">
        <v>211</v>
      </c>
      <c r="K2222" t="s">
        <v>5322</v>
      </c>
      <c r="L2222" t="s">
        <v>213</v>
      </c>
      <c r="O2222">
        <v>0</v>
      </c>
      <c r="Q2222" s="2"/>
      <c r="S2222">
        <v>0</v>
      </c>
      <c r="T2222" t="s">
        <v>213</v>
      </c>
      <c r="W2222" t="s">
        <v>214</v>
      </c>
      <c r="X2222">
        <v>0</v>
      </c>
    </row>
    <row r="2223" spans="1:24" x14ac:dyDescent="0.25">
      <c r="A2223">
        <v>2874</v>
      </c>
      <c r="B2223" t="s">
        <v>5371</v>
      </c>
      <c r="C2223" t="s">
        <v>5372</v>
      </c>
      <c r="D2223" t="s">
        <v>245</v>
      </c>
      <c r="G2223" s="2">
        <v>40909</v>
      </c>
      <c r="H2223" s="2">
        <v>45657</v>
      </c>
      <c r="I2223" t="s">
        <v>226</v>
      </c>
      <c r="J2223" t="s">
        <v>211</v>
      </c>
      <c r="K2223" t="s">
        <v>2088</v>
      </c>
      <c r="L2223" t="s">
        <v>213</v>
      </c>
      <c r="O2223">
        <v>1457</v>
      </c>
      <c r="Q2223" s="2"/>
      <c r="S2223">
        <v>0</v>
      </c>
      <c r="T2223" t="s">
        <v>213</v>
      </c>
      <c r="W2223" t="s">
        <v>214</v>
      </c>
      <c r="X2223">
        <v>0</v>
      </c>
    </row>
    <row r="2224" spans="1:24" x14ac:dyDescent="0.25">
      <c r="A2224">
        <v>2875</v>
      </c>
      <c r="B2224" t="s">
        <v>5373</v>
      </c>
      <c r="C2224" t="s">
        <v>5374</v>
      </c>
      <c r="D2224" t="s">
        <v>245</v>
      </c>
      <c r="G2224" s="2">
        <v>40909</v>
      </c>
      <c r="H2224" s="2">
        <v>45657</v>
      </c>
      <c r="I2224" t="s">
        <v>226</v>
      </c>
      <c r="J2224" t="s">
        <v>211</v>
      </c>
      <c r="K2224" t="s">
        <v>4230</v>
      </c>
      <c r="L2224" t="s">
        <v>213</v>
      </c>
      <c r="O2224">
        <v>2990</v>
      </c>
      <c r="Q2224" s="2"/>
      <c r="S2224">
        <v>0</v>
      </c>
      <c r="T2224" t="s">
        <v>213</v>
      </c>
      <c r="W2224" t="s">
        <v>214</v>
      </c>
      <c r="X2224">
        <v>0</v>
      </c>
    </row>
    <row r="2225" spans="1:24" x14ac:dyDescent="0.25">
      <c r="A2225">
        <v>2876</v>
      </c>
      <c r="B2225" t="s">
        <v>5375</v>
      </c>
      <c r="C2225" t="s">
        <v>5376</v>
      </c>
      <c r="D2225" t="s">
        <v>245</v>
      </c>
      <c r="G2225" s="2">
        <v>42736</v>
      </c>
      <c r="H2225" s="2">
        <v>44651</v>
      </c>
      <c r="I2225" t="s">
        <v>226</v>
      </c>
      <c r="J2225" t="s">
        <v>211</v>
      </c>
      <c r="K2225" t="s">
        <v>1051</v>
      </c>
      <c r="L2225" t="s">
        <v>213</v>
      </c>
      <c r="O2225">
        <v>36</v>
      </c>
      <c r="Q2225" s="2"/>
      <c r="S2225">
        <v>0</v>
      </c>
      <c r="T2225" t="s">
        <v>213</v>
      </c>
      <c r="W2225" t="s">
        <v>214</v>
      </c>
      <c r="X2225">
        <v>0</v>
      </c>
    </row>
    <row r="2226" spans="1:24" x14ac:dyDescent="0.25">
      <c r="A2226">
        <v>2877</v>
      </c>
      <c r="B2226" t="s">
        <v>5377</v>
      </c>
      <c r="C2226" t="s">
        <v>5378</v>
      </c>
      <c r="D2226" t="s">
        <v>245</v>
      </c>
      <c r="G2226" s="2">
        <v>40094</v>
      </c>
      <c r="H2226" s="2">
        <v>41698</v>
      </c>
      <c r="I2226" t="s">
        <v>226</v>
      </c>
      <c r="J2226" t="s">
        <v>211</v>
      </c>
      <c r="K2226" t="s">
        <v>438</v>
      </c>
      <c r="L2226" t="s">
        <v>213</v>
      </c>
      <c r="O2226">
        <v>1756</v>
      </c>
      <c r="Q2226" s="2"/>
      <c r="S2226">
        <v>0</v>
      </c>
      <c r="T2226" t="s">
        <v>213</v>
      </c>
      <c r="W2226" t="s">
        <v>214</v>
      </c>
      <c r="X2226">
        <v>0</v>
      </c>
    </row>
    <row r="2227" spans="1:24" x14ac:dyDescent="0.25">
      <c r="A2227">
        <v>2878</v>
      </c>
      <c r="B2227" t="s">
        <v>5379</v>
      </c>
      <c r="C2227" t="s">
        <v>5380</v>
      </c>
      <c r="D2227" t="s">
        <v>245</v>
      </c>
      <c r="G2227" s="2">
        <v>38825</v>
      </c>
      <c r="H2227" s="2">
        <v>43159</v>
      </c>
      <c r="I2227" t="s">
        <v>226</v>
      </c>
      <c r="J2227" t="s">
        <v>211</v>
      </c>
      <c r="K2227" t="s">
        <v>1311</v>
      </c>
      <c r="L2227" t="s">
        <v>213</v>
      </c>
      <c r="O2227">
        <v>11</v>
      </c>
      <c r="Q2227" s="2"/>
      <c r="S2227">
        <v>0</v>
      </c>
      <c r="T2227" t="s">
        <v>213</v>
      </c>
      <c r="W2227" t="s">
        <v>214</v>
      </c>
      <c r="X2227">
        <v>0</v>
      </c>
    </row>
    <row r="2228" spans="1:24" x14ac:dyDescent="0.25">
      <c r="A2228">
        <v>2879</v>
      </c>
      <c r="B2228" t="s">
        <v>5381</v>
      </c>
      <c r="C2228" t="s">
        <v>5382</v>
      </c>
      <c r="D2228" t="s">
        <v>241</v>
      </c>
      <c r="G2228" s="2">
        <v>38825</v>
      </c>
      <c r="H2228" s="2">
        <v>43159</v>
      </c>
      <c r="I2228" t="s">
        <v>226</v>
      </c>
      <c r="J2228" t="s">
        <v>211</v>
      </c>
      <c r="K2228" t="s">
        <v>1311</v>
      </c>
      <c r="L2228" t="s">
        <v>213</v>
      </c>
      <c r="O2228">
        <v>0</v>
      </c>
      <c r="Q2228" s="2"/>
      <c r="S2228">
        <v>0</v>
      </c>
      <c r="T2228" t="s">
        <v>213</v>
      </c>
      <c r="W2228" t="s">
        <v>214</v>
      </c>
      <c r="X2228">
        <v>0</v>
      </c>
    </row>
    <row r="2229" spans="1:24" x14ac:dyDescent="0.25">
      <c r="A2229">
        <v>2880</v>
      </c>
      <c r="B2229" t="s">
        <v>5383</v>
      </c>
      <c r="C2229" t="s">
        <v>5384</v>
      </c>
      <c r="D2229" t="s">
        <v>245</v>
      </c>
      <c r="G2229" s="2">
        <v>40148</v>
      </c>
      <c r="H2229" s="2">
        <v>41456</v>
      </c>
      <c r="I2229" t="s">
        <v>226</v>
      </c>
      <c r="J2229" t="s">
        <v>211</v>
      </c>
      <c r="K2229" t="s">
        <v>1885</v>
      </c>
      <c r="L2229" t="s">
        <v>213</v>
      </c>
      <c r="O2229">
        <v>2300</v>
      </c>
      <c r="Q2229" s="2"/>
      <c r="S2229">
        <v>0</v>
      </c>
      <c r="T2229" t="s">
        <v>213</v>
      </c>
      <c r="W2229" t="s">
        <v>214</v>
      </c>
      <c r="X2229">
        <v>0</v>
      </c>
    </row>
    <row r="2230" spans="1:24" x14ac:dyDescent="0.25">
      <c r="A2230">
        <v>2881</v>
      </c>
      <c r="B2230" t="s">
        <v>5385</v>
      </c>
      <c r="C2230" t="s">
        <v>5386</v>
      </c>
      <c r="D2230" t="s">
        <v>245</v>
      </c>
      <c r="G2230" s="2">
        <v>40909</v>
      </c>
      <c r="H2230" s="2">
        <v>45657</v>
      </c>
      <c r="I2230" t="s">
        <v>226</v>
      </c>
      <c r="J2230" t="s">
        <v>211</v>
      </c>
      <c r="K2230" t="s">
        <v>4100</v>
      </c>
      <c r="L2230" t="s">
        <v>213</v>
      </c>
      <c r="O2230">
        <v>2985</v>
      </c>
      <c r="Q2230" s="2"/>
      <c r="S2230">
        <v>0</v>
      </c>
      <c r="T2230" t="s">
        <v>213</v>
      </c>
      <c r="W2230" t="s">
        <v>214</v>
      </c>
      <c r="X2230">
        <v>0</v>
      </c>
    </row>
    <row r="2231" spans="1:24" x14ac:dyDescent="0.25">
      <c r="A2231">
        <v>2882</v>
      </c>
      <c r="B2231" t="s">
        <v>5387</v>
      </c>
      <c r="C2231" t="s">
        <v>5388</v>
      </c>
      <c r="D2231" t="s">
        <v>245</v>
      </c>
      <c r="G2231" s="2">
        <v>40909</v>
      </c>
      <c r="H2231" s="2">
        <v>43951</v>
      </c>
      <c r="I2231" t="s">
        <v>226</v>
      </c>
      <c r="J2231" t="s">
        <v>211</v>
      </c>
      <c r="K2231" t="s">
        <v>2979</v>
      </c>
      <c r="L2231" t="s">
        <v>213</v>
      </c>
      <c r="O2231">
        <v>1464</v>
      </c>
      <c r="Q2231" s="2"/>
      <c r="S2231">
        <v>0</v>
      </c>
      <c r="T2231" t="s">
        <v>213</v>
      </c>
      <c r="W2231" t="s">
        <v>214</v>
      </c>
      <c r="X2231">
        <v>0</v>
      </c>
    </row>
    <row r="2232" spans="1:24" x14ac:dyDescent="0.25">
      <c r="A2232">
        <v>2883</v>
      </c>
      <c r="B2232" t="s">
        <v>5389</v>
      </c>
      <c r="C2232" t="s">
        <v>5390</v>
      </c>
      <c r="D2232" t="s">
        <v>245</v>
      </c>
      <c r="G2232" s="2">
        <v>40909</v>
      </c>
      <c r="H2232" s="2">
        <v>43220</v>
      </c>
      <c r="I2232" t="s">
        <v>226</v>
      </c>
      <c r="J2232" t="s">
        <v>211</v>
      </c>
      <c r="K2232" t="s">
        <v>3012</v>
      </c>
      <c r="L2232" t="s">
        <v>213</v>
      </c>
      <c r="O2232">
        <v>1452</v>
      </c>
      <c r="Q2232" s="2"/>
      <c r="S2232">
        <v>0</v>
      </c>
      <c r="T2232" t="s">
        <v>213</v>
      </c>
      <c r="W2232" t="s">
        <v>214</v>
      </c>
      <c r="X2232">
        <v>0</v>
      </c>
    </row>
    <row r="2233" spans="1:24" x14ac:dyDescent="0.25">
      <c r="A2233">
        <v>2884</v>
      </c>
      <c r="B2233" t="s">
        <v>5391</v>
      </c>
      <c r="C2233" t="s">
        <v>5392</v>
      </c>
      <c r="D2233" t="s">
        <v>245</v>
      </c>
      <c r="G2233" s="2">
        <v>40909</v>
      </c>
      <c r="H2233" s="2">
        <v>42035</v>
      </c>
      <c r="I2233" t="s">
        <v>226</v>
      </c>
      <c r="J2233" t="s">
        <v>211</v>
      </c>
      <c r="K2233" t="s">
        <v>500</v>
      </c>
      <c r="L2233" t="s">
        <v>213</v>
      </c>
      <c r="O2233">
        <v>1463</v>
      </c>
      <c r="Q2233" s="2"/>
      <c r="S2233">
        <v>0</v>
      </c>
      <c r="T2233" t="s">
        <v>213</v>
      </c>
      <c r="W2233" t="s">
        <v>214</v>
      </c>
      <c r="X2233">
        <v>0</v>
      </c>
    </row>
    <row r="2234" spans="1:24" x14ac:dyDescent="0.25">
      <c r="A2234">
        <v>2885</v>
      </c>
      <c r="B2234" t="s">
        <v>5393</v>
      </c>
      <c r="C2234" t="s">
        <v>5394</v>
      </c>
      <c r="D2234" t="s">
        <v>245</v>
      </c>
      <c r="G2234" s="2">
        <v>42736</v>
      </c>
      <c r="H2234" s="2">
        <v>44926</v>
      </c>
      <c r="I2234" t="s">
        <v>226</v>
      </c>
      <c r="J2234" t="s">
        <v>211</v>
      </c>
      <c r="K2234" t="s">
        <v>1903</v>
      </c>
      <c r="L2234" t="s">
        <v>213</v>
      </c>
      <c r="O2234">
        <v>7061</v>
      </c>
      <c r="Q2234" s="2"/>
      <c r="S2234">
        <v>0</v>
      </c>
      <c r="T2234" t="s">
        <v>213</v>
      </c>
      <c r="W2234" t="s">
        <v>214</v>
      </c>
      <c r="X2234">
        <v>0</v>
      </c>
    </row>
    <row r="2235" spans="1:24" x14ac:dyDescent="0.25">
      <c r="A2235">
        <v>2886</v>
      </c>
      <c r="B2235" t="s">
        <v>5395</v>
      </c>
      <c r="C2235" t="s">
        <v>5396</v>
      </c>
      <c r="D2235" t="s">
        <v>245</v>
      </c>
      <c r="G2235" s="2">
        <v>40878</v>
      </c>
      <c r="H2235" s="2">
        <v>41578</v>
      </c>
      <c r="I2235" t="s">
        <v>226</v>
      </c>
      <c r="J2235" t="s">
        <v>211</v>
      </c>
      <c r="K2235" t="s">
        <v>1408</v>
      </c>
      <c r="L2235" t="s">
        <v>213</v>
      </c>
      <c r="O2235">
        <v>35</v>
      </c>
      <c r="Q2235" s="2"/>
      <c r="S2235">
        <v>0</v>
      </c>
      <c r="T2235" t="s">
        <v>213</v>
      </c>
      <c r="W2235" t="s">
        <v>214</v>
      </c>
      <c r="X2235">
        <v>0</v>
      </c>
    </row>
    <row r="2236" spans="1:24" x14ac:dyDescent="0.25">
      <c r="A2236">
        <v>2887</v>
      </c>
      <c r="B2236" t="s">
        <v>5397</v>
      </c>
      <c r="C2236" t="s">
        <v>5398</v>
      </c>
      <c r="D2236" t="s">
        <v>245</v>
      </c>
      <c r="G2236" s="2">
        <v>40575</v>
      </c>
      <c r="H2236" s="2"/>
      <c r="I2236" t="s">
        <v>226</v>
      </c>
      <c r="J2236" t="s">
        <v>211</v>
      </c>
      <c r="K2236" t="s">
        <v>4258</v>
      </c>
      <c r="L2236" t="s">
        <v>213</v>
      </c>
      <c r="O2236">
        <v>11</v>
      </c>
      <c r="Q2236" s="2"/>
      <c r="S2236">
        <v>0</v>
      </c>
      <c r="T2236" t="s">
        <v>213</v>
      </c>
      <c r="W2236" t="s">
        <v>214</v>
      </c>
      <c r="X2236">
        <v>0</v>
      </c>
    </row>
    <row r="2237" spans="1:24" x14ac:dyDescent="0.25">
      <c r="A2237">
        <v>2888</v>
      </c>
      <c r="B2237" t="s">
        <v>5399</v>
      </c>
      <c r="C2237" t="s">
        <v>5400</v>
      </c>
      <c r="D2237" t="s">
        <v>241</v>
      </c>
      <c r="G2237" s="2">
        <v>40575</v>
      </c>
      <c r="H2237" s="2"/>
      <c r="I2237" t="s">
        <v>226</v>
      </c>
      <c r="J2237" t="s">
        <v>211</v>
      </c>
      <c r="K2237" t="s">
        <v>4258</v>
      </c>
      <c r="L2237" t="s">
        <v>213</v>
      </c>
      <c r="O2237">
        <v>0</v>
      </c>
      <c r="Q2237" s="2"/>
      <c r="S2237">
        <v>0</v>
      </c>
      <c r="T2237" t="s">
        <v>213</v>
      </c>
      <c r="W2237" t="s">
        <v>214</v>
      </c>
      <c r="X2237">
        <v>0</v>
      </c>
    </row>
    <row r="2238" spans="1:24" x14ac:dyDescent="0.25">
      <c r="A2238">
        <v>2889</v>
      </c>
      <c r="B2238" t="s">
        <v>5401</v>
      </c>
      <c r="C2238" t="s">
        <v>5402</v>
      </c>
      <c r="D2238" t="s">
        <v>245</v>
      </c>
      <c r="G2238" s="2">
        <v>40909</v>
      </c>
      <c r="H2238" s="2">
        <v>43555</v>
      </c>
      <c r="I2238" t="s">
        <v>226</v>
      </c>
      <c r="J2238" t="s">
        <v>211</v>
      </c>
      <c r="K2238" t="s">
        <v>1597</v>
      </c>
      <c r="L2238" t="s">
        <v>213</v>
      </c>
      <c r="O2238">
        <v>3882</v>
      </c>
      <c r="Q2238" s="2"/>
      <c r="S2238">
        <v>0</v>
      </c>
      <c r="T2238" t="s">
        <v>213</v>
      </c>
      <c r="W2238" t="s">
        <v>214</v>
      </c>
      <c r="X2238">
        <v>0</v>
      </c>
    </row>
    <row r="2239" spans="1:24" x14ac:dyDescent="0.25">
      <c r="A2239">
        <v>2890</v>
      </c>
      <c r="B2239" t="s">
        <v>5403</v>
      </c>
      <c r="C2239" t="s">
        <v>5404</v>
      </c>
      <c r="D2239" t="s">
        <v>245</v>
      </c>
      <c r="G2239" s="2">
        <v>40909</v>
      </c>
      <c r="H2239" s="2">
        <v>45657</v>
      </c>
      <c r="I2239" t="s">
        <v>226</v>
      </c>
      <c r="J2239" t="s">
        <v>211</v>
      </c>
      <c r="K2239" t="s">
        <v>4034</v>
      </c>
      <c r="L2239" t="s">
        <v>213</v>
      </c>
      <c r="O2239">
        <v>3827</v>
      </c>
      <c r="Q2239" s="2"/>
      <c r="S2239">
        <v>0</v>
      </c>
      <c r="T2239" t="s">
        <v>213</v>
      </c>
      <c r="W2239" t="s">
        <v>214</v>
      </c>
      <c r="X2239">
        <v>0</v>
      </c>
    </row>
    <row r="2240" spans="1:24" x14ac:dyDescent="0.25">
      <c r="A2240">
        <v>2891</v>
      </c>
      <c r="B2240" t="s">
        <v>5405</v>
      </c>
      <c r="C2240" t="s">
        <v>5406</v>
      </c>
      <c r="D2240" t="s">
        <v>245</v>
      </c>
      <c r="G2240" s="2">
        <v>41162</v>
      </c>
      <c r="H2240" s="2">
        <v>42736</v>
      </c>
      <c r="I2240" t="s">
        <v>226</v>
      </c>
      <c r="J2240" t="s">
        <v>211</v>
      </c>
      <c r="K2240" t="s">
        <v>5261</v>
      </c>
      <c r="L2240" t="s">
        <v>213</v>
      </c>
      <c r="O2240">
        <v>2688</v>
      </c>
      <c r="Q2240" s="2"/>
      <c r="S2240">
        <v>0</v>
      </c>
      <c r="T2240" t="s">
        <v>213</v>
      </c>
      <c r="W2240" t="s">
        <v>214</v>
      </c>
      <c r="X2240">
        <v>0</v>
      </c>
    </row>
    <row r="2241" spans="1:26" x14ac:dyDescent="0.25">
      <c r="A2241">
        <v>2892</v>
      </c>
      <c r="B2241" t="s">
        <v>5407</v>
      </c>
      <c r="C2241" t="s">
        <v>5408</v>
      </c>
      <c r="D2241" t="s">
        <v>245</v>
      </c>
      <c r="G2241" s="2">
        <v>41162</v>
      </c>
      <c r="H2241" s="2">
        <v>43100</v>
      </c>
      <c r="I2241" t="s">
        <v>226</v>
      </c>
      <c r="J2241" t="s">
        <v>211</v>
      </c>
      <c r="K2241" t="s">
        <v>5250</v>
      </c>
      <c r="L2241" t="s">
        <v>213</v>
      </c>
      <c r="O2241">
        <v>2688</v>
      </c>
      <c r="Q2241" s="2"/>
      <c r="S2241">
        <v>0</v>
      </c>
      <c r="T2241" t="s">
        <v>213</v>
      </c>
      <c r="W2241" t="s">
        <v>214</v>
      </c>
      <c r="X2241">
        <v>0</v>
      </c>
    </row>
    <row r="2242" spans="1:26" x14ac:dyDescent="0.25">
      <c r="A2242">
        <v>2893</v>
      </c>
      <c r="B2242" t="s">
        <v>5409</v>
      </c>
      <c r="C2242" t="s">
        <v>5410</v>
      </c>
      <c r="D2242" t="s">
        <v>245</v>
      </c>
      <c r="G2242" s="2">
        <v>42736</v>
      </c>
      <c r="H2242" s="2">
        <v>43100</v>
      </c>
      <c r="I2242" t="s">
        <v>226</v>
      </c>
      <c r="J2242" t="s">
        <v>211</v>
      </c>
      <c r="K2242" t="s">
        <v>5272</v>
      </c>
      <c r="L2242" t="s">
        <v>213</v>
      </c>
      <c r="O2242">
        <v>2688</v>
      </c>
      <c r="Q2242" s="2"/>
      <c r="S2242">
        <v>0</v>
      </c>
      <c r="T2242" t="s">
        <v>213</v>
      </c>
      <c r="W2242" t="s">
        <v>214</v>
      </c>
      <c r="X2242">
        <v>0</v>
      </c>
    </row>
    <row r="2243" spans="1:26" x14ac:dyDescent="0.25">
      <c r="A2243">
        <v>2894</v>
      </c>
      <c r="B2243" t="s">
        <v>5411</v>
      </c>
      <c r="C2243" t="s">
        <v>5412</v>
      </c>
      <c r="D2243" t="s">
        <v>245</v>
      </c>
      <c r="G2243" s="2">
        <v>41162</v>
      </c>
      <c r="H2243" s="2">
        <v>43100</v>
      </c>
      <c r="I2243" t="s">
        <v>226</v>
      </c>
      <c r="J2243" t="s">
        <v>211</v>
      </c>
      <c r="K2243" t="s">
        <v>5283</v>
      </c>
      <c r="L2243" t="s">
        <v>213</v>
      </c>
      <c r="O2243">
        <v>2688</v>
      </c>
      <c r="Q2243" s="2"/>
      <c r="S2243">
        <v>0</v>
      </c>
      <c r="T2243" t="s">
        <v>213</v>
      </c>
      <c r="W2243" t="s">
        <v>214</v>
      </c>
      <c r="X2243">
        <v>0</v>
      </c>
    </row>
    <row r="2244" spans="1:26" x14ac:dyDescent="0.25">
      <c r="A2244">
        <v>2895</v>
      </c>
      <c r="B2244" t="s">
        <v>5413</v>
      </c>
      <c r="C2244" t="s">
        <v>5414</v>
      </c>
      <c r="D2244" t="s">
        <v>245</v>
      </c>
      <c r="G2244" s="2">
        <v>41162</v>
      </c>
      <c r="H2244" s="2">
        <v>42736</v>
      </c>
      <c r="I2244" t="s">
        <v>226</v>
      </c>
      <c r="J2244" t="s">
        <v>211</v>
      </c>
      <c r="K2244" t="s">
        <v>5294</v>
      </c>
      <c r="L2244" t="s">
        <v>213</v>
      </c>
      <c r="O2244">
        <v>2688</v>
      </c>
      <c r="Q2244" s="2"/>
      <c r="S2244">
        <v>0</v>
      </c>
      <c r="T2244" t="s">
        <v>213</v>
      </c>
      <c r="W2244" t="s">
        <v>214</v>
      </c>
      <c r="X2244">
        <v>0</v>
      </c>
    </row>
    <row r="2245" spans="1:26" x14ac:dyDescent="0.25">
      <c r="A2245">
        <v>2896</v>
      </c>
      <c r="B2245" t="s">
        <v>5415</v>
      </c>
      <c r="C2245" t="s">
        <v>5416</v>
      </c>
      <c r="D2245" t="s">
        <v>245</v>
      </c>
      <c r="G2245" s="2">
        <v>42736</v>
      </c>
      <c r="H2245" s="2">
        <v>43100</v>
      </c>
      <c r="I2245" t="s">
        <v>226</v>
      </c>
      <c r="J2245" t="s">
        <v>211</v>
      </c>
      <c r="K2245" t="s">
        <v>5305</v>
      </c>
      <c r="L2245" t="s">
        <v>213</v>
      </c>
      <c r="O2245">
        <v>2688</v>
      </c>
      <c r="Q2245" s="2"/>
      <c r="S2245">
        <v>0</v>
      </c>
      <c r="T2245" t="s">
        <v>213</v>
      </c>
      <c r="W2245" t="s">
        <v>214</v>
      </c>
      <c r="X2245">
        <v>0</v>
      </c>
    </row>
    <row r="2246" spans="1:26" x14ac:dyDescent="0.25">
      <c r="A2246">
        <v>2897</v>
      </c>
      <c r="B2246" t="s">
        <v>5417</v>
      </c>
      <c r="C2246" t="s">
        <v>5418</v>
      </c>
      <c r="D2246" t="s">
        <v>245</v>
      </c>
      <c r="G2246" s="2">
        <v>37257</v>
      </c>
      <c r="H2246" s="2">
        <v>42063</v>
      </c>
      <c r="I2246" t="s">
        <v>226</v>
      </c>
      <c r="J2246" t="s">
        <v>211</v>
      </c>
      <c r="K2246" t="s">
        <v>1016</v>
      </c>
      <c r="L2246" t="s">
        <v>213</v>
      </c>
      <c r="O2246">
        <v>35</v>
      </c>
      <c r="Q2246" s="2"/>
      <c r="S2246">
        <v>0</v>
      </c>
      <c r="T2246" t="s">
        <v>213</v>
      </c>
      <c r="W2246" t="s">
        <v>214</v>
      </c>
      <c r="X2246">
        <v>0</v>
      </c>
    </row>
    <row r="2247" spans="1:26" x14ac:dyDescent="0.25">
      <c r="A2247">
        <v>2898</v>
      </c>
      <c r="B2247" t="s">
        <v>5419</v>
      </c>
      <c r="C2247" t="s">
        <v>5420</v>
      </c>
      <c r="D2247" t="s">
        <v>245</v>
      </c>
      <c r="G2247" s="2">
        <v>40940</v>
      </c>
      <c r="H2247" s="2"/>
      <c r="I2247" t="s">
        <v>226</v>
      </c>
      <c r="J2247" t="s">
        <v>211</v>
      </c>
      <c r="K2247" t="s">
        <v>3117</v>
      </c>
      <c r="L2247" t="s">
        <v>213</v>
      </c>
      <c r="O2247">
        <v>35</v>
      </c>
      <c r="Q2247" s="2"/>
      <c r="S2247">
        <v>0</v>
      </c>
      <c r="T2247" t="s">
        <v>213</v>
      </c>
      <c r="W2247" t="s">
        <v>214</v>
      </c>
      <c r="X2247">
        <v>0</v>
      </c>
    </row>
    <row r="2248" spans="1:26" x14ac:dyDescent="0.25">
      <c r="A2248">
        <v>2899</v>
      </c>
      <c r="B2248" t="s">
        <v>5421</v>
      </c>
      <c r="C2248" t="s">
        <v>5422</v>
      </c>
      <c r="D2248" t="s">
        <v>245</v>
      </c>
      <c r="G2248" s="2">
        <v>38044</v>
      </c>
      <c r="H2248" s="2">
        <v>42035</v>
      </c>
      <c r="I2248" t="s">
        <v>226</v>
      </c>
      <c r="J2248" t="s">
        <v>211</v>
      </c>
      <c r="K2248" t="s">
        <v>136</v>
      </c>
      <c r="L2248" t="s">
        <v>213</v>
      </c>
      <c r="O2248">
        <v>35</v>
      </c>
      <c r="Q2248" s="2"/>
      <c r="S2248">
        <v>0</v>
      </c>
      <c r="T2248" t="s">
        <v>213</v>
      </c>
      <c r="W2248" t="s">
        <v>214</v>
      </c>
      <c r="X2248">
        <v>0</v>
      </c>
    </row>
    <row r="2249" spans="1:26" x14ac:dyDescent="0.25">
      <c r="A2249">
        <v>2900</v>
      </c>
      <c r="B2249" t="s">
        <v>5423</v>
      </c>
      <c r="C2249" t="s">
        <v>5424</v>
      </c>
      <c r="D2249" t="s">
        <v>241</v>
      </c>
      <c r="G2249" s="2">
        <v>38044</v>
      </c>
      <c r="H2249" s="2">
        <v>42035</v>
      </c>
      <c r="I2249" t="s">
        <v>226</v>
      </c>
      <c r="J2249" t="s">
        <v>211</v>
      </c>
      <c r="K2249" t="s">
        <v>136</v>
      </c>
      <c r="L2249" t="s">
        <v>213</v>
      </c>
      <c r="O2249">
        <v>0</v>
      </c>
      <c r="Q2249" s="2"/>
      <c r="S2249">
        <v>0</v>
      </c>
      <c r="T2249" t="s">
        <v>213</v>
      </c>
      <c r="W2249" t="s">
        <v>214</v>
      </c>
      <c r="X2249">
        <v>0</v>
      </c>
    </row>
    <row r="2250" spans="1:26" x14ac:dyDescent="0.25">
      <c r="A2250">
        <v>2901</v>
      </c>
      <c r="B2250" t="s">
        <v>5425</v>
      </c>
      <c r="C2250" t="s">
        <v>5426</v>
      </c>
      <c r="D2250" t="s">
        <v>241</v>
      </c>
      <c r="G2250" s="2">
        <v>38777</v>
      </c>
      <c r="H2250" s="2"/>
      <c r="I2250" t="s">
        <v>226</v>
      </c>
      <c r="J2250" t="s">
        <v>211</v>
      </c>
      <c r="K2250" t="s">
        <v>1320</v>
      </c>
      <c r="L2250" t="s">
        <v>213</v>
      </c>
      <c r="O2250">
        <v>0</v>
      </c>
      <c r="Q2250" s="2"/>
      <c r="S2250">
        <v>0</v>
      </c>
      <c r="T2250" t="s">
        <v>213</v>
      </c>
      <c r="W2250" t="s">
        <v>214</v>
      </c>
      <c r="X2250">
        <v>0</v>
      </c>
    </row>
    <row r="2251" spans="1:26" x14ac:dyDescent="0.25">
      <c r="A2251">
        <v>2902</v>
      </c>
      <c r="B2251" t="s">
        <v>5427</v>
      </c>
      <c r="C2251" t="s">
        <v>5428</v>
      </c>
      <c r="D2251" t="s">
        <v>245</v>
      </c>
      <c r="G2251" s="2">
        <v>40909</v>
      </c>
      <c r="H2251" s="2">
        <v>45657</v>
      </c>
      <c r="I2251" t="s">
        <v>226</v>
      </c>
      <c r="J2251" t="s">
        <v>211</v>
      </c>
      <c r="K2251" t="s">
        <v>3054</v>
      </c>
      <c r="L2251" t="s">
        <v>213</v>
      </c>
      <c r="O2251">
        <v>1460</v>
      </c>
      <c r="Q2251" s="2"/>
      <c r="S2251">
        <v>0</v>
      </c>
      <c r="T2251" t="s">
        <v>213</v>
      </c>
      <c r="W2251" t="s">
        <v>214</v>
      </c>
      <c r="X2251">
        <v>0</v>
      </c>
    </row>
    <row r="2252" spans="1:26" x14ac:dyDescent="0.25">
      <c r="A2252">
        <v>2913</v>
      </c>
      <c r="B2252" t="s">
        <v>5429</v>
      </c>
      <c r="C2252" t="s">
        <v>5430</v>
      </c>
      <c r="D2252" t="s">
        <v>343</v>
      </c>
      <c r="F2252" t="s">
        <v>5431</v>
      </c>
      <c r="G2252" s="2">
        <v>31867</v>
      </c>
      <c r="H2252" s="2"/>
      <c r="I2252" t="s">
        <v>226</v>
      </c>
      <c r="J2252" t="s">
        <v>211</v>
      </c>
      <c r="K2252" t="s">
        <v>1402</v>
      </c>
      <c r="L2252" t="s">
        <v>213</v>
      </c>
      <c r="M2252" t="s">
        <v>5432</v>
      </c>
      <c r="O2252">
        <v>0</v>
      </c>
      <c r="Q2252" s="2"/>
      <c r="R2252" t="s">
        <v>5433</v>
      </c>
      <c r="S2252">
        <v>0</v>
      </c>
      <c r="T2252" t="s">
        <v>213</v>
      </c>
      <c r="W2252" t="s">
        <v>214</v>
      </c>
      <c r="X2252">
        <v>0</v>
      </c>
      <c r="Z2252" t="s">
        <v>16355</v>
      </c>
    </row>
    <row r="2253" spans="1:26" x14ac:dyDescent="0.25">
      <c r="A2253">
        <v>2914</v>
      </c>
      <c r="B2253" t="s">
        <v>16356</v>
      </c>
      <c r="C2253" t="s">
        <v>16357</v>
      </c>
      <c r="D2253" t="s">
        <v>3973</v>
      </c>
      <c r="E2253" t="s">
        <v>5434</v>
      </c>
      <c r="F2253" t="s">
        <v>5435</v>
      </c>
      <c r="G2253" s="2">
        <v>31867</v>
      </c>
      <c r="H2253" s="2"/>
      <c r="I2253" t="s">
        <v>226</v>
      </c>
      <c r="J2253" t="s">
        <v>211</v>
      </c>
      <c r="K2253" t="s">
        <v>4007</v>
      </c>
      <c r="L2253" t="s">
        <v>213</v>
      </c>
      <c r="O2253">
        <v>2913</v>
      </c>
      <c r="Q2253" s="2"/>
      <c r="S2253">
        <v>0</v>
      </c>
      <c r="T2253" t="s">
        <v>213</v>
      </c>
      <c r="W2253" t="s">
        <v>214</v>
      </c>
      <c r="X2253">
        <v>0</v>
      </c>
    </row>
    <row r="2254" spans="1:26" x14ac:dyDescent="0.25">
      <c r="A2254">
        <v>2985</v>
      </c>
      <c r="B2254" t="s">
        <v>5436</v>
      </c>
      <c r="C2254" t="s">
        <v>14956</v>
      </c>
      <c r="D2254" t="s">
        <v>389</v>
      </c>
      <c r="F2254" t="s">
        <v>5437</v>
      </c>
      <c r="G2254" s="2">
        <v>38015</v>
      </c>
      <c r="H2254" s="2"/>
      <c r="I2254" t="s">
        <v>226</v>
      </c>
      <c r="J2254" t="s">
        <v>211</v>
      </c>
      <c r="K2254" t="s">
        <v>1402</v>
      </c>
      <c r="L2254" t="s">
        <v>213</v>
      </c>
      <c r="M2254" t="s">
        <v>5438</v>
      </c>
      <c r="O2254">
        <v>0</v>
      </c>
      <c r="P2254" t="s">
        <v>14957</v>
      </c>
      <c r="Q2254" s="2"/>
      <c r="R2254" t="s">
        <v>14958</v>
      </c>
      <c r="S2254">
        <v>0</v>
      </c>
      <c r="T2254" t="s">
        <v>213</v>
      </c>
      <c r="W2254" t="s">
        <v>214</v>
      </c>
      <c r="X2254">
        <v>0</v>
      </c>
    </row>
    <row r="2255" spans="1:26" x14ac:dyDescent="0.25">
      <c r="A2255">
        <v>2988</v>
      </c>
      <c r="B2255" t="s">
        <v>5439</v>
      </c>
      <c r="C2255" t="s">
        <v>5440</v>
      </c>
      <c r="D2255" t="s">
        <v>389</v>
      </c>
      <c r="E2255" t="s">
        <v>5441</v>
      </c>
      <c r="F2255" t="s">
        <v>5442</v>
      </c>
      <c r="G2255" s="2">
        <v>40756</v>
      </c>
      <c r="H2255" s="2">
        <v>44228</v>
      </c>
      <c r="I2255" t="s">
        <v>226</v>
      </c>
      <c r="J2255" t="s">
        <v>211</v>
      </c>
      <c r="K2255" t="s">
        <v>2067</v>
      </c>
      <c r="L2255" t="s">
        <v>213</v>
      </c>
      <c r="M2255" t="s">
        <v>5443</v>
      </c>
      <c r="O2255">
        <v>0</v>
      </c>
      <c r="Q2255" s="2"/>
      <c r="R2255" t="s">
        <v>5440</v>
      </c>
      <c r="S2255">
        <v>0</v>
      </c>
      <c r="T2255" t="s">
        <v>213</v>
      </c>
      <c r="W2255" t="s">
        <v>214</v>
      </c>
      <c r="X2255">
        <v>0</v>
      </c>
    </row>
    <row r="2256" spans="1:26" x14ac:dyDescent="0.25">
      <c r="A2256">
        <v>2989</v>
      </c>
      <c r="B2256" t="s">
        <v>5444</v>
      </c>
      <c r="C2256" t="s">
        <v>5445</v>
      </c>
      <c r="D2256" t="s">
        <v>389</v>
      </c>
      <c r="G2256" s="2">
        <v>40118</v>
      </c>
      <c r="H2256" s="2">
        <v>44681</v>
      </c>
      <c r="J2256" t="s">
        <v>211</v>
      </c>
      <c r="K2256" t="s">
        <v>391</v>
      </c>
      <c r="L2256" t="s">
        <v>213</v>
      </c>
      <c r="M2256" t="s">
        <v>5446</v>
      </c>
      <c r="O2256">
        <v>0</v>
      </c>
      <c r="Q2256" s="2"/>
      <c r="S2256">
        <v>0</v>
      </c>
      <c r="T2256" t="s">
        <v>213</v>
      </c>
      <c r="W2256" t="s">
        <v>214</v>
      </c>
      <c r="X2256">
        <v>0</v>
      </c>
    </row>
    <row r="2257" spans="1:24" x14ac:dyDescent="0.25">
      <c r="A2257">
        <v>3081</v>
      </c>
      <c r="B2257" t="s">
        <v>5447</v>
      </c>
      <c r="C2257" t="s">
        <v>5448</v>
      </c>
      <c r="D2257" t="s">
        <v>245</v>
      </c>
      <c r="G2257" s="2">
        <v>46024</v>
      </c>
      <c r="H2257" s="2"/>
      <c r="I2257" t="s">
        <v>226</v>
      </c>
      <c r="J2257" t="s">
        <v>211</v>
      </c>
      <c r="K2257" t="s">
        <v>5449</v>
      </c>
      <c r="L2257" t="s">
        <v>213</v>
      </c>
      <c r="O2257">
        <v>2599</v>
      </c>
      <c r="Q2257" s="2">
        <v>42737</v>
      </c>
      <c r="S2257">
        <v>0</v>
      </c>
      <c r="T2257" t="s">
        <v>213</v>
      </c>
      <c r="W2257" t="s">
        <v>214</v>
      </c>
      <c r="X2257">
        <v>0</v>
      </c>
    </row>
    <row r="2258" spans="1:24" x14ac:dyDescent="0.25">
      <c r="A2258">
        <v>3082</v>
      </c>
      <c r="B2258" t="s">
        <v>5450</v>
      </c>
      <c r="C2258" t="s">
        <v>5451</v>
      </c>
      <c r="D2258" t="s">
        <v>256</v>
      </c>
      <c r="G2258" s="2">
        <v>46024</v>
      </c>
      <c r="H2258" s="2"/>
      <c r="I2258" t="s">
        <v>226</v>
      </c>
      <c r="J2258" t="s">
        <v>211</v>
      </c>
      <c r="K2258" t="s">
        <v>5449</v>
      </c>
      <c r="L2258" t="s">
        <v>213</v>
      </c>
      <c r="O2258">
        <v>0</v>
      </c>
      <c r="Q2258" s="2">
        <v>41245</v>
      </c>
      <c r="S2258">
        <v>0</v>
      </c>
      <c r="T2258" t="s">
        <v>213</v>
      </c>
      <c r="W2258" t="s">
        <v>214</v>
      </c>
      <c r="X2258">
        <v>0</v>
      </c>
    </row>
    <row r="2259" spans="1:24" x14ac:dyDescent="0.25">
      <c r="A2259">
        <v>3083</v>
      </c>
      <c r="B2259" t="s">
        <v>5452</v>
      </c>
      <c r="C2259" t="s">
        <v>5453</v>
      </c>
      <c r="D2259" t="s">
        <v>210</v>
      </c>
      <c r="G2259" s="2">
        <v>46023</v>
      </c>
      <c r="H2259" s="2"/>
      <c r="J2259" t="s">
        <v>211</v>
      </c>
      <c r="K2259" t="s">
        <v>5449</v>
      </c>
      <c r="L2259" t="s">
        <v>213</v>
      </c>
      <c r="O2259">
        <v>0</v>
      </c>
      <c r="Q2259" s="2">
        <v>41245</v>
      </c>
      <c r="S2259">
        <v>0</v>
      </c>
      <c r="T2259" t="s">
        <v>213</v>
      </c>
      <c r="W2259" t="s">
        <v>214</v>
      </c>
      <c r="X2259">
        <v>0</v>
      </c>
    </row>
    <row r="2260" spans="1:24" x14ac:dyDescent="0.25">
      <c r="A2260">
        <v>3084</v>
      </c>
      <c r="B2260" t="s">
        <v>5454</v>
      </c>
      <c r="C2260" t="s">
        <v>5455</v>
      </c>
      <c r="D2260" t="s">
        <v>241</v>
      </c>
      <c r="G2260" s="2">
        <v>46024</v>
      </c>
      <c r="H2260" s="2"/>
      <c r="I2260" t="s">
        <v>226</v>
      </c>
      <c r="J2260" t="s">
        <v>211</v>
      </c>
      <c r="K2260" t="s">
        <v>5449</v>
      </c>
      <c r="L2260" t="s">
        <v>213</v>
      </c>
      <c r="O2260">
        <v>0</v>
      </c>
      <c r="Q2260" s="2">
        <v>41245</v>
      </c>
      <c r="S2260">
        <v>0</v>
      </c>
      <c r="T2260" t="s">
        <v>213</v>
      </c>
      <c r="W2260" t="s">
        <v>214</v>
      </c>
      <c r="X2260">
        <v>0</v>
      </c>
    </row>
    <row r="2261" spans="1:24" x14ac:dyDescent="0.25">
      <c r="A2261">
        <v>3085</v>
      </c>
      <c r="B2261" t="s">
        <v>5456</v>
      </c>
      <c r="C2261" t="s">
        <v>5457</v>
      </c>
      <c r="D2261" t="s">
        <v>251</v>
      </c>
      <c r="G2261" s="2">
        <v>46024</v>
      </c>
      <c r="H2261" s="2"/>
      <c r="I2261" t="s">
        <v>226</v>
      </c>
      <c r="J2261" t="s">
        <v>211</v>
      </c>
      <c r="K2261" t="s">
        <v>5458</v>
      </c>
      <c r="L2261" t="s">
        <v>213</v>
      </c>
      <c r="O2261">
        <v>0</v>
      </c>
      <c r="Q2261" s="2">
        <v>41245</v>
      </c>
      <c r="S2261">
        <v>0</v>
      </c>
      <c r="T2261" t="s">
        <v>213</v>
      </c>
      <c r="W2261" t="s">
        <v>214</v>
      </c>
      <c r="X2261">
        <v>0</v>
      </c>
    </row>
    <row r="2262" spans="1:24" x14ac:dyDescent="0.25">
      <c r="A2262">
        <v>3086</v>
      </c>
      <c r="B2262" t="s">
        <v>5459</v>
      </c>
      <c r="C2262" t="s">
        <v>5460</v>
      </c>
      <c r="D2262" t="s">
        <v>245</v>
      </c>
      <c r="G2262" s="2">
        <v>46024</v>
      </c>
      <c r="H2262" s="2"/>
      <c r="I2262" t="s">
        <v>226</v>
      </c>
      <c r="J2262" t="s">
        <v>211</v>
      </c>
      <c r="K2262" t="s">
        <v>5458</v>
      </c>
      <c r="L2262" t="s">
        <v>213</v>
      </c>
      <c r="O2262">
        <v>2599</v>
      </c>
      <c r="Q2262" s="2">
        <v>42737</v>
      </c>
      <c r="S2262">
        <v>0</v>
      </c>
      <c r="T2262" t="s">
        <v>213</v>
      </c>
      <c r="W2262" t="s">
        <v>214</v>
      </c>
      <c r="X2262">
        <v>0</v>
      </c>
    </row>
    <row r="2263" spans="1:24" x14ac:dyDescent="0.25">
      <c r="A2263">
        <v>3087</v>
      </c>
      <c r="B2263" t="s">
        <v>5461</v>
      </c>
      <c r="C2263" t="s">
        <v>5462</v>
      </c>
      <c r="D2263" t="s">
        <v>256</v>
      </c>
      <c r="G2263" s="2">
        <v>46024</v>
      </c>
      <c r="H2263" s="2"/>
      <c r="I2263" t="s">
        <v>226</v>
      </c>
      <c r="J2263" t="s">
        <v>211</v>
      </c>
      <c r="K2263" t="s">
        <v>5458</v>
      </c>
      <c r="L2263" t="s">
        <v>213</v>
      </c>
      <c r="O2263">
        <v>0</v>
      </c>
      <c r="Q2263" s="2">
        <v>41245</v>
      </c>
      <c r="S2263">
        <v>0</v>
      </c>
      <c r="T2263" t="s">
        <v>213</v>
      </c>
      <c r="W2263" t="s">
        <v>214</v>
      </c>
      <c r="X2263">
        <v>0</v>
      </c>
    </row>
    <row r="2264" spans="1:24" x14ac:dyDescent="0.25">
      <c r="A2264">
        <v>3088</v>
      </c>
      <c r="B2264" t="s">
        <v>5463</v>
      </c>
      <c r="C2264" t="s">
        <v>5464</v>
      </c>
      <c r="D2264" t="s">
        <v>210</v>
      </c>
      <c r="G2264" s="2">
        <v>46023</v>
      </c>
      <c r="H2264" s="2"/>
      <c r="J2264" t="s">
        <v>211</v>
      </c>
      <c r="K2264" t="s">
        <v>5458</v>
      </c>
      <c r="L2264" t="s">
        <v>213</v>
      </c>
      <c r="O2264">
        <v>0</v>
      </c>
      <c r="Q2264" s="2">
        <v>41245</v>
      </c>
      <c r="S2264">
        <v>0</v>
      </c>
      <c r="T2264" t="s">
        <v>213</v>
      </c>
      <c r="W2264" t="s">
        <v>214</v>
      </c>
      <c r="X2264">
        <v>0</v>
      </c>
    </row>
    <row r="2265" spans="1:24" x14ac:dyDescent="0.25">
      <c r="A2265">
        <v>2936</v>
      </c>
      <c r="B2265" t="s">
        <v>5465</v>
      </c>
      <c r="C2265" t="s">
        <v>5466</v>
      </c>
      <c r="D2265" t="s">
        <v>2500</v>
      </c>
      <c r="F2265" t="s">
        <v>5467</v>
      </c>
      <c r="G2265" s="2">
        <v>39539</v>
      </c>
      <c r="H2265" s="2"/>
      <c r="J2265" t="s">
        <v>211</v>
      </c>
      <c r="K2265" t="s">
        <v>467</v>
      </c>
      <c r="L2265" t="s">
        <v>213</v>
      </c>
      <c r="M2265" t="s">
        <v>5468</v>
      </c>
      <c r="O2265">
        <v>0</v>
      </c>
      <c r="Q2265" s="2"/>
      <c r="S2265">
        <v>0</v>
      </c>
      <c r="T2265" t="s">
        <v>213</v>
      </c>
      <c r="W2265" t="s">
        <v>214</v>
      </c>
      <c r="X2265">
        <v>0</v>
      </c>
    </row>
    <row r="2266" spans="1:24" x14ac:dyDescent="0.25">
      <c r="A2266">
        <v>2938</v>
      </c>
      <c r="B2266" t="s">
        <v>5469</v>
      </c>
      <c r="C2266" t="s">
        <v>5470</v>
      </c>
      <c r="D2266" t="s">
        <v>251</v>
      </c>
      <c r="G2266" s="2">
        <v>41247</v>
      </c>
      <c r="H2266" s="2">
        <v>43251</v>
      </c>
      <c r="I2266" t="s">
        <v>226</v>
      </c>
      <c r="J2266" t="s">
        <v>211</v>
      </c>
      <c r="K2266" t="s">
        <v>4804</v>
      </c>
      <c r="L2266" t="s">
        <v>213</v>
      </c>
      <c r="O2266">
        <v>0</v>
      </c>
      <c r="Q2266" s="2"/>
      <c r="S2266">
        <v>0</v>
      </c>
      <c r="T2266" t="s">
        <v>213</v>
      </c>
      <c r="W2266" t="s">
        <v>214</v>
      </c>
      <c r="X2266">
        <v>0</v>
      </c>
    </row>
    <row r="2267" spans="1:24" x14ac:dyDescent="0.25">
      <c r="A2267">
        <v>2939</v>
      </c>
      <c r="B2267" t="s">
        <v>5471</v>
      </c>
      <c r="C2267" t="s">
        <v>5472</v>
      </c>
      <c r="D2267" t="s">
        <v>241</v>
      </c>
      <c r="G2267" s="2">
        <v>41247</v>
      </c>
      <c r="H2267" s="2">
        <v>43251</v>
      </c>
      <c r="I2267" t="s">
        <v>226</v>
      </c>
      <c r="J2267" t="s">
        <v>211</v>
      </c>
      <c r="K2267" t="s">
        <v>4804</v>
      </c>
      <c r="L2267" t="s">
        <v>213</v>
      </c>
      <c r="O2267">
        <v>0</v>
      </c>
      <c r="Q2267" s="2"/>
      <c r="S2267">
        <v>0</v>
      </c>
      <c r="T2267" t="s">
        <v>213</v>
      </c>
      <c r="W2267" t="s">
        <v>214</v>
      </c>
      <c r="X2267">
        <v>0</v>
      </c>
    </row>
    <row r="2268" spans="1:24" x14ac:dyDescent="0.25">
      <c r="A2268">
        <v>2940</v>
      </c>
      <c r="B2268" t="s">
        <v>5473</v>
      </c>
      <c r="C2268" t="s">
        <v>5474</v>
      </c>
      <c r="D2268" t="s">
        <v>210</v>
      </c>
      <c r="G2268" s="2">
        <v>41247</v>
      </c>
      <c r="H2268" s="2">
        <v>43251</v>
      </c>
      <c r="J2268" t="s">
        <v>211</v>
      </c>
      <c r="K2268" t="s">
        <v>4804</v>
      </c>
      <c r="L2268" t="s">
        <v>213</v>
      </c>
      <c r="O2268">
        <v>0</v>
      </c>
      <c r="Q2268" s="2"/>
      <c r="S2268">
        <v>0</v>
      </c>
      <c r="T2268" t="s">
        <v>213</v>
      </c>
      <c r="W2268" t="s">
        <v>214</v>
      </c>
      <c r="X2268">
        <v>0</v>
      </c>
    </row>
    <row r="2269" spans="1:24" x14ac:dyDescent="0.25">
      <c r="A2269">
        <v>2941</v>
      </c>
      <c r="B2269" t="s">
        <v>5475</v>
      </c>
      <c r="C2269" t="s">
        <v>5476</v>
      </c>
      <c r="D2269" t="s">
        <v>256</v>
      </c>
      <c r="G2269" s="2">
        <v>41247</v>
      </c>
      <c r="H2269" s="2">
        <v>43251</v>
      </c>
      <c r="I2269" t="s">
        <v>226</v>
      </c>
      <c r="J2269" t="s">
        <v>211</v>
      </c>
      <c r="K2269" t="s">
        <v>4804</v>
      </c>
      <c r="L2269" t="s">
        <v>213</v>
      </c>
      <c r="O2269">
        <v>0</v>
      </c>
      <c r="Q2269" s="2"/>
      <c r="S2269">
        <v>0</v>
      </c>
      <c r="T2269" t="s">
        <v>213</v>
      </c>
      <c r="W2269" t="s">
        <v>214</v>
      </c>
      <c r="X2269">
        <v>0</v>
      </c>
    </row>
    <row r="2270" spans="1:24" x14ac:dyDescent="0.25">
      <c r="A2270">
        <v>2942</v>
      </c>
      <c r="B2270" t="s">
        <v>5477</v>
      </c>
      <c r="C2270" t="s">
        <v>5478</v>
      </c>
      <c r="D2270" t="s">
        <v>248</v>
      </c>
      <c r="G2270" s="2">
        <v>41247</v>
      </c>
      <c r="H2270" s="2">
        <v>43251</v>
      </c>
      <c r="I2270" t="s">
        <v>226</v>
      </c>
      <c r="J2270" t="s">
        <v>211</v>
      </c>
      <c r="K2270" t="s">
        <v>4804</v>
      </c>
      <c r="L2270" t="s">
        <v>213</v>
      </c>
      <c r="O2270">
        <v>0</v>
      </c>
      <c r="Q2270" s="2"/>
      <c r="S2270">
        <v>0</v>
      </c>
      <c r="T2270" t="s">
        <v>213</v>
      </c>
      <c r="W2270" t="s">
        <v>214</v>
      </c>
      <c r="X2270">
        <v>0</v>
      </c>
    </row>
    <row r="2271" spans="1:24" x14ac:dyDescent="0.25">
      <c r="A2271">
        <v>3089</v>
      </c>
      <c r="B2271" t="s">
        <v>5479</v>
      </c>
      <c r="C2271" t="s">
        <v>5480</v>
      </c>
      <c r="D2271" t="s">
        <v>241</v>
      </c>
      <c r="G2271" s="2">
        <v>46024</v>
      </c>
      <c r="H2271" s="2"/>
      <c r="I2271" t="s">
        <v>226</v>
      </c>
      <c r="J2271" t="s">
        <v>211</v>
      </c>
      <c r="K2271" t="s">
        <v>5458</v>
      </c>
      <c r="L2271" t="s">
        <v>213</v>
      </c>
      <c r="O2271">
        <v>0</v>
      </c>
      <c r="Q2271" s="2">
        <v>41245</v>
      </c>
      <c r="S2271">
        <v>0</v>
      </c>
      <c r="T2271" t="s">
        <v>213</v>
      </c>
      <c r="W2271" t="s">
        <v>214</v>
      </c>
      <c r="X2271">
        <v>0</v>
      </c>
    </row>
    <row r="2272" spans="1:24" x14ac:dyDescent="0.25">
      <c r="A2272">
        <v>3090</v>
      </c>
      <c r="B2272" t="s">
        <v>5481</v>
      </c>
      <c r="C2272" t="s">
        <v>5482</v>
      </c>
      <c r="D2272" t="s">
        <v>251</v>
      </c>
      <c r="G2272" s="2">
        <v>46024</v>
      </c>
      <c r="H2272" s="2"/>
      <c r="I2272" t="s">
        <v>226</v>
      </c>
      <c r="J2272" t="s">
        <v>211</v>
      </c>
      <c r="K2272" t="s">
        <v>5483</v>
      </c>
      <c r="L2272" t="s">
        <v>213</v>
      </c>
      <c r="O2272">
        <v>0</v>
      </c>
      <c r="Q2272" s="2">
        <v>41245</v>
      </c>
      <c r="S2272">
        <v>0</v>
      </c>
      <c r="T2272" t="s">
        <v>213</v>
      </c>
      <c r="W2272" t="s">
        <v>214</v>
      </c>
      <c r="X2272">
        <v>0</v>
      </c>
    </row>
    <row r="2273" spans="1:24" x14ac:dyDescent="0.25">
      <c r="A2273">
        <v>3091</v>
      </c>
      <c r="B2273" t="s">
        <v>5484</v>
      </c>
      <c r="C2273" t="s">
        <v>5485</v>
      </c>
      <c r="D2273" t="s">
        <v>245</v>
      </c>
      <c r="G2273" s="2">
        <v>46024</v>
      </c>
      <c r="H2273" s="2"/>
      <c r="I2273" t="s">
        <v>226</v>
      </c>
      <c r="J2273" t="s">
        <v>211</v>
      </c>
      <c r="K2273" t="s">
        <v>5483</v>
      </c>
      <c r="L2273" t="s">
        <v>213</v>
      </c>
      <c r="O2273">
        <v>2599</v>
      </c>
      <c r="Q2273" s="2">
        <v>42737</v>
      </c>
      <c r="S2273">
        <v>0</v>
      </c>
      <c r="T2273" t="s">
        <v>213</v>
      </c>
      <c r="W2273" t="s">
        <v>214</v>
      </c>
      <c r="X2273">
        <v>0</v>
      </c>
    </row>
    <row r="2274" spans="1:24" x14ac:dyDescent="0.25">
      <c r="A2274">
        <v>3092</v>
      </c>
      <c r="B2274" t="s">
        <v>5486</v>
      </c>
      <c r="C2274" t="s">
        <v>5487</v>
      </c>
      <c r="D2274" t="s">
        <v>256</v>
      </c>
      <c r="G2274" s="2">
        <v>46024</v>
      </c>
      <c r="H2274" s="2"/>
      <c r="I2274" t="s">
        <v>226</v>
      </c>
      <c r="J2274" t="s">
        <v>211</v>
      </c>
      <c r="K2274" t="s">
        <v>5483</v>
      </c>
      <c r="L2274" t="s">
        <v>213</v>
      </c>
      <c r="O2274">
        <v>0</v>
      </c>
      <c r="Q2274" s="2">
        <v>41245</v>
      </c>
      <c r="S2274">
        <v>0</v>
      </c>
      <c r="T2274" t="s">
        <v>213</v>
      </c>
      <c r="W2274" t="s">
        <v>214</v>
      </c>
      <c r="X2274">
        <v>0</v>
      </c>
    </row>
    <row r="2275" spans="1:24" x14ac:dyDescent="0.25">
      <c r="A2275">
        <v>3093</v>
      </c>
      <c r="B2275" t="s">
        <v>5488</v>
      </c>
      <c r="C2275" t="s">
        <v>5489</v>
      </c>
      <c r="D2275" t="s">
        <v>210</v>
      </c>
      <c r="G2275" s="2">
        <v>46023</v>
      </c>
      <c r="H2275" s="2"/>
      <c r="J2275" t="s">
        <v>211</v>
      </c>
      <c r="K2275" t="s">
        <v>5483</v>
      </c>
      <c r="L2275" t="s">
        <v>213</v>
      </c>
      <c r="O2275">
        <v>0</v>
      </c>
      <c r="Q2275" s="2">
        <v>41245</v>
      </c>
      <c r="S2275">
        <v>0</v>
      </c>
      <c r="T2275" t="s">
        <v>213</v>
      </c>
      <c r="W2275" t="s">
        <v>214</v>
      </c>
      <c r="X2275">
        <v>0</v>
      </c>
    </row>
    <row r="2276" spans="1:24" x14ac:dyDescent="0.25">
      <c r="A2276">
        <v>3094</v>
      </c>
      <c r="B2276" t="s">
        <v>5490</v>
      </c>
      <c r="C2276" t="s">
        <v>5491</v>
      </c>
      <c r="D2276" t="s">
        <v>241</v>
      </c>
      <c r="G2276" s="2">
        <v>46024</v>
      </c>
      <c r="H2276" s="2"/>
      <c r="I2276" t="s">
        <v>226</v>
      </c>
      <c r="J2276" t="s">
        <v>211</v>
      </c>
      <c r="K2276" t="s">
        <v>5483</v>
      </c>
      <c r="L2276" t="s">
        <v>213</v>
      </c>
      <c r="O2276">
        <v>0</v>
      </c>
      <c r="Q2276" s="2">
        <v>41245</v>
      </c>
      <c r="S2276">
        <v>0</v>
      </c>
      <c r="T2276" t="s">
        <v>213</v>
      </c>
      <c r="W2276" t="s">
        <v>214</v>
      </c>
      <c r="X2276">
        <v>0</v>
      </c>
    </row>
    <row r="2277" spans="1:24" x14ac:dyDescent="0.25">
      <c r="A2277">
        <v>3106</v>
      </c>
      <c r="B2277" t="s">
        <v>5492</v>
      </c>
      <c r="C2277" t="s">
        <v>5493</v>
      </c>
      <c r="D2277" t="s">
        <v>241</v>
      </c>
      <c r="G2277" s="2">
        <v>41061</v>
      </c>
      <c r="H2277" s="2">
        <v>46173</v>
      </c>
      <c r="I2277" t="s">
        <v>226</v>
      </c>
      <c r="J2277" t="s">
        <v>211</v>
      </c>
      <c r="K2277" t="s">
        <v>3974</v>
      </c>
      <c r="L2277" t="s">
        <v>213</v>
      </c>
      <c r="O2277">
        <v>0</v>
      </c>
      <c r="P2277" t="s">
        <v>5494</v>
      </c>
      <c r="Q2277" s="2"/>
      <c r="S2277">
        <v>0</v>
      </c>
      <c r="T2277" t="s">
        <v>213</v>
      </c>
      <c r="W2277" t="s">
        <v>455</v>
      </c>
      <c r="X2277">
        <v>0</v>
      </c>
    </row>
    <row r="2278" spans="1:24" x14ac:dyDescent="0.25">
      <c r="A2278">
        <v>3107</v>
      </c>
      <c r="B2278" t="s">
        <v>5495</v>
      </c>
      <c r="C2278" t="s">
        <v>5496</v>
      </c>
      <c r="D2278" t="s">
        <v>333</v>
      </c>
      <c r="G2278" s="2">
        <v>41091</v>
      </c>
      <c r="H2278" s="2">
        <v>43555</v>
      </c>
      <c r="I2278" t="s">
        <v>226</v>
      </c>
      <c r="J2278" t="s">
        <v>211</v>
      </c>
      <c r="K2278" t="s">
        <v>219</v>
      </c>
      <c r="L2278" t="s">
        <v>213</v>
      </c>
      <c r="O2278">
        <v>0</v>
      </c>
      <c r="Q2278" s="2"/>
      <c r="S2278">
        <v>0</v>
      </c>
      <c r="T2278" t="s">
        <v>213</v>
      </c>
      <c r="W2278" t="s">
        <v>214</v>
      </c>
      <c r="X2278">
        <v>0</v>
      </c>
    </row>
    <row r="2279" spans="1:24" x14ac:dyDescent="0.25">
      <c r="A2279">
        <v>3108</v>
      </c>
      <c r="B2279" t="s">
        <v>5497</v>
      </c>
      <c r="C2279" t="s">
        <v>5498</v>
      </c>
      <c r="D2279" t="s">
        <v>303</v>
      </c>
      <c r="G2279" s="2">
        <v>41091</v>
      </c>
      <c r="H2279" s="2">
        <v>43555</v>
      </c>
      <c r="I2279" t="s">
        <v>226</v>
      </c>
      <c r="J2279" t="s">
        <v>211</v>
      </c>
      <c r="K2279" t="s">
        <v>219</v>
      </c>
      <c r="L2279" t="s">
        <v>213</v>
      </c>
      <c r="O2279">
        <v>0</v>
      </c>
      <c r="Q2279" s="2"/>
      <c r="S2279">
        <v>0</v>
      </c>
      <c r="T2279" t="s">
        <v>213</v>
      </c>
      <c r="W2279" t="s">
        <v>214</v>
      </c>
      <c r="X2279">
        <v>0</v>
      </c>
    </row>
    <row r="2280" spans="1:24" x14ac:dyDescent="0.25">
      <c r="A2280">
        <v>3109</v>
      </c>
      <c r="B2280" t="s">
        <v>5499</v>
      </c>
      <c r="C2280" t="s">
        <v>5500</v>
      </c>
      <c r="D2280" t="s">
        <v>294</v>
      </c>
      <c r="G2280" s="2">
        <v>41091</v>
      </c>
      <c r="H2280" s="2">
        <v>43555</v>
      </c>
      <c r="I2280" t="s">
        <v>226</v>
      </c>
      <c r="J2280" t="s">
        <v>211</v>
      </c>
      <c r="K2280" t="s">
        <v>219</v>
      </c>
      <c r="L2280" t="s">
        <v>213</v>
      </c>
      <c r="O2280">
        <v>0</v>
      </c>
      <c r="Q2280" s="2"/>
      <c r="S2280">
        <v>0</v>
      </c>
      <c r="T2280" t="s">
        <v>213</v>
      </c>
      <c r="W2280" t="s">
        <v>214</v>
      </c>
      <c r="X2280">
        <v>0</v>
      </c>
    </row>
    <row r="2281" spans="1:24" x14ac:dyDescent="0.25">
      <c r="A2281">
        <v>3110</v>
      </c>
      <c r="B2281" t="s">
        <v>5501</v>
      </c>
      <c r="C2281" t="s">
        <v>5502</v>
      </c>
      <c r="D2281" t="s">
        <v>314</v>
      </c>
      <c r="G2281" s="2">
        <v>41091</v>
      </c>
      <c r="H2281" s="2">
        <v>43555</v>
      </c>
      <c r="I2281" t="s">
        <v>226</v>
      </c>
      <c r="J2281" t="s">
        <v>211</v>
      </c>
      <c r="K2281" t="s">
        <v>219</v>
      </c>
      <c r="L2281" t="s">
        <v>213</v>
      </c>
      <c r="O2281">
        <v>2988</v>
      </c>
      <c r="Q2281" s="2"/>
      <c r="S2281">
        <v>0</v>
      </c>
      <c r="T2281" t="s">
        <v>213</v>
      </c>
      <c r="W2281" t="s">
        <v>214</v>
      </c>
      <c r="X2281">
        <v>0</v>
      </c>
    </row>
    <row r="2282" spans="1:24" x14ac:dyDescent="0.25">
      <c r="A2282">
        <v>3111</v>
      </c>
      <c r="B2282" t="s">
        <v>5503</v>
      </c>
      <c r="C2282" t="s">
        <v>5504</v>
      </c>
      <c r="D2282" t="s">
        <v>251</v>
      </c>
      <c r="G2282" s="2">
        <v>41246</v>
      </c>
      <c r="H2282" s="2">
        <v>43256</v>
      </c>
      <c r="I2282" t="s">
        <v>226</v>
      </c>
      <c r="J2282" t="s">
        <v>211</v>
      </c>
      <c r="K2282" t="s">
        <v>4508</v>
      </c>
      <c r="L2282" t="s">
        <v>213</v>
      </c>
      <c r="O2282">
        <v>0</v>
      </c>
      <c r="Q2282" s="2"/>
      <c r="S2282">
        <v>0</v>
      </c>
      <c r="T2282" t="s">
        <v>213</v>
      </c>
      <c r="W2282" t="s">
        <v>214</v>
      </c>
      <c r="X2282">
        <v>0</v>
      </c>
    </row>
    <row r="2283" spans="1:24" x14ac:dyDescent="0.25">
      <c r="A2283">
        <v>3112</v>
      </c>
      <c r="B2283" t="s">
        <v>5505</v>
      </c>
      <c r="C2283" t="s">
        <v>5506</v>
      </c>
      <c r="D2283" t="s">
        <v>256</v>
      </c>
      <c r="G2283" s="2">
        <v>41246</v>
      </c>
      <c r="H2283" s="2">
        <v>43256</v>
      </c>
      <c r="I2283" t="s">
        <v>226</v>
      </c>
      <c r="J2283" t="s">
        <v>211</v>
      </c>
      <c r="K2283" t="s">
        <v>4508</v>
      </c>
      <c r="L2283" t="s">
        <v>213</v>
      </c>
      <c r="O2283">
        <v>0</v>
      </c>
      <c r="Q2283" s="2"/>
      <c r="S2283">
        <v>0</v>
      </c>
      <c r="T2283" t="s">
        <v>213</v>
      </c>
      <c r="W2283" t="s">
        <v>214</v>
      </c>
      <c r="X2283">
        <v>0</v>
      </c>
    </row>
    <row r="2284" spans="1:24" x14ac:dyDescent="0.25">
      <c r="A2284">
        <v>3113</v>
      </c>
      <c r="B2284" t="s">
        <v>5507</v>
      </c>
      <c r="C2284" t="s">
        <v>5508</v>
      </c>
      <c r="D2284" t="s">
        <v>210</v>
      </c>
      <c r="G2284" s="2">
        <v>41246</v>
      </c>
      <c r="H2284" s="2">
        <v>43256</v>
      </c>
      <c r="J2284" t="s">
        <v>211</v>
      </c>
      <c r="K2284" t="s">
        <v>4508</v>
      </c>
      <c r="L2284" t="s">
        <v>213</v>
      </c>
      <c r="O2284">
        <v>0</v>
      </c>
      <c r="Q2284" s="2"/>
      <c r="S2284">
        <v>0</v>
      </c>
      <c r="T2284" t="s">
        <v>213</v>
      </c>
      <c r="W2284" t="s">
        <v>214</v>
      </c>
      <c r="X2284">
        <v>0</v>
      </c>
    </row>
    <row r="2285" spans="1:24" x14ac:dyDescent="0.25">
      <c r="A2285">
        <v>3114</v>
      </c>
      <c r="B2285" t="s">
        <v>5509</v>
      </c>
      <c r="C2285" t="s">
        <v>5510</v>
      </c>
      <c r="D2285" t="s">
        <v>248</v>
      </c>
      <c r="G2285" s="2">
        <v>41246</v>
      </c>
      <c r="H2285" s="2">
        <v>43256</v>
      </c>
      <c r="I2285" t="s">
        <v>226</v>
      </c>
      <c r="J2285" t="s">
        <v>211</v>
      </c>
      <c r="K2285" t="s">
        <v>4508</v>
      </c>
      <c r="L2285" t="s">
        <v>213</v>
      </c>
      <c r="O2285">
        <v>0</v>
      </c>
      <c r="Q2285" s="2"/>
      <c r="S2285">
        <v>0</v>
      </c>
      <c r="T2285" t="s">
        <v>213</v>
      </c>
      <c r="W2285" t="s">
        <v>214</v>
      </c>
      <c r="X2285">
        <v>0</v>
      </c>
    </row>
    <row r="2286" spans="1:24" x14ac:dyDescent="0.25">
      <c r="A2286">
        <v>3115</v>
      </c>
      <c r="B2286" t="s">
        <v>5511</v>
      </c>
      <c r="C2286" t="s">
        <v>5512</v>
      </c>
      <c r="D2286" t="s">
        <v>222</v>
      </c>
      <c r="G2286" s="2">
        <v>41246</v>
      </c>
      <c r="H2286" s="2">
        <v>43256</v>
      </c>
      <c r="I2286" t="s">
        <v>218</v>
      </c>
      <c r="J2286" t="s">
        <v>211</v>
      </c>
      <c r="K2286" t="s">
        <v>4508</v>
      </c>
      <c r="L2286" t="s">
        <v>213</v>
      </c>
      <c r="O2286">
        <v>0</v>
      </c>
      <c r="Q2286" s="2"/>
      <c r="S2286">
        <v>0</v>
      </c>
      <c r="T2286" t="s">
        <v>213</v>
      </c>
      <c r="W2286" t="s">
        <v>214</v>
      </c>
      <c r="X2286">
        <v>0</v>
      </c>
    </row>
    <row r="2287" spans="1:24" x14ac:dyDescent="0.25">
      <c r="A2287">
        <v>3116</v>
      </c>
      <c r="B2287" t="s">
        <v>5513</v>
      </c>
      <c r="C2287" t="s">
        <v>5514</v>
      </c>
      <c r="D2287" t="s">
        <v>225</v>
      </c>
      <c r="G2287" s="2">
        <v>41246</v>
      </c>
      <c r="H2287" s="2">
        <v>43256</v>
      </c>
      <c r="I2287" t="s">
        <v>226</v>
      </c>
      <c r="J2287" t="s">
        <v>211</v>
      </c>
      <c r="K2287" t="s">
        <v>4508</v>
      </c>
      <c r="L2287" t="s">
        <v>213</v>
      </c>
      <c r="O2287">
        <v>6149</v>
      </c>
      <c r="Q2287" s="2"/>
      <c r="S2287">
        <v>0</v>
      </c>
      <c r="T2287" t="s">
        <v>213</v>
      </c>
      <c r="W2287" t="s">
        <v>214</v>
      </c>
      <c r="X2287">
        <v>0</v>
      </c>
    </row>
    <row r="2288" spans="1:24" x14ac:dyDescent="0.25">
      <c r="A2288">
        <v>3117</v>
      </c>
      <c r="B2288" t="s">
        <v>5515</v>
      </c>
      <c r="C2288" t="s">
        <v>5516</v>
      </c>
      <c r="D2288" t="s">
        <v>229</v>
      </c>
      <c r="G2288" s="2">
        <v>41246</v>
      </c>
      <c r="H2288" s="2">
        <v>43256</v>
      </c>
      <c r="I2288" t="s">
        <v>226</v>
      </c>
      <c r="J2288" t="s">
        <v>211</v>
      </c>
      <c r="K2288" t="s">
        <v>4508</v>
      </c>
      <c r="L2288" t="s">
        <v>213</v>
      </c>
      <c r="O2288">
        <v>0</v>
      </c>
      <c r="Q2288" s="2"/>
      <c r="S2288">
        <v>0</v>
      </c>
      <c r="T2288" t="s">
        <v>213</v>
      </c>
      <c r="W2288" t="s">
        <v>214</v>
      </c>
      <c r="X2288">
        <v>0</v>
      </c>
    </row>
    <row r="2289" spans="1:24" x14ac:dyDescent="0.25">
      <c r="A2289">
        <v>3118</v>
      </c>
      <c r="B2289" t="s">
        <v>5517</v>
      </c>
      <c r="C2289" t="s">
        <v>5518</v>
      </c>
      <c r="D2289" t="s">
        <v>232</v>
      </c>
      <c r="G2289" s="2">
        <v>41246</v>
      </c>
      <c r="H2289" s="2">
        <v>43256</v>
      </c>
      <c r="I2289" t="s">
        <v>226</v>
      </c>
      <c r="J2289" t="s">
        <v>211</v>
      </c>
      <c r="K2289" t="s">
        <v>4508</v>
      </c>
      <c r="L2289" t="s">
        <v>213</v>
      </c>
      <c r="O2289">
        <v>0</v>
      </c>
      <c r="Q2289" s="2"/>
      <c r="S2289">
        <v>0</v>
      </c>
      <c r="T2289" t="s">
        <v>213</v>
      </c>
      <c r="W2289" t="s">
        <v>214</v>
      </c>
      <c r="X2289">
        <v>0</v>
      </c>
    </row>
    <row r="2290" spans="1:24" x14ac:dyDescent="0.25">
      <c r="A2290">
        <v>3119</v>
      </c>
      <c r="B2290" t="s">
        <v>5519</v>
      </c>
      <c r="C2290" t="s">
        <v>5520</v>
      </c>
      <c r="D2290" t="s">
        <v>235</v>
      </c>
      <c r="G2290" s="2">
        <v>41246</v>
      </c>
      <c r="H2290" s="2">
        <v>43256</v>
      </c>
      <c r="I2290" t="s">
        <v>218</v>
      </c>
      <c r="J2290" t="s">
        <v>211</v>
      </c>
      <c r="K2290" t="s">
        <v>4508</v>
      </c>
      <c r="L2290" t="s">
        <v>213</v>
      </c>
      <c r="O2290">
        <v>0</v>
      </c>
      <c r="Q2290" s="2"/>
      <c r="S2290">
        <v>0</v>
      </c>
      <c r="T2290" t="s">
        <v>213</v>
      </c>
      <c r="W2290" t="s">
        <v>214</v>
      </c>
      <c r="X2290">
        <v>0</v>
      </c>
    </row>
    <row r="2291" spans="1:24" x14ac:dyDescent="0.25">
      <c r="A2291">
        <v>3120</v>
      </c>
      <c r="B2291" t="s">
        <v>5521</v>
      </c>
      <c r="C2291" t="s">
        <v>5522</v>
      </c>
      <c r="D2291" t="s">
        <v>238</v>
      </c>
      <c r="G2291" s="2">
        <v>41246</v>
      </c>
      <c r="H2291" s="2">
        <v>43256</v>
      </c>
      <c r="I2291" t="s">
        <v>218</v>
      </c>
      <c r="J2291" t="s">
        <v>211</v>
      </c>
      <c r="K2291" t="s">
        <v>4508</v>
      </c>
      <c r="L2291" t="s">
        <v>213</v>
      </c>
      <c r="O2291">
        <v>8</v>
      </c>
      <c r="Q2291" s="2"/>
      <c r="S2291">
        <v>0</v>
      </c>
      <c r="T2291" t="s">
        <v>213</v>
      </c>
      <c r="W2291" t="s">
        <v>214</v>
      </c>
      <c r="X2291">
        <v>0</v>
      </c>
    </row>
    <row r="2292" spans="1:24" x14ac:dyDescent="0.25">
      <c r="A2292">
        <v>3121</v>
      </c>
      <c r="B2292" t="s">
        <v>5523</v>
      </c>
      <c r="C2292" t="s">
        <v>5524</v>
      </c>
      <c r="D2292" t="s">
        <v>356</v>
      </c>
      <c r="G2292" s="2">
        <v>41246</v>
      </c>
      <c r="H2292" s="2">
        <v>43256</v>
      </c>
      <c r="I2292" t="s">
        <v>218</v>
      </c>
      <c r="J2292" t="s">
        <v>211</v>
      </c>
      <c r="K2292" t="s">
        <v>4508</v>
      </c>
      <c r="L2292" t="s">
        <v>213</v>
      </c>
      <c r="O2292">
        <v>31</v>
      </c>
      <c r="Q2292" s="2"/>
      <c r="S2292">
        <v>0</v>
      </c>
      <c r="T2292" t="s">
        <v>213</v>
      </c>
      <c r="W2292" t="s">
        <v>214</v>
      </c>
      <c r="X2292">
        <v>0</v>
      </c>
    </row>
    <row r="2293" spans="1:24" x14ac:dyDescent="0.25">
      <c r="A2293">
        <v>3122</v>
      </c>
      <c r="B2293" t="s">
        <v>5525</v>
      </c>
      <c r="C2293" t="s">
        <v>5526</v>
      </c>
      <c r="D2293" t="s">
        <v>630</v>
      </c>
      <c r="G2293" s="2">
        <v>41246</v>
      </c>
      <c r="H2293" s="2">
        <v>43256</v>
      </c>
      <c r="I2293" t="s">
        <v>218</v>
      </c>
      <c r="J2293" t="s">
        <v>211</v>
      </c>
      <c r="K2293" t="s">
        <v>4508</v>
      </c>
      <c r="L2293" t="s">
        <v>213</v>
      </c>
      <c r="O2293">
        <v>0</v>
      </c>
      <c r="Q2293" s="2"/>
      <c r="S2293">
        <v>0</v>
      </c>
      <c r="T2293" t="s">
        <v>213</v>
      </c>
      <c r="W2293" t="s">
        <v>214</v>
      </c>
      <c r="X2293">
        <v>0</v>
      </c>
    </row>
    <row r="2294" spans="1:24" x14ac:dyDescent="0.25">
      <c r="A2294">
        <v>3123</v>
      </c>
      <c r="B2294" t="s">
        <v>5527</v>
      </c>
      <c r="C2294" t="s">
        <v>5528</v>
      </c>
      <c r="D2294" t="s">
        <v>633</v>
      </c>
      <c r="G2294" s="2">
        <v>41246</v>
      </c>
      <c r="H2294" s="2">
        <v>43256</v>
      </c>
      <c r="I2294" t="s">
        <v>218</v>
      </c>
      <c r="J2294" t="s">
        <v>211</v>
      </c>
      <c r="K2294" t="s">
        <v>4508</v>
      </c>
      <c r="L2294" t="s">
        <v>213</v>
      </c>
      <c r="O2294">
        <v>0</v>
      </c>
      <c r="Q2294" s="2"/>
      <c r="S2294">
        <v>0</v>
      </c>
      <c r="T2294" t="s">
        <v>213</v>
      </c>
      <c r="W2294" t="s">
        <v>214</v>
      </c>
      <c r="X2294">
        <v>0</v>
      </c>
    </row>
    <row r="2295" spans="1:24" x14ac:dyDescent="0.25">
      <c r="A2295">
        <v>2820</v>
      </c>
      <c r="B2295" t="s">
        <v>5529</v>
      </c>
      <c r="C2295" t="s">
        <v>5530</v>
      </c>
      <c r="D2295" t="s">
        <v>311</v>
      </c>
      <c r="F2295" t="s">
        <v>4928</v>
      </c>
      <c r="G2295" s="2">
        <v>38718</v>
      </c>
      <c r="H2295" s="2"/>
      <c r="I2295" t="s">
        <v>226</v>
      </c>
      <c r="J2295" t="s">
        <v>211</v>
      </c>
      <c r="K2295" t="s">
        <v>713</v>
      </c>
      <c r="L2295" t="s">
        <v>213</v>
      </c>
      <c r="O2295">
        <v>6642</v>
      </c>
      <c r="Q2295" s="2"/>
      <c r="S2295">
        <v>0</v>
      </c>
      <c r="T2295" t="s">
        <v>213</v>
      </c>
      <c r="W2295" t="s">
        <v>214</v>
      </c>
      <c r="X2295">
        <v>0</v>
      </c>
    </row>
    <row r="2296" spans="1:24" x14ac:dyDescent="0.25">
      <c r="A2296">
        <v>2934</v>
      </c>
      <c r="B2296" t="s">
        <v>5531</v>
      </c>
      <c r="C2296" t="s">
        <v>5532</v>
      </c>
      <c r="D2296" t="s">
        <v>5533</v>
      </c>
      <c r="G2296" s="2">
        <v>42005</v>
      </c>
      <c r="H2296" s="2"/>
      <c r="J2296" t="s">
        <v>211</v>
      </c>
      <c r="K2296" t="s">
        <v>289</v>
      </c>
      <c r="L2296" t="s">
        <v>213</v>
      </c>
      <c r="O2296">
        <v>1452</v>
      </c>
      <c r="Q2296" s="2"/>
      <c r="S2296">
        <v>0</v>
      </c>
      <c r="T2296" t="s">
        <v>213</v>
      </c>
      <c r="W2296" t="s">
        <v>214</v>
      </c>
      <c r="X2296">
        <v>0</v>
      </c>
    </row>
    <row r="2297" spans="1:24" x14ac:dyDescent="0.25">
      <c r="A2297">
        <v>2822</v>
      </c>
      <c r="B2297" t="s">
        <v>5534</v>
      </c>
      <c r="C2297" t="s">
        <v>5535</v>
      </c>
      <c r="D2297" t="s">
        <v>245</v>
      </c>
      <c r="G2297" s="2">
        <v>41974</v>
      </c>
      <c r="H2297" s="2">
        <v>46173</v>
      </c>
      <c r="I2297" t="s">
        <v>226</v>
      </c>
      <c r="J2297" t="s">
        <v>211</v>
      </c>
      <c r="K2297" t="s">
        <v>5536</v>
      </c>
      <c r="L2297" t="s">
        <v>213</v>
      </c>
      <c r="O2297">
        <v>2629</v>
      </c>
      <c r="Q2297" s="2"/>
      <c r="S2297">
        <v>0</v>
      </c>
      <c r="T2297" t="s">
        <v>213</v>
      </c>
      <c r="W2297" t="s">
        <v>455</v>
      </c>
      <c r="X2297">
        <v>0</v>
      </c>
    </row>
    <row r="2298" spans="1:24" x14ac:dyDescent="0.25">
      <c r="A2298">
        <v>2823</v>
      </c>
      <c r="B2298" t="s">
        <v>5537</v>
      </c>
      <c r="C2298" t="s">
        <v>5538</v>
      </c>
      <c r="D2298" t="s">
        <v>245</v>
      </c>
      <c r="G2298" s="2">
        <v>41200</v>
      </c>
      <c r="H2298" s="2">
        <v>41973</v>
      </c>
      <c r="I2298" t="s">
        <v>226</v>
      </c>
      <c r="J2298" t="s">
        <v>211</v>
      </c>
      <c r="K2298" t="s">
        <v>5539</v>
      </c>
      <c r="L2298" t="s">
        <v>213</v>
      </c>
      <c r="O2298">
        <v>2629</v>
      </c>
      <c r="Q2298" s="2"/>
      <c r="S2298">
        <v>0</v>
      </c>
      <c r="T2298" t="s">
        <v>213</v>
      </c>
      <c r="W2298" t="s">
        <v>455</v>
      </c>
      <c r="X2298">
        <v>0</v>
      </c>
    </row>
    <row r="2299" spans="1:24" x14ac:dyDescent="0.25">
      <c r="A2299">
        <v>2935</v>
      </c>
      <c r="B2299" t="s">
        <v>5540</v>
      </c>
      <c r="C2299" t="s">
        <v>5541</v>
      </c>
      <c r="D2299" t="s">
        <v>5533</v>
      </c>
      <c r="F2299" t="s">
        <v>5542</v>
      </c>
      <c r="G2299" s="2">
        <v>37500</v>
      </c>
      <c r="H2299" s="2"/>
      <c r="J2299" t="s">
        <v>211</v>
      </c>
      <c r="K2299" t="s">
        <v>464</v>
      </c>
      <c r="L2299" t="s">
        <v>213</v>
      </c>
      <c r="M2299" t="s">
        <v>5543</v>
      </c>
      <c r="O2299">
        <v>0</v>
      </c>
      <c r="Q2299" s="2"/>
      <c r="S2299">
        <v>0</v>
      </c>
      <c r="T2299" t="s">
        <v>213</v>
      </c>
      <c r="W2299" t="s">
        <v>214</v>
      </c>
      <c r="X2299">
        <v>0</v>
      </c>
    </row>
    <row r="2300" spans="1:24" x14ac:dyDescent="0.25">
      <c r="A2300">
        <v>2825</v>
      </c>
      <c r="B2300" t="s">
        <v>5544</v>
      </c>
      <c r="C2300" t="s">
        <v>5545</v>
      </c>
      <c r="D2300" t="s">
        <v>245</v>
      </c>
      <c r="G2300" s="2">
        <v>41200</v>
      </c>
      <c r="H2300" s="2">
        <v>41698</v>
      </c>
      <c r="I2300" t="s">
        <v>226</v>
      </c>
      <c r="J2300" t="s">
        <v>211</v>
      </c>
      <c r="K2300" t="s">
        <v>5546</v>
      </c>
      <c r="L2300" t="s">
        <v>213</v>
      </c>
      <c r="O2300">
        <v>2629</v>
      </c>
      <c r="Q2300" s="2"/>
      <c r="S2300">
        <v>0</v>
      </c>
      <c r="T2300" t="s">
        <v>213</v>
      </c>
      <c r="W2300" t="s">
        <v>455</v>
      </c>
      <c r="X2300">
        <v>0</v>
      </c>
    </row>
    <row r="2301" spans="1:24" x14ac:dyDescent="0.25">
      <c r="A2301">
        <v>2991</v>
      </c>
      <c r="B2301" t="s">
        <v>5547</v>
      </c>
      <c r="C2301" t="s">
        <v>5548</v>
      </c>
      <c r="D2301" t="s">
        <v>251</v>
      </c>
      <c r="G2301" s="2">
        <v>41589</v>
      </c>
      <c r="H2301" s="2">
        <v>43100</v>
      </c>
      <c r="I2301" t="s">
        <v>226</v>
      </c>
      <c r="J2301" t="s">
        <v>211</v>
      </c>
      <c r="K2301" t="s">
        <v>5549</v>
      </c>
      <c r="L2301" t="s">
        <v>213</v>
      </c>
      <c r="O2301">
        <v>0</v>
      </c>
      <c r="Q2301" s="2">
        <v>41275</v>
      </c>
      <c r="S2301">
        <v>0</v>
      </c>
      <c r="T2301" t="s">
        <v>213</v>
      </c>
      <c r="W2301" t="s">
        <v>214</v>
      </c>
      <c r="X2301">
        <v>0</v>
      </c>
    </row>
    <row r="2302" spans="1:24" x14ac:dyDescent="0.25">
      <c r="A2302">
        <v>2992</v>
      </c>
      <c r="B2302" t="s">
        <v>5550</v>
      </c>
      <c r="C2302" t="s">
        <v>5551</v>
      </c>
      <c r="D2302" t="s">
        <v>245</v>
      </c>
      <c r="G2302" s="2">
        <v>41589</v>
      </c>
      <c r="H2302" s="2">
        <v>43100</v>
      </c>
      <c r="I2302" t="s">
        <v>226</v>
      </c>
      <c r="J2302" t="s">
        <v>211</v>
      </c>
      <c r="K2302" t="s">
        <v>5549</v>
      </c>
      <c r="L2302" t="s">
        <v>213</v>
      </c>
      <c r="O2302">
        <v>1455</v>
      </c>
      <c r="Q2302" s="2"/>
      <c r="S2302">
        <v>0</v>
      </c>
      <c r="T2302" t="s">
        <v>213</v>
      </c>
      <c r="W2302" t="s">
        <v>214</v>
      </c>
      <c r="X2302">
        <v>0</v>
      </c>
    </row>
    <row r="2303" spans="1:24" x14ac:dyDescent="0.25">
      <c r="A2303">
        <v>2993</v>
      </c>
      <c r="B2303" t="s">
        <v>5552</v>
      </c>
      <c r="C2303" t="s">
        <v>5553</v>
      </c>
      <c r="D2303" t="s">
        <v>412</v>
      </c>
      <c r="G2303" s="2">
        <v>41589</v>
      </c>
      <c r="H2303" s="2">
        <v>43100</v>
      </c>
      <c r="I2303" t="s">
        <v>226</v>
      </c>
      <c r="J2303" t="s">
        <v>211</v>
      </c>
      <c r="K2303" t="s">
        <v>5549</v>
      </c>
      <c r="L2303" t="s">
        <v>213</v>
      </c>
      <c r="O2303">
        <v>6</v>
      </c>
      <c r="Q2303" s="2"/>
      <c r="S2303">
        <v>0</v>
      </c>
      <c r="T2303" t="s">
        <v>213</v>
      </c>
      <c r="W2303" t="s">
        <v>214</v>
      </c>
      <c r="X2303">
        <v>0</v>
      </c>
    </row>
    <row r="2304" spans="1:24" x14ac:dyDescent="0.25">
      <c r="A2304">
        <v>2994</v>
      </c>
      <c r="B2304" t="s">
        <v>5554</v>
      </c>
      <c r="C2304" t="s">
        <v>5555</v>
      </c>
      <c r="D2304" t="s">
        <v>248</v>
      </c>
      <c r="G2304" s="2">
        <v>41589</v>
      </c>
      <c r="H2304" s="2">
        <v>43100</v>
      </c>
      <c r="I2304" t="s">
        <v>226</v>
      </c>
      <c r="J2304" t="s">
        <v>211</v>
      </c>
      <c r="K2304" t="s">
        <v>5549</v>
      </c>
      <c r="L2304" t="s">
        <v>213</v>
      </c>
      <c r="O2304">
        <v>0</v>
      </c>
      <c r="Q2304" s="2">
        <v>41275</v>
      </c>
      <c r="S2304">
        <v>0</v>
      </c>
      <c r="T2304" t="s">
        <v>213</v>
      </c>
      <c r="W2304" t="s">
        <v>214</v>
      </c>
      <c r="X2304">
        <v>0</v>
      </c>
    </row>
    <row r="2305" spans="1:24" x14ac:dyDescent="0.25">
      <c r="A2305">
        <v>2995</v>
      </c>
      <c r="B2305" t="s">
        <v>5556</v>
      </c>
      <c r="C2305" t="s">
        <v>5557</v>
      </c>
      <c r="D2305" t="s">
        <v>256</v>
      </c>
      <c r="G2305" s="2">
        <v>41589</v>
      </c>
      <c r="H2305" s="2">
        <v>43100</v>
      </c>
      <c r="I2305" t="s">
        <v>226</v>
      </c>
      <c r="J2305" t="s">
        <v>211</v>
      </c>
      <c r="K2305" t="s">
        <v>5549</v>
      </c>
      <c r="L2305" t="s">
        <v>213</v>
      </c>
      <c r="O2305">
        <v>0</v>
      </c>
      <c r="Q2305" s="2">
        <v>41275</v>
      </c>
      <c r="S2305">
        <v>0</v>
      </c>
      <c r="T2305" t="s">
        <v>213</v>
      </c>
      <c r="W2305" t="s">
        <v>214</v>
      </c>
      <c r="X2305">
        <v>0</v>
      </c>
    </row>
    <row r="2306" spans="1:24" x14ac:dyDescent="0.25">
      <c r="A2306">
        <v>2996</v>
      </c>
      <c r="B2306" t="s">
        <v>5558</v>
      </c>
      <c r="C2306" t="s">
        <v>5559</v>
      </c>
      <c r="D2306" t="s">
        <v>210</v>
      </c>
      <c r="F2306" t="s">
        <v>5560</v>
      </c>
      <c r="G2306" s="2">
        <v>41609</v>
      </c>
      <c r="H2306" s="2">
        <v>43100</v>
      </c>
      <c r="J2306" t="s">
        <v>211</v>
      </c>
      <c r="K2306" t="s">
        <v>5549</v>
      </c>
      <c r="L2306" t="s">
        <v>213</v>
      </c>
      <c r="O2306">
        <v>0</v>
      </c>
      <c r="Q2306" s="2">
        <v>41275</v>
      </c>
      <c r="S2306">
        <v>0</v>
      </c>
      <c r="T2306" t="s">
        <v>213</v>
      </c>
      <c r="W2306" t="s">
        <v>214</v>
      </c>
      <c r="X2306">
        <v>0</v>
      </c>
    </row>
    <row r="2307" spans="1:24" x14ac:dyDescent="0.25">
      <c r="A2307">
        <v>2997</v>
      </c>
      <c r="B2307" t="s">
        <v>5561</v>
      </c>
      <c r="C2307" t="s">
        <v>5562</v>
      </c>
      <c r="D2307" t="s">
        <v>241</v>
      </c>
      <c r="G2307" s="2">
        <v>41589</v>
      </c>
      <c r="H2307" s="2">
        <v>43100</v>
      </c>
      <c r="I2307" t="s">
        <v>226</v>
      </c>
      <c r="J2307" t="s">
        <v>211</v>
      </c>
      <c r="K2307" t="s">
        <v>5549</v>
      </c>
      <c r="L2307" t="s">
        <v>213</v>
      </c>
      <c r="O2307">
        <v>0</v>
      </c>
      <c r="Q2307" s="2">
        <v>41275</v>
      </c>
      <c r="S2307">
        <v>0</v>
      </c>
      <c r="T2307" t="s">
        <v>213</v>
      </c>
      <c r="W2307" t="s">
        <v>214</v>
      </c>
      <c r="X2307">
        <v>0</v>
      </c>
    </row>
    <row r="2308" spans="1:24" x14ac:dyDescent="0.25">
      <c r="A2308">
        <v>3095</v>
      </c>
      <c r="B2308" t="s">
        <v>5563</v>
      </c>
      <c r="C2308" t="s">
        <v>5564</v>
      </c>
      <c r="D2308" t="s">
        <v>412</v>
      </c>
      <c r="G2308" s="2">
        <v>46024</v>
      </c>
      <c r="H2308" s="2"/>
      <c r="I2308" t="s">
        <v>226</v>
      </c>
      <c r="J2308" t="s">
        <v>211</v>
      </c>
      <c r="K2308" t="s">
        <v>5565</v>
      </c>
      <c r="L2308" t="s">
        <v>213</v>
      </c>
      <c r="O2308">
        <v>2266</v>
      </c>
      <c r="Q2308" s="2">
        <v>42737</v>
      </c>
      <c r="S2308">
        <v>0</v>
      </c>
      <c r="T2308" t="s">
        <v>213</v>
      </c>
      <c r="W2308" t="s">
        <v>214</v>
      </c>
      <c r="X2308">
        <v>0</v>
      </c>
    </row>
    <row r="2309" spans="1:24" x14ac:dyDescent="0.25">
      <c r="A2309">
        <v>3096</v>
      </c>
      <c r="B2309" t="s">
        <v>5566</v>
      </c>
      <c r="C2309" t="s">
        <v>5567</v>
      </c>
      <c r="D2309" t="s">
        <v>720</v>
      </c>
      <c r="G2309" s="2">
        <v>46024</v>
      </c>
      <c r="H2309" s="2"/>
      <c r="I2309" t="s">
        <v>226</v>
      </c>
      <c r="J2309" t="s">
        <v>211</v>
      </c>
      <c r="K2309" t="s">
        <v>5565</v>
      </c>
      <c r="L2309" t="s">
        <v>213</v>
      </c>
      <c r="O2309">
        <v>2265</v>
      </c>
      <c r="Q2309" s="2">
        <v>42737</v>
      </c>
      <c r="S2309">
        <v>0</v>
      </c>
      <c r="T2309" t="s">
        <v>213</v>
      </c>
      <c r="W2309" t="s">
        <v>214</v>
      </c>
      <c r="X2309">
        <v>0</v>
      </c>
    </row>
    <row r="2310" spans="1:24" x14ac:dyDescent="0.25">
      <c r="A2310">
        <v>3097</v>
      </c>
      <c r="B2310" t="s">
        <v>5568</v>
      </c>
      <c r="C2310" t="s">
        <v>5569</v>
      </c>
      <c r="D2310" t="s">
        <v>1968</v>
      </c>
      <c r="G2310" s="2">
        <v>46024</v>
      </c>
      <c r="H2310" s="2"/>
      <c r="J2310" t="s">
        <v>211</v>
      </c>
      <c r="K2310" t="s">
        <v>5565</v>
      </c>
      <c r="L2310" t="s">
        <v>213</v>
      </c>
      <c r="O2310">
        <v>2264</v>
      </c>
      <c r="Q2310" s="2">
        <v>42737</v>
      </c>
      <c r="S2310">
        <v>0</v>
      </c>
      <c r="T2310" t="s">
        <v>213</v>
      </c>
      <c r="W2310" t="s">
        <v>214</v>
      </c>
      <c r="X2310">
        <v>0</v>
      </c>
    </row>
    <row r="2311" spans="1:24" x14ac:dyDescent="0.25">
      <c r="A2311">
        <v>3098</v>
      </c>
      <c r="B2311" t="s">
        <v>5570</v>
      </c>
      <c r="C2311" t="s">
        <v>5571</v>
      </c>
      <c r="D2311" t="s">
        <v>1971</v>
      </c>
      <c r="G2311" s="2">
        <v>46024</v>
      </c>
      <c r="H2311" s="2"/>
      <c r="J2311" t="s">
        <v>211</v>
      </c>
      <c r="K2311" t="s">
        <v>5565</v>
      </c>
      <c r="L2311" t="s">
        <v>213</v>
      </c>
      <c r="O2311">
        <v>1491</v>
      </c>
      <c r="Q2311" s="2">
        <v>42737</v>
      </c>
      <c r="S2311">
        <v>0</v>
      </c>
      <c r="T2311" t="s">
        <v>213</v>
      </c>
      <c r="W2311" t="s">
        <v>214</v>
      </c>
      <c r="X2311">
        <v>0</v>
      </c>
    </row>
    <row r="2312" spans="1:24" x14ac:dyDescent="0.25">
      <c r="A2312">
        <v>3099</v>
      </c>
      <c r="B2312" t="s">
        <v>5572</v>
      </c>
      <c r="C2312" t="s">
        <v>5573</v>
      </c>
      <c r="D2312" t="s">
        <v>1974</v>
      </c>
      <c r="G2312" s="2">
        <v>44198</v>
      </c>
      <c r="H2312" s="2"/>
      <c r="J2312" t="s">
        <v>211</v>
      </c>
      <c r="K2312" t="s">
        <v>5565</v>
      </c>
      <c r="L2312" t="s">
        <v>900</v>
      </c>
      <c r="O2312">
        <v>7252</v>
      </c>
      <c r="Q2312" s="2">
        <v>42737</v>
      </c>
      <c r="S2312">
        <v>0</v>
      </c>
      <c r="T2312" t="s">
        <v>213</v>
      </c>
      <c r="W2312" t="s">
        <v>214</v>
      </c>
      <c r="X2312">
        <v>0</v>
      </c>
    </row>
    <row r="2313" spans="1:24" x14ac:dyDescent="0.25">
      <c r="A2313">
        <v>3100</v>
      </c>
      <c r="B2313" t="s">
        <v>5574</v>
      </c>
      <c r="C2313" t="s">
        <v>5575</v>
      </c>
      <c r="D2313" t="s">
        <v>5576</v>
      </c>
      <c r="G2313" s="2">
        <v>42005</v>
      </c>
      <c r="H2313" s="2"/>
      <c r="J2313" t="s">
        <v>211</v>
      </c>
      <c r="K2313" t="s">
        <v>289</v>
      </c>
      <c r="L2313" t="s">
        <v>213</v>
      </c>
      <c r="O2313">
        <v>0</v>
      </c>
      <c r="Q2313" s="2"/>
      <c r="S2313">
        <v>0</v>
      </c>
      <c r="T2313" t="s">
        <v>213</v>
      </c>
      <c r="W2313" t="s">
        <v>214</v>
      </c>
      <c r="X2313">
        <v>0</v>
      </c>
    </row>
    <row r="2314" spans="1:24" x14ac:dyDescent="0.25">
      <c r="A2314">
        <v>3101</v>
      </c>
      <c r="B2314" t="s">
        <v>5577</v>
      </c>
      <c r="C2314" t="s">
        <v>5578</v>
      </c>
      <c r="D2314" t="s">
        <v>5576</v>
      </c>
      <c r="G2314" s="2">
        <v>46024</v>
      </c>
      <c r="H2314" s="2"/>
      <c r="J2314" t="s">
        <v>211</v>
      </c>
      <c r="K2314" t="s">
        <v>5565</v>
      </c>
      <c r="L2314" t="s">
        <v>213</v>
      </c>
      <c r="O2314">
        <v>1959</v>
      </c>
      <c r="Q2314" s="2">
        <v>42737</v>
      </c>
      <c r="S2314">
        <v>0</v>
      </c>
      <c r="T2314" t="s">
        <v>213</v>
      </c>
      <c r="W2314" t="s">
        <v>214</v>
      </c>
      <c r="X2314">
        <v>0</v>
      </c>
    </row>
    <row r="2315" spans="1:24" x14ac:dyDescent="0.25">
      <c r="A2315">
        <v>3171</v>
      </c>
      <c r="B2315" t="s">
        <v>5579</v>
      </c>
      <c r="C2315" t="s">
        <v>5580</v>
      </c>
      <c r="D2315" t="s">
        <v>245</v>
      </c>
      <c r="G2315" s="2">
        <v>37165</v>
      </c>
      <c r="H2315" s="2">
        <v>43861</v>
      </c>
      <c r="I2315" t="s">
        <v>226</v>
      </c>
      <c r="J2315" t="s">
        <v>211</v>
      </c>
      <c r="K2315" t="s">
        <v>4919</v>
      </c>
      <c r="L2315" t="s">
        <v>213</v>
      </c>
      <c r="O2315">
        <v>1868</v>
      </c>
      <c r="Q2315" s="2"/>
      <c r="S2315">
        <v>0</v>
      </c>
      <c r="T2315" t="s">
        <v>213</v>
      </c>
      <c r="W2315" t="s">
        <v>214</v>
      </c>
      <c r="X2315">
        <v>0</v>
      </c>
    </row>
    <row r="2316" spans="1:24" x14ac:dyDescent="0.25">
      <c r="A2316">
        <v>3172</v>
      </c>
      <c r="B2316" t="s">
        <v>5581</v>
      </c>
      <c r="C2316" t="s">
        <v>5582</v>
      </c>
      <c r="D2316" t="s">
        <v>241</v>
      </c>
      <c r="F2316" t="s">
        <v>5583</v>
      </c>
      <c r="G2316" s="2">
        <v>38108</v>
      </c>
      <c r="H2316" s="2"/>
      <c r="I2316" t="s">
        <v>226</v>
      </c>
      <c r="J2316" t="s">
        <v>211</v>
      </c>
      <c r="K2316" t="s">
        <v>5584</v>
      </c>
      <c r="L2316" t="s">
        <v>213</v>
      </c>
      <c r="M2316" t="s">
        <v>1241</v>
      </c>
      <c r="O2316">
        <v>0</v>
      </c>
      <c r="Q2316" s="2"/>
      <c r="S2316">
        <v>0</v>
      </c>
      <c r="T2316" t="s">
        <v>213</v>
      </c>
      <c r="W2316" t="s">
        <v>214</v>
      </c>
      <c r="X2316">
        <v>0</v>
      </c>
    </row>
    <row r="2317" spans="1:24" x14ac:dyDescent="0.25">
      <c r="A2317">
        <v>3173</v>
      </c>
      <c r="B2317" t="s">
        <v>5585</v>
      </c>
      <c r="C2317" t="s">
        <v>5586</v>
      </c>
      <c r="D2317" t="s">
        <v>245</v>
      </c>
      <c r="G2317" s="2">
        <v>38108</v>
      </c>
      <c r="H2317" s="2"/>
      <c r="I2317" t="s">
        <v>226</v>
      </c>
      <c r="J2317" t="s">
        <v>211</v>
      </c>
      <c r="K2317" t="s">
        <v>5584</v>
      </c>
      <c r="L2317" t="s">
        <v>213</v>
      </c>
      <c r="O2317">
        <v>1868</v>
      </c>
      <c r="Q2317" s="2"/>
      <c r="S2317">
        <v>0</v>
      </c>
      <c r="T2317" t="s">
        <v>213</v>
      </c>
      <c r="W2317" t="s">
        <v>214</v>
      </c>
      <c r="X2317">
        <v>0</v>
      </c>
    </row>
    <row r="2318" spans="1:24" x14ac:dyDescent="0.25">
      <c r="A2318">
        <v>3174</v>
      </c>
      <c r="B2318" t="s">
        <v>5587</v>
      </c>
      <c r="C2318" t="s">
        <v>5588</v>
      </c>
      <c r="D2318" t="s">
        <v>241</v>
      </c>
      <c r="G2318" s="2">
        <v>38047</v>
      </c>
      <c r="H2318" s="2">
        <v>41487</v>
      </c>
      <c r="I2318" t="s">
        <v>226</v>
      </c>
      <c r="J2318" t="s">
        <v>211</v>
      </c>
      <c r="K2318" t="s">
        <v>5589</v>
      </c>
      <c r="L2318" t="s">
        <v>213</v>
      </c>
      <c r="M2318" t="s">
        <v>1241</v>
      </c>
      <c r="O2318">
        <v>0</v>
      </c>
      <c r="Q2318" s="2"/>
      <c r="S2318">
        <v>0</v>
      </c>
      <c r="T2318" t="s">
        <v>213</v>
      </c>
      <c r="W2318" t="s">
        <v>214</v>
      </c>
      <c r="X2318">
        <v>0</v>
      </c>
    </row>
    <row r="2319" spans="1:24" x14ac:dyDescent="0.25">
      <c r="A2319">
        <v>3175</v>
      </c>
      <c r="B2319" t="s">
        <v>5590</v>
      </c>
      <c r="C2319" t="s">
        <v>5591</v>
      </c>
      <c r="D2319" t="s">
        <v>245</v>
      </c>
      <c r="G2319" s="2">
        <v>38047</v>
      </c>
      <c r="H2319" s="2">
        <v>41487</v>
      </c>
      <c r="I2319" t="s">
        <v>226</v>
      </c>
      <c r="J2319" t="s">
        <v>211</v>
      </c>
      <c r="K2319" t="s">
        <v>5589</v>
      </c>
      <c r="L2319" t="s">
        <v>213</v>
      </c>
      <c r="O2319">
        <v>1868</v>
      </c>
      <c r="Q2319" s="2"/>
      <c r="S2319">
        <v>0</v>
      </c>
      <c r="T2319" t="s">
        <v>213</v>
      </c>
      <c r="W2319" t="s">
        <v>214</v>
      </c>
      <c r="X2319">
        <v>0</v>
      </c>
    </row>
    <row r="2320" spans="1:24" x14ac:dyDescent="0.25">
      <c r="A2320">
        <v>3176</v>
      </c>
      <c r="B2320" t="s">
        <v>5592</v>
      </c>
      <c r="C2320" t="s">
        <v>5593</v>
      </c>
      <c r="D2320" t="s">
        <v>241</v>
      </c>
      <c r="G2320" s="2">
        <v>39471</v>
      </c>
      <c r="H2320" s="2">
        <v>41394</v>
      </c>
      <c r="I2320" t="s">
        <v>226</v>
      </c>
      <c r="J2320" t="s">
        <v>211</v>
      </c>
      <c r="K2320" t="s">
        <v>5594</v>
      </c>
      <c r="L2320" t="s">
        <v>213</v>
      </c>
      <c r="M2320" t="s">
        <v>1241</v>
      </c>
      <c r="O2320">
        <v>0</v>
      </c>
      <c r="Q2320" s="2"/>
      <c r="S2320">
        <v>0</v>
      </c>
      <c r="T2320" t="s">
        <v>213</v>
      </c>
      <c r="W2320" t="s">
        <v>214</v>
      </c>
      <c r="X2320">
        <v>0</v>
      </c>
    </row>
    <row r="2321" spans="1:24" x14ac:dyDescent="0.25">
      <c r="A2321">
        <v>3177</v>
      </c>
      <c r="B2321" t="s">
        <v>5595</v>
      </c>
      <c r="C2321" t="s">
        <v>5596</v>
      </c>
      <c r="D2321" t="s">
        <v>245</v>
      </c>
      <c r="G2321" s="2">
        <v>39471</v>
      </c>
      <c r="H2321" s="2">
        <v>41395</v>
      </c>
      <c r="I2321" t="s">
        <v>226</v>
      </c>
      <c r="J2321" t="s">
        <v>211</v>
      </c>
      <c r="K2321" t="s">
        <v>5594</v>
      </c>
      <c r="L2321" t="s">
        <v>213</v>
      </c>
      <c r="O2321">
        <v>1868</v>
      </c>
      <c r="Q2321" s="2"/>
      <c r="S2321">
        <v>0</v>
      </c>
      <c r="T2321" t="s">
        <v>213</v>
      </c>
      <c r="W2321" t="s">
        <v>214</v>
      </c>
      <c r="X2321">
        <v>0</v>
      </c>
    </row>
    <row r="2322" spans="1:24" x14ac:dyDescent="0.25">
      <c r="A2322">
        <v>3178</v>
      </c>
      <c r="B2322" t="s">
        <v>5597</v>
      </c>
      <c r="C2322" t="s">
        <v>5598</v>
      </c>
      <c r="D2322" t="s">
        <v>241</v>
      </c>
      <c r="G2322" s="2">
        <v>37445</v>
      </c>
      <c r="H2322" s="2">
        <v>41639</v>
      </c>
      <c r="I2322" t="s">
        <v>226</v>
      </c>
      <c r="J2322" t="s">
        <v>211</v>
      </c>
      <c r="K2322" t="s">
        <v>5599</v>
      </c>
      <c r="L2322" t="s">
        <v>213</v>
      </c>
      <c r="M2322" t="s">
        <v>1241</v>
      </c>
      <c r="O2322">
        <v>0</v>
      </c>
      <c r="Q2322" s="2"/>
      <c r="S2322">
        <v>0</v>
      </c>
      <c r="T2322" t="s">
        <v>213</v>
      </c>
      <c r="W2322" t="s">
        <v>214</v>
      </c>
      <c r="X2322">
        <v>0</v>
      </c>
    </row>
    <row r="2323" spans="1:24" x14ac:dyDescent="0.25">
      <c r="A2323">
        <v>3179</v>
      </c>
      <c r="B2323" t="s">
        <v>5600</v>
      </c>
      <c r="C2323" t="s">
        <v>5601</v>
      </c>
      <c r="D2323" t="s">
        <v>245</v>
      </c>
      <c r="G2323" s="2">
        <v>37445</v>
      </c>
      <c r="H2323" s="2">
        <v>41639</v>
      </c>
      <c r="I2323" t="s">
        <v>226</v>
      </c>
      <c r="J2323" t="s">
        <v>211</v>
      </c>
      <c r="K2323" t="s">
        <v>5599</v>
      </c>
      <c r="L2323" t="s">
        <v>213</v>
      </c>
      <c r="O2323">
        <v>1868</v>
      </c>
      <c r="Q2323" s="2"/>
      <c r="S2323">
        <v>0</v>
      </c>
      <c r="T2323" t="s">
        <v>213</v>
      </c>
      <c r="W2323" t="s">
        <v>214</v>
      </c>
      <c r="X2323">
        <v>0</v>
      </c>
    </row>
    <row r="2324" spans="1:24" x14ac:dyDescent="0.25">
      <c r="A2324">
        <v>3180</v>
      </c>
      <c r="B2324" t="s">
        <v>5602</v>
      </c>
      <c r="C2324" t="s">
        <v>5603</v>
      </c>
      <c r="D2324" t="s">
        <v>245</v>
      </c>
      <c r="G2324" s="2">
        <v>37621</v>
      </c>
      <c r="H2324" s="2">
        <v>41698</v>
      </c>
      <c r="I2324" t="s">
        <v>226</v>
      </c>
      <c r="J2324" t="s">
        <v>211</v>
      </c>
      <c r="K2324" t="s">
        <v>5604</v>
      </c>
      <c r="L2324" t="s">
        <v>213</v>
      </c>
      <c r="O2324">
        <v>1868</v>
      </c>
      <c r="Q2324" s="2"/>
      <c r="S2324">
        <v>0</v>
      </c>
      <c r="T2324" t="s">
        <v>213</v>
      </c>
      <c r="W2324" t="s">
        <v>214</v>
      </c>
      <c r="X2324">
        <v>0</v>
      </c>
    </row>
    <row r="2325" spans="1:24" x14ac:dyDescent="0.25">
      <c r="A2325">
        <v>3181</v>
      </c>
      <c r="B2325" t="s">
        <v>5605</v>
      </c>
      <c r="C2325" t="s">
        <v>5606</v>
      </c>
      <c r="D2325" t="s">
        <v>241</v>
      </c>
      <c r="G2325" s="2">
        <v>37621</v>
      </c>
      <c r="H2325" s="2">
        <v>41698</v>
      </c>
      <c r="I2325" t="s">
        <v>226</v>
      </c>
      <c r="J2325" t="s">
        <v>211</v>
      </c>
      <c r="K2325" t="s">
        <v>5604</v>
      </c>
      <c r="L2325" t="s">
        <v>213</v>
      </c>
      <c r="M2325" t="s">
        <v>1241</v>
      </c>
      <c r="O2325">
        <v>0</v>
      </c>
      <c r="Q2325" s="2"/>
      <c r="S2325">
        <v>0</v>
      </c>
      <c r="T2325" t="s">
        <v>213</v>
      </c>
      <c r="W2325" t="s">
        <v>214</v>
      </c>
      <c r="X2325">
        <v>0</v>
      </c>
    </row>
    <row r="2326" spans="1:24" x14ac:dyDescent="0.25">
      <c r="A2326">
        <v>3182</v>
      </c>
      <c r="B2326" t="s">
        <v>5607</v>
      </c>
      <c r="C2326" t="s">
        <v>5608</v>
      </c>
      <c r="D2326" t="s">
        <v>241</v>
      </c>
      <c r="G2326" s="2">
        <v>37621</v>
      </c>
      <c r="H2326" s="2">
        <v>41698</v>
      </c>
      <c r="I2326" t="s">
        <v>226</v>
      </c>
      <c r="J2326" t="s">
        <v>211</v>
      </c>
      <c r="K2326" t="s">
        <v>5609</v>
      </c>
      <c r="L2326" t="s">
        <v>213</v>
      </c>
      <c r="M2326" t="s">
        <v>1241</v>
      </c>
      <c r="O2326">
        <v>0</v>
      </c>
      <c r="Q2326" s="2"/>
      <c r="S2326">
        <v>0</v>
      </c>
      <c r="T2326" t="s">
        <v>213</v>
      </c>
      <c r="W2326" t="s">
        <v>214</v>
      </c>
      <c r="X2326">
        <v>0</v>
      </c>
    </row>
    <row r="2327" spans="1:24" x14ac:dyDescent="0.25">
      <c r="A2327">
        <v>3183</v>
      </c>
      <c r="B2327" t="s">
        <v>5610</v>
      </c>
      <c r="C2327" t="s">
        <v>5611</v>
      </c>
      <c r="D2327" t="s">
        <v>245</v>
      </c>
      <c r="G2327" s="2">
        <v>37621</v>
      </c>
      <c r="H2327" s="2">
        <v>41698</v>
      </c>
      <c r="I2327" t="s">
        <v>226</v>
      </c>
      <c r="J2327" t="s">
        <v>211</v>
      </c>
      <c r="K2327" t="s">
        <v>5609</v>
      </c>
      <c r="L2327" t="s">
        <v>213</v>
      </c>
      <c r="O2327">
        <v>1868</v>
      </c>
      <c r="Q2327" s="2"/>
      <c r="S2327">
        <v>0</v>
      </c>
      <c r="T2327" t="s">
        <v>213</v>
      </c>
      <c r="W2327" t="s">
        <v>214</v>
      </c>
      <c r="X2327">
        <v>0</v>
      </c>
    </row>
    <row r="2328" spans="1:24" x14ac:dyDescent="0.25">
      <c r="A2328">
        <v>3184</v>
      </c>
      <c r="B2328" t="s">
        <v>5612</v>
      </c>
      <c r="C2328" t="s">
        <v>5613</v>
      </c>
      <c r="D2328" t="s">
        <v>245</v>
      </c>
      <c r="G2328" s="2">
        <v>37908</v>
      </c>
      <c r="H2328" s="2">
        <v>41639</v>
      </c>
      <c r="I2328" t="s">
        <v>226</v>
      </c>
      <c r="J2328" t="s">
        <v>211</v>
      </c>
      <c r="K2328" t="s">
        <v>5614</v>
      </c>
      <c r="L2328" t="s">
        <v>213</v>
      </c>
      <c r="O2328">
        <v>1868</v>
      </c>
      <c r="Q2328" s="2"/>
      <c r="S2328">
        <v>0</v>
      </c>
      <c r="T2328" t="s">
        <v>213</v>
      </c>
      <c r="W2328" t="s">
        <v>214</v>
      </c>
      <c r="X2328">
        <v>0</v>
      </c>
    </row>
    <row r="2329" spans="1:24" x14ac:dyDescent="0.25">
      <c r="A2329">
        <v>3185</v>
      </c>
      <c r="B2329" t="s">
        <v>5615</v>
      </c>
      <c r="C2329" t="s">
        <v>5616</v>
      </c>
      <c r="D2329" t="s">
        <v>241</v>
      </c>
      <c r="G2329" s="2">
        <v>37908</v>
      </c>
      <c r="H2329" s="2">
        <v>41639</v>
      </c>
      <c r="I2329" t="s">
        <v>226</v>
      </c>
      <c r="J2329" t="s">
        <v>211</v>
      </c>
      <c r="K2329" t="s">
        <v>5614</v>
      </c>
      <c r="L2329" t="s">
        <v>213</v>
      </c>
      <c r="M2329" t="s">
        <v>1241</v>
      </c>
      <c r="O2329">
        <v>0</v>
      </c>
      <c r="Q2329" s="2"/>
      <c r="S2329">
        <v>0</v>
      </c>
      <c r="T2329" t="s">
        <v>213</v>
      </c>
      <c r="W2329" t="s">
        <v>214</v>
      </c>
      <c r="X2329">
        <v>0</v>
      </c>
    </row>
    <row r="2330" spans="1:24" x14ac:dyDescent="0.25">
      <c r="A2330">
        <v>3186</v>
      </c>
      <c r="B2330" t="s">
        <v>5617</v>
      </c>
      <c r="C2330" t="s">
        <v>5618</v>
      </c>
      <c r="D2330" t="s">
        <v>245</v>
      </c>
      <c r="G2330" s="2">
        <v>39897</v>
      </c>
      <c r="H2330" s="2"/>
      <c r="I2330" t="s">
        <v>226</v>
      </c>
      <c r="J2330" t="s">
        <v>211</v>
      </c>
      <c r="K2330" t="s">
        <v>5619</v>
      </c>
      <c r="L2330" t="s">
        <v>213</v>
      </c>
      <c r="O2330">
        <v>1868</v>
      </c>
      <c r="Q2330" s="2"/>
      <c r="S2330">
        <v>0</v>
      </c>
      <c r="T2330" t="s">
        <v>213</v>
      </c>
      <c r="W2330" t="s">
        <v>214</v>
      </c>
      <c r="X2330">
        <v>0</v>
      </c>
    </row>
    <row r="2331" spans="1:24" x14ac:dyDescent="0.25">
      <c r="A2331">
        <v>3187</v>
      </c>
      <c r="B2331" t="s">
        <v>5620</v>
      </c>
      <c r="C2331" t="s">
        <v>5621</v>
      </c>
      <c r="D2331" t="s">
        <v>241</v>
      </c>
      <c r="G2331" s="2">
        <v>39897</v>
      </c>
      <c r="H2331" s="2"/>
      <c r="I2331" t="s">
        <v>226</v>
      </c>
      <c r="J2331" t="s">
        <v>211</v>
      </c>
      <c r="K2331" t="s">
        <v>5619</v>
      </c>
      <c r="L2331" t="s">
        <v>213</v>
      </c>
      <c r="M2331" t="s">
        <v>1241</v>
      </c>
      <c r="O2331">
        <v>0</v>
      </c>
      <c r="Q2331" s="2"/>
      <c r="S2331">
        <v>0</v>
      </c>
      <c r="T2331" t="s">
        <v>213</v>
      </c>
      <c r="W2331" t="s">
        <v>214</v>
      </c>
      <c r="X2331">
        <v>0</v>
      </c>
    </row>
    <row r="2332" spans="1:24" x14ac:dyDescent="0.25">
      <c r="A2332">
        <v>3188</v>
      </c>
      <c r="B2332" t="s">
        <v>5622</v>
      </c>
      <c r="C2332" t="s">
        <v>5623</v>
      </c>
      <c r="D2332" t="s">
        <v>241</v>
      </c>
      <c r="G2332" s="2">
        <v>40276</v>
      </c>
      <c r="H2332" s="2">
        <v>41364</v>
      </c>
      <c r="I2332" t="s">
        <v>226</v>
      </c>
      <c r="J2332" t="s">
        <v>211</v>
      </c>
      <c r="K2332" t="s">
        <v>5624</v>
      </c>
      <c r="L2332" t="s">
        <v>213</v>
      </c>
      <c r="M2332" t="s">
        <v>1241</v>
      </c>
      <c r="O2332">
        <v>0</v>
      </c>
      <c r="Q2332" s="2"/>
      <c r="S2332">
        <v>0</v>
      </c>
      <c r="T2332" t="s">
        <v>213</v>
      </c>
      <c r="W2332" t="s">
        <v>214</v>
      </c>
      <c r="X2332">
        <v>0</v>
      </c>
    </row>
    <row r="2333" spans="1:24" x14ac:dyDescent="0.25">
      <c r="A2333">
        <v>3189</v>
      </c>
      <c r="B2333" t="s">
        <v>5625</v>
      </c>
      <c r="C2333" t="s">
        <v>5626</v>
      </c>
      <c r="D2333" t="s">
        <v>245</v>
      </c>
      <c r="G2333" s="2">
        <v>40276</v>
      </c>
      <c r="H2333" s="2">
        <v>41364</v>
      </c>
      <c r="I2333" t="s">
        <v>226</v>
      </c>
      <c r="J2333" t="s">
        <v>211</v>
      </c>
      <c r="K2333" t="s">
        <v>5624</v>
      </c>
      <c r="L2333" t="s">
        <v>213</v>
      </c>
      <c r="O2333">
        <v>1868</v>
      </c>
      <c r="Q2333" s="2"/>
      <c r="S2333">
        <v>0</v>
      </c>
      <c r="T2333" t="s">
        <v>213</v>
      </c>
      <c r="W2333" t="s">
        <v>214</v>
      </c>
      <c r="X2333">
        <v>0</v>
      </c>
    </row>
    <row r="2334" spans="1:24" x14ac:dyDescent="0.25">
      <c r="A2334">
        <v>3190</v>
      </c>
      <c r="B2334" t="s">
        <v>5627</v>
      </c>
      <c r="C2334" t="s">
        <v>5628</v>
      </c>
      <c r="D2334" t="s">
        <v>241</v>
      </c>
      <c r="G2334" s="2">
        <v>40276</v>
      </c>
      <c r="H2334" s="2"/>
      <c r="I2334" t="s">
        <v>226</v>
      </c>
      <c r="J2334" t="s">
        <v>211</v>
      </c>
      <c r="K2334" t="s">
        <v>5629</v>
      </c>
      <c r="L2334" t="s">
        <v>213</v>
      </c>
      <c r="M2334" t="s">
        <v>1241</v>
      </c>
      <c r="O2334">
        <v>0</v>
      </c>
      <c r="Q2334" s="2"/>
      <c r="S2334">
        <v>0</v>
      </c>
      <c r="T2334" t="s">
        <v>213</v>
      </c>
      <c r="W2334" t="s">
        <v>214</v>
      </c>
      <c r="X2334">
        <v>0</v>
      </c>
    </row>
    <row r="2335" spans="1:24" x14ac:dyDescent="0.25">
      <c r="A2335">
        <v>3191</v>
      </c>
      <c r="B2335" t="s">
        <v>5630</v>
      </c>
      <c r="C2335" t="s">
        <v>5631</v>
      </c>
      <c r="D2335" t="s">
        <v>245</v>
      </c>
      <c r="G2335" s="2">
        <v>40276</v>
      </c>
      <c r="H2335" s="2"/>
      <c r="I2335" t="s">
        <v>226</v>
      </c>
      <c r="J2335" t="s">
        <v>211</v>
      </c>
      <c r="K2335" t="s">
        <v>5629</v>
      </c>
      <c r="L2335" t="s">
        <v>213</v>
      </c>
      <c r="O2335">
        <v>1868</v>
      </c>
      <c r="Q2335" s="2"/>
      <c r="S2335">
        <v>0</v>
      </c>
      <c r="T2335" t="s">
        <v>213</v>
      </c>
      <c r="W2335" t="s">
        <v>214</v>
      </c>
      <c r="X2335">
        <v>0</v>
      </c>
    </row>
    <row r="2336" spans="1:24" x14ac:dyDescent="0.25">
      <c r="A2336">
        <v>3192</v>
      </c>
      <c r="B2336" t="s">
        <v>5632</v>
      </c>
      <c r="C2336" t="s">
        <v>5633</v>
      </c>
      <c r="D2336" t="s">
        <v>245</v>
      </c>
      <c r="G2336" s="2">
        <v>40276</v>
      </c>
      <c r="H2336" s="2">
        <v>46053</v>
      </c>
      <c r="I2336" t="s">
        <v>226</v>
      </c>
      <c r="J2336" t="s">
        <v>211</v>
      </c>
      <c r="K2336" t="s">
        <v>5634</v>
      </c>
      <c r="L2336" t="s">
        <v>213</v>
      </c>
      <c r="O2336">
        <v>1868</v>
      </c>
      <c r="Q2336" s="2"/>
      <c r="S2336">
        <v>0</v>
      </c>
      <c r="T2336" t="s">
        <v>213</v>
      </c>
      <c r="W2336" t="s">
        <v>214</v>
      </c>
      <c r="X2336">
        <v>0</v>
      </c>
    </row>
    <row r="2337" spans="1:24" x14ac:dyDescent="0.25">
      <c r="A2337">
        <v>3193</v>
      </c>
      <c r="B2337" t="s">
        <v>5635</v>
      </c>
      <c r="C2337" t="s">
        <v>5636</v>
      </c>
      <c r="D2337" t="s">
        <v>241</v>
      </c>
      <c r="G2337" s="2">
        <v>40276</v>
      </c>
      <c r="H2337" s="2">
        <v>46053</v>
      </c>
      <c r="I2337" t="s">
        <v>226</v>
      </c>
      <c r="J2337" t="s">
        <v>211</v>
      </c>
      <c r="K2337" t="s">
        <v>5634</v>
      </c>
      <c r="L2337" t="s">
        <v>213</v>
      </c>
      <c r="M2337" t="s">
        <v>1241</v>
      </c>
      <c r="O2337">
        <v>0</v>
      </c>
      <c r="Q2337" s="2"/>
      <c r="S2337">
        <v>0</v>
      </c>
      <c r="T2337" t="s">
        <v>213</v>
      </c>
      <c r="W2337" t="s">
        <v>214</v>
      </c>
      <c r="X2337">
        <v>0</v>
      </c>
    </row>
    <row r="2338" spans="1:24" x14ac:dyDescent="0.25">
      <c r="A2338">
        <v>3194</v>
      </c>
      <c r="B2338" t="s">
        <v>5637</v>
      </c>
      <c r="C2338" t="s">
        <v>5638</v>
      </c>
      <c r="D2338" t="s">
        <v>241</v>
      </c>
      <c r="G2338" s="2">
        <v>40409</v>
      </c>
      <c r="H2338" s="2">
        <v>45600</v>
      </c>
      <c r="I2338" t="s">
        <v>226</v>
      </c>
      <c r="J2338" t="s">
        <v>211</v>
      </c>
      <c r="K2338" t="s">
        <v>5639</v>
      </c>
      <c r="L2338" t="s">
        <v>213</v>
      </c>
      <c r="M2338" t="s">
        <v>1241</v>
      </c>
      <c r="O2338">
        <v>0</v>
      </c>
      <c r="Q2338" s="2"/>
      <c r="S2338">
        <v>0</v>
      </c>
      <c r="T2338" t="s">
        <v>213</v>
      </c>
      <c r="W2338" t="s">
        <v>214</v>
      </c>
      <c r="X2338">
        <v>0</v>
      </c>
    </row>
    <row r="2339" spans="1:24" x14ac:dyDescent="0.25">
      <c r="A2339">
        <v>3195</v>
      </c>
      <c r="B2339" t="s">
        <v>5640</v>
      </c>
      <c r="C2339" t="s">
        <v>5641</v>
      </c>
      <c r="D2339" t="s">
        <v>245</v>
      </c>
      <c r="G2339" s="2">
        <v>40409</v>
      </c>
      <c r="H2339" s="2">
        <v>45600</v>
      </c>
      <c r="I2339" t="s">
        <v>226</v>
      </c>
      <c r="J2339" t="s">
        <v>211</v>
      </c>
      <c r="K2339" t="s">
        <v>5639</v>
      </c>
      <c r="L2339" t="s">
        <v>213</v>
      </c>
      <c r="O2339">
        <v>1868</v>
      </c>
      <c r="Q2339" s="2"/>
      <c r="S2339">
        <v>0</v>
      </c>
      <c r="T2339" t="s">
        <v>213</v>
      </c>
      <c r="W2339" t="s">
        <v>214</v>
      </c>
      <c r="X2339">
        <v>0</v>
      </c>
    </row>
    <row r="2340" spans="1:24" x14ac:dyDescent="0.25">
      <c r="A2340">
        <v>3196</v>
      </c>
      <c r="B2340" t="s">
        <v>5642</v>
      </c>
      <c r="C2340" t="s">
        <v>5643</v>
      </c>
      <c r="D2340" t="s">
        <v>245</v>
      </c>
      <c r="G2340" s="2">
        <v>40850</v>
      </c>
      <c r="H2340" s="2">
        <v>42490</v>
      </c>
      <c r="I2340" t="s">
        <v>226</v>
      </c>
      <c r="J2340" t="s">
        <v>211</v>
      </c>
      <c r="K2340" t="s">
        <v>5644</v>
      </c>
      <c r="L2340" t="s">
        <v>213</v>
      </c>
      <c r="O2340">
        <v>1868</v>
      </c>
      <c r="Q2340" s="2"/>
      <c r="S2340">
        <v>0</v>
      </c>
      <c r="T2340" t="s">
        <v>213</v>
      </c>
      <c r="W2340" t="s">
        <v>214</v>
      </c>
      <c r="X2340">
        <v>0</v>
      </c>
    </row>
    <row r="2341" spans="1:24" x14ac:dyDescent="0.25">
      <c r="A2341">
        <v>3197</v>
      </c>
      <c r="B2341" t="s">
        <v>5645</v>
      </c>
      <c r="C2341" t="s">
        <v>5646</v>
      </c>
      <c r="D2341" t="s">
        <v>241</v>
      </c>
      <c r="G2341" s="2">
        <v>40850</v>
      </c>
      <c r="H2341" s="2">
        <v>42490</v>
      </c>
      <c r="I2341" t="s">
        <v>226</v>
      </c>
      <c r="J2341" t="s">
        <v>211</v>
      </c>
      <c r="K2341" t="s">
        <v>5644</v>
      </c>
      <c r="L2341" t="s">
        <v>213</v>
      </c>
      <c r="M2341" t="s">
        <v>1241</v>
      </c>
      <c r="O2341">
        <v>0</v>
      </c>
      <c r="Q2341" s="2"/>
      <c r="S2341">
        <v>0</v>
      </c>
      <c r="T2341" t="s">
        <v>213</v>
      </c>
      <c r="W2341" t="s">
        <v>214</v>
      </c>
      <c r="X2341">
        <v>0</v>
      </c>
    </row>
    <row r="2342" spans="1:24" x14ac:dyDescent="0.25">
      <c r="A2342">
        <v>3200</v>
      </c>
      <c r="B2342" t="s">
        <v>5647</v>
      </c>
      <c r="C2342" t="s">
        <v>5648</v>
      </c>
      <c r="D2342" t="s">
        <v>241</v>
      </c>
      <c r="G2342" s="2">
        <v>39282</v>
      </c>
      <c r="H2342" s="2">
        <v>43220</v>
      </c>
      <c r="I2342" t="s">
        <v>226</v>
      </c>
      <c r="J2342" t="s">
        <v>211</v>
      </c>
      <c r="K2342" t="s">
        <v>5649</v>
      </c>
      <c r="L2342" t="s">
        <v>213</v>
      </c>
      <c r="M2342" t="s">
        <v>1241</v>
      </c>
      <c r="O2342">
        <v>0</v>
      </c>
      <c r="Q2342" s="2"/>
      <c r="S2342">
        <v>0</v>
      </c>
      <c r="T2342" t="s">
        <v>213</v>
      </c>
      <c r="W2342" t="s">
        <v>214</v>
      </c>
      <c r="X2342">
        <v>0</v>
      </c>
    </row>
    <row r="2343" spans="1:24" x14ac:dyDescent="0.25">
      <c r="A2343">
        <v>3201</v>
      </c>
      <c r="B2343" t="s">
        <v>5650</v>
      </c>
      <c r="C2343" t="s">
        <v>5651</v>
      </c>
      <c r="D2343" t="s">
        <v>245</v>
      </c>
      <c r="F2343" t="s">
        <v>5652</v>
      </c>
      <c r="G2343" s="2">
        <v>39282</v>
      </c>
      <c r="H2343" s="2">
        <v>43220</v>
      </c>
      <c r="I2343" t="s">
        <v>226</v>
      </c>
      <c r="J2343" t="s">
        <v>211</v>
      </c>
      <c r="K2343" t="s">
        <v>5649</v>
      </c>
      <c r="L2343" t="s">
        <v>213</v>
      </c>
      <c r="O2343">
        <v>38</v>
      </c>
      <c r="Q2343" s="2"/>
      <c r="S2343">
        <v>0</v>
      </c>
      <c r="T2343" t="s">
        <v>213</v>
      </c>
      <c r="W2343" t="s">
        <v>214</v>
      </c>
      <c r="X2343">
        <v>0</v>
      </c>
    </row>
    <row r="2344" spans="1:24" x14ac:dyDescent="0.25">
      <c r="A2344">
        <v>3202</v>
      </c>
      <c r="B2344" t="s">
        <v>5653</v>
      </c>
      <c r="C2344" t="s">
        <v>5654</v>
      </c>
      <c r="D2344" t="s">
        <v>245</v>
      </c>
      <c r="G2344" s="2">
        <v>40042</v>
      </c>
      <c r="H2344" s="2"/>
      <c r="I2344" t="s">
        <v>226</v>
      </c>
      <c r="J2344" t="s">
        <v>211</v>
      </c>
      <c r="K2344" t="s">
        <v>5655</v>
      </c>
      <c r="L2344" t="s">
        <v>213</v>
      </c>
      <c r="O2344">
        <v>1868</v>
      </c>
      <c r="Q2344" s="2"/>
      <c r="S2344">
        <v>0</v>
      </c>
      <c r="T2344" t="s">
        <v>213</v>
      </c>
      <c r="W2344" t="s">
        <v>214</v>
      </c>
      <c r="X2344">
        <v>0</v>
      </c>
    </row>
    <row r="2345" spans="1:24" x14ac:dyDescent="0.25">
      <c r="A2345">
        <v>3203</v>
      </c>
      <c r="B2345" t="s">
        <v>5656</v>
      </c>
      <c r="C2345" t="s">
        <v>5657</v>
      </c>
      <c r="D2345" t="s">
        <v>241</v>
      </c>
      <c r="G2345" s="2">
        <v>40042</v>
      </c>
      <c r="H2345" s="2"/>
      <c r="I2345" t="s">
        <v>226</v>
      </c>
      <c r="J2345" t="s">
        <v>211</v>
      </c>
      <c r="K2345" t="s">
        <v>5655</v>
      </c>
      <c r="L2345" t="s">
        <v>213</v>
      </c>
      <c r="M2345" t="s">
        <v>1241</v>
      </c>
      <c r="O2345">
        <v>0</v>
      </c>
      <c r="Q2345" s="2"/>
      <c r="S2345">
        <v>0</v>
      </c>
      <c r="T2345" t="s">
        <v>213</v>
      </c>
      <c r="W2345" t="s">
        <v>214</v>
      </c>
      <c r="X2345">
        <v>0</v>
      </c>
    </row>
    <row r="2346" spans="1:24" x14ac:dyDescent="0.25">
      <c r="A2346">
        <v>3204</v>
      </c>
      <c r="B2346" t="s">
        <v>5658</v>
      </c>
      <c r="C2346" t="s">
        <v>5659</v>
      </c>
      <c r="D2346" t="s">
        <v>245</v>
      </c>
      <c r="G2346" s="2">
        <v>40042</v>
      </c>
      <c r="H2346" s="2"/>
      <c r="I2346" t="s">
        <v>226</v>
      </c>
      <c r="J2346" t="s">
        <v>211</v>
      </c>
      <c r="K2346" t="s">
        <v>5660</v>
      </c>
      <c r="L2346" t="s">
        <v>213</v>
      </c>
      <c r="O2346">
        <v>1868</v>
      </c>
      <c r="Q2346" s="2"/>
      <c r="S2346">
        <v>0</v>
      </c>
      <c r="T2346" t="s">
        <v>213</v>
      </c>
      <c r="W2346" t="s">
        <v>214</v>
      </c>
      <c r="X2346">
        <v>0</v>
      </c>
    </row>
    <row r="2347" spans="1:24" x14ac:dyDescent="0.25">
      <c r="A2347">
        <v>3205</v>
      </c>
      <c r="B2347" t="s">
        <v>5661</v>
      </c>
      <c r="C2347" t="s">
        <v>5662</v>
      </c>
      <c r="D2347" t="s">
        <v>241</v>
      </c>
      <c r="G2347" s="2">
        <v>40042</v>
      </c>
      <c r="H2347" s="2"/>
      <c r="I2347" t="s">
        <v>226</v>
      </c>
      <c r="J2347" t="s">
        <v>211</v>
      </c>
      <c r="K2347" t="s">
        <v>5660</v>
      </c>
      <c r="L2347" t="s">
        <v>213</v>
      </c>
      <c r="M2347" t="s">
        <v>1241</v>
      </c>
      <c r="O2347">
        <v>0</v>
      </c>
      <c r="Q2347" s="2"/>
      <c r="S2347">
        <v>0</v>
      </c>
      <c r="T2347" t="s">
        <v>213</v>
      </c>
      <c r="W2347" t="s">
        <v>214</v>
      </c>
      <c r="X2347">
        <v>0</v>
      </c>
    </row>
    <row r="2348" spans="1:24" x14ac:dyDescent="0.25">
      <c r="A2348">
        <v>3206</v>
      </c>
      <c r="B2348" t="s">
        <v>5663</v>
      </c>
      <c r="C2348" t="s">
        <v>5664</v>
      </c>
      <c r="D2348" t="s">
        <v>245</v>
      </c>
      <c r="G2348" s="2">
        <v>40042</v>
      </c>
      <c r="H2348" s="2"/>
      <c r="I2348" t="s">
        <v>226</v>
      </c>
      <c r="J2348" t="s">
        <v>211</v>
      </c>
      <c r="K2348" t="s">
        <v>5665</v>
      </c>
      <c r="L2348" t="s">
        <v>213</v>
      </c>
      <c r="O2348">
        <v>1868</v>
      </c>
      <c r="Q2348" s="2"/>
      <c r="S2348">
        <v>0</v>
      </c>
      <c r="T2348" t="s">
        <v>213</v>
      </c>
      <c r="W2348" t="s">
        <v>214</v>
      </c>
      <c r="X2348">
        <v>0</v>
      </c>
    </row>
    <row r="2349" spans="1:24" x14ac:dyDescent="0.25">
      <c r="A2349">
        <v>3207</v>
      </c>
      <c r="B2349" t="s">
        <v>5666</v>
      </c>
      <c r="C2349" t="s">
        <v>5667</v>
      </c>
      <c r="D2349" t="s">
        <v>241</v>
      </c>
      <c r="G2349" s="2">
        <v>40042</v>
      </c>
      <c r="H2349" s="2"/>
      <c r="I2349" t="s">
        <v>226</v>
      </c>
      <c r="J2349" t="s">
        <v>211</v>
      </c>
      <c r="K2349" t="s">
        <v>5665</v>
      </c>
      <c r="L2349" t="s">
        <v>213</v>
      </c>
      <c r="M2349" t="s">
        <v>1241</v>
      </c>
      <c r="O2349">
        <v>0</v>
      </c>
      <c r="Q2349" s="2"/>
      <c r="S2349">
        <v>0</v>
      </c>
      <c r="T2349" t="s">
        <v>213</v>
      </c>
      <c r="W2349" t="s">
        <v>214</v>
      </c>
      <c r="X2349">
        <v>0</v>
      </c>
    </row>
    <row r="2350" spans="1:24" x14ac:dyDescent="0.25">
      <c r="A2350">
        <v>3208</v>
      </c>
      <c r="B2350" t="s">
        <v>5668</v>
      </c>
      <c r="C2350" t="s">
        <v>5669</v>
      </c>
      <c r="D2350" t="s">
        <v>245</v>
      </c>
      <c r="G2350" s="2">
        <v>40787</v>
      </c>
      <c r="H2350" s="2">
        <v>41670</v>
      </c>
      <c r="I2350" t="s">
        <v>226</v>
      </c>
      <c r="J2350" t="s">
        <v>211</v>
      </c>
      <c r="K2350" t="s">
        <v>4517</v>
      </c>
      <c r="L2350" t="s">
        <v>213</v>
      </c>
      <c r="O2350">
        <v>1868</v>
      </c>
      <c r="Q2350" s="2"/>
      <c r="S2350">
        <v>0</v>
      </c>
      <c r="T2350" t="s">
        <v>213</v>
      </c>
      <c r="W2350" t="s">
        <v>214</v>
      </c>
      <c r="X2350">
        <v>0</v>
      </c>
    </row>
    <row r="2351" spans="1:24" x14ac:dyDescent="0.25">
      <c r="A2351">
        <v>2827</v>
      </c>
      <c r="B2351" t="s">
        <v>5670</v>
      </c>
      <c r="C2351" t="s">
        <v>5671</v>
      </c>
      <c r="D2351" t="s">
        <v>256</v>
      </c>
      <c r="G2351" s="2">
        <v>41061</v>
      </c>
      <c r="H2351" s="2">
        <v>46173</v>
      </c>
      <c r="I2351" t="s">
        <v>226</v>
      </c>
      <c r="J2351" t="s">
        <v>211</v>
      </c>
      <c r="K2351" t="s">
        <v>3974</v>
      </c>
      <c r="L2351" t="s">
        <v>213</v>
      </c>
      <c r="O2351">
        <v>0</v>
      </c>
      <c r="Q2351" s="2"/>
      <c r="S2351">
        <v>0</v>
      </c>
      <c r="T2351" t="s">
        <v>213</v>
      </c>
      <c r="W2351" t="s">
        <v>455</v>
      </c>
      <c r="X2351">
        <v>0</v>
      </c>
    </row>
    <row r="2352" spans="1:24" x14ac:dyDescent="0.25">
      <c r="A2352">
        <v>2828</v>
      </c>
      <c r="B2352" t="s">
        <v>5672</v>
      </c>
      <c r="C2352" t="s">
        <v>5673</v>
      </c>
      <c r="D2352" t="s">
        <v>251</v>
      </c>
      <c r="G2352" s="2">
        <v>41061</v>
      </c>
      <c r="H2352" s="2">
        <v>46173</v>
      </c>
      <c r="I2352" t="s">
        <v>226</v>
      </c>
      <c r="J2352" t="s">
        <v>211</v>
      </c>
      <c r="K2352" t="s">
        <v>3974</v>
      </c>
      <c r="L2352" t="s">
        <v>213</v>
      </c>
      <c r="O2352">
        <v>0</v>
      </c>
      <c r="Q2352" s="2"/>
      <c r="S2352">
        <v>0</v>
      </c>
      <c r="T2352" t="s">
        <v>213</v>
      </c>
      <c r="W2352" t="s">
        <v>455</v>
      </c>
      <c r="X2352">
        <v>0</v>
      </c>
    </row>
    <row r="2353" spans="1:24" x14ac:dyDescent="0.25">
      <c r="A2353">
        <v>2829</v>
      </c>
      <c r="B2353" t="s">
        <v>5674</v>
      </c>
      <c r="C2353" t="s">
        <v>5675</v>
      </c>
      <c r="D2353" t="s">
        <v>256</v>
      </c>
      <c r="G2353" s="2">
        <v>40756</v>
      </c>
      <c r="H2353" s="2"/>
      <c r="I2353" t="s">
        <v>226</v>
      </c>
      <c r="J2353" t="s">
        <v>211</v>
      </c>
      <c r="K2353" t="s">
        <v>4123</v>
      </c>
      <c r="L2353" t="s">
        <v>213</v>
      </c>
      <c r="O2353">
        <v>0</v>
      </c>
      <c r="Q2353" s="2"/>
      <c r="S2353">
        <v>0</v>
      </c>
      <c r="T2353" t="s">
        <v>213</v>
      </c>
      <c r="W2353" t="s">
        <v>455</v>
      </c>
      <c r="X2353">
        <v>0</v>
      </c>
    </row>
    <row r="2354" spans="1:24" x14ac:dyDescent="0.25">
      <c r="A2354">
        <v>2830</v>
      </c>
      <c r="B2354" t="s">
        <v>5676</v>
      </c>
      <c r="C2354" t="s">
        <v>5677</v>
      </c>
      <c r="D2354" t="s">
        <v>251</v>
      </c>
      <c r="G2354" s="2">
        <v>40756</v>
      </c>
      <c r="H2354" s="2"/>
      <c r="I2354" t="s">
        <v>226</v>
      </c>
      <c r="J2354" t="s">
        <v>211</v>
      </c>
      <c r="K2354" t="s">
        <v>4123</v>
      </c>
      <c r="L2354" t="s">
        <v>213</v>
      </c>
      <c r="O2354">
        <v>0</v>
      </c>
      <c r="Q2354" s="2"/>
      <c r="S2354">
        <v>0</v>
      </c>
      <c r="T2354" t="s">
        <v>213</v>
      </c>
      <c r="W2354" t="s">
        <v>455</v>
      </c>
      <c r="X2354">
        <v>0</v>
      </c>
    </row>
    <row r="2355" spans="1:24" x14ac:dyDescent="0.25">
      <c r="A2355">
        <v>2857</v>
      </c>
      <c r="B2355" t="s">
        <v>5678</v>
      </c>
      <c r="C2355" t="s">
        <v>5679</v>
      </c>
      <c r="D2355" t="s">
        <v>256</v>
      </c>
      <c r="G2355" s="2">
        <v>41974</v>
      </c>
      <c r="H2355" s="2">
        <v>46173</v>
      </c>
      <c r="I2355" t="s">
        <v>226</v>
      </c>
      <c r="J2355" t="s">
        <v>211</v>
      </c>
      <c r="K2355" t="s">
        <v>5536</v>
      </c>
      <c r="L2355" t="s">
        <v>213</v>
      </c>
      <c r="O2355">
        <v>0</v>
      </c>
      <c r="Q2355" s="2">
        <v>41200</v>
      </c>
      <c r="S2355">
        <v>0</v>
      </c>
      <c r="T2355" t="s">
        <v>213</v>
      </c>
      <c r="W2355" t="s">
        <v>455</v>
      </c>
      <c r="X2355">
        <v>0</v>
      </c>
    </row>
    <row r="2356" spans="1:24" x14ac:dyDescent="0.25">
      <c r="A2356">
        <v>2858</v>
      </c>
      <c r="B2356" t="s">
        <v>5680</v>
      </c>
      <c r="C2356" t="s">
        <v>5681</v>
      </c>
      <c r="D2356" t="s">
        <v>256</v>
      </c>
      <c r="G2356" s="2">
        <v>41200</v>
      </c>
      <c r="H2356" s="2">
        <v>41973</v>
      </c>
      <c r="I2356" t="s">
        <v>226</v>
      </c>
      <c r="J2356" t="s">
        <v>211</v>
      </c>
      <c r="K2356" t="s">
        <v>5539</v>
      </c>
      <c r="L2356" t="s">
        <v>213</v>
      </c>
      <c r="O2356">
        <v>0</v>
      </c>
      <c r="Q2356" s="2"/>
      <c r="S2356">
        <v>0</v>
      </c>
      <c r="T2356" t="s">
        <v>213</v>
      </c>
      <c r="W2356" t="s">
        <v>455</v>
      </c>
      <c r="X2356">
        <v>0</v>
      </c>
    </row>
    <row r="2357" spans="1:24" x14ac:dyDescent="0.25">
      <c r="A2357">
        <v>2859</v>
      </c>
      <c r="B2357" t="s">
        <v>5682</v>
      </c>
      <c r="C2357" t="s">
        <v>5683</v>
      </c>
      <c r="D2357" t="s">
        <v>256</v>
      </c>
      <c r="G2357" s="2">
        <v>41200</v>
      </c>
      <c r="H2357" s="2">
        <v>41698</v>
      </c>
      <c r="I2357" t="s">
        <v>226</v>
      </c>
      <c r="J2357" t="s">
        <v>211</v>
      </c>
      <c r="K2357" t="s">
        <v>5546</v>
      </c>
      <c r="L2357" t="s">
        <v>213</v>
      </c>
      <c r="O2357">
        <v>0</v>
      </c>
      <c r="Q2357" s="2"/>
      <c r="S2357">
        <v>0</v>
      </c>
      <c r="T2357" t="s">
        <v>213</v>
      </c>
      <c r="W2357" t="s">
        <v>455</v>
      </c>
      <c r="X2357">
        <v>0</v>
      </c>
    </row>
    <row r="2358" spans="1:24" x14ac:dyDescent="0.25">
      <c r="A2358">
        <v>2860</v>
      </c>
      <c r="B2358" t="s">
        <v>5684</v>
      </c>
      <c r="C2358" t="s">
        <v>5685</v>
      </c>
      <c r="D2358" t="s">
        <v>251</v>
      </c>
      <c r="G2358" s="2">
        <v>41974</v>
      </c>
      <c r="H2358" s="2">
        <v>46173</v>
      </c>
      <c r="I2358" t="s">
        <v>226</v>
      </c>
      <c r="J2358" t="s">
        <v>211</v>
      </c>
      <c r="K2358" t="s">
        <v>5536</v>
      </c>
      <c r="L2358" t="s">
        <v>213</v>
      </c>
      <c r="O2358">
        <v>0</v>
      </c>
      <c r="Q2358" s="2">
        <v>41200</v>
      </c>
      <c r="S2358">
        <v>0</v>
      </c>
      <c r="T2358" t="s">
        <v>213</v>
      </c>
      <c r="W2358" t="s">
        <v>455</v>
      </c>
      <c r="X2358">
        <v>0</v>
      </c>
    </row>
    <row r="2359" spans="1:24" x14ac:dyDescent="0.25">
      <c r="A2359">
        <v>2861</v>
      </c>
      <c r="B2359" t="s">
        <v>5686</v>
      </c>
      <c r="C2359" t="s">
        <v>5687</v>
      </c>
      <c r="D2359" t="s">
        <v>251</v>
      </c>
      <c r="G2359" s="2">
        <v>41200</v>
      </c>
      <c r="H2359" s="2">
        <v>41973</v>
      </c>
      <c r="I2359" t="s">
        <v>226</v>
      </c>
      <c r="J2359" t="s">
        <v>211</v>
      </c>
      <c r="K2359" t="s">
        <v>5539</v>
      </c>
      <c r="L2359" t="s">
        <v>213</v>
      </c>
      <c r="O2359">
        <v>0</v>
      </c>
      <c r="Q2359" s="2"/>
      <c r="S2359">
        <v>0</v>
      </c>
      <c r="T2359" t="s">
        <v>213</v>
      </c>
      <c r="W2359" t="s">
        <v>455</v>
      </c>
      <c r="X2359">
        <v>0</v>
      </c>
    </row>
    <row r="2360" spans="1:24" x14ac:dyDescent="0.25">
      <c r="A2360">
        <v>2862</v>
      </c>
      <c r="B2360" t="s">
        <v>5688</v>
      </c>
      <c r="C2360" t="s">
        <v>5689</v>
      </c>
      <c r="D2360" t="s">
        <v>251</v>
      </c>
      <c r="G2360" s="2">
        <v>41200</v>
      </c>
      <c r="H2360" s="2">
        <v>41698</v>
      </c>
      <c r="I2360" t="s">
        <v>226</v>
      </c>
      <c r="J2360" t="s">
        <v>211</v>
      </c>
      <c r="K2360" t="s">
        <v>5546</v>
      </c>
      <c r="L2360" t="s">
        <v>213</v>
      </c>
      <c r="O2360">
        <v>0</v>
      </c>
      <c r="Q2360" s="2"/>
      <c r="S2360">
        <v>0</v>
      </c>
      <c r="T2360" t="s">
        <v>213</v>
      </c>
      <c r="W2360" t="s">
        <v>455</v>
      </c>
      <c r="X2360">
        <v>0</v>
      </c>
    </row>
    <row r="2361" spans="1:24" x14ac:dyDescent="0.25">
      <c r="A2361">
        <v>2863</v>
      </c>
      <c r="B2361" t="s">
        <v>5690</v>
      </c>
      <c r="C2361" t="s">
        <v>5691</v>
      </c>
      <c r="D2361" t="s">
        <v>256</v>
      </c>
      <c r="G2361" s="2">
        <v>41974</v>
      </c>
      <c r="H2361" s="2">
        <v>42704</v>
      </c>
      <c r="I2361" t="s">
        <v>226</v>
      </c>
      <c r="J2361" t="s">
        <v>211</v>
      </c>
      <c r="K2361" t="s">
        <v>5692</v>
      </c>
      <c r="L2361" t="s">
        <v>213</v>
      </c>
      <c r="O2361">
        <v>0</v>
      </c>
      <c r="Q2361" s="2">
        <v>41200</v>
      </c>
      <c r="S2361">
        <v>0</v>
      </c>
      <c r="T2361" t="s">
        <v>213</v>
      </c>
      <c r="W2361" t="s">
        <v>455</v>
      </c>
      <c r="X2361">
        <v>0</v>
      </c>
    </row>
    <row r="2362" spans="1:24" x14ac:dyDescent="0.25">
      <c r="A2362">
        <v>2864</v>
      </c>
      <c r="B2362" t="s">
        <v>5693</v>
      </c>
      <c r="C2362" t="s">
        <v>5694</v>
      </c>
      <c r="D2362" t="s">
        <v>256</v>
      </c>
      <c r="G2362" s="2">
        <v>41200</v>
      </c>
      <c r="H2362" s="2">
        <v>41973</v>
      </c>
      <c r="I2362" t="s">
        <v>226</v>
      </c>
      <c r="J2362" t="s">
        <v>211</v>
      </c>
      <c r="K2362" t="s">
        <v>5695</v>
      </c>
      <c r="L2362" t="s">
        <v>213</v>
      </c>
      <c r="O2362">
        <v>0</v>
      </c>
      <c r="Q2362" s="2"/>
      <c r="S2362">
        <v>0</v>
      </c>
      <c r="T2362" t="s">
        <v>213</v>
      </c>
      <c r="W2362" t="s">
        <v>455</v>
      </c>
      <c r="X2362">
        <v>0</v>
      </c>
    </row>
    <row r="2363" spans="1:24" x14ac:dyDescent="0.25">
      <c r="A2363">
        <v>2865</v>
      </c>
      <c r="B2363" t="s">
        <v>5696</v>
      </c>
      <c r="C2363" t="s">
        <v>5697</v>
      </c>
      <c r="D2363" t="s">
        <v>251</v>
      </c>
      <c r="G2363" s="2">
        <v>41974</v>
      </c>
      <c r="H2363" s="2">
        <v>42704</v>
      </c>
      <c r="I2363" t="s">
        <v>226</v>
      </c>
      <c r="J2363" t="s">
        <v>211</v>
      </c>
      <c r="K2363" t="s">
        <v>5692</v>
      </c>
      <c r="L2363" t="s">
        <v>213</v>
      </c>
      <c r="O2363">
        <v>0</v>
      </c>
      <c r="Q2363" s="2">
        <v>41200</v>
      </c>
      <c r="S2363">
        <v>0</v>
      </c>
      <c r="T2363" t="s">
        <v>213</v>
      </c>
      <c r="W2363" t="s">
        <v>455</v>
      </c>
      <c r="X2363">
        <v>0</v>
      </c>
    </row>
    <row r="2364" spans="1:24" x14ac:dyDescent="0.25">
      <c r="A2364">
        <v>2866</v>
      </c>
      <c r="B2364" t="s">
        <v>5698</v>
      </c>
      <c r="C2364" t="s">
        <v>5699</v>
      </c>
      <c r="D2364" t="s">
        <v>251</v>
      </c>
      <c r="G2364" s="2">
        <v>41200</v>
      </c>
      <c r="H2364" s="2">
        <v>41973</v>
      </c>
      <c r="I2364" t="s">
        <v>226</v>
      </c>
      <c r="J2364" t="s">
        <v>211</v>
      </c>
      <c r="K2364" t="s">
        <v>5695</v>
      </c>
      <c r="L2364" t="s">
        <v>213</v>
      </c>
      <c r="O2364">
        <v>0</v>
      </c>
      <c r="Q2364" s="2"/>
      <c r="S2364">
        <v>0</v>
      </c>
      <c r="T2364" t="s">
        <v>213</v>
      </c>
      <c r="W2364" t="s">
        <v>455</v>
      </c>
      <c r="X2364">
        <v>0</v>
      </c>
    </row>
    <row r="2365" spans="1:24" x14ac:dyDescent="0.25">
      <c r="A2365">
        <v>2867</v>
      </c>
      <c r="B2365" t="s">
        <v>5700</v>
      </c>
      <c r="C2365" t="s">
        <v>5701</v>
      </c>
      <c r="D2365" t="s">
        <v>241</v>
      </c>
      <c r="G2365" s="2">
        <v>41974</v>
      </c>
      <c r="H2365" s="2">
        <v>42704</v>
      </c>
      <c r="I2365" t="s">
        <v>226</v>
      </c>
      <c r="J2365" t="s">
        <v>211</v>
      </c>
      <c r="K2365" t="s">
        <v>5692</v>
      </c>
      <c r="L2365" t="s">
        <v>213</v>
      </c>
      <c r="O2365">
        <v>0</v>
      </c>
      <c r="P2365" t="s">
        <v>5494</v>
      </c>
      <c r="Q2365" s="2">
        <v>41200</v>
      </c>
      <c r="S2365">
        <v>0</v>
      </c>
      <c r="T2365" t="s">
        <v>213</v>
      </c>
      <c r="W2365" t="s">
        <v>455</v>
      </c>
      <c r="X2365">
        <v>0</v>
      </c>
    </row>
    <row r="2366" spans="1:24" x14ac:dyDescent="0.25">
      <c r="A2366">
        <v>2868</v>
      </c>
      <c r="B2366" t="s">
        <v>5702</v>
      </c>
      <c r="C2366" t="s">
        <v>5703</v>
      </c>
      <c r="D2366" t="s">
        <v>245</v>
      </c>
      <c r="G2366" s="2">
        <v>41974</v>
      </c>
      <c r="H2366" s="2">
        <v>42704</v>
      </c>
      <c r="I2366" t="s">
        <v>226</v>
      </c>
      <c r="J2366" t="s">
        <v>211</v>
      </c>
      <c r="K2366" t="s">
        <v>5692</v>
      </c>
      <c r="L2366" t="s">
        <v>213</v>
      </c>
      <c r="O2366">
        <v>2629</v>
      </c>
      <c r="Q2366" s="2"/>
      <c r="S2366">
        <v>0</v>
      </c>
      <c r="T2366" t="s">
        <v>213</v>
      </c>
      <c r="W2366" t="s">
        <v>455</v>
      </c>
      <c r="X2366">
        <v>0</v>
      </c>
    </row>
    <row r="2367" spans="1:24" x14ac:dyDescent="0.25">
      <c r="A2367">
        <v>2870</v>
      </c>
      <c r="B2367" t="s">
        <v>5704</v>
      </c>
      <c r="C2367" t="s">
        <v>5705</v>
      </c>
      <c r="D2367" t="s">
        <v>245</v>
      </c>
      <c r="G2367" s="2">
        <v>41200</v>
      </c>
      <c r="H2367" s="2">
        <v>41973</v>
      </c>
      <c r="I2367" t="s">
        <v>226</v>
      </c>
      <c r="J2367" t="s">
        <v>211</v>
      </c>
      <c r="K2367" t="s">
        <v>5695</v>
      </c>
      <c r="L2367" t="s">
        <v>213</v>
      </c>
      <c r="O2367">
        <v>2629</v>
      </c>
      <c r="Q2367" s="2"/>
      <c r="S2367">
        <v>0</v>
      </c>
      <c r="T2367" t="s">
        <v>213</v>
      </c>
      <c r="W2367" t="s">
        <v>455</v>
      </c>
      <c r="X2367">
        <v>0</v>
      </c>
    </row>
    <row r="2368" spans="1:24" x14ac:dyDescent="0.25">
      <c r="A2368">
        <v>2871</v>
      </c>
      <c r="B2368" t="s">
        <v>5706</v>
      </c>
      <c r="C2368" t="s">
        <v>5707</v>
      </c>
      <c r="D2368" t="s">
        <v>241</v>
      </c>
      <c r="G2368" s="2">
        <v>41200</v>
      </c>
      <c r="H2368" s="2">
        <v>41698</v>
      </c>
      <c r="I2368" t="s">
        <v>226</v>
      </c>
      <c r="J2368" t="s">
        <v>211</v>
      </c>
      <c r="K2368" t="s">
        <v>5546</v>
      </c>
      <c r="L2368" t="s">
        <v>213</v>
      </c>
      <c r="O2368">
        <v>0</v>
      </c>
      <c r="P2368" t="s">
        <v>5708</v>
      </c>
      <c r="Q2368" s="2"/>
      <c r="S2368">
        <v>0</v>
      </c>
      <c r="T2368" t="s">
        <v>213</v>
      </c>
      <c r="W2368" t="s">
        <v>455</v>
      </c>
      <c r="X2368">
        <v>0</v>
      </c>
    </row>
    <row r="2369" spans="1:26" x14ac:dyDescent="0.25">
      <c r="A2369">
        <v>2872</v>
      </c>
      <c r="B2369" t="s">
        <v>5709</v>
      </c>
      <c r="C2369" t="s">
        <v>5710</v>
      </c>
      <c r="D2369" t="s">
        <v>241</v>
      </c>
      <c r="G2369" s="2">
        <v>41200</v>
      </c>
      <c r="H2369" s="2">
        <v>41973</v>
      </c>
      <c r="I2369" t="s">
        <v>226</v>
      </c>
      <c r="J2369" t="s">
        <v>211</v>
      </c>
      <c r="K2369" t="s">
        <v>5539</v>
      </c>
      <c r="L2369" t="s">
        <v>213</v>
      </c>
      <c r="O2369">
        <v>0</v>
      </c>
      <c r="P2369" t="s">
        <v>5494</v>
      </c>
      <c r="Q2369" s="2"/>
      <c r="S2369">
        <v>0</v>
      </c>
      <c r="T2369" t="s">
        <v>213</v>
      </c>
      <c r="W2369" t="s">
        <v>455</v>
      </c>
      <c r="X2369">
        <v>0</v>
      </c>
    </row>
    <row r="2370" spans="1:26" x14ac:dyDescent="0.25">
      <c r="A2370">
        <v>2873</v>
      </c>
      <c r="B2370" t="s">
        <v>5711</v>
      </c>
      <c r="C2370" t="s">
        <v>5712</v>
      </c>
      <c r="D2370" t="s">
        <v>241</v>
      </c>
      <c r="G2370" s="2">
        <v>41974</v>
      </c>
      <c r="H2370" s="2">
        <v>46163</v>
      </c>
      <c r="I2370" t="s">
        <v>226</v>
      </c>
      <c r="J2370" t="s">
        <v>211</v>
      </c>
      <c r="K2370" t="s">
        <v>5536</v>
      </c>
      <c r="L2370" t="s">
        <v>213</v>
      </c>
      <c r="O2370">
        <v>0</v>
      </c>
      <c r="P2370" t="s">
        <v>5494</v>
      </c>
      <c r="Q2370" s="2">
        <v>41200</v>
      </c>
      <c r="S2370">
        <v>0</v>
      </c>
      <c r="T2370" t="s">
        <v>213</v>
      </c>
      <c r="W2370" t="s">
        <v>455</v>
      </c>
      <c r="X2370">
        <v>0</v>
      </c>
    </row>
    <row r="2371" spans="1:26" x14ac:dyDescent="0.25">
      <c r="A2371">
        <v>2903</v>
      </c>
      <c r="B2371" t="s">
        <v>5713</v>
      </c>
      <c r="C2371" t="s">
        <v>5714</v>
      </c>
      <c r="D2371" t="s">
        <v>245</v>
      </c>
      <c r="G2371" s="2">
        <v>42736</v>
      </c>
      <c r="H2371" s="2">
        <v>44926</v>
      </c>
      <c r="I2371" t="s">
        <v>226</v>
      </c>
      <c r="J2371" t="s">
        <v>211</v>
      </c>
      <c r="K2371" t="s">
        <v>1909</v>
      </c>
      <c r="L2371" t="s">
        <v>213</v>
      </c>
      <c r="O2371">
        <v>6609</v>
      </c>
      <c r="Q2371" s="2"/>
      <c r="S2371">
        <v>0</v>
      </c>
      <c r="T2371" t="s">
        <v>213</v>
      </c>
      <c r="W2371" t="s">
        <v>214</v>
      </c>
      <c r="X2371">
        <v>0</v>
      </c>
    </row>
    <row r="2372" spans="1:26" x14ac:dyDescent="0.25">
      <c r="A2372">
        <v>2904</v>
      </c>
      <c r="B2372" t="s">
        <v>5715</v>
      </c>
      <c r="C2372" t="s">
        <v>5716</v>
      </c>
      <c r="D2372" t="s">
        <v>245</v>
      </c>
      <c r="G2372" s="2">
        <v>40513</v>
      </c>
      <c r="H2372" s="2">
        <v>44255</v>
      </c>
      <c r="I2372" t="s">
        <v>226</v>
      </c>
      <c r="J2372" t="s">
        <v>211</v>
      </c>
      <c r="K2372" t="s">
        <v>4991</v>
      </c>
      <c r="L2372" t="s">
        <v>213</v>
      </c>
      <c r="O2372">
        <v>1455</v>
      </c>
      <c r="Q2372" s="2"/>
      <c r="S2372">
        <v>0</v>
      </c>
      <c r="T2372" t="s">
        <v>213</v>
      </c>
      <c r="W2372" t="s">
        <v>214</v>
      </c>
      <c r="X2372">
        <v>0</v>
      </c>
    </row>
    <row r="2373" spans="1:26" x14ac:dyDescent="0.25">
      <c r="A2373">
        <v>2907</v>
      </c>
      <c r="B2373" t="s">
        <v>5717</v>
      </c>
      <c r="C2373" t="s">
        <v>5718</v>
      </c>
      <c r="D2373" t="s">
        <v>245</v>
      </c>
      <c r="G2373" s="2">
        <v>40909</v>
      </c>
      <c r="H2373" s="2"/>
      <c r="I2373" t="s">
        <v>226</v>
      </c>
      <c r="J2373" t="s">
        <v>211</v>
      </c>
      <c r="K2373" t="s">
        <v>621</v>
      </c>
      <c r="L2373" t="s">
        <v>213</v>
      </c>
      <c r="O2373">
        <v>1488</v>
      </c>
      <c r="Q2373" s="2"/>
      <c r="S2373">
        <v>0</v>
      </c>
      <c r="T2373" t="s">
        <v>213</v>
      </c>
      <c r="W2373" t="s">
        <v>214</v>
      </c>
      <c r="X2373">
        <v>0</v>
      </c>
    </row>
    <row r="2374" spans="1:26" x14ac:dyDescent="0.25">
      <c r="A2374">
        <v>2908</v>
      </c>
      <c r="B2374" t="s">
        <v>5719</v>
      </c>
      <c r="C2374" t="s">
        <v>5720</v>
      </c>
      <c r="D2374" t="s">
        <v>245</v>
      </c>
      <c r="G2374" s="2">
        <v>40909</v>
      </c>
      <c r="H2374" s="2">
        <v>42736</v>
      </c>
      <c r="I2374" t="s">
        <v>226</v>
      </c>
      <c r="J2374" t="s">
        <v>211</v>
      </c>
      <c r="K2374" t="s">
        <v>1575</v>
      </c>
      <c r="L2374" t="s">
        <v>213</v>
      </c>
      <c r="O2374">
        <v>1466</v>
      </c>
      <c r="Q2374" s="2"/>
      <c r="S2374">
        <v>0</v>
      </c>
      <c r="T2374" t="s">
        <v>213</v>
      </c>
      <c r="W2374" t="s">
        <v>214</v>
      </c>
      <c r="X2374">
        <v>0</v>
      </c>
    </row>
    <row r="2375" spans="1:26" x14ac:dyDescent="0.25">
      <c r="A2375">
        <v>2909</v>
      </c>
      <c r="B2375" t="s">
        <v>5721</v>
      </c>
      <c r="C2375" t="s">
        <v>5722</v>
      </c>
      <c r="D2375" t="s">
        <v>245</v>
      </c>
      <c r="G2375" s="2">
        <v>40909</v>
      </c>
      <c r="H2375" s="2">
        <v>43373</v>
      </c>
      <c r="I2375" t="s">
        <v>226</v>
      </c>
      <c r="J2375" t="s">
        <v>211</v>
      </c>
      <c r="K2375" t="s">
        <v>1564</v>
      </c>
      <c r="L2375" t="s">
        <v>213</v>
      </c>
      <c r="O2375">
        <v>1466</v>
      </c>
      <c r="Q2375" s="2"/>
      <c r="S2375">
        <v>0</v>
      </c>
      <c r="T2375" t="s">
        <v>213</v>
      </c>
      <c r="W2375" t="s">
        <v>214</v>
      </c>
      <c r="X2375">
        <v>0</v>
      </c>
    </row>
    <row r="2376" spans="1:26" x14ac:dyDescent="0.25">
      <c r="A2376">
        <v>2910</v>
      </c>
      <c r="B2376" t="s">
        <v>5723</v>
      </c>
      <c r="C2376" t="s">
        <v>5724</v>
      </c>
      <c r="D2376" t="s">
        <v>245</v>
      </c>
      <c r="G2376" s="2">
        <v>42736</v>
      </c>
      <c r="H2376" s="2">
        <v>43373</v>
      </c>
      <c r="I2376" t="s">
        <v>226</v>
      </c>
      <c r="J2376" t="s">
        <v>211</v>
      </c>
      <c r="K2376" t="s">
        <v>1586</v>
      </c>
      <c r="L2376" t="s">
        <v>213</v>
      </c>
      <c r="O2376">
        <v>1466</v>
      </c>
      <c r="Q2376" s="2"/>
      <c r="S2376">
        <v>0</v>
      </c>
      <c r="T2376" t="s">
        <v>213</v>
      </c>
      <c r="W2376" t="s">
        <v>214</v>
      </c>
      <c r="X2376">
        <v>0</v>
      </c>
    </row>
    <row r="2377" spans="1:26" x14ac:dyDescent="0.25">
      <c r="A2377">
        <v>2911</v>
      </c>
      <c r="B2377" t="s">
        <v>5725</v>
      </c>
      <c r="C2377" t="s">
        <v>5726</v>
      </c>
      <c r="D2377" t="s">
        <v>343</v>
      </c>
      <c r="F2377" t="s">
        <v>5727</v>
      </c>
      <c r="G2377" s="2">
        <v>40117</v>
      </c>
      <c r="H2377" s="2">
        <v>44712</v>
      </c>
      <c r="J2377" t="s">
        <v>211</v>
      </c>
      <c r="K2377" t="s">
        <v>391</v>
      </c>
      <c r="L2377" t="s">
        <v>213</v>
      </c>
      <c r="M2377" t="s">
        <v>5728</v>
      </c>
      <c r="O2377">
        <v>0</v>
      </c>
      <c r="P2377" t="s">
        <v>14923</v>
      </c>
      <c r="Q2377" s="2"/>
      <c r="S2377">
        <v>0</v>
      </c>
      <c r="T2377" t="s">
        <v>213</v>
      </c>
      <c r="W2377" t="s">
        <v>455</v>
      </c>
      <c r="X2377">
        <v>0</v>
      </c>
      <c r="Z2377" t="s">
        <v>15737</v>
      </c>
    </row>
    <row r="2378" spans="1:26" x14ac:dyDescent="0.25">
      <c r="A2378">
        <v>2981</v>
      </c>
      <c r="B2378" t="s">
        <v>5729</v>
      </c>
      <c r="C2378" t="s">
        <v>5730</v>
      </c>
      <c r="D2378" t="s">
        <v>241</v>
      </c>
      <c r="G2378" s="2">
        <v>39293</v>
      </c>
      <c r="H2378" s="2">
        <v>42004</v>
      </c>
      <c r="I2378" t="s">
        <v>226</v>
      </c>
      <c r="J2378" t="s">
        <v>211</v>
      </c>
      <c r="K2378" t="s">
        <v>1254</v>
      </c>
      <c r="L2378" t="s">
        <v>213</v>
      </c>
      <c r="O2378">
        <v>0</v>
      </c>
      <c r="Q2378" s="2"/>
      <c r="S2378">
        <v>0</v>
      </c>
      <c r="T2378" t="s">
        <v>213</v>
      </c>
      <c r="W2378" t="s">
        <v>214</v>
      </c>
      <c r="X2378">
        <v>0</v>
      </c>
    </row>
    <row r="2379" spans="1:26" x14ac:dyDescent="0.25">
      <c r="A2379">
        <v>2982</v>
      </c>
      <c r="B2379" t="s">
        <v>5731</v>
      </c>
      <c r="C2379" t="s">
        <v>5732</v>
      </c>
      <c r="D2379" t="s">
        <v>245</v>
      </c>
      <c r="G2379" s="2">
        <v>39293</v>
      </c>
      <c r="H2379" s="2">
        <v>42004</v>
      </c>
      <c r="I2379" t="s">
        <v>226</v>
      </c>
      <c r="J2379" t="s">
        <v>211</v>
      </c>
      <c r="K2379" t="s">
        <v>1254</v>
      </c>
      <c r="L2379" t="s">
        <v>213</v>
      </c>
      <c r="O2379">
        <v>35</v>
      </c>
      <c r="Q2379" s="2"/>
      <c r="S2379">
        <v>0</v>
      </c>
      <c r="T2379" t="s">
        <v>213</v>
      </c>
      <c r="W2379" t="s">
        <v>214</v>
      </c>
      <c r="X2379">
        <v>0</v>
      </c>
    </row>
    <row r="2380" spans="1:26" x14ac:dyDescent="0.25">
      <c r="A2380">
        <v>2983</v>
      </c>
      <c r="B2380" t="s">
        <v>5733</v>
      </c>
      <c r="C2380" t="s">
        <v>5734</v>
      </c>
      <c r="D2380" t="s">
        <v>245</v>
      </c>
      <c r="G2380" s="2">
        <v>39665</v>
      </c>
      <c r="H2380" s="2">
        <v>42582</v>
      </c>
      <c r="I2380" t="s">
        <v>226</v>
      </c>
      <c r="J2380" t="s">
        <v>211</v>
      </c>
      <c r="K2380" t="s">
        <v>140</v>
      </c>
      <c r="L2380" t="s">
        <v>213</v>
      </c>
      <c r="O2380">
        <v>35</v>
      </c>
      <c r="Q2380" s="2"/>
      <c r="S2380">
        <v>0</v>
      </c>
      <c r="T2380" t="s">
        <v>213</v>
      </c>
      <c r="W2380" t="s">
        <v>214</v>
      </c>
      <c r="X2380">
        <v>0</v>
      </c>
    </row>
    <row r="2381" spans="1:26" x14ac:dyDescent="0.25">
      <c r="A2381">
        <v>2984</v>
      </c>
      <c r="B2381" t="s">
        <v>5735</v>
      </c>
      <c r="C2381" t="s">
        <v>5736</v>
      </c>
      <c r="D2381" t="s">
        <v>241</v>
      </c>
      <c r="G2381" s="2">
        <v>39665</v>
      </c>
      <c r="H2381" s="2">
        <v>42582</v>
      </c>
      <c r="I2381" t="s">
        <v>226</v>
      </c>
      <c r="J2381" t="s">
        <v>211</v>
      </c>
      <c r="K2381" t="s">
        <v>140</v>
      </c>
      <c r="L2381" t="s">
        <v>213</v>
      </c>
      <c r="O2381">
        <v>0</v>
      </c>
      <c r="Q2381" s="2"/>
      <c r="S2381">
        <v>0</v>
      </c>
      <c r="T2381" t="s">
        <v>213</v>
      </c>
      <c r="W2381" t="s">
        <v>214</v>
      </c>
      <c r="X2381">
        <v>0</v>
      </c>
    </row>
    <row r="2382" spans="1:26" x14ac:dyDescent="0.25">
      <c r="A2382">
        <v>2998</v>
      </c>
      <c r="B2382" t="s">
        <v>5737</v>
      </c>
      <c r="C2382" t="s">
        <v>5738</v>
      </c>
      <c r="D2382" t="s">
        <v>412</v>
      </c>
      <c r="F2382" t="s">
        <v>5739</v>
      </c>
      <c r="G2382" s="2">
        <v>39539</v>
      </c>
      <c r="H2382" s="2"/>
      <c r="I2382" t="s">
        <v>226</v>
      </c>
      <c r="J2382" t="s">
        <v>211</v>
      </c>
      <c r="K2382" t="s">
        <v>1283</v>
      </c>
      <c r="L2382" t="s">
        <v>213</v>
      </c>
      <c r="O2382">
        <v>6</v>
      </c>
      <c r="Q2382" s="2"/>
      <c r="S2382">
        <v>0</v>
      </c>
      <c r="T2382" t="s">
        <v>213</v>
      </c>
      <c r="W2382" t="s">
        <v>214</v>
      </c>
      <c r="X2382">
        <v>0</v>
      </c>
    </row>
    <row r="2383" spans="1:26" x14ac:dyDescent="0.25">
      <c r="A2383">
        <v>2999</v>
      </c>
      <c r="B2383" t="s">
        <v>5740</v>
      </c>
      <c r="C2383" t="s">
        <v>5741</v>
      </c>
      <c r="D2383" t="s">
        <v>241</v>
      </c>
      <c r="G2383" s="2">
        <v>46024</v>
      </c>
      <c r="H2383" s="2"/>
      <c r="I2383" t="s">
        <v>226</v>
      </c>
      <c r="J2383" t="s">
        <v>211</v>
      </c>
      <c r="K2383" t="s">
        <v>5565</v>
      </c>
      <c r="L2383" t="s">
        <v>213</v>
      </c>
      <c r="O2383">
        <v>0</v>
      </c>
      <c r="Q2383" s="2">
        <v>41245</v>
      </c>
      <c r="S2383">
        <v>0</v>
      </c>
      <c r="T2383" t="s">
        <v>900</v>
      </c>
      <c r="W2383" t="s">
        <v>214</v>
      </c>
      <c r="X2383">
        <v>0</v>
      </c>
    </row>
    <row r="2384" spans="1:26" x14ac:dyDescent="0.25">
      <c r="A2384">
        <v>3000</v>
      </c>
      <c r="B2384" t="s">
        <v>5742</v>
      </c>
      <c r="C2384" t="s">
        <v>5743</v>
      </c>
      <c r="D2384" t="s">
        <v>245</v>
      </c>
      <c r="G2384" s="2">
        <v>46024</v>
      </c>
      <c r="H2384" s="2"/>
      <c r="I2384" t="s">
        <v>226</v>
      </c>
      <c r="J2384" t="s">
        <v>211</v>
      </c>
      <c r="K2384" t="s">
        <v>5565</v>
      </c>
      <c r="L2384" t="s">
        <v>213</v>
      </c>
      <c r="O2384">
        <v>2599</v>
      </c>
      <c r="Q2384" s="2">
        <v>42737</v>
      </c>
      <c r="S2384">
        <v>0</v>
      </c>
      <c r="T2384" t="s">
        <v>213</v>
      </c>
      <c r="W2384" t="s">
        <v>214</v>
      </c>
      <c r="X2384">
        <v>0</v>
      </c>
    </row>
    <row r="2385" spans="1:24" x14ac:dyDescent="0.25">
      <c r="A2385">
        <v>3001</v>
      </c>
      <c r="B2385" t="s">
        <v>5744</v>
      </c>
      <c r="C2385" t="s">
        <v>5745</v>
      </c>
      <c r="D2385" t="s">
        <v>256</v>
      </c>
      <c r="G2385" s="2">
        <v>46024</v>
      </c>
      <c r="H2385" s="2"/>
      <c r="I2385" t="s">
        <v>226</v>
      </c>
      <c r="J2385" t="s">
        <v>211</v>
      </c>
      <c r="K2385" t="s">
        <v>5565</v>
      </c>
      <c r="L2385" t="s">
        <v>213</v>
      </c>
      <c r="O2385">
        <v>0</v>
      </c>
      <c r="Q2385" s="2">
        <v>41245</v>
      </c>
      <c r="S2385">
        <v>0</v>
      </c>
      <c r="T2385" t="s">
        <v>900</v>
      </c>
      <c r="W2385" t="s">
        <v>214</v>
      </c>
      <c r="X2385">
        <v>0</v>
      </c>
    </row>
    <row r="2386" spans="1:24" x14ac:dyDescent="0.25">
      <c r="A2386">
        <v>3002</v>
      </c>
      <c r="B2386" t="s">
        <v>5746</v>
      </c>
      <c r="C2386" t="s">
        <v>5747</v>
      </c>
      <c r="D2386" t="s">
        <v>210</v>
      </c>
      <c r="G2386" s="2">
        <v>46024</v>
      </c>
      <c r="H2386" s="2"/>
      <c r="J2386" t="s">
        <v>211</v>
      </c>
      <c r="K2386" t="s">
        <v>5565</v>
      </c>
      <c r="L2386" t="s">
        <v>213</v>
      </c>
      <c r="O2386">
        <v>0</v>
      </c>
      <c r="Q2386" s="2">
        <v>41245</v>
      </c>
      <c r="S2386">
        <v>0</v>
      </c>
      <c r="T2386" t="s">
        <v>900</v>
      </c>
      <c r="W2386" t="s">
        <v>214</v>
      </c>
      <c r="X2386">
        <v>0</v>
      </c>
    </row>
    <row r="2387" spans="1:24" x14ac:dyDescent="0.25">
      <c r="A2387">
        <v>3003</v>
      </c>
      <c r="B2387" t="s">
        <v>5748</v>
      </c>
      <c r="C2387" t="s">
        <v>5749</v>
      </c>
      <c r="D2387" t="s">
        <v>251</v>
      </c>
      <c r="G2387" s="2">
        <v>46024</v>
      </c>
      <c r="H2387" s="2"/>
      <c r="I2387" t="s">
        <v>226</v>
      </c>
      <c r="J2387" t="s">
        <v>211</v>
      </c>
      <c r="K2387" t="s">
        <v>5565</v>
      </c>
      <c r="L2387" t="s">
        <v>213</v>
      </c>
      <c r="O2387">
        <v>0</v>
      </c>
      <c r="Q2387" s="2">
        <v>41245</v>
      </c>
      <c r="S2387">
        <v>0</v>
      </c>
      <c r="T2387" t="s">
        <v>900</v>
      </c>
      <c r="W2387" t="s">
        <v>214</v>
      </c>
      <c r="X2387">
        <v>0</v>
      </c>
    </row>
    <row r="2388" spans="1:24" x14ac:dyDescent="0.25">
      <c r="A2388">
        <v>3004</v>
      </c>
      <c r="B2388" t="s">
        <v>5750</v>
      </c>
      <c r="C2388" t="s">
        <v>5751</v>
      </c>
      <c r="D2388" t="s">
        <v>245</v>
      </c>
      <c r="G2388" s="2">
        <v>43102</v>
      </c>
      <c r="H2388" s="2">
        <v>43462</v>
      </c>
      <c r="I2388" t="s">
        <v>226</v>
      </c>
      <c r="J2388" t="s">
        <v>211</v>
      </c>
      <c r="K2388" t="s">
        <v>5752</v>
      </c>
      <c r="L2388" t="s">
        <v>213</v>
      </c>
      <c r="O2388">
        <v>2599</v>
      </c>
      <c r="Q2388" s="2">
        <v>42737</v>
      </c>
      <c r="S2388">
        <v>0</v>
      </c>
      <c r="T2388" t="s">
        <v>213</v>
      </c>
      <c r="W2388" t="s">
        <v>214</v>
      </c>
      <c r="X2388">
        <v>0</v>
      </c>
    </row>
    <row r="2389" spans="1:24" x14ac:dyDescent="0.25">
      <c r="A2389">
        <v>3005</v>
      </c>
      <c r="B2389" t="s">
        <v>5753</v>
      </c>
      <c r="C2389" t="s">
        <v>5754</v>
      </c>
      <c r="D2389" t="s">
        <v>251</v>
      </c>
      <c r="G2389" s="2">
        <v>43102</v>
      </c>
      <c r="H2389" s="2">
        <v>43462</v>
      </c>
      <c r="I2389" t="s">
        <v>226</v>
      </c>
      <c r="J2389" t="s">
        <v>211</v>
      </c>
      <c r="K2389" t="s">
        <v>5752</v>
      </c>
      <c r="L2389" t="s">
        <v>213</v>
      </c>
      <c r="O2389">
        <v>0</v>
      </c>
      <c r="Q2389" s="2">
        <v>41245</v>
      </c>
      <c r="S2389">
        <v>0</v>
      </c>
      <c r="T2389" t="s">
        <v>213</v>
      </c>
      <c r="W2389" t="s">
        <v>214</v>
      </c>
      <c r="X2389">
        <v>0</v>
      </c>
    </row>
    <row r="2390" spans="1:24" x14ac:dyDescent="0.25">
      <c r="A2390">
        <v>3006</v>
      </c>
      <c r="B2390" t="s">
        <v>5755</v>
      </c>
      <c r="C2390" t="s">
        <v>5756</v>
      </c>
      <c r="D2390" t="s">
        <v>256</v>
      </c>
      <c r="G2390" s="2">
        <v>43102</v>
      </c>
      <c r="H2390" s="2">
        <v>43462</v>
      </c>
      <c r="I2390" t="s">
        <v>226</v>
      </c>
      <c r="J2390" t="s">
        <v>211</v>
      </c>
      <c r="K2390" t="s">
        <v>5752</v>
      </c>
      <c r="L2390" t="s">
        <v>213</v>
      </c>
      <c r="O2390">
        <v>0</v>
      </c>
      <c r="Q2390" s="2">
        <v>41245</v>
      </c>
      <c r="S2390">
        <v>0</v>
      </c>
      <c r="T2390" t="s">
        <v>213</v>
      </c>
      <c r="W2390" t="s">
        <v>214</v>
      </c>
      <c r="X2390">
        <v>0</v>
      </c>
    </row>
    <row r="2391" spans="1:24" x14ac:dyDescent="0.25">
      <c r="A2391">
        <v>3007</v>
      </c>
      <c r="B2391" t="s">
        <v>5757</v>
      </c>
      <c r="C2391" t="s">
        <v>5758</v>
      </c>
      <c r="D2391" t="s">
        <v>210</v>
      </c>
      <c r="G2391" s="2">
        <v>43101</v>
      </c>
      <c r="H2391" s="2">
        <v>43462</v>
      </c>
      <c r="J2391" t="s">
        <v>211</v>
      </c>
      <c r="K2391" t="s">
        <v>5752</v>
      </c>
      <c r="L2391" t="s">
        <v>213</v>
      </c>
      <c r="O2391">
        <v>0</v>
      </c>
      <c r="Q2391" s="2">
        <v>41245</v>
      </c>
      <c r="S2391">
        <v>0</v>
      </c>
      <c r="T2391" t="s">
        <v>213</v>
      </c>
      <c r="W2391" t="s">
        <v>214</v>
      </c>
      <c r="X2391">
        <v>0</v>
      </c>
    </row>
    <row r="2392" spans="1:24" x14ac:dyDescent="0.25">
      <c r="A2392">
        <v>3008</v>
      </c>
      <c r="B2392" t="s">
        <v>5759</v>
      </c>
      <c r="C2392" t="s">
        <v>5760</v>
      </c>
      <c r="D2392" t="s">
        <v>241</v>
      </c>
      <c r="G2392" s="2">
        <v>43102</v>
      </c>
      <c r="H2392" s="2">
        <v>43462</v>
      </c>
      <c r="I2392" t="s">
        <v>226</v>
      </c>
      <c r="J2392" t="s">
        <v>211</v>
      </c>
      <c r="K2392" t="s">
        <v>5752</v>
      </c>
      <c r="L2392" t="s">
        <v>213</v>
      </c>
      <c r="O2392">
        <v>0</v>
      </c>
      <c r="Q2392" s="2">
        <v>41245</v>
      </c>
      <c r="S2392">
        <v>0</v>
      </c>
      <c r="T2392" t="s">
        <v>213</v>
      </c>
      <c r="W2392" t="s">
        <v>214</v>
      </c>
      <c r="X2392">
        <v>0</v>
      </c>
    </row>
    <row r="2393" spans="1:24" x14ac:dyDescent="0.25">
      <c r="A2393">
        <v>3009</v>
      </c>
      <c r="B2393" t="s">
        <v>5761</v>
      </c>
      <c r="C2393" t="s">
        <v>5762</v>
      </c>
      <c r="D2393" t="s">
        <v>245</v>
      </c>
      <c r="G2393" s="2">
        <v>46024</v>
      </c>
      <c r="H2393" s="2"/>
      <c r="I2393" t="s">
        <v>226</v>
      </c>
      <c r="J2393" t="s">
        <v>211</v>
      </c>
      <c r="K2393" t="s">
        <v>5763</v>
      </c>
      <c r="L2393" t="s">
        <v>213</v>
      </c>
      <c r="O2393">
        <v>2599</v>
      </c>
      <c r="Q2393" s="2">
        <v>42737</v>
      </c>
      <c r="S2393">
        <v>0</v>
      </c>
      <c r="T2393" t="s">
        <v>213</v>
      </c>
      <c r="W2393" t="s">
        <v>214</v>
      </c>
      <c r="X2393">
        <v>0</v>
      </c>
    </row>
    <row r="2394" spans="1:24" x14ac:dyDescent="0.25">
      <c r="A2394">
        <v>3010</v>
      </c>
      <c r="B2394" t="s">
        <v>5764</v>
      </c>
      <c r="C2394" t="s">
        <v>5765</v>
      </c>
      <c r="D2394" t="s">
        <v>251</v>
      </c>
      <c r="G2394" s="2">
        <v>46024</v>
      </c>
      <c r="H2394" s="2"/>
      <c r="I2394" t="s">
        <v>226</v>
      </c>
      <c r="J2394" t="s">
        <v>211</v>
      </c>
      <c r="K2394" t="s">
        <v>5763</v>
      </c>
      <c r="L2394" t="s">
        <v>213</v>
      </c>
      <c r="O2394">
        <v>0</v>
      </c>
      <c r="Q2394" s="2">
        <v>41245</v>
      </c>
      <c r="S2394">
        <v>0</v>
      </c>
      <c r="T2394" t="s">
        <v>213</v>
      </c>
      <c r="W2394" t="s">
        <v>214</v>
      </c>
      <c r="X2394">
        <v>0</v>
      </c>
    </row>
    <row r="2395" spans="1:24" x14ac:dyDescent="0.25">
      <c r="A2395">
        <v>3011</v>
      </c>
      <c r="B2395" t="s">
        <v>5766</v>
      </c>
      <c r="C2395" t="s">
        <v>5767</v>
      </c>
      <c r="D2395" t="s">
        <v>256</v>
      </c>
      <c r="G2395" s="2">
        <v>46024</v>
      </c>
      <c r="H2395" s="2"/>
      <c r="I2395" t="s">
        <v>226</v>
      </c>
      <c r="J2395" t="s">
        <v>211</v>
      </c>
      <c r="K2395" t="s">
        <v>5763</v>
      </c>
      <c r="L2395" t="s">
        <v>213</v>
      </c>
      <c r="O2395">
        <v>0</v>
      </c>
      <c r="Q2395" s="2">
        <v>41245</v>
      </c>
      <c r="S2395">
        <v>0</v>
      </c>
      <c r="T2395" t="s">
        <v>213</v>
      </c>
      <c r="W2395" t="s">
        <v>214</v>
      </c>
      <c r="X2395">
        <v>0</v>
      </c>
    </row>
    <row r="2396" spans="1:24" x14ac:dyDescent="0.25">
      <c r="A2396">
        <v>3012</v>
      </c>
      <c r="B2396" t="s">
        <v>5768</v>
      </c>
      <c r="C2396" t="s">
        <v>5769</v>
      </c>
      <c r="D2396" t="s">
        <v>210</v>
      </c>
      <c r="G2396" s="2">
        <v>46024</v>
      </c>
      <c r="H2396" s="2"/>
      <c r="J2396" t="s">
        <v>211</v>
      </c>
      <c r="K2396" t="s">
        <v>5763</v>
      </c>
      <c r="L2396" t="s">
        <v>213</v>
      </c>
      <c r="O2396">
        <v>0</v>
      </c>
      <c r="Q2396" s="2">
        <v>41245</v>
      </c>
      <c r="S2396">
        <v>0</v>
      </c>
      <c r="T2396" t="s">
        <v>213</v>
      </c>
      <c r="W2396" t="s">
        <v>214</v>
      </c>
      <c r="X2396">
        <v>0</v>
      </c>
    </row>
    <row r="2397" spans="1:24" x14ac:dyDescent="0.25">
      <c r="A2397">
        <v>3013</v>
      </c>
      <c r="B2397" t="s">
        <v>5770</v>
      </c>
      <c r="C2397" t="s">
        <v>5771</v>
      </c>
      <c r="D2397" t="s">
        <v>241</v>
      </c>
      <c r="G2397" s="2">
        <v>46024</v>
      </c>
      <c r="H2397" s="2"/>
      <c r="I2397" t="s">
        <v>226</v>
      </c>
      <c r="J2397" t="s">
        <v>211</v>
      </c>
      <c r="K2397" t="s">
        <v>5763</v>
      </c>
      <c r="L2397" t="s">
        <v>213</v>
      </c>
      <c r="O2397">
        <v>0</v>
      </c>
      <c r="Q2397" s="2">
        <v>41245</v>
      </c>
      <c r="S2397">
        <v>0</v>
      </c>
      <c r="T2397" t="s">
        <v>213</v>
      </c>
      <c r="W2397" t="s">
        <v>214</v>
      </c>
      <c r="X2397">
        <v>0</v>
      </c>
    </row>
    <row r="2398" spans="1:24" x14ac:dyDescent="0.25">
      <c r="A2398">
        <v>3014</v>
      </c>
      <c r="B2398" t="s">
        <v>5772</v>
      </c>
      <c r="C2398" t="s">
        <v>5773</v>
      </c>
      <c r="D2398" t="s">
        <v>251</v>
      </c>
      <c r="G2398" s="2">
        <v>43467</v>
      </c>
      <c r="H2398" s="2">
        <v>43465</v>
      </c>
      <c r="I2398" t="s">
        <v>226</v>
      </c>
      <c r="J2398" t="s">
        <v>211</v>
      </c>
      <c r="K2398" t="s">
        <v>5774</v>
      </c>
      <c r="L2398" t="s">
        <v>213</v>
      </c>
      <c r="O2398">
        <v>0</v>
      </c>
      <c r="Q2398" s="2">
        <v>41245</v>
      </c>
      <c r="S2398">
        <v>0</v>
      </c>
      <c r="T2398" t="s">
        <v>213</v>
      </c>
      <c r="W2398" t="s">
        <v>214</v>
      </c>
      <c r="X2398">
        <v>0</v>
      </c>
    </row>
    <row r="2399" spans="1:24" x14ac:dyDescent="0.25">
      <c r="A2399">
        <v>3015</v>
      </c>
      <c r="B2399" t="s">
        <v>5775</v>
      </c>
      <c r="C2399" t="s">
        <v>5776</v>
      </c>
      <c r="D2399" t="s">
        <v>256</v>
      </c>
      <c r="G2399" s="2">
        <v>43467</v>
      </c>
      <c r="H2399" s="2">
        <v>43465</v>
      </c>
      <c r="I2399" t="s">
        <v>226</v>
      </c>
      <c r="J2399" t="s">
        <v>211</v>
      </c>
      <c r="K2399" t="s">
        <v>5774</v>
      </c>
      <c r="L2399" t="s">
        <v>213</v>
      </c>
      <c r="O2399">
        <v>0</v>
      </c>
      <c r="Q2399" s="2">
        <v>41245</v>
      </c>
      <c r="S2399">
        <v>0</v>
      </c>
      <c r="T2399" t="s">
        <v>213</v>
      </c>
      <c r="W2399" t="s">
        <v>214</v>
      </c>
      <c r="X2399">
        <v>0</v>
      </c>
    </row>
    <row r="2400" spans="1:24" x14ac:dyDescent="0.25">
      <c r="A2400">
        <v>3016</v>
      </c>
      <c r="B2400" t="s">
        <v>5777</v>
      </c>
      <c r="C2400" t="s">
        <v>5778</v>
      </c>
      <c r="D2400" t="s">
        <v>210</v>
      </c>
      <c r="G2400" s="2">
        <v>43466</v>
      </c>
      <c r="H2400" s="2">
        <v>43465</v>
      </c>
      <c r="J2400" t="s">
        <v>211</v>
      </c>
      <c r="K2400" t="s">
        <v>5774</v>
      </c>
      <c r="L2400" t="s">
        <v>213</v>
      </c>
      <c r="O2400">
        <v>0</v>
      </c>
      <c r="Q2400" s="2">
        <v>41245</v>
      </c>
      <c r="S2400">
        <v>0</v>
      </c>
      <c r="T2400" t="s">
        <v>213</v>
      </c>
      <c r="W2400" t="s">
        <v>214</v>
      </c>
      <c r="X2400">
        <v>0</v>
      </c>
    </row>
    <row r="2401" spans="1:24" x14ac:dyDescent="0.25">
      <c r="A2401">
        <v>3017</v>
      </c>
      <c r="B2401" t="s">
        <v>5779</v>
      </c>
      <c r="C2401" t="s">
        <v>5780</v>
      </c>
      <c r="D2401" t="s">
        <v>241</v>
      </c>
      <c r="G2401" s="2">
        <v>43467</v>
      </c>
      <c r="H2401" s="2">
        <v>43465</v>
      </c>
      <c r="I2401" t="s">
        <v>226</v>
      </c>
      <c r="J2401" t="s">
        <v>211</v>
      </c>
      <c r="K2401" t="s">
        <v>5774</v>
      </c>
      <c r="L2401" t="s">
        <v>213</v>
      </c>
      <c r="O2401">
        <v>0</v>
      </c>
      <c r="Q2401" s="2">
        <v>41245</v>
      </c>
      <c r="S2401">
        <v>0</v>
      </c>
      <c r="T2401" t="s">
        <v>213</v>
      </c>
      <c r="W2401" t="s">
        <v>214</v>
      </c>
      <c r="X2401">
        <v>0</v>
      </c>
    </row>
    <row r="2402" spans="1:24" x14ac:dyDescent="0.25">
      <c r="A2402">
        <v>3018</v>
      </c>
      <c r="B2402" t="s">
        <v>5781</v>
      </c>
      <c r="C2402" t="s">
        <v>5782</v>
      </c>
      <c r="D2402" t="s">
        <v>245</v>
      </c>
      <c r="G2402" s="2">
        <v>43467</v>
      </c>
      <c r="H2402" s="2">
        <v>43465</v>
      </c>
      <c r="I2402" t="s">
        <v>226</v>
      </c>
      <c r="J2402" t="s">
        <v>211</v>
      </c>
      <c r="K2402" t="s">
        <v>5774</v>
      </c>
      <c r="L2402" t="s">
        <v>213</v>
      </c>
      <c r="O2402">
        <v>2599</v>
      </c>
      <c r="Q2402" s="2">
        <v>42737</v>
      </c>
      <c r="S2402">
        <v>0</v>
      </c>
      <c r="T2402" t="s">
        <v>213</v>
      </c>
      <c r="W2402" t="s">
        <v>214</v>
      </c>
      <c r="X2402">
        <v>0</v>
      </c>
    </row>
    <row r="2403" spans="1:24" x14ac:dyDescent="0.25">
      <c r="A2403">
        <v>3019</v>
      </c>
      <c r="B2403" t="s">
        <v>5783</v>
      </c>
      <c r="C2403" t="s">
        <v>5784</v>
      </c>
      <c r="D2403" t="s">
        <v>245</v>
      </c>
      <c r="G2403" s="2">
        <v>43832</v>
      </c>
      <c r="H2403" s="2">
        <v>43830</v>
      </c>
      <c r="I2403" t="s">
        <v>226</v>
      </c>
      <c r="J2403" t="s">
        <v>211</v>
      </c>
      <c r="K2403" t="s">
        <v>5785</v>
      </c>
      <c r="L2403" t="s">
        <v>213</v>
      </c>
      <c r="O2403">
        <v>2599</v>
      </c>
      <c r="Q2403" s="2">
        <v>42737</v>
      </c>
      <c r="S2403">
        <v>0</v>
      </c>
      <c r="T2403" t="s">
        <v>213</v>
      </c>
      <c r="W2403" t="s">
        <v>214</v>
      </c>
      <c r="X2403">
        <v>0</v>
      </c>
    </row>
    <row r="2404" spans="1:24" x14ac:dyDescent="0.25">
      <c r="A2404">
        <v>3020</v>
      </c>
      <c r="B2404" t="s">
        <v>5786</v>
      </c>
      <c r="C2404" t="s">
        <v>5787</v>
      </c>
      <c r="D2404" t="s">
        <v>251</v>
      </c>
      <c r="G2404" s="2">
        <v>43832</v>
      </c>
      <c r="H2404" s="2">
        <v>43830</v>
      </c>
      <c r="I2404" t="s">
        <v>226</v>
      </c>
      <c r="J2404" t="s">
        <v>211</v>
      </c>
      <c r="K2404" t="s">
        <v>5785</v>
      </c>
      <c r="L2404" t="s">
        <v>213</v>
      </c>
      <c r="O2404">
        <v>0</v>
      </c>
      <c r="Q2404" s="2">
        <v>41245</v>
      </c>
      <c r="S2404">
        <v>0</v>
      </c>
      <c r="T2404" t="s">
        <v>213</v>
      </c>
      <c r="W2404" t="s">
        <v>214</v>
      </c>
      <c r="X2404">
        <v>0</v>
      </c>
    </row>
    <row r="2405" spans="1:24" x14ac:dyDescent="0.25">
      <c r="A2405">
        <v>3021</v>
      </c>
      <c r="B2405" t="s">
        <v>5788</v>
      </c>
      <c r="C2405" t="s">
        <v>5789</v>
      </c>
      <c r="D2405" t="s">
        <v>241</v>
      </c>
      <c r="G2405" s="2">
        <v>43832</v>
      </c>
      <c r="H2405" s="2">
        <v>43830</v>
      </c>
      <c r="I2405" t="s">
        <v>226</v>
      </c>
      <c r="J2405" t="s">
        <v>211</v>
      </c>
      <c r="K2405" t="s">
        <v>5785</v>
      </c>
      <c r="L2405" t="s">
        <v>213</v>
      </c>
      <c r="O2405">
        <v>0</v>
      </c>
      <c r="Q2405" s="2">
        <v>41245</v>
      </c>
      <c r="S2405">
        <v>0</v>
      </c>
      <c r="T2405" t="s">
        <v>213</v>
      </c>
      <c r="W2405" t="s">
        <v>214</v>
      </c>
      <c r="X2405">
        <v>0</v>
      </c>
    </row>
    <row r="2406" spans="1:24" x14ac:dyDescent="0.25">
      <c r="A2406">
        <v>3022</v>
      </c>
      <c r="B2406" t="s">
        <v>5790</v>
      </c>
      <c r="C2406" t="s">
        <v>5791</v>
      </c>
      <c r="D2406" t="s">
        <v>256</v>
      </c>
      <c r="G2406" s="2">
        <v>43832</v>
      </c>
      <c r="H2406" s="2">
        <v>43830</v>
      </c>
      <c r="I2406" t="s">
        <v>226</v>
      </c>
      <c r="J2406" t="s">
        <v>211</v>
      </c>
      <c r="K2406" t="s">
        <v>5785</v>
      </c>
      <c r="L2406" t="s">
        <v>213</v>
      </c>
      <c r="O2406">
        <v>0</v>
      </c>
      <c r="Q2406" s="2">
        <v>41245</v>
      </c>
      <c r="S2406">
        <v>0</v>
      </c>
      <c r="T2406" t="s">
        <v>213</v>
      </c>
      <c r="W2406" t="s">
        <v>214</v>
      </c>
      <c r="X2406">
        <v>0</v>
      </c>
    </row>
    <row r="2407" spans="1:24" x14ac:dyDescent="0.25">
      <c r="A2407">
        <v>3023</v>
      </c>
      <c r="B2407" t="s">
        <v>5792</v>
      </c>
      <c r="C2407" t="s">
        <v>5793</v>
      </c>
      <c r="D2407" t="s">
        <v>210</v>
      </c>
      <c r="G2407" s="2">
        <v>43832</v>
      </c>
      <c r="H2407" s="2">
        <v>43830</v>
      </c>
      <c r="J2407" t="s">
        <v>211</v>
      </c>
      <c r="K2407" t="s">
        <v>5785</v>
      </c>
      <c r="L2407" t="s">
        <v>213</v>
      </c>
      <c r="O2407">
        <v>0</v>
      </c>
      <c r="Q2407" s="2">
        <v>41245</v>
      </c>
      <c r="S2407">
        <v>0</v>
      </c>
      <c r="T2407" t="s">
        <v>213</v>
      </c>
      <c r="W2407" t="s">
        <v>214</v>
      </c>
      <c r="X2407">
        <v>0</v>
      </c>
    </row>
    <row r="2408" spans="1:24" x14ac:dyDescent="0.25">
      <c r="A2408">
        <v>3025</v>
      </c>
      <c r="B2408" t="s">
        <v>5794</v>
      </c>
      <c r="C2408" t="s">
        <v>5795</v>
      </c>
      <c r="D2408" t="s">
        <v>245</v>
      </c>
      <c r="G2408" s="2">
        <v>46024</v>
      </c>
      <c r="H2408" s="2"/>
      <c r="I2408" t="s">
        <v>226</v>
      </c>
      <c r="J2408" t="s">
        <v>211</v>
      </c>
      <c r="K2408" t="s">
        <v>5796</v>
      </c>
      <c r="L2408" t="s">
        <v>213</v>
      </c>
      <c r="O2408">
        <v>2599</v>
      </c>
      <c r="Q2408" s="2">
        <v>42737</v>
      </c>
      <c r="S2408">
        <v>0</v>
      </c>
      <c r="T2408" t="s">
        <v>213</v>
      </c>
      <c r="W2408" t="s">
        <v>214</v>
      </c>
      <c r="X2408">
        <v>0</v>
      </c>
    </row>
    <row r="2409" spans="1:24" x14ac:dyDescent="0.25">
      <c r="A2409">
        <v>3026</v>
      </c>
      <c r="B2409" t="s">
        <v>5797</v>
      </c>
      <c r="C2409" t="s">
        <v>5798</v>
      </c>
      <c r="D2409" t="s">
        <v>256</v>
      </c>
      <c r="G2409" s="2">
        <v>46024</v>
      </c>
      <c r="H2409" s="2"/>
      <c r="I2409" t="s">
        <v>226</v>
      </c>
      <c r="J2409" t="s">
        <v>211</v>
      </c>
      <c r="K2409" t="s">
        <v>5796</v>
      </c>
      <c r="L2409" t="s">
        <v>213</v>
      </c>
      <c r="O2409">
        <v>0</v>
      </c>
      <c r="Q2409" s="2">
        <v>41245</v>
      </c>
      <c r="S2409">
        <v>0</v>
      </c>
      <c r="T2409" t="s">
        <v>213</v>
      </c>
      <c r="W2409" t="s">
        <v>214</v>
      </c>
      <c r="X2409">
        <v>0</v>
      </c>
    </row>
    <row r="2410" spans="1:24" x14ac:dyDescent="0.25">
      <c r="A2410">
        <v>3027</v>
      </c>
      <c r="B2410" t="s">
        <v>5799</v>
      </c>
      <c r="C2410" t="s">
        <v>5800</v>
      </c>
      <c r="D2410" t="s">
        <v>210</v>
      </c>
      <c r="G2410" s="2">
        <v>46024</v>
      </c>
      <c r="H2410" s="2"/>
      <c r="J2410" t="s">
        <v>211</v>
      </c>
      <c r="K2410" t="s">
        <v>5796</v>
      </c>
      <c r="L2410" t="s">
        <v>213</v>
      </c>
      <c r="O2410">
        <v>0</v>
      </c>
      <c r="Q2410" s="2">
        <v>41245</v>
      </c>
      <c r="S2410">
        <v>0</v>
      </c>
      <c r="T2410" t="s">
        <v>213</v>
      </c>
      <c r="W2410" t="s">
        <v>214</v>
      </c>
      <c r="X2410">
        <v>0</v>
      </c>
    </row>
    <row r="2411" spans="1:24" x14ac:dyDescent="0.25">
      <c r="A2411">
        <v>3028</v>
      </c>
      <c r="B2411" t="s">
        <v>5801</v>
      </c>
      <c r="C2411" t="s">
        <v>5802</v>
      </c>
      <c r="D2411" t="s">
        <v>241</v>
      </c>
      <c r="G2411" s="2">
        <v>46024</v>
      </c>
      <c r="H2411" s="2"/>
      <c r="I2411" t="s">
        <v>226</v>
      </c>
      <c r="J2411" t="s">
        <v>211</v>
      </c>
      <c r="K2411" t="s">
        <v>5796</v>
      </c>
      <c r="L2411" t="s">
        <v>213</v>
      </c>
      <c r="O2411">
        <v>0</v>
      </c>
      <c r="Q2411" s="2">
        <v>41245</v>
      </c>
      <c r="S2411">
        <v>0</v>
      </c>
      <c r="T2411" t="s">
        <v>213</v>
      </c>
      <c r="W2411" t="s">
        <v>214</v>
      </c>
      <c r="X2411">
        <v>0</v>
      </c>
    </row>
    <row r="2412" spans="1:24" x14ac:dyDescent="0.25">
      <c r="A2412">
        <v>3029</v>
      </c>
      <c r="B2412" t="s">
        <v>5803</v>
      </c>
      <c r="C2412" t="s">
        <v>5804</v>
      </c>
      <c r="D2412" t="s">
        <v>241</v>
      </c>
      <c r="G2412" s="2">
        <v>46024</v>
      </c>
      <c r="H2412" s="2"/>
      <c r="I2412" t="s">
        <v>226</v>
      </c>
      <c r="J2412" t="s">
        <v>211</v>
      </c>
      <c r="K2412" t="s">
        <v>5805</v>
      </c>
      <c r="L2412" t="s">
        <v>213</v>
      </c>
      <c r="O2412">
        <v>0</v>
      </c>
      <c r="Q2412" s="2">
        <v>41245</v>
      </c>
      <c r="S2412">
        <v>0</v>
      </c>
      <c r="T2412" t="s">
        <v>213</v>
      </c>
      <c r="W2412" t="s">
        <v>214</v>
      </c>
      <c r="X2412">
        <v>0</v>
      </c>
    </row>
    <row r="2413" spans="1:24" x14ac:dyDescent="0.25">
      <c r="A2413">
        <v>3030</v>
      </c>
      <c r="B2413" t="s">
        <v>5806</v>
      </c>
      <c r="C2413" t="s">
        <v>5807</v>
      </c>
      <c r="D2413" t="s">
        <v>245</v>
      </c>
      <c r="G2413" s="2">
        <v>46024</v>
      </c>
      <c r="H2413" s="2"/>
      <c r="I2413" t="s">
        <v>226</v>
      </c>
      <c r="J2413" t="s">
        <v>211</v>
      </c>
      <c r="K2413" t="s">
        <v>5805</v>
      </c>
      <c r="L2413" t="s">
        <v>213</v>
      </c>
      <c r="O2413">
        <v>2599</v>
      </c>
      <c r="Q2413" s="2">
        <v>42737</v>
      </c>
      <c r="S2413">
        <v>0</v>
      </c>
      <c r="T2413" t="s">
        <v>213</v>
      </c>
      <c r="W2413" t="s">
        <v>214</v>
      </c>
      <c r="X2413">
        <v>0</v>
      </c>
    </row>
    <row r="2414" spans="1:24" x14ac:dyDescent="0.25">
      <c r="A2414">
        <v>3031</v>
      </c>
      <c r="B2414" t="s">
        <v>5808</v>
      </c>
      <c r="C2414" t="s">
        <v>5809</v>
      </c>
      <c r="D2414" t="s">
        <v>251</v>
      </c>
      <c r="G2414" s="2">
        <v>46024</v>
      </c>
      <c r="H2414" s="2"/>
      <c r="I2414" t="s">
        <v>226</v>
      </c>
      <c r="J2414" t="s">
        <v>211</v>
      </c>
      <c r="K2414" t="s">
        <v>5805</v>
      </c>
      <c r="L2414" t="s">
        <v>213</v>
      </c>
      <c r="O2414">
        <v>0</v>
      </c>
      <c r="Q2414" s="2">
        <v>41245</v>
      </c>
      <c r="S2414">
        <v>0</v>
      </c>
      <c r="T2414" t="s">
        <v>213</v>
      </c>
      <c r="W2414" t="s">
        <v>214</v>
      </c>
      <c r="X2414">
        <v>0</v>
      </c>
    </row>
    <row r="2415" spans="1:24" x14ac:dyDescent="0.25">
      <c r="A2415">
        <v>3032</v>
      </c>
      <c r="B2415" t="s">
        <v>5810</v>
      </c>
      <c r="C2415" t="s">
        <v>5811</v>
      </c>
      <c r="D2415" t="s">
        <v>256</v>
      </c>
      <c r="G2415" s="2">
        <v>46024</v>
      </c>
      <c r="H2415" s="2"/>
      <c r="I2415" t="s">
        <v>226</v>
      </c>
      <c r="J2415" t="s">
        <v>211</v>
      </c>
      <c r="K2415" t="s">
        <v>5805</v>
      </c>
      <c r="L2415" t="s">
        <v>213</v>
      </c>
      <c r="O2415">
        <v>0</v>
      </c>
      <c r="Q2415" s="2">
        <v>41245</v>
      </c>
      <c r="S2415">
        <v>0</v>
      </c>
      <c r="T2415" t="s">
        <v>213</v>
      </c>
      <c r="W2415" t="s">
        <v>214</v>
      </c>
      <c r="X2415">
        <v>0</v>
      </c>
    </row>
    <row r="2416" spans="1:24" x14ac:dyDescent="0.25">
      <c r="A2416">
        <v>3033</v>
      </c>
      <c r="B2416" t="s">
        <v>5812</v>
      </c>
      <c r="C2416" t="s">
        <v>5813</v>
      </c>
      <c r="D2416" t="s">
        <v>210</v>
      </c>
      <c r="G2416" s="2">
        <v>46024</v>
      </c>
      <c r="H2416" s="2"/>
      <c r="J2416" t="s">
        <v>211</v>
      </c>
      <c r="K2416" t="s">
        <v>5805</v>
      </c>
      <c r="L2416" t="s">
        <v>213</v>
      </c>
      <c r="O2416">
        <v>0</v>
      </c>
      <c r="Q2416" s="2">
        <v>41245</v>
      </c>
      <c r="S2416">
        <v>0</v>
      </c>
      <c r="T2416" t="s">
        <v>213</v>
      </c>
      <c r="W2416" t="s">
        <v>214</v>
      </c>
      <c r="X2416">
        <v>0</v>
      </c>
    </row>
    <row r="2417" spans="1:24" x14ac:dyDescent="0.25">
      <c r="A2417">
        <v>3034</v>
      </c>
      <c r="B2417" t="s">
        <v>5814</v>
      </c>
      <c r="C2417" t="s">
        <v>5815</v>
      </c>
      <c r="D2417" t="s">
        <v>251</v>
      </c>
      <c r="G2417" s="2">
        <v>41245</v>
      </c>
      <c r="H2417" s="2">
        <v>42338</v>
      </c>
      <c r="I2417" t="s">
        <v>226</v>
      </c>
      <c r="J2417" t="s">
        <v>211</v>
      </c>
      <c r="K2417" t="s">
        <v>5816</v>
      </c>
      <c r="L2417" t="s">
        <v>213</v>
      </c>
      <c r="O2417">
        <v>0</v>
      </c>
      <c r="Q2417" s="2">
        <v>41245</v>
      </c>
      <c r="S2417">
        <v>0</v>
      </c>
      <c r="T2417" t="s">
        <v>213</v>
      </c>
      <c r="W2417" t="s">
        <v>214</v>
      </c>
      <c r="X2417">
        <v>0</v>
      </c>
    </row>
    <row r="2418" spans="1:24" x14ac:dyDescent="0.25">
      <c r="A2418">
        <v>3035</v>
      </c>
      <c r="B2418" t="s">
        <v>5817</v>
      </c>
      <c r="C2418" t="s">
        <v>5818</v>
      </c>
      <c r="D2418" t="s">
        <v>245</v>
      </c>
      <c r="G2418" s="2">
        <v>42340</v>
      </c>
      <c r="H2418" s="2">
        <v>42369</v>
      </c>
      <c r="I2418" t="s">
        <v>226</v>
      </c>
      <c r="J2418" t="s">
        <v>211</v>
      </c>
      <c r="K2418" t="s">
        <v>5816</v>
      </c>
      <c r="L2418" t="s">
        <v>213</v>
      </c>
      <c r="O2418">
        <v>2599</v>
      </c>
      <c r="Q2418" s="2"/>
      <c r="S2418">
        <v>0</v>
      </c>
      <c r="T2418" t="s">
        <v>213</v>
      </c>
      <c r="W2418" t="s">
        <v>214</v>
      </c>
      <c r="X2418">
        <v>0</v>
      </c>
    </row>
    <row r="2419" spans="1:24" x14ac:dyDescent="0.25">
      <c r="A2419">
        <v>3037</v>
      </c>
      <c r="B2419" t="s">
        <v>5819</v>
      </c>
      <c r="C2419" t="s">
        <v>5820</v>
      </c>
      <c r="D2419" t="s">
        <v>256</v>
      </c>
      <c r="G2419" s="2">
        <v>41245</v>
      </c>
      <c r="H2419" s="2">
        <v>42338</v>
      </c>
      <c r="I2419" t="s">
        <v>226</v>
      </c>
      <c r="J2419" t="s">
        <v>211</v>
      </c>
      <c r="K2419" t="s">
        <v>5816</v>
      </c>
      <c r="L2419" t="s">
        <v>213</v>
      </c>
      <c r="O2419">
        <v>0</v>
      </c>
      <c r="Q2419" s="2">
        <v>41245</v>
      </c>
      <c r="S2419">
        <v>0</v>
      </c>
      <c r="T2419" t="s">
        <v>213</v>
      </c>
      <c r="W2419" t="s">
        <v>214</v>
      </c>
      <c r="X2419">
        <v>0</v>
      </c>
    </row>
    <row r="2420" spans="1:24" x14ac:dyDescent="0.25">
      <c r="A2420">
        <v>3038</v>
      </c>
      <c r="B2420" t="s">
        <v>5821</v>
      </c>
      <c r="C2420" t="s">
        <v>5822</v>
      </c>
      <c r="D2420" t="s">
        <v>210</v>
      </c>
      <c r="G2420" s="2">
        <v>41245</v>
      </c>
      <c r="H2420" s="2">
        <v>42338</v>
      </c>
      <c r="J2420" t="s">
        <v>211</v>
      </c>
      <c r="K2420" t="s">
        <v>5816</v>
      </c>
      <c r="L2420" t="s">
        <v>213</v>
      </c>
      <c r="O2420">
        <v>0</v>
      </c>
      <c r="Q2420" s="2">
        <v>41245</v>
      </c>
      <c r="S2420">
        <v>0</v>
      </c>
      <c r="T2420" t="s">
        <v>213</v>
      </c>
      <c r="W2420" t="s">
        <v>214</v>
      </c>
      <c r="X2420">
        <v>0</v>
      </c>
    </row>
    <row r="2421" spans="1:24" x14ac:dyDescent="0.25">
      <c r="A2421">
        <v>3039</v>
      </c>
      <c r="B2421" t="s">
        <v>5823</v>
      </c>
      <c r="C2421" t="s">
        <v>5824</v>
      </c>
      <c r="D2421" t="s">
        <v>241</v>
      </c>
      <c r="G2421" s="2">
        <v>41245</v>
      </c>
      <c r="H2421" s="2">
        <v>42338</v>
      </c>
      <c r="I2421" t="s">
        <v>226</v>
      </c>
      <c r="J2421" t="s">
        <v>211</v>
      </c>
      <c r="K2421" t="s">
        <v>5816</v>
      </c>
      <c r="L2421" t="s">
        <v>213</v>
      </c>
      <c r="O2421">
        <v>0</v>
      </c>
      <c r="Q2421" s="2">
        <v>41245</v>
      </c>
      <c r="S2421">
        <v>0</v>
      </c>
      <c r="T2421" t="s">
        <v>213</v>
      </c>
      <c r="W2421" t="s">
        <v>214</v>
      </c>
      <c r="X2421">
        <v>0</v>
      </c>
    </row>
    <row r="2422" spans="1:24" x14ac:dyDescent="0.25">
      <c r="A2422">
        <v>2800</v>
      </c>
      <c r="B2422" t="s">
        <v>5825</v>
      </c>
      <c r="C2422" t="s">
        <v>5826</v>
      </c>
      <c r="D2422" t="s">
        <v>245</v>
      </c>
      <c r="G2422" s="2">
        <v>40513</v>
      </c>
      <c r="H2422" s="2">
        <v>43190</v>
      </c>
      <c r="I2422" t="s">
        <v>226</v>
      </c>
      <c r="J2422" t="s">
        <v>211</v>
      </c>
      <c r="K2422" t="s">
        <v>4950</v>
      </c>
      <c r="L2422" t="s">
        <v>213</v>
      </c>
      <c r="O2422">
        <v>38</v>
      </c>
      <c r="Q2422" s="2"/>
      <c r="S2422">
        <v>0</v>
      </c>
      <c r="T2422" t="s">
        <v>213</v>
      </c>
      <c r="W2422" t="s">
        <v>214</v>
      </c>
      <c r="X2422">
        <v>0</v>
      </c>
    </row>
    <row r="2423" spans="1:24" x14ac:dyDescent="0.25">
      <c r="A2423">
        <v>2801</v>
      </c>
      <c r="B2423" t="s">
        <v>5827</v>
      </c>
      <c r="C2423" t="s">
        <v>5828</v>
      </c>
      <c r="D2423" t="s">
        <v>245</v>
      </c>
      <c r="G2423" s="2">
        <v>40148</v>
      </c>
      <c r="H2423" s="2">
        <v>42736</v>
      </c>
      <c r="I2423" t="s">
        <v>226</v>
      </c>
      <c r="J2423" t="s">
        <v>211</v>
      </c>
      <c r="K2423" t="s">
        <v>1900</v>
      </c>
      <c r="L2423" t="s">
        <v>213</v>
      </c>
      <c r="O2423">
        <v>38</v>
      </c>
      <c r="Q2423" s="2"/>
      <c r="S2423">
        <v>0</v>
      </c>
      <c r="T2423" t="s">
        <v>213</v>
      </c>
      <c r="W2423" t="s">
        <v>214</v>
      </c>
      <c r="X2423">
        <v>0</v>
      </c>
    </row>
    <row r="2424" spans="1:24" x14ac:dyDescent="0.25">
      <c r="A2424">
        <v>3657</v>
      </c>
      <c r="B2424" t="s">
        <v>5829</v>
      </c>
      <c r="C2424" t="s">
        <v>5830</v>
      </c>
      <c r="D2424" t="s">
        <v>245</v>
      </c>
      <c r="G2424" s="2">
        <v>43101</v>
      </c>
      <c r="H2424" s="2"/>
      <c r="I2424" t="s">
        <v>226</v>
      </c>
      <c r="J2424" t="s">
        <v>211</v>
      </c>
      <c r="K2424" t="s">
        <v>5831</v>
      </c>
      <c r="L2424" t="s">
        <v>213</v>
      </c>
      <c r="O2424">
        <v>2985</v>
      </c>
      <c r="Q2424" s="2"/>
      <c r="S2424">
        <v>0</v>
      </c>
      <c r="T2424" t="s">
        <v>213</v>
      </c>
      <c r="W2424" t="s">
        <v>214</v>
      </c>
      <c r="X2424">
        <v>0</v>
      </c>
    </row>
    <row r="2425" spans="1:24" x14ac:dyDescent="0.25">
      <c r="A2425">
        <v>3658</v>
      </c>
      <c r="B2425" t="s">
        <v>5832</v>
      </c>
      <c r="C2425" t="s">
        <v>5833</v>
      </c>
      <c r="D2425" t="s">
        <v>256</v>
      </c>
      <c r="G2425" s="2">
        <v>43101</v>
      </c>
      <c r="H2425" s="2"/>
      <c r="I2425" t="s">
        <v>226</v>
      </c>
      <c r="J2425" t="s">
        <v>211</v>
      </c>
      <c r="K2425" t="s">
        <v>5831</v>
      </c>
      <c r="L2425" t="s">
        <v>213</v>
      </c>
      <c r="O2425">
        <v>0</v>
      </c>
      <c r="Q2425" s="2">
        <v>41646</v>
      </c>
      <c r="S2425">
        <v>0</v>
      </c>
      <c r="T2425" t="s">
        <v>213</v>
      </c>
      <c r="W2425" t="s">
        <v>214</v>
      </c>
      <c r="X2425">
        <v>0</v>
      </c>
    </row>
    <row r="2426" spans="1:24" x14ac:dyDescent="0.25">
      <c r="A2426">
        <v>3659</v>
      </c>
      <c r="B2426" t="s">
        <v>5834</v>
      </c>
      <c r="C2426" t="s">
        <v>5835</v>
      </c>
      <c r="D2426" t="s">
        <v>210</v>
      </c>
      <c r="G2426" s="2">
        <v>43101</v>
      </c>
      <c r="H2426" s="2"/>
      <c r="J2426" t="s">
        <v>211</v>
      </c>
      <c r="K2426" t="s">
        <v>5831</v>
      </c>
      <c r="L2426" t="s">
        <v>213</v>
      </c>
      <c r="O2426">
        <v>0</v>
      </c>
      <c r="Q2426" s="2">
        <v>41646</v>
      </c>
      <c r="S2426">
        <v>0</v>
      </c>
      <c r="T2426" t="s">
        <v>213</v>
      </c>
      <c r="W2426" t="s">
        <v>214</v>
      </c>
      <c r="X2426">
        <v>0</v>
      </c>
    </row>
    <row r="2427" spans="1:24" x14ac:dyDescent="0.25">
      <c r="A2427">
        <v>3660</v>
      </c>
      <c r="B2427" t="s">
        <v>5836</v>
      </c>
      <c r="C2427" t="s">
        <v>5837</v>
      </c>
      <c r="D2427" t="s">
        <v>241</v>
      </c>
      <c r="G2427" s="2">
        <v>43101</v>
      </c>
      <c r="H2427" s="2"/>
      <c r="I2427" t="s">
        <v>226</v>
      </c>
      <c r="J2427" t="s">
        <v>211</v>
      </c>
      <c r="K2427" t="s">
        <v>5831</v>
      </c>
      <c r="L2427" t="s">
        <v>213</v>
      </c>
      <c r="O2427">
        <v>0</v>
      </c>
      <c r="Q2427" s="2">
        <v>41646</v>
      </c>
      <c r="S2427">
        <v>0</v>
      </c>
      <c r="T2427" t="s">
        <v>213</v>
      </c>
      <c r="W2427" t="s">
        <v>214</v>
      </c>
      <c r="X2427">
        <v>0</v>
      </c>
    </row>
    <row r="2428" spans="1:24" x14ac:dyDescent="0.25">
      <c r="A2428">
        <v>3661</v>
      </c>
      <c r="B2428" t="s">
        <v>5838</v>
      </c>
      <c r="C2428" t="s">
        <v>5839</v>
      </c>
      <c r="D2428" t="s">
        <v>251</v>
      </c>
      <c r="G2428" s="2">
        <v>43101</v>
      </c>
      <c r="H2428" s="2">
        <v>43951</v>
      </c>
      <c r="I2428" t="s">
        <v>226</v>
      </c>
      <c r="J2428" t="s">
        <v>211</v>
      </c>
      <c r="K2428" t="s">
        <v>5840</v>
      </c>
      <c r="L2428" t="s">
        <v>213</v>
      </c>
      <c r="O2428">
        <v>0</v>
      </c>
      <c r="Q2428" s="2">
        <v>41646</v>
      </c>
      <c r="S2428">
        <v>0</v>
      </c>
      <c r="T2428" t="s">
        <v>213</v>
      </c>
      <c r="W2428" t="s">
        <v>214</v>
      </c>
      <c r="X2428">
        <v>0</v>
      </c>
    </row>
    <row r="2429" spans="1:24" x14ac:dyDescent="0.25">
      <c r="A2429">
        <v>3662</v>
      </c>
      <c r="B2429" t="s">
        <v>5841</v>
      </c>
      <c r="C2429" t="s">
        <v>5842</v>
      </c>
      <c r="D2429" t="s">
        <v>245</v>
      </c>
      <c r="G2429" s="2">
        <v>43101</v>
      </c>
      <c r="H2429" s="2">
        <v>42004</v>
      </c>
      <c r="I2429" t="s">
        <v>226</v>
      </c>
      <c r="J2429" t="s">
        <v>211</v>
      </c>
      <c r="K2429" t="s">
        <v>5840</v>
      </c>
      <c r="L2429" t="s">
        <v>213</v>
      </c>
      <c r="O2429">
        <v>1464</v>
      </c>
      <c r="Q2429" s="2"/>
      <c r="S2429">
        <v>0</v>
      </c>
      <c r="T2429" t="s">
        <v>213</v>
      </c>
      <c r="W2429" t="s">
        <v>214</v>
      </c>
      <c r="X2429">
        <v>0</v>
      </c>
    </row>
    <row r="2430" spans="1:24" x14ac:dyDescent="0.25">
      <c r="A2430">
        <v>3663</v>
      </c>
      <c r="B2430" t="s">
        <v>5843</v>
      </c>
      <c r="C2430" t="s">
        <v>5844</v>
      </c>
      <c r="D2430" t="s">
        <v>256</v>
      </c>
      <c r="G2430" s="2">
        <v>43101</v>
      </c>
      <c r="H2430" s="2">
        <v>43951</v>
      </c>
      <c r="I2430" t="s">
        <v>226</v>
      </c>
      <c r="J2430" t="s">
        <v>211</v>
      </c>
      <c r="K2430" t="s">
        <v>5840</v>
      </c>
      <c r="L2430" t="s">
        <v>213</v>
      </c>
      <c r="O2430">
        <v>0</v>
      </c>
      <c r="Q2430" s="2">
        <v>41646</v>
      </c>
      <c r="S2430">
        <v>0</v>
      </c>
      <c r="T2430" t="s">
        <v>213</v>
      </c>
      <c r="W2430" t="s">
        <v>214</v>
      </c>
      <c r="X2430">
        <v>0</v>
      </c>
    </row>
    <row r="2431" spans="1:24" x14ac:dyDescent="0.25">
      <c r="A2431">
        <v>3664</v>
      </c>
      <c r="B2431" t="s">
        <v>5845</v>
      </c>
      <c r="C2431" t="s">
        <v>5846</v>
      </c>
      <c r="D2431" t="s">
        <v>210</v>
      </c>
      <c r="G2431" s="2">
        <v>43101</v>
      </c>
      <c r="H2431" s="2">
        <v>43951</v>
      </c>
      <c r="J2431" t="s">
        <v>211</v>
      </c>
      <c r="K2431" t="s">
        <v>5840</v>
      </c>
      <c r="L2431" t="s">
        <v>213</v>
      </c>
      <c r="O2431">
        <v>0</v>
      </c>
      <c r="Q2431" s="2">
        <v>41646</v>
      </c>
      <c r="S2431">
        <v>0</v>
      </c>
      <c r="T2431" t="s">
        <v>213</v>
      </c>
      <c r="W2431" t="s">
        <v>214</v>
      </c>
      <c r="X2431">
        <v>0</v>
      </c>
    </row>
    <row r="2432" spans="1:24" x14ac:dyDescent="0.25">
      <c r="A2432">
        <v>3665</v>
      </c>
      <c r="B2432" t="s">
        <v>5847</v>
      </c>
      <c r="C2432" t="s">
        <v>5848</v>
      </c>
      <c r="D2432" t="s">
        <v>241</v>
      </c>
      <c r="G2432" s="2">
        <v>43101</v>
      </c>
      <c r="H2432" s="2">
        <v>43951</v>
      </c>
      <c r="I2432" t="s">
        <v>226</v>
      </c>
      <c r="J2432" t="s">
        <v>211</v>
      </c>
      <c r="K2432" t="s">
        <v>5840</v>
      </c>
      <c r="L2432" t="s">
        <v>213</v>
      </c>
      <c r="O2432">
        <v>0</v>
      </c>
      <c r="Q2432" s="2">
        <v>41646</v>
      </c>
      <c r="S2432">
        <v>0</v>
      </c>
      <c r="T2432" t="s">
        <v>213</v>
      </c>
      <c r="W2432" t="s">
        <v>214</v>
      </c>
      <c r="X2432">
        <v>0</v>
      </c>
    </row>
    <row r="2433" spans="1:24" x14ac:dyDescent="0.25">
      <c r="A2433">
        <v>3666</v>
      </c>
      <c r="B2433" t="s">
        <v>5849</v>
      </c>
      <c r="C2433" t="s">
        <v>5850</v>
      </c>
      <c r="D2433" t="s">
        <v>251</v>
      </c>
      <c r="G2433" s="2">
        <v>43101</v>
      </c>
      <c r="H2433" s="2">
        <v>43220</v>
      </c>
      <c r="I2433" t="s">
        <v>226</v>
      </c>
      <c r="J2433" t="s">
        <v>211</v>
      </c>
      <c r="K2433" t="s">
        <v>5851</v>
      </c>
      <c r="L2433" t="s">
        <v>213</v>
      </c>
      <c r="O2433">
        <v>0</v>
      </c>
      <c r="Q2433" s="2">
        <v>41646</v>
      </c>
      <c r="S2433">
        <v>0</v>
      </c>
      <c r="T2433" t="s">
        <v>213</v>
      </c>
      <c r="W2433" t="s">
        <v>214</v>
      </c>
      <c r="X2433">
        <v>0</v>
      </c>
    </row>
    <row r="2434" spans="1:24" x14ac:dyDescent="0.25">
      <c r="A2434">
        <v>3667</v>
      </c>
      <c r="B2434" t="s">
        <v>5852</v>
      </c>
      <c r="C2434" t="s">
        <v>5853</v>
      </c>
      <c r="D2434" t="s">
        <v>245</v>
      </c>
      <c r="G2434" s="2">
        <v>43101</v>
      </c>
      <c r="H2434" s="2">
        <v>43220</v>
      </c>
      <c r="I2434" t="s">
        <v>226</v>
      </c>
      <c r="J2434" t="s">
        <v>211</v>
      </c>
      <c r="K2434" t="s">
        <v>5851</v>
      </c>
      <c r="L2434" t="s">
        <v>213</v>
      </c>
      <c r="O2434">
        <v>1452</v>
      </c>
      <c r="Q2434" s="2"/>
      <c r="S2434">
        <v>0</v>
      </c>
      <c r="T2434" t="s">
        <v>213</v>
      </c>
      <c r="W2434" t="s">
        <v>214</v>
      </c>
      <c r="X2434">
        <v>0</v>
      </c>
    </row>
    <row r="2435" spans="1:24" x14ac:dyDescent="0.25">
      <c r="A2435">
        <v>3668</v>
      </c>
      <c r="B2435" t="s">
        <v>5854</v>
      </c>
      <c r="C2435" t="s">
        <v>5855</v>
      </c>
      <c r="D2435" t="s">
        <v>256</v>
      </c>
      <c r="G2435" s="2">
        <v>43101</v>
      </c>
      <c r="H2435" s="2">
        <v>43220</v>
      </c>
      <c r="I2435" t="s">
        <v>226</v>
      </c>
      <c r="J2435" t="s">
        <v>211</v>
      </c>
      <c r="K2435" t="s">
        <v>5851</v>
      </c>
      <c r="L2435" t="s">
        <v>213</v>
      </c>
      <c r="O2435">
        <v>0</v>
      </c>
      <c r="Q2435" s="2">
        <v>41646</v>
      </c>
      <c r="S2435">
        <v>0</v>
      </c>
      <c r="T2435" t="s">
        <v>213</v>
      </c>
      <c r="W2435" t="s">
        <v>214</v>
      </c>
      <c r="X2435">
        <v>0</v>
      </c>
    </row>
    <row r="2436" spans="1:24" x14ac:dyDescent="0.25">
      <c r="A2436">
        <v>3669</v>
      </c>
      <c r="B2436" t="s">
        <v>5856</v>
      </c>
      <c r="C2436" t="s">
        <v>5857</v>
      </c>
      <c r="D2436" t="s">
        <v>210</v>
      </c>
      <c r="G2436" s="2">
        <v>43101</v>
      </c>
      <c r="H2436" s="2">
        <v>43220</v>
      </c>
      <c r="J2436" t="s">
        <v>211</v>
      </c>
      <c r="K2436" t="s">
        <v>5851</v>
      </c>
      <c r="L2436" t="s">
        <v>213</v>
      </c>
      <c r="O2436">
        <v>0</v>
      </c>
      <c r="Q2436" s="2">
        <v>41646</v>
      </c>
      <c r="S2436">
        <v>0</v>
      </c>
      <c r="T2436" t="s">
        <v>213</v>
      </c>
      <c r="W2436" t="s">
        <v>214</v>
      </c>
      <c r="X2436">
        <v>0</v>
      </c>
    </row>
    <row r="2437" spans="1:24" x14ac:dyDescent="0.25">
      <c r="A2437">
        <v>3670</v>
      </c>
      <c r="B2437" t="s">
        <v>5858</v>
      </c>
      <c r="C2437" t="s">
        <v>5859</v>
      </c>
      <c r="D2437" t="s">
        <v>241</v>
      </c>
      <c r="G2437" s="2">
        <v>43101</v>
      </c>
      <c r="H2437" s="2">
        <v>43220</v>
      </c>
      <c r="I2437" t="s">
        <v>226</v>
      </c>
      <c r="J2437" t="s">
        <v>211</v>
      </c>
      <c r="K2437" t="s">
        <v>5851</v>
      </c>
      <c r="L2437" t="s">
        <v>213</v>
      </c>
      <c r="O2437">
        <v>0</v>
      </c>
      <c r="Q2437" s="2">
        <v>41646</v>
      </c>
      <c r="S2437">
        <v>0</v>
      </c>
      <c r="T2437" t="s">
        <v>213</v>
      </c>
      <c r="W2437" t="s">
        <v>214</v>
      </c>
      <c r="X2437">
        <v>0</v>
      </c>
    </row>
    <row r="2438" spans="1:24" x14ac:dyDescent="0.25">
      <c r="A2438">
        <v>3671</v>
      </c>
      <c r="B2438" t="s">
        <v>5860</v>
      </c>
      <c r="C2438" t="s">
        <v>5861</v>
      </c>
      <c r="D2438" t="s">
        <v>412</v>
      </c>
      <c r="G2438" s="2">
        <v>43101</v>
      </c>
      <c r="H2438" s="2">
        <v>43220</v>
      </c>
      <c r="I2438" t="s">
        <v>226</v>
      </c>
      <c r="J2438" t="s">
        <v>211</v>
      </c>
      <c r="K2438" t="s">
        <v>5851</v>
      </c>
      <c r="L2438" t="s">
        <v>213</v>
      </c>
      <c r="O2438">
        <v>1481</v>
      </c>
      <c r="Q2438" s="2"/>
      <c r="S2438">
        <v>0</v>
      </c>
      <c r="T2438" t="s">
        <v>213</v>
      </c>
      <c r="W2438" t="s">
        <v>214</v>
      </c>
      <c r="X2438">
        <v>0</v>
      </c>
    </row>
    <row r="2439" spans="1:24" x14ac:dyDescent="0.25">
      <c r="A2439">
        <v>3672</v>
      </c>
      <c r="B2439" t="s">
        <v>5862</v>
      </c>
      <c r="C2439" t="s">
        <v>5863</v>
      </c>
      <c r="D2439" t="s">
        <v>251</v>
      </c>
      <c r="G2439" s="2">
        <v>41646</v>
      </c>
      <c r="H2439" s="2">
        <v>42004</v>
      </c>
      <c r="I2439" t="s">
        <v>226</v>
      </c>
      <c r="J2439" t="s">
        <v>211</v>
      </c>
      <c r="K2439" t="s">
        <v>5864</v>
      </c>
      <c r="L2439" t="s">
        <v>213</v>
      </c>
      <c r="O2439">
        <v>0</v>
      </c>
      <c r="Q2439" s="2"/>
      <c r="S2439">
        <v>0</v>
      </c>
      <c r="T2439" t="s">
        <v>213</v>
      </c>
      <c r="W2439" t="s">
        <v>214</v>
      </c>
      <c r="X2439">
        <v>0</v>
      </c>
    </row>
    <row r="2440" spans="1:24" x14ac:dyDescent="0.25">
      <c r="A2440">
        <v>3320</v>
      </c>
      <c r="B2440" t="s">
        <v>5865</v>
      </c>
      <c r="C2440" t="s">
        <v>5866</v>
      </c>
      <c r="D2440" t="s">
        <v>389</v>
      </c>
      <c r="F2440" t="s">
        <v>5867</v>
      </c>
      <c r="G2440" s="2">
        <v>40787</v>
      </c>
      <c r="H2440" s="2"/>
      <c r="J2440" t="s">
        <v>211</v>
      </c>
      <c r="K2440" t="s">
        <v>2040</v>
      </c>
      <c r="L2440" t="s">
        <v>213</v>
      </c>
      <c r="M2440" t="s">
        <v>5868</v>
      </c>
      <c r="O2440">
        <v>0</v>
      </c>
      <c r="P2440" t="s">
        <v>392</v>
      </c>
      <c r="Q2440" s="2"/>
      <c r="R2440" t="s">
        <v>5869</v>
      </c>
      <c r="S2440">
        <v>0</v>
      </c>
      <c r="T2440" t="s">
        <v>213</v>
      </c>
      <c r="W2440" t="s">
        <v>214</v>
      </c>
      <c r="X2440">
        <v>0</v>
      </c>
    </row>
    <row r="2441" spans="1:24" x14ac:dyDescent="0.25">
      <c r="A2441">
        <v>3321</v>
      </c>
      <c r="B2441" t="s">
        <v>5870</v>
      </c>
      <c r="C2441" t="s">
        <v>14959</v>
      </c>
      <c r="D2441" t="s">
        <v>389</v>
      </c>
      <c r="F2441" t="s">
        <v>5871</v>
      </c>
      <c r="G2441" s="2">
        <v>37259</v>
      </c>
      <c r="H2441" s="2"/>
      <c r="I2441" t="s">
        <v>226</v>
      </c>
      <c r="J2441" t="s">
        <v>211</v>
      </c>
      <c r="K2441" t="s">
        <v>1402</v>
      </c>
      <c r="L2441" t="s">
        <v>213</v>
      </c>
      <c r="M2441" t="s">
        <v>5872</v>
      </c>
      <c r="O2441">
        <v>0</v>
      </c>
      <c r="P2441" t="s">
        <v>14960</v>
      </c>
      <c r="Q2441" s="2"/>
      <c r="R2441" t="s">
        <v>14961</v>
      </c>
      <c r="S2441">
        <v>0</v>
      </c>
      <c r="T2441" t="s">
        <v>213</v>
      </c>
      <c r="W2441" t="s">
        <v>214</v>
      </c>
      <c r="X2441">
        <v>0</v>
      </c>
    </row>
    <row r="2442" spans="1:24" x14ac:dyDescent="0.25">
      <c r="A2442">
        <v>3340</v>
      </c>
      <c r="B2442" t="s">
        <v>5873</v>
      </c>
      <c r="C2442" t="s">
        <v>5874</v>
      </c>
      <c r="D2442" t="s">
        <v>1722</v>
      </c>
      <c r="G2442" s="2">
        <v>32142</v>
      </c>
      <c r="H2442" s="2"/>
      <c r="J2442" t="s">
        <v>211</v>
      </c>
      <c r="K2442" t="s">
        <v>5875</v>
      </c>
      <c r="L2442" t="s">
        <v>213</v>
      </c>
      <c r="O2442">
        <v>33</v>
      </c>
      <c r="Q2442" s="2"/>
      <c r="S2442">
        <v>0</v>
      </c>
      <c r="T2442" t="s">
        <v>213</v>
      </c>
      <c r="W2442" t="s">
        <v>214</v>
      </c>
      <c r="X2442">
        <v>0</v>
      </c>
    </row>
    <row r="2443" spans="1:24" x14ac:dyDescent="0.25">
      <c r="A2443">
        <v>3341</v>
      </c>
      <c r="B2443" t="s">
        <v>5876</v>
      </c>
      <c r="C2443" t="s">
        <v>5877</v>
      </c>
      <c r="D2443" t="s">
        <v>1722</v>
      </c>
      <c r="G2443" s="2">
        <v>32142</v>
      </c>
      <c r="H2443" s="2"/>
      <c r="J2443" t="s">
        <v>211</v>
      </c>
      <c r="K2443" t="s">
        <v>5875</v>
      </c>
      <c r="L2443" t="s">
        <v>213</v>
      </c>
      <c r="O2443">
        <v>35</v>
      </c>
      <c r="Q2443" s="2"/>
      <c r="S2443">
        <v>0</v>
      </c>
      <c r="T2443" t="s">
        <v>213</v>
      </c>
      <c r="W2443" t="s">
        <v>214</v>
      </c>
      <c r="X2443">
        <v>0</v>
      </c>
    </row>
    <row r="2444" spans="1:24" x14ac:dyDescent="0.25">
      <c r="A2444">
        <v>3342</v>
      </c>
      <c r="B2444" t="s">
        <v>5878</v>
      </c>
      <c r="C2444" t="s">
        <v>5879</v>
      </c>
      <c r="D2444" t="s">
        <v>1722</v>
      </c>
      <c r="G2444" s="2">
        <v>37591</v>
      </c>
      <c r="H2444" s="2"/>
      <c r="J2444" t="s">
        <v>211</v>
      </c>
      <c r="K2444" t="s">
        <v>5875</v>
      </c>
      <c r="L2444" t="s">
        <v>213</v>
      </c>
      <c r="O2444">
        <v>4548</v>
      </c>
      <c r="Q2444" s="2"/>
      <c r="S2444">
        <v>0</v>
      </c>
      <c r="T2444" t="s">
        <v>213</v>
      </c>
      <c r="W2444" t="s">
        <v>214</v>
      </c>
      <c r="X2444">
        <v>0</v>
      </c>
    </row>
    <row r="2445" spans="1:24" x14ac:dyDescent="0.25">
      <c r="A2445">
        <v>3343</v>
      </c>
      <c r="B2445" t="s">
        <v>5880</v>
      </c>
      <c r="C2445" t="s">
        <v>5881</v>
      </c>
      <c r="D2445" t="s">
        <v>1722</v>
      </c>
      <c r="G2445" s="2">
        <v>37591</v>
      </c>
      <c r="H2445" s="2"/>
      <c r="J2445" t="s">
        <v>211</v>
      </c>
      <c r="K2445" t="s">
        <v>5875</v>
      </c>
      <c r="L2445" t="s">
        <v>213</v>
      </c>
      <c r="O2445">
        <v>4475</v>
      </c>
      <c r="Q2445" s="2"/>
      <c r="S2445">
        <v>0</v>
      </c>
      <c r="T2445" t="s">
        <v>213</v>
      </c>
      <c r="W2445" t="s">
        <v>214</v>
      </c>
      <c r="X2445">
        <v>0</v>
      </c>
    </row>
    <row r="2446" spans="1:24" x14ac:dyDescent="0.25">
      <c r="A2446">
        <v>3402</v>
      </c>
      <c r="B2446" t="s">
        <v>5882</v>
      </c>
      <c r="C2446" t="s">
        <v>5883</v>
      </c>
      <c r="D2446" t="s">
        <v>3973</v>
      </c>
      <c r="G2446" s="2">
        <v>35499</v>
      </c>
      <c r="H2446" s="2"/>
      <c r="I2446" t="s">
        <v>226</v>
      </c>
      <c r="J2446" t="s">
        <v>211</v>
      </c>
      <c r="K2446" t="s">
        <v>4123</v>
      </c>
      <c r="L2446" t="s">
        <v>213</v>
      </c>
      <c r="O2446">
        <v>3386</v>
      </c>
      <c r="Q2446" s="2"/>
      <c r="S2446">
        <v>0</v>
      </c>
      <c r="T2446" t="s">
        <v>213</v>
      </c>
      <c r="W2446" t="s">
        <v>455</v>
      </c>
      <c r="X2446">
        <v>0</v>
      </c>
    </row>
    <row r="2447" spans="1:24" x14ac:dyDescent="0.25">
      <c r="A2447">
        <v>3403</v>
      </c>
      <c r="B2447" t="s">
        <v>5884</v>
      </c>
      <c r="C2447" t="s">
        <v>5885</v>
      </c>
      <c r="D2447" t="s">
        <v>5886</v>
      </c>
      <c r="G2447" s="2">
        <v>35499</v>
      </c>
      <c r="H2447" s="2"/>
      <c r="J2447" t="s">
        <v>211</v>
      </c>
      <c r="K2447" t="s">
        <v>4123</v>
      </c>
      <c r="L2447" t="s">
        <v>213</v>
      </c>
      <c r="O2447">
        <v>3387</v>
      </c>
      <c r="Q2447" s="2"/>
      <c r="S2447">
        <v>0</v>
      </c>
      <c r="T2447" t="s">
        <v>213</v>
      </c>
      <c r="W2447" t="s">
        <v>455</v>
      </c>
      <c r="X2447">
        <v>0</v>
      </c>
    </row>
    <row r="2448" spans="1:24" x14ac:dyDescent="0.25">
      <c r="A2448">
        <v>3404</v>
      </c>
      <c r="B2448" t="s">
        <v>5887</v>
      </c>
      <c r="C2448" t="s">
        <v>5888</v>
      </c>
      <c r="D2448" t="s">
        <v>5889</v>
      </c>
      <c r="G2448" s="2">
        <v>35499</v>
      </c>
      <c r="H2448" s="2"/>
      <c r="J2448" t="s">
        <v>211</v>
      </c>
      <c r="K2448" t="s">
        <v>4123</v>
      </c>
      <c r="L2448" t="s">
        <v>213</v>
      </c>
      <c r="O2448">
        <v>3388</v>
      </c>
      <c r="Q2448" s="2"/>
      <c r="S2448">
        <v>0</v>
      </c>
      <c r="T2448" t="s">
        <v>213</v>
      </c>
      <c r="W2448" t="s">
        <v>455</v>
      </c>
      <c r="X2448">
        <v>0</v>
      </c>
    </row>
    <row r="2449" spans="1:24" x14ac:dyDescent="0.25">
      <c r="A2449">
        <v>3405</v>
      </c>
      <c r="B2449" t="s">
        <v>5890</v>
      </c>
      <c r="C2449" t="s">
        <v>5891</v>
      </c>
      <c r="D2449" t="s">
        <v>5892</v>
      </c>
      <c r="G2449" s="2">
        <v>35499</v>
      </c>
      <c r="H2449" s="2"/>
      <c r="J2449" t="s">
        <v>211</v>
      </c>
      <c r="K2449" t="s">
        <v>4123</v>
      </c>
      <c r="L2449" t="s">
        <v>213</v>
      </c>
      <c r="O2449">
        <v>3391</v>
      </c>
      <c r="Q2449" s="2"/>
      <c r="S2449">
        <v>0</v>
      </c>
      <c r="T2449" t="s">
        <v>213</v>
      </c>
      <c r="W2449" t="s">
        <v>455</v>
      </c>
      <c r="X2449">
        <v>0</v>
      </c>
    </row>
    <row r="2450" spans="1:24" x14ac:dyDescent="0.25">
      <c r="A2450">
        <v>3406</v>
      </c>
      <c r="B2450" t="s">
        <v>5893</v>
      </c>
      <c r="C2450" t="s">
        <v>5894</v>
      </c>
      <c r="D2450" t="s">
        <v>251</v>
      </c>
      <c r="G2450" s="2">
        <v>41416</v>
      </c>
      <c r="H2450" s="2">
        <v>43251</v>
      </c>
      <c r="I2450" t="s">
        <v>226</v>
      </c>
      <c r="J2450" t="s">
        <v>211</v>
      </c>
      <c r="K2450" t="s">
        <v>5895</v>
      </c>
      <c r="L2450" t="s">
        <v>213</v>
      </c>
      <c r="O2450">
        <v>0</v>
      </c>
      <c r="Q2450" s="2"/>
      <c r="S2450">
        <v>0</v>
      </c>
      <c r="T2450" t="s">
        <v>213</v>
      </c>
      <c r="W2450" t="s">
        <v>214</v>
      </c>
      <c r="X2450">
        <v>0</v>
      </c>
    </row>
    <row r="2451" spans="1:24" x14ac:dyDescent="0.25">
      <c r="A2451">
        <v>3407</v>
      </c>
      <c r="B2451" t="s">
        <v>5896</v>
      </c>
      <c r="C2451" t="s">
        <v>5897</v>
      </c>
      <c r="D2451" t="s">
        <v>256</v>
      </c>
      <c r="G2451" s="2">
        <v>41416</v>
      </c>
      <c r="H2451" s="2">
        <v>43251</v>
      </c>
      <c r="I2451" t="s">
        <v>226</v>
      </c>
      <c r="J2451" t="s">
        <v>211</v>
      </c>
      <c r="K2451" t="s">
        <v>5895</v>
      </c>
      <c r="L2451" t="s">
        <v>213</v>
      </c>
      <c r="O2451">
        <v>0</v>
      </c>
      <c r="Q2451" s="2"/>
      <c r="S2451">
        <v>0</v>
      </c>
      <c r="T2451" t="s">
        <v>213</v>
      </c>
      <c r="W2451" t="s">
        <v>214</v>
      </c>
      <c r="X2451">
        <v>0</v>
      </c>
    </row>
    <row r="2452" spans="1:24" x14ac:dyDescent="0.25">
      <c r="A2452">
        <v>3408</v>
      </c>
      <c r="B2452" t="s">
        <v>5898</v>
      </c>
      <c r="C2452" t="s">
        <v>5899</v>
      </c>
      <c r="D2452" t="s">
        <v>210</v>
      </c>
      <c r="G2452" s="2">
        <v>41416</v>
      </c>
      <c r="H2452" s="2">
        <v>43251</v>
      </c>
      <c r="J2452" t="s">
        <v>211</v>
      </c>
      <c r="K2452" t="s">
        <v>5895</v>
      </c>
      <c r="L2452" t="s">
        <v>213</v>
      </c>
      <c r="O2452">
        <v>0</v>
      </c>
      <c r="Q2452" s="2"/>
      <c r="S2452">
        <v>0</v>
      </c>
      <c r="T2452" t="s">
        <v>213</v>
      </c>
      <c r="W2452" t="s">
        <v>214</v>
      </c>
      <c r="X2452">
        <v>0</v>
      </c>
    </row>
    <row r="2453" spans="1:24" x14ac:dyDescent="0.25">
      <c r="A2453">
        <v>3409</v>
      </c>
      <c r="B2453" t="s">
        <v>5900</v>
      </c>
      <c r="C2453" t="s">
        <v>5901</v>
      </c>
      <c r="D2453" t="s">
        <v>241</v>
      </c>
      <c r="G2453" s="2">
        <v>41416</v>
      </c>
      <c r="H2453" s="2">
        <v>43251</v>
      </c>
      <c r="I2453" t="s">
        <v>226</v>
      </c>
      <c r="J2453" t="s">
        <v>211</v>
      </c>
      <c r="K2453" t="s">
        <v>5895</v>
      </c>
      <c r="L2453" t="s">
        <v>213</v>
      </c>
      <c r="O2453">
        <v>0</v>
      </c>
      <c r="Q2453" s="2"/>
      <c r="S2453">
        <v>0</v>
      </c>
      <c r="T2453" t="s">
        <v>213</v>
      </c>
      <c r="W2453" t="s">
        <v>214</v>
      </c>
      <c r="X2453">
        <v>0</v>
      </c>
    </row>
    <row r="2454" spans="1:24" x14ac:dyDescent="0.25">
      <c r="A2454">
        <v>3410</v>
      </c>
      <c r="B2454" t="s">
        <v>5902</v>
      </c>
      <c r="C2454" t="s">
        <v>5903</v>
      </c>
      <c r="D2454" t="s">
        <v>245</v>
      </c>
      <c r="G2454" s="2">
        <v>41416</v>
      </c>
      <c r="H2454" s="2">
        <v>43251</v>
      </c>
      <c r="I2454" t="s">
        <v>226</v>
      </c>
      <c r="J2454" t="s">
        <v>211</v>
      </c>
      <c r="K2454" t="s">
        <v>5895</v>
      </c>
      <c r="L2454" t="s">
        <v>213</v>
      </c>
      <c r="O2454">
        <v>3411</v>
      </c>
      <c r="Q2454" s="2"/>
      <c r="S2454">
        <v>0</v>
      </c>
      <c r="T2454" t="s">
        <v>213</v>
      </c>
      <c r="W2454" t="s">
        <v>214</v>
      </c>
      <c r="X2454">
        <v>0</v>
      </c>
    </row>
    <row r="2455" spans="1:24" x14ac:dyDescent="0.25">
      <c r="A2455">
        <v>3440</v>
      </c>
      <c r="B2455" t="s">
        <v>5904</v>
      </c>
      <c r="C2455" t="s">
        <v>5905</v>
      </c>
      <c r="D2455" t="s">
        <v>285</v>
      </c>
      <c r="G2455" s="2">
        <v>38169</v>
      </c>
      <c r="H2455" s="2">
        <v>41729</v>
      </c>
      <c r="I2455" t="s">
        <v>226</v>
      </c>
      <c r="J2455" t="s">
        <v>211</v>
      </c>
      <c r="K2455" t="s">
        <v>5906</v>
      </c>
      <c r="L2455" t="s">
        <v>213</v>
      </c>
      <c r="O2455">
        <v>0</v>
      </c>
      <c r="Q2455" s="2"/>
      <c r="S2455">
        <v>0</v>
      </c>
      <c r="T2455" t="s">
        <v>213</v>
      </c>
      <c r="W2455" t="s">
        <v>214</v>
      </c>
      <c r="X2455">
        <v>0</v>
      </c>
    </row>
    <row r="2456" spans="1:24" x14ac:dyDescent="0.25">
      <c r="A2456">
        <v>3441</v>
      </c>
      <c r="B2456" t="s">
        <v>5907</v>
      </c>
      <c r="C2456" t="s">
        <v>5908</v>
      </c>
      <c r="D2456" t="s">
        <v>308</v>
      </c>
      <c r="G2456" s="2">
        <v>37257</v>
      </c>
      <c r="H2456" s="2">
        <v>41729</v>
      </c>
      <c r="I2456" t="s">
        <v>218</v>
      </c>
      <c r="J2456" t="s">
        <v>211</v>
      </c>
      <c r="K2456" t="s">
        <v>5906</v>
      </c>
      <c r="L2456" t="s">
        <v>213</v>
      </c>
      <c r="O2456">
        <v>8</v>
      </c>
      <c r="Q2456" s="2"/>
      <c r="S2456">
        <v>0</v>
      </c>
      <c r="T2456" t="s">
        <v>213</v>
      </c>
      <c r="W2456" t="s">
        <v>214</v>
      </c>
      <c r="X2456">
        <v>0</v>
      </c>
    </row>
    <row r="2457" spans="1:24" x14ac:dyDescent="0.25">
      <c r="A2457">
        <v>3442</v>
      </c>
      <c r="B2457" t="s">
        <v>5909</v>
      </c>
      <c r="C2457" t="s">
        <v>5910</v>
      </c>
      <c r="D2457" t="s">
        <v>300</v>
      </c>
      <c r="G2457" s="2">
        <v>38169</v>
      </c>
      <c r="H2457" s="2">
        <v>41729</v>
      </c>
      <c r="I2457" t="s">
        <v>226</v>
      </c>
      <c r="J2457" t="s">
        <v>211</v>
      </c>
      <c r="K2457" t="s">
        <v>5906</v>
      </c>
      <c r="L2457" t="s">
        <v>213</v>
      </c>
      <c r="O2457">
        <v>0</v>
      </c>
      <c r="Q2457" s="2"/>
      <c r="S2457">
        <v>0</v>
      </c>
      <c r="T2457" t="s">
        <v>213</v>
      </c>
      <c r="W2457" t="s">
        <v>214</v>
      </c>
      <c r="X2457">
        <v>0</v>
      </c>
    </row>
    <row r="2458" spans="1:24" x14ac:dyDescent="0.25">
      <c r="A2458">
        <v>3443</v>
      </c>
      <c r="B2458" t="s">
        <v>5911</v>
      </c>
      <c r="C2458" t="s">
        <v>5912</v>
      </c>
      <c r="D2458" t="s">
        <v>217</v>
      </c>
      <c r="G2458" s="2">
        <v>37257</v>
      </c>
      <c r="H2458" s="2">
        <v>41729</v>
      </c>
      <c r="I2458" t="s">
        <v>218</v>
      </c>
      <c r="J2458" t="s">
        <v>211</v>
      </c>
      <c r="K2458" t="s">
        <v>5906</v>
      </c>
      <c r="L2458" t="s">
        <v>213</v>
      </c>
      <c r="O2458">
        <v>0</v>
      </c>
      <c r="Q2458" s="2"/>
      <c r="S2458">
        <v>0</v>
      </c>
      <c r="T2458" t="s">
        <v>213</v>
      </c>
      <c r="W2458" t="s">
        <v>214</v>
      </c>
      <c r="X2458">
        <v>0</v>
      </c>
    </row>
    <row r="2459" spans="1:24" x14ac:dyDescent="0.25">
      <c r="A2459">
        <v>3444</v>
      </c>
      <c r="B2459" t="s">
        <v>5913</v>
      </c>
      <c r="C2459" t="s">
        <v>5914</v>
      </c>
      <c r="D2459" t="s">
        <v>222</v>
      </c>
      <c r="G2459" s="2">
        <v>38169</v>
      </c>
      <c r="H2459" s="2">
        <v>41729</v>
      </c>
      <c r="I2459" t="s">
        <v>218</v>
      </c>
      <c r="J2459" t="s">
        <v>211</v>
      </c>
      <c r="K2459" t="s">
        <v>5906</v>
      </c>
      <c r="L2459" t="s">
        <v>213</v>
      </c>
      <c r="O2459">
        <v>0</v>
      </c>
      <c r="Q2459" s="2"/>
      <c r="S2459">
        <v>0</v>
      </c>
      <c r="T2459" t="s">
        <v>213</v>
      </c>
      <c r="W2459" t="s">
        <v>214</v>
      </c>
      <c r="X2459">
        <v>0</v>
      </c>
    </row>
    <row r="2460" spans="1:24" x14ac:dyDescent="0.25">
      <c r="A2460">
        <v>3445</v>
      </c>
      <c r="B2460" t="s">
        <v>5915</v>
      </c>
      <c r="C2460" t="s">
        <v>5916</v>
      </c>
      <c r="D2460" t="s">
        <v>225</v>
      </c>
      <c r="G2460" s="2">
        <v>37257</v>
      </c>
      <c r="H2460" s="2">
        <v>41729</v>
      </c>
      <c r="I2460" t="s">
        <v>226</v>
      </c>
      <c r="J2460" t="s">
        <v>211</v>
      </c>
      <c r="K2460" t="s">
        <v>5906</v>
      </c>
      <c r="L2460" t="s">
        <v>213</v>
      </c>
      <c r="O2460">
        <v>6</v>
      </c>
      <c r="Q2460" s="2"/>
      <c r="S2460">
        <v>0</v>
      </c>
      <c r="T2460" t="s">
        <v>213</v>
      </c>
      <c r="W2460" t="s">
        <v>214</v>
      </c>
      <c r="X2460">
        <v>0</v>
      </c>
    </row>
    <row r="2461" spans="1:24" x14ac:dyDescent="0.25">
      <c r="A2461">
        <v>3446</v>
      </c>
      <c r="B2461" t="s">
        <v>5917</v>
      </c>
      <c r="C2461" t="s">
        <v>5918</v>
      </c>
      <c r="D2461" t="s">
        <v>229</v>
      </c>
      <c r="G2461" s="2">
        <v>38169</v>
      </c>
      <c r="H2461" s="2">
        <v>41729</v>
      </c>
      <c r="I2461" t="s">
        <v>226</v>
      </c>
      <c r="J2461" t="s">
        <v>211</v>
      </c>
      <c r="K2461" t="s">
        <v>5906</v>
      </c>
      <c r="L2461" t="s">
        <v>213</v>
      </c>
      <c r="O2461">
        <v>0</v>
      </c>
      <c r="Q2461" s="2"/>
      <c r="S2461">
        <v>0</v>
      </c>
      <c r="T2461" t="s">
        <v>213</v>
      </c>
      <c r="W2461" t="s">
        <v>214</v>
      </c>
      <c r="X2461">
        <v>0</v>
      </c>
    </row>
    <row r="2462" spans="1:24" x14ac:dyDescent="0.25">
      <c r="A2462">
        <v>3447</v>
      </c>
      <c r="B2462" t="s">
        <v>5919</v>
      </c>
      <c r="C2462" t="s">
        <v>5920</v>
      </c>
      <c r="D2462" t="s">
        <v>232</v>
      </c>
      <c r="G2462" s="2">
        <v>37257</v>
      </c>
      <c r="H2462" s="2">
        <v>41729</v>
      </c>
      <c r="I2462" t="s">
        <v>226</v>
      </c>
      <c r="J2462" t="s">
        <v>211</v>
      </c>
      <c r="K2462" t="s">
        <v>5906</v>
      </c>
      <c r="L2462" t="s">
        <v>213</v>
      </c>
      <c r="O2462">
        <v>0</v>
      </c>
      <c r="Q2462" s="2"/>
      <c r="S2462">
        <v>0</v>
      </c>
      <c r="T2462" t="s">
        <v>213</v>
      </c>
      <c r="W2462" t="s">
        <v>214</v>
      </c>
      <c r="X2462">
        <v>0</v>
      </c>
    </row>
    <row r="2463" spans="1:24" x14ac:dyDescent="0.25">
      <c r="A2463">
        <v>3448</v>
      </c>
      <c r="B2463" t="s">
        <v>5921</v>
      </c>
      <c r="C2463" t="s">
        <v>5922</v>
      </c>
      <c r="D2463" t="s">
        <v>630</v>
      </c>
      <c r="G2463" s="2">
        <v>38169</v>
      </c>
      <c r="H2463" s="2">
        <v>41729</v>
      </c>
      <c r="I2463" t="s">
        <v>218</v>
      </c>
      <c r="J2463" t="s">
        <v>211</v>
      </c>
      <c r="K2463" t="s">
        <v>5906</v>
      </c>
      <c r="L2463" t="s">
        <v>213</v>
      </c>
      <c r="O2463">
        <v>0</v>
      </c>
      <c r="Q2463" s="2"/>
      <c r="S2463">
        <v>0</v>
      </c>
      <c r="T2463" t="s">
        <v>213</v>
      </c>
      <c r="W2463" t="s">
        <v>214</v>
      </c>
      <c r="X2463">
        <v>0</v>
      </c>
    </row>
    <row r="2464" spans="1:24" x14ac:dyDescent="0.25">
      <c r="A2464">
        <v>3449</v>
      </c>
      <c r="B2464" t="s">
        <v>5923</v>
      </c>
      <c r="C2464" t="s">
        <v>5924</v>
      </c>
      <c r="D2464" t="s">
        <v>294</v>
      </c>
      <c r="G2464" s="2">
        <v>38169</v>
      </c>
      <c r="H2464" s="2">
        <v>41729</v>
      </c>
      <c r="I2464" t="s">
        <v>226</v>
      </c>
      <c r="J2464" t="s">
        <v>211</v>
      </c>
      <c r="K2464" t="s">
        <v>5906</v>
      </c>
      <c r="L2464" t="s">
        <v>213</v>
      </c>
      <c r="O2464">
        <v>0</v>
      </c>
      <c r="Q2464" s="2"/>
      <c r="S2464">
        <v>0</v>
      </c>
      <c r="T2464" t="s">
        <v>213</v>
      </c>
      <c r="W2464" t="s">
        <v>214</v>
      </c>
      <c r="X2464">
        <v>0</v>
      </c>
    </row>
    <row r="2465" spans="1:24" x14ac:dyDescent="0.25">
      <c r="A2465">
        <v>3450</v>
      </c>
      <c r="B2465" t="s">
        <v>5925</v>
      </c>
      <c r="C2465" t="s">
        <v>5926</v>
      </c>
      <c r="D2465" t="s">
        <v>314</v>
      </c>
      <c r="G2465" s="2">
        <v>37257</v>
      </c>
      <c r="H2465" s="2">
        <v>41729</v>
      </c>
      <c r="I2465" t="s">
        <v>226</v>
      </c>
      <c r="J2465" t="s">
        <v>211</v>
      </c>
      <c r="K2465" t="s">
        <v>5906</v>
      </c>
      <c r="L2465" t="s">
        <v>213</v>
      </c>
      <c r="O2465">
        <v>11</v>
      </c>
      <c r="Q2465" s="2"/>
      <c r="S2465">
        <v>0</v>
      </c>
      <c r="T2465" t="s">
        <v>213</v>
      </c>
      <c r="W2465" t="s">
        <v>214</v>
      </c>
      <c r="X2465">
        <v>0</v>
      </c>
    </row>
    <row r="2466" spans="1:24" x14ac:dyDescent="0.25">
      <c r="A2466">
        <v>3451</v>
      </c>
      <c r="B2466" t="s">
        <v>5927</v>
      </c>
      <c r="C2466" t="s">
        <v>5928</v>
      </c>
      <c r="D2466" t="s">
        <v>303</v>
      </c>
      <c r="G2466" s="2">
        <v>38169</v>
      </c>
      <c r="H2466" s="2">
        <v>41729</v>
      </c>
      <c r="I2466" t="s">
        <v>226</v>
      </c>
      <c r="J2466" t="s">
        <v>211</v>
      </c>
      <c r="K2466" t="s">
        <v>5906</v>
      </c>
      <c r="L2466" t="s">
        <v>213</v>
      </c>
      <c r="O2466">
        <v>0</v>
      </c>
      <c r="Q2466" s="2"/>
      <c r="S2466">
        <v>0</v>
      </c>
      <c r="T2466" t="s">
        <v>213</v>
      </c>
      <c r="W2466" t="s">
        <v>214</v>
      </c>
      <c r="X2466">
        <v>0</v>
      </c>
    </row>
    <row r="2467" spans="1:24" x14ac:dyDescent="0.25">
      <c r="A2467">
        <v>3452</v>
      </c>
      <c r="B2467" t="s">
        <v>5929</v>
      </c>
      <c r="C2467" t="s">
        <v>5930</v>
      </c>
      <c r="D2467" t="s">
        <v>333</v>
      </c>
      <c r="G2467" s="2">
        <v>39052</v>
      </c>
      <c r="H2467" s="2">
        <v>41729</v>
      </c>
      <c r="I2467" t="s">
        <v>226</v>
      </c>
      <c r="J2467" t="s">
        <v>211</v>
      </c>
      <c r="K2467" t="s">
        <v>5906</v>
      </c>
      <c r="L2467" t="s">
        <v>213</v>
      </c>
      <c r="O2467">
        <v>0</v>
      </c>
      <c r="Q2467" s="2"/>
      <c r="S2467">
        <v>0</v>
      </c>
      <c r="T2467" t="s">
        <v>213</v>
      </c>
      <c r="W2467" t="s">
        <v>214</v>
      </c>
      <c r="X2467">
        <v>0</v>
      </c>
    </row>
    <row r="2468" spans="1:24" x14ac:dyDescent="0.25">
      <c r="A2468">
        <v>3453</v>
      </c>
      <c r="B2468" t="s">
        <v>5931</v>
      </c>
      <c r="C2468" t="s">
        <v>5932</v>
      </c>
      <c r="D2468" t="s">
        <v>251</v>
      </c>
      <c r="G2468" s="2">
        <v>38169</v>
      </c>
      <c r="H2468" s="2">
        <v>41729</v>
      </c>
      <c r="I2468" t="s">
        <v>226</v>
      </c>
      <c r="J2468" t="s">
        <v>211</v>
      </c>
      <c r="K2468" t="s">
        <v>5906</v>
      </c>
      <c r="L2468" t="s">
        <v>213</v>
      </c>
      <c r="O2468">
        <v>0</v>
      </c>
      <c r="Q2468" s="2"/>
      <c r="S2468">
        <v>0</v>
      </c>
      <c r="T2468" t="s">
        <v>213</v>
      </c>
      <c r="W2468" t="s">
        <v>214</v>
      </c>
      <c r="X2468">
        <v>0</v>
      </c>
    </row>
    <row r="2469" spans="1:24" x14ac:dyDescent="0.25">
      <c r="A2469">
        <v>3454</v>
      </c>
      <c r="B2469" t="s">
        <v>5933</v>
      </c>
      <c r="C2469" t="s">
        <v>5934</v>
      </c>
      <c r="D2469" t="s">
        <v>1880</v>
      </c>
      <c r="G2469" s="2">
        <v>38169</v>
      </c>
      <c r="H2469" s="2">
        <v>41729</v>
      </c>
      <c r="J2469" t="s">
        <v>211</v>
      </c>
      <c r="K2469" t="s">
        <v>5906</v>
      </c>
      <c r="L2469" t="s">
        <v>213</v>
      </c>
      <c r="O2469">
        <v>0</v>
      </c>
      <c r="Q2469" s="2"/>
      <c r="S2469">
        <v>0</v>
      </c>
      <c r="T2469" t="s">
        <v>213</v>
      </c>
      <c r="W2469" t="s">
        <v>214</v>
      </c>
      <c r="X2469">
        <v>0</v>
      </c>
    </row>
    <row r="2470" spans="1:24" x14ac:dyDescent="0.25">
      <c r="A2470">
        <v>3455</v>
      </c>
      <c r="B2470" t="s">
        <v>5935</v>
      </c>
      <c r="C2470" t="s">
        <v>5936</v>
      </c>
      <c r="D2470" t="s">
        <v>245</v>
      </c>
      <c r="G2470" s="2">
        <v>37257</v>
      </c>
      <c r="H2470" s="2">
        <v>41729</v>
      </c>
      <c r="I2470" t="s">
        <v>226</v>
      </c>
      <c r="J2470" t="s">
        <v>211</v>
      </c>
      <c r="K2470" t="s">
        <v>5906</v>
      </c>
      <c r="L2470" t="s">
        <v>213</v>
      </c>
      <c r="O2470">
        <v>35</v>
      </c>
      <c r="Q2470" s="2"/>
      <c r="S2470">
        <v>0</v>
      </c>
      <c r="T2470" t="s">
        <v>213</v>
      </c>
      <c r="W2470" t="s">
        <v>214</v>
      </c>
      <c r="X2470">
        <v>0</v>
      </c>
    </row>
    <row r="2471" spans="1:24" x14ac:dyDescent="0.25">
      <c r="A2471">
        <v>3456</v>
      </c>
      <c r="B2471" t="s">
        <v>5937</v>
      </c>
      <c r="C2471" t="s">
        <v>5938</v>
      </c>
      <c r="D2471" t="s">
        <v>412</v>
      </c>
      <c r="G2471" s="2">
        <v>37257</v>
      </c>
      <c r="H2471" s="2">
        <v>41729</v>
      </c>
      <c r="I2471" t="s">
        <v>226</v>
      </c>
      <c r="J2471" t="s">
        <v>211</v>
      </c>
      <c r="K2471" t="s">
        <v>5906</v>
      </c>
      <c r="L2471" t="s">
        <v>213</v>
      </c>
      <c r="O2471">
        <v>1044</v>
      </c>
      <c r="Q2471" s="2"/>
      <c r="S2471">
        <v>0</v>
      </c>
      <c r="T2471" t="s">
        <v>213</v>
      </c>
      <c r="W2471" t="s">
        <v>214</v>
      </c>
      <c r="X2471">
        <v>0</v>
      </c>
    </row>
    <row r="2472" spans="1:24" x14ac:dyDescent="0.25">
      <c r="A2472">
        <v>3457</v>
      </c>
      <c r="B2472" t="s">
        <v>5939</v>
      </c>
      <c r="C2472" t="s">
        <v>5940</v>
      </c>
      <c r="D2472" t="s">
        <v>720</v>
      </c>
      <c r="G2472" s="2">
        <v>37257</v>
      </c>
      <c r="H2472" s="2">
        <v>41729</v>
      </c>
      <c r="I2472" t="s">
        <v>226</v>
      </c>
      <c r="J2472" t="s">
        <v>211</v>
      </c>
      <c r="K2472" t="s">
        <v>5906</v>
      </c>
      <c r="L2472" t="s">
        <v>213</v>
      </c>
      <c r="O2472">
        <v>274</v>
      </c>
      <c r="Q2472" s="2"/>
      <c r="S2472">
        <v>0</v>
      </c>
      <c r="T2472" t="s">
        <v>213</v>
      </c>
      <c r="W2472" t="s">
        <v>214</v>
      </c>
      <c r="X2472">
        <v>0</v>
      </c>
    </row>
    <row r="2473" spans="1:24" x14ac:dyDescent="0.25">
      <c r="A2473">
        <v>3458</v>
      </c>
      <c r="B2473" t="s">
        <v>5941</v>
      </c>
      <c r="C2473" t="s">
        <v>5942</v>
      </c>
      <c r="D2473" t="s">
        <v>248</v>
      </c>
      <c r="G2473" s="2">
        <v>38169</v>
      </c>
      <c r="H2473" s="2">
        <v>41729</v>
      </c>
      <c r="I2473" t="s">
        <v>226</v>
      </c>
      <c r="J2473" t="s">
        <v>211</v>
      </c>
      <c r="K2473" t="s">
        <v>5906</v>
      </c>
      <c r="L2473" t="s">
        <v>213</v>
      </c>
      <c r="O2473">
        <v>0</v>
      </c>
      <c r="Q2473" s="2"/>
      <c r="S2473">
        <v>0</v>
      </c>
      <c r="T2473" t="s">
        <v>213</v>
      </c>
      <c r="W2473" t="s">
        <v>214</v>
      </c>
      <c r="X2473">
        <v>0</v>
      </c>
    </row>
    <row r="2474" spans="1:24" x14ac:dyDescent="0.25">
      <c r="A2474">
        <v>3459</v>
      </c>
      <c r="B2474" t="s">
        <v>5943</v>
      </c>
      <c r="C2474" t="s">
        <v>5944</v>
      </c>
      <c r="D2474" t="s">
        <v>256</v>
      </c>
      <c r="G2474" s="2">
        <v>38169</v>
      </c>
      <c r="H2474" s="2">
        <v>41729</v>
      </c>
      <c r="I2474" t="s">
        <v>226</v>
      </c>
      <c r="J2474" t="s">
        <v>211</v>
      </c>
      <c r="K2474" t="s">
        <v>5906</v>
      </c>
      <c r="L2474" t="s">
        <v>213</v>
      </c>
      <c r="O2474">
        <v>0</v>
      </c>
      <c r="Q2474" s="2"/>
      <c r="S2474">
        <v>0</v>
      </c>
      <c r="T2474" t="s">
        <v>213</v>
      </c>
      <c r="W2474" t="s">
        <v>214</v>
      </c>
      <c r="X2474">
        <v>0</v>
      </c>
    </row>
    <row r="2475" spans="1:24" x14ac:dyDescent="0.25">
      <c r="A2475">
        <v>3460</v>
      </c>
      <c r="B2475" t="s">
        <v>5945</v>
      </c>
      <c r="C2475" t="s">
        <v>5946</v>
      </c>
      <c r="D2475" t="s">
        <v>1875</v>
      </c>
      <c r="G2475" s="2">
        <v>38169</v>
      </c>
      <c r="H2475" s="2">
        <v>41729</v>
      </c>
      <c r="J2475" t="s">
        <v>211</v>
      </c>
      <c r="K2475" t="s">
        <v>5906</v>
      </c>
      <c r="L2475" t="s">
        <v>213</v>
      </c>
      <c r="O2475">
        <v>0</v>
      </c>
      <c r="Q2475" s="2"/>
      <c r="S2475">
        <v>0</v>
      </c>
      <c r="T2475" t="s">
        <v>213</v>
      </c>
      <c r="W2475" t="s">
        <v>214</v>
      </c>
      <c r="X2475">
        <v>0</v>
      </c>
    </row>
    <row r="2476" spans="1:24" x14ac:dyDescent="0.25">
      <c r="A2476">
        <v>3461</v>
      </c>
      <c r="B2476" t="s">
        <v>5947</v>
      </c>
      <c r="C2476" t="s">
        <v>5948</v>
      </c>
      <c r="D2476" t="s">
        <v>241</v>
      </c>
      <c r="G2476" s="2">
        <v>37257</v>
      </c>
      <c r="H2476" s="2">
        <v>41729</v>
      </c>
      <c r="I2476" t="s">
        <v>226</v>
      </c>
      <c r="J2476" t="s">
        <v>211</v>
      </c>
      <c r="K2476" t="s">
        <v>5906</v>
      </c>
      <c r="L2476" t="s">
        <v>213</v>
      </c>
      <c r="M2476" t="s">
        <v>272</v>
      </c>
      <c r="O2476">
        <v>0</v>
      </c>
      <c r="Q2476" s="2"/>
      <c r="S2476">
        <v>0</v>
      </c>
      <c r="T2476" t="s">
        <v>213</v>
      </c>
      <c r="W2476" t="s">
        <v>214</v>
      </c>
      <c r="X2476">
        <v>0</v>
      </c>
    </row>
    <row r="2477" spans="1:24" x14ac:dyDescent="0.25">
      <c r="A2477">
        <v>3462</v>
      </c>
      <c r="B2477" t="s">
        <v>5949</v>
      </c>
      <c r="C2477" t="s">
        <v>5950</v>
      </c>
      <c r="D2477" t="s">
        <v>656</v>
      </c>
      <c r="G2477" s="2">
        <v>38169</v>
      </c>
      <c r="H2477" s="2">
        <v>41729</v>
      </c>
      <c r="I2477" t="s">
        <v>226</v>
      </c>
      <c r="J2477" t="s">
        <v>211</v>
      </c>
      <c r="K2477" t="s">
        <v>5906</v>
      </c>
      <c r="L2477" t="s">
        <v>213</v>
      </c>
      <c r="O2477">
        <v>0</v>
      </c>
      <c r="Q2477" s="2"/>
      <c r="S2477">
        <v>0</v>
      </c>
      <c r="T2477" t="s">
        <v>213</v>
      </c>
      <c r="W2477" t="s">
        <v>214</v>
      </c>
      <c r="X2477">
        <v>0</v>
      </c>
    </row>
    <row r="2478" spans="1:24" x14ac:dyDescent="0.25">
      <c r="A2478">
        <v>3463</v>
      </c>
      <c r="B2478" t="s">
        <v>5951</v>
      </c>
      <c r="C2478" t="s">
        <v>5952</v>
      </c>
      <c r="D2478" t="s">
        <v>311</v>
      </c>
      <c r="G2478" s="2">
        <v>37257</v>
      </c>
      <c r="H2478" s="2">
        <v>41729</v>
      </c>
      <c r="I2478" t="s">
        <v>226</v>
      </c>
      <c r="J2478" t="s">
        <v>211</v>
      </c>
      <c r="K2478" t="s">
        <v>5906</v>
      </c>
      <c r="L2478" t="s">
        <v>213</v>
      </c>
      <c r="O2478">
        <v>1514</v>
      </c>
      <c r="Q2478" s="2"/>
      <c r="S2478">
        <v>0</v>
      </c>
      <c r="T2478" t="s">
        <v>213</v>
      </c>
      <c r="W2478" t="s">
        <v>214</v>
      </c>
      <c r="X2478">
        <v>0</v>
      </c>
    </row>
    <row r="2479" spans="1:24" x14ac:dyDescent="0.25">
      <c r="A2479">
        <v>3464</v>
      </c>
      <c r="B2479" t="s">
        <v>5953</v>
      </c>
      <c r="C2479" t="s">
        <v>5954</v>
      </c>
      <c r="D2479" t="s">
        <v>297</v>
      </c>
      <c r="G2479" s="2">
        <v>38169</v>
      </c>
      <c r="H2479" s="2">
        <v>41729</v>
      </c>
      <c r="I2479" t="s">
        <v>226</v>
      </c>
      <c r="J2479" t="s">
        <v>211</v>
      </c>
      <c r="K2479" t="s">
        <v>5906</v>
      </c>
      <c r="L2479" t="s">
        <v>213</v>
      </c>
      <c r="O2479">
        <v>0</v>
      </c>
      <c r="Q2479" s="2"/>
      <c r="S2479">
        <v>0</v>
      </c>
      <c r="T2479" t="s">
        <v>213</v>
      </c>
      <c r="W2479" t="s">
        <v>214</v>
      </c>
      <c r="X2479">
        <v>0</v>
      </c>
    </row>
    <row r="2480" spans="1:24" x14ac:dyDescent="0.25">
      <c r="A2480">
        <v>3465</v>
      </c>
      <c r="B2480" t="s">
        <v>5955</v>
      </c>
      <c r="C2480" t="s">
        <v>5956</v>
      </c>
      <c r="D2480" t="s">
        <v>338</v>
      </c>
      <c r="G2480" s="2">
        <v>37257</v>
      </c>
      <c r="H2480" s="2">
        <v>41729</v>
      </c>
      <c r="I2480" t="s">
        <v>226</v>
      </c>
      <c r="J2480" t="s">
        <v>211</v>
      </c>
      <c r="K2480" t="s">
        <v>5906</v>
      </c>
      <c r="L2480" t="s">
        <v>213</v>
      </c>
      <c r="O2480">
        <v>0</v>
      </c>
      <c r="Q2480" s="2"/>
      <c r="S2480">
        <v>0</v>
      </c>
      <c r="T2480" t="s">
        <v>213</v>
      </c>
      <c r="W2480" t="s">
        <v>214</v>
      </c>
      <c r="X2480">
        <v>0</v>
      </c>
    </row>
    <row r="2481" spans="1:24" x14ac:dyDescent="0.25">
      <c r="A2481">
        <v>3472</v>
      </c>
      <c r="B2481" t="s">
        <v>5957</v>
      </c>
      <c r="C2481" t="s">
        <v>5958</v>
      </c>
      <c r="D2481" t="s">
        <v>2500</v>
      </c>
      <c r="F2481" t="s">
        <v>5959</v>
      </c>
      <c r="G2481" s="2">
        <v>38777</v>
      </c>
      <c r="H2481" s="2"/>
      <c r="J2481" t="s">
        <v>211</v>
      </c>
      <c r="K2481" t="s">
        <v>1320</v>
      </c>
      <c r="L2481" t="s">
        <v>213</v>
      </c>
      <c r="M2481" t="s">
        <v>5960</v>
      </c>
      <c r="O2481">
        <v>0</v>
      </c>
      <c r="Q2481" s="2"/>
      <c r="S2481">
        <v>0</v>
      </c>
      <c r="T2481" t="s">
        <v>213</v>
      </c>
      <c r="W2481" t="s">
        <v>214</v>
      </c>
      <c r="X2481">
        <v>0</v>
      </c>
    </row>
    <row r="2482" spans="1:24" x14ac:dyDescent="0.25">
      <c r="A2482">
        <v>3473</v>
      </c>
      <c r="B2482" t="s">
        <v>5961</v>
      </c>
      <c r="C2482" t="s">
        <v>5962</v>
      </c>
      <c r="D2482" t="s">
        <v>2503</v>
      </c>
      <c r="F2482" t="s">
        <v>5963</v>
      </c>
      <c r="G2482" s="2">
        <v>38777</v>
      </c>
      <c r="H2482" s="2"/>
      <c r="J2482" t="s">
        <v>211</v>
      </c>
      <c r="K2482" t="s">
        <v>1320</v>
      </c>
      <c r="L2482" t="s">
        <v>213</v>
      </c>
      <c r="M2482" t="s">
        <v>5964</v>
      </c>
      <c r="O2482">
        <v>0</v>
      </c>
      <c r="Q2482" s="2"/>
      <c r="S2482">
        <v>0</v>
      </c>
      <c r="T2482" t="s">
        <v>213</v>
      </c>
      <c r="W2482" t="s">
        <v>214</v>
      </c>
      <c r="X2482">
        <v>0</v>
      </c>
    </row>
    <row r="2483" spans="1:24" x14ac:dyDescent="0.25">
      <c r="A2483">
        <v>3474</v>
      </c>
      <c r="B2483" t="s">
        <v>5965</v>
      </c>
      <c r="C2483" t="s">
        <v>5966</v>
      </c>
      <c r="D2483" t="s">
        <v>2506</v>
      </c>
      <c r="F2483" t="s">
        <v>5967</v>
      </c>
      <c r="G2483" s="2">
        <v>38777</v>
      </c>
      <c r="H2483" s="2">
        <v>44441</v>
      </c>
      <c r="J2483" t="s">
        <v>211</v>
      </c>
      <c r="K2483" t="s">
        <v>1320</v>
      </c>
      <c r="L2483" t="s">
        <v>213</v>
      </c>
      <c r="M2483" t="s">
        <v>5968</v>
      </c>
      <c r="O2483">
        <v>0</v>
      </c>
      <c r="Q2483" s="2"/>
      <c r="S2483">
        <v>0</v>
      </c>
      <c r="T2483" t="s">
        <v>213</v>
      </c>
      <c r="W2483" t="s">
        <v>214</v>
      </c>
      <c r="X2483">
        <v>0</v>
      </c>
    </row>
    <row r="2484" spans="1:24" x14ac:dyDescent="0.25">
      <c r="A2484">
        <v>3475</v>
      </c>
      <c r="B2484" t="s">
        <v>5969</v>
      </c>
      <c r="C2484" t="s">
        <v>5970</v>
      </c>
      <c r="D2484" t="s">
        <v>2503</v>
      </c>
      <c r="F2484" t="s">
        <v>5971</v>
      </c>
      <c r="G2484" s="2">
        <v>39539</v>
      </c>
      <c r="H2484" s="2"/>
      <c r="J2484" t="s">
        <v>211</v>
      </c>
      <c r="K2484" t="s">
        <v>1283</v>
      </c>
      <c r="L2484" t="s">
        <v>213</v>
      </c>
      <c r="O2484">
        <v>0</v>
      </c>
      <c r="Q2484" s="2"/>
      <c r="S2484">
        <v>0</v>
      </c>
      <c r="T2484" t="s">
        <v>213</v>
      </c>
      <c r="W2484" t="s">
        <v>214</v>
      </c>
      <c r="X2484">
        <v>0</v>
      </c>
    </row>
    <row r="2485" spans="1:24" x14ac:dyDescent="0.25">
      <c r="A2485">
        <v>3499</v>
      </c>
      <c r="B2485" t="s">
        <v>5972</v>
      </c>
      <c r="C2485" t="s">
        <v>5973</v>
      </c>
      <c r="D2485" t="s">
        <v>343</v>
      </c>
      <c r="G2485" s="2">
        <v>41060</v>
      </c>
      <c r="H2485" s="2"/>
      <c r="I2485" t="s">
        <v>226</v>
      </c>
      <c r="J2485" t="s">
        <v>2278</v>
      </c>
      <c r="K2485" t="s">
        <v>968</v>
      </c>
      <c r="L2485" t="s">
        <v>213</v>
      </c>
      <c r="M2485" t="s">
        <v>5974</v>
      </c>
      <c r="O2485">
        <v>0</v>
      </c>
      <c r="P2485" t="s">
        <v>5975</v>
      </c>
      <c r="Q2485" s="2"/>
      <c r="S2485">
        <v>0</v>
      </c>
      <c r="T2485" t="s">
        <v>900</v>
      </c>
      <c r="U2485" t="s">
        <v>16025</v>
      </c>
      <c r="V2485" t="s">
        <v>16027</v>
      </c>
      <c r="W2485" t="s">
        <v>455</v>
      </c>
      <c r="X2485">
        <v>0</v>
      </c>
    </row>
    <row r="2486" spans="1:24" x14ac:dyDescent="0.25">
      <c r="A2486">
        <v>3500</v>
      </c>
      <c r="B2486" t="s">
        <v>5976</v>
      </c>
      <c r="C2486" t="s">
        <v>5977</v>
      </c>
      <c r="D2486" t="s">
        <v>5886</v>
      </c>
      <c r="G2486" s="2">
        <v>41061</v>
      </c>
      <c r="H2486" s="2">
        <v>46173</v>
      </c>
      <c r="I2486" t="s">
        <v>226</v>
      </c>
      <c r="J2486" t="s">
        <v>211</v>
      </c>
      <c r="K2486" t="s">
        <v>3974</v>
      </c>
      <c r="L2486" t="s">
        <v>213</v>
      </c>
      <c r="O2486">
        <v>3499</v>
      </c>
      <c r="Q2486" s="2"/>
      <c r="S2486">
        <v>0</v>
      </c>
      <c r="T2486" t="s">
        <v>213</v>
      </c>
      <c r="W2486" t="s">
        <v>455</v>
      </c>
      <c r="X2486">
        <v>0</v>
      </c>
    </row>
    <row r="2487" spans="1:24" x14ac:dyDescent="0.25">
      <c r="A2487">
        <v>3508</v>
      </c>
      <c r="B2487" t="s">
        <v>5978</v>
      </c>
      <c r="C2487" t="s">
        <v>5979</v>
      </c>
      <c r="D2487" t="s">
        <v>245</v>
      </c>
      <c r="G2487" s="2">
        <v>40118</v>
      </c>
      <c r="H2487" s="2">
        <v>44227</v>
      </c>
      <c r="I2487" t="s">
        <v>226</v>
      </c>
      <c r="J2487" t="s">
        <v>211</v>
      </c>
      <c r="K2487" t="s">
        <v>5980</v>
      </c>
      <c r="L2487" t="s">
        <v>213</v>
      </c>
      <c r="O2487">
        <v>1451</v>
      </c>
      <c r="Q2487" s="2"/>
      <c r="S2487">
        <v>0</v>
      </c>
      <c r="T2487" t="s">
        <v>213</v>
      </c>
      <c r="W2487" t="s">
        <v>214</v>
      </c>
      <c r="X2487">
        <v>0</v>
      </c>
    </row>
    <row r="2488" spans="1:24" x14ac:dyDescent="0.25">
      <c r="A2488">
        <v>3509</v>
      </c>
      <c r="B2488" t="s">
        <v>5981</v>
      </c>
      <c r="C2488" t="s">
        <v>5982</v>
      </c>
      <c r="D2488" t="s">
        <v>241</v>
      </c>
      <c r="E2488" t="s">
        <v>5983</v>
      </c>
      <c r="F2488" t="s">
        <v>5984</v>
      </c>
      <c r="G2488" s="2">
        <v>40118</v>
      </c>
      <c r="H2488" s="2">
        <v>44227</v>
      </c>
      <c r="I2488" t="s">
        <v>226</v>
      </c>
      <c r="J2488" t="s">
        <v>211</v>
      </c>
      <c r="K2488" t="s">
        <v>5980</v>
      </c>
      <c r="L2488" t="s">
        <v>213</v>
      </c>
      <c r="O2488">
        <v>0</v>
      </c>
      <c r="Q2488" s="2"/>
      <c r="S2488">
        <v>0</v>
      </c>
      <c r="T2488" t="s">
        <v>213</v>
      </c>
      <c r="W2488" t="s">
        <v>214</v>
      </c>
      <c r="X2488">
        <v>0</v>
      </c>
    </row>
    <row r="2489" spans="1:24" x14ac:dyDescent="0.25">
      <c r="A2489">
        <v>3511</v>
      </c>
      <c r="B2489" t="s">
        <v>5985</v>
      </c>
      <c r="C2489" t="s">
        <v>5986</v>
      </c>
      <c r="D2489" t="s">
        <v>256</v>
      </c>
      <c r="G2489" s="2">
        <v>41579</v>
      </c>
      <c r="H2489" s="2">
        <v>44227</v>
      </c>
      <c r="I2489" t="s">
        <v>226</v>
      </c>
      <c r="J2489" t="s">
        <v>211</v>
      </c>
      <c r="K2489" t="s">
        <v>5980</v>
      </c>
      <c r="L2489" t="s">
        <v>213</v>
      </c>
      <c r="O2489">
        <v>0</v>
      </c>
      <c r="Q2489" s="2"/>
      <c r="S2489">
        <v>0</v>
      </c>
      <c r="T2489" t="s">
        <v>213</v>
      </c>
      <c r="W2489" t="s">
        <v>214</v>
      </c>
      <c r="X2489">
        <v>0</v>
      </c>
    </row>
    <row r="2490" spans="1:24" x14ac:dyDescent="0.25">
      <c r="A2490">
        <v>3512</v>
      </c>
      <c r="B2490" t="s">
        <v>5987</v>
      </c>
      <c r="C2490" t="s">
        <v>5988</v>
      </c>
      <c r="D2490" t="s">
        <v>210</v>
      </c>
      <c r="G2490" s="2">
        <v>41579</v>
      </c>
      <c r="H2490" s="2">
        <v>44227</v>
      </c>
      <c r="J2490" t="s">
        <v>211</v>
      </c>
      <c r="K2490" t="s">
        <v>5980</v>
      </c>
      <c r="L2490" t="s">
        <v>213</v>
      </c>
      <c r="O2490">
        <v>0</v>
      </c>
      <c r="Q2490" s="2"/>
      <c r="S2490">
        <v>0</v>
      </c>
      <c r="T2490" t="s">
        <v>213</v>
      </c>
      <c r="W2490" t="s">
        <v>214</v>
      </c>
      <c r="X2490">
        <v>0</v>
      </c>
    </row>
    <row r="2491" spans="1:24" x14ac:dyDescent="0.25">
      <c r="A2491">
        <v>3513</v>
      </c>
      <c r="B2491" t="s">
        <v>5989</v>
      </c>
      <c r="C2491" t="s">
        <v>5990</v>
      </c>
      <c r="D2491" t="s">
        <v>412</v>
      </c>
      <c r="G2491" s="2">
        <v>41579</v>
      </c>
      <c r="H2491" s="2">
        <v>44227</v>
      </c>
      <c r="I2491" t="s">
        <v>226</v>
      </c>
      <c r="J2491" t="s">
        <v>211</v>
      </c>
      <c r="K2491" t="s">
        <v>5980</v>
      </c>
      <c r="L2491" t="s">
        <v>213</v>
      </c>
      <c r="O2491">
        <v>3507</v>
      </c>
      <c r="Q2491" s="2"/>
      <c r="S2491">
        <v>0</v>
      </c>
      <c r="T2491" t="s">
        <v>213</v>
      </c>
      <c r="W2491" t="s">
        <v>214</v>
      </c>
      <c r="X2491">
        <v>0</v>
      </c>
    </row>
    <row r="2492" spans="1:24" x14ac:dyDescent="0.25">
      <c r="A2492">
        <v>3517</v>
      </c>
      <c r="B2492" t="s">
        <v>5991</v>
      </c>
      <c r="C2492" t="s">
        <v>5992</v>
      </c>
      <c r="D2492" t="s">
        <v>241</v>
      </c>
      <c r="G2492" s="2">
        <v>41244</v>
      </c>
      <c r="H2492" s="2">
        <v>43251</v>
      </c>
      <c r="I2492" t="s">
        <v>226</v>
      </c>
      <c r="J2492" t="s">
        <v>211</v>
      </c>
      <c r="K2492" t="s">
        <v>5993</v>
      </c>
      <c r="L2492" t="s">
        <v>213</v>
      </c>
      <c r="O2492">
        <v>0</v>
      </c>
      <c r="Q2492" s="2"/>
      <c r="S2492">
        <v>0</v>
      </c>
      <c r="T2492" t="s">
        <v>213</v>
      </c>
      <c r="W2492" t="s">
        <v>214</v>
      </c>
      <c r="X2492">
        <v>0</v>
      </c>
    </row>
    <row r="2493" spans="1:24" x14ac:dyDescent="0.25">
      <c r="A2493">
        <v>3518</v>
      </c>
      <c r="B2493" t="s">
        <v>5994</v>
      </c>
      <c r="C2493" t="s">
        <v>5995</v>
      </c>
      <c r="D2493" t="s">
        <v>245</v>
      </c>
      <c r="G2493" s="2">
        <v>41244</v>
      </c>
      <c r="H2493" s="2">
        <v>43251</v>
      </c>
      <c r="I2493" t="s">
        <v>226</v>
      </c>
      <c r="J2493" t="s">
        <v>211</v>
      </c>
      <c r="K2493" t="s">
        <v>5993</v>
      </c>
      <c r="L2493" t="s">
        <v>213</v>
      </c>
      <c r="O2493">
        <v>36</v>
      </c>
      <c r="Q2493" s="2"/>
      <c r="S2493">
        <v>0</v>
      </c>
      <c r="T2493" t="s">
        <v>213</v>
      </c>
      <c r="W2493" t="s">
        <v>214</v>
      </c>
      <c r="X2493">
        <v>0</v>
      </c>
    </row>
    <row r="2494" spans="1:24" x14ac:dyDescent="0.25">
      <c r="A2494">
        <v>3532</v>
      </c>
      <c r="B2494" t="s">
        <v>5996</v>
      </c>
      <c r="C2494" t="s">
        <v>5997</v>
      </c>
      <c r="D2494" t="s">
        <v>245</v>
      </c>
      <c r="F2494" t="s">
        <v>5998</v>
      </c>
      <c r="G2494" s="2">
        <v>35582</v>
      </c>
      <c r="H2494" s="2"/>
      <c r="I2494" t="s">
        <v>226</v>
      </c>
      <c r="J2494" t="s">
        <v>211</v>
      </c>
      <c r="K2494" t="s">
        <v>5999</v>
      </c>
      <c r="L2494" t="s">
        <v>213</v>
      </c>
      <c r="O2494">
        <v>3507</v>
      </c>
      <c r="Q2494" s="2"/>
      <c r="S2494">
        <v>0</v>
      </c>
      <c r="T2494" t="s">
        <v>213</v>
      </c>
      <c r="W2494" t="s">
        <v>214</v>
      </c>
      <c r="X2494">
        <v>0</v>
      </c>
    </row>
    <row r="2495" spans="1:24" x14ac:dyDescent="0.25">
      <c r="A2495">
        <v>3533</v>
      </c>
      <c r="B2495" t="s">
        <v>6000</v>
      </c>
      <c r="C2495" t="s">
        <v>6001</v>
      </c>
      <c r="D2495" t="s">
        <v>412</v>
      </c>
      <c r="G2495" s="2">
        <v>35582</v>
      </c>
      <c r="H2495" s="2"/>
      <c r="I2495" t="s">
        <v>226</v>
      </c>
      <c r="J2495" t="s">
        <v>211</v>
      </c>
      <c r="K2495" t="s">
        <v>5999</v>
      </c>
      <c r="L2495" t="s">
        <v>213</v>
      </c>
      <c r="O2495">
        <v>1451</v>
      </c>
      <c r="Q2495" s="2"/>
      <c r="S2495">
        <v>0</v>
      </c>
      <c r="T2495" t="s">
        <v>213</v>
      </c>
      <c r="W2495" t="s">
        <v>214</v>
      </c>
      <c r="X2495">
        <v>0</v>
      </c>
    </row>
    <row r="2496" spans="1:24" x14ac:dyDescent="0.25">
      <c r="A2496">
        <v>3673</v>
      </c>
      <c r="B2496" t="s">
        <v>6002</v>
      </c>
      <c r="C2496" t="s">
        <v>6003</v>
      </c>
      <c r="D2496" t="s">
        <v>245</v>
      </c>
      <c r="G2496" s="2">
        <v>41646</v>
      </c>
      <c r="H2496" s="2">
        <v>42004</v>
      </c>
      <c r="I2496" t="s">
        <v>226</v>
      </c>
      <c r="J2496" t="s">
        <v>211</v>
      </c>
      <c r="K2496" t="s">
        <v>5864</v>
      </c>
      <c r="L2496" t="s">
        <v>213</v>
      </c>
      <c r="O2496">
        <v>1463</v>
      </c>
      <c r="Q2496" s="2"/>
      <c r="S2496">
        <v>0</v>
      </c>
      <c r="T2496" t="s">
        <v>213</v>
      </c>
      <c r="W2496" t="s">
        <v>214</v>
      </c>
      <c r="X2496">
        <v>0</v>
      </c>
    </row>
    <row r="2497" spans="1:24" x14ac:dyDescent="0.25">
      <c r="A2497">
        <v>3674</v>
      </c>
      <c r="B2497" t="s">
        <v>6004</v>
      </c>
      <c r="C2497" t="s">
        <v>6005</v>
      </c>
      <c r="D2497" t="s">
        <v>256</v>
      </c>
      <c r="G2497" s="2">
        <v>41646</v>
      </c>
      <c r="H2497" s="2">
        <v>42004</v>
      </c>
      <c r="I2497" t="s">
        <v>226</v>
      </c>
      <c r="J2497" t="s">
        <v>211</v>
      </c>
      <c r="K2497" t="s">
        <v>5864</v>
      </c>
      <c r="L2497" t="s">
        <v>213</v>
      </c>
      <c r="O2497">
        <v>0</v>
      </c>
      <c r="Q2497" s="2"/>
      <c r="S2497">
        <v>0</v>
      </c>
      <c r="T2497" t="s">
        <v>213</v>
      </c>
      <c r="W2497" t="s">
        <v>214</v>
      </c>
      <c r="X2497">
        <v>0</v>
      </c>
    </row>
    <row r="2498" spans="1:24" x14ac:dyDescent="0.25">
      <c r="A2498">
        <v>3675</v>
      </c>
      <c r="B2498" t="s">
        <v>6006</v>
      </c>
      <c r="C2498" t="s">
        <v>6007</v>
      </c>
      <c r="D2498" t="s">
        <v>210</v>
      </c>
      <c r="G2498" s="2">
        <v>41646</v>
      </c>
      <c r="H2498" s="2">
        <v>42004</v>
      </c>
      <c r="J2498" t="s">
        <v>211</v>
      </c>
      <c r="K2498" t="s">
        <v>5864</v>
      </c>
      <c r="L2498" t="s">
        <v>213</v>
      </c>
      <c r="O2498">
        <v>0</v>
      </c>
      <c r="Q2498" s="2"/>
      <c r="S2498">
        <v>0</v>
      </c>
      <c r="T2498" t="s">
        <v>213</v>
      </c>
      <c r="W2498" t="s">
        <v>214</v>
      </c>
      <c r="X2498">
        <v>0</v>
      </c>
    </row>
    <row r="2499" spans="1:24" x14ac:dyDescent="0.25">
      <c r="A2499">
        <v>3676</v>
      </c>
      <c r="B2499" t="s">
        <v>6008</v>
      </c>
      <c r="C2499" t="s">
        <v>6009</v>
      </c>
      <c r="D2499" t="s">
        <v>241</v>
      </c>
      <c r="G2499" s="2">
        <v>41646</v>
      </c>
      <c r="H2499" s="2">
        <v>42004</v>
      </c>
      <c r="I2499" t="s">
        <v>226</v>
      </c>
      <c r="J2499" t="s">
        <v>211</v>
      </c>
      <c r="K2499" t="s">
        <v>5864</v>
      </c>
      <c r="L2499" t="s">
        <v>213</v>
      </c>
      <c r="O2499">
        <v>0</v>
      </c>
      <c r="Q2499" s="2"/>
      <c r="S2499">
        <v>0</v>
      </c>
      <c r="T2499" t="s">
        <v>213</v>
      </c>
      <c r="W2499" t="s">
        <v>214</v>
      </c>
      <c r="X2499">
        <v>0</v>
      </c>
    </row>
    <row r="2500" spans="1:24" x14ac:dyDescent="0.25">
      <c r="A2500">
        <v>3677</v>
      </c>
      <c r="B2500" t="s">
        <v>6010</v>
      </c>
      <c r="C2500" t="s">
        <v>6011</v>
      </c>
      <c r="D2500" t="s">
        <v>251</v>
      </c>
      <c r="G2500" s="2">
        <v>43101</v>
      </c>
      <c r="H2500" s="2">
        <v>43555</v>
      </c>
      <c r="I2500" t="s">
        <v>226</v>
      </c>
      <c r="J2500" t="s">
        <v>211</v>
      </c>
      <c r="K2500" t="s">
        <v>6012</v>
      </c>
      <c r="L2500" t="s">
        <v>213</v>
      </c>
      <c r="O2500">
        <v>0</v>
      </c>
      <c r="Q2500" s="2">
        <v>41646</v>
      </c>
      <c r="S2500">
        <v>0</v>
      </c>
      <c r="T2500" t="s">
        <v>213</v>
      </c>
      <c r="W2500" t="s">
        <v>214</v>
      </c>
      <c r="X2500">
        <v>0</v>
      </c>
    </row>
    <row r="2501" spans="1:24" x14ac:dyDescent="0.25">
      <c r="A2501">
        <v>3678</v>
      </c>
      <c r="B2501" t="s">
        <v>6013</v>
      </c>
      <c r="C2501" t="s">
        <v>6014</v>
      </c>
      <c r="D2501" t="s">
        <v>245</v>
      </c>
      <c r="G2501" s="2">
        <v>43101</v>
      </c>
      <c r="H2501" s="2">
        <v>42004</v>
      </c>
      <c r="I2501" t="s">
        <v>226</v>
      </c>
      <c r="J2501" t="s">
        <v>211</v>
      </c>
      <c r="K2501" t="s">
        <v>6012</v>
      </c>
      <c r="L2501" t="s">
        <v>213</v>
      </c>
      <c r="O2501">
        <v>3882</v>
      </c>
      <c r="Q2501" s="2"/>
      <c r="S2501">
        <v>0</v>
      </c>
      <c r="T2501" t="s">
        <v>213</v>
      </c>
      <c r="W2501" t="s">
        <v>214</v>
      </c>
      <c r="X2501">
        <v>0</v>
      </c>
    </row>
    <row r="2502" spans="1:24" x14ac:dyDescent="0.25">
      <c r="A2502">
        <v>3679</v>
      </c>
      <c r="B2502" t="s">
        <v>6015</v>
      </c>
      <c r="C2502" t="s">
        <v>6016</v>
      </c>
      <c r="D2502" t="s">
        <v>412</v>
      </c>
      <c r="G2502" s="2">
        <v>43101</v>
      </c>
      <c r="H2502" s="2">
        <v>42004</v>
      </c>
      <c r="I2502" t="s">
        <v>226</v>
      </c>
      <c r="J2502" t="s">
        <v>211</v>
      </c>
      <c r="K2502" t="s">
        <v>6012</v>
      </c>
      <c r="L2502" t="s">
        <v>213</v>
      </c>
      <c r="O2502">
        <v>28</v>
      </c>
      <c r="Q2502" s="2"/>
      <c r="S2502">
        <v>0</v>
      </c>
      <c r="T2502" t="s">
        <v>213</v>
      </c>
      <c r="W2502" t="s">
        <v>214</v>
      </c>
      <c r="X2502">
        <v>0</v>
      </c>
    </row>
    <row r="2503" spans="1:24" x14ac:dyDescent="0.25">
      <c r="A2503">
        <v>3680</v>
      </c>
      <c r="B2503" t="s">
        <v>6017</v>
      </c>
      <c r="C2503" t="s">
        <v>6018</v>
      </c>
      <c r="D2503" t="s">
        <v>256</v>
      </c>
      <c r="G2503" s="2">
        <v>43101</v>
      </c>
      <c r="H2503" s="2">
        <v>43555</v>
      </c>
      <c r="I2503" t="s">
        <v>226</v>
      </c>
      <c r="J2503" t="s">
        <v>211</v>
      </c>
      <c r="K2503" t="s">
        <v>6012</v>
      </c>
      <c r="L2503" t="s">
        <v>213</v>
      </c>
      <c r="O2503">
        <v>0</v>
      </c>
      <c r="Q2503" s="2">
        <v>41646</v>
      </c>
      <c r="S2503">
        <v>0</v>
      </c>
      <c r="T2503" t="s">
        <v>213</v>
      </c>
      <c r="W2503" t="s">
        <v>214</v>
      </c>
      <c r="X2503">
        <v>0</v>
      </c>
    </row>
    <row r="2504" spans="1:24" x14ac:dyDescent="0.25">
      <c r="A2504">
        <v>3681</v>
      </c>
      <c r="B2504" t="s">
        <v>6019</v>
      </c>
      <c r="C2504" t="s">
        <v>6020</v>
      </c>
      <c r="D2504" t="s">
        <v>210</v>
      </c>
      <c r="G2504" s="2">
        <v>43101</v>
      </c>
      <c r="H2504" s="2">
        <v>43555</v>
      </c>
      <c r="J2504" t="s">
        <v>211</v>
      </c>
      <c r="K2504" t="s">
        <v>6012</v>
      </c>
      <c r="L2504" t="s">
        <v>213</v>
      </c>
      <c r="O2504">
        <v>0</v>
      </c>
      <c r="Q2504" s="2">
        <v>41646</v>
      </c>
      <c r="S2504">
        <v>0</v>
      </c>
      <c r="T2504" t="s">
        <v>213</v>
      </c>
      <c r="W2504" t="s">
        <v>214</v>
      </c>
      <c r="X2504">
        <v>0</v>
      </c>
    </row>
    <row r="2505" spans="1:24" x14ac:dyDescent="0.25">
      <c r="A2505">
        <v>3682</v>
      </c>
      <c r="B2505" t="s">
        <v>6021</v>
      </c>
      <c r="C2505" t="s">
        <v>6022</v>
      </c>
      <c r="D2505" t="s">
        <v>241</v>
      </c>
      <c r="G2505" s="2">
        <v>43101</v>
      </c>
      <c r="H2505" s="2">
        <v>43555</v>
      </c>
      <c r="I2505" t="s">
        <v>226</v>
      </c>
      <c r="J2505" t="s">
        <v>211</v>
      </c>
      <c r="K2505" t="s">
        <v>6012</v>
      </c>
      <c r="L2505" t="s">
        <v>213</v>
      </c>
      <c r="O2505">
        <v>0</v>
      </c>
      <c r="Q2505" s="2">
        <v>41646</v>
      </c>
      <c r="S2505">
        <v>0</v>
      </c>
      <c r="T2505" t="s">
        <v>213</v>
      </c>
      <c r="W2505" t="s">
        <v>214</v>
      </c>
      <c r="X2505">
        <v>0</v>
      </c>
    </row>
    <row r="2506" spans="1:24" x14ac:dyDescent="0.25">
      <c r="A2506">
        <v>3683</v>
      </c>
      <c r="B2506" t="s">
        <v>6023</v>
      </c>
      <c r="C2506" t="s">
        <v>6024</v>
      </c>
      <c r="D2506" t="s">
        <v>251</v>
      </c>
      <c r="G2506" s="2">
        <v>43101</v>
      </c>
      <c r="H2506" s="2"/>
      <c r="I2506" t="s">
        <v>226</v>
      </c>
      <c r="J2506" t="s">
        <v>211</v>
      </c>
      <c r="K2506" t="s">
        <v>6025</v>
      </c>
      <c r="L2506" t="s">
        <v>213</v>
      </c>
      <c r="O2506">
        <v>0</v>
      </c>
      <c r="Q2506" s="2">
        <v>41646</v>
      </c>
      <c r="S2506">
        <v>0</v>
      </c>
      <c r="T2506" t="s">
        <v>213</v>
      </c>
      <c r="W2506" t="s">
        <v>214</v>
      </c>
      <c r="X2506">
        <v>0</v>
      </c>
    </row>
    <row r="2507" spans="1:24" x14ac:dyDescent="0.25">
      <c r="A2507">
        <v>3346</v>
      </c>
      <c r="B2507" t="s">
        <v>6026</v>
      </c>
      <c r="C2507" t="s">
        <v>6027</v>
      </c>
      <c r="D2507" t="s">
        <v>412</v>
      </c>
      <c r="F2507" t="s">
        <v>6028</v>
      </c>
      <c r="G2507" s="2">
        <v>41246</v>
      </c>
      <c r="H2507" s="2">
        <v>43256</v>
      </c>
      <c r="I2507" t="s">
        <v>226</v>
      </c>
      <c r="J2507" t="s">
        <v>211</v>
      </c>
      <c r="K2507" t="s">
        <v>4508</v>
      </c>
      <c r="L2507" t="s">
        <v>213</v>
      </c>
      <c r="O2507">
        <v>1465</v>
      </c>
      <c r="Q2507" s="2"/>
      <c r="S2507">
        <v>0</v>
      </c>
      <c r="T2507" t="s">
        <v>213</v>
      </c>
      <c r="W2507" t="s">
        <v>214</v>
      </c>
      <c r="X2507">
        <v>0</v>
      </c>
    </row>
    <row r="2508" spans="1:24" x14ac:dyDescent="0.25">
      <c r="A2508">
        <v>3347</v>
      </c>
      <c r="B2508" t="s">
        <v>6029</v>
      </c>
      <c r="C2508" t="s">
        <v>6030</v>
      </c>
      <c r="D2508" t="s">
        <v>412</v>
      </c>
      <c r="G2508" s="2">
        <v>40909</v>
      </c>
      <c r="H2508" s="2">
        <v>45657</v>
      </c>
      <c r="I2508" t="s">
        <v>226</v>
      </c>
      <c r="J2508" t="s">
        <v>211</v>
      </c>
      <c r="K2508" t="s">
        <v>2088</v>
      </c>
      <c r="L2508" t="s">
        <v>213</v>
      </c>
      <c r="O2508">
        <v>7254</v>
      </c>
      <c r="Q2508" s="2"/>
      <c r="S2508">
        <v>0</v>
      </c>
      <c r="T2508" t="s">
        <v>213</v>
      </c>
      <c r="W2508" t="s">
        <v>214</v>
      </c>
      <c r="X2508">
        <v>0</v>
      </c>
    </row>
    <row r="2509" spans="1:24" x14ac:dyDescent="0.25">
      <c r="A2509">
        <v>3348</v>
      </c>
      <c r="B2509" t="s">
        <v>6031</v>
      </c>
      <c r="C2509" t="s">
        <v>6032</v>
      </c>
      <c r="D2509" t="s">
        <v>412</v>
      </c>
      <c r="G2509" s="2">
        <v>40909</v>
      </c>
      <c r="H2509" s="2">
        <v>42736</v>
      </c>
      <c r="I2509" t="s">
        <v>226</v>
      </c>
      <c r="J2509" t="s">
        <v>211</v>
      </c>
      <c r="K2509" t="s">
        <v>4208</v>
      </c>
      <c r="L2509" t="s">
        <v>213</v>
      </c>
      <c r="O2509">
        <v>1465</v>
      </c>
      <c r="Q2509" s="2"/>
      <c r="S2509">
        <v>0</v>
      </c>
      <c r="T2509" t="s">
        <v>213</v>
      </c>
      <c r="W2509" t="s">
        <v>214</v>
      </c>
      <c r="X2509">
        <v>0</v>
      </c>
    </row>
    <row r="2510" spans="1:24" x14ac:dyDescent="0.25">
      <c r="A2510">
        <v>3349</v>
      </c>
      <c r="B2510" t="s">
        <v>6033</v>
      </c>
      <c r="C2510" t="s">
        <v>6034</v>
      </c>
      <c r="D2510" t="s">
        <v>412</v>
      </c>
      <c r="G2510" s="2">
        <v>42736</v>
      </c>
      <c r="H2510" s="2">
        <v>44804</v>
      </c>
      <c r="I2510" t="s">
        <v>226</v>
      </c>
      <c r="J2510" t="s">
        <v>211</v>
      </c>
      <c r="K2510" t="s">
        <v>4219</v>
      </c>
      <c r="L2510" t="s">
        <v>213</v>
      </c>
      <c r="O2510">
        <v>7254</v>
      </c>
      <c r="Q2510" s="2"/>
      <c r="S2510">
        <v>0</v>
      </c>
      <c r="T2510" t="s">
        <v>213</v>
      </c>
      <c r="W2510" t="s">
        <v>214</v>
      </c>
      <c r="X2510">
        <v>0</v>
      </c>
    </row>
    <row r="2511" spans="1:24" x14ac:dyDescent="0.25">
      <c r="A2511">
        <v>3350</v>
      </c>
      <c r="B2511" t="s">
        <v>6035</v>
      </c>
      <c r="C2511" t="s">
        <v>6036</v>
      </c>
      <c r="D2511" t="s">
        <v>412</v>
      </c>
      <c r="G2511" s="2">
        <v>40909</v>
      </c>
      <c r="H2511" s="2">
        <v>41182</v>
      </c>
      <c r="I2511" t="s">
        <v>226</v>
      </c>
      <c r="J2511" t="s">
        <v>211</v>
      </c>
      <c r="K2511" t="s">
        <v>1466</v>
      </c>
      <c r="L2511" t="s">
        <v>213</v>
      </c>
      <c r="O2511">
        <v>1465</v>
      </c>
      <c r="Q2511" s="2"/>
      <c r="S2511">
        <v>0</v>
      </c>
      <c r="T2511" t="s">
        <v>213</v>
      </c>
      <c r="W2511" t="s">
        <v>214</v>
      </c>
      <c r="X2511">
        <v>0</v>
      </c>
    </row>
    <row r="2512" spans="1:24" x14ac:dyDescent="0.25">
      <c r="A2512">
        <v>3351</v>
      </c>
      <c r="B2512" t="s">
        <v>6037</v>
      </c>
      <c r="C2512" t="s">
        <v>6038</v>
      </c>
      <c r="D2512" t="s">
        <v>412</v>
      </c>
      <c r="G2512" s="2">
        <v>40909</v>
      </c>
      <c r="H2512" s="2">
        <v>42736</v>
      </c>
      <c r="I2512" t="s">
        <v>226</v>
      </c>
      <c r="J2512" t="s">
        <v>211</v>
      </c>
      <c r="K2512" t="s">
        <v>1483</v>
      </c>
      <c r="L2512" t="s">
        <v>213</v>
      </c>
      <c r="O2512">
        <v>4498</v>
      </c>
      <c r="Q2512" s="2"/>
      <c r="S2512">
        <v>0</v>
      </c>
      <c r="T2512" t="s">
        <v>213</v>
      </c>
      <c r="W2512" t="s">
        <v>214</v>
      </c>
      <c r="X2512">
        <v>0</v>
      </c>
    </row>
    <row r="2513" spans="1:24" x14ac:dyDescent="0.25">
      <c r="A2513">
        <v>3352</v>
      </c>
      <c r="B2513" t="s">
        <v>6039</v>
      </c>
      <c r="C2513" t="s">
        <v>6040</v>
      </c>
      <c r="D2513" t="s">
        <v>412</v>
      </c>
      <c r="G2513" s="2">
        <v>42736</v>
      </c>
      <c r="H2513" s="2">
        <v>43951</v>
      </c>
      <c r="I2513" t="s">
        <v>226</v>
      </c>
      <c r="J2513" t="s">
        <v>211</v>
      </c>
      <c r="K2513" t="s">
        <v>1503</v>
      </c>
      <c r="L2513" t="s">
        <v>213</v>
      </c>
      <c r="O2513">
        <v>4498</v>
      </c>
      <c r="Q2513" s="2"/>
      <c r="S2513">
        <v>0</v>
      </c>
      <c r="T2513" t="s">
        <v>213</v>
      </c>
      <c r="W2513" t="s">
        <v>214</v>
      </c>
      <c r="X2513">
        <v>0</v>
      </c>
    </row>
    <row r="2514" spans="1:24" x14ac:dyDescent="0.25">
      <c r="A2514">
        <v>3353</v>
      </c>
      <c r="B2514" t="s">
        <v>6041</v>
      </c>
      <c r="C2514" t="s">
        <v>6042</v>
      </c>
      <c r="D2514" t="s">
        <v>412</v>
      </c>
      <c r="G2514" s="2">
        <v>40909</v>
      </c>
      <c r="H2514" s="2">
        <v>42736</v>
      </c>
      <c r="I2514" t="s">
        <v>226</v>
      </c>
      <c r="J2514" t="s">
        <v>211</v>
      </c>
      <c r="K2514" t="s">
        <v>1530</v>
      </c>
      <c r="L2514" t="s">
        <v>213</v>
      </c>
      <c r="O2514">
        <v>1803</v>
      </c>
      <c r="Q2514" s="2"/>
      <c r="S2514">
        <v>0</v>
      </c>
      <c r="T2514" t="s">
        <v>213</v>
      </c>
      <c r="W2514" t="s">
        <v>214</v>
      </c>
      <c r="X2514">
        <v>0</v>
      </c>
    </row>
    <row r="2515" spans="1:24" x14ac:dyDescent="0.25">
      <c r="A2515">
        <v>3354</v>
      </c>
      <c r="B2515" t="s">
        <v>6043</v>
      </c>
      <c r="C2515" t="s">
        <v>6044</v>
      </c>
      <c r="D2515" t="s">
        <v>412</v>
      </c>
      <c r="G2515" s="2">
        <v>42736</v>
      </c>
      <c r="H2515" s="2">
        <v>44804</v>
      </c>
      <c r="I2515" t="s">
        <v>226</v>
      </c>
      <c r="J2515" t="s">
        <v>211</v>
      </c>
      <c r="K2515" t="s">
        <v>1551</v>
      </c>
      <c r="L2515" t="s">
        <v>213</v>
      </c>
      <c r="O2515">
        <v>7258</v>
      </c>
      <c r="Q2515" s="2"/>
      <c r="S2515">
        <v>0</v>
      </c>
      <c r="T2515" t="s">
        <v>213</v>
      </c>
      <c r="W2515" t="s">
        <v>214</v>
      </c>
      <c r="X2515">
        <v>0</v>
      </c>
    </row>
    <row r="2516" spans="1:24" x14ac:dyDescent="0.25">
      <c r="A2516">
        <v>3355</v>
      </c>
      <c r="B2516" t="s">
        <v>6045</v>
      </c>
      <c r="C2516" t="s">
        <v>6046</v>
      </c>
      <c r="D2516" t="s">
        <v>412</v>
      </c>
      <c r="G2516" s="2">
        <v>41162</v>
      </c>
      <c r="H2516" s="2">
        <v>43100</v>
      </c>
      <c r="I2516" t="s">
        <v>226</v>
      </c>
      <c r="J2516" t="s">
        <v>211</v>
      </c>
      <c r="K2516" t="s">
        <v>5250</v>
      </c>
      <c r="L2516" t="s">
        <v>213</v>
      </c>
      <c r="O2516">
        <v>1465</v>
      </c>
      <c r="Q2516" s="2"/>
      <c r="S2516">
        <v>0</v>
      </c>
      <c r="T2516" t="s">
        <v>213</v>
      </c>
      <c r="W2516" t="s">
        <v>214</v>
      </c>
      <c r="X2516">
        <v>0</v>
      </c>
    </row>
    <row r="2517" spans="1:24" x14ac:dyDescent="0.25">
      <c r="A2517">
        <v>3356</v>
      </c>
      <c r="B2517" t="s">
        <v>6047</v>
      </c>
      <c r="C2517" t="s">
        <v>6048</v>
      </c>
      <c r="D2517" t="s">
        <v>412</v>
      </c>
      <c r="G2517" s="2">
        <v>41162</v>
      </c>
      <c r="H2517" s="2">
        <v>42736</v>
      </c>
      <c r="I2517" t="s">
        <v>226</v>
      </c>
      <c r="J2517" t="s">
        <v>211</v>
      </c>
      <c r="K2517" t="s">
        <v>5261</v>
      </c>
      <c r="L2517" t="s">
        <v>213</v>
      </c>
      <c r="O2517">
        <v>1465</v>
      </c>
      <c r="Q2517" s="2"/>
      <c r="S2517">
        <v>0</v>
      </c>
      <c r="T2517" t="s">
        <v>213</v>
      </c>
      <c r="W2517" t="s">
        <v>214</v>
      </c>
      <c r="X2517">
        <v>0</v>
      </c>
    </row>
    <row r="2518" spans="1:24" x14ac:dyDescent="0.25">
      <c r="A2518">
        <v>3357</v>
      </c>
      <c r="B2518" t="s">
        <v>6049</v>
      </c>
      <c r="C2518" t="s">
        <v>6050</v>
      </c>
      <c r="D2518" t="s">
        <v>412</v>
      </c>
      <c r="G2518" s="2">
        <v>42736</v>
      </c>
      <c r="H2518" s="2">
        <v>43100</v>
      </c>
      <c r="I2518" t="s">
        <v>226</v>
      </c>
      <c r="J2518" t="s">
        <v>211</v>
      </c>
      <c r="K2518" t="s">
        <v>5272</v>
      </c>
      <c r="L2518" t="s">
        <v>213</v>
      </c>
      <c r="O2518">
        <v>1465</v>
      </c>
      <c r="Q2518" s="2"/>
      <c r="S2518">
        <v>0</v>
      </c>
      <c r="T2518" t="s">
        <v>213</v>
      </c>
      <c r="W2518" t="s">
        <v>214</v>
      </c>
      <c r="X2518">
        <v>0</v>
      </c>
    </row>
    <row r="2519" spans="1:24" x14ac:dyDescent="0.25">
      <c r="A2519">
        <v>3358</v>
      </c>
      <c r="B2519" t="s">
        <v>6051</v>
      </c>
      <c r="C2519" t="s">
        <v>6052</v>
      </c>
      <c r="D2519" t="s">
        <v>412</v>
      </c>
      <c r="G2519" s="2">
        <v>41162</v>
      </c>
      <c r="H2519" s="2">
        <v>43100</v>
      </c>
      <c r="I2519" t="s">
        <v>226</v>
      </c>
      <c r="J2519" t="s">
        <v>211</v>
      </c>
      <c r="K2519" t="s">
        <v>5283</v>
      </c>
      <c r="L2519" t="s">
        <v>213</v>
      </c>
      <c r="O2519">
        <v>1465</v>
      </c>
      <c r="Q2519" s="2"/>
      <c r="S2519">
        <v>0</v>
      </c>
      <c r="T2519" t="s">
        <v>213</v>
      </c>
      <c r="W2519" t="s">
        <v>214</v>
      </c>
      <c r="X2519">
        <v>0</v>
      </c>
    </row>
    <row r="2520" spans="1:24" x14ac:dyDescent="0.25">
      <c r="A2520">
        <v>3359</v>
      </c>
      <c r="B2520" t="s">
        <v>6053</v>
      </c>
      <c r="C2520" t="s">
        <v>6054</v>
      </c>
      <c r="D2520" t="s">
        <v>412</v>
      </c>
      <c r="G2520" s="2">
        <v>41162</v>
      </c>
      <c r="H2520" s="2">
        <v>42736</v>
      </c>
      <c r="I2520" t="s">
        <v>226</v>
      </c>
      <c r="J2520" t="s">
        <v>211</v>
      </c>
      <c r="K2520" t="s">
        <v>5294</v>
      </c>
      <c r="L2520" t="s">
        <v>213</v>
      </c>
      <c r="O2520">
        <v>1465</v>
      </c>
      <c r="Q2520" s="2"/>
      <c r="S2520">
        <v>0</v>
      </c>
      <c r="T2520" t="s">
        <v>213</v>
      </c>
      <c r="W2520" t="s">
        <v>214</v>
      </c>
      <c r="X2520">
        <v>0</v>
      </c>
    </row>
    <row r="2521" spans="1:24" x14ac:dyDescent="0.25">
      <c r="A2521">
        <v>3360</v>
      </c>
      <c r="B2521" t="s">
        <v>6055</v>
      </c>
      <c r="C2521" t="s">
        <v>6056</v>
      </c>
      <c r="D2521" t="s">
        <v>412</v>
      </c>
      <c r="G2521" s="2">
        <v>42736</v>
      </c>
      <c r="H2521" s="2">
        <v>43100</v>
      </c>
      <c r="I2521" t="s">
        <v>226</v>
      </c>
      <c r="J2521" t="s">
        <v>211</v>
      </c>
      <c r="K2521" t="s">
        <v>5305</v>
      </c>
      <c r="L2521" t="s">
        <v>213</v>
      </c>
      <c r="O2521">
        <v>1465</v>
      </c>
      <c r="Q2521" s="2"/>
      <c r="S2521">
        <v>0</v>
      </c>
      <c r="T2521" t="s">
        <v>213</v>
      </c>
      <c r="W2521" t="s">
        <v>214</v>
      </c>
      <c r="X2521">
        <v>0</v>
      </c>
    </row>
    <row r="2522" spans="1:24" x14ac:dyDescent="0.25">
      <c r="A2522">
        <v>3361</v>
      </c>
      <c r="B2522" t="s">
        <v>6057</v>
      </c>
      <c r="C2522" t="s">
        <v>6058</v>
      </c>
      <c r="D2522" t="s">
        <v>412</v>
      </c>
      <c r="G2522" s="2">
        <v>41247</v>
      </c>
      <c r="H2522" s="2">
        <v>43251</v>
      </c>
      <c r="I2522" t="s">
        <v>226</v>
      </c>
      <c r="J2522" t="s">
        <v>211</v>
      </c>
      <c r="K2522" t="s">
        <v>4804</v>
      </c>
      <c r="L2522" t="s">
        <v>213</v>
      </c>
      <c r="O2522">
        <v>1465</v>
      </c>
      <c r="Q2522" s="2"/>
      <c r="S2522">
        <v>0</v>
      </c>
      <c r="T2522" t="s">
        <v>213</v>
      </c>
      <c r="W2522" t="s">
        <v>214</v>
      </c>
      <c r="X2522">
        <v>0</v>
      </c>
    </row>
    <row r="2523" spans="1:24" x14ac:dyDescent="0.25">
      <c r="A2523">
        <v>3362</v>
      </c>
      <c r="B2523" t="s">
        <v>6059</v>
      </c>
      <c r="C2523" t="s">
        <v>6060</v>
      </c>
      <c r="D2523" t="s">
        <v>412</v>
      </c>
      <c r="G2523" s="2">
        <v>41247</v>
      </c>
      <c r="H2523" s="2">
        <v>42736</v>
      </c>
      <c r="I2523" t="s">
        <v>226</v>
      </c>
      <c r="J2523" t="s">
        <v>211</v>
      </c>
      <c r="K2523" t="s">
        <v>6061</v>
      </c>
      <c r="L2523" t="s">
        <v>213</v>
      </c>
      <c r="O2523">
        <v>1465</v>
      </c>
      <c r="Q2523" s="2"/>
      <c r="S2523">
        <v>0</v>
      </c>
      <c r="T2523" t="s">
        <v>213</v>
      </c>
      <c r="W2523" t="s">
        <v>214</v>
      </c>
      <c r="X2523">
        <v>0</v>
      </c>
    </row>
    <row r="2524" spans="1:24" x14ac:dyDescent="0.25">
      <c r="A2524">
        <v>3363</v>
      </c>
      <c r="B2524" t="s">
        <v>6062</v>
      </c>
      <c r="C2524" t="s">
        <v>6063</v>
      </c>
      <c r="D2524" t="s">
        <v>412</v>
      </c>
      <c r="G2524" s="2">
        <v>42736</v>
      </c>
      <c r="H2524" s="2">
        <v>43251</v>
      </c>
      <c r="I2524" t="s">
        <v>226</v>
      </c>
      <c r="J2524" t="s">
        <v>211</v>
      </c>
      <c r="K2524" t="s">
        <v>4791</v>
      </c>
      <c r="L2524" t="s">
        <v>213</v>
      </c>
      <c r="O2524">
        <v>1465</v>
      </c>
      <c r="Q2524" s="2"/>
      <c r="S2524">
        <v>0</v>
      </c>
      <c r="T2524" t="s">
        <v>213</v>
      </c>
      <c r="W2524" t="s">
        <v>214</v>
      </c>
      <c r="X2524">
        <v>0</v>
      </c>
    </row>
    <row r="2525" spans="1:24" x14ac:dyDescent="0.25">
      <c r="A2525">
        <v>3364</v>
      </c>
      <c r="B2525" t="s">
        <v>6064</v>
      </c>
      <c r="C2525" t="s">
        <v>6065</v>
      </c>
      <c r="D2525" t="s">
        <v>412</v>
      </c>
      <c r="G2525" s="2">
        <v>40909</v>
      </c>
      <c r="H2525" s="2">
        <v>45657</v>
      </c>
      <c r="I2525" t="s">
        <v>226</v>
      </c>
      <c r="J2525" t="s">
        <v>211</v>
      </c>
      <c r="K2525" t="s">
        <v>4230</v>
      </c>
      <c r="L2525" t="s">
        <v>213</v>
      </c>
      <c r="O2525">
        <v>3321</v>
      </c>
      <c r="Q2525" s="2"/>
      <c r="S2525">
        <v>0</v>
      </c>
      <c r="T2525" t="s">
        <v>213</v>
      </c>
      <c r="W2525" t="s">
        <v>214</v>
      </c>
      <c r="X2525">
        <v>0</v>
      </c>
    </row>
    <row r="2526" spans="1:24" x14ac:dyDescent="0.25">
      <c r="A2526">
        <v>3365</v>
      </c>
      <c r="B2526" t="s">
        <v>6066</v>
      </c>
      <c r="C2526" t="s">
        <v>6067</v>
      </c>
      <c r="D2526" t="s">
        <v>412</v>
      </c>
      <c r="G2526" s="2">
        <v>40909</v>
      </c>
      <c r="H2526" s="2">
        <v>42736</v>
      </c>
      <c r="I2526" t="s">
        <v>226</v>
      </c>
      <c r="J2526" t="s">
        <v>211</v>
      </c>
      <c r="K2526" t="s">
        <v>2101</v>
      </c>
      <c r="L2526" t="s">
        <v>213</v>
      </c>
      <c r="O2526">
        <v>3321</v>
      </c>
      <c r="Q2526" s="2"/>
      <c r="S2526">
        <v>0</v>
      </c>
      <c r="T2526" t="s">
        <v>213</v>
      </c>
      <c r="W2526" t="s">
        <v>214</v>
      </c>
      <c r="X2526">
        <v>0</v>
      </c>
    </row>
    <row r="2527" spans="1:24" x14ac:dyDescent="0.25">
      <c r="A2527">
        <v>3366</v>
      </c>
      <c r="B2527" t="s">
        <v>6068</v>
      </c>
      <c r="C2527" t="s">
        <v>6069</v>
      </c>
      <c r="D2527" t="s">
        <v>412</v>
      </c>
      <c r="G2527" s="2">
        <v>42736</v>
      </c>
      <c r="H2527" s="2">
        <v>44804</v>
      </c>
      <c r="I2527" t="s">
        <v>226</v>
      </c>
      <c r="J2527" t="s">
        <v>211</v>
      </c>
      <c r="K2527" t="s">
        <v>4241</v>
      </c>
      <c r="L2527" t="s">
        <v>213</v>
      </c>
      <c r="O2527">
        <v>3321</v>
      </c>
      <c r="Q2527" s="2"/>
      <c r="S2527">
        <v>0</v>
      </c>
      <c r="T2527" t="s">
        <v>213</v>
      </c>
      <c r="W2527" t="s">
        <v>214</v>
      </c>
      <c r="X2527">
        <v>0</v>
      </c>
    </row>
    <row r="2528" spans="1:24" x14ac:dyDescent="0.25">
      <c r="A2528">
        <v>3367</v>
      </c>
      <c r="B2528" t="s">
        <v>6070</v>
      </c>
      <c r="C2528" t="s">
        <v>6071</v>
      </c>
      <c r="D2528" t="s">
        <v>412</v>
      </c>
      <c r="G2528" s="2">
        <v>40909</v>
      </c>
      <c r="H2528" s="2">
        <v>43220</v>
      </c>
      <c r="I2528" t="s">
        <v>226</v>
      </c>
      <c r="J2528" t="s">
        <v>211</v>
      </c>
      <c r="K2528" t="s">
        <v>3012</v>
      </c>
      <c r="L2528" t="s">
        <v>213</v>
      </c>
      <c r="O2528">
        <v>1481</v>
      </c>
      <c r="Q2528" s="2"/>
      <c r="S2528">
        <v>0</v>
      </c>
      <c r="T2528" t="s">
        <v>213</v>
      </c>
      <c r="W2528" t="s">
        <v>214</v>
      </c>
      <c r="X2528">
        <v>0</v>
      </c>
    </row>
    <row r="2529" spans="1:24" x14ac:dyDescent="0.25">
      <c r="A2529">
        <v>3368</v>
      </c>
      <c r="B2529" t="s">
        <v>6072</v>
      </c>
      <c r="C2529" t="s">
        <v>6073</v>
      </c>
      <c r="D2529" t="s">
        <v>412</v>
      </c>
      <c r="G2529" s="2">
        <v>40909</v>
      </c>
      <c r="H2529" s="2">
        <v>42736</v>
      </c>
      <c r="I2529" t="s">
        <v>226</v>
      </c>
      <c r="J2529" t="s">
        <v>211</v>
      </c>
      <c r="K2529" t="s">
        <v>3023</v>
      </c>
      <c r="L2529" t="s">
        <v>213</v>
      </c>
      <c r="O2529">
        <v>1481</v>
      </c>
      <c r="Q2529" s="2"/>
      <c r="S2529">
        <v>0</v>
      </c>
      <c r="T2529" t="s">
        <v>213</v>
      </c>
      <c r="W2529" t="s">
        <v>214</v>
      </c>
      <c r="X2529">
        <v>0</v>
      </c>
    </row>
    <row r="2530" spans="1:24" x14ac:dyDescent="0.25">
      <c r="A2530">
        <v>3369</v>
      </c>
      <c r="B2530" t="s">
        <v>6074</v>
      </c>
      <c r="C2530" t="s">
        <v>6075</v>
      </c>
      <c r="D2530" t="s">
        <v>412</v>
      </c>
      <c r="G2530" s="2">
        <v>42736</v>
      </c>
      <c r="H2530" s="2">
        <v>43220</v>
      </c>
      <c r="I2530" t="s">
        <v>226</v>
      </c>
      <c r="J2530" t="s">
        <v>211</v>
      </c>
      <c r="K2530" t="s">
        <v>3034</v>
      </c>
      <c r="L2530" t="s">
        <v>213</v>
      </c>
      <c r="O2530">
        <v>1481</v>
      </c>
      <c r="Q2530" s="2"/>
      <c r="S2530">
        <v>0</v>
      </c>
      <c r="T2530" t="s">
        <v>213</v>
      </c>
      <c r="W2530" t="s">
        <v>214</v>
      </c>
      <c r="X2530">
        <v>0</v>
      </c>
    </row>
    <row r="2531" spans="1:24" x14ac:dyDescent="0.25">
      <c r="A2531">
        <v>3370</v>
      </c>
      <c r="B2531" t="s">
        <v>6076</v>
      </c>
      <c r="C2531" t="s">
        <v>6077</v>
      </c>
      <c r="D2531" t="s">
        <v>412</v>
      </c>
      <c r="G2531" s="2">
        <v>40909</v>
      </c>
      <c r="H2531" s="2">
        <v>43555</v>
      </c>
      <c r="I2531" t="s">
        <v>226</v>
      </c>
      <c r="J2531" t="s">
        <v>211</v>
      </c>
      <c r="K2531" t="s">
        <v>1597</v>
      </c>
      <c r="L2531" t="s">
        <v>213</v>
      </c>
      <c r="O2531">
        <v>28</v>
      </c>
      <c r="Q2531" s="2"/>
      <c r="S2531">
        <v>0</v>
      </c>
      <c r="T2531" t="s">
        <v>213</v>
      </c>
      <c r="W2531" t="s">
        <v>214</v>
      </c>
      <c r="X2531">
        <v>0</v>
      </c>
    </row>
    <row r="2532" spans="1:24" x14ac:dyDescent="0.25">
      <c r="A2532">
        <v>3371</v>
      </c>
      <c r="B2532" t="s">
        <v>6078</v>
      </c>
      <c r="C2532" t="s">
        <v>6079</v>
      </c>
      <c r="D2532" t="s">
        <v>412</v>
      </c>
      <c r="G2532" s="2">
        <v>40909</v>
      </c>
      <c r="H2532" s="2">
        <v>42736</v>
      </c>
      <c r="I2532" t="s">
        <v>226</v>
      </c>
      <c r="J2532" t="s">
        <v>211</v>
      </c>
      <c r="K2532" t="s">
        <v>1618</v>
      </c>
      <c r="L2532" t="s">
        <v>213</v>
      </c>
      <c r="O2532">
        <v>28</v>
      </c>
      <c r="Q2532" s="2"/>
      <c r="S2532">
        <v>0</v>
      </c>
      <c r="T2532" t="s">
        <v>213</v>
      </c>
      <c r="W2532" t="s">
        <v>214</v>
      </c>
      <c r="X2532">
        <v>0</v>
      </c>
    </row>
    <row r="2533" spans="1:24" x14ac:dyDescent="0.25">
      <c r="A2533">
        <v>3372</v>
      </c>
      <c r="B2533" t="s">
        <v>6080</v>
      </c>
      <c r="C2533" t="s">
        <v>6081</v>
      </c>
      <c r="D2533" t="s">
        <v>412</v>
      </c>
      <c r="G2533" s="2">
        <v>42736</v>
      </c>
      <c r="H2533" s="2">
        <v>43555</v>
      </c>
      <c r="I2533" t="s">
        <v>226</v>
      </c>
      <c r="J2533" t="s">
        <v>211</v>
      </c>
      <c r="K2533" t="s">
        <v>1643</v>
      </c>
      <c r="L2533" t="s">
        <v>213</v>
      </c>
      <c r="O2533">
        <v>28</v>
      </c>
      <c r="Q2533" s="2"/>
      <c r="S2533">
        <v>0</v>
      </c>
      <c r="T2533" t="s">
        <v>213</v>
      </c>
      <c r="W2533" t="s">
        <v>214</v>
      </c>
      <c r="X2533">
        <v>0</v>
      </c>
    </row>
    <row r="2534" spans="1:24" x14ac:dyDescent="0.25">
      <c r="A2534">
        <v>3373</v>
      </c>
      <c r="B2534" t="s">
        <v>6082</v>
      </c>
      <c r="C2534" t="s">
        <v>6083</v>
      </c>
      <c r="D2534" t="s">
        <v>412</v>
      </c>
      <c r="G2534" s="2">
        <v>40909</v>
      </c>
      <c r="H2534" s="2">
        <v>45657</v>
      </c>
      <c r="I2534" t="s">
        <v>226</v>
      </c>
      <c r="J2534" t="s">
        <v>211</v>
      </c>
      <c r="K2534" t="s">
        <v>4034</v>
      </c>
      <c r="L2534" t="s">
        <v>213</v>
      </c>
      <c r="O2534">
        <v>1481</v>
      </c>
      <c r="Q2534" s="2"/>
      <c r="S2534">
        <v>0</v>
      </c>
      <c r="T2534" t="s">
        <v>213</v>
      </c>
      <c r="W2534" t="s">
        <v>214</v>
      </c>
      <c r="X2534">
        <v>0</v>
      </c>
    </row>
    <row r="2535" spans="1:24" x14ac:dyDescent="0.25">
      <c r="A2535">
        <v>3378</v>
      </c>
      <c r="B2535" t="s">
        <v>6084</v>
      </c>
      <c r="C2535" t="s">
        <v>6085</v>
      </c>
      <c r="D2535" t="s">
        <v>245</v>
      </c>
      <c r="F2535" t="s">
        <v>6086</v>
      </c>
      <c r="G2535" s="2">
        <v>35499</v>
      </c>
      <c r="H2535" s="2"/>
      <c r="I2535" t="s">
        <v>226</v>
      </c>
      <c r="J2535" t="s">
        <v>211</v>
      </c>
      <c r="K2535" t="s">
        <v>6087</v>
      </c>
      <c r="L2535" t="s">
        <v>213</v>
      </c>
      <c r="O2535">
        <v>5756</v>
      </c>
      <c r="Q2535" s="2"/>
      <c r="S2535">
        <v>0</v>
      </c>
      <c r="T2535" t="s">
        <v>213</v>
      </c>
      <c r="W2535" t="s">
        <v>455</v>
      </c>
      <c r="X2535">
        <v>0</v>
      </c>
    </row>
    <row r="2536" spans="1:24" x14ac:dyDescent="0.25">
      <c r="A2536">
        <v>3375</v>
      </c>
      <c r="B2536" t="s">
        <v>6088</v>
      </c>
      <c r="C2536" t="s">
        <v>6089</v>
      </c>
      <c r="D2536" t="s">
        <v>412</v>
      </c>
      <c r="G2536" s="2">
        <v>40909</v>
      </c>
      <c r="H2536" s="2">
        <v>42736</v>
      </c>
      <c r="I2536" t="s">
        <v>226</v>
      </c>
      <c r="J2536" t="s">
        <v>211</v>
      </c>
      <c r="K2536" t="s">
        <v>4045</v>
      </c>
      <c r="L2536" t="s">
        <v>213</v>
      </c>
      <c r="O2536">
        <v>1481</v>
      </c>
      <c r="Q2536" s="2"/>
      <c r="S2536">
        <v>0</v>
      </c>
      <c r="T2536" t="s">
        <v>213</v>
      </c>
      <c r="W2536" t="s">
        <v>214</v>
      </c>
      <c r="X2536">
        <v>0</v>
      </c>
    </row>
    <row r="2537" spans="1:24" x14ac:dyDescent="0.25">
      <c r="A2537">
        <v>3376</v>
      </c>
      <c r="B2537" t="s">
        <v>6090</v>
      </c>
      <c r="C2537" t="s">
        <v>6091</v>
      </c>
      <c r="D2537" t="s">
        <v>412</v>
      </c>
      <c r="G2537" s="2">
        <v>42736</v>
      </c>
      <c r="H2537" s="2">
        <v>44804</v>
      </c>
      <c r="I2537" t="s">
        <v>226</v>
      </c>
      <c r="J2537" t="s">
        <v>211</v>
      </c>
      <c r="K2537" t="s">
        <v>4056</v>
      </c>
      <c r="L2537" t="s">
        <v>213</v>
      </c>
      <c r="O2537">
        <v>1481</v>
      </c>
      <c r="Q2537" s="2"/>
      <c r="S2537">
        <v>0</v>
      </c>
      <c r="T2537" t="s">
        <v>213</v>
      </c>
      <c r="W2537" t="s">
        <v>214</v>
      </c>
      <c r="X2537">
        <v>0</v>
      </c>
    </row>
    <row r="2538" spans="1:24" x14ac:dyDescent="0.25">
      <c r="A2538">
        <v>3377</v>
      </c>
      <c r="B2538" t="s">
        <v>6092</v>
      </c>
      <c r="C2538" t="s">
        <v>6093</v>
      </c>
      <c r="D2538" t="s">
        <v>3973</v>
      </c>
      <c r="G2538" s="2">
        <v>35499</v>
      </c>
      <c r="H2538" s="2"/>
      <c r="I2538" t="s">
        <v>226</v>
      </c>
      <c r="J2538" t="s">
        <v>211</v>
      </c>
      <c r="K2538" t="s">
        <v>6087</v>
      </c>
      <c r="L2538" t="s">
        <v>213</v>
      </c>
      <c r="O2538">
        <v>2622</v>
      </c>
      <c r="Q2538" s="2"/>
      <c r="S2538">
        <v>0</v>
      </c>
      <c r="T2538" t="s">
        <v>213</v>
      </c>
      <c r="W2538" t="s">
        <v>455</v>
      </c>
      <c r="X2538">
        <v>0</v>
      </c>
    </row>
    <row r="2539" spans="1:24" x14ac:dyDescent="0.25">
      <c r="A2539">
        <v>3379</v>
      </c>
      <c r="B2539" t="s">
        <v>6094</v>
      </c>
      <c r="C2539" t="s">
        <v>6095</v>
      </c>
      <c r="D2539" t="s">
        <v>251</v>
      </c>
      <c r="G2539" s="2">
        <v>41365</v>
      </c>
      <c r="H2539" s="2"/>
      <c r="I2539" t="s">
        <v>226</v>
      </c>
      <c r="J2539" t="s">
        <v>211</v>
      </c>
      <c r="K2539" t="s">
        <v>6087</v>
      </c>
      <c r="L2539" t="s">
        <v>213</v>
      </c>
      <c r="O2539">
        <v>0</v>
      </c>
      <c r="Q2539" s="2"/>
      <c r="S2539">
        <v>0</v>
      </c>
      <c r="T2539" t="s">
        <v>213</v>
      </c>
      <c r="W2539" t="s">
        <v>455</v>
      </c>
      <c r="X2539">
        <v>0</v>
      </c>
    </row>
    <row r="2540" spans="1:24" x14ac:dyDescent="0.25">
      <c r="A2540">
        <v>3380</v>
      </c>
      <c r="B2540" t="s">
        <v>6096</v>
      </c>
      <c r="C2540" t="s">
        <v>6097</v>
      </c>
      <c r="D2540" t="s">
        <v>256</v>
      </c>
      <c r="G2540" s="2">
        <v>41365</v>
      </c>
      <c r="H2540" s="2"/>
      <c r="I2540" t="s">
        <v>226</v>
      </c>
      <c r="J2540" t="s">
        <v>211</v>
      </c>
      <c r="K2540" t="s">
        <v>6087</v>
      </c>
      <c r="L2540" t="s">
        <v>213</v>
      </c>
      <c r="O2540">
        <v>0</v>
      </c>
      <c r="Q2540" s="2"/>
      <c r="S2540">
        <v>0</v>
      </c>
      <c r="T2540" t="s">
        <v>213</v>
      </c>
      <c r="W2540" t="s">
        <v>455</v>
      </c>
      <c r="X2540">
        <v>0</v>
      </c>
    </row>
    <row r="2541" spans="1:24" x14ac:dyDescent="0.25">
      <c r="A2541">
        <v>3381</v>
      </c>
      <c r="B2541" t="s">
        <v>6098</v>
      </c>
      <c r="C2541" t="s">
        <v>6099</v>
      </c>
      <c r="D2541" t="s">
        <v>2500</v>
      </c>
      <c r="F2541" t="s">
        <v>6100</v>
      </c>
      <c r="G2541" s="2">
        <v>37500</v>
      </c>
      <c r="H2541" s="2"/>
      <c r="J2541" t="s">
        <v>211</v>
      </c>
      <c r="K2541" t="s">
        <v>160</v>
      </c>
      <c r="L2541" t="s">
        <v>213</v>
      </c>
      <c r="M2541" t="s">
        <v>6101</v>
      </c>
      <c r="O2541">
        <v>0</v>
      </c>
      <c r="Q2541" s="2"/>
      <c r="S2541">
        <v>0</v>
      </c>
      <c r="T2541" t="s">
        <v>213</v>
      </c>
      <c r="W2541" t="s">
        <v>214</v>
      </c>
      <c r="X2541">
        <v>0</v>
      </c>
    </row>
    <row r="2542" spans="1:24" x14ac:dyDescent="0.25">
      <c r="A2542">
        <v>3383</v>
      </c>
      <c r="B2542" t="s">
        <v>6102</v>
      </c>
      <c r="C2542" t="s">
        <v>6103</v>
      </c>
      <c r="D2542" t="s">
        <v>2506</v>
      </c>
      <c r="F2542" t="s">
        <v>6104</v>
      </c>
      <c r="G2542" s="2">
        <v>37500</v>
      </c>
      <c r="H2542" s="2">
        <v>44358</v>
      </c>
      <c r="J2542" t="s">
        <v>211</v>
      </c>
      <c r="K2542" t="s">
        <v>160</v>
      </c>
      <c r="L2542" t="s">
        <v>213</v>
      </c>
      <c r="M2542" t="s">
        <v>6105</v>
      </c>
      <c r="O2542">
        <v>0</v>
      </c>
      <c r="Q2542" s="2"/>
      <c r="S2542">
        <v>0</v>
      </c>
      <c r="T2542" t="s">
        <v>213</v>
      </c>
      <c r="W2542" t="s">
        <v>214</v>
      </c>
      <c r="X2542">
        <v>0</v>
      </c>
    </row>
    <row r="2543" spans="1:24" x14ac:dyDescent="0.25">
      <c r="A2543">
        <v>3411</v>
      </c>
      <c r="B2543" t="s">
        <v>6106</v>
      </c>
      <c r="C2543" t="s">
        <v>6107</v>
      </c>
      <c r="D2543" t="s">
        <v>343</v>
      </c>
      <c r="G2543" s="2">
        <v>41365</v>
      </c>
      <c r="H2543" s="2">
        <v>43220</v>
      </c>
      <c r="I2543" t="s">
        <v>226</v>
      </c>
      <c r="J2543" t="s">
        <v>211</v>
      </c>
      <c r="K2543" t="s">
        <v>1402</v>
      </c>
      <c r="L2543" t="s">
        <v>213</v>
      </c>
      <c r="M2543" t="s">
        <v>6108</v>
      </c>
      <c r="O2543">
        <v>0</v>
      </c>
      <c r="P2543" t="s">
        <v>6109</v>
      </c>
      <c r="Q2543" s="2"/>
      <c r="R2543" t="s">
        <v>6110</v>
      </c>
      <c r="S2543">
        <v>0</v>
      </c>
      <c r="T2543" t="s">
        <v>213</v>
      </c>
      <c r="W2543" t="s">
        <v>214</v>
      </c>
      <c r="X2543">
        <v>0</v>
      </c>
    </row>
    <row r="2544" spans="1:24" x14ac:dyDescent="0.25">
      <c r="A2544">
        <v>2802</v>
      </c>
      <c r="B2544" t="s">
        <v>6111</v>
      </c>
      <c r="C2544" t="s">
        <v>6112</v>
      </c>
      <c r="D2544" t="s">
        <v>245</v>
      </c>
      <c r="G2544" s="2">
        <v>40148</v>
      </c>
      <c r="H2544" s="2">
        <v>42736</v>
      </c>
      <c r="I2544" t="s">
        <v>226</v>
      </c>
      <c r="J2544" t="s">
        <v>211</v>
      </c>
      <c r="K2544" t="s">
        <v>212</v>
      </c>
      <c r="L2544" t="s">
        <v>213</v>
      </c>
      <c r="O2544">
        <v>36</v>
      </c>
      <c r="Q2544" s="2"/>
      <c r="S2544">
        <v>0</v>
      </c>
      <c r="T2544" t="s">
        <v>213</v>
      </c>
      <c r="W2544" t="s">
        <v>214</v>
      </c>
      <c r="X2544">
        <v>0</v>
      </c>
    </row>
    <row r="2545" spans="1:24" x14ac:dyDescent="0.25">
      <c r="A2545">
        <v>2803</v>
      </c>
      <c r="B2545" t="s">
        <v>6113</v>
      </c>
      <c r="C2545" t="s">
        <v>6114</v>
      </c>
      <c r="D2545" t="s">
        <v>245</v>
      </c>
      <c r="G2545" s="2">
        <v>40513</v>
      </c>
      <c r="H2545" s="2">
        <v>44651</v>
      </c>
      <c r="I2545" t="s">
        <v>226</v>
      </c>
      <c r="J2545" t="s">
        <v>211</v>
      </c>
      <c r="K2545" t="s">
        <v>3850</v>
      </c>
      <c r="L2545" t="s">
        <v>213</v>
      </c>
      <c r="O2545">
        <v>36</v>
      </c>
      <c r="Q2545" s="2"/>
      <c r="S2545">
        <v>0</v>
      </c>
      <c r="T2545" t="s">
        <v>213</v>
      </c>
      <c r="W2545" t="s">
        <v>214</v>
      </c>
      <c r="X2545">
        <v>0</v>
      </c>
    </row>
    <row r="2546" spans="1:24" x14ac:dyDescent="0.25">
      <c r="A2546">
        <v>2804</v>
      </c>
      <c r="B2546" t="s">
        <v>6115</v>
      </c>
      <c r="C2546" t="s">
        <v>6116</v>
      </c>
      <c r="D2546" t="s">
        <v>245</v>
      </c>
      <c r="G2546" s="2">
        <v>40148</v>
      </c>
      <c r="H2546" s="2">
        <v>42736</v>
      </c>
      <c r="I2546" t="s">
        <v>226</v>
      </c>
      <c r="J2546" t="s">
        <v>211</v>
      </c>
      <c r="K2546" t="s">
        <v>1906</v>
      </c>
      <c r="L2546" t="s">
        <v>213</v>
      </c>
      <c r="O2546">
        <v>36</v>
      </c>
      <c r="Q2546" s="2"/>
      <c r="S2546">
        <v>0</v>
      </c>
      <c r="T2546" t="s">
        <v>213</v>
      </c>
      <c r="W2546" t="s">
        <v>214</v>
      </c>
      <c r="X2546">
        <v>0</v>
      </c>
    </row>
    <row r="2547" spans="1:24" x14ac:dyDescent="0.25">
      <c r="A2547">
        <v>2805</v>
      </c>
      <c r="B2547" t="s">
        <v>6117</v>
      </c>
      <c r="C2547" t="s">
        <v>6118</v>
      </c>
      <c r="D2547" t="s">
        <v>245</v>
      </c>
      <c r="G2547" s="2">
        <v>40513</v>
      </c>
      <c r="H2547" s="2"/>
      <c r="I2547" t="s">
        <v>226</v>
      </c>
      <c r="J2547" t="s">
        <v>211</v>
      </c>
      <c r="K2547" t="s">
        <v>4965</v>
      </c>
      <c r="L2547" t="s">
        <v>213</v>
      </c>
      <c r="O2547">
        <v>7061</v>
      </c>
      <c r="Q2547" s="2"/>
      <c r="S2547">
        <v>0</v>
      </c>
      <c r="T2547" t="s">
        <v>213</v>
      </c>
      <c r="W2547" t="s">
        <v>214</v>
      </c>
      <c r="X2547">
        <v>0</v>
      </c>
    </row>
    <row r="2548" spans="1:24" x14ac:dyDescent="0.25">
      <c r="A2548">
        <v>2806</v>
      </c>
      <c r="B2548" t="s">
        <v>6119</v>
      </c>
      <c r="C2548" t="s">
        <v>6120</v>
      </c>
      <c r="D2548" t="s">
        <v>245</v>
      </c>
      <c r="G2548" s="2">
        <v>40148</v>
      </c>
      <c r="H2548" s="2">
        <v>42736</v>
      </c>
      <c r="I2548" t="s">
        <v>226</v>
      </c>
      <c r="J2548" t="s">
        <v>211</v>
      </c>
      <c r="K2548" t="s">
        <v>1912</v>
      </c>
      <c r="L2548" t="s">
        <v>213</v>
      </c>
      <c r="O2548">
        <v>6</v>
      </c>
      <c r="Q2548" s="2"/>
      <c r="S2548">
        <v>0</v>
      </c>
      <c r="T2548" t="s">
        <v>213</v>
      </c>
      <c r="W2548" t="s">
        <v>214</v>
      </c>
      <c r="X2548">
        <v>0</v>
      </c>
    </row>
    <row r="2549" spans="1:24" x14ac:dyDescent="0.25">
      <c r="A2549">
        <v>2807</v>
      </c>
      <c r="B2549" t="s">
        <v>6121</v>
      </c>
      <c r="C2549" t="s">
        <v>6122</v>
      </c>
      <c r="D2549" t="s">
        <v>245</v>
      </c>
      <c r="G2549" s="2">
        <v>40513</v>
      </c>
      <c r="H2549" s="2"/>
      <c r="I2549" t="s">
        <v>226</v>
      </c>
      <c r="J2549" t="s">
        <v>211</v>
      </c>
      <c r="K2549" t="s">
        <v>4980</v>
      </c>
      <c r="L2549" t="s">
        <v>213</v>
      </c>
      <c r="O2549">
        <v>6609</v>
      </c>
      <c r="Q2549" s="2"/>
      <c r="S2549">
        <v>0</v>
      </c>
      <c r="T2549" t="s">
        <v>213</v>
      </c>
      <c r="W2549" t="s">
        <v>214</v>
      </c>
      <c r="X2549">
        <v>0</v>
      </c>
    </row>
    <row r="2550" spans="1:24" x14ac:dyDescent="0.25">
      <c r="A2550">
        <v>2808</v>
      </c>
      <c r="B2550" t="s">
        <v>6123</v>
      </c>
      <c r="C2550" t="s">
        <v>6124</v>
      </c>
      <c r="D2550" t="s">
        <v>6125</v>
      </c>
      <c r="F2550" t="s">
        <v>6126</v>
      </c>
      <c r="G2550" s="2">
        <v>40756</v>
      </c>
      <c r="H2550" s="2">
        <v>44012</v>
      </c>
      <c r="I2550" t="s">
        <v>226</v>
      </c>
      <c r="J2550" t="s">
        <v>211</v>
      </c>
      <c r="K2550" t="s">
        <v>2960</v>
      </c>
      <c r="L2550" t="s">
        <v>213</v>
      </c>
      <c r="O2550">
        <v>2622</v>
      </c>
      <c r="Q2550" s="2"/>
      <c r="S2550">
        <v>0</v>
      </c>
      <c r="T2550" t="s">
        <v>213</v>
      </c>
      <c r="W2550" t="s">
        <v>455</v>
      </c>
      <c r="X2550">
        <v>0</v>
      </c>
    </row>
    <row r="2551" spans="1:24" x14ac:dyDescent="0.25">
      <c r="A2551">
        <v>2809</v>
      </c>
      <c r="B2551" t="s">
        <v>6127</v>
      </c>
      <c r="C2551" t="s">
        <v>6128</v>
      </c>
      <c r="D2551" t="s">
        <v>6129</v>
      </c>
      <c r="F2551" t="s">
        <v>6126</v>
      </c>
      <c r="G2551" s="2">
        <v>40743</v>
      </c>
      <c r="H2551" s="2">
        <v>44012</v>
      </c>
      <c r="I2551" t="s">
        <v>226</v>
      </c>
      <c r="J2551" t="s">
        <v>211</v>
      </c>
      <c r="K2551" t="s">
        <v>2960</v>
      </c>
      <c r="L2551" t="s">
        <v>213</v>
      </c>
      <c r="O2551">
        <v>930</v>
      </c>
      <c r="Q2551" s="2"/>
      <c r="S2551">
        <v>0</v>
      </c>
      <c r="T2551" t="s">
        <v>213</v>
      </c>
      <c r="W2551" t="s">
        <v>214</v>
      </c>
      <c r="X2551">
        <v>0</v>
      </c>
    </row>
    <row r="2552" spans="1:24" x14ac:dyDescent="0.25">
      <c r="A2552">
        <v>2810</v>
      </c>
      <c r="B2552" t="s">
        <v>6130</v>
      </c>
      <c r="C2552" t="s">
        <v>6131</v>
      </c>
      <c r="D2552" t="s">
        <v>6132</v>
      </c>
      <c r="G2552" s="2">
        <v>40756</v>
      </c>
      <c r="H2552" s="2">
        <v>44012</v>
      </c>
      <c r="J2552" t="s">
        <v>211</v>
      </c>
      <c r="K2552" t="s">
        <v>2960</v>
      </c>
      <c r="L2552" t="s">
        <v>213</v>
      </c>
      <c r="O2552">
        <v>1804</v>
      </c>
      <c r="Q2552" s="2"/>
      <c r="S2552">
        <v>0</v>
      </c>
      <c r="T2552" t="s">
        <v>213</v>
      </c>
      <c r="W2552" t="s">
        <v>214</v>
      </c>
      <c r="X2552">
        <v>0</v>
      </c>
    </row>
    <row r="2553" spans="1:24" x14ac:dyDescent="0.25">
      <c r="A2553">
        <v>2811</v>
      </c>
      <c r="B2553" t="s">
        <v>6133</v>
      </c>
      <c r="C2553" t="s">
        <v>6134</v>
      </c>
      <c r="D2553" t="s">
        <v>245</v>
      </c>
      <c r="G2553" s="2">
        <v>38047</v>
      </c>
      <c r="H2553" s="2"/>
      <c r="I2553" t="s">
        <v>226</v>
      </c>
      <c r="J2553" t="s">
        <v>211</v>
      </c>
      <c r="K2553" t="s">
        <v>1744</v>
      </c>
      <c r="L2553" t="s">
        <v>213</v>
      </c>
      <c r="O2553">
        <v>1868</v>
      </c>
      <c r="Q2553" s="2"/>
      <c r="S2553">
        <v>0</v>
      </c>
      <c r="T2553" t="s">
        <v>213</v>
      </c>
      <c r="W2553" t="s">
        <v>214</v>
      </c>
      <c r="X2553">
        <v>0</v>
      </c>
    </row>
    <row r="2554" spans="1:24" x14ac:dyDescent="0.25">
      <c r="A2554">
        <v>2831</v>
      </c>
      <c r="B2554" t="s">
        <v>6135</v>
      </c>
      <c r="C2554" t="s">
        <v>6136</v>
      </c>
      <c r="D2554" t="s">
        <v>245</v>
      </c>
      <c r="G2554" s="2">
        <v>31867</v>
      </c>
      <c r="H2554" s="2"/>
      <c r="I2554" t="s">
        <v>226</v>
      </c>
      <c r="J2554" t="s">
        <v>211</v>
      </c>
      <c r="K2554" t="s">
        <v>4007</v>
      </c>
      <c r="L2554" t="s">
        <v>213</v>
      </c>
      <c r="O2554">
        <v>28</v>
      </c>
      <c r="Q2554" s="2"/>
      <c r="S2554">
        <v>0</v>
      </c>
      <c r="T2554" t="s">
        <v>213</v>
      </c>
      <c r="W2554" t="s">
        <v>214</v>
      </c>
      <c r="X2554">
        <v>0</v>
      </c>
    </row>
    <row r="2555" spans="1:24" x14ac:dyDescent="0.25">
      <c r="A2555">
        <v>2905</v>
      </c>
      <c r="B2555" t="s">
        <v>6137</v>
      </c>
      <c r="C2555" t="s">
        <v>6138</v>
      </c>
      <c r="D2555" t="s">
        <v>412</v>
      </c>
      <c r="G2555" s="2">
        <v>40513</v>
      </c>
      <c r="H2555" s="2">
        <v>44255</v>
      </c>
      <c r="I2555" t="s">
        <v>226</v>
      </c>
      <c r="J2555" t="s">
        <v>211</v>
      </c>
      <c r="K2555" t="s">
        <v>4991</v>
      </c>
      <c r="L2555" t="s">
        <v>213</v>
      </c>
      <c r="O2555">
        <v>6</v>
      </c>
      <c r="Q2555" s="2"/>
      <c r="S2555">
        <v>0</v>
      </c>
      <c r="T2555" t="s">
        <v>213</v>
      </c>
      <c r="W2555" t="s">
        <v>214</v>
      </c>
      <c r="X2555">
        <v>0</v>
      </c>
    </row>
    <row r="2556" spans="1:24" x14ac:dyDescent="0.25">
      <c r="A2556">
        <v>2906</v>
      </c>
      <c r="B2556" t="s">
        <v>6139</v>
      </c>
      <c r="C2556" t="s">
        <v>6140</v>
      </c>
      <c r="D2556" t="s">
        <v>412</v>
      </c>
      <c r="G2556" s="2">
        <v>40513</v>
      </c>
      <c r="H2556" s="2">
        <v>44255</v>
      </c>
      <c r="I2556" t="s">
        <v>226</v>
      </c>
      <c r="J2556" t="s">
        <v>211</v>
      </c>
      <c r="K2556" t="s">
        <v>3521</v>
      </c>
      <c r="L2556" t="s">
        <v>213</v>
      </c>
      <c r="O2556">
        <v>6</v>
      </c>
      <c r="Q2556" s="2"/>
      <c r="S2556">
        <v>0</v>
      </c>
      <c r="T2556" t="s">
        <v>213</v>
      </c>
      <c r="W2556" t="s">
        <v>214</v>
      </c>
      <c r="X2556">
        <v>0</v>
      </c>
    </row>
    <row r="2557" spans="1:24" x14ac:dyDescent="0.25">
      <c r="A2557">
        <v>2915</v>
      </c>
      <c r="B2557" t="s">
        <v>6141</v>
      </c>
      <c r="C2557" t="s">
        <v>6142</v>
      </c>
      <c r="D2557" t="s">
        <v>389</v>
      </c>
      <c r="F2557" t="s">
        <v>6143</v>
      </c>
      <c r="G2557" s="2">
        <v>37622</v>
      </c>
      <c r="H2557" s="2"/>
      <c r="I2557" t="s">
        <v>226</v>
      </c>
      <c r="J2557" t="s">
        <v>211</v>
      </c>
      <c r="K2557" t="s">
        <v>2040</v>
      </c>
      <c r="L2557" t="s">
        <v>213</v>
      </c>
      <c r="M2557" t="s">
        <v>6144</v>
      </c>
      <c r="O2557">
        <v>0</v>
      </c>
      <c r="P2557" t="s">
        <v>392</v>
      </c>
      <c r="Q2557" s="2"/>
      <c r="R2557" t="s">
        <v>6145</v>
      </c>
      <c r="S2557">
        <v>0</v>
      </c>
      <c r="T2557" t="s">
        <v>213</v>
      </c>
      <c r="W2557" t="s">
        <v>214</v>
      </c>
      <c r="X2557">
        <v>0</v>
      </c>
    </row>
    <row r="2558" spans="1:24" x14ac:dyDescent="0.25">
      <c r="A2558">
        <v>2943</v>
      </c>
      <c r="B2558" t="s">
        <v>6146</v>
      </c>
      <c r="C2558" t="s">
        <v>6147</v>
      </c>
      <c r="D2558" t="s">
        <v>251</v>
      </c>
      <c r="G2558" s="2">
        <v>41247</v>
      </c>
      <c r="H2558" s="2">
        <v>42736</v>
      </c>
      <c r="I2558" t="s">
        <v>226</v>
      </c>
      <c r="J2558" t="s">
        <v>211</v>
      </c>
      <c r="K2558" t="s">
        <v>6061</v>
      </c>
      <c r="L2558" t="s">
        <v>213</v>
      </c>
      <c r="O2558">
        <v>0</v>
      </c>
      <c r="Q2558" s="2"/>
      <c r="S2558">
        <v>0</v>
      </c>
      <c r="T2558" t="s">
        <v>213</v>
      </c>
      <c r="W2558" t="s">
        <v>214</v>
      </c>
      <c r="X2558">
        <v>0</v>
      </c>
    </row>
    <row r="2559" spans="1:24" x14ac:dyDescent="0.25">
      <c r="A2559">
        <v>2944</v>
      </c>
      <c r="B2559" t="s">
        <v>6148</v>
      </c>
      <c r="C2559" t="s">
        <v>6149</v>
      </c>
      <c r="D2559" t="s">
        <v>241</v>
      </c>
      <c r="G2559" s="2">
        <v>41247</v>
      </c>
      <c r="H2559" s="2">
        <v>42736</v>
      </c>
      <c r="I2559" t="s">
        <v>226</v>
      </c>
      <c r="J2559" t="s">
        <v>211</v>
      </c>
      <c r="K2559" t="s">
        <v>6061</v>
      </c>
      <c r="L2559" t="s">
        <v>213</v>
      </c>
      <c r="O2559">
        <v>0</v>
      </c>
      <c r="Q2559" s="2"/>
      <c r="S2559">
        <v>0</v>
      </c>
      <c r="T2559" t="s">
        <v>213</v>
      </c>
      <c r="W2559" t="s">
        <v>214</v>
      </c>
      <c r="X2559">
        <v>0</v>
      </c>
    </row>
    <row r="2560" spans="1:24" x14ac:dyDescent="0.25">
      <c r="A2560">
        <v>2945</v>
      </c>
      <c r="B2560" t="s">
        <v>6150</v>
      </c>
      <c r="C2560" t="s">
        <v>6151</v>
      </c>
      <c r="D2560" t="s">
        <v>210</v>
      </c>
      <c r="G2560" s="2">
        <v>41247</v>
      </c>
      <c r="H2560" s="2">
        <v>42736</v>
      </c>
      <c r="J2560" t="s">
        <v>211</v>
      </c>
      <c r="K2560" t="s">
        <v>6061</v>
      </c>
      <c r="L2560" t="s">
        <v>213</v>
      </c>
      <c r="O2560">
        <v>0</v>
      </c>
      <c r="Q2560" s="2"/>
      <c r="S2560">
        <v>0</v>
      </c>
      <c r="T2560" t="s">
        <v>213</v>
      </c>
      <c r="W2560" t="s">
        <v>214</v>
      </c>
      <c r="X2560">
        <v>0</v>
      </c>
    </row>
    <row r="2561" spans="1:24" x14ac:dyDescent="0.25">
      <c r="A2561">
        <v>2946</v>
      </c>
      <c r="B2561" t="s">
        <v>6152</v>
      </c>
      <c r="C2561" t="s">
        <v>6153</v>
      </c>
      <c r="D2561" t="s">
        <v>256</v>
      </c>
      <c r="G2561" s="2">
        <v>41247</v>
      </c>
      <c r="H2561" s="2">
        <v>42736</v>
      </c>
      <c r="I2561" t="s">
        <v>226</v>
      </c>
      <c r="J2561" t="s">
        <v>211</v>
      </c>
      <c r="K2561" t="s">
        <v>6061</v>
      </c>
      <c r="L2561" t="s">
        <v>213</v>
      </c>
      <c r="O2561">
        <v>0</v>
      </c>
      <c r="Q2561" s="2"/>
      <c r="S2561">
        <v>0</v>
      </c>
      <c r="T2561" t="s">
        <v>213</v>
      </c>
      <c r="W2561" t="s">
        <v>214</v>
      </c>
      <c r="X2561">
        <v>0</v>
      </c>
    </row>
    <row r="2562" spans="1:24" x14ac:dyDescent="0.25">
      <c r="A2562">
        <v>2947</v>
      </c>
      <c r="B2562" t="s">
        <v>6154</v>
      </c>
      <c r="C2562" t="s">
        <v>6155</v>
      </c>
      <c r="D2562" t="s">
        <v>248</v>
      </c>
      <c r="G2562" s="2">
        <v>41247</v>
      </c>
      <c r="H2562" s="2">
        <v>42736</v>
      </c>
      <c r="I2562" t="s">
        <v>226</v>
      </c>
      <c r="J2562" t="s">
        <v>211</v>
      </c>
      <c r="K2562" t="s">
        <v>6061</v>
      </c>
      <c r="L2562" t="s">
        <v>213</v>
      </c>
      <c r="O2562">
        <v>0</v>
      </c>
      <c r="Q2562" s="2"/>
      <c r="S2562">
        <v>0</v>
      </c>
      <c r="T2562" t="s">
        <v>213</v>
      </c>
      <c r="W2562" t="s">
        <v>214</v>
      </c>
      <c r="X2562">
        <v>0</v>
      </c>
    </row>
    <row r="2563" spans="1:24" x14ac:dyDescent="0.25">
      <c r="A2563">
        <v>2948</v>
      </c>
      <c r="B2563" t="s">
        <v>6156</v>
      </c>
      <c r="C2563" t="s">
        <v>6157</v>
      </c>
      <c r="D2563" t="s">
        <v>245</v>
      </c>
      <c r="G2563" s="2">
        <v>41247</v>
      </c>
      <c r="H2563" s="2">
        <v>42736</v>
      </c>
      <c r="I2563" t="s">
        <v>226</v>
      </c>
      <c r="J2563" t="s">
        <v>211</v>
      </c>
      <c r="K2563" t="s">
        <v>6061</v>
      </c>
      <c r="L2563" t="s">
        <v>213</v>
      </c>
      <c r="O2563">
        <v>2688</v>
      </c>
      <c r="Q2563" s="2"/>
      <c r="S2563">
        <v>0</v>
      </c>
      <c r="T2563" t="s">
        <v>213</v>
      </c>
      <c r="W2563" t="s">
        <v>214</v>
      </c>
      <c r="X2563">
        <v>0</v>
      </c>
    </row>
    <row r="2564" spans="1:24" x14ac:dyDescent="0.25">
      <c r="A2564">
        <v>2957</v>
      </c>
      <c r="B2564" t="s">
        <v>6158</v>
      </c>
      <c r="C2564" t="s">
        <v>6159</v>
      </c>
      <c r="D2564" t="s">
        <v>245</v>
      </c>
      <c r="G2564" s="2">
        <v>42767</v>
      </c>
      <c r="H2564" s="2">
        <v>44408</v>
      </c>
      <c r="I2564" t="s">
        <v>226</v>
      </c>
      <c r="J2564" t="s">
        <v>211</v>
      </c>
      <c r="K2564" t="s">
        <v>3558</v>
      </c>
      <c r="L2564" t="s">
        <v>213</v>
      </c>
      <c r="O2564">
        <v>2265</v>
      </c>
      <c r="Q2564" s="2"/>
      <c r="S2564">
        <v>0</v>
      </c>
      <c r="T2564" t="s">
        <v>213</v>
      </c>
      <c r="W2564" t="s">
        <v>214</v>
      </c>
      <c r="X2564">
        <v>0</v>
      </c>
    </row>
    <row r="2565" spans="1:24" x14ac:dyDescent="0.25">
      <c r="A2565">
        <v>2958</v>
      </c>
      <c r="B2565" t="s">
        <v>6160</v>
      </c>
      <c r="C2565" t="s">
        <v>6161</v>
      </c>
      <c r="D2565" t="s">
        <v>251</v>
      </c>
      <c r="G2565" s="2">
        <v>42767</v>
      </c>
      <c r="H2565" s="2">
        <v>44408</v>
      </c>
      <c r="I2565" t="s">
        <v>226</v>
      </c>
      <c r="J2565" t="s">
        <v>211</v>
      </c>
      <c r="K2565" t="s">
        <v>3558</v>
      </c>
      <c r="L2565" t="s">
        <v>213</v>
      </c>
      <c r="O2565">
        <v>0</v>
      </c>
      <c r="Q2565" s="2">
        <v>39827</v>
      </c>
      <c r="S2565">
        <v>0</v>
      </c>
      <c r="T2565" t="s">
        <v>213</v>
      </c>
      <c r="W2565" t="s">
        <v>214</v>
      </c>
      <c r="X2565">
        <v>0</v>
      </c>
    </row>
    <row r="2566" spans="1:24" x14ac:dyDescent="0.25">
      <c r="A2566">
        <v>2959</v>
      </c>
      <c r="B2566" t="s">
        <v>6162</v>
      </c>
      <c r="C2566" t="s">
        <v>6163</v>
      </c>
      <c r="D2566" t="s">
        <v>251</v>
      </c>
      <c r="G2566" s="2">
        <v>42767</v>
      </c>
      <c r="H2566" s="2">
        <v>44408</v>
      </c>
      <c r="I2566" t="s">
        <v>226</v>
      </c>
      <c r="J2566" t="s">
        <v>211</v>
      </c>
      <c r="K2566" t="s">
        <v>3906</v>
      </c>
      <c r="L2566" t="s">
        <v>213</v>
      </c>
      <c r="O2566">
        <v>0</v>
      </c>
      <c r="Q2566" s="2">
        <v>39827</v>
      </c>
      <c r="S2566">
        <v>0</v>
      </c>
      <c r="T2566" t="s">
        <v>213</v>
      </c>
      <c r="W2566" t="s">
        <v>214</v>
      </c>
      <c r="X2566">
        <v>0</v>
      </c>
    </row>
    <row r="2567" spans="1:24" x14ac:dyDescent="0.25">
      <c r="A2567">
        <v>2960</v>
      </c>
      <c r="B2567" t="s">
        <v>6164</v>
      </c>
      <c r="C2567" t="s">
        <v>6165</v>
      </c>
      <c r="D2567" t="s">
        <v>245</v>
      </c>
      <c r="G2567" s="2">
        <v>42767</v>
      </c>
      <c r="H2567" s="2">
        <v>44408</v>
      </c>
      <c r="I2567" t="s">
        <v>226</v>
      </c>
      <c r="J2567" t="s">
        <v>211</v>
      </c>
      <c r="K2567" t="s">
        <v>3906</v>
      </c>
      <c r="L2567" t="s">
        <v>213</v>
      </c>
      <c r="O2567">
        <v>2265</v>
      </c>
      <c r="Q2567" s="2"/>
      <c r="S2567">
        <v>0</v>
      </c>
      <c r="T2567" t="s">
        <v>213</v>
      </c>
      <c r="W2567" t="s">
        <v>214</v>
      </c>
      <c r="X2567">
        <v>0</v>
      </c>
    </row>
    <row r="2568" spans="1:24" x14ac:dyDescent="0.25">
      <c r="A2568">
        <v>2961</v>
      </c>
      <c r="B2568" t="s">
        <v>6166</v>
      </c>
      <c r="C2568" t="s">
        <v>6167</v>
      </c>
      <c r="D2568" t="s">
        <v>251</v>
      </c>
      <c r="G2568" s="2">
        <v>42767</v>
      </c>
      <c r="H2568" s="2">
        <v>44408</v>
      </c>
      <c r="I2568" t="s">
        <v>226</v>
      </c>
      <c r="J2568" t="s">
        <v>211</v>
      </c>
      <c r="K2568" t="s">
        <v>3565</v>
      </c>
      <c r="L2568" t="s">
        <v>213</v>
      </c>
      <c r="O2568">
        <v>0</v>
      </c>
      <c r="Q2568" s="2">
        <v>39827</v>
      </c>
      <c r="S2568">
        <v>0</v>
      </c>
      <c r="T2568" t="s">
        <v>213</v>
      </c>
      <c r="W2568" t="s">
        <v>214</v>
      </c>
      <c r="X2568">
        <v>0</v>
      </c>
    </row>
    <row r="2569" spans="1:24" x14ac:dyDescent="0.25">
      <c r="A2569">
        <v>2962</v>
      </c>
      <c r="B2569" t="s">
        <v>6168</v>
      </c>
      <c r="C2569" t="s">
        <v>6169</v>
      </c>
      <c r="D2569" t="s">
        <v>245</v>
      </c>
      <c r="G2569" s="2">
        <v>42767</v>
      </c>
      <c r="H2569" s="2">
        <v>44408</v>
      </c>
      <c r="I2569" t="s">
        <v>226</v>
      </c>
      <c r="J2569" t="s">
        <v>211</v>
      </c>
      <c r="K2569" t="s">
        <v>3565</v>
      </c>
      <c r="L2569" t="s">
        <v>213</v>
      </c>
      <c r="O2569">
        <v>2266</v>
      </c>
      <c r="Q2569" s="2"/>
      <c r="S2569">
        <v>0</v>
      </c>
      <c r="T2569" t="s">
        <v>213</v>
      </c>
      <c r="W2569" t="s">
        <v>214</v>
      </c>
      <c r="X2569">
        <v>0</v>
      </c>
    </row>
    <row r="2570" spans="1:24" x14ac:dyDescent="0.25">
      <c r="A2570">
        <v>2963</v>
      </c>
      <c r="B2570" t="s">
        <v>6170</v>
      </c>
      <c r="C2570" t="s">
        <v>6171</v>
      </c>
      <c r="D2570" t="s">
        <v>245</v>
      </c>
      <c r="G2570" s="2">
        <v>42767</v>
      </c>
      <c r="H2570" s="2">
        <v>44408</v>
      </c>
      <c r="I2570" t="s">
        <v>226</v>
      </c>
      <c r="J2570" t="s">
        <v>211</v>
      </c>
      <c r="K2570" t="s">
        <v>3911</v>
      </c>
      <c r="L2570" t="s">
        <v>213</v>
      </c>
      <c r="O2570">
        <v>2266</v>
      </c>
      <c r="Q2570" s="2"/>
      <c r="S2570">
        <v>0</v>
      </c>
      <c r="T2570" t="s">
        <v>213</v>
      </c>
      <c r="W2570" t="s">
        <v>214</v>
      </c>
      <c r="X2570">
        <v>0</v>
      </c>
    </row>
    <row r="2571" spans="1:24" x14ac:dyDescent="0.25">
      <c r="A2571">
        <v>2964</v>
      </c>
      <c r="B2571" t="s">
        <v>6172</v>
      </c>
      <c r="C2571" t="s">
        <v>6173</v>
      </c>
      <c r="D2571" t="s">
        <v>251</v>
      </c>
      <c r="G2571" s="2">
        <v>42767</v>
      </c>
      <c r="H2571" s="2">
        <v>44408</v>
      </c>
      <c r="I2571" t="s">
        <v>226</v>
      </c>
      <c r="J2571" t="s">
        <v>211</v>
      </c>
      <c r="K2571" t="s">
        <v>3911</v>
      </c>
      <c r="L2571" t="s">
        <v>213</v>
      </c>
      <c r="O2571">
        <v>0</v>
      </c>
      <c r="Q2571" s="2">
        <v>39827</v>
      </c>
      <c r="S2571">
        <v>0</v>
      </c>
      <c r="T2571" t="s">
        <v>213</v>
      </c>
      <c r="W2571" t="s">
        <v>214</v>
      </c>
      <c r="X2571">
        <v>0</v>
      </c>
    </row>
    <row r="2572" spans="1:24" x14ac:dyDescent="0.25">
      <c r="A2572">
        <v>2965</v>
      </c>
      <c r="B2572" t="s">
        <v>6174</v>
      </c>
      <c r="C2572" t="s">
        <v>6175</v>
      </c>
      <c r="D2572" t="s">
        <v>251</v>
      </c>
      <c r="G2572" s="2">
        <v>42767</v>
      </c>
      <c r="H2572" s="2">
        <v>44012</v>
      </c>
      <c r="I2572" t="s">
        <v>226</v>
      </c>
      <c r="J2572" t="s">
        <v>211</v>
      </c>
      <c r="K2572" t="s">
        <v>3536</v>
      </c>
      <c r="L2572" t="s">
        <v>213</v>
      </c>
      <c r="O2572">
        <v>0</v>
      </c>
      <c r="Q2572" s="2">
        <v>39827</v>
      </c>
      <c r="S2572">
        <v>0</v>
      </c>
      <c r="T2572" t="s">
        <v>213</v>
      </c>
      <c r="W2572" t="s">
        <v>214</v>
      </c>
      <c r="X2572">
        <v>0</v>
      </c>
    </row>
    <row r="2573" spans="1:24" x14ac:dyDescent="0.25">
      <c r="A2573">
        <v>2966</v>
      </c>
      <c r="B2573" t="s">
        <v>6176</v>
      </c>
      <c r="C2573" t="s">
        <v>6177</v>
      </c>
      <c r="D2573" t="s">
        <v>245</v>
      </c>
      <c r="G2573" s="2">
        <v>42767</v>
      </c>
      <c r="H2573" s="2">
        <v>44012</v>
      </c>
      <c r="I2573" t="s">
        <v>226</v>
      </c>
      <c r="J2573" t="s">
        <v>211</v>
      </c>
      <c r="K2573" t="s">
        <v>3536</v>
      </c>
      <c r="L2573" t="s">
        <v>213</v>
      </c>
      <c r="O2573">
        <v>2264</v>
      </c>
      <c r="Q2573" s="2"/>
      <c r="S2573">
        <v>0</v>
      </c>
      <c r="T2573" t="s">
        <v>213</v>
      </c>
      <c r="W2573" t="s">
        <v>214</v>
      </c>
      <c r="X2573">
        <v>0</v>
      </c>
    </row>
    <row r="2574" spans="1:24" x14ac:dyDescent="0.25">
      <c r="A2574">
        <v>2967</v>
      </c>
      <c r="B2574" t="s">
        <v>6178</v>
      </c>
      <c r="C2574" t="s">
        <v>6179</v>
      </c>
      <c r="D2574" t="s">
        <v>251</v>
      </c>
      <c r="G2574" s="2">
        <v>42767</v>
      </c>
      <c r="H2574" s="2">
        <v>44012</v>
      </c>
      <c r="I2574" t="s">
        <v>226</v>
      </c>
      <c r="J2574" t="s">
        <v>211</v>
      </c>
      <c r="K2574" t="s">
        <v>3899</v>
      </c>
      <c r="L2574" t="s">
        <v>213</v>
      </c>
      <c r="O2574">
        <v>0</v>
      </c>
      <c r="Q2574" s="2">
        <v>39827</v>
      </c>
      <c r="S2574">
        <v>0</v>
      </c>
      <c r="T2574" t="s">
        <v>213</v>
      </c>
      <c r="W2574" t="s">
        <v>214</v>
      </c>
      <c r="X2574">
        <v>0</v>
      </c>
    </row>
    <row r="2575" spans="1:24" x14ac:dyDescent="0.25">
      <c r="A2575">
        <v>2968</v>
      </c>
      <c r="B2575" t="s">
        <v>6180</v>
      </c>
      <c r="C2575" t="s">
        <v>6181</v>
      </c>
      <c r="D2575" t="s">
        <v>245</v>
      </c>
      <c r="G2575" s="2">
        <v>42767</v>
      </c>
      <c r="H2575" s="2">
        <v>44012</v>
      </c>
      <c r="I2575" t="s">
        <v>226</v>
      </c>
      <c r="J2575" t="s">
        <v>211</v>
      </c>
      <c r="K2575" t="s">
        <v>3899</v>
      </c>
      <c r="L2575" t="s">
        <v>213</v>
      </c>
      <c r="O2575">
        <v>2264</v>
      </c>
      <c r="Q2575" s="2"/>
      <c r="S2575">
        <v>0</v>
      </c>
      <c r="T2575" t="s">
        <v>213</v>
      </c>
      <c r="W2575" t="s">
        <v>214</v>
      </c>
      <c r="X2575">
        <v>0</v>
      </c>
    </row>
    <row r="2576" spans="1:24" x14ac:dyDescent="0.25">
      <c r="A2576">
        <v>2986</v>
      </c>
      <c r="B2576" t="s">
        <v>6182</v>
      </c>
      <c r="C2576" t="s">
        <v>6183</v>
      </c>
      <c r="D2576" t="s">
        <v>241</v>
      </c>
      <c r="G2576" s="2">
        <v>41246</v>
      </c>
      <c r="H2576" s="2">
        <v>43256</v>
      </c>
      <c r="I2576" t="s">
        <v>226</v>
      </c>
      <c r="J2576" t="s">
        <v>211</v>
      </c>
      <c r="K2576" t="s">
        <v>4508</v>
      </c>
      <c r="L2576" t="s">
        <v>213</v>
      </c>
      <c r="O2576">
        <v>0</v>
      </c>
      <c r="Q2576" s="2"/>
      <c r="S2576">
        <v>0</v>
      </c>
      <c r="T2576" t="s">
        <v>213</v>
      </c>
      <c r="W2576" t="s">
        <v>214</v>
      </c>
      <c r="X2576">
        <v>0</v>
      </c>
    </row>
    <row r="2577" spans="1:24" x14ac:dyDescent="0.25">
      <c r="A2577">
        <v>3040</v>
      </c>
      <c r="B2577" t="s">
        <v>6184</v>
      </c>
      <c r="C2577" t="s">
        <v>6185</v>
      </c>
      <c r="D2577" t="s">
        <v>245</v>
      </c>
      <c r="G2577" s="2">
        <v>44928</v>
      </c>
      <c r="H2577" s="2">
        <v>44957</v>
      </c>
      <c r="I2577" t="s">
        <v>226</v>
      </c>
      <c r="J2577" t="s">
        <v>211</v>
      </c>
      <c r="K2577" t="s">
        <v>6186</v>
      </c>
      <c r="L2577" t="s">
        <v>213</v>
      </c>
      <c r="O2577">
        <v>2599</v>
      </c>
      <c r="Q2577" s="2">
        <v>42737</v>
      </c>
      <c r="S2577">
        <v>0</v>
      </c>
      <c r="T2577" t="s">
        <v>213</v>
      </c>
      <c r="W2577" t="s">
        <v>214</v>
      </c>
      <c r="X2577">
        <v>0</v>
      </c>
    </row>
    <row r="2578" spans="1:24" x14ac:dyDescent="0.25">
      <c r="A2578">
        <v>3041</v>
      </c>
      <c r="B2578" t="s">
        <v>6187</v>
      </c>
      <c r="C2578" t="s">
        <v>6188</v>
      </c>
      <c r="D2578" t="s">
        <v>256</v>
      </c>
      <c r="G2578" s="2">
        <v>44928</v>
      </c>
      <c r="H2578" s="2">
        <v>44926</v>
      </c>
      <c r="I2578" t="s">
        <v>226</v>
      </c>
      <c r="J2578" t="s">
        <v>211</v>
      </c>
      <c r="K2578" t="s">
        <v>6186</v>
      </c>
      <c r="L2578" t="s">
        <v>213</v>
      </c>
      <c r="O2578">
        <v>0</v>
      </c>
      <c r="Q2578" s="2">
        <v>41245</v>
      </c>
      <c r="S2578">
        <v>0</v>
      </c>
      <c r="T2578" t="s">
        <v>213</v>
      </c>
      <c r="W2578" t="s">
        <v>214</v>
      </c>
      <c r="X2578">
        <v>0</v>
      </c>
    </row>
    <row r="2579" spans="1:24" x14ac:dyDescent="0.25">
      <c r="A2579">
        <v>3042</v>
      </c>
      <c r="B2579" t="s">
        <v>6189</v>
      </c>
      <c r="C2579" t="s">
        <v>6190</v>
      </c>
      <c r="D2579" t="s">
        <v>210</v>
      </c>
      <c r="G2579" s="2">
        <v>44928</v>
      </c>
      <c r="H2579" s="2">
        <v>44926</v>
      </c>
      <c r="J2579" t="s">
        <v>211</v>
      </c>
      <c r="K2579" t="s">
        <v>6186</v>
      </c>
      <c r="L2579" t="s">
        <v>213</v>
      </c>
      <c r="O2579">
        <v>0</v>
      </c>
      <c r="Q2579" s="2">
        <v>41245</v>
      </c>
      <c r="S2579">
        <v>0</v>
      </c>
      <c r="T2579" t="s">
        <v>213</v>
      </c>
      <c r="W2579" t="s">
        <v>214</v>
      </c>
      <c r="X2579">
        <v>0</v>
      </c>
    </row>
    <row r="2580" spans="1:24" x14ac:dyDescent="0.25">
      <c r="A2580">
        <v>3043</v>
      </c>
      <c r="B2580" t="s">
        <v>6191</v>
      </c>
      <c r="C2580" t="s">
        <v>6192</v>
      </c>
      <c r="D2580" t="s">
        <v>241</v>
      </c>
      <c r="G2580" s="2">
        <v>44928</v>
      </c>
      <c r="H2580" s="2">
        <v>44926</v>
      </c>
      <c r="I2580" t="s">
        <v>226</v>
      </c>
      <c r="J2580" t="s">
        <v>211</v>
      </c>
      <c r="K2580" t="s">
        <v>6186</v>
      </c>
      <c r="L2580" t="s">
        <v>213</v>
      </c>
      <c r="O2580">
        <v>0</v>
      </c>
      <c r="Q2580" s="2">
        <v>41245</v>
      </c>
      <c r="S2580">
        <v>0</v>
      </c>
      <c r="T2580" t="s">
        <v>213</v>
      </c>
      <c r="W2580" t="s">
        <v>214</v>
      </c>
      <c r="X2580">
        <v>0</v>
      </c>
    </row>
    <row r="2581" spans="1:24" x14ac:dyDescent="0.25">
      <c r="A2581">
        <v>3044</v>
      </c>
      <c r="B2581" t="s">
        <v>6193</v>
      </c>
      <c r="C2581" t="s">
        <v>6194</v>
      </c>
      <c r="D2581" t="s">
        <v>251</v>
      </c>
      <c r="G2581" s="2">
        <v>44928</v>
      </c>
      <c r="H2581" s="2">
        <v>44926</v>
      </c>
      <c r="I2581" t="s">
        <v>226</v>
      </c>
      <c r="J2581" t="s">
        <v>211</v>
      </c>
      <c r="K2581" t="s">
        <v>6186</v>
      </c>
      <c r="L2581" t="s">
        <v>213</v>
      </c>
      <c r="O2581">
        <v>0</v>
      </c>
      <c r="Q2581" s="2">
        <v>41245</v>
      </c>
      <c r="S2581">
        <v>0</v>
      </c>
      <c r="T2581" t="s">
        <v>213</v>
      </c>
      <c r="W2581" t="s">
        <v>214</v>
      </c>
      <c r="X2581">
        <v>0</v>
      </c>
    </row>
    <row r="2582" spans="1:24" x14ac:dyDescent="0.25">
      <c r="A2582">
        <v>3045</v>
      </c>
      <c r="B2582" t="s">
        <v>6195</v>
      </c>
      <c r="C2582" t="s">
        <v>6196</v>
      </c>
      <c r="D2582" t="s">
        <v>245</v>
      </c>
      <c r="G2582" s="2">
        <v>43102</v>
      </c>
      <c r="H2582" s="2">
        <v>43100</v>
      </c>
      <c r="I2582" t="s">
        <v>226</v>
      </c>
      <c r="J2582" t="s">
        <v>211</v>
      </c>
      <c r="K2582" t="s">
        <v>6197</v>
      </c>
      <c r="L2582" t="s">
        <v>213</v>
      </c>
      <c r="O2582">
        <v>2599</v>
      </c>
      <c r="Q2582" s="2">
        <v>42737</v>
      </c>
      <c r="S2582">
        <v>0</v>
      </c>
      <c r="T2582" t="s">
        <v>213</v>
      </c>
      <c r="W2582" t="s">
        <v>214</v>
      </c>
      <c r="X2582">
        <v>0</v>
      </c>
    </row>
    <row r="2583" spans="1:24" x14ac:dyDescent="0.25">
      <c r="A2583">
        <v>3046</v>
      </c>
      <c r="B2583" t="s">
        <v>6198</v>
      </c>
      <c r="C2583" t="s">
        <v>6199</v>
      </c>
      <c r="D2583" t="s">
        <v>256</v>
      </c>
      <c r="G2583" s="2">
        <v>43102</v>
      </c>
      <c r="H2583" s="2">
        <v>43100</v>
      </c>
      <c r="I2583" t="s">
        <v>226</v>
      </c>
      <c r="J2583" t="s">
        <v>211</v>
      </c>
      <c r="K2583" t="s">
        <v>6197</v>
      </c>
      <c r="L2583" t="s">
        <v>213</v>
      </c>
      <c r="O2583">
        <v>0</v>
      </c>
      <c r="Q2583" s="2">
        <v>41245</v>
      </c>
      <c r="S2583">
        <v>0</v>
      </c>
      <c r="T2583" t="s">
        <v>213</v>
      </c>
      <c r="W2583" t="s">
        <v>214</v>
      </c>
      <c r="X2583">
        <v>0</v>
      </c>
    </row>
    <row r="2584" spans="1:24" x14ac:dyDescent="0.25">
      <c r="A2584">
        <v>3047</v>
      </c>
      <c r="B2584" t="s">
        <v>6200</v>
      </c>
      <c r="C2584" t="s">
        <v>6201</v>
      </c>
      <c r="D2584" t="s">
        <v>210</v>
      </c>
      <c r="G2584" s="2">
        <v>43102</v>
      </c>
      <c r="H2584" s="2">
        <v>43100</v>
      </c>
      <c r="J2584" t="s">
        <v>211</v>
      </c>
      <c r="K2584" t="s">
        <v>6197</v>
      </c>
      <c r="L2584" t="s">
        <v>213</v>
      </c>
      <c r="O2584">
        <v>0</v>
      </c>
      <c r="Q2584" s="2">
        <v>41245</v>
      </c>
      <c r="S2584">
        <v>0</v>
      </c>
      <c r="T2584" t="s">
        <v>213</v>
      </c>
      <c r="W2584" t="s">
        <v>214</v>
      </c>
      <c r="X2584">
        <v>0</v>
      </c>
    </row>
    <row r="2585" spans="1:24" x14ac:dyDescent="0.25">
      <c r="A2585">
        <v>3048</v>
      </c>
      <c r="B2585" t="s">
        <v>6202</v>
      </c>
      <c r="C2585" t="s">
        <v>6203</v>
      </c>
      <c r="D2585" t="s">
        <v>241</v>
      </c>
      <c r="G2585" s="2">
        <v>43102</v>
      </c>
      <c r="H2585" s="2">
        <v>43100</v>
      </c>
      <c r="I2585" t="s">
        <v>226</v>
      </c>
      <c r="J2585" t="s">
        <v>211</v>
      </c>
      <c r="K2585" t="s">
        <v>6197</v>
      </c>
      <c r="L2585" t="s">
        <v>213</v>
      </c>
      <c r="O2585">
        <v>0</v>
      </c>
      <c r="Q2585" s="2">
        <v>41245</v>
      </c>
      <c r="S2585">
        <v>0</v>
      </c>
      <c r="T2585" t="s">
        <v>213</v>
      </c>
      <c r="W2585" t="s">
        <v>214</v>
      </c>
      <c r="X2585">
        <v>0</v>
      </c>
    </row>
    <row r="2586" spans="1:24" x14ac:dyDescent="0.25">
      <c r="A2586">
        <v>3049</v>
      </c>
      <c r="B2586" t="s">
        <v>6204</v>
      </c>
      <c r="C2586" t="s">
        <v>6205</v>
      </c>
      <c r="D2586" t="s">
        <v>251</v>
      </c>
      <c r="G2586" s="2">
        <v>43102</v>
      </c>
      <c r="H2586" s="2">
        <v>43100</v>
      </c>
      <c r="I2586" t="s">
        <v>226</v>
      </c>
      <c r="J2586" t="s">
        <v>211</v>
      </c>
      <c r="K2586" t="s">
        <v>6197</v>
      </c>
      <c r="L2586" t="s">
        <v>213</v>
      </c>
      <c r="O2586">
        <v>0</v>
      </c>
      <c r="Q2586" s="2">
        <v>41245</v>
      </c>
      <c r="S2586">
        <v>0</v>
      </c>
      <c r="T2586" t="s">
        <v>213</v>
      </c>
      <c r="W2586" t="s">
        <v>214</v>
      </c>
      <c r="X2586">
        <v>0</v>
      </c>
    </row>
    <row r="2587" spans="1:24" x14ac:dyDescent="0.25">
      <c r="A2587">
        <v>3050</v>
      </c>
      <c r="B2587" t="s">
        <v>6206</v>
      </c>
      <c r="C2587" t="s">
        <v>6207</v>
      </c>
      <c r="D2587" t="s">
        <v>251</v>
      </c>
      <c r="G2587" s="2">
        <v>46024</v>
      </c>
      <c r="H2587" s="2"/>
      <c r="I2587" t="s">
        <v>226</v>
      </c>
      <c r="J2587" t="s">
        <v>211</v>
      </c>
      <c r="K2587" t="s">
        <v>6208</v>
      </c>
      <c r="L2587" t="s">
        <v>213</v>
      </c>
      <c r="O2587">
        <v>0</v>
      </c>
      <c r="Q2587" s="2">
        <v>41245</v>
      </c>
      <c r="S2587">
        <v>0</v>
      </c>
      <c r="T2587" t="s">
        <v>213</v>
      </c>
      <c r="W2587" t="s">
        <v>214</v>
      </c>
      <c r="X2587">
        <v>0</v>
      </c>
    </row>
    <row r="2588" spans="1:24" x14ac:dyDescent="0.25">
      <c r="A2588">
        <v>3051</v>
      </c>
      <c r="B2588" t="s">
        <v>6209</v>
      </c>
      <c r="C2588" t="s">
        <v>6210</v>
      </c>
      <c r="D2588" t="s">
        <v>245</v>
      </c>
      <c r="G2588" s="2">
        <v>46024</v>
      </c>
      <c r="H2588" s="2"/>
      <c r="I2588" t="s">
        <v>226</v>
      </c>
      <c r="J2588" t="s">
        <v>211</v>
      </c>
      <c r="K2588" t="s">
        <v>6208</v>
      </c>
      <c r="L2588" t="s">
        <v>213</v>
      </c>
      <c r="O2588">
        <v>2599</v>
      </c>
      <c r="Q2588" s="2">
        <v>42737</v>
      </c>
      <c r="S2588">
        <v>0</v>
      </c>
      <c r="T2588" t="s">
        <v>213</v>
      </c>
      <c r="W2588" t="s">
        <v>214</v>
      </c>
      <c r="X2588">
        <v>0</v>
      </c>
    </row>
    <row r="2589" spans="1:24" x14ac:dyDescent="0.25">
      <c r="A2589">
        <v>3052</v>
      </c>
      <c r="B2589" t="s">
        <v>6211</v>
      </c>
      <c r="C2589" t="s">
        <v>6212</v>
      </c>
      <c r="D2589" t="s">
        <v>256</v>
      </c>
      <c r="G2589" s="2">
        <v>46024</v>
      </c>
      <c r="H2589" s="2"/>
      <c r="I2589" t="s">
        <v>226</v>
      </c>
      <c r="J2589" t="s">
        <v>211</v>
      </c>
      <c r="K2589" t="s">
        <v>6208</v>
      </c>
      <c r="L2589" t="s">
        <v>213</v>
      </c>
      <c r="O2589">
        <v>0</v>
      </c>
      <c r="Q2589" s="2">
        <v>41245</v>
      </c>
      <c r="S2589">
        <v>0</v>
      </c>
      <c r="T2589" t="s">
        <v>213</v>
      </c>
      <c r="W2589" t="s">
        <v>214</v>
      </c>
      <c r="X2589">
        <v>0</v>
      </c>
    </row>
    <row r="2590" spans="1:24" x14ac:dyDescent="0.25">
      <c r="A2590">
        <v>3053</v>
      </c>
      <c r="B2590" t="s">
        <v>6213</v>
      </c>
      <c r="C2590" t="s">
        <v>6214</v>
      </c>
      <c r="D2590" t="s">
        <v>210</v>
      </c>
      <c r="G2590" s="2">
        <v>46024</v>
      </c>
      <c r="H2590" s="2"/>
      <c r="J2590" t="s">
        <v>211</v>
      </c>
      <c r="K2590" t="s">
        <v>6208</v>
      </c>
      <c r="L2590" t="s">
        <v>213</v>
      </c>
      <c r="O2590">
        <v>0</v>
      </c>
      <c r="Q2590" s="2">
        <v>41245</v>
      </c>
      <c r="S2590">
        <v>0</v>
      </c>
      <c r="T2590" t="s">
        <v>213</v>
      </c>
      <c r="W2590" t="s">
        <v>214</v>
      </c>
      <c r="X2590">
        <v>0</v>
      </c>
    </row>
    <row r="2591" spans="1:24" x14ac:dyDescent="0.25">
      <c r="A2591">
        <v>3054</v>
      </c>
      <c r="B2591" t="s">
        <v>6215</v>
      </c>
      <c r="C2591" t="s">
        <v>6216</v>
      </c>
      <c r="D2591" t="s">
        <v>241</v>
      </c>
      <c r="G2591" s="2">
        <v>46024</v>
      </c>
      <c r="H2591" s="2"/>
      <c r="I2591" t="s">
        <v>226</v>
      </c>
      <c r="J2591" t="s">
        <v>211</v>
      </c>
      <c r="K2591" t="s">
        <v>6208</v>
      </c>
      <c r="L2591" t="s">
        <v>213</v>
      </c>
      <c r="O2591">
        <v>0</v>
      </c>
      <c r="Q2591" s="2">
        <v>41245</v>
      </c>
      <c r="S2591">
        <v>0</v>
      </c>
      <c r="T2591" t="s">
        <v>213</v>
      </c>
      <c r="W2591" t="s">
        <v>214</v>
      </c>
      <c r="X2591">
        <v>0</v>
      </c>
    </row>
    <row r="2592" spans="1:24" x14ac:dyDescent="0.25">
      <c r="A2592">
        <v>3055</v>
      </c>
      <c r="B2592" t="s">
        <v>6217</v>
      </c>
      <c r="C2592" t="s">
        <v>6218</v>
      </c>
      <c r="D2592" t="s">
        <v>251</v>
      </c>
      <c r="G2592" s="2">
        <v>46024</v>
      </c>
      <c r="H2592" s="2"/>
      <c r="I2592" t="s">
        <v>226</v>
      </c>
      <c r="J2592" t="s">
        <v>211</v>
      </c>
      <c r="K2592" t="s">
        <v>6219</v>
      </c>
      <c r="L2592" t="s">
        <v>213</v>
      </c>
      <c r="O2592">
        <v>0</v>
      </c>
      <c r="Q2592" s="2">
        <v>41244</v>
      </c>
      <c r="S2592">
        <v>0</v>
      </c>
      <c r="T2592" t="s">
        <v>900</v>
      </c>
      <c r="W2592" t="s">
        <v>214</v>
      </c>
      <c r="X2592">
        <v>0</v>
      </c>
    </row>
    <row r="2593" spans="1:24" x14ac:dyDescent="0.25">
      <c r="A2593">
        <v>3056</v>
      </c>
      <c r="B2593" t="s">
        <v>6220</v>
      </c>
      <c r="C2593" t="s">
        <v>6221</v>
      </c>
      <c r="D2593" t="s">
        <v>245</v>
      </c>
      <c r="G2593" s="2">
        <v>46024</v>
      </c>
      <c r="H2593" s="2"/>
      <c r="I2593" t="s">
        <v>226</v>
      </c>
      <c r="J2593" t="s">
        <v>211</v>
      </c>
      <c r="K2593" t="s">
        <v>6219</v>
      </c>
      <c r="L2593" t="s">
        <v>213</v>
      </c>
      <c r="O2593">
        <v>2599</v>
      </c>
      <c r="Q2593" s="2">
        <v>42737</v>
      </c>
      <c r="S2593">
        <v>0</v>
      </c>
      <c r="T2593" t="s">
        <v>213</v>
      </c>
      <c r="W2593" t="s">
        <v>214</v>
      </c>
      <c r="X2593">
        <v>0</v>
      </c>
    </row>
    <row r="2594" spans="1:24" x14ac:dyDescent="0.25">
      <c r="A2594">
        <v>3057</v>
      </c>
      <c r="B2594" t="s">
        <v>6222</v>
      </c>
      <c r="C2594" t="s">
        <v>6223</v>
      </c>
      <c r="D2594" t="s">
        <v>256</v>
      </c>
      <c r="G2594" s="2">
        <v>46024</v>
      </c>
      <c r="H2594" s="2"/>
      <c r="I2594" t="s">
        <v>226</v>
      </c>
      <c r="J2594" t="s">
        <v>211</v>
      </c>
      <c r="K2594" t="s">
        <v>6219</v>
      </c>
      <c r="L2594" t="s">
        <v>213</v>
      </c>
      <c r="O2594">
        <v>0</v>
      </c>
      <c r="Q2594" s="2">
        <v>41244</v>
      </c>
      <c r="S2594">
        <v>0</v>
      </c>
      <c r="T2594" t="s">
        <v>900</v>
      </c>
      <c r="W2594" t="s">
        <v>214</v>
      </c>
      <c r="X2594">
        <v>0</v>
      </c>
    </row>
    <row r="2595" spans="1:24" x14ac:dyDescent="0.25">
      <c r="A2595">
        <v>3058</v>
      </c>
      <c r="B2595" t="s">
        <v>6224</v>
      </c>
      <c r="C2595" t="s">
        <v>6225</v>
      </c>
      <c r="D2595" t="s">
        <v>210</v>
      </c>
      <c r="G2595" s="2">
        <v>46024</v>
      </c>
      <c r="H2595" s="2"/>
      <c r="J2595" t="s">
        <v>211</v>
      </c>
      <c r="K2595" t="s">
        <v>6219</v>
      </c>
      <c r="L2595" t="s">
        <v>213</v>
      </c>
      <c r="O2595">
        <v>0</v>
      </c>
      <c r="Q2595" s="2">
        <v>41244</v>
      </c>
      <c r="S2595">
        <v>0</v>
      </c>
      <c r="T2595" t="s">
        <v>900</v>
      </c>
      <c r="W2595" t="s">
        <v>214</v>
      </c>
      <c r="X2595">
        <v>0</v>
      </c>
    </row>
    <row r="2596" spans="1:24" x14ac:dyDescent="0.25">
      <c r="A2596">
        <v>3059</v>
      </c>
      <c r="B2596" t="s">
        <v>6226</v>
      </c>
      <c r="C2596" t="s">
        <v>6227</v>
      </c>
      <c r="D2596" t="s">
        <v>241</v>
      </c>
      <c r="G2596" s="2">
        <v>46024</v>
      </c>
      <c r="H2596" s="2"/>
      <c r="I2596" t="s">
        <v>226</v>
      </c>
      <c r="J2596" t="s">
        <v>211</v>
      </c>
      <c r="K2596" t="s">
        <v>6219</v>
      </c>
      <c r="L2596" t="s">
        <v>213</v>
      </c>
      <c r="O2596">
        <v>0</v>
      </c>
      <c r="Q2596" s="2">
        <v>41244</v>
      </c>
      <c r="S2596">
        <v>0</v>
      </c>
      <c r="T2596" t="s">
        <v>900</v>
      </c>
      <c r="W2596" t="s">
        <v>214</v>
      </c>
      <c r="X2596">
        <v>0</v>
      </c>
    </row>
    <row r="2597" spans="1:24" x14ac:dyDescent="0.25">
      <c r="A2597">
        <v>3060</v>
      </c>
      <c r="B2597" t="s">
        <v>6228</v>
      </c>
      <c r="C2597" t="s">
        <v>6229</v>
      </c>
      <c r="D2597" t="s">
        <v>251</v>
      </c>
      <c r="G2597" s="2">
        <v>43102</v>
      </c>
      <c r="H2597" s="2">
        <v>43100</v>
      </c>
      <c r="I2597" t="s">
        <v>226</v>
      </c>
      <c r="J2597" t="s">
        <v>211</v>
      </c>
      <c r="K2597" t="s">
        <v>6230</v>
      </c>
      <c r="L2597" t="s">
        <v>213</v>
      </c>
      <c r="O2597">
        <v>0</v>
      </c>
      <c r="Q2597" s="2">
        <v>41245</v>
      </c>
      <c r="S2597">
        <v>0</v>
      </c>
      <c r="T2597" t="s">
        <v>213</v>
      </c>
      <c r="W2597" t="s">
        <v>214</v>
      </c>
      <c r="X2597">
        <v>0</v>
      </c>
    </row>
    <row r="2598" spans="1:24" x14ac:dyDescent="0.25">
      <c r="A2598">
        <v>3061</v>
      </c>
      <c r="B2598" t="s">
        <v>6231</v>
      </c>
      <c r="C2598" t="s">
        <v>6232</v>
      </c>
      <c r="D2598" t="s">
        <v>245</v>
      </c>
      <c r="G2598" s="2">
        <v>43102</v>
      </c>
      <c r="H2598" s="2">
        <v>43100</v>
      </c>
      <c r="I2598" t="s">
        <v>226</v>
      </c>
      <c r="J2598" t="s">
        <v>211</v>
      </c>
      <c r="K2598" t="s">
        <v>6230</v>
      </c>
      <c r="L2598" t="s">
        <v>213</v>
      </c>
      <c r="O2598">
        <v>2599</v>
      </c>
      <c r="Q2598" s="2">
        <v>42737</v>
      </c>
      <c r="S2598">
        <v>0</v>
      </c>
      <c r="T2598" t="s">
        <v>213</v>
      </c>
      <c r="W2598" t="s">
        <v>214</v>
      </c>
      <c r="X2598">
        <v>0</v>
      </c>
    </row>
    <row r="2599" spans="1:24" x14ac:dyDescent="0.25">
      <c r="A2599">
        <v>3062</v>
      </c>
      <c r="B2599" t="s">
        <v>6233</v>
      </c>
      <c r="C2599" t="s">
        <v>6234</v>
      </c>
      <c r="D2599" t="s">
        <v>256</v>
      </c>
      <c r="G2599" s="2">
        <v>43102</v>
      </c>
      <c r="H2599" s="2">
        <v>43100</v>
      </c>
      <c r="I2599" t="s">
        <v>226</v>
      </c>
      <c r="J2599" t="s">
        <v>211</v>
      </c>
      <c r="K2599" t="s">
        <v>6230</v>
      </c>
      <c r="L2599" t="s">
        <v>213</v>
      </c>
      <c r="O2599">
        <v>0</v>
      </c>
      <c r="Q2599" s="2">
        <v>41245</v>
      </c>
      <c r="S2599">
        <v>0</v>
      </c>
      <c r="T2599" t="s">
        <v>213</v>
      </c>
      <c r="W2599" t="s">
        <v>214</v>
      </c>
      <c r="X2599">
        <v>0</v>
      </c>
    </row>
    <row r="2600" spans="1:24" x14ac:dyDescent="0.25">
      <c r="A2600">
        <v>3063</v>
      </c>
      <c r="B2600" t="s">
        <v>6235</v>
      </c>
      <c r="C2600" t="s">
        <v>6236</v>
      </c>
      <c r="D2600" t="s">
        <v>210</v>
      </c>
      <c r="G2600" s="2">
        <v>43102</v>
      </c>
      <c r="H2600" s="2">
        <v>43100</v>
      </c>
      <c r="J2600" t="s">
        <v>211</v>
      </c>
      <c r="K2600" t="s">
        <v>6230</v>
      </c>
      <c r="L2600" t="s">
        <v>213</v>
      </c>
      <c r="O2600">
        <v>0</v>
      </c>
      <c r="Q2600" s="2">
        <v>41245</v>
      </c>
      <c r="S2600">
        <v>0</v>
      </c>
      <c r="T2600" t="s">
        <v>213</v>
      </c>
      <c r="W2600" t="s">
        <v>214</v>
      </c>
      <c r="X2600">
        <v>0</v>
      </c>
    </row>
    <row r="2601" spans="1:24" x14ac:dyDescent="0.25">
      <c r="A2601">
        <v>3064</v>
      </c>
      <c r="B2601" t="s">
        <v>6237</v>
      </c>
      <c r="C2601" t="s">
        <v>6238</v>
      </c>
      <c r="D2601" t="s">
        <v>241</v>
      </c>
      <c r="G2601" s="2">
        <v>43102</v>
      </c>
      <c r="H2601" s="2">
        <v>43100</v>
      </c>
      <c r="I2601" t="s">
        <v>226</v>
      </c>
      <c r="J2601" t="s">
        <v>211</v>
      </c>
      <c r="K2601" t="s">
        <v>6230</v>
      </c>
      <c r="L2601" t="s">
        <v>213</v>
      </c>
      <c r="O2601">
        <v>0</v>
      </c>
      <c r="Q2601" s="2">
        <v>41245</v>
      </c>
      <c r="S2601">
        <v>0</v>
      </c>
      <c r="T2601" t="s">
        <v>213</v>
      </c>
      <c r="W2601" t="s">
        <v>214</v>
      </c>
      <c r="X2601">
        <v>0</v>
      </c>
    </row>
    <row r="2602" spans="1:24" x14ac:dyDescent="0.25">
      <c r="A2602">
        <v>3065</v>
      </c>
      <c r="B2602" t="s">
        <v>6239</v>
      </c>
      <c r="C2602" t="s">
        <v>6240</v>
      </c>
      <c r="D2602" t="s">
        <v>251</v>
      </c>
      <c r="G2602" s="2">
        <v>46024</v>
      </c>
      <c r="H2602" s="2"/>
      <c r="I2602" t="s">
        <v>226</v>
      </c>
      <c r="J2602" t="s">
        <v>211</v>
      </c>
      <c r="K2602" t="s">
        <v>6241</v>
      </c>
      <c r="L2602" t="s">
        <v>213</v>
      </c>
      <c r="O2602">
        <v>0</v>
      </c>
      <c r="Q2602" s="2">
        <v>41245</v>
      </c>
      <c r="S2602">
        <v>0</v>
      </c>
      <c r="T2602" t="s">
        <v>213</v>
      </c>
      <c r="W2602" t="s">
        <v>214</v>
      </c>
      <c r="X2602">
        <v>0</v>
      </c>
    </row>
    <row r="2603" spans="1:24" x14ac:dyDescent="0.25">
      <c r="A2603">
        <v>3066</v>
      </c>
      <c r="B2603" t="s">
        <v>6242</v>
      </c>
      <c r="C2603" t="s">
        <v>6243</v>
      </c>
      <c r="D2603" t="s">
        <v>245</v>
      </c>
      <c r="G2603" s="2">
        <v>46024</v>
      </c>
      <c r="H2603" s="2"/>
      <c r="I2603" t="s">
        <v>226</v>
      </c>
      <c r="J2603" t="s">
        <v>211</v>
      </c>
      <c r="K2603" t="s">
        <v>6241</v>
      </c>
      <c r="L2603" t="s">
        <v>213</v>
      </c>
      <c r="O2603">
        <v>2599</v>
      </c>
      <c r="Q2603" s="2">
        <v>42737</v>
      </c>
      <c r="S2603">
        <v>0</v>
      </c>
      <c r="T2603" t="s">
        <v>213</v>
      </c>
      <c r="W2603" t="s">
        <v>214</v>
      </c>
      <c r="X2603">
        <v>0</v>
      </c>
    </row>
    <row r="2604" spans="1:24" x14ac:dyDescent="0.25">
      <c r="A2604">
        <v>3067</v>
      </c>
      <c r="B2604" t="s">
        <v>6244</v>
      </c>
      <c r="C2604" t="s">
        <v>6245</v>
      </c>
      <c r="D2604" t="s">
        <v>256</v>
      </c>
      <c r="G2604" s="2">
        <v>46024</v>
      </c>
      <c r="H2604" s="2"/>
      <c r="I2604" t="s">
        <v>226</v>
      </c>
      <c r="J2604" t="s">
        <v>211</v>
      </c>
      <c r="K2604" t="s">
        <v>6241</v>
      </c>
      <c r="L2604" t="s">
        <v>213</v>
      </c>
      <c r="O2604">
        <v>0</v>
      </c>
      <c r="Q2604" s="2">
        <v>41245</v>
      </c>
      <c r="S2604">
        <v>0</v>
      </c>
      <c r="T2604" t="s">
        <v>213</v>
      </c>
      <c r="W2604" t="s">
        <v>214</v>
      </c>
      <c r="X2604">
        <v>0</v>
      </c>
    </row>
    <row r="2605" spans="1:24" x14ac:dyDescent="0.25">
      <c r="A2605">
        <v>3068</v>
      </c>
      <c r="B2605" t="s">
        <v>6246</v>
      </c>
      <c r="C2605" t="s">
        <v>6247</v>
      </c>
      <c r="D2605" t="s">
        <v>210</v>
      </c>
      <c r="G2605" s="2">
        <v>46024</v>
      </c>
      <c r="H2605" s="2"/>
      <c r="J2605" t="s">
        <v>211</v>
      </c>
      <c r="K2605" t="s">
        <v>6241</v>
      </c>
      <c r="L2605" t="s">
        <v>213</v>
      </c>
      <c r="O2605">
        <v>0</v>
      </c>
      <c r="Q2605" s="2">
        <v>41245</v>
      </c>
      <c r="S2605">
        <v>0</v>
      </c>
      <c r="T2605" t="s">
        <v>213</v>
      </c>
      <c r="W2605" t="s">
        <v>214</v>
      </c>
      <c r="X2605">
        <v>0</v>
      </c>
    </row>
    <row r="2606" spans="1:24" x14ac:dyDescent="0.25">
      <c r="A2606">
        <v>3069</v>
      </c>
      <c r="B2606" t="s">
        <v>6248</v>
      </c>
      <c r="C2606" t="s">
        <v>6249</v>
      </c>
      <c r="D2606" t="s">
        <v>241</v>
      </c>
      <c r="G2606" s="2">
        <v>46024</v>
      </c>
      <c r="H2606" s="2"/>
      <c r="I2606" t="s">
        <v>226</v>
      </c>
      <c r="J2606" t="s">
        <v>211</v>
      </c>
      <c r="K2606" t="s">
        <v>6241</v>
      </c>
      <c r="L2606" t="s">
        <v>213</v>
      </c>
      <c r="O2606">
        <v>0</v>
      </c>
      <c r="Q2606" s="2">
        <v>41245</v>
      </c>
      <c r="S2606">
        <v>0</v>
      </c>
      <c r="T2606" t="s">
        <v>213</v>
      </c>
      <c r="W2606" t="s">
        <v>214</v>
      </c>
      <c r="X2606">
        <v>0</v>
      </c>
    </row>
    <row r="2607" spans="1:24" x14ac:dyDescent="0.25">
      <c r="A2607">
        <v>3070</v>
      </c>
      <c r="B2607" t="s">
        <v>6250</v>
      </c>
      <c r="C2607" t="s">
        <v>6251</v>
      </c>
      <c r="D2607" t="s">
        <v>251</v>
      </c>
      <c r="G2607" s="2">
        <v>46024</v>
      </c>
      <c r="H2607" s="2"/>
      <c r="I2607" t="s">
        <v>226</v>
      </c>
      <c r="J2607" t="s">
        <v>211</v>
      </c>
      <c r="K2607" t="s">
        <v>6252</v>
      </c>
      <c r="L2607" t="s">
        <v>213</v>
      </c>
      <c r="O2607">
        <v>0</v>
      </c>
      <c r="Q2607" s="2">
        <v>41245</v>
      </c>
      <c r="S2607">
        <v>0</v>
      </c>
      <c r="T2607" t="s">
        <v>900</v>
      </c>
      <c r="W2607" t="s">
        <v>214</v>
      </c>
      <c r="X2607">
        <v>0</v>
      </c>
    </row>
    <row r="2608" spans="1:24" x14ac:dyDescent="0.25">
      <c r="A2608">
        <v>3071</v>
      </c>
      <c r="B2608" t="s">
        <v>6253</v>
      </c>
      <c r="C2608" t="s">
        <v>6254</v>
      </c>
      <c r="D2608" t="s">
        <v>245</v>
      </c>
      <c r="G2608" s="2">
        <v>46024</v>
      </c>
      <c r="H2608" s="2"/>
      <c r="I2608" t="s">
        <v>226</v>
      </c>
      <c r="J2608" t="s">
        <v>211</v>
      </c>
      <c r="K2608" t="s">
        <v>6252</v>
      </c>
      <c r="L2608" t="s">
        <v>213</v>
      </c>
      <c r="O2608">
        <v>2599</v>
      </c>
      <c r="Q2608" s="2">
        <v>42737</v>
      </c>
      <c r="S2608">
        <v>0</v>
      </c>
      <c r="T2608" t="s">
        <v>213</v>
      </c>
      <c r="W2608" t="s">
        <v>214</v>
      </c>
      <c r="X2608">
        <v>0</v>
      </c>
    </row>
    <row r="2609" spans="1:24" x14ac:dyDescent="0.25">
      <c r="A2609">
        <v>3072</v>
      </c>
      <c r="B2609" t="s">
        <v>6255</v>
      </c>
      <c r="C2609" t="s">
        <v>6256</v>
      </c>
      <c r="D2609" t="s">
        <v>256</v>
      </c>
      <c r="G2609" s="2">
        <v>46024</v>
      </c>
      <c r="H2609" s="2"/>
      <c r="I2609" t="s">
        <v>226</v>
      </c>
      <c r="J2609" t="s">
        <v>211</v>
      </c>
      <c r="K2609" t="s">
        <v>6252</v>
      </c>
      <c r="L2609" t="s">
        <v>213</v>
      </c>
      <c r="O2609">
        <v>0</v>
      </c>
      <c r="Q2609" s="2">
        <v>41245</v>
      </c>
      <c r="S2609">
        <v>0</v>
      </c>
      <c r="T2609" t="s">
        <v>900</v>
      </c>
      <c r="W2609" t="s">
        <v>214</v>
      </c>
      <c r="X2609">
        <v>0</v>
      </c>
    </row>
    <row r="2610" spans="1:24" x14ac:dyDescent="0.25">
      <c r="A2610">
        <v>3073</v>
      </c>
      <c r="B2610" t="s">
        <v>6257</v>
      </c>
      <c r="C2610" t="s">
        <v>6258</v>
      </c>
      <c r="D2610" t="s">
        <v>210</v>
      </c>
      <c r="G2610" s="2">
        <v>46023</v>
      </c>
      <c r="H2610" s="2"/>
      <c r="J2610" t="s">
        <v>211</v>
      </c>
      <c r="K2610" t="s">
        <v>6252</v>
      </c>
      <c r="L2610" t="s">
        <v>213</v>
      </c>
      <c r="O2610">
        <v>0</v>
      </c>
      <c r="Q2610" s="2">
        <v>41245</v>
      </c>
      <c r="S2610">
        <v>0</v>
      </c>
      <c r="T2610" t="s">
        <v>900</v>
      </c>
      <c r="W2610" t="s">
        <v>214</v>
      </c>
      <c r="X2610">
        <v>0</v>
      </c>
    </row>
    <row r="2611" spans="1:24" x14ac:dyDescent="0.25">
      <c r="A2611">
        <v>3074</v>
      </c>
      <c r="B2611" t="s">
        <v>6259</v>
      </c>
      <c r="C2611" t="s">
        <v>6260</v>
      </c>
      <c r="D2611" t="s">
        <v>241</v>
      </c>
      <c r="G2611" s="2">
        <v>46024</v>
      </c>
      <c r="H2611" s="2"/>
      <c r="I2611" t="s">
        <v>226</v>
      </c>
      <c r="J2611" t="s">
        <v>211</v>
      </c>
      <c r="K2611" t="s">
        <v>6252</v>
      </c>
      <c r="L2611" t="s">
        <v>213</v>
      </c>
      <c r="O2611">
        <v>0</v>
      </c>
      <c r="Q2611" s="2">
        <v>41245</v>
      </c>
      <c r="S2611">
        <v>0</v>
      </c>
      <c r="T2611" t="s">
        <v>900</v>
      </c>
      <c r="W2611" t="s">
        <v>214</v>
      </c>
      <c r="X2611">
        <v>0</v>
      </c>
    </row>
    <row r="2612" spans="1:24" x14ac:dyDescent="0.25">
      <c r="A2612">
        <v>3075</v>
      </c>
      <c r="B2612" t="s">
        <v>6261</v>
      </c>
      <c r="C2612" t="s">
        <v>6262</v>
      </c>
      <c r="D2612" t="s">
        <v>245</v>
      </c>
      <c r="G2612" s="2">
        <v>46024</v>
      </c>
      <c r="H2612" s="2"/>
      <c r="I2612" t="s">
        <v>226</v>
      </c>
      <c r="J2612" t="s">
        <v>211</v>
      </c>
      <c r="K2612" t="s">
        <v>6263</v>
      </c>
      <c r="L2612" t="s">
        <v>213</v>
      </c>
      <c r="O2612">
        <v>2599</v>
      </c>
      <c r="Q2612" s="2">
        <v>42737</v>
      </c>
      <c r="S2612">
        <v>0</v>
      </c>
      <c r="T2612" t="s">
        <v>213</v>
      </c>
      <c r="W2612" t="s">
        <v>214</v>
      </c>
      <c r="X2612">
        <v>0</v>
      </c>
    </row>
    <row r="2613" spans="1:24" x14ac:dyDescent="0.25">
      <c r="A2613">
        <v>3076</v>
      </c>
      <c r="B2613" t="s">
        <v>6264</v>
      </c>
      <c r="C2613" t="s">
        <v>6265</v>
      </c>
      <c r="D2613" t="s">
        <v>251</v>
      </c>
      <c r="G2613" s="2">
        <v>46024</v>
      </c>
      <c r="H2613" s="2"/>
      <c r="I2613" t="s">
        <v>226</v>
      </c>
      <c r="J2613" t="s">
        <v>211</v>
      </c>
      <c r="K2613" t="s">
        <v>6263</v>
      </c>
      <c r="L2613" t="s">
        <v>213</v>
      </c>
      <c r="O2613">
        <v>0</v>
      </c>
      <c r="Q2613" s="2">
        <v>41245</v>
      </c>
      <c r="S2613">
        <v>0</v>
      </c>
      <c r="T2613" t="s">
        <v>213</v>
      </c>
      <c r="W2613" t="s">
        <v>214</v>
      </c>
      <c r="X2613">
        <v>0</v>
      </c>
    </row>
    <row r="2614" spans="1:24" x14ac:dyDescent="0.25">
      <c r="A2614">
        <v>3077</v>
      </c>
      <c r="B2614" t="s">
        <v>6266</v>
      </c>
      <c r="C2614" t="s">
        <v>6267</v>
      </c>
      <c r="D2614" t="s">
        <v>256</v>
      </c>
      <c r="G2614" s="2">
        <v>46024</v>
      </c>
      <c r="H2614" s="2"/>
      <c r="I2614" t="s">
        <v>226</v>
      </c>
      <c r="J2614" t="s">
        <v>211</v>
      </c>
      <c r="K2614" t="s">
        <v>6263</v>
      </c>
      <c r="L2614" t="s">
        <v>213</v>
      </c>
      <c r="O2614">
        <v>0</v>
      </c>
      <c r="Q2614" s="2">
        <v>41245</v>
      </c>
      <c r="S2614">
        <v>0</v>
      </c>
      <c r="T2614" t="s">
        <v>213</v>
      </c>
      <c r="W2614" t="s">
        <v>214</v>
      </c>
      <c r="X2614">
        <v>0</v>
      </c>
    </row>
    <row r="2615" spans="1:24" x14ac:dyDescent="0.25">
      <c r="A2615">
        <v>3078</v>
      </c>
      <c r="B2615" t="s">
        <v>6268</v>
      </c>
      <c r="C2615" t="s">
        <v>6269</v>
      </c>
      <c r="D2615" t="s">
        <v>210</v>
      </c>
      <c r="G2615" s="2">
        <v>46023</v>
      </c>
      <c r="H2615" s="2"/>
      <c r="J2615" t="s">
        <v>211</v>
      </c>
      <c r="K2615" t="s">
        <v>6263</v>
      </c>
      <c r="L2615" t="s">
        <v>213</v>
      </c>
      <c r="O2615">
        <v>0</v>
      </c>
      <c r="Q2615" s="2">
        <v>41245</v>
      </c>
      <c r="S2615">
        <v>0</v>
      </c>
      <c r="T2615" t="s">
        <v>213</v>
      </c>
      <c r="W2615" t="s">
        <v>214</v>
      </c>
      <c r="X2615">
        <v>0</v>
      </c>
    </row>
    <row r="2616" spans="1:24" x14ac:dyDescent="0.25">
      <c r="A2616">
        <v>3079</v>
      </c>
      <c r="B2616" t="s">
        <v>6270</v>
      </c>
      <c r="C2616" t="s">
        <v>6271</v>
      </c>
      <c r="D2616" t="s">
        <v>241</v>
      </c>
      <c r="G2616" s="2">
        <v>46024</v>
      </c>
      <c r="H2616" s="2"/>
      <c r="I2616" t="s">
        <v>226</v>
      </c>
      <c r="J2616" t="s">
        <v>211</v>
      </c>
      <c r="K2616" t="s">
        <v>6263</v>
      </c>
      <c r="L2616" t="s">
        <v>213</v>
      </c>
      <c r="O2616">
        <v>0</v>
      </c>
      <c r="Q2616" s="2">
        <v>41245</v>
      </c>
      <c r="S2616">
        <v>0</v>
      </c>
      <c r="T2616" t="s">
        <v>213</v>
      </c>
      <c r="W2616" t="s">
        <v>214</v>
      </c>
      <c r="X2616">
        <v>0</v>
      </c>
    </row>
    <row r="2617" spans="1:24" x14ac:dyDescent="0.25">
      <c r="A2617">
        <v>3080</v>
      </c>
      <c r="B2617" t="s">
        <v>6272</v>
      </c>
      <c r="C2617" t="s">
        <v>6273</v>
      </c>
      <c r="D2617" t="s">
        <v>251</v>
      </c>
      <c r="G2617" s="2">
        <v>46024</v>
      </c>
      <c r="H2617" s="2"/>
      <c r="I2617" t="s">
        <v>226</v>
      </c>
      <c r="J2617" t="s">
        <v>211</v>
      </c>
      <c r="K2617" t="s">
        <v>5449</v>
      </c>
      <c r="L2617" t="s">
        <v>213</v>
      </c>
      <c r="O2617">
        <v>0</v>
      </c>
      <c r="Q2617" s="2">
        <v>41245</v>
      </c>
      <c r="S2617">
        <v>0</v>
      </c>
      <c r="T2617" t="s">
        <v>213</v>
      </c>
      <c r="W2617" t="s">
        <v>214</v>
      </c>
      <c r="X2617">
        <v>0</v>
      </c>
    </row>
    <row r="2618" spans="1:24" x14ac:dyDescent="0.25">
      <c r="A2618">
        <v>3311</v>
      </c>
      <c r="B2618" t="s">
        <v>6274</v>
      </c>
      <c r="C2618" t="s">
        <v>6275</v>
      </c>
      <c r="D2618" t="s">
        <v>245</v>
      </c>
      <c r="G2618" s="2">
        <v>37377</v>
      </c>
      <c r="H2618" s="2">
        <v>41912</v>
      </c>
      <c r="I2618" t="s">
        <v>226</v>
      </c>
      <c r="J2618" t="s">
        <v>211</v>
      </c>
      <c r="K2618" t="s">
        <v>3775</v>
      </c>
      <c r="L2618" t="s">
        <v>213</v>
      </c>
      <c r="O2618">
        <v>1868</v>
      </c>
      <c r="Q2618" s="2"/>
      <c r="S2618">
        <v>0</v>
      </c>
      <c r="T2618" t="s">
        <v>213</v>
      </c>
      <c r="W2618" t="s">
        <v>214</v>
      </c>
      <c r="X2618">
        <v>0</v>
      </c>
    </row>
    <row r="2619" spans="1:24" x14ac:dyDescent="0.25">
      <c r="A2619">
        <v>3312</v>
      </c>
      <c r="B2619" t="s">
        <v>6276</v>
      </c>
      <c r="C2619" t="s">
        <v>6277</v>
      </c>
      <c r="D2619" t="s">
        <v>245</v>
      </c>
      <c r="G2619" s="2">
        <v>37385</v>
      </c>
      <c r="H2619" s="2">
        <v>43039</v>
      </c>
      <c r="I2619" t="s">
        <v>226</v>
      </c>
      <c r="J2619" t="s">
        <v>211</v>
      </c>
      <c r="K2619" t="s">
        <v>3778</v>
      </c>
      <c r="L2619" t="s">
        <v>213</v>
      </c>
      <c r="O2619">
        <v>1868</v>
      </c>
      <c r="Q2619" s="2"/>
      <c r="S2619">
        <v>0</v>
      </c>
      <c r="T2619" t="s">
        <v>213</v>
      </c>
      <c r="W2619" t="s">
        <v>214</v>
      </c>
      <c r="X2619">
        <v>0</v>
      </c>
    </row>
    <row r="2620" spans="1:24" x14ac:dyDescent="0.25">
      <c r="A2620">
        <v>3313</v>
      </c>
      <c r="B2620" t="s">
        <v>6278</v>
      </c>
      <c r="C2620" t="s">
        <v>6279</v>
      </c>
      <c r="D2620" t="s">
        <v>245</v>
      </c>
      <c r="G2620" s="2">
        <v>37501</v>
      </c>
      <c r="H2620" s="2">
        <v>44651</v>
      </c>
      <c r="I2620" t="s">
        <v>226</v>
      </c>
      <c r="J2620" t="s">
        <v>211</v>
      </c>
      <c r="K2620" t="s">
        <v>3781</v>
      </c>
      <c r="L2620" t="s">
        <v>213</v>
      </c>
      <c r="O2620">
        <v>1868</v>
      </c>
      <c r="Q2620" s="2"/>
      <c r="S2620">
        <v>0</v>
      </c>
      <c r="T2620" t="s">
        <v>213</v>
      </c>
      <c r="W2620" t="s">
        <v>214</v>
      </c>
      <c r="X2620">
        <v>0</v>
      </c>
    </row>
    <row r="2621" spans="1:24" x14ac:dyDescent="0.25">
      <c r="A2621">
        <v>3314</v>
      </c>
      <c r="B2621" t="s">
        <v>6280</v>
      </c>
      <c r="C2621" t="s">
        <v>6281</v>
      </c>
      <c r="D2621" t="s">
        <v>245</v>
      </c>
      <c r="G2621" s="2">
        <v>37762</v>
      </c>
      <c r="H2621" s="2"/>
      <c r="I2621" t="s">
        <v>226</v>
      </c>
      <c r="J2621" t="s">
        <v>211</v>
      </c>
      <c r="K2621" t="s">
        <v>3790</v>
      </c>
      <c r="L2621" t="s">
        <v>213</v>
      </c>
      <c r="O2621">
        <v>1868</v>
      </c>
      <c r="Q2621" s="2"/>
      <c r="S2621">
        <v>0</v>
      </c>
      <c r="T2621" t="s">
        <v>213</v>
      </c>
      <c r="W2621" t="s">
        <v>214</v>
      </c>
      <c r="X2621">
        <v>0</v>
      </c>
    </row>
    <row r="2622" spans="1:24" x14ac:dyDescent="0.25">
      <c r="A2622">
        <v>3315</v>
      </c>
      <c r="B2622" t="s">
        <v>6282</v>
      </c>
      <c r="C2622" t="s">
        <v>6283</v>
      </c>
      <c r="D2622" t="s">
        <v>245</v>
      </c>
      <c r="G2622" s="2">
        <v>37811</v>
      </c>
      <c r="H2622" s="2">
        <v>42277</v>
      </c>
      <c r="I2622" t="s">
        <v>226</v>
      </c>
      <c r="J2622" t="s">
        <v>211</v>
      </c>
      <c r="K2622" t="s">
        <v>3793</v>
      </c>
      <c r="L2622" t="s">
        <v>213</v>
      </c>
      <c r="O2622">
        <v>1868</v>
      </c>
      <c r="Q2622" s="2"/>
      <c r="S2622">
        <v>0</v>
      </c>
      <c r="T2622" t="s">
        <v>213</v>
      </c>
      <c r="W2622" t="s">
        <v>214</v>
      </c>
      <c r="X2622">
        <v>0</v>
      </c>
    </row>
    <row r="2623" spans="1:24" x14ac:dyDescent="0.25">
      <c r="A2623">
        <v>3316</v>
      </c>
      <c r="B2623" t="s">
        <v>6284</v>
      </c>
      <c r="C2623" t="s">
        <v>6285</v>
      </c>
      <c r="D2623" t="s">
        <v>245</v>
      </c>
      <c r="G2623" s="2">
        <v>37812</v>
      </c>
      <c r="H2623" s="2">
        <v>45777</v>
      </c>
      <c r="I2623" t="s">
        <v>226</v>
      </c>
      <c r="J2623" t="s">
        <v>211</v>
      </c>
      <c r="K2623" t="s">
        <v>3799</v>
      </c>
      <c r="L2623" t="s">
        <v>213</v>
      </c>
      <c r="O2623">
        <v>1868</v>
      </c>
      <c r="Q2623" s="2"/>
      <c r="S2623">
        <v>0</v>
      </c>
      <c r="T2623" t="s">
        <v>213</v>
      </c>
      <c r="W2623" t="s">
        <v>214</v>
      </c>
      <c r="X2623">
        <v>0</v>
      </c>
    </row>
    <row r="2624" spans="1:24" x14ac:dyDescent="0.25">
      <c r="A2624">
        <v>3317</v>
      </c>
      <c r="B2624" t="s">
        <v>6286</v>
      </c>
      <c r="C2624" t="s">
        <v>6287</v>
      </c>
      <c r="D2624" t="s">
        <v>245</v>
      </c>
      <c r="G2624" s="2">
        <v>37908</v>
      </c>
      <c r="H2624" s="2"/>
      <c r="I2624" t="s">
        <v>226</v>
      </c>
      <c r="J2624" t="s">
        <v>211</v>
      </c>
      <c r="K2624" t="s">
        <v>3805</v>
      </c>
      <c r="L2624" t="s">
        <v>213</v>
      </c>
      <c r="O2624">
        <v>1868</v>
      </c>
      <c r="Q2624" s="2"/>
      <c r="S2624">
        <v>0</v>
      </c>
      <c r="T2624" t="s">
        <v>213</v>
      </c>
      <c r="W2624" t="s">
        <v>214</v>
      </c>
      <c r="X2624">
        <v>0</v>
      </c>
    </row>
    <row r="2625" spans="1:24" x14ac:dyDescent="0.25">
      <c r="A2625">
        <v>3318</v>
      </c>
      <c r="B2625" t="s">
        <v>6288</v>
      </c>
      <c r="C2625" t="s">
        <v>6289</v>
      </c>
      <c r="D2625" t="s">
        <v>245</v>
      </c>
      <c r="G2625" s="2">
        <v>37942</v>
      </c>
      <c r="H2625" s="2"/>
      <c r="I2625" t="s">
        <v>226</v>
      </c>
      <c r="J2625" t="s">
        <v>211</v>
      </c>
      <c r="K2625" t="s">
        <v>3808</v>
      </c>
      <c r="L2625" t="s">
        <v>213</v>
      </c>
      <c r="O2625">
        <v>1868</v>
      </c>
      <c r="Q2625" s="2"/>
      <c r="S2625">
        <v>0</v>
      </c>
      <c r="T2625" t="s">
        <v>213</v>
      </c>
      <c r="W2625" t="s">
        <v>214</v>
      </c>
      <c r="X2625">
        <v>0</v>
      </c>
    </row>
    <row r="2626" spans="1:24" x14ac:dyDescent="0.25">
      <c r="A2626">
        <v>3319</v>
      </c>
      <c r="B2626" t="s">
        <v>6290</v>
      </c>
      <c r="C2626" t="s">
        <v>6291</v>
      </c>
      <c r="D2626" t="s">
        <v>245</v>
      </c>
      <c r="G2626" s="2">
        <v>40770</v>
      </c>
      <c r="H2626" s="2">
        <v>42490</v>
      </c>
      <c r="I2626" t="s">
        <v>226</v>
      </c>
      <c r="J2626" t="s">
        <v>211</v>
      </c>
      <c r="K2626" t="s">
        <v>3829</v>
      </c>
      <c r="L2626" t="s">
        <v>213</v>
      </c>
      <c r="O2626">
        <v>1868</v>
      </c>
      <c r="Q2626" s="2"/>
      <c r="S2626">
        <v>0</v>
      </c>
      <c r="T2626" t="s">
        <v>213</v>
      </c>
      <c r="W2626" t="s">
        <v>214</v>
      </c>
      <c r="X2626">
        <v>0</v>
      </c>
    </row>
    <row r="2627" spans="1:24" x14ac:dyDescent="0.25">
      <c r="A2627">
        <v>3333</v>
      </c>
      <c r="B2627" t="s">
        <v>6292</v>
      </c>
      <c r="C2627" t="s">
        <v>6293</v>
      </c>
      <c r="D2627" t="s">
        <v>1722</v>
      </c>
      <c r="G2627" s="2">
        <v>37500</v>
      </c>
      <c r="H2627" s="2"/>
      <c r="J2627" t="s">
        <v>211</v>
      </c>
      <c r="K2627" t="s">
        <v>5875</v>
      </c>
      <c r="L2627" t="s">
        <v>213</v>
      </c>
      <c r="O2627">
        <v>6</v>
      </c>
      <c r="Q2627" s="2"/>
      <c r="S2627">
        <v>0</v>
      </c>
      <c r="T2627" t="s">
        <v>213</v>
      </c>
      <c r="W2627" t="s">
        <v>214</v>
      </c>
      <c r="X2627">
        <v>0</v>
      </c>
    </row>
    <row r="2628" spans="1:24" x14ac:dyDescent="0.25">
      <c r="A2628">
        <v>3334</v>
      </c>
      <c r="B2628" t="s">
        <v>6294</v>
      </c>
      <c r="C2628" t="s">
        <v>6295</v>
      </c>
      <c r="D2628" t="s">
        <v>1722</v>
      </c>
      <c r="G2628" s="2">
        <v>36861</v>
      </c>
      <c r="H2628" s="2"/>
      <c r="J2628" t="s">
        <v>211</v>
      </c>
      <c r="K2628" t="s">
        <v>5875</v>
      </c>
      <c r="L2628" t="s">
        <v>213</v>
      </c>
      <c r="O2628">
        <v>4475</v>
      </c>
      <c r="Q2628" s="2"/>
      <c r="S2628">
        <v>0</v>
      </c>
      <c r="T2628" t="s">
        <v>213</v>
      </c>
      <c r="W2628" t="s">
        <v>214</v>
      </c>
      <c r="X2628">
        <v>0</v>
      </c>
    </row>
    <row r="2629" spans="1:24" x14ac:dyDescent="0.25">
      <c r="A2629">
        <v>3335</v>
      </c>
      <c r="B2629" t="s">
        <v>6296</v>
      </c>
      <c r="C2629" t="s">
        <v>6297</v>
      </c>
      <c r="D2629" t="s">
        <v>1722</v>
      </c>
      <c r="G2629" s="2">
        <v>36770</v>
      </c>
      <c r="H2629" s="2"/>
      <c r="J2629" t="s">
        <v>211</v>
      </c>
      <c r="K2629" t="s">
        <v>5875</v>
      </c>
      <c r="L2629" t="s">
        <v>213</v>
      </c>
      <c r="O2629">
        <v>7254</v>
      </c>
      <c r="Q2629" s="2"/>
      <c r="S2629">
        <v>0</v>
      </c>
      <c r="T2629" t="s">
        <v>213</v>
      </c>
      <c r="W2629" t="s">
        <v>214</v>
      </c>
      <c r="X2629">
        <v>0</v>
      </c>
    </row>
    <row r="2630" spans="1:24" x14ac:dyDescent="0.25">
      <c r="A2630">
        <v>3336</v>
      </c>
      <c r="B2630" t="s">
        <v>6298</v>
      </c>
      <c r="C2630" t="s">
        <v>6299</v>
      </c>
      <c r="D2630" t="s">
        <v>1722</v>
      </c>
      <c r="G2630" s="2">
        <v>32143</v>
      </c>
      <c r="H2630" s="2"/>
      <c r="J2630" t="s">
        <v>211</v>
      </c>
      <c r="K2630" t="s">
        <v>5875</v>
      </c>
      <c r="L2630" t="s">
        <v>213</v>
      </c>
      <c r="O2630">
        <v>1488</v>
      </c>
      <c r="Q2630" s="2"/>
      <c r="S2630">
        <v>0</v>
      </c>
      <c r="T2630" t="s">
        <v>213</v>
      </c>
      <c r="W2630" t="s">
        <v>214</v>
      </c>
      <c r="X2630">
        <v>0</v>
      </c>
    </row>
    <row r="2631" spans="1:24" x14ac:dyDescent="0.25">
      <c r="A2631">
        <v>3337</v>
      </c>
      <c r="B2631" t="s">
        <v>6300</v>
      </c>
      <c r="C2631" t="s">
        <v>6301</v>
      </c>
      <c r="D2631" t="s">
        <v>1722</v>
      </c>
      <c r="G2631" s="2">
        <v>37257</v>
      </c>
      <c r="H2631" s="2"/>
      <c r="J2631" t="s">
        <v>211</v>
      </c>
      <c r="K2631" t="s">
        <v>5875</v>
      </c>
      <c r="L2631" t="s">
        <v>213</v>
      </c>
      <c r="O2631">
        <v>7256</v>
      </c>
      <c r="Q2631" s="2"/>
      <c r="S2631">
        <v>0</v>
      </c>
      <c r="T2631" t="s">
        <v>213</v>
      </c>
      <c r="W2631" t="s">
        <v>214</v>
      </c>
      <c r="X2631">
        <v>0</v>
      </c>
    </row>
    <row r="2632" spans="1:24" x14ac:dyDescent="0.25">
      <c r="A2632">
        <v>3338</v>
      </c>
      <c r="B2632" t="s">
        <v>6302</v>
      </c>
      <c r="C2632" t="s">
        <v>6303</v>
      </c>
      <c r="D2632" t="s">
        <v>1722</v>
      </c>
      <c r="G2632" s="2">
        <v>32142</v>
      </c>
      <c r="H2632" s="2"/>
      <c r="J2632" t="s">
        <v>211</v>
      </c>
      <c r="K2632" t="s">
        <v>5875</v>
      </c>
      <c r="L2632" t="s">
        <v>213</v>
      </c>
      <c r="O2632">
        <v>33</v>
      </c>
      <c r="Q2632" s="2"/>
      <c r="S2632">
        <v>0</v>
      </c>
      <c r="T2632" t="s">
        <v>213</v>
      </c>
      <c r="W2632" t="s">
        <v>214</v>
      </c>
      <c r="X2632">
        <v>0</v>
      </c>
    </row>
    <row r="2633" spans="1:24" x14ac:dyDescent="0.25">
      <c r="A2633">
        <v>3339</v>
      </c>
      <c r="B2633" t="s">
        <v>6304</v>
      </c>
      <c r="C2633" t="s">
        <v>6305</v>
      </c>
      <c r="D2633" t="s">
        <v>1722</v>
      </c>
      <c r="G2633" s="2">
        <v>32142</v>
      </c>
      <c r="H2633" s="2"/>
      <c r="J2633" t="s">
        <v>211</v>
      </c>
      <c r="K2633" t="s">
        <v>5875</v>
      </c>
      <c r="L2633" t="s">
        <v>213</v>
      </c>
      <c r="O2633">
        <v>1488</v>
      </c>
      <c r="Q2633" s="2"/>
      <c r="S2633">
        <v>0</v>
      </c>
      <c r="T2633" t="s">
        <v>213</v>
      </c>
      <c r="W2633" t="s">
        <v>214</v>
      </c>
      <c r="X2633">
        <v>0</v>
      </c>
    </row>
    <row r="2634" spans="1:24" x14ac:dyDescent="0.25">
      <c r="A2634">
        <v>3439</v>
      </c>
      <c r="B2634" t="s">
        <v>6306</v>
      </c>
      <c r="C2634" t="s">
        <v>6307</v>
      </c>
      <c r="D2634" t="s">
        <v>3139</v>
      </c>
      <c r="G2634" s="2">
        <v>39356</v>
      </c>
      <c r="H2634" s="2">
        <v>43248</v>
      </c>
      <c r="J2634" t="s">
        <v>211</v>
      </c>
      <c r="K2634" t="s">
        <v>495</v>
      </c>
      <c r="L2634" t="s">
        <v>213</v>
      </c>
      <c r="O2634">
        <v>0</v>
      </c>
      <c r="Q2634" s="2"/>
      <c r="S2634">
        <v>0</v>
      </c>
      <c r="T2634" t="s">
        <v>213</v>
      </c>
      <c r="W2634" t="s">
        <v>214</v>
      </c>
      <c r="X2634">
        <v>0</v>
      </c>
    </row>
    <row r="2635" spans="1:24" x14ac:dyDescent="0.25">
      <c r="A2635">
        <v>3476</v>
      </c>
      <c r="B2635" t="s">
        <v>6308</v>
      </c>
      <c r="C2635" t="s">
        <v>6309</v>
      </c>
      <c r="D2635" t="s">
        <v>251</v>
      </c>
      <c r="G2635" s="2">
        <v>41426</v>
      </c>
      <c r="H2635" s="2">
        <v>43220</v>
      </c>
      <c r="I2635" t="s">
        <v>226</v>
      </c>
      <c r="J2635" t="s">
        <v>211</v>
      </c>
      <c r="K2635" t="s">
        <v>6310</v>
      </c>
      <c r="L2635" t="s">
        <v>213</v>
      </c>
      <c r="O2635">
        <v>0</v>
      </c>
      <c r="Q2635" s="2"/>
      <c r="S2635">
        <v>0</v>
      </c>
      <c r="T2635" t="s">
        <v>213</v>
      </c>
      <c r="W2635" t="s">
        <v>214</v>
      </c>
      <c r="X2635">
        <v>0</v>
      </c>
    </row>
    <row r="2636" spans="1:24" x14ac:dyDescent="0.25">
      <c r="A2636">
        <v>3827</v>
      </c>
      <c r="B2636" t="s">
        <v>6311</v>
      </c>
      <c r="C2636" t="s">
        <v>6312</v>
      </c>
      <c r="D2636" t="s">
        <v>389</v>
      </c>
      <c r="F2636" t="s">
        <v>6313</v>
      </c>
      <c r="G2636" s="2">
        <v>40817</v>
      </c>
      <c r="H2636" s="2"/>
      <c r="I2636" t="s">
        <v>226</v>
      </c>
      <c r="J2636" t="s">
        <v>211</v>
      </c>
      <c r="K2636" t="s">
        <v>2040</v>
      </c>
      <c r="L2636" t="s">
        <v>213</v>
      </c>
      <c r="M2636" t="s">
        <v>6314</v>
      </c>
      <c r="O2636">
        <v>0</v>
      </c>
      <c r="Q2636" s="2"/>
      <c r="R2636" t="s">
        <v>6315</v>
      </c>
      <c r="S2636">
        <v>0</v>
      </c>
      <c r="T2636" t="s">
        <v>213</v>
      </c>
      <c r="W2636" t="s">
        <v>214</v>
      </c>
      <c r="X2636">
        <v>0</v>
      </c>
    </row>
    <row r="2637" spans="1:24" x14ac:dyDescent="0.25">
      <c r="A2637">
        <v>3828</v>
      </c>
      <c r="B2637" t="s">
        <v>6316</v>
      </c>
      <c r="C2637" t="s">
        <v>6317</v>
      </c>
      <c r="D2637" t="s">
        <v>251</v>
      </c>
      <c r="G2637" s="2">
        <v>41725</v>
      </c>
      <c r="H2637" s="2">
        <v>41973</v>
      </c>
      <c r="I2637" t="s">
        <v>226</v>
      </c>
      <c r="J2637" t="s">
        <v>211</v>
      </c>
      <c r="K2637" t="s">
        <v>6318</v>
      </c>
      <c r="L2637" t="s">
        <v>213</v>
      </c>
      <c r="O2637">
        <v>0</v>
      </c>
      <c r="Q2637" s="2"/>
      <c r="S2637">
        <v>0</v>
      </c>
      <c r="T2637" t="s">
        <v>213</v>
      </c>
      <c r="W2637" t="s">
        <v>455</v>
      </c>
      <c r="X2637">
        <v>0</v>
      </c>
    </row>
    <row r="2638" spans="1:24" x14ac:dyDescent="0.25">
      <c r="A2638">
        <v>3829</v>
      </c>
      <c r="B2638" t="s">
        <v>6319</v>
      </c>
      <c r="C2638" t="s">
        <v>6320</v>
      </c>
      <c r="D2638" t="s">
        <v>245</v>
      </c>
      <c r="G2638" s="2">
        <v>41725</v>
      </c>
      <c r="H2638" s="2">
        <v>41973</v>
      </c>
      <c r="I2638" t="s">
        <v>226</v>
      </c>
      <c r="J2638" t="s">
        <v>211</v>
      </c>
      <c r="K2638" t="s">
        <v>6318</v>
      </c>
      <c r="L2638" t="s">
        <v>213</v>
      </c>
      <c r="O2638">
        <v>2629</v>
      </c>
      <c r="Q2638" s="2"/>
      <c r="S2638">
        <v>0</v>
      </c>
      <c r="T2638" t="s">
        <v>213</v>
      </c>
      <c r="W2638" t="s">
        <v>455</v>
      </c>
      <c r="X2638">
        <v>0</v>
      </c>
    </row>
    <row r="2639" spans="1:24" x14ac:dyDescent="0.25">
      <c r="A2639">
        <v>3830</v>
      </c>
      <c r="B2639" t="s">
        <v>6321</v>
      </c>
      <c r="C2639" t="s">
        <v>6322</v>
      </c>
      <c r="D2639" t="s">
        <v>256</v>
      </c>
      <c r="G2639" s="2">
        <v>41725</v>
      </c>
      <c r="H2639" s="2">
        <v>41973</v>
      </c>
      <c r="I2639" t="s">
        <v>226</v>
      </c>
      <c r="J2639" t="s">
        <v>211</v>
      </c>
      <c r="K2639" t="s">
        <v>6318</v>
      </c>
      <c r="L2639" t="s">
        <v>213</v>
      </c>
      <c r="O2639">
        <v>0</v>
      </c>
      <c r="Q2639" s="2"/>
      <c r="S2639">
        <v>0</v>
      </c>
      <c r="T2639" t="s">
        <v>213</v>
      </c>
      <c r="W2639" t="s">
        <v>455</v>
      </c>
      <c r="X2639">
        <v>0</v>
      </c>
    </row>
    <row r="2640" spans="1:24" x14ac:dyDescent="0.25">
      <c r="A2640">
        <v>3831</v>
      </c>
      <c r="B2640" t="s">
        <v>6323</v>
      </c>
      <c r="C2640" t="s">
        <v>6324</v>
      </c>
      <c r="D2640" t="s">
        <v>241</v>
      </c>
      <c r="G2640" s="2">
        <v>41725</v>
      </c>
      <c r="H2640" s="2">
        <v>41973</v>
      </c>
      <c r="I2640" t="s">
        <v>226</v>
      </c>
      <c r="J2640" t="s">
        <v>211</v>
      </c>
      <c r="K2640" t="s">
        <v>6318</v>
      </c>
      <c r="L2640" t="s">
        <v>213</v>
      </c>
      <c r="O2640">
        <v>0</v>
      </c>
      <c r="P2640" t="s">
        <v>5494</v>
      </c>
      <c r="Q2640" s="2"/>
      <c r="S2640">
        <v>0</v>
      </c>
      <c r="T2640" t="s">
        <v>213</v>
      </c>
      <c r="W2640" t="s">
        <v>455</v>
      </c>
      <c r="X2640">
        <v>0</v>
      </c>
    </row>
    <row r="2641" spans="1:24" x14ac:dyDescent="0.25">
      <c r="A2641">
        <v>3832</v>
      </c>
      <c r="B2641" t="s">
        <v>6325</v>
      </c>
      <c r="C2641" t="s">
        <v>6326</v>
      </c>
      <c r="D2641" t="s">
        <v>251</v>
      </c>
      <c r="G2641" s="2">
        <v>41699</v>
      </c>
      <c r="H2641" s="2">
        <v>42004</v>
      </c>
      <c r="I2641" t="s">
        <v>226</v>
      </c>
      <c r="J2641" t="s">
        <v>211</v>
      </c>
      <c r="K2641" t="s">
        <v>6327</v>
      </c>
      <c r="L2641" t="s">
        <v>213</v>
      </c>
      <c r="O2641">
        <v>0</v>
      </c>
      <c r="Q2641" s="2"/>
      <c r="S2641">
        <v>0</v>
      </c>
      <c r="T2641" t="s">
        <v>213</v>
      </c>
      <c r="W2641" t="s">
        <v>214</v>
      </c>
      <c r="X2641">
        <v>0</v>
      </c>
    </row>
    <row r="2642" spans="1:24" x14ac:dyDescent="0.25">
      <c r="A2642">
        <v>3833</v>
      </c>
      <c r="B2642" t="s">
        <v>6328</v>
      </c>
      <c r="C2642" t="s">
        <v>6329</v>
      </c>
      <c r="D2642" t="s">
        <v>256</v>
      </c>
      <c r="G2642" s="2">
        <v>41699</v>
      </c>
      <c r="H2642" s="2">
        <v>42004</v>
      </c>
      <c r="I2642" t="s">
        <v>226</v>
      </c>
      <c r="J2642" t="s">
        <v>211</v>
      </c>
      <c r="K2642" t="s">
        <v>6327</v>
      </c>
      <c r="L2642" t="s">
        <v>213</v>
      </c>
      <c r="O2642">
        <v>0</v>
      </c>
      <c r="Q2642" s="2"/>
      <c r="S2642">
        <v>0</v>
      </c>
      <c r="T2642" t="s">
        <v>213</v>
      </c>
      <c r="W2642" t="s">
        <v>214</v>
      </c>
      <c r="X2642">
        <v>0</v>
      </c>
    </row>
    <row r="2643" spans="1:24" x14ac:dyDescent="0.25">
      <c r="A2643">
        <v>3834</v>
      </c>
      <c r="B2643" t="s">
        <v>6330</v>
      </c>
      <c r="C2643" t="s">
        <v>6331</v>
      </c>
      <c r="D2643" t="s">
        <v>241</v>
      </c>
      <c r="G2643" s="2">
        <v>41699</v>
      </c>
      <c r="H2643" s="2">
        <v>42004</v>
      </c>
      <c r="I2643" t="s">
        <v>226</v>
      </c>
      <c r="J2643" t="s">
        <v>211</v>
      </c>
      <c r="K2643" t="s">
        <v>6327</v>
      </c>
      <c r="L2643" t="s">
        <v>213</v>
      </c>
      <c r="O2643">
        <v>0</v>
      </c>
      <c r="Q2643" s="2"/>
      <c r="S2643">
        <v>0</v>
      </c>
      <c r="T2643" t="s">
        <v>213</v>
      </c>
      <c r="W2643" t="s">
        <v>214</v>
      </c>
      <c r="X2643">
        <v>0</v>
      </c>
    </row>
    <row r="2644" spans="1:24" x14ac:dyDescent="0.25">
      <c r="A2644">
        <v>3835</v>
      </c>
      <c r="B2644" t="s">
        <v>6332</v>
      </c>
      <c r="C2644" t="s">
        <v>6333</v>
      </c>
      <c r="D2644" t="s">
        <v>343</v>
      </c>
      <c r="E2644" t="s">
        <v>6334</v>
      </c>
      <c r="G2644" s="2">
        <v>29495</v>
      </c>
      <c r="H2644" s="2"/>
      <c r="J2644" t="s">
        <v>211</v>
      </c>
      <c r="K2644" t="s">
        <v>6335</v>
      </c>
      <c r="L2644" t="s">
        <v>213</v>
      </c>
      <c r="M2644" t="s">
        <v>6336</v>
      </c>
      <c r="O2644">
        <v>0</v>
      </c>
      <c r="Q2644" s="2"/>
      <c r="S2644">
        <v>0</v>
      </c>
      <c r="T2644" t="s">
        <v>213</v>
      </c>
      <c r="W2644" t="s">
        <v>214</v>
      </c>
      <c r="X2644">
        <v>0</v>
      </c>
    </row>
    <row r="2645" spans="1:24" x14ac:dyDescent="0.25">
      <c r="A2645">
        <v>3836</v>
      </c>
      <c r="B2645" t="s">
        <v>6337</v>
      </c>
      <c r="C2645" t="s">
        <v>6338</v>
      </c>
      <c r="D2645" t="s">
        <v>343</v>
      </c>
      <c r="E2645" t="s">
        <v>6339</v>
      </c>
      <c r="G2645" s="2">
        <v>35431</v>
      </c>
      <c r="H2645" s="2"/>
      <c r="J2645" t="s">
        <v>211</v>
      </c>
      <c r="K2645" t="s">
        <v>6335</v>
      </c>
      <c r="L2645" t="s">
        <v>213</v>
      </c>
      <c r="M2645" t="s">
        <v>6340</v>
      </c>
      <c r="O2645">
        <v>0</v>
      </c>
      <c r="Q2645" s="2"/>
      <c r="S2645">
        <v>0</v>
      </c>
      <c r="T2645" t="s">
        <v>213</v>
      </c>
      <c r="W2645" t="s">
        <v>59</v>
      </c>
      <c r="X2645">
        <v>0</v>
      </c>
    </row>
    <row r="2646" spans="1:24" x14ac:dyDescent="0.25">
      <c r="A2646">
        <v>3837</v>
      </c>
      <c r="B2646" t="s">
        <v>6341</v>
      </c>
      <c r="C2646" t="s">
        <v>6342</v>
      </c>
      <c r="D2646" t="s">
        <v>343</v>
      </c>
      <c r="E2646" t="s">
        <v>6343</v>
      </c>
      <c r="G2646" s="2">
        <v>35431</v>
      </c>
      <c r="H2646" s="2"/>
      <c r="J2646" t="s">
        <v>211</v>
      </c>
      <c r="K2646" t="s">
        <v>6335</v>
      </c>
      <c r="L2646" t="s">
        <v>213</v>
      </c>
      <c r="M2646" t="s">
        <v>6344</v>
      </c>
      <c r="O2646">
        <v>0</v>
      </c>
      <c r="Q2646" s="2"/>
      <c r="S2646">
        <v>0</v>
      </c>
      <c r="T2646" t="s">
        <v>213</v>
      </c>
      <c r="W2646" t="s">
        <v>6345</v>
      </c>
      <c r="X2646">
        <v>0</v>
      </c>
    </row>
    <row r="2647" spans="1:24" x14ac:dyDescent="0.25">
      <c r="A2647">
        <v>2500</v>
      </c>
      <c r="B2647" t="s">
        <v>6346</v>
      </c>
      <c r="C2647" t="s">
        <v>6347</v>
      </c>
      <c r="D2647" t="s">
        <v>256</v>
      </c>
      <c r="G2647" s="2">
        <v>42736</v>
      </c>
      <c r="H2647" s="2">
        <v>43555</v>
      </c>
      <c r="I2647" t="s">
        <v>226</v>
      </c>
      <c r="J2647" t="s">
        <v>211</v>
      </c>
      <c r="K2647" t="s">
        <v>576</v>
      </c>
      <c r="L2647" t="s">
        <v>213</v>
      </c>
      <c r="O2647">
        <v>0</v>
      </c>
      <c r="Q2647" s="2">
        <v>40909</v>
      </c>
      <c r="S2647">
        <v>0</v>
      </c>
      <c r="T2647" t="s">
        <v>213</v>
      </c>
      <c r="W2647" t="s">
        <v>214</v>
      </c>
      <c r="X2647">
        <v>0</v>
      </c>
    </row>
    <row r="2648" spans="1:24" x14ac:dyDescent="0.25">
      <c r="A2648">
        <v>2516</v>
      </c>
      <c r="B2648" t="s">
        <v>6348</v>
      </c>
      <c r="C2648" t="s">
        <v>6349</v>
      </c>
      <c r="D2648" t="s">
        <v>248</v>
      </c>
      <c r="G2648" s="2">
        <v>40909</v>
      </c>
      <c r="H2648" s="2">
        <v>41182</v>
      </c>
      <c r="I2648" t="s">
        <v>226</v>
      </c>
      <c r="J2648" t="s">
        <v>211</v>
      </c>
      <c r="K2648" t="s">
        <v>604</v>
      </c>
      <c r="L2648" t="s">
        <v>213</v>
      </c>
      <c r="O2648">
        <v>0</v>
      </c>
      <c r="Q2648" s="2"/>
      <c r="S2648">
        <v>0</v>
      </c>
      <c r="T2648" t="s">
        <v>213</v>
      </c>
      <c r="W2648" t="s">
        <v>214</v>
      </c>
      <c r="X2648">
        <v>0</v>
      </c>
    </row>
    <row r="2649" spans="1:24" x14ac:dyDescent="0.25">
      <c r="A2649">
        <v>2250</v>
      </c>
      <c r="B2649" t="s">
        <v>6350</v>
      </c>
      <c r="C2649" t="s">
        <v>6351</v>
      </c>
      <c r="D2649" t="s">
        <v>256</v>
      </c>
      <c r="G2649" s="2">
        <v>40878</v>
      </c>
      <c r="H2649" s="2"/>
      <c r="I2649" t="s">
        <v>226</v>
      </c>
      <c r="J2649" t="s">
        <v>211</v>
      </c>
      <c r="K2649" t="s">
        <v>888</v>
      </c>
      <c r="L2649" t="s">
        <v>213</v>
      </c>
      <c r="O2649">
        <v>0</v>
      </c>
      <c r="Q2649" s="2"/>
      <c r="S2649">
        <v>0</v>
      </c>
      <c r="T2649" t="s">
        <v>213</v>
      </c>
      <c r="W2649" t="s">
        <v>214</v>
      </c>
      <c r="X2649">
        <v>0</v>
      </c>
    </row>
    <row r="2650" spans="1:24" x14ac:dyDescent="0.25">
      <c r="A2650">
        <v>2640</v>
      </c>
      <c r="B2650" t="s">
        <v>6352</v>
      </c>
      <c r="C2650" t="s">
        <v>6353</v>
      </c>
      <c r="D2650" t="s">
        <v>300</v>
      </c>
      <c r="G2650" s="2">
        <v>41122</v>
      </c>
      <c r="H2650" s="2">
        <v>43008</v>
      </c>
      <c r="I2650" t="s">
        <v>226</v>
      </c>
      <c r="J2650" t="s">
        <v>211</v>
      </c>
      <c r="K2650" t="s">
        <v>3996</v>
      </c>
      <c r="L2650" t="s">
        <v>213</v>
      </c>
      <c r="O2650">
        <v>0</v>
      </c>
      <c r="Q2650" s="2"/>
      <c r="S2650">
        <v>0</v>
      </c>
      <c r="T2650" t="s">
        <v>213</v>
      </c>
      <c r="W2650" t="s">
        <v>214</v>
      </c>
      <c r="X2650">
        <v>0</v>
      </c>
    </row>
    <row r="2651" spans="1:24" x14ac:dyDescent="0.25">
      <c r="A2651">
        <v>3763</v>
      </c>
      <c r="B2651" t="s">
        <v>6354</v>
      </c>
      <c r="C2651" t="s">
        <v>6355</v>
      </c>
      <c r="D2651" t="s">
        <v>256</v>
      </c>
      <c r="G2651" s="2">
        <v>40890</v>
      </c>
      <c r="H2651" s="2">
        <v>41912</v>
      </c>
      <c r="I2651" t="s">
        <v>226</v>
      </c>
      <c r="J2651" t="s">
        <v>211</v>
      </c>
      <c r="K2651" t="s">
        <v>6356</v>
      </c>
      <c r="L2651" t="s">
        <v>213</v>
      </c>
      <c r="O2651">
        <v>0</v>
      </c>
      <c r="Q2651" s="2"/>
      <c r="S2651">
        <v>0</v>
      </c>
      <c r="T2651" t="s">
        <v>213</v>
      </c>
      <c r="W2651" t="s">
        <v>214</v>
      </c>
      <c r="X2651">
        <v>0</v>
      </c>
    </row>
    <row r="2652" spans="1:24" x14ac:dyDescent="0.25">
      <c r="A2652">
        <v>3839</v>
      </c>
      <c r="B2652" t="s">
        <v>6357</v>
      </c>
      <c r="C2652" t="s">
        <v>6358</v>
      </c>
      <c r="D2652" t="s">
        <v>720</v>
      </c>
      <c r="F2652" t="s">
        <v>6359</v>
      </c>
      <c r="G2652" s="2">
        <v>38047</v>
      </c>
      <c r="H2652" s="2"/>
      <c r="I2652" t="s">
        <v>226</v>
      </c>
      <c r="J2652" t="s">
        <v>211</v>
      </c>
      <c r="K2652" t="s">
        <v>464</v>
      </c>
      <c r="L2652" t="s">
        <v>213</v>
      </c>
      <c r="O2652">
        <v>7260</v>
      </c>
      <c r="Q2652" s="2"/>
      <c r="S2652">
        <v>0</v>
      </c>
      <c r="T2652" t="s">
        <v>213</v>
      </c>
      <c r="W2652" t="s">
        <v>214</v>
      </c>
      <c r="X2652">
        <v>0</v>
      </c>
    </row>
    <row r="2653" spans="1:24" x14ac:dyDescent="0.25">
      <c r="A2653">
        <v>3840</v>
      </c>
      <c r="B2653" t="s">
        <v>6360</v>
      </c>
      <c r="C2653" t="s">
        <v>6361</v>
      </c>
      <c r="D2653" t="s">
        <v>251</v>
      </c>
      <c r="G2653" s="2">
        <v>41760</v>
      </c>
      <c r="H2653" s="2"/>
      <c r="I2653" t="s">
        <v>226</v>
      </c>
      <c r="J2653" t="s">
        <v>211</v>
      </c>
      <c r="K2653" t="s">
        <v>6362</v>
      </c>
      <c r="L2653" t="s">
        <v>213</v>
      </c>
      <c r="O2653">
        <v>0</v>
      </c>
      <c r="Q2653" s="2"/>
      <c r="S2653">
        <v>0</v>
      </c>
      <c r="T2653" t="s">
        <v>213</v>
      </c>
      <c r="W2653" t="s">
        <v>214</v>
      </c>
      <c r="X2653">
        <v>0</v>
      </c>
    </row>
    <row r="2654" spans="1:24" x14ac:dyDescent="0.25">
      <c r="A2654">
        <v>3841</v>
      </c>
      <c r="B2654" t="s">
        <v>6363</v>
      </c>
      <c r="C2654" t="s">
        <v>6364</v>
      </c>
      <c r="D2654" t="s">
        <v>256</v>
      </c>
      <c r="G2654" s="2">
        <v>41760</v>
      </c>
      <c r="H2654" s="2"/>
      <c r="I2654" t="s">
        <v>226</v>
      </c>
      <c r="J2654" t="s">
        <v>211</v>
      </c>
      <c r="K2654" t="s">
        <v>6362</v>
      </c>
      <c r="L2654" t="s">
        <v>213</v>
      </c>
      <c r="O2654">
        <v>0</v>
      </c>
      <c r="Q2654" s="2"/>
      <c r="S2654">
        <v>0</v>
      </c>
      <c r="T2654" t="s">
        <v>213</v>
      </c>
      <c r="W2654" t="s">
        <v>214</v>
      </c>
      <c r="X2654">
        <v>0</v>
      </c>
    </row>
    <row r="2655" spans="1:24" x14ac:dyDescent="0.25">
      <c r="A2655">
        <v>3842</v>
      </c>
      <c r="B2655" t="s">
        <v>6365</v>
      </c>
      <c r="C2655" t="s">
        <v>6366</v>
      </c>
      <c r="D2655" t="s">
        <v>210</v>
      </c>
      <c r="G2655" s="2">
        <v>41760</v>
      </c>
      <c r="H2655" s="2"/>
      <c r="J2655" t="s">
        <v>211</v>
      </c>
      <c r="K2655" t="s">
        <v>6362</v>
      </c>
      <c r="L2655" t="s">
        <v>213</v>
      </c>
      <c r="O2655">
        <v>0</v>
      </c>
      <c r="Q2655" s="2"/>
      <c r="S2655">
        <v>0</v>
      </c>
      <c r="T2655" t="s">
        <v>213</v>
      </c>
      <c r="W2655" t="s">
        <v>214</v>
      </c>
      <c r="X2655">
        <v>0</v>
      </c>
    </row>
    <row r="2656" spans="1:24" x14ac:dyDescent="0.25">
      <c r="A2656">
        <v>3843</v>
      </c>
      <c r="B2656" t="s">
        <v>6367</v>
      </c>
      <c r="C2656" t="s">
        <v>6368</v>
      </c>
      <c r="D2656" t="s">
        <v>241</v>
      </c>
      <c r="G2656" s="2">
        <v>41760</v>
      </c>
      <c r="H2656" s="2"/>
      <c r="I2656" t="s">
        <v>226</v>
      </c>
      <c r="J2656" t="s">
        <v>211</v>
      </c>
      <c r="K2656" t="s">
        <v>6362</v>
      </c>
      <c r="L2656" t="s">
        <v>213</v>
      </c>
      <c r="O2656">
        <v>0</v>
      </c>
      <c r="Q2656" s="2"/>
      <c r="S2656">
        <v>0</v>
      </c>
      <c r="T2656" t="s">
        <v>213</v>
      </c>
      <c r="W2656" t="s">
        <v>214</v>
      </c>
      <c r="X2656">
        <v>0</v>
      </c>
    </row>
    <row r="2657" spans="1:24" x14ac:dyDescent="0.25">
      <c r="A2657">
        <v>3844</v>
      </c>
      <c r="B2657" t="s">
        <v>6369</v>
      </c>
      <c r="C2657" t="s">
        <v>6370</v>
      </c>
      <c r="D2657" t="s">
        <v>248</v>
      </c>
      <c r="G2657" s="2">
        <v>41760</v>
      </c>
      <c r="H2657" s="2"/>
      <c r="I2657" t="s">
        <v>226</v>
      </c>
      <c r="J2657" t="s">
        <v>211</v>
      </c>
      <c r="K2657" t="s">
        <v>6362</v>
      </c>
      <c r="L2657" t="s">
        <v>213</v>
      </c>
      <c r="O2657">
        <v>0</v>
      </c>
      <c r="Q2657" s="2"/>
      <c r="S2657">
        <v>0</v>
      </c>
      <c r="T2657" t="s">
        <v>213</v>
      </c>
      <c r="W2657" t="s">
        <v>214</v>
      </c>
      <c r="X2657">
        <v>0</v>
      </c>
    </row>
    <row r="2658" spans="1:24" x14ac:dyDescent="0.25">
      <c r="A2658">
        <v>3845</v>
      </c>
      <c r="B2658" t="s">
        <v>6371</v>
      </c>
      <c r="C2658" t="s">
        <v>6372</v>
      </c>
      <c r="D2658" t="s">
        <v>2500</v>
      </c>
      <c r="G2658" s="2">
        <v>41760</v>
      </c>
      <c r="H2658" s="2"/>
      <c r="J2658" t="s">
        <v>211</v>
      </c>
      <c r="K2658" t="s">
        <v>6362</v>
      </c>
      <c r="L2658" t="s">
        <v>213</v>
      </c>
      <c r="O2658">
        <v>0</v>
      </c>
      <c r="Q2658" s="2"/>
      <c r="S2658">
        <v>0</v>
      </c>
      <c r="T2658" t="s">
        <v>213</v>
      </c>
      <c r="W2658" t="s">
        <v>214</v>
      </c>
      <c r="X2658">
        <v>0</v>
      </c>
    </row>
    <row r="2659" spans="1:24" x14ac:dyDescent="0.25">
      <c r="A2659">
        <v>3846</v>
      </c>
      <c r="B2659" t="s">
        <v>6373</v>
      </c>
      <c r="C2659" t="s">
        <v>6374</v>
      </c>
      <c r="D2659" t="s">
        <v>5533</v>
      </c>
      <c r="G2659" s="2">
        <v>41760</v>
      </c>
      <c r="H2659" s="2"/>
      <c r="J2659" t="s">
        <v>211</v>
      </c>
      <c r="K2659" t="s">
        <v>6362</v>
      </c>
      <c r="L2659" t="s">
        <v>213</v>
      </c>
      <c r="O2659">
        <v>0</v>
      </c>
      <c r="Q2659" s="2"/>
      <c r="S2659">
        <v>0</v>
      </c>
      <c r="T2659" t="s">
        <v>213</v>
      </c>
      <c r="W2659" t="s">
        <v>214</v>
      </c>
      <c r="X2659">
        <v>0</v>
      </c>
    </row>
    <row r="2660" spans="1:24" x14ac:dyDescent="0.25">
      <c r="A2660">
        <v>3847</v>
      </c>
      <c r="B2660" t="s">
        <v>6375</v>
      </c>
      <c r="C2660" t="s">
        <v>6376</v>
      </c>
      <c r="D2660" t="s">
        <v>2509</v>
      </c>
      <c r="G2660" s="2">
        <v>41760</v>
      </c>
      <c r="H2660" s="2"/>
      <c r="J2660" t="s">
        <v>211</v>
      </c>
      <c r="K2660" t="s">
        <v>6362</v>
      </c>
      <c r="L2660" t="s">
        <v>213</v>
      </c>
      <c r="O2660">
        <v>0</v>
      </c>
      <c r="Q2660" s="2"/>
      <c r="S2660">
        <v>0</v>
      </c>
      <c r="T2660" t="s">
        <v>213</v>
      </c>
      <c r="W2660" t="s">
        <v>214</v>
      </c>
      <c r="X2660">
        <v>0</v>
      </c>
    </row>
    <row r="2661" spans="1:24" x14ac:dyDescent="0.25">
      <c r="A2661">
        <v>3848</v>
      </c>
      <c r="B2661" t="s">
        <v>6377</v>
      </c>
      <c r="C2661" t="s">
        <v>6378</v>
      </c>
      <c r="D2661" t="s">
        <v>245</v>
      </c>
      <c r="G2661" s="2">
        <v>41760</v>
      </c>
      <c r="H2661" s="2"/>
      <c r="I2661" t="s">
        <v>226</v>
      </c>
      <c r="J2661" t="s">
        <v>211</v>
      </c>
      <c r="K2661" t="s">
        <v>6362</v>
      </c>
      <c r="L2661" t="s">
        <v>213</v>
      </c>
      <c r="O2661">
        <v>3849</v>
      </c>
      <c r="Q2661" s="2"/>
      <c r="S2661">
        <v>0</v>
      </c>
      <c r="T2661" t="s">
        <v>213</v>
      </c>
      <c r="W2661" t="s">
        <v>214</v>
      </c>
      <c r="X2661">
        <v>0</v>
      </c>
    </row>
    <row r="2662" spans="1:24" x14ac:dyDescent="0.25">
      <c r="A2662">
        <v>3849</v>
      </c>
      <c r="B2662" t="s">
        <v>6379</v>
      </c>
      <c r="C2662" t="s">
        <v>6380</v>
      </c>
      <c r="D2662" t="s">
        <v>389</v>
      </c>
      <c r="F2662" t="s">
        <v>6381</v>
      </c>
      <c r="G2662" s="2">
        <v>39934</v>
      </c>
      <c r="H2662" s="2"/>
      <c r="J2662" t="s">
        <v>211</v>
      </c>
      <c r="K2662" t="s">
        <v>391</v>
      </c>
      <c r="L2662" t="s">
        <v>213</v>
      </c>
      <c r="M2662" t="s">
        <v>6382</v>
      </c>
      <c r="O2662">
        <v>0</v>
      </c>
      <c r="P2662" t="s">
        <v>6383</v>
      </c>
      <c r="Q2662" s="2"/>
      <c r="S2662">
        <v>0</v>
      </c>
      <c r="T2662" t="s">
        <v>213</v>
      </c>
      <c r="W2662" t="s">
        <v>214</v>
      </c>
      <c r="X2662">
        <v>0</v>
      </c>
    </row>
    <row r="2663" spans="1:24" x14ac:dyDescent="0.25">
      <c r="A2663">
        <v>3850</v>
      </c>
      <c r="B2663" t="s">
        <v>6384</v>
      </c>
      <c r="C2663" t="s">
        <v>6385</v>
      </c>
      <c r="D2663" t="s">
        <v>2500</v>
      </c>
      <c r="G2663" s="2">
        <v>41640</v>
      </c>
      <c r="H2663" s="2"/>
      <c r="J2663" t="s">
        <v>211</v>
      </c>
      <c r="K2663" t="s">
        <v>6386</v>
      </c>
      <c r="L2663" t="s">
        <v>213</v>
      </c>
      <c r="O2663">
        <v>0</v>
      </c>
      <c r="Q2663" s="2"/>
      <c r="S2663">
        <v>0</v>
      </c>
      <c r="T2663" t="s">
        <v>213</v>
      </c>
      <c r="W2663" t="s">
        <v>214</v>
      </c>
      <c r="X2663">
        <v>0</v>
      </c>
    </row>
    <row r="2664" spans="1:24" x14ac:dyDescent="0.25">
      <c r="A2664">
        <v>3851</v>
      </c>
      <c r="B2664" t="s">
        <v>6387</v>
      </c>
      <c r="C2664" t="s">
        <v>6388</v>
      </c>
      <c r="D2664" t="s">
        <v>6389</v>
      </c>
      <c r="G2664" s="2">
        <v>41640</v>
      </c>
      <c r="H2664" s="2"/>
      <c r="J2664" t="s">
        <v>211</v>
      </c>
      <c r="K2664" t="s">
        <v>6386</v>
      </c>
      <c r="L2664" t="s">
        <v>213</v>
      </c>
      <c r="O2664">
        <v>0</v>
      </c>
      <c r="Q2664" s="2"/>
      <c r="S2664">
        <v>0</v>
      </c>
      <c r="T2664" t="s">
        <v>213</v>
      </c>
      <c r="W2664" t="s">
        <v>214</v>
      </c>
      <c r="X2664">
        <v>0</v>
      </c>
    </row>
    <row r="2665" spans="1:24" x14ac:dyDescent="0.25">
      <c r="A2665">
        <v>3852</v>
      </c>
      <c r="B2665" t="s">
        <v>6390</v>
      </c>
      <c r="C2665" t="s">
        <v>6391</v>
      </c>
      <c r="D2665" t="s">
        <v>5533</v>
      </c>
      <c r="G2665" s="2">
        <v>41640</v>
      </c>
      <c r="H2665" s="2"/>
      <c r="J2665" t="s">
        <v>211</v>
      </c>
      <c r="K2665" t="s">
        <v>6386</v>
      </c>
      <c r="L2665" t="s">
        <v>213</v>
      </c>
      <c r="O2665">
        <v>0</v>
      </c>
      <c r="Q2665" s="2"/>
      <c r="S2665">
        <v>0</v>
      </c>
      <c r="T2665" t="s">
        <v>213</v>
      </c>
      <c r="W2665" t="s">
        <v>214</v>
      </c>
      <c r="X2665">
        <v>0</v>
      </c>
    </row>
    <row r="2666" spans="1:24" x14ac:dyDescent="0.25">
      <c r="A2666">
        <v>3853</v>
      </c>
      <c r="B2666" t="s">
        <v>6392</v>
      </c>
      <c r="C2666" t="s">
        <v>6393</v>
      </c>
      <c r="D2666" t="s">
        <v>4003</v>
      </c>
      <c r="G2666" s="2">
        <v>41640</v>
      </c>
      <c r="H2666" s="2">
        <v>43185</v>
      </c>
      <c r="J2666" t="s">
        <v>211</v>
      </c>
      <c r="K2666" t="s">
        <v>6386</v>
      </c>
      <c r="L2666" t="s">
        <v>213</v>
      </c>
      <c r="O2666">
        <v>0</v>
      </c>
      <c r="Q2666" s="2"/>
      <c r="S2666">
        <v>0</v>
      </c>
      <c r="T2666" t="s">
        <v>213</v>
      </c>
      <c r="W2666" t="s">
        <v>214</v>
      </c>
      <c r="X2666">
        <v>0</v>
      </c>
    </row>
    <row r="2667" spans="1:24" x14ac:dyDescent="0.25">
      <c r="A2667">
        <v>3854</v>
      </c>
      <c r="B2667" t="s">
        <v>6394</v>
      </c>
      <c r="C2667" t="s">
        <v>6395</v>
      </c>
      <c r="D2667" t="s">
        <v>2509</v>
      </c>
      <c r="G2667" s="2">
        <v>41640</v>
      </c>
      <c r="H2667" s="2"/>
      <c r="J2667" t="s">
        <v>211</v>
      </c>
      <c r="K2667" t="s">
        <v>6386</v>
      </c>
      <c r="L2667" t="s">
        <v>213</v>
      </c>
      <c r="O2667">
        <v>0</v>
      </c>
      <c r="Q2667" s="2"/>
      <c r="S2667">
        <v>0</v>
      </c>
      <c r="T2667" t="s">
        <v>213</v>
      </c>
      <c r="W2667" t="s">
        <v>214</v>
      </c>
      <c r="X2667">
        <v>0</v>
      </c>
    </row>
    <row r="2668" spans="1:24" x14ac:dyDescent="0.25">
      <c r="A2668">
        <v>3855</v>
      </c>
      <c r="B2668" t="s">
        <v>6396</v>
      </c>
      <c r="C2668" t="s">
        <v>15849</v>
      </c>
      <c r="D2668" t="s">
        <v>2503</v>
      </c>
      <c r="G2668" s="2">
        <v>41640</v>
      </c>
      <c r="H2668" s="2"/>
      <c r="J2668" t="s">
        <v>211</v>
      </c>
      <c r="K2668" t="s">
        <v>6397</v>
      </c>
      <c r="L2668" t="s">
        <v>213</v>
      </c>
      <c r="O2668">
        <v>0</v>
      </c>
      <c r="Q2668" s="2"/>
      <c r="S2668">
        <v>0</v>
      </c>
      <c r="T2668" t="s">
        <v>213</v>
      </c>
      <c r="W2668" t="s">
        <v>214</v>
      </c>
      <c r="X2668">
        <v>0</v>
      </c>
    </row>
    <row r="2669" spans="1:24" x14ac:dyDescent="0.25">
      <c r="A2669">
        <v>3856</v>
      </c>
      <c r="B2669" t="s">
        <v>6398</v>
      </c>
      <c r="C2669" t="s">
        <v>6399</v>
      </c>
      <c r="D2669" t="s">
        <v>6389</v>
      </c>
      <c r="F2669" t="s">
        <v>6400</v>
      </c>
      <c r="G2669" s="2">
        <v>41640</v>
      </c>
      <c r="H2669" s="2"/>
      <c r="J2669" t="s">
        <v>211</v>
      </c>
      <c r="K2669" t="s">
        <v>6397</v>
      </c>
      <c r="L2669" t="s">
        <v>213</v>
      </c>
      <c r="M2669" t="s">
        <v>6401</v>
      </c>
      <c r="O2669">
        <v>0</v>
      </c>
      <c r="Q2669" s="2"/>
      <c r="S2669">
        <v>0</v>
      </c>
      <c r="T2669" t="s">
        <v>213</v>
      </c>
      <c r="W2669" t="s">
        <v>214</v>
      </c>
      <c r="X2669">
        <v>0</v>
      </c>
    </row>
    <row r="2670" spans="1:24" x14ac:dyDescent="0.25">
      <c r="A2670">
        <v>3857</v>
      </c>
      <c r="B2670" t="s">
        <v>6402</v>
      </c>
      <c r="C2670" t="s">
        <v>6403</v>
      </c>
      <c r="D2670" t="s">
        <v>4003</v>
      </c>
      <c r="G2670" s="2">
        <v>41640</v>
      </c>
      <c r="H2670" s="2">
        <v>43185</v>
      </c>
      <c r="J2670" t="s">
        <v>211</v>
      </c>
      <c r="K2670" t="s">
        <v>6397</v>
      </c>
      <c r="L2670" t="s">
        <v>213</v>
      </c>
      <c r="O2670">
        <v>0</v>
      </c>
      <c r="Q2670" s="2"/>
      <c r="S2670">
        <v>0</v>
      </c>
      <c r="T2670" t="s">
        <v>213</v>
      </c>
      <c r="W2670" t="s">
        <v>214</v>
      </c>
      <c r="X2670">
        <v>0</v>
      </c>
    </row>
    <row r="2671" spans="1:24" x14ac:dyDescent="0.25">
      <c r="A2671">
        <v>3858</v>
      </c>
      <c r="B2671" t="s">
        <v>6404</v>
      </c>
      <c r="C2671" t="s">
        <v>6405</v>
      </c>
      <c r="D2671" t="s">
        <v>6406</v>
      </c>
      <c r="F2671" t="s">
        <v>6407</v>
      </c>
      <c r="G2671" s="2">
        <v>41061</v>
      </c>
      <c r="H2671" s="2"/>
      <c r="J2671" t="s">
        <v>2278</v>
      </c>
      <c r="K2671" t="s">
        <v>968</v>
      </c>
      <c r="L2671" t="s">
        <v>213</v>
      </c>
      <c r="O2671">
        <v>2628</v>
      </c>
      <c r="Q2671" s="2"/>
      <c r="S2671">
        <v>6773</v>
      </c>
      <c r="T2671" t="s">
        <v>213</v>
      </c>
      <c r="W2671" t="s">
        <v>59</v>
      </c>
      <c r="X2671">
        <v>0</v>
      </c>
    </row>
    <row r="2672" spans="1:24" x14ac:dyDescent="0.25">
      <c r="A2672">
        <v>3859</v>
      </c>
      <c r="B2672" t="s">
        <v>6408</v>
      </c>
      <c r="C2672" t="s">
        <v>6409</v>
      </c>
      <c r="D2672" t="s">
        <v>6406</v>
      </c>
      <c r="F2672" t="s">
        <v>6410</v>
      </c>
      <c r="G2672" s="2">
        <v>41061</v>
      </c>
      <c r="H2672" s="2"/>
      <c r="J2672" t="s">
        <v>2278</v>
      </c>
      <c r="K2672" t="s">
        <v>968</v>
      </c>
      <c r="L2672" t="s">
        <v>213</v>
      </c>
      <c r="O2672">
        <v>2628</v>
      </c>
      <c r="Q2672" s="2"/>
      <c r="S2672">
        <v>6772</v>
      </c>
      <c r="T2672" t="s">
        <v>213</v>
      </c>
      <c r="W2672" t="s">
        <v>6345</v>
      </c>
      <c r="X2672">
        <v>0</v>
      </c>
    </row>
    <row r="2673" spans="1:24" x14ac:dyDescent="0.25">
      <c r="A2673">
        <v>3860</v>
      </c>
      <c r="B2673" t="s">
        <v>6411</v>
      </c>
      <c r="C2673" t="s">
        <v>6412</v>
      </c>
      <c r="D2673" t="s">
        <v>6406</v>
      </c>
      <c r="F2673" t="s">
        <v>6413</v>
      </c>
      <c r="G2673" s="2">
        <v>41061</v>
      </c>
      <c r="H2673" s="2"/>
      <c r="J2673" t="s">
        <v>211</v>
      </c>
      <c r="K2673" t="s">
        <v>968</v>
      </c>
      <c r="L2673" t="s">
        <v>213</v>
      </c>
      <c r="O2673">
        <v>2628</v>
      </c>
      <c r="Q2673" s="2"/>
      <c r="S2673">
        <v>3835</v>
      </c>
      <c r="T2673" t="s">
        <v>213</v>
      </c>
      <c r="W2673" t="s">
        <v>214</v>
      </c>
      <c r="X2673">
        <v>0</v>
      </c>
    </row>
    <row r="2674" spans="1:24" x14ac:dyDescent="0.25">
      <c r="A2674">
        <v>3861</v>
      </c>
      <c r="B2674" t="s">
        <v>6414</v>
      </c>
      <c r="C2674" t="s">
        <v>6415</v>
      </c>
      <c r="D2674" t="s">
        <v>6406</v>
      </c>
      <c r="F2674" t="s">
        <v>6407</v>
      </c>
      <c r="G2674" s="2">
        <v>41061</v>
      </c>
      <c r="H2674" s="2"/>
      <c r="J2674" t="s">
        <v>2278</v>
      </c>
      <c r="K2674" t="s">
        <v>968</v>
      </c>
      <c r="L2674" t="s">
        <v>213</v>
      </c>
      <c r="O2674">
        <v>3499</v>
      </c>
      <c r="Q2674" s="2"/>
      <c r="S2674">
        <v>6773</v>
      </c>
      <c r="T2674" t="s">
        <v>213</v>
      </c>
      <c r="W2674" t="s">
        <v>59</v>
      </c>
      <c r="X2674">
        <v>0</v>
      </c>
    </row>
    <row r="2675" spans="1:24" x14ac:dyDescent="0.25">
      <c r="A2675">
        <v>3862</v>
      </c>
      <c r="B2675" t="s">
        <v>6416</v>
      </c>
      <c r="C2675" t="s">
        <v>6417</v>
      </c>
      <c r="D2675" t="s">
        <v>6406</v>
      </c>
      <c r="F2675" t="s">
        <v>6410</v>
      </c>
      <c r="G2675" s="2">
        <v>41061</v>
      </c>
      <c r="H2675" s="2"/>
      <c r="J2675" t="s">
        <v>2278</v>
      </c>
      <c r="K2675" t="s">
        <v>968</v>
      </c>
      <c r="L2675" t="s">
        <v>213</v>
      </c>
      <c r="O2675">
        <v>3499</v>
      </c>
      <c r="Q2675" s="2"/>
      <c r="S2675">
        <v>6772</v>
      </c>
      <c r="T2675" t="s">
        <v>213</v>
      </c>
      <c r="W2675" t="s">
        <v>6345</v>
      </c>
      <c r="X2675">
        <v>0</v>
      </c>
    </row>
    <row r="2676" spans="1:24" x14ac:dyDescent="0.25">
      <c r="A2676">
        <v>3863</v>
      </c>
      <c r="B2676" t="s">
        <v>6418</v>
      </c>
      <c r="C2676" t="s">
        <v>6419</v>
      </c>
      <c r="D2676" t="s">
        <v>6406</v>
      </c>
      <c r="F2676" t="s">
        <v>6413</v>
      </c>
      <c r="G2676" s="2">
        <v>41061</v>
      </c>
      <c r="H2676" s="2"/>
      <c r="J2676" t="s">
        <v>211</v>
      </c>
      <c r="K2676" t="s">
        <v>968</v>
      </c>
      <c r="L2676" t="s">
        <v>213</v>
      </c>
      <c r="O2676">
        <v>3499</v>
      </c>
      <c r="Q2676" s="2"/>
      <c r="S2676">
        <v>3835</v>
      </c>
      <c r="T2676" t="s">
        <v>213</v>
      </c>
      <c r="W2676" t="s">
        <v>214</v>
      </c>
      <c r="X2676">
        <v>0</v>
      </c>
    </row>
    <row r="2677" spans="1:24" x14ac:dyDescent="0.25">
      <c r="A2677">
        <v>3864</v>
      </c>
      <c r="B2677" t="s">
        <v>6420</v>
      </c>
      <c r="C2677" t="s">
        <v>6421</v>
      </c>
      <c r="D2677" t="s">
        <v>6406</v>
      </c>
      <c r="F2677" t="s">
        <v>6407</v>
      </c>
      <c r="G2677" s="2">
        <v>35499</v>
      </c>
      <c r="H2677" s="2"/>
      <c r="J2677" t="s">
        <v>2278</v>
      </c>
      <c r="K2677" t="s">
        <v>968</v>
      </c>
      <c r="L2677" t="s">
        <v>213</v>
      </c>
      <c r="O2677">
        <v>2622</v>
      </c>
      <c r="Q2677" s="2"/>
      <c r="S2677">
        <v>6773</v>
      </c>
      <c r="T2677" t="s">
        <v>213</v>
      </c>
      <c r="W2677" t="s">
        <v>59</v>
      </c>
      <c r="X2677">
        <v>0</v>
      </c>
    </row>
    <row r="2678" spans="1:24" x14ac:dyDescent="0.25">
      <c r="A2678">
        <v>3865</v>
      </c>
      <c r="B2678" t="s">
        <v>6422</v>
      </c>
      <c r="C2678" t="s">
        <v>6423</v>
      </c>
      <c r="D2678" t="s">
        <v>6406</v>
      </c>
      <c r="F2678" t="s">
        <v>6410</v>
      </c>
      <c r="G2678" s="2">
        <v>35499</v>
      </c>
      <c r="H2678" s="2"/>
      <c r="J2678" t="s">
        <v>2278</v>
      </c>
      <c r="K2678" t="s">
        <v>968</v>
      </c>
      <c r="L2678" t="s">
        <v>213</v>
      </c>
      <c r="O2678">
        <v>2622</v>
      </c>
      <c r="Q2678" s="2"/>
      <c r="S2678">
        <v>6772</v>
      </c>
      <c r="T2678" t="s">
        <v>213</v>
      </c>
      <c r="W2678" t="s">
        <v>6345</v>
      </c>
      <c r="X2678">
        <v>0</v>
      </c>
    </row>
    <row r="2679" spans="1:24" x14ac:dyDescent="0.25">
      <c r="A2679">
        <v>3322</v>
      </c>
      <c r="B2679" t="s">
        <v>6424</v>
      </c>
      <c r="C2679" t="s">
        <v>6425</v>
      </c>
      <c r="D2679" t="s">
        <v>343</v>
      </c>
      <c r="F2679" t="s">
        <v>6426</v>
      </c>
      <c r="G2679" s="2">
        <v>38718</v>
      </c>
      <c r="H2679" s="2">
        <v>42338</v>
      </c>
      <c r="J2679" t="s">
        <v>211</v>
      </c>
      <c r="K2679" t="s">
        <v>6427</v>
      </c>
      <c r="L2679" t="s">
        <v>213</v>
      </c>
      <c r="M2679" t="s">
        <v>6428</v>
      </c>
      <c r="O2679">
        <v>0</v>
      </c>
      <c r="P2679" t="s">
        <v>6429</v>
      </c>
      <c r="Q2679" s="2"/>
      <c r="S2679">
        <v>0</v>
      </c>
      <c r="T2679" t="s">
        <v>213</v>
      </c>
      <c r="W2679" t="s">
        <v>214</v>
      </c>
      <c r="X2679">
        <v>0</v>
      </c>
    </row>
    <row r="2680" spans="1:24" x14ac:dyDescent="0.25">
      <c r="A2680">
        <v>3323</v>
      </c>
      <c r="B2680" t="s">
        <v>6430</v>
      </c>
      <c r="C2680" t="s">
        <v>3490</v>
      </c>
      <c r="D2680" t="s">
        <v>1722</v>
      </c>
      <c r="G2680" s="2">
        <v>35431</v>
      </c>
      <c r="H2680" s="2"/>
      <c r="J2680" t="s">
        <v>211</v>
      </c>
      <c r="K2680" t="s">
        <v>6427</v>
      </c>
      <c r="L2680" t="s">
        <v>213</v>
      </c>
      <c r="O2680">
        <v>1491</v>
      </c>
      <c r="Q2680" s="2"/>
      <c r="S2680">
        <v>0</v>
      </c>
      <c r="T2680" t="s">
        <v>213</v>
      </c>
      <c r="W2680" t="s">
        <v>214</v>
      </c>
      <c r="X2680">
        <v>0</v>
      </c>
    </row>
    <row r="2681" spans="1:24" x14ac:dyDescent="0.25">
      <c r="A2681">
        <v>3324</v>
      </c>
      <c r="B2681" t="s">
        <v>6431</v>
      </c>
      <c r="C2681" t="s">
        <v>6432</v>
      </c>
      <c r="D2681" t="s">
        <v>343</v>
      </c>
      <c r="G2681" s="2">
        <v>38718</v>
      </c>
      <c r="H2681" s="2">
        <v>44255</v>
      </c>
      <c r="J2681" t="s">
        <v>211</v>
      </c>
      <c r="K2681" t="s">
        <v>6427</v>
      </c>
      <c r="L2681" t="s">
        <v>213</v>
      </c>
      <c r="M2681" t="s">
        <v>6433</v>
      </c>
      <c r="O2681">
        <v>0</v>
      </c>
      <c r="P2681" t="s">
        <v>6434</v>
      </c>
      <c r="Q2681" s="2"/>
      <c r="S2681">
        <v>0</v>
      </c>
      <c r="T2681" t="s">
        <v>213</v>
      </c>
      <c r="W2681" t="s">
        <v>214</v>
      </c>
      <c r="X2681">
        <v>0</v>
      </c>
    </row>
    <row r="2682" spans="1:24" x14ac:dyDescent="0.25">
      <c r="A2682">
        <v>3325</v>
      </c>
      <c r="B2682" t="s">
        <v>6435</v>
      </c>
      <c r="C2682" t="s">
        <v>6436</v>
      </c>
      <c r="D2682" t="s">
        <v>343</v>
      </c>
      <c r="G2682" s="2">
        <v>38718</v>
      </c>
      <c r="H2682" s="2">
        <v>44255</v>
      </c>
      <c r="J2682" t="s">
        <v>211</v>
      </c>
      <c r="K2682" t="s">
        <v>6427</v>
      </c>
      <c r="L2682" t="s">
        <v>213</v>
      </c>
      <c r="M2682" t="s">
        <v>6437</v>
      </c>
      <c r="O2682">
        <v>0</v>
      </c>
      <c r="P2682" t="s">
        <v>6438</v>
      </c>
      <c r="Q2682" s="2"/>
      <c r="S2682">
        <v>0</v>
      </c>
      <c r="T2682" t="s">
        <v>213</v>
      </c>
      <c r="W2682" t="s">
        <v>214</v>
      </c>
      <c r="X2682">
        <v>0</v>
      </c>
    </row>
    <row r="2683" spans="1:24" x14ac:dyDescent="0.25">
      <c r="A2683">
        <v>3326</v>
      </c>
      <c r="B2683" t="s">
        <v>6439</v>
      </c>
      <c r="C2683" t="s">
        <v>6440</v>
      </c>
      <c r="D2683" t="s">
        <v>343</v>
      </c>
      <c r="G2683" s="2">
        <v>38718</v>
      </c>
      <c r="H2683" s="2">
        <v>44255</v>
      </c>
      <c r="J2683" t="s">
        <v>211</v>
      </c>
      <c r="K2683" t="s">
        <v>6427</v>
      </c>
      <c r="L2683" t="s">
        <v>213</v>
      </c>
      <c r="M2683" t="s">
        <v>6441</v>
      </c>
      <c r="O2683">
        <v>0</v>
      </c>
      <c r="P2683" t="s">
        <v>6442</v>
      </c>
      <c r="Q2683" s="2"/>
      <c r="S2683">
        <v>0</v>
      </c>
      <c r="T2683" t="s">
        <v>213</v>
      </c>
      <c r="W2683" t="s">
        <v>214</v>
      </c>
      <c r="X2683">
        <v>0</v>
      </c>
    </row>
    <row r="2684" spans="1:24" x14ac:dyDescent="0.25">
      <c r="A2684">
        <v>3327</v>
      </c>
      <c r="B2684" t="s">
        <v>6443</v>
      </c>
      <c r="C2684" t="s">
        <v>6444</v>
      </c>
      <c r="D2684" t="s">
        <v>343</v>
      </c>
      <c r="G2684" s="2">
        <v>38718</v>
      </c>
      <c r="H2684" s="2">
        <v>44255</v>
      </c>
      <c r="J2684" t="s">
        <v>211</v>
      </c>
      <c r="K2684" t="s">
        <v>6427</v>
      </c>
      <c r="L2684" t="s">
        <v>213</v>
      </c>
      <c r="M2684" t="s">
        <v>6445</v>
      </c>
      <c r="O2684">
        <v>0</v>
      </c>
      <c r="P2684" t="s">
        <v>6446</v>
      </c>
      <c r="Q2684" s="2"/>
      <c r="S2684">
        <v>0</v>
      </c>
      <c r="T2684" t="s">
        <v>213</v>
      </c>
      <c r="W2684" t="s">
        <v>214</v>
      </c>
      <c r="X2684">
        <v>0</v>
      </c>
    </row>
    <row r="2685" spans="1:24" x14ac:dyDescent="0.25">
      <c r="A2685">
        <v>3328</v>
      </c>
      <c r="B2685" t="s">
        <v>6447</v>
      </c>
      <c r="C2685" t="s">
        <v>6448</v>
      </c>
      <c r="D2685" t="s">
        <v>343</v>
      </c>
      <c r="G2685" s="2">
        <v>38718</v>
      </c>
      <c r="H2685" s="2">
        <v>44255</v>
      </c>
      <c r="J2685" t="s">
        <v>211</v>
      </c>
      <c r="K2685" t="s">
        <v>6427</v>
      </c>
      <c r="L2685" t="s">
        <v>213</v>
      </c>
      <c r="M2685" t="s">
        <v>6449</v>
      </c>
      <c r="O2685">
        <v>0</v>
      </c>
      <c r="P2685" t="s">
        <v>6450</v>
      </c>
      <c r="Q2685" s="2"/>
      <c r="S2685">
        <v>0</v>
      </c>
      <c r="T2685" t="s">
        <v>213</v>
      </c>
      <c r="W2685" t="s">
        <v>214</v>
      </c>
      <c r="X2685">
        <v>0</v>
      </c>
    </row>
    <row r="2686" spans="1:24" x14ac:dyDescent="0.25">
      <c r="A2686">
        <v>3329</v>
      </c>
      <c r="B2686" t="s">
        <v>6451</v>
      </c>
      <c r="C2686" t="s">
        <v>6452</v>
      </c>
      <c r="D2686" t="s">
        <v>343</v>
      </c>
      <c r="G2686" s="2">
        <v>38718</v>
      </c>
      <c r="H2686" s="2">
        <v>44255</v>
      </c>
      <c r="J2686" t="s">
        <v>211</v>
      </c>
      <c r="K2686" t="s">
        <v>6427</v>
      </c>
      <c r="L2686" t="s">
        <v>213</v>
      </c>
      <c r="M2686" t="s">
        <v>6453</v>
      </c>
      <c r="O2686">
        <v>0</v>
      </c>
      <c r="P2686" t="s">
        <v>6454</v>
      </c>
      <c r="Q2686" s="2"/>
      <c r="S2686">
        <v>0</v>
      </c>
      <c r="T2686" t="s">
        <v>213</v>
      </c>
      <c r="W2686" t="s">
        <v>214</v>
      </c>
      <c r="X2686">
        <v>0</v>
      </c>
    </row>
    <row r="2687" spans="1:24" x14ac:dyDescent="0.25">
      <c r="A2687">
        <v>3330</v>
      </c>
      <c r="B2687" t="s">
        <v>6455</v>
      </c>
      <c r="C2687" t="s">
        <v>6456</v>
      </c>
      <c r="D2687" t="s">
        <v>1722</v>
      </c>
      <c r="G2687" s="2">
        <v>38718</v>
      </c>
      <c r="H2687" s="2">
        <v>44255</v>
      </c>
      <c r="J2687" t="s">
        <v>211</v>
      </c>
      <c r="K2687" t="s">
        <v>6427</v>
      </c>
      <c r="L2687" t="s">
        <v>213</v>
      </c>
      <c r="O2687">
        <v>1960</v>
      </c>
      <c r="Q2687" s="2"/>
      <c r="S2687">
        <v>0</v>
      </c>
      <c r="T2687" t="s">
        <v>213</v>
      </c>
      <c r="W2687" t="s">
        <v>214</v>
      </c>
      <c r="X2687">
        <v>0</v>
      </c>
    </row>
    <row r="2688" spans="1:24" x14ac:dyDescent="0.25">
      <c r="A2688">
        <v>3331</v>
      </c>
      <c r="B2688" t="s">
        <v>6457</v>
      </c>
      <c r="C2688" t="s">
        <v>6458</v>
      </c>
      <c r="D2688" t="s">
        <v>343</v>
      </c>
      <c r="G2688" s="2">
        <v>38718</v>
      </c>
      <c r="H2688" s="2">
        <v>44255</v>
      </c>
      <c r="J2688" t="s">
        <v>211</v>
      </c>
      <c r="K2688" t="s">
        <v>6427</v>
      </c>
      <c r="L2688" t="s">
        <v>213</v>
      </c>
      <c r="M2688" t="s">
        <v>6459</v>
      </c>
      <c r="O2688">
        <v>0</v>
      </c>
      <c r="P2688" t="s">
        <v>6460</v>
      </c>
      <c r="Q2688" s="2"/>
      <c r="S2688">
        <v>0</v>
      </c>
      <c r="T2688" t="s">
        <v>213</v>
      </c>
      <c r="W2688" t="s">
        <v>214</v>
      </c>
      <c r="X2688">
        <v>0</v>
      </c>
    </row>
    <row r="2689" spans="1:24" x14ac:dyDescent="0.25">
      <c r="A2689">
        <v>3536</v>
      </c>
      <c r="B2689" t="s">
        <v>6461</v>
      </c>
      <c r="C2689" t="s">
        <v>6462</v>
      </c>
      <c r="D2689" t="s">
        <v>389</v>
      </c>
      <c r="E2689" t="s">
        <v>6463</v>
      </c>
      <c r="G2689" s="2">
        <v>38777</v>
      </c>
      <c r="H2689" s="2"/>
      <c r="J2689" t="s">
        <v>211</v>
      </c>
      <c r="K2689" t="s">
        <v>398</v>
      </c>
      <c r="L2689" t="s">
        <v>213</v>
      </c>
      <c r="M2689" t="s">
        <v>6464</v>
      </c>
      <c r="O2689">
        <v>0</v>
      </c>
      <c r="Q2689" s="2"/>
      <c r="S2689">
        <v>0</v>
      </c>
      <c r="T2689" t="s">
        <v>213</v>
      </c>
      <c r="W2689" t="s">
        <v>214</v>
      </c>
      <c r="X2689">
        <v>0</v>
      </c>
    </row>
    <row r="2690" spans="1:24" x14ac:dyDescent="0.25">
      <c r="A2690">
        <v>3537</v>
      </c>
      <c r="B2690" t="s">
        <v>6465</v>
      </c>
      <c r="C2690" t="s">
        <v>6466</v>
      </c>
      <c r="D2690" t="s">
        <v>412</v>
      </c>
      <c r="G2690" s="2">
        <v>38777</v>
      </c>
      <c r="H2690" s="2"/>
      <c r="I2690" t="s">
        <v>226</v>
      </c>
      <c r="J2690" t="s">
        <v>211</v>
      </c>
      <c r="K2690" t="s">
        <v>1320</v>
      </c>
      <c r="L2690" t="s">
        <v>213</v>
      </c>
      <c r="O2690">
        <v>3536</v>
      </c>
      <c r="Q2690" s="2"/>
      <c r="S2690">
        <v>0</v>
      </c>
      <c r="T2690" t="s">
        <v>213</v>
      </c>
      <c r="W2690" t="s">
        <v>214</v>
      </c>
      <c r="X2690">
        <v>0</v>
      </c>
    </row>
    <row r="2691" spans="1:24" x14ac:dyDescent="0.25">
      <c r="A2691">
        <v>3538</v>
      </c>
      <c r="B2691" t="s">
        <v>6467</v>
      </c>
      <c r="C2691" t="s">
        <v>6468</v>
      </c>
      <c r="D2691" t="s">
        <v>720</v>
      </c>
      <c r="G2691" s="2">
        <v>38777</v>
      </c>
      <c r="H2691" s="2"/>
      <c r="I2691" t="s">
        <v>226</v>
      </c>
      <c r="J2691" t="s">
        <v>211</v>
      </c>
      <c r="K2691" t="s">
        <v>1320</v>
      </c>
      <c r="L2691" t="s">
        <v>213</v>
      </c>
      <c r="O2691">
        <v>3534</v>
      </c>
      <c r="Q2691" s="2"/>
      <c r="S2691">
        <v>0</v>
      </c>
      <c r="T2691" t="s">
        <v>213</v>
      </c>
      <c r="W2691" t="s">
        <v>455</v>
      </c>
      <c r="X2691">
        <v>0</v>
      </c>
    </row>
    <row r="2692" spans="1:24" x14ac:dyDescent="0.25">
      <c r="A2692">
        <v>3551</v>
      </c>
      <c r="B2692" t="s">
        <v>6469</v>
      </c>
      <c r="C2692" t="s">
        <v>6470</v>
      </c>
      <c r="D2692" t="s">
        <v>241</v>
      </c>
      <c r="G2692" s="2">
        <v>41609</v>
      </c>
      <c r="H2692" s="2">
        <v>42825</v>
      </c>
      <c r="I2692" t="s">
        <v>226</v>
      </c>
      <c r="J2692" t="s">
        <v>211</v>
      </c>
      <c r="K2692" t="s">
        <v>6471</v>
      </c>
      <c r="L2692" t="s">
        <v>213</v>
      </c>
      <c r="O2692">
        <v>0</v>
      </c>
      <c r="Q2692" s="2"/>
      <c r="S2692">
        <v>0</v>
      </c>
      <c r="T2692" t="s">
        <v>213</v>
      </c>
      <c r="W2692" t="s">
        <v>214</v>
      </c>
      <c r="X2692">
        <v>0</v>
      </c>
    </row>
    <row r="2693" spans="1:24" x14ac:dyDescent="0.25">
      <c r="A2693">
        <v>3552</v>
      </c>
      <c r="B2693" t="s">
        <v>6472</v>
      </c>
      <c r="C2693" t="s">
        <v>6473</v>
      </c>
      <c r="D2693" t="s">
        <v>245</v>
      </c>
      <c r="G2693" s="2">
        <v>41609</v>
      </c>
      <c r="H2693" s="2"/>
      <c r="I2693" t="s">
        <v>226</v>
      </c>
      <c r="J2693" t="s">
        <v>211</v>
      </c>
      <c r="K2693" t="s">
        <v>6471</v>
      </c>
      <c r="L2693" t="s">
        <v>213</v>
      </c>
      <c r="O2693">
        <v>1868</v>
      </c>
      <c r="Q2693" s="2"/>
      <c r="S2693">
        <v>0</v>
      </c>
      <c r="T2693" t="s">
        <v>213</v>
      </c>
      <c r="W2693" t="s">
        <v>214</v>
      </c>
      <c r="X2693">
        <v>0</v>
      </c>
    </row>
    <row r="2694" spans="1:24" x14ac:dyDescent="0.25">
      <c r="A2694">
        <v>3553</v>
      </c>
      <c r="B2694" t="s">
        <v>6474</v>
      </c>
      <c r="C2694" t="s">
        <v>6475</v>
      </c>
      <c r="D2694" t="s">
        <v>256</v>
      </c>
      <c r="G2694" s="2">
        <v>41609</v>
      </c>
      <c r="H2694" s="2">
        <v>42825</v>
      </c>
      <c r="I2694" t="s">
        <v>226</v>
      </c>
      <c r="J2694" t="s">
        <v>211</v>
      </c>
      <c r="K2694" t="s">
        <v>6471</v>
      </c>
      <c r="L2694" t="s">
        <v>213</v>
      </c>
      <c r="O2694">
        <v>0</v>
      </c>
      <c r="Q2694" s="2"/>
      <c r="S2694">
        <v>0</v>
      </c>
      <c r="T2694" t="s">
        <v>213</v>
      </c>
      <c r="W2694" t="s">
        <v>214</v>
      </c>
      <c r="X2694">
        <v>0</v>
      </c>
    </row>
    <row r="2695" spans="1:24" x14ac:dyDescent="0.25">
      <c r="A2695">
        <v>3554</v>
      </c>
      <c r="B2695" t="s">
        <v>6476</v>
      </c>
      <c r="C2695" t="s">
        <v>6477</v>
      </c>
      <c r="D2695" t="s">
        <v>210</v>
      </c>
      <c r="G2695" s="2">
        <v>41609</v>
      </c>
      <c r="H2695" s="2">
        <v>42825</v>
      </c>
      <c r="J2695" t="s">
        <v>211</v>
      </c>
      <c r="K2695" t="s">
        <v>6471</v>
      </c>
      <c r="L2695" t="s">
        <v>213</v>
      </c>
      <c r="O2695">
        <v>0</v>
      </c>
      <c r="Q2695" s="2"/>
      <c r="S2695">
        <v>0</v>
      </c>
      <c r="T2695" t="s">
        <v>213</v>
      </c>
      <c r="W2695" t="s">
        <v>214</v>
      </c>
      <c r="X2695">
        <v>0</v>
      </c>
    </row>
    <row r="2696" spans="1:24" x14ac:dyDescent="0.25">
      <c r="A2696">
        <v>3555</v>
      </c>
      <c r="B2696" t="s">
        <v>6478</v>
      </c>
      <c r="C2696" t="s">
        <v>6479</v>
      </c>
      <c r="D2696" t="s">
        <v>251</v>
      </c>
      <c r="G2696" s="2">
        <v>41609</v>
      </c>
      <c r="H2696" s="2">
        <v>42825</v>
      </c>
      <c r="I2696" t="s">
        <v>226</v>
      </c>
      <c r="J2696" t="s">
        <v>211</v>
      </c>
      <c r="K2696" t="s">
        <v>6471</v>
      </c>
      <c r="L2696" t="s">
        <v>213</v>
      </c>
      <c r="O2696">
        <v>0</v>
      </c>
      <c r="Q2696" s="2"/>
      <c r="S2696">
        <v>0</v>
      </c>
      <c r="T2696" t="s">
        <v>213</v>
      </c>
      <c r="W2696" t="s">
        <v>214</v>
      </c>
      <c r="X2696">
        <v>0</v>
      </c>
    </row>
    <row r="2697" spans="1:24" x14ac:dyDescent="0.25">
      <c r="A2697">
        <v>3557</v>
      </c>
      <c r="B2697" t="s">
        <v>6480</v>
      </c>
      <c r="C2697" t="s">
        <v>6481</v>
      </c>
      <c r="D2697" t="s">
        <v>241</v>
      </c>
      <c r="G2697" s="2">
        <v>41640</v>
      </c>
      <c r="H2697" s="2">
        <v>42947</v>
      </c>
      <c r="I2697" t="s">
        <v>226</v>
      </c>
      <c r="J2697" t="s">
        <v>211</v>
      </c>
      <c r="K2697" t="s">
        <v>6482</v>
      </c>
      <c r="L2697" t="s">
        <v>213</v>
      </c>
      <c r="O2697">
        <v>0</v>
      </c>
      <c r="Q2697" s="2"/>
      <c r="S2697">
        <v>0</v>
      </c>
      <c r="T2697" t="s">
        <v>213</v>
      </c>
      <c r="W2697" t="s">
        <v>214</v>
      </c>
      <c r="X2697">
        <v>0</v>
      </c>
    </row>
    <row r="2698" spans="1:24" x14ac:dyDescent="0.25">
      <c r="A2698">
        <v>3558</v>
      </c>
      <c r="B2698" t="s">
        <v>6483</v>
      </c>
      <c r="C2698" t="s">
        <v>6484</v>
      </c>
      <c r="D2698" t="s">
        <v>245</v>
      </c>
      <c r="G2698" s="2">
        <v>41640</v>
      </c>
      <c r="H2698" s="2">
        <v>42947</v>
      </c>
      <c r="I2698" t="s">
        <v>226</v>
      </c>
      <c r="J2698" t="s">
        <v>211</v>
      </c>
      <c r="K2698" t="s">
        <v>6482</v>
      </c>
      <c r="L2698" t="s">
        <v>213</v>
      </c>
      <c r="O2698">
        <v>6</v>
      </c>
      <c r="Q2698" s="2"/>
      <c r="S2698">
        <v>0</v>
      </c>
      <c r="T2698" t="s">
        <v>213</v>
      </c>
      <c r="W2698" t="s">
        <v>214</v>
      </c>
      <c r="X2698">
        <v>0</v>
      </c>
    </row>
    <row r="2699" spans="1:24" x14ac:dyDescent="0.25">
      <c r="A2699">
        <v>3559</v>
      </c>
      <c r="B2699" t="s">
        <v>6485</v>
      </c>
      <c r="C2699" t="s">
        <v>6486</v>
      </c>
      <c r="D2699" t="s">
        <v>256</v>
      </c>
      <c r="G2699" s="2">
        <v>41640</v>
      </c>
      <c r="H2699" s="2">
        <v>42947</v>
      </c>
      <c r="I2699" t="s">
        <v>226</v>
      </c>
      <c r="J2699" t="s">
        <v>211</v>
      </c>
      <c r="K2699" t="s">
        <v>6482</v>
      </c>
      <c r="L2699" t="s">
        <v>213</v>
      </c>
      <c r="O2699">
        <v>0</v>
      </c>
      <c r="Q2699" s="2"/>
      <c r="S2699">
        <v>0</v>
      </c>
      <c r="T2699" t="s">
        <v>213</v>
      </c>
      <c r="W2699" t="s">
        <v>214</v>
      </c>
      <c r="X2699">
        <v>0</v>
      </c>
    </row>
    <row r="2700" spans="1:24" x14ac:dyDescent="0.25">
      <c r="A2700">
        <v>3560</v>
      </c>
      <c r="B2700" t="s">
        <v>6487</v>
      </c>
      <c r="C2700" t="s">
        <v>6488</v>
      </c>
      <c r="D2700" t="s">
        <v>210</v>
      </c>
      <c r="G2700" s="2">
        <v>41640</v>
      </c>
      <c r="H2700" s="2">
        <v>42947</v>
      </c>
      <c r="J2700" t="s">
        <v>211</v>
      </c>
      <c r="K2700" t="s">
        <v>6482</v>
      </c>
      <c r="L2700" t="s">
        <v>213</v>
      </c>
      <c r="O2700">
        <v>0</v>
      </c>
      <c r="Q2700" s="2"/>
      <c r="S2700">
        <v>0</v>
      </c>
      <c r="T2700" t="s">
        <v>213</v>
      </c>
      <c r="W2700" t="s">
        <v>214</v>
      </c>
      <c r="X2700">
        <v>0</v>
      </c>
    </row>
    <row r="2701" spans="1:24" x14ac:dyDescent="0.25">
      <c r="A2701">
        <v>3561</v>
      </c>
      <c r="B2701" t="s">
        <v>6489</v>
      </c>
      <c r="C2701" t="s">
        <v>6490</v>
      </c>
      <c r="D2701" t="s">
        <v>245</v>
      </c>
      <c r="G2701" s="2">
        <v>41640</v>
      </c>
      <c r="H2701" s="2"/>
      <c r="I2701" t="s">
        <v>226</v>
      </c>
      <c r="J2701" t="s">
        <v>211</v>
      </c>
      <c r="K2701" t="s">
        <v>6386</v>
      </c>
      <c r="L2701" t="s">
        <v>213</v>
      </c>
      <c r="O2701">
        <v>1488</v>
      </c>
      <c r="Q2701" s="2"/>
      <c r="S2701">
        <v>0</v>
      </c>
      <c r="T2701" t="s">
        <v>213</v>
      </c>
      <c r="W2701" t="s">
        <v>214</v>
      </c>
      <c r="X2701">
        <v>0</v>
      </c>
    </row>
    <row r="2702" spans="1:24" x14ac:dyDescent="0.25">
      <c r="A2702">
        <v>3562</v>
      </c>
      <c r="B2702" t="s">
        <v>6491</v>
      </c>
      <c r="C2702" t="s">
        <v>6492</v>
      </c>
      <c r="D2702" t="s">
        <v>251</v>
      </c>
      <c r="G2702" s="2">
        <v>41640</v>
      </c>
      <c r="H2702" s="2"/>
      <c r="I2702" t="s">
        <v>226</v>
      </c>
      <c r="J2702" t="s">
        <v>211</v>
      </c>
      <c r="K2702" t="s">
        <v>6386</v>
      </c>
      <c r="L2702" t="s">
        <v>213</v>
      </c>
      <c r="O2702">
        <v>0</v>
      </c>
      <c r="Q2702" s="2"/>
      <c r="S2702">
        <v>0</v>
      </c>
      <c r="T2702" t="s">
        <v>213</v>
      </c>
      <c r="W2702" t="s">
        <v>214</v>
      </c>
      <c r="X2702">
        <v>0</v>
      </c>
    </row>
    <row r="2703" spans="1:24" x14ac:dyDescent="0.25">
      <c r="A2703">
        <v>3563</v>
      </c>
      <c r="B2703" t="s">
        <v>6493</v>
      </c>
      <c r="C2703" t="s">
        <v>6494</v>
      </c>
      <c r="D2703" t="s">
        <v>256</v>
      </c>
      <c r="G2703" s="2">
        <v>41640</v>
      </c>
      <c r="H2703" s="2"/>
      <c r="I2703" t="s">
        <v>226</v>
      </c>
      <c r="J2703" t="s">
        <v>211</v>
      </c>
      <c r="K2703" t="s">
        <v>6386</v>
      </c>
      <c r="L2703" t="s">
        <v>213</v>
      </c>
      <c r="O2703">
        <v>0</v>
      </c>
      <c r="Q2703" s="2"/>
      <c r="S2703">
        <v>0</v>
      </c>
      <c r="T2703" t="s">
        <v>213</v>
      </c>
      <c r="W2703" t="s">
        <v>214</v>
      </c>
      <c r="X2703">
        <v>0</v>
      </c>
    </row>
    <row r="2704" spans="1:24" x14ac:dyDescent="0.25">
      <c r="A2704">
        <v>3564</v>
      </c>
      <c r="B2704" t="s">
        <v>6495</v>
      </c>
      <c r="C2704" t="s">
        <v>6496</v>
      </c>
      <c r="D2704" t="s">
        <v>210</v>
      </c>
      <c r="G2704" s="2">
        <v>41640</v>
      </c>
      <c r="H2704" s="2"/>
      <c r="J2704" t="s">
        <v>211</v>
      </c>
      <c r="K2704" t="s">
        <v>6386</v>
      </c>
      <c r="L2704" t="s">
        <v>213</v>
      </c>
      <c r="O2704">
        <v>0</v>
      </c>
      <c r="Q2704" s="2"/>
      <c r="S2704">
        <v>0</v>
      </c>
      <c r="T2704" t="s">
        <v>213</v>
      </c>
      <c r="W2704" t="s">
        <v>214</v>
      </c>
      <c r="X2704">
        <v>0</v>
      </c>
    </row>
    <row r="2705" spans="1:24" x14ac:dyDescent="0.25">
      <c r="A2705">
        <v>3565</v>
      </c>
      <c r="B2705" t="s">
        <v>6497</v>
      </c>
      <c r="C2705" t="s">
        <v>6498</v>
      </c>
      <c r="D2705" t="s">
        <v>241</v>
      </c>
      <c r="G2705" s="2">
        <v>41640</v>
      </c>
      <c r="H2705" s="2"/>
      <c r="I2705" t="s">
        <v>226</v>
      </c>
      <c r="J2705" t="s">
        <v>211</v>
      </c>
      <c r="K2705" t="s">
        <v>6386</v>
      </c>
      <c r="L2705" t="s">
        <v>213</v>
      </c>
      <c r="O2705">
        <v>0</v>
      </c>
      <c r="Q2705" s="2"/>
      <c r="S2705">
        <v>0</v>
      </c>
      <c r="T2705" t="s">
        <v>213</v>
      </c>
      <c r="W2705" t="s">
        <v>214</v>
      </c>
      <c r="X2705">
        <v>0</v>
      </c>
    </row>
    <row r="2706" spans="1:24" x14ac:dyDescent="0.25">
      <c r="A2706">
        <v>3566</v>
      </c>
      <c r="B2706" t="s">
        <v>6499</v>
      </c>
      <c r="C2706" t="s">
        <v>6500</v>
      </c>
      <c r="D2706" t="s">
        <v>251</v>
      </c>
      <c r="G2706" s="2">
        <v>41640</v>
      </c>
      <c r="H2706" s="2"/>
      <c r="I2706" t="s">
        <v>226</v>
      </c>
      <c r="J2706" t="s">
        <v>211</v>
      </c>
      <c r="K2706" t="s">
        <v>6397</v>
      </c>
      <c r="L2706" t="s">
        <v>213</v>
      </c>
      <c r="O2706">
        <v>0</v>
      </c>
      <c r="Q2706" s="2"/>
      <c r="S2706">
        <v>0</v>
      </c>
      <c r="T2706" t="s">
        <v>213</v>
      </c>
      <c r="W2706" t="s">
        <v>214</v>
      </c>
      <c r="X2706">
        <v>0</v>
      </c>
    </row>
    <row r="2707" spans="1:24" x14ac:dyDescent="0.25">
      <c r="A2707">
        <v>3567</v>
      </c>
      <c r="B2707" t="s">
        <v>6501</v>
      </c>
      <c r="C2707" t="s">
        <v>15909</v>
      </c>
      <c r="D2707" t="s">
        <v>245</v>
      </c>
      <c r="F2707" t="s">
        <v>6502</v>
      </c>
      <c r="G2707" s="2">
        <v>41640</v>
      </c>
      <c r="H2707" s="2"/>
      <c r="I2707" t="s">
        <v>226</v>
      </c>
      <c r="J2707" t="s">
        <v>211</v>
      </c>
      <c r="K2707" t="s">
        <v>6397</v>
      </c>
      <c r="L2707" t="s">
        <v>213</v>
      </c>
      <c r="O2707">
        <v>8565</v>
      </c>
      <c r="Q2707" s="2"/>
      <c r="S2707">
        <v>0</v>
      </c>
      <c r="T2707" t="s">
        <v>213</v>
      </c>
      <c r="W2707" t="s">
        <v>214</v>
      </c>
      <c r="X2707">
        <v>0</v>
      </c>
    </row>
    <row r="2708" spans="1:24" x14ac:dyDescent="0.25">
      <c r="A2708">
        <v>3568</v>
      </c>
      <c r="B2708" t="s">
        <v>6503</v>
      </c>
      <c r="C2708" t="s">
        <v>6504</v>
      </c>
      <c r="D2708" t="s">
        <v>256</v>
      </c>
      <c r="G2708" s="2">
        <v>41640</v>
      </c>
      <c r="H2708" s="2"/>
      <c r="I2708" t="s">
        <v>226</v>
      </c>
      <c r="J2708" t="s">
        <v>211</v>
      </c>
      <c r="K2708" t="s">
        <v>6397</v>
      </c>
      <c r="L2708" t="s">
        <v>213</v>
      </c>
      <c r="O2708">
        <v>0</v>
      </c>
      <c r="Q2708" s="2"/>
      <c r="S2708">
        <v>0</v>
      </c>
      <c r="T2708" t="s">
        <v>213</v>
      </c>
      <c r="W2708" t="s">
        <v>214</v>
      </c>
      <c r="X2708">
        <v>0</v>
      </c>
    </row>
    <row r="2709" spans="1:24" x14ac:dyDescent="0.25">
      <c r="A2709">
        <v>3569</v>
      </c>
      <c r="B2709" t="s">
        <v>6505</v>
      </c>
      <c r="C2709" t="s">
        <v>6506</v>
      </c>
      <c r="D2709" t="s">
        <v>210</v>
      </c>
      <c r="G2709" s="2">
        <v>41640</v>
      </c>
      <c r="H2709" s="2"/>
      <c r="J2709" t="s">
        <v>211</v>
      </c>
      <c r="K2709" t="s">
        <v>6397</v>
      </c>
      <c r="L2709" t="s">
        <v>213</v>
      </c>
      <c r="O2709">
        <v>0</v>
      </c>
      <c r="Q2709" s="2"/>
      <c r="S2709">
        <v>0</v>
      </c>
      <c r="T2709" t="s">
        <v>213</v>
      </c>
      <c r="W2709" t="s">
        <v>214</v>
      </c>
      <c r="X2709">
        <v>0</v>
      </c>
    </row>
    <row r="2710" spans="1:24" x14ac:dyDescent="0.25">
      <c r="A2710">
        <v>3570</v>
      </c>
      <c r="B2710" t="s">
        <v>6507</v>
      </c>
      <c r="C2710" t="s">
        <v>6508</v>
      </c>
      <c r="D2710" t="s">
        <v>241</v>
      </c>
      <c r="G2710" s="2">
        <v>41640</v>
      </c>
      <c r="H2710" s="2"/>
      <c r="I2710" t="s">
        <v>226</v>
      </c>
      <c r="J2710" t="s">
        <v>211</v>
      </c>
      <c r="K2710" t="s">
        <v>6397</v>
      </c>
      <c r="L2710" t="s">
        <v>213</v>
      </c>
      <c r="O2710">
        <v>0</v>
      </c>
      <c r="Q2710" s="2"/>
      <c r="S2710">
        <v>0</v>
      </c>
      <c r="T2710" t="s">
        <v>213</v>
      </c>
      <c r="W2710" t="s">
        <v>214</v>
      </c>
      <c r="X2710">
        <v>0</v>
      </c>
    </row>
    <row r="2711" spans="1:24" x14ac:dyDescent="0.25">
      <c r="A2711">
        <v>3572</v>
      </c>
      <c r="B2711" t="s">
        <v>6509</v>
      </c>
      <c r="C2711" t="s">
        <v>6510</v>
      </c>
      <c r="D2711" t="s">
        <v>251</v>
      </c>
      <c r="G2711" s="2">
        <v>41640</v>
      </c>
      <c r="H2711" s="2">
        <v>41943</v>
      </c>
      <c r="I2711" t="s">
        <v>226</v>
      </c>
      <c r="J2711" t="s">
        <v>211</v>
      </c>
      <c r="K2711" t="s">
        <v>6511</v>
      </c>
      <c r="L2711" t="s">
        <v>213</v>
      </c>
      <c r="O2711">
        <v>0</v>
      </c>
      <c r="Q2711" s="2"/>
      <c r="S2711">
        <v>0</v>
      </c>
      <c r="T2711" t="s">
        <v>213</v>
      </c>
      <c r="W2711" t="s">
        <v>214</v>
      </c>
      <c r="X2711">
        <v>0</v>
      </c>
    </row>
    <row r="2712" spans="1:24" x14ac:dyDescent="0.25">
      <c r="A2712">
        <v>3573</v>
      </c>
      <c r="B2712" t="s">
        <v>6512</v>
      </c>
      <c r="C2712" t="s">
        <v>6513</v>
      </c>
      <c r="D2712" t="s">
        <v>245</v>
      </c>
      <c r="G2712" s="2">
        <v>41640</v>
      </c>
      <c r="H2712" s="2">
        <v>41943</v>
      </c>
      <c r="I2712" t="s">
        <v>226</v>
      </c>
      <c r="J2712" t="s">
        <v>211</v>
      </c>
      <c r="K2712" t="s">
        <v>6511</v>
      </c>
      <c r="L2712" t="s">
        <v>213</v>
      </c>
      <c r="O2712">
        <v>1868</v>
      </c>
      <c r="Q2712" s="2"/>
      <c r="S2712">
        <v>0</v>
      </c>
      <c r="T2712" t="s">
        <v>213</v>
      </c>
      <c r="W2712" t="s">
        <v>214</v>
      </c>
      <c r="X2712">
        <v>0</v>
      </c>
    </row>
    <row r="2713" spans="1:24" x14ac:dyDescent="0.25">
      <c r="A2713">
        <v>3574</v>
      </c>
      <c r="B2713" t="s">
        <v>6514</v>
      </c>
      <c r="C2713" t="s">
        <v>6515</v>
      </c>
      <c r="D2713" t="s">
        <v>256</v>
      </c>
      <c r="G2713" s="2">
        <v>41640</v>
      </c>
      <c r="H2713" s="2">
        <v>41943</v>
      </c>
      <c r="I2713" t="s">
        <v>226</v>
      </c>
      <c r="J2713" t="s">
        <v>211</v>
      </c>
      <c r="K2713" t="s">
        <v>6511</v>
      </c>
      <c r="L2713" t="s">
        <v>213</v>
      </c>
      <c r="O2713">
        <v>0</v>
      </c>
      <c r="Q2713" s="2"/>
      <c r="S2713">
        <v>0</v>
      </c>
      <c r="T2713" t="s">
        <v>213</v>
      </c>
      <c r="W2713" t="s">
        <v>214</v>
      </c>
      <c r="X2713">
        <v>0</v>
      </c>
    </row>
    <row r="2714" spans="1:24" x14ac:dyDescent="0.25">
      <c r="A2714">
        <v>3575</v>
      </c>
      <c r="B2714" t="s">
        <v>6516</v>
      </c>
      <c r="C2714" t="s">
        <v>6517</v>
      </c>
      <c r="D2714" t="s">
        <v>210</v>
      </c>
      <c r="G2714" s="2">
        <v>41640</v>
      </c>
      <c r="H2714" s="2">
        <v>41943</v>
      </c>
      <c r="J2714" t="s">
        <v>211</v>
      </c>
      <c r="K2714" t="s">
        <v>6511</v>
      </c>
      <c r="L2714" t="s">
        <v>213</v>
      </c>
      <c r="O2714">
        <v>0</v>
      </c>
      <c r="Q2714" s="2"/>
      <c r="S2714">
        <v>0</v>
      </c>
      <c r="T2714" t="s">
        <v>213</v>
      </c>
      <c r="W2714" t="s">
        <v>214</v>
      </c>
      <c r="X2714">
        <v>0</v>
      </c>
    </row>
    <row r="2715" spans="1:24" x14ac:dyDescent="0.25">
      <c r="A2715">
        <v>3576</v>
      </c>
      <c r="B2715" t="s">
        <v>6518</v>
      </c>
      <c r="C2715" t="s">
        <v>6519</v>
      </c>
      <c r="D2715" t="s">
        <v>241</v>
      </c>
      <c r="G2715" s="2">
        <v>41640</v>
      </c>
      <c r="H2715" s="2">
        <v>41943</v>
      </c>
      <c r="I2715" t="s">
        <v>226</v>
      </c>
      <c r="J2715" t="s">
        <v>211</v>
      </c>
      <c r="K2715" t="s">
        <v>6511</v>
      </c>
      <c r="L2715" t="s">
        <v>213</v>
      </c>
      <c r="O2715">
        <v>0</v>
      </c>
      <c r="Q2715" s="2"/>
      <c r="S2715">
        <v>0</v>
      </c>
      <c r="T2715" t="s">
        <v>213</v>
      </c>
      <c r="W2715" t="s">
        <v>214</v>
      </c>
      <c r="X2715">
        <v>0</v>
      </c>
    </row>
    <row r="2716" spans="1:24" x14ac:dyDescent="0.25">
      <c r="A2716">
        <v>3577</v>
      </c>
      <c r="B2716" t="s">
        <v>6520</v>
      </c>
      <c r="C2716" t="s">
        <v>6521</v>
      </c>
      <c r="D2716" t="s">
        <v>251</v>
      </c>
      <c r="G2716" s="2">
        <v>41640</v>
      </c>
      <c r="H2716" s="2">
        <v>42736</v>
      </c>
      <c r="I2716" t="s">
        <v>226</v>
      </c>
      <c r="J2716" t="s">
        <v>211</v>
      </c>
      <c r="K2716" t="s">
        <v>6522</v>
      </c>
      <c r="L2716" t="s">
        <v>213</v>
      </c>
      <c r="O2716">
        <v>0</v>
      </c>
      <c r="Q2716" s="2"/>
      <c r="S2716">
        <v>0</v>
      </c>
      <c r="T2716" t="s">
        <v>213</v>
      </c>
      <c r="W2716" t="s">
        <v>214</v>
      </c>
      <c r="X2716">
        <v>0</v>
      </c>
    </row>
    <row r="2717" spans="1:24" x14ac:dyDescent="0.25">
      <c r="A2717">
        <v>3578</v>
      </c>
      <c r="B2717" t="s">
        <v>6523</v>
      </c>
      <c r="C2717" t="s">
        <v>6524</v>
      </c>
      <c r="D2717" t="s">
        <v>245</v>
      </c>
      <c r="G2717" s="2">
        <v>41640</v>
      </c>
      <c r="H2717" s="2">
        <v>42736</v>
      </c>
      <c r="I2717" t="s">
        <v>226</v>
      </c>
      <c r="J2717" t="s">
        <v>211</v>
      </c>
      <c r="K2717" t="s">
        <v>6522</v>
      </c>
      <c r="L2717" t="s">
        <v>213</v>
      </c>
      <c r="O2717">
        <v>1488</v>
      </c>
      <c r="Q2717" s="2"/>
      <c r="S2717">
        <v>0</v>
      </c>
      <c r="T2717" t="s">
        <v>213</v>
      </c>
      <c r="W2717" t="s">
        <v>214</v>
      </c>
      <c r="X2717">
        <v>0</v>
      </c>
    </row>
    <row r="2718" spans="1:24" x14ac:dyDescent="0.25">
      <c r="A2718">
        <v>3579</v>
      </c>
      <c r="B2718" t="s">
        <v>6525</v>
      </c>
      <c r="C2718" t="s">
        <v>6526</v>
      </c>
      <c r="D2718" t="s">
        <v>256</v>
      </c>
      <c r="G2718" s="2">
        <v>41640</v>
      </c>
      <c r="H2718" s="2">
        <v>42736</v>
      </c>
      <c r="I2718" t="s">
        <v>226</v>
      </c>
      <c r="J2718" t="s">
        <v>211</v>
      </c>
      <c r="K2718" t="s">
        <v>6522</v>
      </c>
      <c r="L2718" t="s">
        <v>213</v>
      </c>
      <c r="O2718">
        <v>0</v>
      </c>
      <c r="Q2718" s="2"/>
      <c r="S2718">
        <v>0</v>
      </c>
      <c r="T2718" t="s">
        <v>213</v>
      </c>
      <c r="W2718" t="s">
        <v>214</v>
      </c>
      <c r="X2718">
        <v>0</v>
      </c>
    </row>
    <row r="2719" spans="1:24" x14ac:dyDescent="0.25">
      <c r="A2719">
        <v>3580</v>
      </c>
      <c r="B2719" t="s">
        <v>6527</v>
      </c>
      <c r="C2719" t="s">
        <v>6528</v>
      </c>
      <c r="D2719" t="s">
        <v>210</v>
      </c>
      <c r="G2719" s="2">
        <v>41640</v>
      </c>
      <c r="H2719" s="2">
        <v>42736</v>
      </c>
      <c r="J2719" t="s">
        <v>211</v>
      </c>
      <c r="K2719" t="s">
        <v>6522</v>
      </c>
      <c r="L2719" t="s">
        <v>213</v>
      </c>
      <c r="O2719">
        <v>0</v>
      </c>
      <c r="Q2719" s="2"/>
      <c r="S2719">
        <v>0</v>
      </c>
      <c r="T2719" t="s">
        <v>213</v>
      </c>
      <c r="W2719" t="s">
        <v>214</v>
      </c>
      <c r="X2719">
        <v>0</v>
      </c>
    </row>
    <row r="2720" spans="1:24" x14ac:dyDescent="0.25">
      <c r="A2720">
        <v>3581</v>
      </c>
      <c r="B2720" t="s">
        <v>6529</v>
      </c>
      <c r="C2720" t="s">
        <v>6530</v>
      </c>
      <c r="D2720" t="s">
        <v>241</v>
      </c>
      <c r="G2720" s="2">
        <v>41640</v>
      </c>
      <c r="H2720" s="2">
        <v>42736</v>
      </c>
      <c r="I2720" t="s">
        <v>226</v>
      </c>
      <c r="J2720" t="s">
        <v>211</v>
      </c>
      <c r="K2720" t="s">
        <v>6522</v>
      </c>
      <c r="L2720" t="s">
        <v>213</v>
      </c>
      <c r="O2720">
        <v>0</v>
      </c>
      <c r="Q2720" s="2"/>
      <c r="S2720">
        <v>0</v>
      </c>
      <c r="T2720" t="s">
        <v>213</v>
      </c>
      <c r="W2720" t="s">
        <v>214</v>
      </c>
      <c r="X2720">
        <v>0</v>
      </c>
    </row>
    <row r="2721" spans="1:24" x14ac:dyDescent="0.25">
      <c r="A2721">
        <v>3582</v>
      </c>
      <c r="B2721" t="s">
        <v>6531</v>
      </c>
      <c r="C2721" t="s">
        <v>6532</v>
      </c>
      <c r="D2721" t="s">
        <v>251</v>
      </c>
      <c r="G2721" s="2">
        <v>43101</v>
      </c>
      <c r="H2721" s="2"/>
      <c r="I2721" t="s">
        <v>226</v>
      </c>
      <c r="J2721" t="s">
        <v>211</v>
      </c>
      <c r="K2721" t="s">
        <v>6533</v>
      </c>
      <c r="L2721" t="s">
        <v>213</v>
      </c>
      <c r="O2721">
        <v>0</v>
      </c>
      <c r="Q2721" s="2">
        <v>41640</v>
      </c>
      <c r="S2721">
        <v>0</v>
      </c>
      <c r="T2721" t="s">
        <v>213</v>
      </c>
      <c r="W2721" t="s">
        <v>214</v>
      </c>
      <c r="X2721">
        <v>0</v>
      </c>
    </row>
    <row r="2722" spans="1:24" x14ac:dyDescent="0.25">
      <c r="A2722">
        <v>3583</v>
      </c>
      <c r="B2722" t="s">
        <v>6534</v>
      </c>
      <c r="C2722" t="s">
        <v>6535</v>
      </c>
      <c r="D2722" t="s">
        <v>245</v>
      </c>
      <c r="G2722" s="2">
        <v>43101</v>
      </c>
      <c r="H2722" s="2"/>
      <c r="I2722" t="s">
        <v>226</v>
      </c>
      <c r="J2722" t="s">
        <v>211</v>
      </c>
      <c r="K2722" t="s">
        <v>6533</v>
      </c>
      <c r="L2722" t="s">
        <v>213</v>
      </c>
      <c r="O2722">
        <v>1488</v>
      </c>
      <c r="Q2722" s="2"/>
      <c r="S2722">
        <v>0</v>
      </c>
      <c r="T2722" t="s">
        <v>213</v>
      </c>
      <c r="W2722" t="s">
        <v>214</v>
      </c>
      <c r="X2722">
        <v>0</v>
      </c>
    </row>
    <row r="2723" spans="1:24" x14ac:dyDescent="0.25">
      <c r="A2723">
        <v>3584</v>
      </c>
      <c r="B2723" t="s">
        <v>6536</v>
      </c>
      <c r="C2723" t="s">
        <v>6537</v>
      </c>
      <c r="D2723" t="s">
        <v>256</v>
      </c>
      <c r="G2723" s="2">
        <v>43101</v>
      </c>
      <c r="H2723" s="2"/>
      <c r="I2723" t="s">
        <v>226</v>
      </c>
      <c r="J2723" t="s">
        <v>211</v>
      </c>
      <c r="K2723" t="s">
        <v>6533</v>
      </c>
      <c r="L2723" t="s">
        <v>213</v>
      </c>
      <c r="O2723">
        <v>0</v>
      </c>
      <c r="Q2723" s="2">
        <v>41640</v>
      </c>
      <c r="S2723">
        <v>0</v>
      </c>
      <c r="T2723" t="s">
        <v>213</v>
      </c>
      <c r="W2723" t="s">
        <v>214</v>
      </c>
      <c r="X2723">
        <v>0</v>
      </c>
    </row>
    <row r="2724" spans="1:24" x14ac:dyDescent="0.25">
      <c r="A2724">
        <v>3585</v>
      </c>
      <c r="B2724" t="s">
        <v>6538</v>
      </c>
      <c r="C2724" t="s">
        <v>6539</v>
      </c>
      <c r="D2724" t="s">
        <v>210</v>
      </c>
      <c r="G2724" s="2">
        <v>43101</v>
      </c>
      <c r="H2724" s="2"/>
      <c r="J2724" t="s">
        <v>211</v>
      </c>
      <c r="K2724" t="s">
        <v>6533</v>
      </c>
      <c r="L2724" t="s">
        <v>213</v>
      </c>
      <c r="O2724">
        <v>0</v>
      </c>
      <c r="Q2724" s="2">
        <v>41640</v>
      </c>
      <c r="S2724">
        <v>0</v>
      </c>
      <c r="T2724" t="s">
        <v>213</v>
      </c>
      <c r="W2724" t="s">
        <v>214</v>
      </c>
      <c r="X2724">
        <v>0</v>
      </c>
    </row>
    <row r="2725" spans="1:24" x14ac:dyDescent="0.25">
      <c r="A2725">
        <v>3586</v>
      </c>
      <c r="B2725" t="s">
        <v>6540</v>
      </c>
      <c r="C2725" t="s">
        <v>6541</v>
      </c>
      <c r="D2725" t="s">
        <v>241</v>
      </c>
      <c r="G2725" s="2">
        <v>43101</v>
      </c>
      <c r="H2725" s="2"/>
      <c r="I2725" t="s">
        <v>226</v>
      </c>
      <c r="J2725" t="s">
        <v>211</v>
      </c>
      <c r="K2725" t="s">
        <v>6533</v>
      </c>
      <c r="L2725" t="s">
        <v>213</v>
      </c>
      <c r="O2725">
        <v>0</v>
      </c>
      <c r="Q2725" s="2">
        <v>41640</v>
      </c>
      <c r="S2725">
        <v>0</v>
      </c>
      <c r="T2725" t="s">
        <v>213</v>
      </c>
      <c r="W2725" t="s">
        <v>214</v>
      </c>
      <c r="X2725">
        <v>0</v>
      </c>
    </row>
    <row r="2726" spans="1:24" x14ac:dyDescent="0.25">
      <c r="A2726">
        <v>3587</v>
      </c>
      <c r="B2726" t="s">
        <v>6542</v>
      </c>
      <c r="C2726" t="s">
        <v>6543</v>
      </c>
      <c r="D2726" t="s">
        <v>251</v>
      </c>
      <c r="G2726" s="2">
        <v>42736</v>
      </c>
      <c r="H2726" s="2">
        <v>44804</v>
      </c>
      <c r="I2726" t="s">
        <v>226</v>
      </c>
      <c r="J2726" t="s">
        <v>211</v>
      </c>
      <c r="K2726" t="s">
        <v>6544</v>
      </c>
      <c r="L2726" t="s">
        <v>213</v>
      </c>
      <c r="O2726">
        <v>0</v>
      </c>
      <c r="Q2726" s="2">
        <v>41640</v>
      </c>
      <c r="S2726">
        <v>0</v>
      </c>
      <c r="T2726" t="s">
        <v>213</v>
      </c>
      <c r="W2726" t="s">
        <v>214</v>
      </c>
      <c r="X2726">
        <v>0</v>
      </c>
    </row>
    <row r="2727" spans="1:24" x14ac:dyDescent="0.25">
      <c r="A2727">
        <v>3588</v>
      </c>
      <c r="B2727" t="s">
        <v>6545</v>
      </c>
      <c r="C2727" t="s">
        <v>6546</v>
      </c>
      <c r="D2727" t="s">
        <v>245</v>
      </c>
      <c r="G2727" s="2">
        <v>42736</v>
      </c>
      <c r="H2727" s="2">
        <v>44804</v>
      </c>
      <c r="I2727" t="s">
        <v>226</v>
      </c>
      <c r="J2727" t="s">
        <v>211</v>
      </c>
      <c r="K2727" t="s">
        <v>6544</v>
      </c>
      <c r="L2727" t="s">
        <v>213</v>
      </c>
      <c r="O2727">
        <v>1488</v>
      </c>
      <c r="Q2727" s="2"/>
      <c r="S2727">
        <v>0</v>
      </c>
      <c r="T2727" t="s">
        <v>213</v>
      </c>
      <c r="W2727" t="s">
        <v>214</v>
      </c>
      <c r="X2727">
        <v>0</v>
      </c>
    </row>
    <row r="2728" spans="1:24" x14ac:dyDescent="0.25">
      <c r="A2728">
        <v>3589</v>
      </c>
      <c r="B2728" t="s">
        <v>6547</v>
      </c>
      <c r="C2728" t="s">
        <v>6548</v>
      </c>
      <c r="D2728" t="s">
        <v>256</v>
      </c>
      <c r="G2728" s="2">
        <v>42736</v>
      </c>
      <c r="H2728" s="2">
        <v>44804</v>
      </c>
      <c r="I2728" t="s">
        <v>226</v>
      </c>
      <c r="J2728" t="s">
        <v>211</v>
      </c>
      <c r="K2728" t="s">
        <v>6544</v>
      </c>
      <c r="L2728" t="s">
        <v>213</v>
      </c>
      <c r="O2728">
        <v>0</v>
      </c>
      <c r="Q2728" s="2">
        <v>41640</v>
      </c>
      <c r="S2728">
        <v>0</v>
      </c>
      <c r="T2728" t="s">
        <v>213</v>
      </c>
      <c r="W2728" t="s">
        <v>214</v>
      </c>
      <c r="X2728">
        <v>0</v>
      </c>
    </row>
    <row r="2729" spans="1:24" x14ac:dyDescent="0.25">
      <c r="A2729">
        <v>3590</v>
      </c>
      <c r="B2729" t="s">
        <v>6549</v>
      </c>
      <c r="C2729" t="s">
        <v>6550</v>
      </c>
      <c r="D2729" t="s">
        <v>210</v>
      </c>
      <c r="G2729" s="2">
        <v>42736</v>
      </c>
      <c r="H2729" s="2">
        <v>44804</v>
      </c>
      <c r="J2729" t="s">
        <v>211</v>
      </c>
      <c r="K2729" t="s">
        <v>6544</v>
      </c>
      <c r="L2729" t="s">
        <v>213</v>
      </c>
      <c r="O2729">
        <v>0</v>
      </c>
      <c r="Q2729" s="2">
        <v>41640</v>
      </c>
      <c r="S2729">
        <v>0</v>
      </c>
      <c r="T2729" t="s">
        <v>213</v>
      </c>
      <c r="W2729" t="s">
        <v>214</v>
      </c>
      <c r="X2729">
        <v>0</v>
      </c>
    </row>
    <row r="2730" spans="1:24" x14ac:dyDescent="0.25">
      <c r="A2730">
        <v>3591</v>
      </c>
      <c r="B2730" t="s">
        <v>6551</v>
      </c>
      <c r="C2730" t="s">
        <v>6552</v>
      </c>
      <c r="D2730" t="s">
        <v>241</v>
      </c>
      <c r="G2730" s="2">
        <v>42736</v>
      </c>
      <c r="H2730" s="2">
        <v>44804</v>
      </c>
      <c r="I2730" t="s">
        <v>226</v>
      </c>
      <c r="J2730" t="s">
        <v>211</v>
      </c>
      <c r="K2730" t="s">
        <v>6544</v>
      </c>
      <c r="L2730" t="s">
        <v>213</v>
      </c>
      <c r="O2730">
        <v>0</v>
      </c>
      <c r="Q2730" s="2">
        <v>41640</v>
      </c>
      <c r="S2730">
        <v>0</v>
      </c>
      <c r="T2730" t="s">
        <v>213</v>
      </c>
      <c r="W2730" t="s">
        <v>214</v>
      </c>
      <c r="X2730">
        <v>0</v>
      </c>
    </row>
    <row r="2731" spans="1:24" x14ac:dyDescent="0.25">
      <c r="A2731">
        <v>3593</v>
      </c>
      <c r="B2731" t="s">
        <v>6553</v>
      </c>
      <c r="C2731" t="s">
        <v>6554</v>
      </c>
      <c r="D2731" t="s">
        <v>389</v>
      </c>
      <c r="G2731" s="2">
        <v>36800</v>
      </c>
      <c r="H2731" s="2"/>
      <c r="I2731" t="s">
        <v>226</v>
      </c>
      <c r="J2731" t="s">
        <v>211</v>
      </c>
      <c r="K2731" t="s">
        <v>2040</v>
      </c>
      <c r="L2731" t="s">
        <v>213</v>
      </c>
      <c r="M2731" t="s">
        <v>6555</v>
      </c>
      <c r="O2731">
        <v>0</v>
      </c>
      <c r="P2731" t="s">
        <v>2891</v>
      </c>
      <c r="Q2731" s="2"/>
      <c r="R2731" t="s">
        <v>6556</v>
      </c>
      <c r="S2731">
        <v>0</v>
      </c>
      <c r="T2731" t="s">
        <v>213</v>
      </c>
      <c r="W2731" t="s">
        <v>214</v>
      </c>
      <c r="X2731">
        <v>0</v>
      </c>
    </row>
    <row r="2732" spans="1:24" x14ac:dyDescent="0.25">
      <c r="A2732">
        <v>3594</v>
      </c>
      <c r="B2732" t="s">
        <v>6557</v>
      </c>
      <c r="C2732" t="s">
        <v>6558</v>
      </c>
      <c r="D2732" t="s">
        <v>251</v>
      </c>
      <c r="G2732" s="2">
        <v>41640</v>
      </c>
      <c r="H2732" s="2">
        <v>44690</v>
      </c>
      <c r="I2732" t="s">
        <v>226</v>
      </c>
      <c r="J2732" t="s">
        <v>211</v>
      </c>
      <c r="K2732" t="s">
        <v>6559</v>
      </c>
      <c r="L2732" t="s">
        <v>213</v>
      </c>
      <c r="O2732">
        <v>0</v>
      </c>
      <c r="Q2732" s="2"/>
      <c r="S2732">
        <v>0</v>
      </c>
      <c r="T2732" t="s">
        <v>213</v>
      </c>
      <c r="W2732" t="s">
        <v>214</v>
      </c>
      <c r="X2732">
        <v>0</v>
      </c>
    </row>
    <row r="2733" spans="1:24" x14ac:dyDescent="0.25">
      <c r="A2733">
        <v>3595</v>
      </c>
      <c r="B2733" t="s">
        <v>6560</v>
      </c>
      <c r="C2733" t="s">
        <v>6561</v>
      </c>
      <c r="D2733" t="s">
        <v>245</v>
      </c>
      <c r="G2733" s="2">
        <v>41640</v>
      </c>
      <c r="H2733" s="2">
        <v>44690</v>
      </c>
      <c r="I2733" t="s">
        <v>226</v>
      </c>
      <c r="J2733" t="s">
        <v>211</v>
      </c>
      <c r="K2733" t="s">
        <v>6559</v>
      </c>
      <c r="L2733" t="s">
        <v>213</v>
      </c>
      <c r="O2733">
        <v>3593</v>
      </c>
      <c r="Q2733" s="2"/>
      <c r="S2733">
        <v>0</v>
      </c>
      <c r="T2733" t="s">
        <v>213</v>
      </c>
      <c r="W2733" t="s">
        <v>214</v>
      </c>
      <c r="X2733">
        <v>0</v>
      </c>
    </row>
    <row r="2734" spans="1:24" x14ac:dyDescent="0.25">
      <c r="A2734">
        <v>3596</v>
      </c>
      <c r="B2734" t="s">
        <v>6562</v>
      </c>
      <c r="C2734" t="s">
        <v>6563</v>
      </c>
      <c r="D2734" t="s">
        <v>256</v>
      </c>
      <c r="G2734" s="2">
        <v>41640</v>
      </c>
      <c r="H2734" s="2">
        <v>44690</v>
      </c>
      <c r="I2734" t="s">
        <v>226</v>
      </c>
      <c r="J2734" t="s">
        <v>211</v>
      </c>
      <c r="K2734" t="s">
        <v>6559</v>
      </c>
      <c r="L2734" t="s">
        <v>213</v>
      </c>
      <c r="O2734">
        <v>0</v>
      </c>
      <c r="Q2734" s="2"/>
      <c r="S2734">
        <v>0</v>
      </c>
      <c r="T2734" t="s">
        <v>213</v>
      </c>
      <c r="W2734" t="s">
        <v>214</v>
      </c>
      <c r="X2734">
        <v>0</v>
      </c>
    </row>
    <row r="2735" spans="1:24" x14ac:dyDescent="0.25">
      <c r="A2735">
        <v>3597</v>
      </c>
      <c r="B2735" t="s">
        <v>6564</v>
      </c>
      <c r="C2735" t="s">
        <v>6565</v>
      </c>
      <c r="D2735" t="s">
        <v>210</v>
      </c>
      <c r="G2735" s="2">
        <v>41640</v>
      </c>
      <c r="H2735" s="2">
        <v>44690</v>
      </c>
      <c r="J2735" t="s">
        <v>211</v>
      </c>
      <c r="K2735" t="s">
        <v>6559</v>
      </c>
      <c r="L2735" t="s">
        <v>213</v>
      </c>
      <c r="O2735">
        <v>0</v>
      </c>
      <c r="Q2735" s="2"/>
      <c r="S2735">
        <v>0</v>
      </c>
      <c r="T2735" t="s">
        <v>213</v>
      </c>
      <c r="W2735" t="s">
        <v>214</v>
      </c>
      <c r="X2735">
        <v>0</v>
      </c>
    </row>
    <row r="2736" spans="1:24" x14ac:dyDescent="0.25">
      <c r="A2736">
        <v>3598</v>
      </c>
      <c r="B2736" t="s">
        <v>6566</v>
      </c>
      <c r="C2736" t="s">
        <v>6567</v>
      </c>
      <c r="D2736" t="s">
        <v>241</v>
      </c>
      <c r="G2736" s="2">
        <v>41640</v>
      </c>
      <c r="H2736" s="2">
        <v>44690</v>
      </c>
      <c r="I2736" t="s">
        <v>226</v>
      </c>
      <c r="J2736" t="s">
        <v>211</v>
      </c>
      <c r="K2736" t="s">
        <v>6559</v>
      </c>
      <c r="L2736" t="s">
        <v>213</v>
      </c>
      <c r="O2736">
        <v>0</v>
      </c>
      <c r="Q2736" s="2"/>
      <c r="S2736">
        <v>0</v>
      </c>
      <c r="T2736" t="s">
        <v>213</v>
      </c>
      <c r="W2736" t="s">
        <v>214</v>
      </c>
      <c r="X2736">
        <v>0</v>
      </c>
    </row>
    <row r="2737" spans="1:26" x14ac:dyDescent="0.25">
      <c r="A2737">
        <v>3599</v>
      </c>
      <c r="B2737" t="s">
        <v>6568</v>
      </c>
      <c r="C2737" t="s">
        <v>6569</v>
      </c>
      <c r="D2737" t="s">
        <v>251</v>
      </c>
      <c r="G2737" s="2">
        <v>41640</v>
      </c>
      <c r="H2737" s="2">
        <v>42736</v>
      </c>
      <c r="I2737" t="s">
        <v>226</v>
      </c>
      <c r="J2737" t="s">
        <v>211</v>
      </c>
      <c r="K2737" t="s">
        <v>6570</v>
      </c>
      <c r="L2737" t="s">
        <v>213</v>
      </c>
      <c r="O2737">
        <v>0</v>
      </c>
      <c r="Q2737" s="2"/>
      <c r="S2737">
        <v>0</v>
      </c>
      <c r="T2737" t="s">
        <v>213</v>
      </c>
      <c r="W2737" t="s">
        <v>214</v>
      </c>
      <c r="X2737">
        <v>0</v>
      </c>
    </row>
    <row r="2738" spans="1:26" x14ac:dyDescent="0.25">
      <c r="A2738">
        <v>3600</v>
      </c>
      <c r="B2738" t="s">
        <v>6571</v>
      </c>
      <c r="C2738" t="s">
        <v>6572</v>
      </c>
      <c r="D2738" t="s">
        <v>245</v>
      </c>
      <c r="G2738" s="2">
        <v>41640</v>
      </c>
      <c r="H2738" s="2">
        <v>42736</v>
      </c>
      <c r="I2738" t="s">
        <v>226</v>
      </c>
      <c r="J2738" t="s">
        <v>211</v>
      </c>
      <c r="K2738" t="s">
        <v>6570</v>
      </c>
      <c r="L2738" t="s">
        <v>213</v>
      </c>
      <c r="O2738">
        <v>3593</v>
      </c>
      <c r="Q2738" s="2"/>
      <c r="S2738">
        <v>0</v>
      </c>
      <c r="T2738" t="s">
        <v>213</v>
      </c>
      <c r="W2738" t="s">
        <v>214</v>
      </c>
      <c r="X2738">
        <v>0</v>
      </c>
    </row>
    <row r="2739" spans="1:26" x14ac:dyDescent="0.25">
      <c r="A2739">
        <v>3601</v>
      </c>
      <c r="B2739" t="s">
        <v>6573</v>
      </c>
      <c r="C2739" t="s">
        <v>6574</v>
      </c>
      <c r="D2739" t="s">
        <v>256</v>
      </c>
      <c r="G2739" s="2">
        <v>41640</v>
      </c>
      <c r="H2739" s="2">
        <v>42736</v>
      </c>
      <c r="I2739" t="s">
        <v>226</v>
      </c>
      <c r="J2739" t="s">
        <v>211</v>
      </c>
      <c r="K2739" t="s">
        <v>6570</v>
      </c>
      <c r="L2739" t="s">
        <v>213</v>
      </c>
      <c r="O2739">
        <v>0</v>
      </c>
      <c r="Q2739" s="2"/>
      <c r="S2739">
        <v>0</v>
      </c>
      <c r="T2739" t="s">
        <v>213</v>
      </c>
      <c r="W2739" t="s">
        <v>214</v>
      </c>
      <c r="X2739">
        <v>0</v>
      </c>
    </row>
    <row r="2740" spans="1:26" x14ac:dyDescent="0.25">
      <c r="A2740">
        <v>3602</v>
      </c>
      <c r="B2740" t="s">
        <v>6575</v>
      </c>
      <c r="C2740" t="s">
        <v>6576</v>
      </c>
      <c r="D2740" t="s">
        <v>210</v>
      </c>
      <c r="G2740" s="2">
        <v>41640</v>
      </c>
      <c r="H2740" s="2">
        <v>42736</v>
      </c>
      <c r="J2740" t="s">
        <v>211</v>
      </c>
      <c r="K2740" t="s">
        <v>6570</v>
      </c>
      <c r="L2740" t="s">
        <v>213</v>
      </c>
      <c r="O2740">
        <v>0</v>
      </c>
      <c r="Q2740" s="2"/>
      <c r="S2740">
        <v>0</v>
      </c>
      <c r="T2740" t="s">
        <v>213</v>
      </c>
      <c r="W2740" t="s">
        <v>214</v>
      </c>
      <c r="X2740">
        <v>0</v>
      </c>
    </row>
    <row r="2741" spans="1:26" x14ac:dyDescent="0.25">
      <c r="A2741">
        <v>3603</v>
      </c>
      <c r="B2741" t="s">
        <v>6577</v>
      </c>
      <c r="C2741" t="s">
        <v>6578</v>
      </c>
      <c r="D2741" t="s">
        <v>241</v>
      </c>
      <c r="G2741" s="2">
        <v>41640</v>
      </c>
      <c r="H2741" s="2">
        <v>42736</v>
      </c>
      <c r="I2741" t="s">
        <v>226</v>
      </c>
      <c r="J2741" t="s">
        <v>211</v>
      </c>
      <c r="K2741" t="s">
        <v>6570</v>
      </c>
      <c r="L2741" t="s">
        <v>213</v>
      </c>
      <c r="O2741">
        <v>0</v>
      </c>
      <c r="Q2741" s="2"/>
      <c r="S2741">
        <v>0</v>
      </c>
      <c r="T2741" t="s">
        <v>213</v>
      </c>
      <c r="W2741" t="s">
        <v>214</v>
      </c>
      <c r="X2741">
        <v>0</v>
      </c>
    </row>
    <row r="2742" spans="1:26" x14ac:dyDescent="0.25">
      <c r="A2742">
        <v>3604</v>
      </c>
      <c r="B2742" t="s">
        <v>6579</v>
      </c>
      <c r="C2742" t="s">
        <v>6580</v>
      </c>
      <c r="D2742" t="s">
        <v>251</v>
      </c>
      <c r="G2742" s="2">
        <v>42736</v>
      </c>
      <c r="H2742" s="2">
        <v>44690</v>
      </c>
      <c r="I2742" t="s">
        <v>226</v>
      </c>
      <c r="J2742" t="s">
        <v>211</v>
      </c>
      <c r="K2742" t="s">
        <v>6581</v>
      </c>
      <c r="L2742" t="s">
        <v>213</v>
      </c>
      <c r="O2742">
        <v>0</v>
      </c>
      <c r="Q2742" s="2">
        <v>41640</v>
      </c>
      <c r="S2742">
        <v>0</v>
      </c>
      <c r="T2742" t="s">
        <v>213</v>
      </c>
      <c r="W2742" t="s">
        <v>214</v>
      </c>
      <c r="X2742">
        <v>0</v>
      </c>
    </row>
    <row r="2743" spans="1:26" x14ac:dyDescent="0.25">
      <c r="A2743">
        <v>3605</v>
      </c>
      <c r="B2743" t="s">
        <v>6582</v>
      </c>
      <c r="C2743" t="s">
        <v>6583</v>
      </c>
      <c r="D2743" t="s">
        <v>245</v>
      </c>
      <c r="G2743" s="2">
        <v>42736</v>
      </c>
      <c r="H2743" s="2">
        <v>44690</v>
      </c>
      <c r="I2743" t="s">
        <v>226</v>
      </c>
      <c r="J2743" t="s">
        <v>211</v>
      </c>
      <c r="K2743" t="s">
        <v>6581</v>
      </c>
      <c r="L2743" t="s">
        <v>213</v>
      </c>
      <c r="O2743">
        <v>3593</v>
      </c>
      <c r="Q2743" s="2"/>
      <c r="S2743">
        <v>0</v>
      </c>
      <c r="T2743" t="s">
        <v>213</v>
      </c>
      <c r="W2743" t="s">
        <v>214</v>
      </c>
      <c r="X2743">
        <v>0</v>
      </c>
    </row>
    <row r="2744" spans="1:26" x14ac:dyDescent="0.25">
      <c r="A2744">
        <v>3606</v>
      </c>
      <c r="B2744" t="s">
        <v>6584</v>
      </c>
      <c r="C2744" t="s">
        <v>6585</v>
      </c>
      <c r="D2744" t="s">
        <v>256</v>
      </c>
      <c r="G2744" s="2">
        <v>42736</v>
      </c>
      <c r="H2744" s="2">
        <v>44690</v>
      </c>
      <c r="I2744" t="s">
        <v>226</v>
      </c>
      <c r="J2744" t="s">
        <v>211</v>
      </c>
      <c r="K2744" t="s">
        <v>6581</v>
      </c>
      <c r="L2744" t="s">
        <v>213</v>
      </c>
      <c r="O2744">
        <v>0</v>
      </c>
      <c r="Q2744" s="2">
        <v>41640</v>
      </c>
      <c r="S2744">
        <v>0</v>
      </c>
      <c r="T2744" t="s">
        <v>213</v>
      </c>
      <c r="W2744" t="s">
        <v>214</v>
      </c>
      <c r="X2744">
        <v>0</v>
      </c>
    </row>
    <row r="2745" spans="1:26" x14ac:dyDescent="0.25">
      <c r="A2745">
        <v>3607</v>
      </c>
      <c r="B2745" t="s">
        <v>6586</v>
      </c>
      <c r="C2745" t="s">
        <v>6587</v>
      </c>
      <c r="D2745" t="s">
        <v>210</v>
      </c>
      <c r="G2745" s="2">
        <v>42736</v>
      </c>
      <c r="H2745" s="2">
        <v>44690</v>
      </c>
      <c r="J2745" t="s">
        <v>211</v>
      </c>
      <c r="K2745" t="s">
        <v>6581</v>
      </c>
      <c r="L2745" t="s">
        <v>213</v>
      </c>
      <c r="O2745">
        <v>0</v>
      </c>
      <c r="Q2745" s="2">
        <v>41640</v>
      </c>
      <c r="S2745">
        <v>0</v>
      </c>
      <c r="T2745" t="s">
        <v>213</v>
      </c>
      <c r="W2745" t="s">
        <v>214</v>
      </c>
      <c r="X2745">
        <v>0</v>
      </c>
    </row>
    <row r="2746" spans="1:26" x14ac:dyDescent="0.25">
      <c r="A2746">
        <v>3471</v>
      </c>
      <c r="B2746" t="s">
        <v>6588</v>
      </c>
      <c r="C2746" t="s">
        <v>6589</v>
      </c>
      <c r="D2746" t="s">
        <v>343</v>
      </c>
      <c r="F2746" t="s">
        <v>6590</v>
      </c>
      <c r="G2746" s="2">
        <v>35490</v>
      </c>
      <c r="H2746" s="2"/>
      <c r="J2746" t="s">
        <v>211</v>
      </c>
      <c r="K2746" t="s">
        <v>391</v>
      </c>
      <c r="L2746" t="s">
        <v>213</v>
      </c>
      <c r="M2746" t="s">
        <v>6591</v>
      </c>
      <c r="O2746">
        <v>0</v>
      </c>
      <c r="P2746" t="s">
        <v>454</v>
      </c>
      <c r="Q2746" s="2"/>
      <c r="R2746" t="s">
        <v>450</v>
      </c>
      <c r="S2746">
        <v>0</v>
      </c>
      <c r="T2746" t="s">
        <v>213</v>
      </c>
      <c r="U2746" t="s">
        <v>15715</v>
      </c>
      <c r="V2746" t="s">
        <v>15738</v>
      </c>
      <c r="W2746" t="s">
        <v>455</v>
      </c>
      <c r="X2746">
        <v>0</v>
      </c>
      <c r="Z2746" t="s">
        <v>15094</v>
      </c>
    </row>
    <row r="2747" spans="1:26" x14ac:dyDescent="0.25">
      <c r="A2747">
        <v>3541</v>
      </c>
      <c r="B2747" t="s">
        <v>6592</v>
      </c>
      <c r="C2747" t="s">
        <v>6593</v>
      </c>
      <c r="D2747" t="s">
        <v>251</v>
      </c>
      <c r="G2747" s="2">
        <v>46024</v>
      </c>
      <c r="H2747" s="2"/>
      <c r="I2747" t="s">
        <v>226</v>
      </c>
      <c r="J2747" t="s">
        <v>211</v>
      </c>
      <c r="K2747" t="s">
        <v>6594</v>
      </c>
      <c r="L2747" t="s">
        <v>213</v>
      </c>
      <c r="O2747">
        <v>0</v>
      </c>
      <c r="Q2747" s="2">
        <v>41615</v>
      </c>
      <c r="S2747">
        <v>0</v>
      </c>
      <c r="T2747" t="s">
        <v>900</v>
      </c>
      <c r="W2747" t="s">
        <v>214</v>
      </c>
      <c r="X2747">
        <v>0</v>
      </c>
    </row>
    <row r="2748" spans="1:26" x14ac:dyDescent="0.25">
      <c r="A2748">
        <v>3542</v>
      </c>
      <c r="B2748" t="s">
        <v>6595</v>
      </c>
      <c r="C2748" t="s">
        <v>6596</v>
      </c>
      <c r="D2748" t="s">
        <v>245</v>
      </c>
      <c r="G2748" s="2">
        <v>46024</v>
      </c>
      <c r="H2748" s="2"/>
      <c r="I2748" t="s">
        <v>226</v>
      </c>
      <c r="J2748" t="s">
        <v>211</v>
      </c>
      <c r="K2748" t="s">
        <v>6594</v>
      </c>
      <c r="L2748" t="s">
        <v>213</v>
      </c>
      <c r="O2748">
        <v>2599</v>
      </c>
      <c r="Q2748" s="2">
        <v>42737</v>
      </c>
      <c r="S2748">
        <v>0</v>
      </c>
      <c r="T2748" t="s">
        <v>213</v>
      </c>
      <c r="W2748" t="s">
        <v>214</v>
      </c>
      <c r="X2748">
        <v>0</v>
      </c>
    </row>
    <row r="2749" spans="1:26" x14ac:dyDescent="0.25">
      <c r="A2749">
        <v>3543</v>
      </c>
      <c r="B2749" t="s">
        <v>6597</v>
      </c>
      <c r="C2749" t="s">
        <v>6598</v>
      </c>
      <c r="D2749" t="s">
        <v>256</v>
      </c>
      <c r="G2749" s="2">
        <v>46024</v>
      </c>
      <c r="H2749" s="2"/>
      <c r="I2749" t="s">
        <v>226</v>
      </c>
      <c r="J2749" t="s">
        <v>211</v>
      </c>
      <c r="K2749" t="s">
        <v>6594</v>
      </c>
      <c r="L2749" t="s">
        <v>213</v>
      </c>
      <c r="O2749">
        <v>0</v>
      </c>
      <c r="Q2749" s="2">
        <v>41615</v>
      </c>
      <c r="S2749">
        <v>0</v>
      </c>
      <c r="T2749" t="s">
        <v>900</v>
      </c>
      <c r="W2749" t="s">
        <v>214</v>
      </c>
      <c r="X2749">
        <v>0</v>
      </c>
    </row>
    <row r="2750" spans="1:26" x14ac:dyDescent="0.25">
      <c r="A2750">
        <v>3544</v>
      </c>
      <c r="B2750" t="s">
        <v>6599</v>
      </c>
      <c r="C2750" t="s">
        <v>6600</v>
      </c>
      <c r="D2750" t="s">
        <v>210</v>
      </c>
      <c r="G2750" s="2">
        <v>46023</v>
      </c>
      <c r="H2750" s="2"/>
      <c r="J2750" t="s">
        <v>211</v>
      </c>
      <c r="K2750" t="s">
        <v>6594</v>
      </c>
      <c r="L2750" t="s">
        <v>213</v>
      </c>
      <c r="O2750">
        <v>0</v>
      </c>
      <c r="Q2750" s="2">
        <v>41615</v>
      </c>
      <c r="S2750">
        <v>0</v>
      </c>
      <c r="T2750" t="s">
        <v>900</v>
      </c>
      <c r="W2750" t="s">
        <v>214</v>
      </c>
      <c r="X2750">
        <v>0</v>
      </c>
    </row>
    <row r="2751" spans="1:26" x14ac:dyDescent="0.25">
      <c r="A2751">
        <v>3545</v>
      </c>
      <c r="B2751" t="s">
        <v>6601</v>
      </c>
      <c r="C2751" t="s">
        <v>6602</v>
      </c>
      <c r="D2751" t="s">
        <v>241</v>
      </c>
      <c r="G2751" s="2">
        <v>46024</v>
      </c>
      <c r="H2751" s="2"/>
      <c r="I2751" t="s">
        <v>226</v>
      </c>
      <c r="J2751" t="s">
        <v>211</v>
      </c>
      <c r="K2751" t="s">
        <v>6594</v>
      </c>
      <c r="L2751" t="s">
        <v>213</v>
      </c>
      <c r="O2751">
        <v>0</v>
      </c>
      <c r="Q2751" s="2">
        <v>41615</v>
      </c>
      <c r="S2751">
        <v>0</v>
      </c>
      <c r="T2751" t="s">
        <v>900</v>
      </c>
      <c r="W2751" t="s">
        <v>214</v>
      </c>
      <c r="X2751">
        <v>0</v>
      </c>
    </row>
    <row r="2752" spans="1:26" x14ac:dyDescent="0.25">
      <c r="A2752">
        <v>3546</v>
      </c>
      <c r="B2752" t="s">
        <v>6603</v>
      </c>
      <c r="C2752" t="s">
        <v>6604</v>
      </c>
      <c r="D2752" t="s">
        <v>251</v>
      </c>
      <c r="G2752" s="2">
        <v>46024</v>
      </c>
      <c r="H2752" s="2"/>
      <c r="I2752" t="s">
        <v>226</v>
      </c>
      <c r="J2752" t="s">
        <v>211</v>
      </c>
      <c r="K2752" t="s">
        <v>6605</v>
      </c>
      <c r="L2752" t="s">
        <v>213</v>
      </c>
      <c r="O2752">
        <v>0</v>
      </c>
      <c r="Q2752" s="2">
        <v>41615</v>
      </c>
      <c r="S2752">
        <v>0</v>
      </c>
      <c r="T2752" t="s">
        <v>900</v>
      </c>
      <c r="W2752" t="s">
        <v>214</v>
      </c>
      <c r="X2752">
        <v>0</v>
      </c>
    </row>
    <row r="2753" spans="1:24" x14ac:dyDescent="0.25">
      <c r="A2753">
        <v>3547</v>
      </c>
      <c r="B2753" t="s">
        <v>6606</v>
      </c>
      <c r="C2753" t="s">
        <v>6607</v>
      </c>
      <c r="D2753" t="s">
        <v>245</v>
      </c>
      <c r="G2753" s="2">
        <v>46024</v>
      </c>
      <c r="H2753" s="2"/>
      <c r="I2753" t="s">
        <v>226</v>
      </c>
      <c r="J2753" t="s">
        <v>211</v>
      </c>
      <c r="K2753" t="s">
        <v>6605</v>
      </c>
      <c r="L2753" t="s">
        <v>213</v>
      </c>
      <c r="O2753">
        <v>2599</v>
      </c>
      <c r="Q2753" s="2">
        <v>42737</v>
      </c>
      <c r="S2753">
        <v>0</v>
      </c>
      <c r="T2753" t="s">
        <v>213</v>
      </c>
      <c r="W2753" t="s">
        <v>214</v>
      </c>
      <c r="X2753">
        <v>0</v>
      </c>
    </row>
    <row r="2754" spans="1:24" x14ac:dyDescent="0.25">
      <c r="A2754">
        <v>3548</v>
      </c>
      <c r="B2754" t="s">
        <v>6608</v>
      </c>
      <c r="C2754" t="s">
        <v>6609</v>
      </c>
      <c r="D2754" t="s">
        <v>256</v>
      </c>
      <c r="G2754" s="2">
        <v>46024</v>
      </c>
      <c r="H2754" s="2"/>
      <c r="I2754" t="s">
        <v>226</v>
      </c>
      <c r="J2754" t="s">
        <v>211</v>
      </c>
      <c r="K2754" t="s">
        <v>6605</v>
      </c>
      <c r="L2754" t="s">
        <v>213</v>
      </c>
      <c r="O2754">
        <v>0</v>
      </c>
      <c r="Q2754" s="2">
        <v>41615</v>
      </c>
      <c r="S2754">
        <v>0</v>
      </c>
      <c r="T2754" t="s">
        <v>900</v>
      </c>
      <c r="W2754" t="s">
        <v>214</v>
      </c>
      <c r="X2754">
        <v>0</v>
      </c>
    </row>
    <row r="2755" spans="1:24" x14ac:dyDescent="0.25">
      <c r="A2755">
        <v>3549</v>
      </c>
      <c r="B2755" t="s">
        <v>6610</v>
      </c>
      <c r="C2755" t="s">
        <v>6611</v>
      </c>
      <c r="D2755" t="s">
        <v>210</v>
      </c>
      <c r="G2755" s="2">
        <v>46023</v>
      </c>
      <c r="H2755" s="2"/>
      <c r="J2755" t="s">
        <v>211</v>
      </c>
      <c r="K2755" t="s">
        <v>6605</v>
      </c>
      <c r="L2755" t="s">
        <v>213</v>
      </c>
      <c r="O2755">
        <v>0</v>
      </c>
      <c r="Q2755" s="2">
        <v>41615</v>
      </c>
      <c r="S2755">
        <v>0</v>
      </c>
      <c r="T2755" t="s">
        <v>900</v>
      </c>
      <c r="W2755" t="s">
        <v>214</v>
      </c>
      <c r="X2755">
        <v>0</v>
      </c>
    </row>
    <row r="2756" spans="1:24" x14ac:dyDescent="0.25">
      <c r="A2756">
        <v>3550</v>
      </c>
      <c r="B2756" t="s">
        <v>6612</v>
      </c>
      <c r="C2756" t="s">
        <v>6613</v>
      </c>
      <c r="D2756" t="s">
        <v>241</v>
      </c>
      <c r="G2756" s="2">
        <v>46024</v>
      </c>
      <c r="H2756" s="2"/>
      <c r="I2756" t="s">
        <v>226</v>
      </c>
      <c r="J2756" t="s">
        <v>211</v>
      </c>
      <c r="K2756" t="s">
        <v>6605</v>
      </c>
      <c r="L2756" t="s">
        <v>213</v>
      </c>
      <c r="O2756">
        <v>0</v>
      </c>
      <c r="Q2756" s="2">
        <v>41615</v>
      </c>
      <c r="S2756">
        <v>0</v>
      </c>
      <c r="T2756" t="s">
        <v>900</v>
      </c>
      <c r="W2756" t="s">
        <v>214</v>
      </c>
      <c r="X2756">
        <v>0</v>
      </c>
    </row>
    <row r="2757" spans="1:24" x14ac:dyDescent="0.25">
      <c r="A2757">
        <v>3608</v>
      </c>
      <c r="B2757" t="s">
        <v>6614</v>
      </c>
      <c r="C2757" t="s">
        <v>6615</v>
      </c>
      <c r="D2757" t="s">
        <v>241</v>
      </c>
      <c r="G2757" s="2">
        <v>42736</v>
      </c>
      <c r="H2757" s="2">
        <v>44690</v>
      </c>
      <c r="I2757" t="s">
        <v>226</v>
      </c>
      <c r="J2757" t="s">
        <v>211</v>
      </c>
      <c r="K2757" t="s">
        <v>6581</v>
      </c>
      <c r="L2757" t="s">
        <v>213</v>
      </c>
      <c r="O2757">
        <v>0</v>
      </c>
      <c r="Q2757" s="2">
        <v>41640</v>
      </c>
      <c r="S2757">
        <v>0</v>
      </c>
      <c r="T2757" t="s">
        <v>213</v>
      </c>
      <c r="W2757" t="s">
        <v>214</v>
      </c>
      <c r="X2757">
        <v>0</v>
      </c>
    </row>
    <row r="2758" spans="1:24" x14ac:dyDescent="0.25">
      <c r="A2758">
        <v>3609</v>
      </c>
      <c r="B2758" t="s">
        <v>6616</v>
      </c>
      <c r="C2758" t="s">
        <v>6617</v>
      </c>
      <c r="D2758" t="s">
        <v>251</v>
      </c>
      <c r="G2758" s="2">
        <v>41646</v>
      </c>
      <c r="H2758" s="2">
        <v>43100</v>
      </c>
      <c r="I2758" t="s">
        <v>226</v>
      </c>
      <c r="J2758" t="s">
        <v>211</v>
      </c>
      <c r="K2758" t="s">
        <v>6618</v>
      </c>
      <c r="L2758" t="s">
        <v>213</v>
      </c>
      <c r="O2758">
        <v>0</v>
      </c>
      <c r="Q2758" s="2"/>
      <c r="S2758">
        <v>0</v>
      </c>
      <c r="T2758" t="s">
        <v>213</v>
      </c>
      <c r="W2758" t="s">
        <v>214</v>
      </c>
      <c r="X2758">
        <v>0</v>
      </c>
    </row>
    <row r="2759" spans="1:24" x14ac:dyDescent="0.25">
      <c r="A2759">
        <v>3610</v>
      </c>
      <c r="B2759" t="s">
        <v>6619</v>
      </c>
      <c r="C2759" t="s">
        <v>6620</v>
      </c>
      <c r="D2759" t="s">
        <v>245</v>
      </c>
      <c r="G2759" s="2">
        <v>41646</v>
      </c>
      <c r="H2759" s="2">
        <v>43100</v>
      </c>
      <c r="I2759" t="s">
        <v>226</v>
      </c>
      <c r="J2759" t="s">
        <v>211</v>
      </c>
      <c r="K2759" t="s">
        <v>6618</v>
      </c>
      <c r="L2759" t="s">
        <v>213</v>
      </c>
      <c r="O2759">
        <v>36</v>
      </c>
      <c r="Q2759" s="2"/>
      <c r="S2759">
        <v>0</v>
      </c>
      <c r="T2759" t="s">
        <v>213</v>
      </c>
      <c r="W2759" t="s">
        <v>214</v>
      </c>
      <c r="X2759">
        <v>0</v>
      </c>
    </row>
    <row r="2760" spans="1:24" x14ac:dyDescent="0.25">
      <c r="A2760">
        <v>3611</v>
      </c>
      <c r="B2760" t="s">
        <v>6621</v>
      </c>
      <c r="C2760" t="s">
        <v>6622</v>
      </c>
      <c r="D2760" t="s">
        <v>256</v>
      </c>
      <c r="G2760" s="2">
        <v>41646</v>
      </c>
      <c r="H2760" s="2">
        <v>43100</v>
      </c>
      <c r="I2760" t="s">
        <v>226</v>
      </c>
      <c r="J2760" t="s">
        <v>211</v>
      </c>
      <c r="K2760" t="s">
        <v>6618</v>
      </c>
      <c r="L2760" t="s">
        <v>213</v>
      </c>
      <c r="O2760">
        <v>0</v>
      </c>
      <c r="Q2760" s="2"/>
      <c r="S2760">
        <v>0</v>
      </c>
      <c r="T2760" t="s">
        <v>213</v>
      </c>
      <c r="W2760" t="s">
        <v>214</v>
      </c>
      <c r="X2760">
        <v>0</v>
      </c>
    </row>
    <row r="2761" spans="1:24" x14ac:dyDescent="0.25">
      <c r="A2761">
        <v>3612</v>
      </c>
      <c r="B2761" t="s">
        <v>6623</v>
      </c>
      <c r="C2761" t="s">
        <v>6624</v>
      </c>
      <c r="D2761" t="s">
        <v>210</v>
      </c>
      <c r="G2761" s="2">
        <v>41646</v>
      </c>
      <c r="H2761" s="2">
        <v>43100</v>
      </c>
      <c r="J2761" t="s">
        <v>211</v>
      </c>
      <c r="K2761" t="s">
        <v>6618</v>
      </c>
      <c r="L2761" t="s">
        <v>213</v>
      </c>
      <c r="O2761">
        <v>0</v>
      </c>
      <c r="Q2761" s="2"/>
      <c r="S2761">
        <v>0</v>
      </c>
      <c r="T2761" t="s">
        <v>213</v>
      </c>
      <c r="W2761" t="s">
        <v>214</v>
      </c>
      <c r="X2761">
        <v>0</v>
      </c>
    </row>
    <row r="2762" spans="1:24" x14ac:dyDescent="0.25">
      <c r="A2762">
        <v>3613</v>
      </c>
      <c r="B2762" t="s">
        <v>6625</v>
      </c>
      <c r="C2762" t="s">
        <v>6626</v>
      </c>
      <c r="D2762" t="s">
        <v>241</v>
      </c>
      <c r="G2762" s="2">
        <v>41646</v>
      </c>
      <c r="H2762" s="2">
        <v>43100</v>
      </c>
      <c r="I2762" t="s">
        <v>226</v>
      </c>
      <c r="J2762" t="s">
        <v>211</v>
      </c>
      <c r="K2762" t="s">
        <v>6618</v>
      </c>
      <c r="L2762" t="s">
        <v>213</v>
      </c>
      <c r="O2762">
        <v>0</v>
      </c>
      <c r="Q2762" s="2"/>
      <c r="S2762">
        <v>0</v>
      </c>
      <c r="T2762" t="s">
        <v>213</v>
      </c>
      <c r="W2762" t="s">
        <v>214</v>
      </c>
      <c r="X2762">
        <v>0</v>
      </c>
    </row>
    <row r="2763" spans="1:24" x14ac:dyDescent="0.25">
      <c r="A2763">
        <v>3614</v>
      </c>
      <c r="B2763" t="s">
        <v>6627</v>
      </c>
      <c r="C2763" t="s">
        <v>6628</v>
      </c>
      <c r="D2763" t="s">
        <v>251</v>
      </c>
      <c r="G2763" s="2">
        <v>41646</v>
      </c>
      <c r="H2763" s="2">
        <v>43100</v>
      </c>
      <c r="I2763" t="s">
        <v>226</v>
      </c>
      <c r="J2763" t="s">
        <v>211</v>
      </c>
      <c r="K2763" t="s">
        <v>6629</v>
      </c>
      <c r="L2763" t="s">
        <v>213</v>
      </c>
      <c r="O2763">
        <v>0</v>
      </c>
      <c r="Q2763" s="2"/>
      <c r="S2763">
        <v>0</v>
      </c>
      <c r="T2763" t="s">
        <v>213</v>
      </c>
      <c r="W2763" t="s">
        <v>214</v>
      </c>
      <c r="X2763">
        <v>0</v>
      </c>
    </row>
    <row r="2764" spans="1:24" x14ac:dyDescent="0.25">
      <c r="A2764">
        <v>3615</v>
      </c>
      <c r="B2764" t="s">
        <v>6630</v>
      </c>
      <c r="C2764" t="s">
        <v>6631</v>
      </c>
      <c r="D2764" t="s">
        <v>245</v>
      </c>
      <c r="G2764" s="2">
        <v>41646</v>
      </c>
      <c r="H2764" s="2">
        <v>43100</v>
      </c>
      <c r="I2764" t="s">
        <v>226</v>
      </c>
      <c r="J2764" t="s">
        <v>211</v>
      </c>
      <c r="K2764" t="s">
        <v>6629</v>
      </c>
      <c r="L2764" t="s">
        <v>213</v>
      </c>
      <c r="O2764">
        <v>36</v>
      </c>
      <c r="Q2764" s="2"/>
      <c r="S2764">
        <v>0</v>
      </c>
      <c r="T2764" t="s">
        <v>213</v>
      </c>
      <c r="W2764" t="s">
        <v>214</v>
      </c>
      <c r="X2764">
        <v>0</v>
      </c>
    </row>
    <row r="2765" spans="1:24" x14ac:dyDescent="0.25">
      <c r="A2765">
        <v>3616</v>
      </c>
      <c r="B2765" t="s">
        <v>6632</v>
      </c>
      <c r="C2765" t="s">
        <v>6633</v>
      </c>
      <c r="D2765" t="s">
        <v>256</v>
      </c>
      <c r="G2765" s="2">
        <v>41646</v>
      </c>
      <c r="H2765" s="2">
        <v>43100</v>
      </c>
      <c r="I2765" t="s">
        <v>226</v>
      </c>
      <c r="J2765" t="s">
        <v>211</v>
      </c>
      <c r="K2765" t="s">
        <v>6629</v>
      </c>
      <c r="L2765" t="s">
        <v>213</v>
      </c>
      <c r="O2765">
        <v>0</v>
      </c>
      <c r="Q2765" s="2"/>
      <c r="S2765">
        <v>0</v>
      </c>
      <c r="T2765" t="s">
        <v>213</v>
      </c>
      <c r="W2765" t="s">
        <v>214</v>
      </c>
      <c r="X2765">
        <v>0</v>
      </c>
    </row>
    <row r="2766" spans="1:24" x14ac:dyDescent="0.25">
      <c r="A2766">
        <v>3617</v>
      </c>
      <c r="B2766" t="s">
        <v>6634</v>
      </c>
      <c r="C2766" t="s">
        <v>6635</v>
      </c>
      <c r="D2766" t="s">
        <v>210</v>
      </c>
      <c r="G2766" s="2">
        <v>41646</v>
      </c>
      <c r="H2766" s="2">
        <v>43100</v>
      </c>
      <c r="J2766" t="s">
        <v>211</v>
      </c>
      <c r="K2766" t="s">
        <v>6629</v>
      </c>
      <c r="L2766" t="s">
        <v>213</v>
      </c>
      <c r="O2766">
        <v>0</v>
      </c>
      <c r="Q2766" s="2"/>
      <c r="S2766">
        <v>0</v>
      </c>
      <c r="T2766" t="s">
        <v>213</v>
      </c>
      <c r="W2766" t="s">
        <v>214</v>
      </c>
      <c r="X2766">
        <v>0</v>
      </c>
    </row>
    <row r="2767" spans="1:24" x14ac:dyDescent="0.25">
      <c r="A2767">
        <v>3618</v>
      </c>
      <c r="B2767" t="s">
        <v>6636</v>
      </c>
      <c r="C2767" t="s">
        <v>6637</v>
      </c>
      <c r="D2767" t="s">
        <v>241</v>
      </c>
      <c r="G2767" s="2">
        <v>41646</v>
      </c>
      <c r="H2767" s="2">
        <v>43100</v>
      </c>
      <c r="I2767" t="s">
        <v>226</v>
      </c>
      <c r="J2767" t="s">
        <v>211</v>
      </c>
      <c r="K2767" t="s">
        <v>6629</v>
      </c>
      <c r="L2767" t="s">
        <v>213</v>
      </c>
      <c r="O2767">
        <v>0</v>
      </c>
      <c r="Q2767" s="2"/>
      <c r="S2767">
        <v>0</v>
      </c>
      <c r="T2767" t="s">
        <v>213</v>
      </c>
      <c r="W2767" t="s">
        <v>214</v>
      </c>
      <c r="X2767">
        <v>0</v>
      </c>
    </row>
    <row r="2768" spans="1:24" x14ac:dyDescent="0.25">
      <c r="A2768">
        <v>3619</v>
      </c>
      <c r="B2768" t="s">
        <v>6638</v>
      </c>
      <c r="C2768" t="s">
        <v>6639</v>
      </c>
      <c r="D2768" t="s">
        <v>251</v>
      </c>
      <c r="G2768" s="2">
        <v>41646</v>
      </c>
      <c r="H2768" s="2">
        <v>43100</v>
      </c>
      <c r="I2768" t="s">
        <v>226</v>
      </c>
      <c r="J2768" t="s">
        <v>211</v>
      </c>
      <c r="K2768" t="s">
        <v>6640</v>
      </c>
      <c r="L2768" t="s">
        <v>213</v>
      </c>
      <c r="O2768">
        <v>0</v>
      </c>
      <c r="Q2768" s="2"/>
      <c r="S2768">
        <v>0</v>
      </c>
      <c r="T2768" t="s">
        <v>213</v>
      </c>
      <c r="W2768" t="s">
        <v>214</v>
      </c>
      <c r="X2768">
        <v>0</v>
      </c>
    </row>
    <row r="2769" spans="1:24" x14ac:dyDescent="0.25">
      <c r="A2769">
        <v>3620</v>
      </c>
      <c r="B2769" t="s">
        <v>6641</v>
      </c>
      <c r="C2769" t="s">
        <v>6642</v>
      </c>
      <c r="D2769" t="s">
        <v>245</v>
      </c>
      <c r="G2769" s="2">
        <v>41646</v>
      </c>
      <c r="H2769" s="2">
        <v>43100</v>
      </c>
      <c r="I2769" t="s">
        <v>226</v>
      </c>
      <c r="J2769" t="s">
        <v>211</v>
      </c>
      <c r="K2769" t="s">
        <v>6640</v>
      </c>
      <c r="L2769" t="s">
        <v>213</v>
      </c>
      <c r="O2769">
        <v>2300</v>
      </c>
      <c r="Q2769" s="2"/>
      <c r="S2769">
        <v>0</v>
      </c>
      <c r="T2769" t="s">
        <v>213</v>
      </c>
      <c r="W2769" t="s">
        <v>214</v>
      </c>
      <c r="X2769">
        <v>0</v>
      </c>
    </row>
    <row r="2770" spans="1:24" x14ac:dyDescent="0.25">
      <c r="A2770">
        <v>3621</v>
      </c>
      <c r="B2770" t="s">
        <v>6643</v>
      </c>
      <c r="C2770" t="s">
        <v>6644</v>
      </c>
      <c r="D2770" t="s">
        <v>256</v>
      </c>
      <c r="G2770" s="2">
        <v>41646</v>
      </c>
      <c r="H2770" s="2">
        <v>43100</v>
      </c>
      <c r="I2770" t="s">
        <v>226</v>
      </c>
      <c r="J2770" t="s">
        <v>211</v>
      </c>
      <c r="K2770" t="s">
        <v>6640</v>
      </c>
      <c r="L2770" t="s">
        <v>213</v>
      </c>
      <c r="O2770">
        <v>0</v>
      </c>
      <c r="Q2770" s="2"/>
      <c r="S2770">
        <v>0</v>
      </c>
      <c r="T2770" t="s">
        <v>213</v>
      </c>
      <c r="W2770" t="s">
        <v>214</v>
      </c>
      <c r="X2770">
        <v>0</v>
      </c>
    </row>
    <row r="2771" spans="1:24" x14ac:dyDescent="0.25">
      <c r="A2771">
        <v>3622</v>
      </c>
      <c r="B2771" t="s">
        <v>6645</v>
      </c>
      <c r="C2771" t="s">
        <v>6646</v>
      </c>
      <c r="D2771" t="s">
        <v>210</v>
      </c>
      <c r="G2771" s="2">
        <v>41646</v>
      </c>
      <c r="H2771" s="2">
        <v>43100</v>
      </c>
      <c r="J2771" t="s">
        <v>211</v>
      </c>
      <c r="K2771" t="s">
        <v>6640</v>
      </c>
      <c r="L2771" t="s">
        <v>213</v>
      </c>
      <c r="O2771">
        <v>0</v>
      </c>
      <c r="Q2771" s="2"/>
      <c r="S2771">
        <v>0</v>
      </c>
      <c r="T2771" t="s">
        <v>213</v>
      </c>
      <c r="W2771" t="s">
        <v>214</v>
      </c>
      <c r="X2771">
        <v>0</v>
      </c>
    </row>
    <row r="2772" spans="1:24" x14ac:dyDescent="0.25">
      <c r="A2772">
        <v>3623</v>
      </c>
      <c r="B2772" t="s">
        <v>6647</v>
      </c>
      <c r="C2772" t="s">
        <v>6648</v>
      </c>
      <c r="D2772" t="s">
        <v>241</v>
      </c>
      <c r="G2772" s="2">
        <v>41646</v>
      </c>
      <c r="H2772" s="2">
        <v>43100</v>
      </c>
      <c r="I2772" t="s">
        <v>226</v>
      </c>
      <c r="J2772" t="s">
        <v>211</v>
      </c>
      <c r="K2772" t="s">
        <v>6640</v>
      </c>
      <c r="L2772" t="s">
        <v>213</v>
      </c>
      <c r="O2772">
        <v>0</v>
      </c>
      <c r="Q2772" s="2"/>
      <c r="S2772">
        <v>0</v>
      </c>
      <c r="T2772" t="s">
        <v>213</v>
      </c>
      <c r="W2772" t="s">
        <v>214</v>
      </c>
      <c r="X2772">
        <v>0</v>
      </c>
    </row>
    <row r="2773" spans="1:24" x14ac:dyDescent="0.25">
      <c r="A2773">
        <v>3625</v>
      </c>
      <c r="B2773" t="s">
        <v>6649</v>
      </c>
      <c r="C2773" t="s">
        <v>6650</v>
      </c>
      <c r="D2773" t="s">
        <v>251</v>
      </c>
      <c r="G2773" s="2">
        <v>41646</v>
      </c>
      <c r="H2773" s="2">
        <v>43100</v>
      </c>
      <c r="I2773" t="s">
        <v>226</v>
      </c>
      <c r="J2773" t="s">
        <v>211</v>
      </c>
      <c r="K2773" t="s">
        <v>6651</v>
      </c>
      <c r="L2773" t="s">
        <v>213</v>
      </c>
      <c r="O2773">
        <v>0</v>
      </c>
      <c r="Q2773" s="2"/>
      <c r="S2773">
        <v>0</v>
      </c>
      <c r="T2773" t="s">
        <v>213</v>
      </c>
      <c r="W2773" t="s">
        <v>214</v>
      </c>
      <c r="X2773">
        <v>0</v>
      </c>
    </row>
    <row r="2774" spans="1:24" x14ac:dyDescent="0.25">
      <c r="A2774">
        <v>3626</v>
      </c>
      <c r="B2774" t="s">
        <v>6652</v>
      </c>
      <c r="C2774" t="s">
        <v>6653</v>
      </c>
      <c r="D2774" t="s">
        <v>245</v>
      </c>
      <c r="G2774" s="2">
        <v>41646</v>
      </c>
      <c r="H2774" s="2">
        <v>43100</v>
      </c>
      <c r="I2774" t="s">
        <v>226</v>
      </c>
      <c r="J2774" t="s">
        <v>211</v>
      </c>
      <c r="K2774" t="s">
        <v>6651</v>
      </c>
      <c r="L2774" t="s">
        <v>213</v>
      </c>
      <c r="O2774">
        <v>6</v>
      </c>
      <c r="Q2774" s="2"/>
      <c r="S2774">
        <v>0</v>
      </c>
      <c r="T2774" t="s">
        <v>213</v>
      </c>
      <c r="W2774" t="s">
        <v>214</v>
      </c>
      <c r="X2774">
        <v>0</v>
      </c>
    </row>
    <row r="2775" spans="1:24" x14ac:dyDescent="0.25">
      <c r="A2775">
        <v>3627</v>
      </c>
      <c r="B2775" t="s">
        <v>6654</v>
      </c>
      <c r="C2775" t="s">
        <v>6655</v>
      </c>
      <c r="D2775" t="s">
        <v>256</v>
      </c>
      <c r="G2775" s="2">
        <v>41646</v>
      </c>
      <c r="H2775" s="2">
        <v>43100</v>
      </c>
      <c r="I2775" t="s">
        <v>226</v>
      </c>
      <c r="J2775" t="s">
        <v>211</v>
      </c>
      <c r="K2775" t="s">
        <v>6651</v>
      </c>
      <c r="L2775" t="s">
        <v>213</v>
      </c>
      <c r="O2775">
        <v>0</v>
      </c>
      <c r="Q2775" s="2"/>
      <c r="S2775">
        <v>0</v>
      </c>
      <c r="T2775" t="s">
        <v>213</v>
      </c>
      <c r="W2775" t="s">
        <v>214</v>
      </c>
      <c r="X2775">
        <v>0</v>
      </c>
    </row>
    <row r="2776" spans="1:24" x14ac:dyDescent="0.25">
      <c r="A2776">
        <v>3628</v>
      </c>
      <c r="B2776" t="s">
        <v>6656</v>
      </c>
      <c r="C2776" t="s">
        <v>6657</v>
      </c>
      <c r="D2776" t="s">
        <v>210</v>
      </c>
      <c r="G2776" s="2">
        <v>41646</v>
      </c>
      <c r="H2776" s="2">
        <v>43100</v>
      </c>
      <c r="J2776" t="s">
        <v>211</v>
      </c>
      <c r="K2776" t="s">
        <v>6651</v>
      </c>
      <c r="L2776" t="s">
        <v>213</v>
      </c>
      <c r="O2776">
        <v>0</v>
      </c>
      <c r="Q2776" s="2"/>
      <c r="S2776">
        <v>0</v>
      </c>
      <c r="T2776" t="s">
        <v>213</v>
      </c>
      <c r="W2776" t="s">
        <v>214</v>
      </c>
      <c r="X2776">
        <v>0</v>
      </c>
    </row>
    <row r="2777" spans="1:24" x14ac:dyDescent="0.25">
      <c r="A2777">
        <v>3629</v>
      </c>
      <c r="B2777" t="s">
        <v>6658</v>
      </c>
      <c r="C2777" t="s">
        <v>6659</v>
      </c>
      <c r="D2777" t="s">
        <v>241</v>
      </c>
      <c r="G2777" s="2">
        <v>41646</v>
      </c>
      <c r="H2777" s="2">
        <v>43100</v>
      </c>
      <c r="I2777" t="s">
        <v>226</v>
      </c>
      <c r="J2777" t="s">
        <v>211</v>
      </c>
      <c r="K2777" t="s">
        <v>6651</v>
      </c>
      <c r="L2777" t="s">
        <v>213</v>
      </c>
      <c r="O2777">
        <v>0</v>
      </c>
      <c r="Q2777" s="2"/>
      <c r="S2777">
        <v>0</v>
      </c>
      <c r="T2777" t="s">
        <v>213</v>
      </c>
      <c r="W2777" t="s">
        <v>214</v>
      </c>
      <c r="X2777">
        <v>0</v>
      </c>
    </row>
    <row r="2778" spans="1:24" x14ac:dyDescent="0.25">
      <c r="A2778">
        <v>3630</v>
      </c>
      <c r="B2778" t="s">
        <v>6660</v>
      </c>
      <c r="C2778" t="s">
        <v>6661</v>
      </c>
      <c r="D2778" t="s">
        <v>251</v>
      </c>
      <c r="G2778" s="2">
        <v>41646</v>
      </c>
      <c r="H2778" s="2">
        <v>43100</v>
      </c>
      <c r="I2778" t="s">
        <v>226</v>
      </c>
      <c r="J2778" t="s">
        <v>211</v>
      </c>
      <c r="K2778" t="s">
        <v>6662</v>
      </c>
      <c r="L2778" t="s">
        <v>213</v>
      </c>
      <c r="O2778">
        <v>0</v>
      </c>
      <c r="Q2778" s="2"/>
      <c r="S2778">
        <v>0</v>
      </c>
      <c r="T2778" t="s">
        <v>213</v>
      </c>
      <c r="W2778" t="s">
        <v>214</v>
      </c>
      <c r="X2778">
        <v>0</v>
      </c>
    </row>
    <row r="2779" spans="1:24" x14ac:dyDescent="0.25">
      <c r="A2779">
        <v>3631</v>
      </c>
      <c r="B2779" t="s">
        <v>6663</v>
      </c>
      <c r="C2779" t="s">
        <v>6664</v>
      </c>
      <c r="D2779" t="s">
        <v>245</v>
      </c>
      <c r="G2779" s="2">
        <v>41646</v>
      </c>
      <c r="H2779" s="2">
        <v>43100</v>
      </c>
      <c r="I2779" t="s">
        <v>226</v>
      </c>
      <c r="J2779" t="s">
        <v>211</v>
      </c>
      <c r="K2779" t="s">
        <v>6662</v>
      </c>
      <c r="L2779" t="s">
        <v>213</v>
      </c>
      <c r="O2779">
        <v>38</v>
      </c>
      <c r="Q2779" s="2"/>
      <c r="S2779">
        <v>0</v>
      </c>
      <c r="T2779" t="s">
        <v>213</v>
      </c>
      <c r="W2779" t="s">
        <v>214</v>
      </c>
      <c r="X2779">
        <v>0</v>
      </c>
    </row>
    <row r="2780" spans="1:24" x14ac:dyDescent="0.25">
      <c r="A2780">
        <v>3632</v>
      </c>
      <c r="B2780" t="s">
        <v>6665</v>
      </c>
      <c r="C2780" t="s">
        <v>6666</v>
      </c>
      <c r="D2780" t="s">
        <v>256</v>
      </c>
      <c r="G2780" s="2">
        <v>41646</v>
      </c>
      <c r="H2780" s="2">
        <v>43100</v>
      </c>
      <c r="I2780" t="s">
        <v>226</v>
      </c>
      <c r="J2780" t="s">
        <v>211</v>
      </c>
      <c r="K2780" t="s">
        <v>6662</v>
      </c>
      <c r="L2780" t="s">
        <v>213</v>
      </c>
      <c r="O2780">
        <v>0</v>
      </c>
      <c r="Q2780" s="2"/>
      <c r="S2780">
        <v>0</v>
      </c>
      <c r="T2780" t="s">
        <v>213</v>
      </c>
      <c r="W2780" t="s">
        <v>214</v>
      </c>
      <c r="X2780">
        <v>0</v>
      </c>
    </row>
    <row r="2781" spans="1:24" x14ac:dyDescent="0.25">
      <c r="A2781">
        <v>3633</v>
      </c>
      <c r="B2781" t="s">
        <v>6667</v>
      </c>
      <c r="C2781" t="s">
        <v>6668</v>
      </c>
      <c r="D2781" t="s">
        <v>210</v>
      </c>
      <c r="G2781" s="2">
        <v>41646</v>
      </c>
      <c r="H2781" s="2">
        <v>43100</v>
      </c>
      <c r="J2781" t="s">
        <v>211</v>
      </c>
      <c r="K2781" t="s">
        <v>6662</v>
      </c>
      <c r="L2781" t="s">
        <v>213</v>
      </c>
      <c r="O2781">
        <v>0</v>
      </c>
      <c r="Q2781" s="2"/>
      <c r="S2781">
        <v>0</v>
      </c>
      <c r="T2781" t="s">
        <v>213</v>
      </c>
      <c r="W2781" t="s">
        <v>214</v>
      </c>
      <c r="X2781">
        <v>0</v>
      </c>
    </row>
    <row r="2782" spans="1:24" x14ac:dyDescent="0.25">
      <c r="A2782">
        <v>3634</v>
      </c>
      <c r="B2782" t="s">
        <v>6669</v>
      </c>
      <c r="C2782" t="s">
        <v>6670</v>
      </c>
      <c r="D2782" t="s">
        <v>241</v>
      </c>
      <c r="G2782" s="2">
        <v>41646</v>
      </c>
      <c r="H2782" s="2">
        <v>43100</v>
      </c>
      <c r="I2782" t="s">
        <v>226</v>
      </c>
      <c r="J2782" t="s">
        <v>211</v>
      </c>
      <c r="K2782" t="s">
        <v>6662</v>
      </c>
      <c r="L2782" t="s">
        <v>213</v>
      </c>
      <c r="O2782">
        <v>0</v>
      </c>
      <c r="Q2782" s="2"/>
      <c r="S2782">
        <v>0</v>
      </c>
      <c r="T2782" t="s">
        <v>213</v>
      </c>
      <c r="W2782" t="s">
        <v>214</v>
      </c>
      <c r="X2782">
        <v>0</v>
      </c>
    </row>
    <row r="2783" spans="1:24" x14ac:dyDescent="0.25">
      <c r="A2783">
        <v>3635</v>
      </c>
      <c r="B2783" t="s">
        <v>6671</v>
      </c>
      <c r="C2783" t="s">
        <v>6672</v>
      </c>
      <c r="D2783" t="s">
        <v>251</v>
      </c>
      <c r="G2783" s="2">
        <v>41646</v>
      </c>
      <c r="H2783" s="2">
        <v>42736</v>
      </c>
      <c r="I2783" t="s">
        <v>226</v>
      </c>
      <c r="J2783" t="s">
        <v>211</v>
      </c>
      <c r="K2783" t="s">
        <v>6673</v>
      </c>
      <c r="L2783" t="s">
        <v>213</v>
      </c>
      <c r="O2783">
        <v>0</v>
      </c>
      <c r="Q2783" s="2"/>
      <c r="S2783">
        <v>0</v>
      </c>
      <c r="T2783" t="s">
        <v>213</v>
      </c>
      <c r="W2783" t="s">
        <v>214</v>
      </c>
      <c r="X2783">
        <v>0</v>
      </c>
    </row>
    <row r="2784" spans="1:24" x14ac:dyDescent="0.25">
      <c r="A2784">
        <v>3636</v>
      </c>
      <c r="B2784" t="s">
        <v>6674</v>
      </c>
      <c r="C2784" t="s">
        <v>6675</v>
      </c>
      <c r="D2784" t="s">
        <v>245</v>
      </c>
      <c r="G2784" s="2">
        <v>41646</v>
      </c>
      <c r="H2784" s="2">
        <v>42736</v>
      </c>
      <c r="I2784" t="s">
        <v>226</v>
      </c>
      <c r="J2784" t="s">
        <v>211</v>
      </c>
      <c r="K2784" t="s">
        <v>6673</v>
      </c>
      <c r="L2784" t="s">
        <v>213</v>
      </c>
      <c r="O2784">
        <v>36</v>
      </c>
      <c r="Q2784" s="2"/>
      <c r="S2784">
        <v>0</v>
      </c>
      <c r="T2784" t="s">
        <v>213</v>
      </c>
      <c r="W2784" t="s">
        <v>214</v>
      </c>
      <c r="X2784">
        <v>0</v>
      </c>
    </row>
    <row r="2785" spans="1:24" x14ac:dyDescent="0.25">
      <c r="A2785">
        <v>3637</v>
      </c>
      <c r="B2785" t="s">
        <v>6676</v>
      </c>
      <c r="C2785" t="s">
        <v>6677</v>
      </c>
      <c r="D2785" t="s">
        <v>256</v>
      </c>
      <c r="G2785" s="2">
        <v>41646</v>
      </c>
      <c r="H2785" s="2">
        <v>42736</v>
      </c>
      <c r="I2785" t="s">
        <v>226</v>
      </c>
      <c r="J2785" t="s">
        <v>211</v>
      </c>
      <c r="K2785" t="s">
        <v>6673</v>
      </c>
      <c r="L2785" t="s">
        <v>213</v>
      </c>
      <c r="O2785">
        <v>0</v>
      </c>
      <c r="Q2785" s="2"/>
      <c r="S2785">
        <v>0</v>
      </c>
      <c r="T2785" t="s">
        <v>213</v>
      </c>
      <c r="W2785" t="s">
        <v>214</v>
      </c>
      <c r="X2785">
        <v>0</v>
      </c>
    </row>
    <row r="2786" spans="1:24" x14ac:dyDescent="0.25">
      <c r="A2786">
        <v>3638</v>
      </c>
      <c r="B2786" t="s">
        <v>6678</v>
      </c>
      <c r="C2786" t="s">
        <v>6679</v>
      </c>
      <c r="D2786" t="s">
        <v>210</v>
      </c>
      <c r="G2786" s="2">
        <v>41646</v>
      </c>
      <c r="H2786" s="2">
        <v>42736</v>
      </c>
      <c r="J2786" t="s">
        <v>211</v>
      </c>
      <c r="K2786" t="s">
        <v>6673</v>
      </c>
      <c r="L2786" t="s">
        <v>213</v>
      </c>
      <c r="O2786">
        <v>0</v>
      </c>
      <c r="Q2786" s="2"/>
      <c r="S2786">
        <v>0</v>
      </c>
      <c r="T2786" t="s">
        <v>213</v>
      </c>
      <c r="W2786" t="s">
        <v>214</v>
      </c>
      <c r="X2786">
        <v>0</v>
      </c>
    </row>
    <row r="2787" spans="1:24" x14ac:dyDescent="0.25">
      <c r="A2787">
        <v>3639</v>
      </c>
      <c r="B2787" t="s">
        <v>6680</v>
      </c>
      <c r="C2787" t="s">
        <v>6681</v>
      </c>
      <c r="D2787" t="s">
        <v>241</v>
      </c>
      <c r="G2787" s="2">
        <v>41646</v>
      </c>
      <c r="H2787" s="2">
        <v>42736</v>
      </c>
      <c r="I2787" t="s">
        <v>226</v>
      </c>
      <c r="J2787" t="s">
        <v>211</v>
      </c>
      <c r="K2787" t="s">
        <v>6673</v>
      </c>
      <c r="L2787" t="s">
        <v>213</v>
      </c>
      <c r="O2787">
        <v>0</v>
      </c>
      <c r="Q2787" s="2"/>
      <c r="S2787">
        <v>0</v>
      </c>
      <c r="T2787" t="s">
        <v>213</v>
      </c>
      <c r="W2787" t="s">
        <v>214</v>
      </c>
      <c r="X2787">
        <v>0</v>
      </c>
    </row>
    <row r="2788" spans="1:24" x14ac:dyDescent="0.25">
      <c r="A2788">
        <v>3640</v>
      </c>
      <c r="B2788" t="s">
        <v>6682</v>
      </c>
      <c r="C2788" t="s">
        <v>6683</v>
      </c>
      <c r="D2788" t="s">
        <v>251</v>
      </c>
      <c r="G2788" s="2">
        <v>41646</v>
      </c>
      <c r="H2788" s="2">
        <v>43646</v>
      </c>
      <c r="I2788" t="s">
        <v>226</v>
      </c>
      <c r="J2788" t="s">
        <v>211</v>
      </c>
      <c r="K2788" t="s">
        <v>6684</v>
      </c>
      <c r="L2788" t="s">
        <v>213</v>
      </c>
      <c r="O2788">
        <v>0</v>
      </c>
      <c r="Q2788" s="2"/>
      <c r="S2788">
        <v>0</v>
      </c>
      <c r="T2788" t="s">
        <v>213</v>
      </c>
      <c r="W2788" t="s">
        <v>214</v>
      </c>
      <c r="X2788">
        <v>0</v>
      </c>
    </row>
    <row r="2789" spans="1:24" x14ac:dyDescent="0.25">
      <c r="A2789">
        <v>3641</v>
      </c>
      <c r="B2789" t="s">
        <v>6685</v>
      </c>
      <c r="C2789" t="s">
        <v>6686</v>
      </c>
      <c r="D2789" t="s">
        <v>245</v>
      </c>
      <c r="G2789" s="2">
        <v>41646</v>
      </c>
      <c r="H2789" s="2">
        <v>43646</v>
      </c>
      <c r="I2789" t="s">
        <v>226</v>
      </c>
      <c r="J2789" t="s">
        <v>211</v>
      </c>
      <c r="K2789" t="s">
        <v>6684</v>
      </c>
      <c r="L2789" t="s">
        <v>213</v>
      </c>
      <c r="O2789">
        <v>6303</v>
      </c>
      <c r="Q2789" s="2"/>
      <c r="S2789">
        <v>0</v>
      </c>
      <c r="T2789" t="s">
        <v>213</v>
      </c>
      <c r="W2789" t="s">
        <v>214</v>
      </c>
      <c r="X2789">
        <v>0</v>
      </c>
    </row>
    <row r="2790" spans="1:24" x14ac:dyDescent="0.25">
      <c r="A2790">
        <v>3642</v>
      </c>
      <c r="B2790" t="s">
        <v>6687</v>
      </c>
      <c r="C2790" t="s">
        <v>6688</v>
      </c>
      <c r="D2790" t="s">
        <v>256</v>
      </c>
      <c r="G2790" s="2">
        <v>41646</v>
      </c>
      <c r="H2790" s="2">
        <v>43646</v>
      </c>
      <c r="I2790" t="s">
        <v>226</v>
      </c>
      <c r="J2790" t="s">
        <v>211</v>
      </c>
      <c r="K2790" t="s">
        <v>6684</v>
      </c>
      <c r="L2790" t="s">
        <v>213</v>
      </c>
      <c r="O2790">
        <v>0</v>
      </c>
      <c r="Q2790" s="2"/>
      <c r="S2790">
        <v>0</v>
      </c>
      <c r="T2790" t="s">
        <v>213</v>
      </c>
      <c r="W2790" t="s">
        <v>214</v>
      </c>
      <c r="X2790">
        <v>0</v>
      </c>
    </row>
    <row r="2791" spans="1:24" x14ac:dyDescent="0.25">
      <c r="A2791">
        <v>3643</v>
      </c>
      <c r="B2791" t="s">
        <v>6689</v>
      </c>
      <c r="C2791" t="s">
        <v>6690</v>
      </c>
      <c r="D2791" t="s">
        <v>210</v>
      </c>
      <c r="G2791" s="2">
        <v>41646</v>
      </c>
      <c r="H2791" s="2">
        <v>43646</v>
      </c>
      <c r="J2791" t="s">
        <v>211</v>
      </c>
      <c r="K2791" t="s">
        <v>6684</v>
      </c>
      <c r="L2791" t="s">
        <v>213</v>
      </c>
      <c r="O2791">
        <v>0</v>
      </c>
      <c r="Q2791" s="2"/>
      <c r="S2791">
        <v>0</v>
      </c>
      <c r="T2791" t="s">
        <v>213</v>
      </c>
      <c r="W2791" t="s">
        <v>214</v>
      </c>
      <c r="X2791">
        <v>0</v>
      </c>
    </row>
    <row r="2792" spans="1:24" x14ac:dyDescent="0.25">
      <c r="A2792">
        <v>3644</v>
      </c>
      <c r="B2792" t="s">
        <v>6691</v>
      </c>
      <c r="C2792" t="s">
        <v>6692</v>
      </c>
      <c r="D2792" t="s">
        <v>241</v>
      </c>
      <c r="G2792" s="2">
        <v>41646</v>
      </c>
      <c r="H2792" s="2">
        <v>43646</v>
      </c>
      <c r="I2792" t="s">
        <v>226</v>
      </c>
      <c r="J2792" t="s">
        <v>211</v>
      </c>
      <c r="K2792" t="s">
        <v>6684</v>
      </c>
      <c r="L2792" t="s">
        <v>213</v>
      </c>
      <c r="O2792">
        <v>0</v>
      </c>
      <c r="Q2792" s="2"/>
      <c r="S2792">
        <v>0</v>
      </c>
      <c r="T2792" t="s">
        <v>213</v>
      </c>
      <c r="W2792" t="s">
        <v>214</v>
      </c>
      <c r="X2792">
        <v>0</v>
      </c>
    </row>
    <row r="2793" spans="1:24" x14ac:dyDescent="0.25">
      <c r="A2793">
        <v>3645</v>
      </c>
      <c r="B2793" t="s">
        <v>6693</v>
      </c>
      <c r="C2793" t="s">
        <v>6694</v>
      </c>
      <c r="D2793" t="s">
        <v>251</v>
      </c>
      <c r="G2793" s="2">
        <v>41646</v>
      </c>
      <c r="H2793" s="2">
        <v>43100</v>
      </c>
      <c r="I2793" t="s">
        <v>226</v>
      </c>
      <c r="J2793" t="s">
        <v>211</v>
      </c>
      <c r="K2793" t="s">
        <v>6695</v>
      </c>
      <c r="L2793" t="s">
        <v>213</v>
      </c>
      <c r="O2793">
        <v>0</v>
      </c>
      <c r="Q2793" s="2"/>
      <c r="S2793">
        <v>0</v>
      </c>
      <c r="T2793" t="s">
        <v>213</v>
      </c>
      <c r="W2793" t="s">
        <v>214</v>
      </c>
      <c r="X2793">
        <v>0</v>
      </c>
    </row>
    <row r="2794" spans="1:24" x14ac:dyDescent="0.25">
      <c r="A2794">
        <v>3646</v>
      </c>
      <c r="B2794" t="s">
        <v>6696</v>
      </c>
      <c r="C2794" t="s">
        <v>6697</v>
      </c>
      <c r="D2794" t="s">
        <v>245</v>
      </c>
      <c r="G2794" s="2">
        <v>41646</v>
      </c>
      <c r="H2794" s="2">
        <v>43100</v>
      </c>
      <c r="I2794" t="s">
        <v>226</v>
      </c>
      <c r="J2794" t="s">
        <v>211</v>
      </c>
      <c r="K2794" t="s">
        <v>6695</v>
      </c>
      <c r="L2794" t="s">
        <v>213</v>
      </c>
      <c r="O2794">
        <v>6303</v>
      </c>
      <c r="Q2794" s="2"/>
      <c r="S2794">
        <v>0</v>
      </c>
      <c r="T2794" t="s">
        <v>213</v>
      </c>
      <c r="W2794" t="s">
        <v>214</v>
      </c>
      <c r="X2794">
        <v>0</v>
      </c>
    </row>
    <row r="2795" spans="1:24" x14ac:dyDescent="0.25">
      <c r="A2795">
        <v>3647</v>
      </c>
      <c r="B2795" t="s">
        <v>6698</v>
      </c>
      <c r="C2795" t="s">
        <v>6699</v>
      </c>
      <c r="D2795" t="s">
        <v>256</v>
      </c>
      <c r="G2795" s="2">
        <v>41646</v>
      </c>
      <c r="H2795" s="2">
        <v>43100</v>
      </c>
      <c r="I2795" t="s">
        <v>226</v>
      </c>
      <c r="J2795" t="s">
        <v>211</v>
      </c>
      <c r="K2795" t="s">
        <v>6695</v>
      </c>
      <c r="L2795" t="s">
        <v>213</v>
      </c>
      <c r="O2795">
        <v>0</v>
      </c>
      <c r="Q2795" s="2"/>
      <c r="S2795">
        <v>0</v>
      </c>
      <c r="T2795" t="s">
        <v>213</v>
      </c>
      <c r="W2795" t="s">
        <v>214</v>
      </c>
      <c r="X2795">
        <v>0</v>
      </c>
    </row>
    <row r="2796" spans="1:24" x14ac:dyDescent="0.25">
      <c r="A2796">
        <v>3648</v>
      </c>
      <c r="B2796" t="s">
        <v>6700</v>
      </c>
      <c r="C2796" t="s">
        <v>6701</v>
      </c>
      <c r="D2796" t="s">
        <v>210</v>
      </c>
      <c r="G2796" s="2">
        <v>41646</v>
      </c>
      <c r="H2796" s="2">
        <v>43100</v>
      </c>
      <c r="J2796" t="s">
        <v>211</v>
      </c>
      <c r="K2796" t="s">
        <v>6695</v>
      </c>
      <c r="L2796" t="s">
        <v>213</v>
      </c>
      <c r="O2796">
        <v>0</v>
      </c>
      <c r="Q2796" s="2"/>
      <c r="S2796">
        <v>0</v>
      </c>
      <c r="T2796" t="s">
        <v>213</v>
      </c>
      <c r="W2796" t="s">
        <v>214</v>
      </c>
      <c r="X2796">
        <v>0</v>
      </c>
    </row>
    <row r="2797" spans="1:24" x14ac:dyDescent="0.25">
      <c r="A2797">
        <v>3649</v>
      </c>
      <c r="B2797" t="s">
        <v>6702</v>
      </c>
      <c r="C2797" t="s">
        <v>6703</v>
      </c>
      <c r="D2797" t="s">
        <v>241</v>
      </c>
      <c r="G2797" s="2">
        <v>41646</v>
      </c>
      <c r="H2797" s="2">
        <v>43100</v>
      </c>
      <c r="I2797" t="s">
        <v>226</v>
      </c>
      <c r="J2797" t="s">
        <v>211</v>
      </c>
      <c r="K2797" t="s">
        <v>6695</v>
      </c>
      <c r="L2797" t="s">
        <v>213</v>
      </c>
      <c r="O2797">
        <v>0</v>
      </c>
      <c r="Q2797" s="2"/>
      <c r="S2797">
        <v>0</v>
      </c>
      <c r="T2797" t="s">
        <v>213</v>
      </c>
      <c r="W2797" t="s">
        <v>214</v>
      </c>
      <c r="X2797">
        <v>0</v>
      </c>
    </row>
    <row r="2798" spans="1:24" x14ac:dyDescent="0.25">
      <c r="A2798">
        <v>3650</v>
      </c>
      <c r="B2798" t="s">
        <v>6704</v>
      </c>
      <c r="C2798" t="s">
        <v>6705</v>
      </c>
      <c r="D2798" t="s">
        <v>251</v>
      </c>
      <c r="G2798" s="2">
        <v>43101</v>
      </c>
      <c r="H2798" s="2"/>
      <c r="I2798" t="s">
        <v>226</v>
      </c>
      <c r="J2798" t="s">
        <v>211</v>
      </c>
      <c r="K2798" t="s">
        <v>6706</v>
      </c>
      <c r="L2798" t="s">
        <v>213</v>
      </c>
      <c r="O2798">
        <v>0</v>
      </c>
      <c r="Q2798" s="2">
        <v>41646</v>
      </c>
      <c r="S2798">
        <v>0</v>
      </c>
      <c r="T2798" t="s">
        <v>213</v>
      </c>
      <c r="W2798" t="s">
        <v>214</v>
      </c>
      <c r="X2798">
        <v>0</v>
      </c>
    </row>
    <row r="2799" spans="1:24" x14ac:dyDescent="0.25">
      <c r="A2799">
        <v>3651</v>
      </c>
      <c r="B2799" t="s">
        <v>6707</v>
      </c>
      <c r="C2799" t="s">
        <v>6708</v>
      </c>
      <c r="D2799" t="s">
        <v>245</v>
      </c>
      <c r="G2799" s="2">
        <v>43101</v>
      </c>
      <c r="H2799" s="2"/>
      <c r="I2799" t="s">
        <v>226</v>
      </c>
      <c r="J2799" t="s">
        <v>211</v>
      </c>
      <c r="K2799" t="s">
        <v>6706</v>
      </c>
      <c r="L2799" t="s">
        <v>213</v>
      </c>
      <c r="O2799">
        <v>2990</v>
      </c>
      <c r="Q2799" s="2"/>
      <c r="S2799">
        <v>0</v>
      </c>
      <c r="T2799" t="s">
        <v>213</v>
      </c>
      <c r="W2799" t="s">
        <v>214</v>
      </c>
      <c r="X2799">
        <v>0</v>
      </c>
    </row>
    <row r="2800" spans="1:24" x14ac:dyDescent="0.25">
      <c r="A2800">
        <v>3652</v>
      </c>
      <c r="B2800" t="s">
        <v>6709</v>
      </c>
      <c r="C2800" t="s">
        <v>6710</v>
      </c>
      <c r="D2800" t="s">
        <v>256</v>
      </c>
      <c r="G2800" s="2">
        <v>43101</v>
      </c>
      <c r="H2800" s="2"/>
      <c r="I2800" t="s">
        <v>226</v>
      </c>
      <c r="J2800" t="s">
        <v>211</v>
      </c>
      <c r="K2800" t="s">
        <v>6706</v>
      </c>
      <c r="L2800" t="s">
        <v>213</v>
      </c>
      <c r="O2800">
        <v>0</v>
      </c>
      <c r="Q2800" s="2">
        <v>41646</v>
      </c>
      <c r="S2800">
        <v>0</v>
      </c>
      <c r="T2800" t="s">
        <v>213</v>
      </c>
      <c r="W2800" t="s">
        <v>214</v>
      </c>
      <c r="X2800">
        <v>0</v>
      </c>
    </row>
    <row r="2801" spans="1:24" x14ac:dyDescent="0.25">
      <c r="A2801">
        <v>3653</v>
      </c>
      <c r="B2801" t="s">
        <v>6711</v>
      </c>
      <c r="C2801" t="s">
        <v>6712</v>
      </c>
      <c r="D2801" t="s">
        <v>210</v>
      </c>
      <c r="G2801" s="2">
        <v>43101</v>
      </c>
      <c r="H2801" s="2"/>
      <c r="J2801" t="s">
        <v>211</v>
      </c>
      <c r="K2801" t="s">
        <v>6706</v>
      </c>
      <c r="L2801" t="s">
        <v>213</v>
      </c>
      <c r="O2801">
        <v>0</v>
      </c>
      <c r="Q2801" s="2">
        <v>41646</v>
      </c>
      <c r="S2801">
        <v>0</v>
      </c>
      <c r="T2801" t="s">
        <v>213</v>
      </c>
      <c r="W2801" t="s">
        <v>214</v>
      </c>
      <c r="X2801">
        <v>0</v>
      </c>
    </row>
    <row r="2802" spans="1:24" x14ac:dyDescent="0.25">
      <c r="A2802">
        <v>3654</v>
      </c>
      <c r="B2802" t="s">
        <v>6713</v>
      </c>
      <c r="C2802" t="s">
        <v>6714</v>
      </c>
      <c r="D2802" t="s">
        <v>241</v>
      </c>
      <c r="G2802" s="2">
        <v>43101</v>
      </c>
      <c r="H2802" s="2"/>
      <c r="I2802" t="s">
        <v>226</v>
      </c>
      <c r="J2802" t="s">
        <v>211</v>
      </c>
      <c r="K2802" t="s">
        <v>6706</v>
      </c>
      <c r="L2802" t="s">
        <v>213</v>
      </c>
      <c r="O2802">
        <v>0</v>
      </c>
      <c r="Q2802" s="2">
        <v>41646</v>
      </c>
      <c r="S2802">
        <v>0</v>
      </c>
      <c r="T2802" t="s">
        <v>213</v>
      </c>
      <c r="W2802" t="s">
        <v>214</v>
      </c>
      <c r="X2802">
        <v>0</v>
      </c>
    </row>
    <row r="2803" spans="1:24" x14ac:dyDescent="0.25">
      <c r="A2803">
        <v>3655</v>
      </c>
      <c r="B2803" t="s">
        <v>6715</v>
      </c>
      <c r="C2803" t="s">
        <v>6716</v>
      </c>
      <c r="D2803" t="s">
        <v>412</v>
      </c>
      <c r="G2803" s="2">
        <v>43101</v>
      </c>
      <c r="H2803" s="2"/>
      <c r="I2803" t="s">
        <v>226</v>
      </c>
      <c r="J2803" t="s">
        <v>211</v>
      </c>
      <c r="K2803" t="s">
        <v>6706</v>
      </c>
      <c r="L2803" t="s">
        <v>213</v>
      </c>
      <c r="O2803">
        <v>3321</v>
      </c>
      <c r="Q2803" s="2"/>
      <c r="S2803">
        <v>0</v>
      </c>
      <c r="T2803" t="s">
        <v>213</v>
      </c>
      <c r="W2803" t="s">
        <v>214</v>
      </c>
      <c r="X2803">
        <v>0</v>
      </c>
    </row>
    <row r="2804" spans="1:24" x14ac:dyDescent="0.25">
      <c r="A2804">
        <v>3656</v>
      </c>
      <c r="B2804" t="s">
        <v>6717</v>
      </c>
      <c r="C2804" t="s">
        <v>6718</v>
      </c>
      <c r="D2804" t="s">
        <v>251</v>
      </c>
      <c r="G2804" s="2">
        <v>43101</v>
      </c>
      <c r="H2804" s="2"/>
      <c r="I2804" t="s">
        <v>226</v>
      </c>
      <c r="J2804" t="s">
        <v>211</v>
      </c>
      <c r="K2804" t="s">
        <v>5831</v>
      </c>
      <c r="L2804" t="s">
        <v>213</v>
      </c>
      <c r="O2804">
        <v>0</v>
      </c>
      <c r="Q2804" s="2">
        <v>41646</v>
      </c>
      <c r="S2804">
        <v>0</v>
      </c>
      <c r="T2804" t="s">
        <v>213</v>
      </c>
      <c r="W2804" t="s">
        <v>214</v>
      </c>
      <c r="X2804">
        <v>0</v>
      </c>
    </row>
    <row r="2805" spans="1:24" x14ac:dyDescent="0.25">
      <c r="A2805">
        <v>4010</v>
      </c>
      <c r="B2805" t="s">
        <v>6719</v>
      </c>
      <c r="C2805" t="s">
        <v>6720</v>
      </c>
      <c r="D2805" t="s">
        <v>251</v>
      </c>
      <c r="G2805" s="2">
        <v>41885</v>
      </c>
      <c r="H2805" s="2">
        <v>42035</v>
      </c>
      <c r="I2805" t="s">
        <v>226</v>
      </c>
      <c r="J2805" t="s">
        <v>211</v>
      </c>
      <c r="K2805" t="s">
        <v>6721</v>
      </c>
      <c r="L2805" t="s">
        <v>213</v>
      </c>
      <c r="O2805">
        <v>0</v>
      </c>
      <c r="Q2805" s="2"/>
      <c r="S2805">
        <v>0</v>
      </c>
      <c r="T2805" t="s">
        <v>213</v>
      </c>
      <c r="W2805" t="s">
        <v>214</v>
      </c>
      <c r="X2805">
        <v>0</v>
      </c>
    </row>
    <row r="2806" spans="1:24" x14ac:dyDescent="0.25">
      <c r="A2806">
        <v>4011</v>
      </c>
      <c r="B2806" t="s">
        <v>6722</v>
      </c>
      <c r="C2806" t="s">
        <v>6723</v>
      </c>
      <c r="D2806" t="s">
        <v>245</v>
      </c>
      <c r="G2806" s="2">
        <v>41885</v>
      </c>
      <c r="H2806" s="2">
        <v>42035</v>
      </c>
      <c r="I2806" t="s">
        <v>226</v>
      </c>
      <c r="J2806" t="s">
        <v>211</v>
      </c>
      <c r="K2806" t="s">
        <v>6721</v>
      </c>
      <c r="L2806" t="s">
        <v>213</v>
      </c>
      <c r="O2806">
        <v>1463</v>
      </c>
      <c r="Q2806" s="2"/>
      <c r="S2806">
        <v>0</v>
      </c>
      <c r="T2806" t="s">
        <v>213</v>
      </c>
      <c r="W2806" t="s">
        <v>214</v>
      </c>
      <c r="X2806">
        <v>0</v>
      </c>
    </row>
    <row r="2807" spans="1:24" x14ac:dyDescent="0.25">
      <c r="A2807">
        <v>4012</v>
      </c>
      <c r="B2807" t="s">
        <v>6724</v>
      </c>
      <c r="C2807" t="s">
        <v>6725</v>
      </c>
      <c r="D2807" t="s">
        <v>256</v>
      </c>
      <c r="G2807" s="2">
        <v>41885</v>
      </c>
      <c r="H2807" s="2">
        <v>42035</v>
      </c>
      <c r="I2807" t="s">
        <v>226</v>
      </c>
      <c r="J2807" t="s">
        <v>211</v>
      </c>
      <c r="K2807" t="s">
        <v>6721</v>
      </c>
      <c r="L2807" t="s">
        <v>213</v>
      </c>
      <c r="O2807">
        <v>0</v>
      </c>
      <c r="Q2807" s="2"/>
      <c r="S2807">
        <v>0</v>
      </c>
      <c r="T2807" t="s">
        <v>213</v>
      </c>
      <c r="W2807" t="s">
        <v>214</v>
      </c>
      <c r="X2807">
        <v>0</v>
      </c>
    </row>
    <row r="2808" spans="1:24" x14ac:dyDescent="0.25">
      <c r="A2808">
        <v>4060</v>
      </c>
      <c r="B2808" t="s">
        <v>6726</v>
      </c>
      <c r="C2808" t="s">
        <v>6727</v>
      </c>
      <c r="D2808" t="s">
        <v>251</v>
      </c>
      <c r="G2808" s="2">
        <v>41885</v>
      </c>
      <c r="H2808" s="2">
        <v>44270</v>
      </c>
      <c r="I2808" t="s">
        <v>226</v>
      </c>
      <c r="J2808" t="s">
        <v>211</v>
      </c>
      <c r="K2808" t="s">
        <v>6728</v>
      </c>
      <c r="L2808" t="s">
        <v>213</v>
      </c>
      <c r="O2808">
        <v>0</v>
      </c>
      <c r="Q2808" s="2"/>
      <c r="S2808">
        <v>0</v>
      </c>
      <c r="T2808" t="s">
        <v>213</v>
      </c>
      <c r="W2808" t="s">
        <v>214</v>
      </c>
      <c r="X2808">
        <v>0</v>
      </c>
    </row>
    <row r="2809" spans="1:24" x14ac:dyDescent="0.25">
      <c r="A2809">
        <v>4061</v>
      </c>
      <c r="B2809" t="s">
        <v>6729</v>
      </c>
      <c r="C2809" t="s">
        <v>6730</v>
      </c>
      <c r="D2809" t="s">
        <v>248</v>
      </c>
      <c r="G2809" s="2">
        <v>41885</v>
      </c>
      <c r="H2809" s="2">
        <v>44270</v>
      </c>
      <c r="I2809" t="s">
        <v>226</v>
      </c>
      <c r="J2809" t="s">
        <v>211</v>
      </c>
      <c r="K2809" t="s">
        <v>6728</v>
      </c>
      <c r="L2809" t="s">
        <v>213</v>
      </c>
      <c r="O2809">
        <v>0</v>
      </c>
      <c r="Q2809" s="2"/>
      <c r="S2809">
        <v>0</v>
      </c>
      <c r="T2809" t="s">
        <v>213</v>
      </c>
      <c r="W2809" t="s">
        <v>214</v>
      </c>
      <c r="X2809">
        <v>0</v>
      </c>
    </row>
    <row r="2810" spans="1:24" x14ac:dyDescent="0.25">
      <c r="A2810">
        <v>4210</v>
      </c>
      <c r="B2810" t="s">
        <v>6731</v>
      </c>
      <c r="C2810" t="s">
        <v>6732</v>
      </c>
      <c r="D2810" t="s">
        <v>6733</v>
      </c>
      <c r="E2810" t="s">
        <v>6734</v>
      </c>
      <c r="G2810" s="2">
        <v>38776</v>
      </c>
      <c r="H2810" s="2"/>
      <c r="J2810" t="s">
        <v>211</v>
      </c>
      <c r="K2810" t="s">
        <v>6335</v>
      </c>
      <c r="L2810" t="s">
        <v>213</v>
      </c>
      <c r="O2810">
        <v>3470</v>
      </c>
      <c r="Q2810" s="2"/>
      <c r="S2810">
        <v>0</v>
      </c>
      <c r="T2810" t="s">
        <v>213</v>
      </c>
      <c r="W2810" t="s">
        <v>455</v>
      </c>
      <c r="X2810">
        <v>0</v>
      </c>
    </row>
    <row r="2811" spans="1:24" x14ac:dyDescent="0.25">
      <c r="A2811">
        <v>4351</v>
      </c>
      <c r="B2811" t="s">
        <v>6735</v>
      </c>
      <c r="C2811" t="s">
        <v>6736</v>
      </c>
      <c r="D2811" t="s">
        <v>210</v>
      </c>
      <c r="G2811" s="2">
        <v>41974</v>
      </c>
      <c r="H2811" s="2">
        <v>42736</v>
      </c>
      <c r="J2811" t="s">
        <v>211</v>
      </c>
      <c r="K2811" t="s">
        <v>6737</v>
      </c>
      <c r="L2811" t="s">
        <v>213</v>
      </c>
      <c r="O2811">
        <v>0</v>
      </c>
      <c r="Q2811" s="2"/>
      <c r="S2811">
        <v>0</v>
      </c>
      <c r="T2811" t="s">
        <v>213</v>
      </c>
      <c r="W2811" t="s">
        <v>214</v>
      </c>
      <c r="X2811">
        <v>0</v>
      </c>
    </row>
    <row r="2812" spans="1:24" x14ac:dyDescent="0.25">
      <c r="A2812">
        <v>4352</v>
      </c>
      <c r="B2812" t="s">
        <v>6738</v>
      </c>
      <c r="C2812" t="s">
        <v>6739</v>
      </c>
      <c r="D2812" t="s">
        <v>256</v>
      </c>
      <c r="G2812" s="2">
        <v>41974</v>
      </c>
      <c r="H2812" s="2">
        <v>42736</v>
      </c>
      <c r="I2812" t="s">
        <v>226</v>
      </c>
      <c r="J2812" t="s">
        <v>211</v>
      </c>
      <c r="K2812" t="s">
        <v>6737</v>
      </c>
      <c r="L2812" t="s">
        <v>213</v>
      </c>
      <c r="O2812">
        <v>0</v>
      </c>
      <c r="Q2812" s="2"/>
      <c r="S2812">
        <v>0</v>
      </c>
      <c r="T2812" t="s">
        <v>213</v>
      </c>
      <c r="W2812" t="s">
        <v>214</v>
      </c>
      <c r="X2812">
        <v>0</v>
      </c>
    </row>
    <row r="2813" spans="1:24" x14ac:dyDescent="0.25">
      <c r="A2813">
        <v>4062</v>
      </c>
      <c r="B2813" t="s">
        <v>6740</v>
      </c>
      <c r="C2813" t="s">
        <v>6741</v>
      </c>
      <c r="D2813" t="s">
        <v>256</v>
      </c>
      <c r="G2813" s="2">
        <v>41885</v>
      </c>
      <c r="H2813" s="2">
        <v>44270</v>
      </c>
      <c r="I2813" t="s">
        <v>226</v>
      </c>
      <c r="J2813" t="s">
        <v>211</v>
      </c>
      <c r="K2813" t="s">
        <v>6728</v>
      </c>
      <c r="L2813" t="s">
        <v>213</v>
      </c>
      <c r="O2813">
        <v>0</v>
      </c>
      <c r="Q2813" s="2"/>
      <c r="S2813">
        <v>0</v>
      </c>
      <c r="T2813" t="s">
        <v>213</v>
      </c>
      <c r="W2813" t="s">
        <v>214</v>
      </c>
      <c r="X2813">
        <v>0</v>
      </c>
    </row>
    <row r="2814" spans="1:24" x14ac:dyDescent="0.25">
      <c r="A2814">
        <v>4063</v>
      </c>
      <c r="B2814" t="s">
        <v>6742</v>
      </c>
      <c r="C2814" t="s">
        <v>6743</v>
      </c>
      <c r="D2814" t="s">
        <v>210</v>
      </c>
      <c r="G2814" s="2">
        <v>41885</v>
      </c>
      <c r="H2814" s="2">
        <v>44270</v>
      </c>
      <c r="J2814" t="s">
        <v>211</v>
      </c>
      <c r="K2814" t="s">
        <v>6728</v>
      </c>
      <c r="L2814" t="s">
        <v>213</v>
      </c>
      <c r="O2814">
        <v>0</v>
      </c>
      <c r="Q2814" s="2"/>
      <c r="S2814">
        <v>0</v>
      </c>
      <c r="T2814" t="s">
        <v>213</v>
      </c>
      <c r="W2814" t="s">
        <v>214</v>
      </c>
      <c r="X2814">
        <v>0</v>
      </c>
    </row>
    <row r="2815" spans="1:24" x14ac:dyDescent="0.25">
      <c r="A2815">
        <v>4353</v>
      </c>
      <c r="B2815" t="s">
        <v>6744</v>
      </c>
      <c r="C2815" t="s">
        <v>6745</v>
      </c>
      <c r="D2815" t="s">
        <v>248</v>
      </c>
      <c r="G2815" s="2">
        <v>41974</v>
      </c>
      <c r="H2815" s="2">
        <v>42736</v>
      </c>
      <c r="I2815" t="s">
        <v>226</v>
      </c>
      <c r="J2815" t="s">
        <v>211</v>
      </c>
      <c r="K2815" t="s">
        <v>6737</v>
      </c>
      <c r="L2815" t="s">
        <v>213</v>
      </c>
      <c r="O2815">
        <v>0</v>
      </c>
      <c r="Q2815" s="2"/>
      <c r="S2815">
        <v>0</v>
      </c>
      <c r="T2815" t="s">
        <v>213</v>
      </c>
      <c r="W2815" t="s">
        <v>214</v>
      </c>
      <c r="X2815">
        <v>0</v>
      </c>
    </row>
    <row r="2816" spans="1:24" x14ac:dyDescent="0.25">
      <c r="A2816">
        <v>4065</v>
      </c>
      <c r="B2816" t="s">
        <v>6746</v>
      </c>
      <c r="C2816" t="s">
        <v>6747</v>
      </c>
      <c r="D2816" t="s">
        <v>245</v>
      </c>
      <c r="G2816" s="2">
        <v>41885</v>
      </c>
      <c r="H2816" s="2">
        <v>44270</v>
      </c>
      <c r="I2816" t="s">
        <v>226</v>
      </c>
      <c r="J2816" t="s">
        <v>211</v>
      </c>
      <c r="K2816" t="s">
        <v>6728</v>
      </c>
      <c r="L2816" t="s">
        <v>213</v>
      </c>
      <c r="O2816">
        <v>5148</v>
      </c>
      <c r="Q2816" s="2"/>
      <c r="S2816">
        <v>0</v>
      </c>
      <c r="T2816" t="s">
        <v>213</v>
      </c>
      <c r="W2816" t="s">
        <v>214</v>
      </c>
      <c r="X2816">
        <v>0</v>
      </c>
    </row>
    <row r="2817" spans="1:24" x14ac:dyDescent="0.25">
      <c r="A2817">
        <v>4354</v>
      </c>
      <c r="B2817" t="s">
        <v>6748</v>
      </c>
      <c r="C2817" t="s">
        <v>6749</v>
      </c>
      <c r="D2817" t="s">
        <v>245</v>
      </c>
      <c r="G2817" s="2">
        <v>41974</v>
      </c>
      <c r="H2817" s="2">
        <v>42736</v>
      </c>
      <c r="I2817" t="s">
        <v>226</v>
      </c>
      <c r="J2817" t="s">
        <v>211</v>
      </c>
      <c r="K2817" t="s">
        <v>6737</v>
      </c>
      <c r="L2817" t="s">
        <v>213</v>
      </c>
      <c r="O2817">
        <v>1460</v>
      </c>
      <c r="Q2817" s="2"/>
      <c r="S2817">
        <v>0</v>
      </c>
      <c r="T2817" t="s">
        <v>213</v>
      </c>
      <c r="W2817" t="s">
        <v>214</v>
      </c>
      <c r="X2817">
        <v>0</v>
      </c>
    </row>
    <row r="2818" spans="1:24" x14ac:dyDescent="0.25">
      <c r="A2818">
        <v>4355</v>
      </c>
      <c r="B2818" t="s">
        <v>6750</v>
      </c>
      <c r="C2818" t="s">
        <v>6751</v>
      </c>
      <c r="D2818" t="s">
        <v>251</v>
      </c>
      <c r="G2818" s="2">
        <v>41974</v>
      </c>
      <c r="H2818" s="2">
        <v>42736</v>
      </c>
      <c r="I2818" t="s">
        <v>226</v>
      </c>
      <c r="J2818" t="s">
        <v>211</v>
      </c>
      <c r="K2818" t="s">
        <v>6737</v>
      </c>
      <c r="L2818" t="s">
        <v>213</v>
      </c>
      <c r="O2818">
        <v>0</v>
      </c>
      <c r="Q2818" s="2"/>
      <c r="S2818">
        <v>0</v>
      </c>
      <c r="T2818" t="s">
        <v>213</v>
      </c>
      <c r="W2818" t="s">
        <v>214</v>
      </c>
      <c r="X2818">
        <v>0</v>
      </c>
    </row>
    <row r="2819" spans="1:24" x14ac:dyDescent="0.25">
      <c r="A2819">
        <v>4260</v>
      </c>
      <c r="B2819" t="s">
        <v>6752</v>
      </c>
      <c r="C2819" t="s">
        <v>6753</v>
      </c>
      <c r="D2819" t="s">
        <v>251</v>
      </c>
      <c r="G2819" s="2">
        <v>46024</v>
      </c>
      <c r="H2819" s="2"/>
      <c r="I2819" t="s">
        <v>226</v>
      </c>
      <c r="J2819" t="s">
        <v>211</v>
      </c>
      <c r="K2819" t="s">
        <v>6754</v>
      </c>
      <c r="L2819" t="s">
        <v>213</v>
      </c>
      <c r="O2819">
        <v>0</v>
      </c>
      <c r="Q2819" s="2">
        <v>41974</v>
      </c>
      <c r="S2819">
        <v>0</v>
      </c>
      <c r="T2819" t="s">
        <v>900</v>
      </c>
      <c r="W2819" t="s">
        <v>214</v>
      </c>
      <c r="X2819">
        <v>0</v>
      </c>
    </row>
    <row r="2820" spans="1:24" x14ac:dyDescent="0.25">
      <c r="A2820">
        <v>4261</v>
      </c>
      <c r="B2820" t="s">
        <v>6755</v>
      </c>
      <c r="C2820" t="s">
        <v>6756</v>
      </c>
      <c r="D2820" t="s">
        <v>245</v>
      </c>
      <c r="G2820" s="2">
        <v>46024</v>
      </c>
      <c r="H2820" s="2"/>
      <c r="I2820" t="s">
        <v>226</v>
      </c>
      <c r="J2820" t="s">
        <v>211</v>
      </c>
      <c r="K2820" t="s">
        <v>6754</v>
      </c>
      <c r="L2820" t="s">
        <v>213</v>
      </c>
      <c r="O2820">
        <v>2599</v>
      </c>
      <c r="Q2820" s="2">
        <v>42737</v>
      </c>
      <c r="S2820">
        <v>0</v>
      </c>
      <c r="T2820" t="s">
        <v>213</v>
      </c>
      <c r="W2820" t="s">
        <v>214</v>
      </c>
      <c r="X2820">
        <v>0</v>
      </c>
    </row>
    <row r="2821" spans="1:24" x14ac:dyDescent="0.25">
      <c r="A2821">
        <v>4083</v>
      </c>
      <c r="B2821" t="s">
        <v>6757</v>
      </c>
      <c r="C2821" t="s">
        <v>6758</v>
      </c>
      <c r="D2821" t="s">
        <v>256</v>
      </c>
      <c r="G2821" s="2">
        <v>41885</v>
      </c>
      <c r="H2821" s="2">
        <v>43555</v>
      </c>
      <c r="I2821" t="s">
        <v>226</v>
      </c>
      <c r="J2821" t="s">
        <v>211</v>
      </c>
      <c r="K2821" t="s">
        <v>6759</v>
      </c>
      <c r="L2821" t="s">
        <v>213</v>
      </c>
      <c r="O2821">
        <v>0</v>
      </c>
      <c r="Q2821" s="2"/>
      <c r="S2821">
        <v>0</v>
      </c>
      <c r="T2821" t="s">
        <v>213</v>
      </c>
      <c r="W2821" t="s">
        <v>214</v>
      </c>
      <c r="X2821">
        <v>0</v>
      </c>
    </row>
    <row r="2822" spans="1:24" x14ac:dyDescent="0.25">
      <c r="A2822">
        <v>4084</v>
      </c>
      <c r="B2822" t="s">
        <v>6760</v>
      </c>
      <c r="C2822" t="s">
        <v>6761</v>
      </c>
      <c r="D2822" t="s">
        <v>210</v>
      </c>
      <c r="G2822" s="2">
        <v>41885</v>
      </c>
      <c r="H2822" s="2">
        <v>43555</v>
      </c>
      <c r="J2822" t="s">
        <v>211</v>
      </c>
      <c r="K2822" t="s">
        <v>6759</v>
      </c>
      <c r="L2822" t="s">
        <v>213</v>
      </c>
      <c r="O2822">
        <v>0</v>
      </c>
      <c r="Q2822" s="2"/>
      <c r="S2822">
        <v>0</v>
      </c>
      <c r="T2822" t="s">
        <v>213</v>
      </c>
      <c r="W2822" t="s">
        <v>214</v>
      </c>
      <c r="X2822">
        <v>0</v>
      </c>
    </row>
    <row r="2823" spans="1:24" x14ac:dyDescent="0.25">
      <c r="A2823">
        <v>4072</v>
      </c>
      <c r="B2823" t="s">
        <v>6762</v>
      </c>
      <c r="C2823" t="s">
        <v>6763</v>
      </c>
      <c r="D2823" t="s">
        <v>251</v>
      </c>
      <c r="G2823" s="2">
        <v>41885</v>
      </c>
      <c r="H2823" s="2">
        <v>43373</v>
      </c>
      <c r="I2823" t="s">
        <v>226</v>
      </c>
      <c r="J2823" t="s">
        <v>211</v>
      </c>
      <c r="K2823" t="s">
        <v>6764</v>
      </c>
      <c r="L2823" t="s">
        <v>213</v>
      </c>
      <c r="O2823">
        <v>0</v>
      </c>
      <c r="Q2823" s="2"/>
      <c r="S2823">
        <v>0</v>
      </c>
      <c r="T2823" t="s">
        <v>213</v>
      </c>
      <c r="W2823" t="s">
        <v>214</v>
      </c>
      <c r="X2823">
        <v>0</v>
      </c>
    </row>
    <row r="2824" spans="1:24" x14ac:dyDescent="0.25">
      <c r="A2824">
        <v>4073</v>
      </c>
      <c r="B2824" t="s">
        <v>6765</v>
      </c>
      <c r="C2824" t="s">
        <v>6766</v>
      </c>
      <c r="D2824" t="s">
        <v>245</v>
      </c>
      <c r="G2824" s="2">
        <v>41885</v>
      </c>
      <c r="H2824" s="2">
        <v>43373</v>
      </c>
      <c r="I2824" t="s">
        <v>226</v>
      </c>
      <c r="J2824" t="s">
        <v>211</v>
      </c>
      <c r="K2824" t="s">
        <v>6764</v>
      </c>
      <c r="L2824" t="s">
        <v>213</v>
      </c>
      <c r="O2824">
        <v>1466</v>
      </c>
      <c r="Q2824" s="2"/>
      <c r="S2824">
        <v>0</v>
      </c>
      <c r="T2824" t="s">
        <v>213</v>
      </c>
      <c r="W2824" t="s">
        <v>214</v>
      </c>
      <c r="X2824">
        <v>0</v>
      </c>
    </row>
    <row r="2825" spans="1:24" x14ac:dyDescent="0.25">
      <c r="A2825">
        <v>4074</v>
      </c>
      <c r="B2825" t="s">
        <v>6767</v>
      </c>
      <c r="C2825" t="s">
        <v>6768</v>
      </c>
      <c r="D2825" t="s">
        <v>241</v>
      </c>
      <c r="G2825" s="2">
        <v>41885</v>
      </c>
      <c r="H2825" s="2">
        <v>43373</v>
      </c>
      <c r="I2825" t="s">
        <v>226</v>
      </c>
      <c r="J2825" t="s">
        <v>211</v>
      </c>
      <c r="K2825" t="s">
        <v>6764</v>
      </c>
      <c r="L2825" t="s">
        <v>213</v>
      </c>
      <c r="O2825">
        <v>0</v>
      </c>
      <c r="Q2825" s="2"/>
      <c r="S2825">
        <v>0</v>
      </c>
      <c r="T2825" t="s">
        <v>213</v>
      </c>
      <c r="W2825" t="s">
        <v>214</v>
      </c>
      <c r="X2825">
        <v>0</v>
      </c>
    </row>
    <row r="2826" spans="1:24" x14ac:dyDescent="0.25">
      <c r="A2826">
        <v>4075</v>
      </c>
      <c r="B2826" t="s">
        <v>6769</v>
      </c>
      <c r="C2826" t="s">
        <v>6770</v>
      </c>
      <c r="D2826" t="s">
        <v>256</v>
      </c>
      <c r="G2826" s="2">
        <v>41885</v>
      </c>
      <c r="H2826" s="2">
        <v>43373</v>
      </c>
      <c r="I2826" t="s">
        <v>226</v>
      </c>
      <c r="J2826" t="s">
        <v>211</v>
      </c>
      <c r="K2826" t="s">
        <v>6764</v>
      </c>
      <c r="L2826" t="s">
        <v>213</v>
      </c>
      <c r="O2826">
        <v>0</v>
      </c>
      <c r="Q2826" s="2"/>
      <c r="S2826">
        <v>0</v>
      </c>
      <c r="T2826" t="s">
        <v>213</v>
      </c>
      <c r="W2826" t="s">
        <v>214</v>
      </c>
      <c r="X2826">
        <v>0</v>
      </c>
    </row>
    <row r="2827" spans="1:24" x14ac:dyDescent="0.25">
      <c r="A2827">
        <v>4076</v>
      </c>
      <c r="B2827" t="s">
        <v>6771</v>
      </c>
      <c r="C2827" t="s">
        <v>6772</v>
      </c>
      <c r="D2827" t="s">
        <v>210</v>
      </c>
      <c r="G2827" s="2">
        <v>41885</v>
      </c>
      <c r="H2827" s="2">
        <v>43373</v>
      </c>
      <c r="J2827" t="s">
        <v>211</v>
      </c>
      <c r="K2827" t="s">
        <v>6764</v>
      </c>
      <c r="L2827" t="s">
        <v>213</v>
      </c>
      <c r="O2827">
        <v>0</v>
      </c>
      <c r="Q2827" s="2"/>
      <c r="S2827">
        <v>0</v>
      </c>
      <c r="T2827" t="s">
        <v>213</v>
      </c>
      <c r="W2827" t="s">
        <v>214</v>
      </c>
      <c r="X2827">
        <v>0</v>
      </c>
    </row>
    <row r="2828" spans="1:24" x14ac:dyDescent="0.25">
      <c r="A2828">
        <v>4262</v>
      </c>
      <c r="B2828" t="s">
        <v>6773</v>
      </c>
      <c r="C2828" t="s">
        <v>6774</v>
      </c>
      <c r="D2828" t="s">
        <v>256</v>
      </c>
      <c r="G2828" s="2">
        <v>46024</v>
      </c>
      <c r="H2828" s="2"/>
      <c r="I2828" t="s">
        <v>226</v>
      </c>
      <c r="J2828" t="s">
        <v>211</v>
      </c>
      <c r="K2828" t="s">
        <v>6754</v>
      </c>
      <c r="L2828" t="s">
        <v>213</v>
      </c>
      <c r="O2828">
        <v>0</v>
      </c>
      <c r="Q2828" s="2">
        <v>41974</v>
      </c>
      <c r="S2828">
        <v>0</v>
      </c>
      <c r="T2828" t="s">
        <v>900</v>
      </c>
      <c r="W2828" t="s">
        <v>214</v>
      </c>
      <c r="X2828">
        <v>0</v>
      </c>
    </row>
    <row r="2829" spans="1:24" x14ac:dyDescent="0.25">
      <c r="A2829">
        <v>4095</v>
      </c>
      <c r="B2829" t="s">
        <v>6775</v>
      </c>
      <c r="C2829" t="s">
        <v>6776</v>
      </c>
      <c r="D2829" t="s">
        <v>412</v>
      </c>
      <c r="G2829" s="2">
        <v>41885</v>
      </c>
      <c r="H2829" s="2">
        <v>44270</v>
      </c>
      <c r="I2829" t="s">
        <v>226</v>
      </c>
      <c r="J2829" t="s">
        <v>211</v>
      </c>
      <c r="K2829" t="s">
        <v>6777</v>
      </c>
      <c r="L2829" t="s">
        <v>213</v>
      </c>
      <c r="O2829">
        <v>1481</v>
      </c>
      <c r="Q2829" s="2"/>
      <c r="S2829">
        <v>0</v>
      </c>
      <c r="T2829" t="s">
        <v>213</v>
      </c>
      <c r="W2829" t="s">
        <v>214</v>
      </c>
      <c r="X2829">
        <v>0</v>
      </c>
    </row>
    <row r="2830" spans="1:24" x14ac:dyDescent="0.25">
      <c r="A2830">
        <v>4096</v>
      </c>
      <c r="B2830" t="s">
        <v>6778</v>
      </c>
      <c r="C2830" t="s">
        <v>6779</v>
      </c>
      <c r="D2830" t="s">
        <v>256</v>
      </c>
      <c r="G2830" s="2">
        <v>41885</v>
      </c>
      <c r="H2830" s="2">
        <v>44270</v>
      </c>
      <c r="I2830" t="s">
        <v>226</v>
      </c>
      <c r="J2830" t="s">
        <v>211</v>
      </c>
      <c r="K2830" t="s">
        <v>6777</v>
      </c>
      <c r="L2830" t="s">
        <v>213</v>
      </c>
      <c r="O2830">
        <v>0</v>
      </c>
      <c r="Q2830" s="2"/>
      <c r="S2830">
        <v>0</v>
      </c>
      <c r="T2830" t="s">
        <v>213</v>
      </c>
      <c r="W2830" t="s">
        <v>214</v>
      </c>
      <c r="X2830">
        <v>0</v>
      </c>
    </row>
    <row r="2831" spans="1:24" x14ac:dyDescent="0.25">
      <c r="A2831">
        <v>4085</v>
      </c>
      <c r="B2831" t="s">
        <v>6780</v>
      </c>
      <c r="C2831" t="s">
        <v>6781</v>
      </c>
      <c r="D2831" t="s">
        <v>241</v>
      </c>
      <c r="G2831" s="2">
        <v>41885</v>
      </c>
      <c r="H2831" s="2">
        <v>43555</v>
      </c>
      <c r="I2831" t="s">
        <v>226</v>
      </c>
      <c r="J2831" t="s">
        <v>211</v>
      </c>
      <c r="K2831" t="s">
        <v>6759</v>
      </c>
      <c r="L2831" t="s">
        <v>213</v>
      </c>
      <c r="O2831">
        <v>0</v>
      </c>
      <c r="Q2831" s="2"/>
      <c r="S2831">
        <v>0</v>
      </c>
      <c r="T2831" t="s">
        <v>213</v>
      </c>
      <c r="W2831" t="s">
        <v>214</v>
      </c>
      <c r="X2831">
        <v>0</v>
      </c>
    </row>
    <row r="2832" spans="1:24" x14ac:dyDescent="0.25">
      <c r="A2832">
        <v>4086</v>
      </c>
      <c r="B2832" t="s">
        <v>6782</v>
      </c>
      <c r="C2832" t="s">
        <v>6783</v>
      </c>
      <c r="D2832" t="s">
        <v>251</v>
      </c>
      <c r="G2832" s="2">
        <v>41885</v>
      </c>
      <c r="H2832" s="2">
        <v>43555</v>
      </c>
      <c r="I2832" t="s">
        <v>226</v>
      </c>
      <c r="J2832" t="s">
        <v>211</v>
      </c>
      <c r="K2832" t="s">
        <v>6759</v>
      </c>
      <c r="L2832" t="s">
        <v>213</v>
      </c>
      <c r="O2832">
        <v>0</v>
      </c>
      <c r="Q2832" s="2"/>
      <c r="S2832">
        <v>0</v>
      </c>
      <c r="T2832" t="s">
        <v>213</v>
      </c>
      <c r="W2832" t="s">
        <v>214</v>
      </c>
      <c r="X2832">
        <v>0</v>
      </c>
    </row>
    <row r="2833" spans="1:24" x14ac:dyDescent="0.25">
      <c r="A2833">
        <v>4087</v>
      </c>
      <c r="B2833" t="s">
        <v>6784</v>
      </c>
      <c r="C2833" t="s">
        <v>6785</v>
      </c>
      <c r="D2833" t="s">
        <v>245</v>
      </c>
      <c r="G2833" s="2">
        <v>41885</v>
      </c>
      <c r="H2833" s="2">
        <v>43555</v>
      </c>
      <c r="I2833" t="s">
        <v>226</v>
      </c>
      <c r="J2833" t="s">
        <v>211</v>
      </c>
      <c r="K2833" t="s">
        <v>6759</v>
      </c>
      <c r="L2833" t="s">
        <v>213</v>
      </c>
      <c r="O2833">
        <v>3882</v>
      </c>
      <c r="Q2833" s="2"/>
      <c r="S2833">
        <v>0</v>
      </c>
      <c r="T2833" t="s">
        <v>213</v>
      </c>
      <c r="W2833" t="s">
        <v>214</v>
      </c>
      <c r="X2833">
        <v>0</v>
      </c>
    </row>
    <row r="2834" spans="1:24" x14ac:dyDescent="0.25">
      <c r="A2834">
        <v>4088</v>
      </c>
      <c r="B2834" t="s">
        <v>6786</v>
      </c>
      <c r="C2834" t="s">
        <v>6787</v>
      </c>
      <c r="D2834" t="s">
        <v>412</v>
      </c>
      <c r="G2834" s="2">
        <v>41885</v>
      </c>
      <c r="H2834" s="2">
        <v>43555</v>
      </c>
      <c r="I2834" t="s">
        <v>226</v>
      </c>
      <c r="J2834" t="s">
        <v>211</v>
      </c>
      <c r="K2834" t="s">
        <v>6759</v>
      </c>
      <c r="L2834" t="s">
        <v>213</v>
      </c>
      <c r="O2834">
        <v>28</v>
      </c>
      <c r="Q2834" s="2"/>
      <c r="S2834">
        <v>0</v>
      </c>
      <c r="T2834" t="s">
        <v>213</v>
      </c>
      <c r="W2834" t="s">
        <v>214</v>
      </c>
      <c r="X2834">
        <v>0</v>
      </c>
    </row>
    <row r="2835" spans="1:24" x14ac:dyDescent="0.25">
      <c r="A2835">
        <v>4356</v>
      </c>
      <c r="B2835" t="s">
        <v>6788</v>
      </c>
      <c r="C2835" t="s">
        <v>6789</v>
      </c>
      <c r="D2835" t="s">
        <v>241</v>
      </c>
      <c r="G2835" s="2">
        <v>41974</v>
      </c>
      <c r="H2835" s="2">
        <v>42736</v>
      </c>
      <c r="I2835" t="s">
        <v>226</v>
      </c>
      <c r="J2835" t="s">
        <v>211</v>
      </c>
      <c r="K2835" t="s">
        <v>6737</v>
      </c>
      <c r="L2835" t="s">
        <v>213</v>
      </c>
      <c r="O2835">
        <v>0</v>
      </c>
      <c r="Q2835" s="2"/>
      <c r="S2835">
        <v>0</v>
      </c>
      <c r="T2835" t="s">
        <v>213</v>
      </c>
      <c r="W2835" t="s">
        <v>214</v>
      </c>
      <c r="X2835">
        <v>0</v>
      </c>
    </row>
    <row r="2836" spans="1:24" x14ac:dyDescent="0.25">
      <c r="A2836">
        <v>4158</v>
      </c>
      <c r="B2836" t="s">
        <v>6790</v>
      </c>
      <c r="C2836" t="s">
        <v>6791</v>
      </c>
      <c r="D2836" t="s">
        <v>251</v>
      </c>
      <c r="G2836" s="2">
        <v>41885</v>
      </c>
      <c r="H2836" s="2">
        <v>42004</v>
      </c>
      <c r="I2836" t="s">
        <v>226</v>
      </c>
      <c r="J2836" t="s">
        <v>211</v>
      </c>
      <c r="K2836" t="s">
        <v>6792</v>
      </c>
      <c r="L2836" t="s">
        <v>213</v>
      </c>
      <c r="O2836">
        <v>0</v>
      </c>
      <c r="Q2836" s="2"/>
      <c r="S2836">
        <v>0</v>
      </c>
      <c r="T2836" t="s">
        <v>213</v>
      </c>
      <c r="W2836" t="s">
        <v>214</v>
      </c>
      <c r="X2836">
        <v>0</v>
      </c>
    </row>
    <row r="2837" spans="1:24" x14ac:dyDescent="0.25">
      <c r="A2837">
        <v>4097</v>
      </c>
      <c r="B2837" t="s">
        <v>6793</v>
      </c>
      <c r="C2837" t="s">
        <v>6794</v>
      </c>
      <c r="D2837" t="s">
        <v>210</v>
      </c>
      <c r="G2837" s="2">
        <v>41885</v>
      </c>
      <c r="H2837" s="2">
        <v>44270</v>
      </c>
      <c r="J2837" t="s">
        <v>211</v>
      </c>
      <c r="K2837" t="s">
        <v>6777</v>
      </c>
      <c r="L2837" t="s">
        <v>213</v>
      </c>
      <c r="O2837">
        <v>0</v>
      </c>
      <c r="Q2837" s="2"/>
      <c r="S2837">
        <v>0</v>
      </c>
      <c r="T2837" t="s">
        <v>213</v>
      </c>
      <c r="W2837" t="s">
        <v>214</v>
      </c>
      <c r="X2837">
        <v>0</v>
      </c>
    </row>
    <row r="2838" spans="1:24" x14ac:dyDescent="0.25">
      <c r="A2838">
        <v>4098</v>
      </c>
      <c r="B2838" t="s">
        <v>6795</v>
      </c>
      <c r="C2838" t="s">
        <v>6796</v>
      </c>
      <c r="D2838" t="s">
        <v>241</v>
      </c>
      <c r="G2838" s="2">
        <v>41885</v>
      </c>
      <c r="H2838" s="2">
        <v>44270</v>
      </c>
      <c r="I2838" t="s">
        <v>226</v>
      </c>
      <c r="J2838" t="s">
        <v>211</v>
      </c>
      <c r="K2838" t="s">
        <v>6777</v>
      </c>
      <c r="L2838" t="s">
        <v>213</v>
      </c>
      <c r="O2838">
        <v>0</v>
      </c>
      <c r="Q2838" s="2"/>
      <c r="S2838">
        <v>0</v>
      </c>
      <c r="T2838" t="s">
        <v>213</v>
      </c>
      <c r="W2838" t="s">
        <v>214</v>
      </c>
      <c r="X2838">
        <v>0</v>
      </c>
    </row>
    <row r="2839" spans="1:24" x14ac:dyDescent="0.25">
      <c r="A2839">
        <v>4099</v>
      </c>
      <c r="B2839" t="s">
        <v>6797</v>
      </c>
      <c r="C2839" t="s">
        <v>6798</v>
      </c>
      <c r="D2839" t="s">
        <v>251</v>
      </c>
      <c r="G2839" s="2">
        <v>41885</v>
      </c>
      <c r="H2839" s="2">
        <v>44270</v>
      </c>
      <c r="I2839" t="s">
        <v>226</v>
      </c>
      <c r="J2839" t="s">
        <v>211</v>
      </c>
      <c r="K2839" t="s">
        <v>6777</v>
      </c>
      <c r="L2839" t="s">
        <v>213</v>
      </c>
      <c r="O2839">
        <v>0</v>
      </c>
      <c r="Q2839" s="2"/>
      <c r="S2839">
        <v>0</v>
      </c>
      <c r="T2839" t="s">
        <v>213</v>
      </c>
      <c r="W2839" t="s">
        <v>214</v>
      </c>
      <c r="X2839">
        <v>0</v>
      </c>
    </row>
    <row r="2840" spans="1:24" x14ac:dyDescent="0.25">
      <c r="A2840">
        <v>4100</v>
      </c>
      <c r="B2840" t="s">
        <v>6799</v>
      </c>
      <c r="C2840" t="s">
        <v>6800</v>
      </c>
      <c r="D2840" t="s">
        <v>245</v>
      </c>
      <c r="G2840" s="2">
        <v>41885</v>
      </c>
      <c r="H2840" s="2">
        <v>44270</v>
      </c>
      <c r="I2840" t="s">
        <v>226</v>
      </c>
      <c r="J2840" t="s">
        <v>211</v>
      </c>
      <c r="K2840" t="s">
        <v>6777</v>
      </c>
      <c r="L2840" t="s">
        <v>213</v>
      </c>
      <c r="O2840">
        <v>3827</v>
      </c>
      <c r="Q2840" s="2"/>
      <c r="S2840">
        <v>0</v>
      </c>
      <c r="T2840" t="s">
        <v>213</v>
      </c>
      <c r="W2840" t="s">
        <v>214</v>
      </c>
      <c r="X2840">
        <v>0</v>
      </c>
    </row>
    <row r="2841" spans="1:24" x14ac:dyDescent="0.25">
      <c r="A2841">
        <v>4159</v>
      </c>
      <c r="B2841" t="s">
        <v>6801</v>
      </c>
      <c r="C2841" t="s">
        <v>6802</v>
      </c>
      <c r="D2841" t="s">
        <v>245</v>
      </c>
      <c r="G2841" s="2">
        <v>41885</v>
      </c>
      <c r="H2841" s="2">
        <v>42004</v>
      </c>
      <c r="I2841" t="s">
        <v>226</v>
      </c>
      <c r="J2841" t="s">
        <v>211</v>
      </c>
      <c r="K2841" t="s">
        <v>6792</v>
      </c>
      <c r="L2841" t="s">
        <v>213</v>
      </c>
      <c r="O2841">
        <v>1868</v>
      </c>
      <c r="Q2841" s="2"/>
      <c r="S2841">
        <v>0</v>
      </c>
      <c r="T2841" t="s">
        <v>213</v>
      </c>
      <c r="W2841" t="s">
        <v>214</v>
      </c>
      <c r="X2841">
        <v>0</v>
      </c>
    </row>
    <row r="2842" spans="1:24" x14ac:dyDescent="0.25">
      <c r="A2842">
        <v>4108</v>
      </c>
      <c r="B2842" t="s">
        <v>6803</v>
      </c>
      <c r="C2842" t="s">
        <v>6804</v>
      </c>
      <c r="D2842" t="s">
        <v>256</v>
      </c>
      <c r="G2842" s="2">
        <v>41885</v>
      </c>
      <c r="H2842" s="2">
        <v>43100</v>
      </c>
      <c r="I2842" t="s">
        <v>226</v>
      </c>
      <c r="J2842" t="s">
        <v>211</v>
      </c>
      <c r="K2842" t="s">
        <v>6805</v>
      </c>
      <c r="L2842" t="s">
        <v>213</v>
      </c>
      <c r="O2842">
        <v>0</v>
      </c>
      <c r="Q2842" s="2"/>
      <c r="S2842">
        <v>0</v>
      </c>
      <c r="T2842" t="s">
        <v>213</v>
      </c>
      <c r="W2842" t="s">
        <v>214</v>
      </c>
      <c r="X2842">
        <v>0</v>
      </c>
    </row>
    <row r="2843" spans="1:24" x14ac:dyDescent="0.25">
      <c r="A2843">
        <v>4109</v>
      </c>
      <c r="B2843" t="s">
        <v>6806</v>
      </c>
      <c r="C2843" t="s">
        <v>6807</v>
      </c>
      <c r="D2843" t="s">
        <v>210</v>
      </c>
      <c r="G2843" s="2">
        <v>41885</v>
      </c>
      <c r="H2843" s="2">
        <v>43100</v>
      </c>
      <c r="J2843" t="s">
        <v>211</v>
      </c>
      <c r="K2843" t="s">
        <v>6805</v>
      </c>
      <c r="L2843" t="s">
        <v>213</v>
      </c>
      <c r="O2843">
        <v>0</v>
      </c>
      <c r="Q2843" s="2"/>
      <c r="S2843">
        <v>0</v>
      </c>
      <c r="T2843" t="s">
        <v>213</v>
      </c>
      <c r="W2843" t="s">
        <v>214</v>
      </c>
      <c r="X2843">
        <v>0</v>
      </c>
    </row>
    <row r="2844" spans="1:24" x14ac:dyDescent="0.25">
      <c r="A2844">
        <v>4110</v>
      </c>
      <c r="B2844" t="s">
        <v>6808</v>
      </c>
      <c r="C2844" t="s">
        <v>6809</v>
      </c>
      <c r="D2844" t="s">
        <v>248</v>
      </c>
      <c r="G2844" s="2">
        <v>41885</v>
      </c>
      <c r="H2844" s="2">
        <v>43100</v>
      </c>
      <c r="I2844" t="s">
        <v>226</v>
      </c>
      <c r="J2844" t="s">
        <v>211</v>
      </c>
      <c r="K2844" t="s">
        <v>6805</v>
      </c>
      <c r="L2844" t="s">
        <v>213</v>
      </c>
      <c r="O2844">
        <v>0</v>
      </c>
      <c r="Q2844" s="2"/>
      <c r="S2844">
        <v>0</v>
      </c>
      <c r="T2844" t="s">
        <v>213</v>
      </c>
      <c r="W2844" t="s">
        <v>214</v>
      </c>
      <c r="X2844">
        <v>0</v>
      </c>
    </row>
    <row r="2845" spans="1:24" x14ac:dyDescent="0.25">
      <c r="A2845">
        <v>4111</v>
      </c>
      <c r="B2845" t="s">
        <v>6810</v>
      </c>
      <c r="C2845" t="s">
        <v>6811</v>
      </c>
      <c r="D2845" t="s">
        <v>241</v>
      </c>
      <c r="G2845" s="2">
        <v>41885</v>
      </c>
      <c r="H2845" s="2">
        <v>43100</v>
      </c>
      <c r="I2845" t="s">
        <v>226</v>
      </c>
      <c r="J2845" t="s">
        <v>211</v>
      </c>
      <c r="K2845" t="s">
        <v>6805</v>
      </c>
      <c r="L2845" t="s">
        <v>213</v>
      </c>
      <c r="O2845">
        <v>0</v>
      </c>
      <c r="Q2845" s="2"/>
      <c r="S2845">
        <v>0</v>
      </c>
      <c r="T2845" t="s">
        <v>213</v>
      </c>
      <c r="W2845" t="s">
        <v>214</v>
      </c>
      <c r="X2845">
        <v>0</v>
      </c>
    </row>
    <row r="2846" spans="1:24" x14ac:dyDescent="0.25">
      <c r="A2846">
        <v>4112</v>
      </c>
      <c r="B2846" t="s">
        <v>6812</v>
      </c>
      <c r="C2846" t="s">
        <v>6813</v>
      </c>
      <c r="D2846" t="s">
        <v>245</v>
      </c>
      <c r="G2846" s="2">
        <v>41885</v>
      </c>
      <c r="H2846" s="2">
        <v>43100</v>
      </c>
      <c r="I2846" t="s">
        <v>226</v>
      </c>
      <c r="J2846" t="s">
        <v>211</v>
      </c>
      <c r="K2846" t="s">
        <v>6805</v>
      </c>
      <c r="L2846" t="s">
        <v>213</v>
      </c>
      <c r="O2846">
        <v>2688</v>
      </c>
      <c r="Q2846" s="2"/>
      <c r="S2846">
        <v>0</v>
      </c>
      <c r="T2846" t="s">
        <v>213</v>
      </c>
      <c r="W2846" t="s">
        <v>214</v>
      </c>
      <c r="X2846">
        <v>0</v>
      </c>
    </row>
    <row r="2847" spans="1:24" x14ac:dyDescent="0.25">
      <c r="A2847">
        <v>4113</v>
      </c>
      <c r="B2847" t="s">
        <v>6814</v>
      </c>
      <c r="C2847" t="s">
        <v>6815</v>
      </c>
      <c r="D2847" t="s">
        <v>412</v>
      </c>
      <c r="G2847" s="2">
        <v>41885</v>
      </c>
      <c r="H2847" s="2">
        <v>43100</v>
      </c>
      <c r="I2847" t="s">
        <v>226</v>
      </c>
      <c r="J2847" t="s">
        <v>211</v>
      </c>
      <c r="K2847" t="s">
        <v>6805</v>
      </c>
      <c r="L2847" t="s">
        <v>213</v>
      </c>
      <c r="O2847">
        <v>1465</v>
      </c>
      <c r="Q2847" s="2"/>
      <c r="S2847">
        <v>0</v>
      </c>
      <c r="T2847" t="s">
        <v>213</v>
      </c>
      <c r="W2847" t="s">
        <v>214</v>
      </c>
      <c r="X2847">
        <v>0</v>
      </c>
    </row>
    <row r="2848" spans="1:24" x14ac:dyDescent="0.25">
      <c r="A2848">
        <v>4114</v>
      </c>
      <c r="B2848" t="s">
        <v>6816</v>
      </c>
      <c r="C2848" t="s">
        <v>6817</v>
      </c>
      <c r="D2848" t="s">
        <v>251</v>
      </c>
      <c r="G2848" s="2">
        <v>41885</v>
      </c>
      <c r="H2848" s="2">
        <v>43100</v>
      </c>
      <c r="I2848" t="s">
        <v>226</v>
      </c>
      <c r="J2848" t="s">
        <v>211</v>
      </c>
      <c r="K2848" t="s">
        <v>6805</v>
      </c>
      <c r="L2848" t="s">
        <v>213</v>
      </c>
      <c r="O2848">
        <v>0</v>
      </c>
      <c r="Q2848" s="2"/>
      <c r="S2848">
        <v>0</v>
      </c>
      <c r="T2848" t="s">
        <v>213</v>
      </c>
      <c r="W2848" t="s">
        <v>214</v>
      </c>
      <c r="X2848">
        <v>0</v>
      </c>
    </row>
    <row r="2849" spans="1:24" x14ac:dyDescent="0.25">
      <c r="A2849">
        <v>4160</v>
      </c>
      <c r="B2849" t="s">
        <v>6818</v>
      </c>
      <c r="C2849" t="s">
        <v>6819</v>
      </c>
      <c r="D2849" t="s">
        <v>256</v>
      </c>
      <c r="G2849" s="2">
        <v>41885</v>
      </c>
      <c r="H2849" s="2">
        <v>42004</v>
      </c>
      <c r="I2849" t="s">
        <v>226</v>
      </c>
      <c r="J2849" t="s">
        <v>211</v>
      </c>
      <c r="K2849" t="s">
        <v>6792</v>
      </c>
      <c r="L2849" t="s">
        <v>213</v>
      </c>
      <c r="O2849">
        <v>0</v>
      </c>
      <c r="Q2849" s="2"/>
      <c r="S2849">
        <v>0</v>
      </c>
      <c r="T2849" t="s">
        <v>213</v>
      </c>
      <c r="W2849" t="s">
        <v>214</v>
      </c>
      <c r="X2849">
        <v>0</v>
      </c>
    </row>
    <row r="2850" spans="1:24" x14ac:dyDescent="0.25">
      <c r="A2850">
        <v>3869</v>
      </c>
      <c r="B2850" t="s">
        <v>6820</v>
      </c>
      <c r="C2850" t="s">
        <v>6821</v>
      </c>
      <c r="D2850" t="s">
        <v>245</v>
      </c>
      <c r="G2850" s="2">
        <v>41791</v>
      </c>
      <c r="H2850" s="2">
        <v>41973</v>
      </c>
      <c r="I2850" t="s">
        <v>226</v>
      </c>
      <c r="J2850" t="s">
        <v>211</v>
      </c>
      <c r="K2850" t="s">
        <v>6822</v>
      </c>
      <c r="L2850" t="s">
        <v>213</v>
      </c>
      <c r="O2850">
        <v>1868</v>
      </c>
      <c r="Q2850" s="2"/>
      <c r="S2850">
        <v>0</v>
      </c>
      <c r="T2850" t="s">
        <v>213</v>
      </c>
      <c r="W2850" t="s">
        <v>214</v>
      </c>
      <c r="X2850">
        <v>0</v>
      </c>
    </row>
    <row r="2851" spans="1:24" x14ac:dyDescent="0.25">
      <c r="A2851">
        <v>3868</v>
      </c>
      <c r="B2851" t="s">
        <v>6823</v>
      </c>
      <c r="C2851" t="s">
        <v>6824</v>
      </c>
      <c r="D2851" t="s">
        <v>210</v>
      </c>
      <c r="G2851" s="2">
        <v>37165</v>
      </c>
      <c r="H2851" s="2"/>
      <c r="J2851" t="s">
        <v>211</v>
      </c>
      <c r="K2851" t="s">
        <v>4007</v>
      </c>
      <c r="L2851" t="s">
        <v>213</v>
      </c>
      <c r="O2851">
        <v>0</v>
      </c>
      <c r="Q2851" s="2"/>
      <c r="S2851">
        <v>0</v>
      </c>
      <c r="T2851" t="s">
        <v>213</v>
      </c>
      <c r="W2851" t="s">
        <v>214</v>
      </c>
      <c r="X2851">
        <v>0</v>
      </c>
    </row>
    <row r="2852" spans="1:24" x14ac:dyDescent="0.25">
      <c r="A2852">
        <v>3870</v>
      </c>
      <c r="B2852" t="s">
        <v>6825</v>
      </c>
      <c r="C2852" t="s">
        <v>6826</v>
      </c>
      <c r="D2852" t="s">
        <v>241</v>
      </c>
      <c r="G2852" s="2">
        <v>41791</v>
      </c>
      <c r="H2852" s="2">
        <v>41973</v>
      </c>
      <c r="I2852" t="s">
        <v>226</v>
      </c>
      <c r="J2852" t="s">
        <v>211</v>
      </c>
      <c r="K2852" t="s">
        <v>6822</v>
      </c>
      <c r="L2852" t="s">
        <v>213</v>
      </c>
      <c r="O2852">
        <v>0</v>
      </c>
      <c r="Q2852" s="2"/>
      <c r="S2852">
        <v>0</v>
      </c>
      <c r="T2852" t="s">
        <v>213</v>
      </c>
      <c r="W2852" t="s">
        <v>214</v>
      </c>
      <c r="X2852">
        <v>0</v>
      </c>
    </row>
    <row r="2853" spans="1:24" x14ac:dyDescent="0.25">
      <c r="A2853">
        <v>4122</v>
      </c>
      <c r="B2853" t="s">
        <v>6827</v>
      </c>
      <c r="C2853" t="s">
        <v>6828</v>
      </c>
      <c r="D2853" t="s">
        <v>251</v>
      </c>
      <c r="G2853" s="2">
        <v>41885</v>
      </c>
      <c r="H2853" s="2">
        <v>43100</v>
      </c>
      <c r="I2853" t="s">
        <v>226</v>
      </c>
      <c r="J2853" t="s">
        <v>211</v>
      </c>
      <c r="K2853" t="s">
        <v>6829</v>
      </c>
      <c r="L2853" t="s">
        <v>213</v>
      </c>
      <c r="O2853">
        <v>0</v>
      </c>
      <c r="Q2853" s="2"/>
      <c r="S2853">
        <v>0</v>
      </c>
      <c r="T2853" t="s">
        <v>213</v>
      </c>
      <c r="W2853" t="s">
        <v>214</v>
      </c>
      <c r="X2853">
        <v>0</v>
      </c>
    </row>
    <row r="2854" spans="1:24" x14ac:dyDescent="0.25">
      <c r="A2854">
        <v>4123</v>
      </c>
      <c r="B2854" t="s">
        <v>6830</v>
      </c>
      <c r="C2854" t="s">
        <v>6831</v>
      </c>
      <c r="D2854" t="s">
        <v>248</v>
      </c>
      <c r="G2854" s="2">
        <v>41885</v>
      </c>
      <c r="H2854" s="2">
        <v>43100</v>
      </c>
      <c r="I2854" t="s">
        <v>226</v>
      </c>
      <c r="J2854" t="s">
        <v>211</v>
      </c>
      <c r="K2854" t="s">
        <v>6829</v>
      </c>
      <c r="L2854" t="s">
        <v>213</v>
      </c>
      <c r="O2854">
        <v>0</v>
      </c>
      <c r="Q2854" s="2"/>
      <c r="S2854">
        <v>0</v>
      </c>
      <c r="T2854" t="s">
        <v>213</v>
      </c>
      <c r="W2854" t="s">
        <v>214</v>
      </c>
      <c r="X2854">
        <v>0</v>
      </c>
    </row>
    <row r="2855" spans="1:24" x14ac:dyDescent="0.25">
      <c r="A2855">
        <v>4124</v>
      </c>
      <c r="B2855" t="s">
        <v>6832</v>
      </c>
      <c r="C2855" t="s">
        <v>6833</v>
      </c>
      <c r="D2855" t="s">
        <v>256</v>
      </c>
      <c r="G2855" s="2">
        <v>41885</v>
      </c>
      <c r="H2855" s="2">
        <v>43100</v>
      </c>
      <c r="I2855" t="s">
        <v>226</v>
      </c>
      <c r="J2855" t="s">
        <v>211</v>
      </c>
      <c r="K2855" t="s">
        <v>6829</v>
      </c>
      <c r="L2855" t="s">
        <v>213</v>
      </c>
      <c r="O2855">
        <v>0</v>
      </c>
      <c r="Q2855" s="2"/>
      <c r="S2855">
        <v>0</v>
      </c>
      <c r="T2855" t="s">
        <v>213</v>
      </c>
      <c r="W2855" t="s">
        <v>214</v>
      </c>
      <c r="X2855">
        <v>0</v>
      </c>
    </row>
    <row r="2856" spans="1:24" x14ac:dyDescent="0.25">
      <c r="A2856">
        <v>4125</v>
      </c>
      <c r="B2856" t="s">
        <v>6834</v>
      </c>
      <c r="C2856" t="s">
        <v>6835</v>
      </c>
      <c r="D2856" t="s">
        <v>210</v>
      </c>
      <c r="G2856" s="2">
        <v>41885</v>
      </c>
      <c r="H2856" s="2">
        <v>43100</v>
      </c>
      <c r="J2856" t="s">
        <v>211</v>
      </c>
      <c r="K2856" t="s">
        <v>6829</v>
      </c>
      <c r="L2856" t="s">
        <v>213</v>
      </c>
      <c r="O2856">
        <v>0</v>
      </c>
      <c r="Q2856" s="2"/>
      <c r="S2856">
        <v>0</v>
      </c>
      <c r="T2856" t="s">
        <v>213</v>
      </c>
      <c r="W2856" t="s">
        <v>214</v>
      </c>
      <c r="X2856">
        <v>0</v>
      </c>
    </row>
    <row r="2857" spans="1:24" x14ac:dyDescent="0.25">
      <c r="A2857">
        <v>4126</v>
      </c>
      <c r="B2857" t="s">
        <v>6836</v>
      </c>
      <c r="C2857" t="s">
        <v>6837</v>
      </c>
      <c r="D2857" t="s">
        <v>241</v>
      </c>
      <c r="G2857" s="2">
        <v>41885</v>
      </c>
      <c r="H2857" s="2">
        <v>43100</v>
      </c>
      <c r="I2857" t="s">
        <v>226</v>
      </c>
      <c r="J2857" t="s">
        <v>211</v>
      </c>
      <c r="K2857" t="s">
        <v>6829</v>
      </c>
      <c r="L2857" t="s">
        <v>213</v>
      </c>
      <c r="O2857">
        <v>0</v>
      </c>
      <c r="Q2857" s="2"/>
      <c r="S2857">
        <v>0</v>
      </c>
      <c r="T2857" t="s">
        <v>213</v>
      </c>
      <c r="W2857" t="s">
        <v>214</v>
      </c>
      <c r="X2857">
        <v>0</v>
      </c>
    </row>
    <row r="2858" spans="1:24" x14ac:dyDescent="0.25">
      <c r="A2858">
        <v>4127</v>
      </c>
      <c r="B2858" t="s">
        <v>6838</v>
      </c>
      <c r="C2858" t="s">
        <v>6839</v>
      </c>
      <c r="D2858" t="s">
        <v>245</v>
      </c>
      <c r="G2858" s="2">
        <v>41885</v>
      </c>
      <c r="H2858" s="2">
        <v>43100</v>
      </c>
      <c r="I2858" t="s">
        <v>226</v>
      </c>
      <c r="J2858" t="s">
        <v>211</v>
      </c>
      <c r="K2858" t="s">
        <v>6829</v>
      </c>
      <c r="L2858" t="s">
        <v>213</v>
      </c>
      <c r="O2858">
        <v>2688</v>
      </c>
      <c r="Q2858" s="2"/>
      <c r="S2858">
        <v>0</v>
      </c>
      <c r="T2858" t="s">
        <v>213</v>
      </c>
      <c r="W2858" t="s">
        <v>214</v>
      </c>
      <c r="X2858">
        <v>0</v>
      </c>
    </row>
    <row r="2859" spans="1:24" x14ac:dyDescent="0.25">
      <c r="A2859">
        <v>4128</v>
      </c>
      <c r="B2859" t="s">
        <v>6840</v>
      </c>
      <c r="C2859" t="s">
        <v>6841</v>
      </c>
      <c r="D2859" t="s">
        <v>412</v>
      </c>
      <c r="G2859" s="2">
        <v>41885</v>
      </c>
      <c r="H2859" s="2">
        <v>43100</v>
      </c>
      <c r="I2859" t="s">
        <v>226</v>
      </c>
      <c r="J2859" t="s">
        <v>211</v>
      </c>
      <c r="K2859" t="s">
        <v>6829</v>
      </c>
      <c r="L2859" t="s">
        <v>213</v>
      </c>
      <c r="O2859">
        <v>1465</v>
      </c>
      <c r="Q2859" s="2"/>
      <c r="S2859">
        <v>0</v>
      </c>
      <c r="T2859" t="s">
        <v>213</v>
      </c>
      <c r="W2859" t="s">
        <v>214</v>
      </c>
      <c r="X2859">
        <v>0</v>
      </c>
    </row>
    <row r="2860" spans="1:24" x14ac:dyDescent="0.25">
      <c r="A2860">
        <v>4235</v>
      </c>
      <c r="B2860" t="s">
        <v>6842</v>
      </c>
      <c r="C2860" t="s">
        <v>6843</v>
      </c>
      <c r="D2860" t="s">
        <v>241</v>
      </c>
      <c r="G2860" s="2">
        <v>41974</v>
      </c>
      <c r="H2860" s="2">
        <v>42216</v>
      </c>
      <c r="I2860" t="s">
        <v>226</v>
      </c>
      <c r="J2860" t="s">
        <v>211</v>
      </c>
      <c r="K2860" t="s">
        <v>6844</v>
      </c>
      <c r="L2860" t="s">
        <v>213</v>
      </c>
      <c r="O2860">
        <v>0</v>
      </c>
      <c r="P2860" t="s">
        <v>5494</v>
      </c>
      <c r="Q2860" s="2"/>
      <c r="S2860">
        <v>0</v>
      </c>
      <c r="T2860" t="s">
        <v>213</v>
      </c>
      <c r="W2860" t="s">
        <v>455</v>
      </c>
      <c r="X2860">
        <v>0</v>
      </c>
    </row>
    <row r="2861" spans="1:24" x14ac:dyDescent="0.25">
      <c r="A2861">
        <v>4236</v>
      </c>
      <c r="B2861" t="s">
        <v>6845</v>
      </c>
      <c r="C2861" t="s">
        <v>6846</v>
      </c>
      <c r="D2861" t="s">
        <v>245</v>
      </c>
      <c r="G2861" s="2">
        <v>41974</v>
      </c>
      <c r="H2861" s="2">
        <v>42216</v>
      </c>
      <c r="I2861" t="s">
        <v>226</v>
      </c>
      <c r="J2861" t="s">
        <v>211</v>
      </c>
      <c r="K2861" t="s">
        <v>6844</v>
      </c>
      <c r="L2861" t="s">
        <v>213</v>
      </c>
      <c r="O2861">
        <v>2629</v>
      </c>
      <c r="Q2861" s="2"/>
      <c r="S2861">
        <v>0</v>
      </c>
      <c r="T2861" t="s">
        <v>213</v>
      </c>
      <c r="W2861" t="s">
        <v>455</v>
      </c>
      <c r="X2861">
        <v>0</v>
      </c>
    </row>
    <row r="2862" spans="1:24" x14ac:dyDescent="0.25">
      <c r="A2862">
        <v>4237</v>
      </c>
      <c r="B2862" t="s">
        <v>6847</v>
      </c>
      <c r="C2862" t="s">
        <v>6848</v>
      </c>
      <c r="D2862" t="s">
        <v>412</v>
      </c>
      <c r="F2862" t="s">
        <v>6849</v>
      </c>
      <c r="G2862" s="2">
        <v>41974</v>
      </c>
      <c r="H2862" s="2">
        <v>42216</v>
      </c>
      <c r="I2862" t="s">
        <v>226</v>
      </c>
      <c r="J2862" t="s">
        <v>211</v>
      </c>
      <c r="K2862" t="s">
        <v>6844</v>
      </c>
      <c r="L2862" t="s">
        <v>213</v>
      </c>
      <c r="O2862">
        <v>3106</v>
      </c>
      <c r="Q2862" s="2"/>
      <c r="S2862">
        <v>0</v>
      </c>
      <c r="T2862" t="s">
        <v>213</v>
      </c>
      <c r="W2862" t="s">
        <v>455</v>
      </c>
      <c r="X2862">
        <v>0</v>
      </c>
    </row>
    <row r="2863" spans="1:24" x14ac:dyDescent="0.25">
      <c r="A2863">
        <v>4238</v>
      </c>
      <c r="B2863" t="s">
        <v>6850</v>
      </c>
      <c r="C2863" t="s">
        <v>6851</v>
      </c>
      <c r="D2863" t="s">
        <v>256</v>
      </c>
      <c r="G2863" s="2">
        <v>41974</v>
      </c>
      <c r="H2863" s="2">
        <v>42216</v>
      </c>
      <c r="I2863" t="s">
        <v>226</v>
      </c>
      <c r="J2863" t="s">
        <v>211</v>
      </c>
      <c r="K2863" t="s">
        <v>6844</v>
      </c>
      <c r="L2863" t="s">
        <v>213</v>
      </c>
      <c r="O2863">
        <v>0</v>
      </c>
      <c r="Q2863" s="2"/>
      <c r="S2863">
        <v>0</v>
      </c>
      <c r="T2863" t="s">
        <v>213</v>
      </c>
      <c r="W2863" t="s">
        <v>455</v>
      </c>
      <c r="X2863">
        <v>0</v>
      </c>
    </row>
    <row r="2864" spans="1:24" x14ac:dyDescent="0.25">
      <c r="A2864">
        <v>4239</v>
      </c>
      <c r="B2864" t="s">
        <v>6852</v>
      </c>
      <c r="C2864" t="s">
        <v>6853</v>
      </c>
      <c r="D2864" t="s">
        <v>251</v>
      </c>
      <c r="G2864" s="2">
        <v>41974</v>
      </c>
      <c r="H2864" s="2">
        <v>42216</v>
      </c>
      <c r="I2864" t="s">
        <v>226</v>
      </c>
      <c r="J2864" t="s">
        <v>211</v>
      </c>
      <c r="K2864" t="s">
        <v>6844</v>
      </c>
      <c r="L2864" t="s">
        <v>213</v>
      </c>
      <c r="O2864">
        <v>0</v>
      </c>
      <c r="Q2864" s="2"/>
      <c r="S2864">
        <v>0</v>
      </c>
      <c r="T2864" t="s">
        <v>213</v>
      </c>
      <c r="W2864" t="s">
        <v>455</v>
      </c>
      <c r="X2864">
        <v>0</v>
      </c>
    </row>
    <row r="2865" spans="1:24" x14ac:dyDescent="0.25">
      <c r="A2865">
        <v>4134</v>
      </c>
      <c r="B2865" t="s">
        <v>6854</v>
      </c>
      <c r="C2865" t="s">
        <v>6855</v>
      </c>
      <c r="D2865" t="s">
        <v>251</v>
      </c>
      <c r="G2865" s="2">
        <v>41885</v>
      </c>
      <c r="H2865" s="2">
        <v>43738</v>
      </c>
      <c r="I2865" t="s">
        <v>226</v>
      </c>
      <c r="J2865" t="s">
        <v>211</v>
      </c>
      <c r="K2865" t="s">
        <v>6856</v>
      </c>
      <c r="L2865" t="s">
        <v>213</v>
      </c>
      <c r="O2865">
        <v>0</v>
      </c>
      <c r="Q2865" s="2"/>
      <c r="S2865">
        <v>0</v>
      </c>
      <c r="T2865" t="s">
        <v>213</v>
      </c>
      <c r="W2865" t="s">
        <v>214</v>
      </c>
      <c r="X2865">
        <v>0</v>
      </c>
    </row>
    <row r="2866" spans="1:24" x14ac:dyDescent="0.25">
      <c r="A2866">
        <v>4135</v>
      </c>
      <c r="B2866" t="s">
        <v>6857</v>
      </c>
      <c r="C2866" t="s">
        <v>6858</v>
      </c>
      <c r="D2866" t="s">
        <v>245</v>
      </c>
      <c r="G2866" s="2">
        <v>41885</v>
      </c>
      <c r="H2866" s="2">
        <v>43738</v>
      </c>
      <c r="I2866" t="s">
        <v>226</v>
      </c>
      <c r="J2866" t="s">
        <v>211</v>
      </c>
      <c r="K2866" t="s">
        <v>6856</v>
      </c>
      <c r="L2866" t="s">
        <v>213</v>
      </c>
      <c r="O2866">
        <v>33</v>
      </c>
      <c r="Q2866" s="2"/>
      <c r="S2866">
        <v>0</v>
      </c>
      <c r="T2866" t="s">
        <v>213</v>
      </c>
      <c r="W2866" t="s">
        <v>214</v>
      </c>
      <c r="X2866">
        <v>0</v>
      </c>
    </row>
    <row r="2867" spans="1:24" x14ac:dyDescent="0.25">
      <c r="A2867">
        <v>4136</v>
      </c>
      <c r="B2867" t="s">
        <v>6859</v>
      </c>
      <c r="C2867" t="s">
        <v>6860</v>
      </c>
      <c r="D2867" t="s">
        <v>256</v>
      </c>
      <c r="G2867" s="2">
        <v>41885</v>
      </c>
      <c r="H2867" s="2">
        <v>43738</v>
      </c>
      <c r="I2867" t="s">
        <v>226</v>
      </c>
      <c r="J2867" t="s">
        <v>211</v>
      </c>
      <c r="K2867" t="s">
        <v>6856</v>
      </c>
      <c r="L2867" t="s">
        <v>213</v>
      </c>
      <c r="O2867">
        <v>0</v>
      </c>
      <c r="Q2867" s="2"/>
      <c r="S2867">
        <v>0</v>
      </c>
      <c r="T2867" t="s">
        <v>213</v>
      </c>
      <c r="W2867" t="s">
        <v>214</v>
      </c>
      <c r="X2867">
        <v>0</v>
      </c>
    </row>
    <row r="2868" spans="1:24" x14ac:dyDescent="0.25">
      <c r="A2868">
        <v>4137</v>
      </c>
      <c r="B2868" t="s">
        <v>6861</v>
      </c>
      <c r="C2868" t="s">
        <v>6862</v>
      </c>
      <c r="D2868" t="s">
        <v>210</v>
      </c>
      <c r="G2868" s="2">
        <v>41885</v>
      </c>
      <c r="H2868" s="2">
        <v>43738</v>
      </c>
      <c r="J2868" t="s">
        <v>211</v>
      </c>
      <c r="K2868" t="s">
        <v>6856</v>
      </c>
      <c r="L2868" t="s">
        <v>213</v>
      </c>
      <c r="O2868">
        <v>0</v>
      </c>
      <c r="Q2868" s="2"/>
      <c r="S2868">
        <v>0</v>
      </c>
      <c r="T2868" t="s">
        <v>213</v>
      </c>
      <c r="W2868" t="s">
        <v>214</v>
      </c>
      <c r="X2868">
        <v>0</v>
      </c>
    </row>
    <row r="2869" spans="1:24" x14ac:dyDescent="0.25">
      <c r="A2869">
        <v>4138</v>
      </c>
      <c r="B2869" t="s">
        <v>6863</v>
      </c>
      <c r="C2869" t="s">
        <v>6864</v>
      </c>
      <c r="D2869" t="s">
        <v>241</v>
      </c>
      <c r="G2869" s="2">
        <v>41885</v>
      </c>
      <c r="H2869" s="2">
        <v>43738</v>
      </c>
      <c r="I2869" t="s">
        <v>226</v>
      </c>
      <c r="J2869" t="s">
        <v>211</v>
      </c>
      <c r="K2869" t="s">
        <v>6856</v>
      </c>
      <c r="L2869" t="s">
        <v>213</v>
      </c>
      <c r="O2869">
        <v>0</v>
      </c>
      <c r="Q2869" s="2"/>
      <c r="S2869">
        <v>0</v>
      </c>
      <c r="T2869" t="s">
        <v>213</v>
      </c>
      <c r="W2869" t="s">
        <v>214</v>
      </c>
      <c r="X2869">
        <v>0</v>
      </c>
    </row>
    <row r="2870" spans="1:24" x14ac:dyDescent="0.25">
      <c r="A2870">
        <v>4161</v>
      </c>
      <c r="B2870" t="s">
        <v>6865</v>
      </c>
      <c r="C2870" t="s">
        <v>6866</v>
      </c>
      <c r="D2870" t="s">
        <v>210</v>
      </c>
      <c r="G2870" s="2">
        <v>41885</v>
      </c>
      <c r="H2870" s="2">
        <v>42004</v>
      </c>
      <c r="J2870" t="s">
        <v>211</v>
      </c>
      <c r="K2870" t="s">
        <v>6792</v>
      </c>
      <c r="L2870" t="s">
        <v>213</v>
      </c>
      <c r="O2870">
        <v>0</v>
      </c>
      <c r="Q2870" s="2"/>
      <c r="S2870">
        <v>0</v>
      </c>
      <c r="T2870" t="s">
        <v>213</v>
      </c>
      <c r="W2870" t="s">
        <v>214</v>
      </c>
      <c r="X2870">
        <v>0</v>
      </c>
    </row>
    <row r="2871" spans="1:24" x14ac:dyDescent="0.25">
      <c r="A2871">
        <v>4162</v>
      </c>
      <c r="B2871" t="s">
        <v>6867</v>
      </c>
      <c r="C2871" t="s">
        <v>6868</v>
      </c>
      <c r="D2871" t="s">
        <v>241</v>
      </c>
      <c r="G2871" s="2">
        <v>41885</v>
      </c>
      <c r="H2871" s="2">
        <v>42004</v>
      </c>
      <c r="I2871" t="s">
        <v>226</v>
      </c>
      <c r="J2871" t="s">
        <v>211</v>
      </c>
      <c r="K2871" t="s">
        <v>6792</v>
      </c>
      <c r="L2871" t="s">
        <v>213</v>
      </c>
      <c r="O2871">
        <v>0</v>
      </c>
      <c r="Q2871" s="2"/>
      <c r="S2871">
        <v>0</v>
      </c>
      <c r="T2871" t="s">
        <v>213</v>
      </c>
      <c r="W2871" t="s">
        <v>214</v>
      </c>
      <c r="X2871">
        <v>0</v>
      </c>
    </row>
    <row r="2872" spans="1:24" x14ac:dyDescent="0.25">
      <c r="A2872">
        <v>3024</v>
      </c>
      <c r="B2872" t="s">
        <v>6869</v>
      </c>
      <c r="C2872" t="s">
        <v>6870</v>
      </c>
      <c r="D2872" t="s">
        <v>251</v>
      </c>
      <c r="G2872" s="2">
        <v>46024</v>
      </c>
      <c r="H2872" s="2"/>
      <c r="I2872" t="s">
        <v>226</v>
      </c>
      <c r="J2872" t="s">
        <v>211</v>
      </c>
      <c r="K2872" t="s">
        <v>5796</v>
      </c>
      <c r="L2872" t="s">
        <v>213</v>
      </c>
      <c r="O2872">
        <v>0</v>
      </c>
      <c r="Q2872" s="2">
        <v>41245</v>
      </c>
      <c r="S2872">
        <v>0</v>
      </c>
      <c r="T2872" t="s">
        <v>213</v>
      </c>
      <c r="W2872" t="s">
        <v>214</v>
      </c>
      <c r="X2872">
        <v>0</v>
      </c>
    </row>
    <row r="2873" spans="1:24" x14ac:dyDescent="0.25">
      <c r="A2873">
        <v>4255</v>
      </c>
      <c r="B2873" t="s">
        <v>6871</v>
      </c>
      <c r="C2873" t="s">
        <v>6872</v>
      </c>
      <c r="D2873" t="s">
        <v>251</v>
      </c>
      <c r="G2873" s="2">
        <v>46024</v>
      </c>
      <c r="H2873" s="2"/>
      <c r="I2873" t="s">
        <v>226</v>
      </c>
      <c r="J2873" t="s">
        <v>211</v>
      </c>
      <c r="K2873" t="s">
        <v>6873</v>
      </c>
      <c r="L2873" t="s">
        <v>213</v>
      </c>
      <c r="O2873">
        <v>0</v>
      </c>
      <c r="Q2873" s="2">
        <v>41974</v>
      </c>
      <c r="S2873">
        <v>0</v>
      </c>
      <c r="T2873" t="s">
        <v>900</v>
      </c>
      <c r="W2873" t="s">
        <v>214</v>
      </c>
      <c r="X2873">
        <v>0</v>
      </c>
    </row>
    <row r="2874" spans="1:24" x14ac:dyDescent="0.25">
      <c r="A2874">
        <v>4256</v>
      </c>
      <c r="B2874" t="s">
        <v>6874</v>
      </c>
      <c r="C2874" t="s">
        <v>6875</v>
      </c>
      <c r="D2874" t="s">
        <v>245</v>
      </c>
      <c r="G2874" s="2">
        <v>46024</v>
      </c>
      <c r="H2874" s="2"/>
      <c r="I2874" t="s">
        <v>226</v>
      </c>
      <c r="J2874" t="s">
        <v>211</v>
      </c>
      <c r="K2874" t="s">
        <v>6873</v>
      </c>
      <c r="L2874" t="s">
        <v>213</v>
      </c>
      <c r="O2874">
        <v>2599</v>
      </c>
      <c r="Q2874" s="2">
        <v>42737</v>
      </c>
      <c r="S2874">
        <v>0</v>
      </c>
      <c r="T2874" t="s">
        <v>213</v>
      </c>
      <c r="W2874" t="s">
        <v>214</v>
      </c>
      <c r="X2874">
        <v>0</v>
      </c>
    </row>
    <row r="2875" spans="1:24" x14ac:dyDescent="0.25">
      <c r="A2875">
        <v>4257</v>
      </c>
      <c r="B2875" t="s">
        <v>6876</v>
      </c>
      <c r="C2875" t="s">
        <v>6877</v>
      </c>
      <c r="D2875" t="s">
        <v>256</v>
      </c>
      <c r="G2875" s="2">
        <v>46024</v>
      </c>
      <c r="H2875" s="2"/>
      <c r="I2875" t="s">
        <v>226</v>
      </c>
      <c r="J2875" t="s">
        <v>211</v>
      </c>
      <c r="K2875" t="s">
        <v>6873</v>
      </c>
      <c r="L2875" t="s">
        <v>213</v>
      </c>
      <c r="O2875">
        <v>0</v>
      </c>
      <c r="Q2875" s="2">
        <v>41974</v>
      </c>
      <c r="S2875">
        <v>0</v>
      </c>
      <c r="T2875" t="s">
        <v>900</v>
      </c>
      <c r="W2875" t="s">
        <v>214</v>
      </c>
      <c r="X2875">
        <v>0</v>
      </c>
    </row>
    <row r="2876" spans="1:24" x14ac:dyDescent="0.25">
      <c r="A2876">
        <v>4258</v>
      </c>
      <c r="B2876" t="s">
        <v>6878</v>
      </c>
      <c r="C2876" t="s">
        <v>6879</v>
      </c>
      <c r="D2876" t="s">
        <v>210</v>
      </c>
      <c r="G2876" s="2">
        <v>46024</v>
      </c>
      <c r="H2876" s="2"/>
      <c r="J2876" t="s">
        <v>211</v>
      </c>
      <c r="K2876" t="s">
        <v>6873</v>
      </c>
      <c r="L2876" t="s">
        <v>213</v>
      </c>
      <c r="O2876">
        <v>0</v>
      </c>
      <c r="Q2876" s="2">
        <v>41974</v>
      </c>
      <c r="S2876">
        <v>0</v>
      </c>
      <c r="T2876" t="s">
        <v>900</v>
      </c>
      <c r="W2876" t="s">
        <v>214</v>
      </c>
      <c r="X2876">
        <v>0</v>
      </c>
    </row>
    <row r="2877" spans="1:24" x14ac:dyDescent="0.25">
      <c r="A2877">
        <v>4259</v>
      </c>
      <c r="B2877" t="s">
        <v>6880</v>
      </c>
      <c r="C2877" t="s">
        <v>6881</v>
      </c>
      <c r="D2877" t="s">
        <v>241</v>
      </c>
      <c r="G2877" s="2">
        <v>46024</v>
      </c>
      <c r="H2877" s="2"/>
      <c r="I2877" t="s">
        <v>226</v>
      </c>
      <c r="J2877" t="s">
        <v>211</v>
      </c>
      <c r="K2877" t="s">
        <v>6873</v>
      </c>
      <c r="L2877" t="s">
        <v>213</v>
      </c>
      <c r="O2877">
        <v>0</v>
      </c>
      <c r="Q2877" s="2">
        <v>41974</v>
      </c>
      <c r="S2877">
        <v>0</v>
      </c>
      <c r="T2877" t="s">
        <v>900</v>
      </c>
      <c r="W2877" t="s">
        <v>214</v>
      </c>
      <c r="X2877">
        <v>0</v>
      </c>
    </row>
    <row r="2878" spans="1:24" x14ac:dyDescent="0.25">
      <c r="A2878">
        <v>4263</v>
      </c>
      <c r="B2878" t="s">
        <v>6882</v>
      </c>
      <c r="C2878" t="s">
        <v>6883</v>
      </c>
      <c r="D2878" t="s">
        <v>210</v>
      </c>
      <c r="G2878" s="2">
        <v>46024</v>
      </c>
      <c r="H2878" s="2"/>
      <c r="J2878" t="s">
        <v>211</v>
      </c>
      <c r="K2878" t="s">
        <v>6754</v>
      </c>
      <c r="L2878" t="s">
        <v>213</v>
      </c>
      <c r="O2878">
        <v>0</v>
      </c>
      <c r="Q2878" s="2">
        <v>41974</v>
      </c>
      <c r="S2878">
        <v>0</v>
      </c>
      <c r="T2878" t="s">
        <v>900</v>
      </c>
      <c r="W2878" t="s">
        <v>214</v>
      </c>
      <c r="X2878">
        <v>0</v>
      </c>
    </row>
    <row r="2879" spans="1:24" x14ac:dyDescent="0.25">
      <c r="A2879">
        <v>4264</v>
      </c>
      <c r="B2879" t="s">
        <v>6884</v>
      </c>
      <c r="C2879" t="s">
        <v>6885</v>
      </c>
      <c r="D2879" t="s">
        <v>241</v>
      </c>
      <c r="G2879" s="2">
        <v>46024</v>
      </c>
      <c r="H2879" s="2"/>
      <c r="I2879" t="s">
        <v>226</v>
      </c>
      <c r="J2879" t="s">
        <v>211</v>
      </c>
      <c r="K2879" t="s">
        <v>6754</v>
      </c>
      <c r="L2879" t="s">
        <v>213</v>
      </c>
      <c r="O2879">
        <v>0</v>
      </c>
      <c r="Q2879" s="2">
        <v>41974</v>
      </c>
      <c r="S2879">
        <v>0</v>
      </c>
      <c r="T2879" t="s">
        <v>900</v>
      </c>
      <c r="W2879" t="s">
        <v>214</v>
      </c>
      <c r="X2879">
        <v>0</v>
      </c>
    </row>
    <row r="2880" spans="1:24" x14ac:dyDescent="0.25">
      <c r="A2880">
        <v>4307</v>
      </c>
      <c r="B2880" t="s">
        <v>6886</v>
      </c>
      <c r="C2880" t="s">
        <v>6887</v>
      </c>
      <c r="D2880" t="s">
        <v>210</v>
      </c>
      <c r="G2880" s="2">
        <v>41974</v>
      </c>
      <c r="H2880" s="2">
        <v>43069</v>
      </c>
      <c r="J2880" t="s">
        <v>211</v>
      </c>
      <c r="K2880" t="s">
        <v>6888</v>
      </c>
      <c r="L2880" t="s">
        <v>213</v>
      </c>
      <c r="O2880">
        <v>0</v>
      </c>
      <c r="Q2880" s="2"/>
      <c r="S2880">
        <v>0</v>
      </c>
      <c r="T2880" t="s">
        <v>213</v>
      </c>
      <c r="W2880" t="s">
        <v>214</v>
      </c>
      <c r="X2880">
        <v>0</v>
      </c>
    </row>
    <row r="2881" spans="1:24" x14ac:dyDescent="0.25">
      <c r="A2881">
        <v>4308</v>
      </c>
      <c r="B2881" t="s">
        <v>6889</v>
      </c>
      <c r="C2881" t="s">
        <v>6890</v>
      </c>
      <c r="D2881" t="s">
        <v>248</v>
      </c>
      <c r="G2881" s="2">
        <v>41974</v>
      </c>
      <c r="H2881" s="2">
        <v>43069</v>
      </c>
      <c r="I2881" t="s">
        <v>226</v>
      </c>
      <c r="J2881" t="s">
        <v>211</v>
      </c>
      <c r="K2881" t="s">
        <v>6888</v>
      </c>
      <c r="L2881" t="s">
        <v>213</v>
      </c>
      <c r="O2881">
        <v>0</v>
      </c>
      <c r="Q2881" s="2"/>
      <c r="S2881">
        <v>0</v>
      </c>
      <c r="T2881" t="s">
        <v>213</v>
      </c>
      <c r="W2881" t="s">
        <v>214</v>
      </c>
      <c r="X2881">
        <v>0</v>
      </c>
    </row>
    <row r="2882" spans="1:24" x14ac:dyDescent="0.25">
      <c r="A2882">
        <v>4309</v>
      </c>
      <c r="B2882" t="s">
        <v>6891</v>
      </c>
      <c r="C2882" t="s">
        <v>6892</v>
      </c>
      <c r="D2882" t="s">
        <v>251</v>
      </c>
      <c r="G2882" s="2">
        <v>41974</v>
      </c>
      <c r="H2882" s="2">
        <v>43069</v>
      </c>
      <c r="I2882" t="s">
        <v>226</v>
      </c>
      <c r="J2882" t="s">
        <v>211</v>
      </c>
      <c r="K2882" t="s">
        <v>6888</v>
      </c>
      <c r="L2882" t="s">
        <v>213</v>
      </c>
      <c r="O2882">
        <v>0</v>
      </c>
      <c r="Q2882" s="2"/>
      <c r="S2882">
        <v>0</v>
      </c>
      <c r="T2882" t="s">
        <v>213</v>
      </c>
      <c r="W2882" t="s">
        <v>214</v>
      </c>
      <c r="X2882">
        <v>0</v>
      </c>
    </row>
    <row r="2883" spans="1:24" x14ac:dyDescent="0.25">
      <c r="A2883">
        <v>4310</v>
      </c>
      <c r="B2883" t="s">
        <v>6893</v>
      </c>
      <c r="C2883" t="s">
        <v>6894</v>
      </c>
      <c r="D2883" t="s">
        <v>256</v>
      </c>
      <c r="G2883" s="2">
        <v>41974</v>
      </c>
      <c r="H2883" s="2">
        <v>43069</v>
      </c>
      <c r="I2883" t="s">
        <v>226</v>
      </c>
      <c r="J2883" t="s">
        <v>211</v>
      </c>
      <c r="K2883" t="s">
        <v>6888</v>
      </c>
      <c r="L2883" t="s">
        <v>213</v>
      </c>
      <c r="O2883">
        <v>0</v>
      </c>
      <c r="Q2883" s="2"/>
      <c r="S2883">
        <v>0</v>
      </c>
      <c r="T2883" t="s">
        <v>213</v>
      </c>
      <c r="W2883" t="s">
        <v>214</v>
      </c>
      <c r="X2883">
        <v>0</v>
      </c>
    </row>
    <row r="2884" spans="1:24" x14ac:dyDescent="0.25">
      <c r="A2884">
        <v>915</v>
      </c>
      <c r="B2884" t="s">
        <v>6895</v>
      </c>
      <c r="C2884" t="s">
        <v>6896</v>
      </c>
      <c r="D2884" t="s">
        <v>248</v>
      </c>
      <c r="G2884" s="2">
        <v>38169</v>
      </c>
      <c r="H2884" s="2">
        <v>41729</v>
      </c>
      <c r="I2884" t="s">
        <v>226</v>
      </c>
      <c r="J2884" t="s">
        <v>211</v>
      </c>
      <c r="K2884" t="s">
        <v>271</v>
      </c>
      <c r="L2884" t="s">
        <v>213</v>
      </c>
      <c r="O2884">
        <v>0</v>
      </c>
      <c r="Q2884" s="2"/>
      <c r="S2884">
        <v>0</v>
      </c>
      <c r="T2884" t="s">
        <v>213</v>
      </c>
      <c r="W2884" t="s">
        <v>214</v>
      </c>
      <c r="X2884">
        <v>0</v>
      </c>
    </row>
    <row r="2885" spans="1:24" x14ac:dyDescent="0.25">
      <c r="A2885">
        <v>4312</v>
      </c>
      <c r="B2885" t="s">
        <v>6897</v>
      </c>
      <c r="C2885" t="s">
        <v>6898</v>
      </c>
      <c r="D2885" t="s">
        <v>241</v>
      </c>
      <c r="G2885" s="2">
        <v>41974</v>
      </c>
      <c r="H2885" s="2">
        <v>43069</v>
      </c>
      <c r="I2885" t="s">
        <v>226</v>
      </c>
      <c r="J2885" t="s">
        <v>211</v>
      </c>
      <c r="K2885" t="s">
        <v>6888</v>
      </c>
      <c r="L2885" t="s">
        <v>213</v>
      </c>
      <c r="O2885">
        <v>0</v>
      </c>
      <c r="Q2885" s="2"/>
      <c r="S2885">
        <v>0</v>
      </c>
      <c r="T2885" t="s">
        <v>213</v>
      </c>
      <c r="W2885" t="s">
        <v>214</v>
      </c>
      <c r="X2885">
        <v>0</v>
      </c>
    </row>
    <row r="2886" spans="1:24" x14ac:dyDescent="0.25">
      <c r="A2886">
        <v>4313</v>
      </c>
      <c r="B2886" t="s">
        <v>6899</v>
      </c>
      <c r="C2886" t="s">
        <v>6900</v>
      </c>
      <c r="D2886" t="s">
        <v>232</v>
      </c>
      <c r="G2886" s="2">
        <v>41974</v>
      </c>
      <c r="H2886" s="2">
        <v>43069</v>
      </c>
      <c r="I2886" t="s">
        <v>226</v>
      </c>
      <c r="J2886" t="s">
        <v>211</v>
      </c>
      <c r="K2886" t="s">
        <v>6888</v>
      </c>
      <c r="L2886" t="s">
        <v>213</v>
      </c>
      <c r="O2886">
        <v>0</v>
      </c>
      <c r="Q2886" s="2"/>
      <c r="S2886">
        <v>0</v>
      </c>
      <c r="T2886" t="s">
        <v>213</v>
      </c>
      <c r="W2886" t="s">
        <v>214</v>
      </c>
      <c r="X2886">
        <v>0</v>
      </c>
    </row>
    <row r="2887" spans="1:24" x14ac:dyDescent="0.25">
      <c r="A2887">
        <v>4314</v>
      </c>
      <c r="B2887" t="s">
        <v>6901</v>
      </c>
      <c r="C2887" t="s">
        <v>6902</v>
      </c>
      <c r="D2887" t="s">
        <v>633</v>
      </c>
      <c r="G2887" s="2">
        <v>41974</v>
      </c>
      <c r="H2887" s="2">
        <v>43069</v>
      </c>
      <c r="I2887" t="s">
        <v>218</v>
      </c>
      <c r="J2887" t="s">
        <v>211</v>
      </c>
      <c r="K2887" t="s">
        <v>6888</v>
      </c>
      <c r="L2887" t="s">
        <v>213</v>
      </c>
      <c r="O2887">
        <v>0</v>
      </c>
      <c r="Q2887" s="2"/>
      <c r="S2887">
        <v>0</v>
      </c>
      <c r="T2887" t="s">
        <v>213</v>
      </c>
      <c r="W2887" t="s">
        <v>214</v>
      </c>
      <c r="X2887">
        <v>0</v>
      </c>
    </row>
    <row r="2888" spans="1:24" x14ac:dyDescent="0.25">
      <c r="A2888">
        <v>4315</v>
      </c>
      <c r="B2888" t="s">
        <v>6903</v>
      </c>
      <c r="C2888" t="s">
        <v>6904</v>
      </c>
      <c r="D2888" t="s">
        <v>333</v>
      </c>
      <c r="G2888" s="2">
        <v>41974</v>
      </c>
      <c r="H2888" s="2">
        <v>43069</v>
      </c>
      <c r="I2888" t="s">
        <v>226</v>
      </c>
      <c r="J2888" t="s">
        <v>211</v>
      </c>
      <c r="K2888" t="s">
        <v>6888</v>
      </c>
      <c r="L2888" t="s">
        <v>213</v>
      </c>
      <c r="O2888">
        <v>0</v>
      </c>
      <c r="Q2888" s="2"/>
      <c r="S2888">
        <v>0</v>
      </c>
      <c r="T2888" t="s">
        <v>213</v>
      </c>
      <c r="W2888" t="s">
        <v>214</v>
      </c>
      <c r="X2888">
        <v>0</v>
      </c>
    </row>
    <row r="2889" spans="1:24" x14ac:dyDescent="0.25">
      <c r="A2889">
        <v>4316</v>
      </c>
      <c r="B2889" t="s">
        <v>6905</v>
      </c>
      <c r="C2889" t="s">
        <v>6906</v>
      </c>
      <c r="D2889" t="s">
        <v>338</v>
      </c>
      <c r="G2889" s="2">
        <v>41974</v>
      </c>
      <c r="H2889" s="2">
        <v>43069</v>
      </c>
      <c r="I2889" t="s">
        <v>226</v>
      </c>
      <c r="J2889" t="s">
        <v>211</v>
      </c>
      <c r="K2889" t="s">
        <v>6888</v>
      </c>
      <c r="L2889" t="s">
        <v>213</v>
      </c>
      <c r="O2889">
        <v>0</v>
      </c>
      <c r="Q2889" s="2"/>
      <c r="S2889">
        <v>0</v>
      </c>
      <c r="T2889" t="s">
        <v>213</v>
      </c>
      <c r="W2889" t="s">
        <v>214</v>
      </c>
      <c r="X2889">
        <v>0</v>
      </c>
    </row>
    <row r="2890" spans="1:24" x14ac:dyDescent="0.25">
      <c r="A2890">
        <v>4317</v>
      </c>
      <c r="B2890" t="s">
        <v>6907</v>
      </c>
      <c r="C2890" t="s">
        <v>6908</v>
      </c>
      <c r="D2890" t="s">
        <v>222</v>
      </c>
      <c r="G2890" s="2">
        <v>41974</v>
      </c>
      <c r="H2890" s="2">
        <v>43069</v>
      </c>
      <c r="I2890" t="s">
        <v>218</v>
      </c>
      <c r="J2890" t="s">
        <v>211</v>
      </c>
      <c r="K2890" t="s">
        <v>6888</v>
      </c>
      <c r="L2890" t="s">
        <v>213</v>
      </c>
      <c r="O2890">
        <v>0</v>
      </c>
      <c r="Q2890" s="2"/>
      <c r="S2890">
        <v>0</v>
      </c>
      <c r="T2890" t="s">
        <v>213</v>
      </c>
      <c r="W2890" t="s">
        <v>214</v>
      </c>
      <c r="X2890">
        <v>0</v>
      </c>
    </row>
    <row r="2891" spans="1:24" x14ac:dyDescent="0.25">
      <c r="A2891">
        <v>4318</v>
      </c>
      <c r="B2891" t="s">
        <v>6909</v>
      </c>
      <c r="C2891" t="s">
        <v>6910</v>
      </c>
      <c r="D2891" t="s">
        <v>225</v>
      </c>
      <c r="F2891" t="s">
        <v>424</v>
      </c>
      <c r="G2891" s="2">
        <v>41974</v>
      </c>
      <c r="H2891" s="2">
        <v>43069</v>
      </c>
      <c r="I2891" t="s">
        <v>226</v>
      </c>
      <c r="J2891" t="s">
        <v>211</v>
      </c>
      <c r="K2891" t="s">
        <v>6888</v>
      </c>
      <c r="L2891" t="s">
        <v>213</v>
      </c>
      <c r="O2891">
        <v>38</v>
      </c>
      <c r="Q2891" s="2"/>
      <c r="S2891">
        <v>0</v>
      </c>
      <c r="T2891" t="s">
        <v>213</v>
      </c>
      <c r="W2891" t="s">
        <v>214</v>
      </c>
      <c r="X2891">
        <v>0</v>
      </c>
    </row>
    <row r="2892" spans="1:24" x14ac:dyDescent="0.25">
      <c r="A2892">
        <v>4319</v>
      </c>
      <c r="B2892" t="s">
        <v>6911</v>
      </c>
      <c r="C2892" t="s">
        <v>6912</v>
      </c>
      <c r="D2892" t="s">
        <v>229</v>
      </c>
      <c r="G2892" s="2">
        <v>41974</v>
      </c>
      <c r="H2892" s="2">
        <v>43069</v>
      </c>
      <c r="I2892" t="s">
        <v>226</v>
      </c>
      <c r="J2892" t="s">
        <v>211</v>
      </c>
      <c r="K2892" t="s">
        <v>6888</v>
      </c>
      <c r="L2892" t="s">
        <v>213</v>
      </c>
      <c r="O2892">
        <v>0</v>
      </c>
      <c r="Q2892" s="2"/>
      <c r="S2892">
        <v>0</v>
      </c>
      <c r="T2892" t="s">
        <v>213</v>
      </c>
      <c r="W2892" t="s">
        <v>214</v>
      </c>
      <c r="X2892">
        <v>0</v>
      </c>
    </row>
    <row r="2893" spans="1:24" x14ac:dyDescent="0.25">
      <c r="A2893">
        <v>4320</v>
      </c>
      <c r="B2893" t="s">
        <v>6913</v>
      </c>
      <c r="C2893" t="s">
        <v>6914</v>
      </c>
      <c r="D2893" t="s">
        <v>235</v>
      </c>
      <c r="G2893" s="2">
        <v>41974</v>
      </c>
      <c r="H2893" s="2">
        <v>43069</v>
      </c>
      <c r="I2893" t="s">
        <v>218</v>
      </c>
      <c r="J2893" t="s">
        <v>211</v>
      </c>
      <c r="K2893" t="s">
        <v>6888</v>
      </c>
      <c r="L2893" t="s">
        <v>213</v>
      </c>
      <c r="O2893">
        <v>0</v>
      </c>
      <c r="Q2893" s="2"/>
      <c r="S2893">
        <v>0</v>
      </c>
      <c r="T2893" t="s">
        <v>213</v>
      </c>
      <c r="W2893" t="s">
        <v>214</v>
      </c>
      <c r="X2893">
        <v>0</v>
      </c>
    </row>
    <row r="2894" spans="1:24" x14ac:dyDescent="0.25">
      <c r="A2894">
        <v>4321</v>
      </c>
      <c r="B2894" t="s">
        <v>6915</v>
      </c>
      <c r="C2894" t="s">
        <v>6916</v>
      </c>
      <c r="D2894" t="s">
        <v>238</v>
      </c>
      <c r="G2894" s="2">
        <v>41974</v>
      </c>
      <c r="H2894" s="2">
        <v>43069</v>
      </c>
      <c r="I2894" t="s">
        <v>218</v>
      </c>
      <c r="J2894" t="s">
        <v>211</v>
      </c>
      <c r="K2894" t="s">
        <v>6888</v>
      </c>
      <c r="L2894" t="s">
        <v>213</v>
      </c>
      <c r="O2894">
        <v>8</v>
      </c>
      <c r="Q2894" s="2"/>
      <c r="S2894">
        <v>0</v>
      </c>
      <c r="T2894" t="s">
        <v>213</v>
      </c>
      <c r="W2894" t="s">
        <v>214</v>
      </c>
      <c r="X2894">
        <v>0</v>
      </c>
    </row>
    <row r="2895" spans="1:24" x14ac:dyDescent="0.25">
      <c r="A2895">
        <v>4322</v>
      </c>
      <c r="B2895" t="s">
        <v>6917</v>
      </c>
      <c r="C2895" t="s">
        <v>6918</v>
      </c>
      <c r="D2895" t="s">
        <v>356</v>
      </c>
      <c r="G2895" s="2">
        <v>41974</v>
      </c>
      <c r="H2895" s="2">
        <v>43069</v>
      </c>
      <c r="I2895" t="s">
        <v>218</v>
      </c>
      <c r="J2895" t="s">
        <v>211</v>
      </c>
      <c r="K2895" t="s">
        <v>6888</v>
      </c>
      <c r="L2895" t="s">
        <v>213</v>
      </c>
      <c r="O2895">
        <v>1044</v>
      </c>
      <c r="Q2895" s="2"/>
      <c r="S2895">
        <v>0</v>
      </c>
      <c r="T2895" t="s">
        <v>213</v>
      </c>
      <c r="W2895" t="s">
        <v>214</v>
      </c>
      <c r="X2895">
        <v>0</v>
      </c>
    </row>
    <row r="2896" spans="1:24" x14ac:dyDescent="0.25">
      <c r="A2896">
        <v>4323</v>
      </c>
      <c r="B2896" t="s">
        <v>6919</v>
      </c>
      <c r="C2896" t="s">
        <v>6920</v>
      </c>
      <c r="D2896" t="s">
        <v>630</v>
      </c>
      <c r="G2896" s="2">
        <v>41974</v>
      </c>
      <c r="H2896" s="2">
        <v>43069</v>
      </c>
      <c r="I2896" t="s">
        <v>218</v>
      </c>
      <c r="J2896" t="s">
        <v>211</v>
      </c>
      <c r="K2896" t="s">
        <v>6888</v>
      </c>
      <c r="L2896" t="s">
        <v>213</v>
      </c>
      <c r="O2896">
        <v>0</v>
      </c>
      <c r="Q2896" s="2"/>
      <c r="S2896">
        <v>0</v>
      </c>
      <c r="T2896" t="s">
        <v>213</v>
      </c>
      <c r="W2896" t="s">
        <v>214</v>
      </c>
      <c r="X2896">
        <v>0</v>
      </c>
    </row>
    <row r="2897" spans="1:24" x14ac:dyDescent="0.25">
      <c r="A2897">
        <v>4324</v>
      </c>
      <c r="B2897" t="s">
        <v>6921</v>
      </c>
      <c r="C2897" t="s">
        <v>6922</v>
      </c>
      <c r="D2897" t="s">
        <v>294</v>
      </c>
      <c r="G2897" s="2">
        <v>41974</v>
      </c>
      <c r="H2897" s="2">
        <v>43069</v>
      </c>
      <c r="I2897" t="s">
        <v>226</v>
      </c>
      <c r="J2897" t="s">
        <v>211</v>
      </c>
      <c r="K2897" t="s">
        <v>6888</v>
      </c>
      <c r="L2897" t="s">
        <v>213</v>
      </c>
      <c r="O2897">
        <v>0</v>
      </c>
      <c r="Q2897" s="2"/>
      <c r="S2897">
        <v>0</v>
      </c>
      <c r="T2897" t="s">
        <v>213</v>
      </c>
      <c r="W2897" t="s">
        <v>214</v>
      </c>
      <c r="X2897">
        <v>0</v>
      </c>
    </row>
    <row r="2898" spans="1:24" x14ac:dyDescent="0.25">
      <c r="A2898">
        <v>4325</v>
      </c>
      <c r="B2898" t="s">
        <v>6923</v>
      </c>
      <c r="C2898" t="s">
        <v>6924</v>
      </c>
      <c r="D2898" t="s">
        <v>314</v>
      </c>
      <c r="G2898" s="2">
        <v>41974</v>
      </c>
      <c r="H2898" s="2">
        <v>43069</v>
      </c>
      <c r="I2898" t="s">
        <v>226</v>
      </c>
      <c r="J2898" t="s">
        <v>211</v>
      </c>
      <c r="K2898" t="s">
        <v>6888</v>
      </c>
      <c r="L2898" t="s">
        <v>213</v>
      </c>
      <c r="O2898">
        <v>11</v>
      </c>
      <c r="Q2898" s="2"/>
      <c r="S2898">
        <v>0</v>
      </c>
      <c r="T2898" t="s">
        <v>213</v>
      </c>
      <c r="W2898" t="s">
        <v>214</v>
      </c>
      <c r="X2898">
        <v>0</v>
      </c>
    </row>
    <row r="2899" spans="1:24" x14ac:dyDescent="0.25">
      <c r="A2899">
        <v>4326</v>
      </c>
      <c r="B2899" t="s">
        <v>6925</v>
      </c>
      <c r="C2899" t="s">
        <v>6926</v>
      </c>
      <c r="D2899" t="s">
        <v>303</v>
      </c>
      <c r="G2899" s="2">
        <v>41974</v>
      </c>
      <c r="H2899" s="2">
        <v>43069</v>
      </c>
      <c r="I2899" t="s">
        <v>226</v>
      </c>
      <c r="J2899" t="s">
        <v>211</v>
      </c>
      <c r="K2899" t="s">
        <v>6888</v>
      </c>
      <c r="L2899" t="s">
        <v>213</v>
      </c>
      <c r="O2899">
        <v>0</v>
      </c>
      <c r="Q2899" s="2"/>
      <c r="S2899">
        <v>0</v>
      </c>
      <c r="T2899" t="s">
        <v>213</v>
      </c>
      <c r="W2899" t="s">
        <v>214</v>
      </c>
      <c r="X2899">
        <v>0</v>
      </c>
    </row>
    <row r="2900" spans="1:24" x14ac:dyDescent="0.25">
      <c r="A2900">
        <v>4327</v>
      </c>
      <c r="B2900" t="s">
        <v>6927</v>
      </c>
      <c r="C2900" t="s">
        <v>6928</v>
      </c>
      <c r="D2900" t="s">
        <v>656</v>
      </c>
      <c r="G2900" s="2">
        <v>41974</v>
      </c>
      <c r="H2900" s="2">
        <v>43069</v>
      </c>
      <c r="I2900" t="s">
        <v>226</v>
      </c>
      <c r="J2900" t="s">
        <v>211</v>
      </c>
      <c r="K2900" t="s">
        <v>6888</v>
      </c>
      <c r="L2900" t="s">
        <v>213</v>
      </c>
      <c r="O2900">
        <v>0</v>
      </c>
      <c r="Q2900" s="2"/>
      <c r="S2900">
        <v>0</v>
      </c>
      <c r="T2900" t="s">
        <v>213</v>
      </c>
      <c r="W2900" t="s">
        <v>214</v>
      </c>
      <c r="X2900">
        <v>0</v>
      </c>
    </row>
    <row r="2901" spans="1:24" x14ac:dyDescent="0.25">
      <c r="A2901">
        <v>4328</v>
      </c>
      <c r="B2901" t="s">
        <v>6929</v>
      </c>
      <c r="C2901" t="s">
        <v>6930</v>
      </c>
      <c r="D2901" t="s">
        <v>297</v>
      </c>
      <c r="G2901" s="2">
        <v>41974</v>
      </c>
      <c r="H2901" s="2">
        <v>43069</v>
      </c>
      <c r="I2901" t="s">
        <v>226</v>
      </c>
      <c r="J2901" t="s">
        <v>211</v>
      </c>
      <c r="K2901" t="s">
        <v>6888</v>
      </c>
      <c r="L2901" t="s">
        <v>213</v>
      </c>
      <c r="O2901">
        <v>0</v>
      </c>
      <c r="Q2901" s="2"/>
      <c r="S2901">
        <v>0</v>
      </c>
      <c r="T2901" t="s">
        <v>213</v>
      </c>
      <c r="W2901" t="s">
        <v>214</v>
      </c>
      <c r="X2901">
        <v>0</v>
      </c>
    </row>
    <row r="2902" spans="1:24" x14ac:dyDescent="0.25">
      <c r="A2902">
        <v>4329</v>
      </c>
      <c r="B2902" t="s">
        <v>6931</v>
      </c>
      <c r="C2902" t="s">
        <v>6932</v>
      </c>
      <c r="D2902" t="s">
        <v>311</v>
      </c>
      <c r="G2902" s="2">
        <v>41974</v>
      </c>
      <c r="H2902" s="2">
        <v>43069</v>
      </c>
      <c r="I2902" t="s">
        <v>226</v>
      </c>
      <c r="J2902" t="s">
        <v>211</v>
      </c>
      <c r="K2902" t="s">
        <v>6888</v>
      </c>
      <c r="L2902" t="s">
        <v>213</v>
      </c>
      <c r="O2902">
        <v>1514</v>
      </c>
      <c r="Q2902" s="2"/>
      <c r="S2902">
        <v>0</v>
      </c>
      <c r="T2902" t="s">
        <v>213</v>
      </c>
      <c r="W2902" t="s">
        <v>214</v>
      </c>
      <c r="X2902">
        <v>0</v>
      </c>
    </row>
    <row r="2903" spans="1:24" x14ac:dyDescent="0.25">
      <c r="A2903">
        <v>4330</v>
      </c>
      <c r="B2903" t="s">
        <v>6933</v>
      </c>
      <c r="C2903" t="s">
        <v>6934</v>
      </c>
      <c r="D2903" t="s">
        <v>245</v>
      </c>
      <c r="G2903" s="2">
        <v>41974</v>
      </c>
      <c r="H2903" s="2">
        <v>43069</v>
      </c>
      <c r="I2903" t="s">
        <v>226</v>
      </c>
      <c r="J2903" t="s">
        <v>211</v>
      </c>
      <c r="K2903" t="s">
        <v>6888</v>
      </c>
      <c r="L2903" t="s">
        <v>213</v>
      </c>
      <c r="O2903">
        <v>1460</v>
      </c>
      <c r="Q2903" s="2"/>
      <c r="S2903">
        <v>0</v>
      </c>
      <c r="T2903" t="s">
        <v>213</v>
      </c>
      <c r="W2903" t="s">
        <v>214</v>
      </c>
      <c r="X2903">
        <v>0</v>
      </c>
    </row>
    <row r="2904" spans="1:24" x14ac:dyDescent="0.25">
      <c r="A2904">
        <v>4331</v>
      </c>
      <c r="B2904" t="s">
        <v>6935</v>
      </c>
      <c r="C2904" t="s">
        <v>6936</v>
      </c>
      <c r="D2904" t="s">
        <v>412</v>
      </c>
      <c r="G2904" s="2">
        <v>41974</v>
      </c>
      <c r="H2904" s="2">
        <v>43069</v>
      </c>
      <c r="I2904" t="s">
        <v>226</v>
      </c>
      <c r="J2904" t="s">
        <v>211</v>
      </c>
      <c r="K2904" t="s">
        <v>6888</v>
      </c>
      <c r="L2904" t="s">
        <v>213</v>
      </c>
      <c r="O2904">
        <v>28</v>
      </c>
      <c r="Q2904" s="2"/>
      <c r="S2904">
        <v>0</v>
      </c>
      <c r="T2904" t="s">
        <v>213</v>
      </c>
      <c r="W2904" t="s">
        <v>214</v>
      </c>
      <c r="X2904">
        <v>0</v>
      </c>
    </row>
    <row r="2905" spans="1:24" x14ac:dyDescent="0.25">
      <c r="A2905">
        <v>4458</v>
      </c>
      <c r="B2905" t="s">
        <v>6937</v>
      </c>
      <c r="C2905" t="s">
        <v>6938</v>
      </c>
      <c r="D2905" t="s">
        <v>343</v>
      </c>
      <c r="F2905" t="s">
        <v>6939</v>
      </c>
      <c r="G2905" s="2">
        <v>37408</v>
      </c>
      <c r="H2905" s="2"/>
      <c r="J2905" t="s">
        <v>2278</v>
      </c>
      <c r="K2905" t="s">
        <v>405</v>
      </c>
      <c r="L2905" t="s">
        <v>213</v>
      </c>
      <c r="M2905" t="s">
        <v>2121</v>
      </c>
      <c r="O2905">
        <v>0</v>
      </c>
      <c r="Q2905" s="2"/>
      <c r="S2905">
        <v>0</v>
      </c>
      <c r="T2905" t="s">
        <v>900</v>
      </c>
      <c r="W2905" t="s">
        <v>214</v>
      </c>
      <c r="X2905">
        <v>0</v>
      </c>
    </row>
    <row r="2906" spans="1:24" x14ac:dyDescent="0.25">
      <c r="A2906">
        <v>4459</v>
      </c>
      <c r="B2906" t="s">
        <v>6940</v>
      </c>
      <c r="C2906" t="s">
        <v>6941</v>
      </c>
      <c r="D2906" t="s">
        <v>343</v>
      </c>
      <c r="F2906" t="s">
        <v>936</v>
      </c>
      <c r="G2906" s="2">
        <v>39356</v>
      </c>
      <c r="H2906" s="2"/>
      <c r="J2906" t="s">
        <v>2278</v>
      </c>
      <c r="K2906" t="s">
        <v>405</v>
      </c>
      <c r="L2906" t="s">
        <v>213</v>
      </c>
      <c r="M2906" t="s">
        <v>937</v>
      </c>
      <c r="O2906">
        <v>0</v>
      </c>
      <c r="Q2906" s="2"/>
      <c r="S2906">
        <v>0</v>
      </c>
      <c r="T2906" t="s">
        <v>900</v>
      </c>
      <c r="W2906" t="s">
        <v>214</v>
      </c>
      <c r="X2906">
        <v>0</v>
      </c>
    </row>
    <row r="2907" spans="1:24" x14ac:dyDescent="0.25">
      <c r="A2907">
        <v>4457</v>
      </c>
      <c r="B2907" t="s">
        <v>6942</v>
      </c>
      <c r="C2907" t="s">
        <v>6943</v>
      </c>
      <c r="D2907" t="s">
        <v>245</v>
      </c>
      <c r="G2907" s="2">
        <v>42005</v>
      </c>
      <c r="H2907" s="2">
        <v>44255</v>
      </c>
      <c r="I2907" t="s">
        <v>226</v>
      </c>
      <c r="J2907" t="s">
        <v>211</v>
      </c>
      <c r="K2907" t="s">
        <v>6944</v>
      </c>
      <c r="L2907" t="s">
        <v>213</v>
      </c>
      <c r="O2907">
        <v>33</v>
      </c>
      <c r="Q2907" s="2"/>
      <c r="S2907">
        <v>0</v>
      </c>
      <c r="T2907" t="s">
        <v>213</v>
      </c>
      <c r="W2907" t="s">
        <v>214</v>
      </c>
      <c r="X2907">
        <v>0</v>
      </c>
    </row>
    <row r="2908" spans="1:24" x14ac:dyDescent="0.25">
      <c r="A2908">
        <v>4401</v>
      </c>
      <c r="B2908" t="s">
        <v>6945</v>
      </c>
      <c r="C2908" t="s">
        <v>6946</v>
      </c>
      <c r="D2908" t="s">
        <v>251</v>
      </c>
      <c r="G2908" s="2">
        <v>42005</v>
      </c>
      <c r="H2908" s="2">
        <v>42736</v>
      </c>
      <c r="I2908" t="s">
        <v>226</v>
      </c>
      <c r="J2908" t="s">
        <v>211</v>
      </c>
      <c r="K2908" t="s">
        <v>6947</v>
      </c>
      <c r="L2908" t="s">
        <v>213</v>
      </c>
      <c r="O2908">
        <v>0</v>
      </c>
      <c r="Q2908" s="2"/>
      <c r="S2908">
        <v>0</v>
      </c>
      <c r="T2908" t="s">
        <v>213</v>
      </c>
      <c r="W2908" t="s">
        <v>214</v>
      </c>
      <c r="X2908">
        <v>0</v>
      </c>
    </row>
    <row r="2909" spans="1:24" x14ac:dyDescent="0.25">
      <c r="A2909">
        <v>4337</v>
      </c>
      <c r="B2909" t="s">
        <v>6948</v>
      </c>
      <c r="C2909" t="s">
        <v>6949</v>
      </c>
      <c r="D2909" t="s">
        <v>720</v>
      </c>
      <c r="F2909" t="s">
        <v>6359</v>
      </c>
      <c r="G2909" s="2">
        <v>41974</v>
      </c>
      <c r="H2909" s="2">
        <v>43069</v>
      </c>
      <c r="I2909" t="s">
        <v>226</v>
      </c>
      <c r="J2909" t="s">
        <v>211</v>
      </c>
      <c r="K2909" t="s">
        <v>6888</v>
      </c>
      <c r="L2909" t="s">
        <v>213</v>
      </c>
      <c r="O2909">
        <v>1464</v>
      </c>
      <c r="Q2909" s="2"/>
      <c r="S2909">
        <v>0</v>
      </c>
      <c r="T2909" t="s">
        <v>213</v>
      </c>
      <c r="W2909" t="s">
        <v>214</v>
      </c>
      <c r="X2909">
        <v>0</v>
      </c>
    </row>
    <row r="2910" spans="1:24" x14ac:dyDescent="0.25">
      <c r="A2910">
        <v>4402</v>
      </c>
      <c r="B2910" t="s">
        <v>6950</v>
      </c>
      <c r="C2910" t="s">
        <v>6951</v>
      </c>
      <c r="D2910" t="s">
        <v>241</v>
      </c>
      <c r="G2910" s="2">
        <v>42005</v>
      </c>
      <c r="H2910" s="2">
        <v>42736</v>
      </c>
      <c r="I2910" t="s">
        <v>226</v>
      </c>
      <c r="J2910" t="s">
        <v>211</v>
      </c>
      <c r="K2910" t="s">
        <v>6947</v>
      </c>
      <c r="L2910" t="s">
        <v>213</v>
      </c>
      <c r="O2910">
        <v>0</v>
      </c>
      <c r="Q2910" s="2"/>
      <c r="S2910">
        <v>0</v>
      </c>
      <c r="T2910" t="s">
        <v>213</v>
      </c>
      <c r="W2910" t="s">
        <v>214</v>
      </c>
      <c r="X2910">
        <v>0</v>
      </c>
    </row>
    <row r="2911" spans="1:24" x14ac:dyDescent="0.25">
      <c r="A2911">
        <v>4403</v>
      </c>
      <c r="B2911" t="s">
        <v>6952</v>
      </c>
      <c r="C2911" t="s">
        <v>6953</v>
      </c>
      <c r="D2911" t="s">
        <v>210</v>
      </c>
      <c r="G2911" s="2">
        <v>42005</v>
      </c>
      <c r="H2911" s="2">
        <v>42736</v>
      </c>
      <c r="J2911" t="s">
        <v>211</v>
      </c>
      <c r="K2911" t="s">
        <v>6947</v>
      </c>
      <c r="L2911" t="s">
        <v>213</v>
      </c>
      <c r="O2911">
        <v>0</v>
      </c>
      <c r="Q2911" s="2"/>
      <c r="S2911">
        <v>0</v>
      </c>
      <c r="T2911" t="s">
        <v>213</v>
      </c>
      <c r="W2911" t="s">
        <v>214</v>
      </c>
      <c r="X2911">
        <v>0</v>
      </c>
    </row>
    <row r="2912" spans="1:24" x14ac:dyDescent="0.25">
      <c r="A2912">
        <v>4404</v>
      </c>
      <c r="B2912" t="s">
        <v>6954</v>
      </c>
      <c r="C2912" t="s">
        <v>6955</v>
      </c>
      <c r="D2912" t="s">
        <v>256</v>
      </c>
      <c r="G2912" s="2">
        <v>42005</v>
      </c>
      <c r="H2912" s="2">
        <v>42736</v>
      </c>
      <c r="I2912" t="s">
        <v>226</v>
      </c>
      <c r="J2912" t="s">
        <v>211</v>
      </c>
      <c r="K2912" t="s">
        <v>6947</v>
      </c>
      <c r="L2912" t="s">
        <v>213</v>
      </c>
      <c r="O2912">
        <v>0</v>
      </c>
      <c r="Q2912" s="2"/>
      <c r="S2912">
        <v>0</v>
      </c>
      <c r="T2912" t="s">
        <v>213</v>
      </c>
      <c r="W2912" t="s">
        <v>214</v>
      </c>
      <c r="X2912">
        <v>0</v>
      </c>
    </row>
    <row r="2913" spans="1:24" x14ac:dyDescent="0.25">
      <c r="A2913">
        <v>4405</v>
      </c>
      <c r="B2913" t="s">
        <v>6956</v>
      </c>
      <c r="C2913" t="s">
        <v>6957</v>
      </c>
      <c r="D2913" t="s">
        <v>248</v>
      </c>
      <c r="G2913" s="2">
        <v>42005</v>
      </c>
      <c r="H2913" s="2">
        <v>42736</v>
      </c>
      <c r="I2913" t="s">
        <v>226</v>
      </c>
      <c r="J2913" t="s">
        <v>211</v>
      </c>
      <c r="K2913" t="s">
        <v>6947</v>
      </c>
      <c r="L2913" t="s">
        <v>213</v>
      </c>
      <c r="O2913">
        <v>0</v>
      </c>
      <c r="Q2913" s="2"/>
      <c r="S2913">
        <v>0</v>
      </c>
      <c r="T2913" t="s">
        <v>213</v>
      </c>
      <c r="W2913" t="s">
        <v>214</v>
      </c>
      <c r="X2913">
        <v>0</v>
      </c>
    </row>
    <row r="2914" spans="1:24" x14ac:dyDescent="0.25">
      <c r="A2914">
        <v>4406</v>
      </c>
      <c r="B2914" t="s">
        <v>6958</v>
      </c>
      <c r="C2914" t="s">
        <v>6959</v>
      </c>
      <c r="D2914" t="s">
        <v>251</v>
      </c>
      <c r="G2914" s="2">
        <v>42005</v>
      </c>
      <c r="H2914" s="2">
        <v>44270</v>
      </c>
      <c r="I2914" t="s">
        <v>226</v>
      </c>
      <c r="J2914" t="s">
        <v>211</v>
      </c>
      <c r="K2914" t="s">
        <v>6960</v>
      </c>
      <c r="L2914" t="s">
        <v>213</v>
      </c>
      <c r="O2914">
        <v>0</v>
      </c>
      <c r="Q2914" s="2"/>
      <c r="S2914">
        <v>0</v>
      </c>
      <c r="T2914" t="s">
        <v>213</v>
      </c>
      <c r="W2914" t="s">
        <v>214</v>
      </c>
      <c r="X2914">
        <v>0</v>
      </c>
    </row>
    <row r="2915" spans="1:24" x14ac:dyDescent="0.25">
      <c r="A2915">
        <v>4407</v>
      </c>
      <c r="B2915" t="s">
        <v>6961</v>
      </c>
      <c r="C2915" t="s">
        <v>6962</v>
      </c>
      <c r="D2915" t="s">
        <v>241</v>
      </c>
      <c r="G2915" s="2">
        <v>42005</v>
      </c>
      <c r="H2915" s="2">
        <v>44270</v>
      </c>
      <c r="I2915" t="s">
        <v>226</v>
      </c>
      <c r="J2915" t="s">
        <v>211</v>
      </c>
      <c r="K2915" t="s">
        <v>6960</v>
      </c>
      <c r="L2915" t="s">
        <v>213</v>
      </c>
      <c r="O2915">
        <v>0</v>
      </c>
      <c r="Q2915" s="2"/>
      <c r="S2915">
        <v>0</v>
      </c>
      <c r="T2915" t="s">
        <v>213</v>
      </c>
      <c r="W2915" t="s">
        <v>214</v>
      </c>
      <c r="X2915">
        <v>0</v>
      </c>
    </row>
    <row r="2916" spans="1:24" x14ac:dyDescent="0.25">
      <c r="A2916">
        <v>4408</v>
      </c>
      <c r="B2916" t="s">
        <v>6963</v>
      </c>
      <c r="C2916" t="s">
        <v>6964</v>
      </c>
      <c r="D2916" t="s">
        <v>210</v>
      </c>
      <c r="G2916" s="2">
        <v>42005</v>
      </c>
      <c r="H2916" s="2">
        <v>44270</v>
      </c>
      <c r="J2916" t="s">
        <v>211</v>
      </c>
      <c r="K2916" t="s">
        <v>6960</v>
      </c>
      <c r="L2916" t="s">
        <v>213</v>
      </c>
      <c r="O2916">
        <v>0</v>
      </c>
      <c r="Q2916" s="2"/>
      <c r="S2916">
        <v>0</v>
      </c>
      <c r="T2916" t="s">
        <v>213</v>
      </c>
      <c r="W2916" t="s">
        <v>214</v>
      </c>
      <c r="X2916">
        <v>0</v>
      </c>
    </row>
    <row r="2917" spans="1:24" x14ac:dyDescent="0.25">
      <c r="A2917">
        <v>4409</v>
      </c>
      <c r="B2917" t="s">
        <v>6965</v>
      </c>
      <c r="C2917" t="s">
        <v>6966</v>
      </c>
      <c r="D2917" t="s">
        <v>256</v>
      </c>
      <c r="G2917" s="2">
        <v>42005</v>
      </c>
      <c r="H2917" s="2">
        <v>44270</v>
      </c>
      <c r="I2917" t="s">
        <v>226</v>
      </c>
      <c r="J2917" t="s">
        <v>211</v>
      </c>
      <c r="K2917" t="s">
        <v>6960</v>
      </c>
      <c r="L2917" t="s">
        <v>213</v>
      </c>
      <c r="O2917">
        <v>0</v>
      </c>
      <c r="Q2917" s="2"/>
      <c r="S2917">
        <v>0</v>
      </c>
      <c r="T2917" t="s">
        <v>213</v>
      </c>
      <c r="W2917" t="s">
        <v>214</v>
      </c>
      <c r="X2917">
        <v>0</v>
      </c>
    </row>
    <row r="2918" spans="1:24" x14ac:dyDescent="0.25">
      <c r="A2918">
        <v>4410</v>
      </c>
      <c r="B2918" t="s">
        <v>6967</v>
      </c>
      <c r="C2918" t="s">
        <v>6968</v>
      </c>
      <c r="D2918" t="s">
        <v>248</v>
      </c>
      <c r="G2918" s="2">
        <v>42005</v>
      </c>
      <c r="H2918" s="2">
        <v>44270</v>
      </c>
      <c r="I2918" t="s">
        <v>226</v>
      </c>
      <c r="J2918" t="s">
        <v>211</v>
      </c>
      <c r="K2918" t="s">
        <v>6960</v>
      </c>
      <c r="L2918" t="s">
        <v>213</v>
      </c>
      <c r="O2918">
        <v>0</v>
      </c>
      <c r="Q2918" s="2"/>
      <c r="S2918">
        <v>0</v>
      </c>
      <c r="T2918" t="s">
        <v>213</v>
      </c>
      <c r="W2918" t="s">
        <v>214</v>
      </c>
      <c r="X2918">
        <v>0</v>
      </c>
    </row>
    <row r="2919" spans="1:24" x14ac:dyDescent="0.25">
      <c r="A2919">
        <v>3882</v>
      </c>
      <c r="B2919" t="s">
        <v>6969</v>
      </c>
      <c r="C2919" t="s">
        <v>6970</v>
      </c>
      <c r="D2919" t="s">
        <v>389</v>
      </c>
      <c r="F2919" t="s">
        <v>6971</v>
      </c>
      <c r="G2919" s="2">
        <v>40787</v>
      </c>
      <c r="H2919" s="2">
        <v>44286</v>
      </c>
      <c r="I2919" t="s">
        <v>226</v>
      </c>
      <c r="J2919" t="s">
        <v>211</v>
      </c>
      <c r="K2919" t="s">
        <v>1402</v>
      </c>
      <c r="L2919" t="s">
        <v>213</v>
      </c>
      <c r="M2919" t="s">
        <v>6972</v>
      </c>
      <c r="O2919">
        <v>0</v>
      </c>
      <c r="Q2919" s="2"/>
      <c r="R2919" t="s">
        <v>6973</v>
      </c>
      <c r="S2919">
        <v>0</v>
      </c>
      <c r="T2919" t="s">
        <v>213</v>
      </c>
      <c r="W2919" t="s">
        <v>214</v>
      </c>
      <c r="X2919">
        <v>0</v>
      </c>
    </row>
    <row r="2920" spans="1:24" x14ac:dyDescent="0.25">
      <c r="A2920">
        <v>3758</v>
      </c>
      <c r="B2920" t="s">
        <v>6974</v>
      </c>
      <c r="C2920" t="s">
        <v>6975</v>
      </c>
      <c r="D2920" t="s">
        <v>251</v>
      </c>
      <c r="G2920" s="2">
        <v>42736</v>
      </c>
      <c r="H2920" s="2">
        <v>44804</v>
      </c>
      <c r="I2920" t="s">
        <v>226</v>
      </c>
      <c r="J2920" t="s">
        <v>211</v>
      </c>
      <c r="K2920" t="s">
        <v>6976</v>
      </c>
      <c r="L2920" t="s">
        <v>213</v>
      </c>
      <c r="O2920">
        <v>0</v>
      </c>
      <c r="Q2920" s="2">
        <v>40890</v>
      </c>
      <c r="S2920">
        <v>0</v>
      </c>
      <c r="T2920" t="s">
        <v>213</v>
      </c>
      <c r="W2920" t="s">
        <v>214</v>
      </c>
      <c r="X2920">
        <v>0</v>
      </c>
    </row>
    <row r="2921" spans="1:24" x14ac:dyDescent="0.25">
      <c r="A2921">
        <v>4182</v>
      </c>
      <c r="B2921" t="s">
        <v>6977</v>
      </c>
      <c r="C2921" t="s">
        <v>6978</v>
      </c>
      <c r="D2921" t="s">
        <v>338</v>
      </c>
      <c r="F2921" t="s">
        <v>6979</v>
      </c>
      <c r="G2921" s="2">
        <v>38169</v>
      </c>
      <c r="H2921" s="2"/>
      <c r="I2921" t="s">
        <v>226</v>
      </c>
      <c r="J2921" t="s">
        <v>211</v>
      </c>
      <c r="K2921" t="s">
        <v>744</v>
      </c>
      <c r="L2921" t="s">
        <v>213</v>
      </c>
      <c r="O2921">
        <v>0</v>
      </c>
      <c r="Q2921" s="2"/>
      <c r="S2921">
        <v>0</v>
      </c>
      <c r="T2921" t="s">
        <v>213</v>
      </c>
      <c r="W2921" t="s">
        <v>214</v>
      </c>
      <c r="X2921">
        <v>0</v>
      </c>
    </row>
    <row r="2922" spans="1:24" x14ac:dyDescent="0.25">
      <c r="A2922">
        <v>4184</v>
      </c>
      <c r="B2922" t="s">
        <v>6980</v>
      </c>
      <c r="C2922" t="s">
        <v>6981</v>
      </c>
      <c r="D2922" t="s">
        <v>222</v>
      </c>
      <c r="G2922" s="2">
        <v>41640</v>
      </c>
      <c r="H2922" s="2"/>
      <c r="I2922" t="s">
        <v>218</v>
      </c>
      <c r="J2922" t="s">
        <v>211</v>
      </c>
      <c r="K2922" t="s">
        <v>6386</v>
      </c>
      <c r="L2922" t="s">
        <v>213</v>
      </c>
      <c r="O2922">
        <v>0</v>
      </c>
      <c r="Q2922" s="2"/>
      <c r="S2922">
        <v>0</v>
      </c>
      <c r="T2922" t="s">
        <v>213</v>
      </c>
      <c r="W2922" t="s">
        <v>214</v>
      </c>
      <c r="X2922">
        <v>0</v>
      </c>
    </row>
    <row r="2923" spans="1:24" x14ac:dyDescent="0.25">
      <c r="A2923">
        <v>4185</v>
      </c>
      <c r="B2923" t="s">
        <v>6982</v>
      </c>
      <c r="C2923" t="s">
        <v>6983</v>
      </c>
      <c r="D2923" t="s">
        <v>225</v>
      </c>
      <c r="F2923" t="s">
        <v>424</v>
      </c>
      <c r="G2923" s="2">
        <v>41640</v>
      </c>
      <c r="H2923" s="2"/>
      <c r="I2923" t="s">
        <v>226</v>
      </c>
      <c r="J2923" t="s">
        <v>211</v>
      </c>
      <c r="K2923" t="s">
        <v>6386</v>
      </c>
      <c r="L2923" t="s">
        <v>213</v>
      </c>
      <c r="O2923">
        <v>38</v>
      </c>
      <c r="Q2923" s="2"/>
      <c r="S2923">
        <v>0</v>
      </c>
      <c r="T2923" t="s">
        <v>213</v>
      </c>
      <c r="W2923" t="s">
        <v>214</v>
      </c>
      <c r="X2923">
        <v>0</v>
      </c>
    </row>
    <row r="2924" spans="1:24" x14ac:dyDescent="0.25">
      <c r="A2924">
        <v>4186</v>
      </c>
      <c r="B2924" t="s">
        <v>6984</v>
      </c>
      <c r="C2924" t="s">
        <v>6985</v>
      </c>
      <c r="D2924" t="s">
        <v>229</v>
      </c>
      <c r="G2924" s="2">
        <v>41640</v>
      </c>
      <c r="H2924" s="2"/>
      <c r="I2924" t="s">
        <v>226</v>
      </c>
      <c r="J2924" t="s">
        <v>211</v>
      </c>
      <c r="K2924" t="s">
        <v>6386</v>
      </c>
      <c r="L2924" t="s">
        <v>213</v>
      </c>
      <c r="O2924">
        <v>0</v>
      </c>
      <c r="Q2924" s="2"/>
      <c r="S2924">
        <v>0</v>
      </c>
      <c r="T2924" t="s">
        <v>213</v>
      </c>
      <c r="W2924" t="s">
        <v>214</v>
      </c>
      <c r="X2924">
        <v>0</v>
      </c>
    </row>
    <row r="2925" spans="1:24" x14ac:dyDescent="0.25">
      <c r="A2925">
        <v>4187</v>
      </c>
      <c r="B2925" t="s">
        <v>6986</v>
      </c>
      <c r="C2925" t="s">
        <v>6987</v>
      </c>
      <c r="D2925" t="s">
        <v>232</v>
      </c>
      <c r="G2925" s="2">
        <v>41640</v>
      </c>
      <c r="H2925" s="2"/>
      <c r="I2925" t="s">
        <v>226</v>
      </c>
      <c r="J2925" t="s">
        <v>211</v>
      </c>
      <c r="K2925" t="s">
        <v>6386</v>
      </c>
      <c r="L2925" t="s">
        <v>213</v>
      </c>
      <c r="O2925">
        <v>0</v>
      </c>
      <c r="Q2925" s="2"/>
      <c r="S2925">
        <v>0</v>
      </c>
      <c r="T2925" t="s">
        <v>213</v>
      </c>
      <c r="W2925" t="s">
        <v>214</v>
      </c>
      <c r="X2925">
        <v>0</v>
      </c>
    </row>
    <row r="2926" spans="1:24" x14ac:dyDescent="0.25">
      <c r="A2926">
        <v>4188</v>
      </c>
      <c r="B2926" t="s">
        <v>6988</v>
      </c>
      <c r="C2926" t="s">
        <v>6989</v>
      </c>
      <c r="D2926" t="s">
        <v>238</v>
      </c>
      <c r="G2926" s="2">
        <v>41640</v>
      </c>
      <c r="H2926" s="2"/>
      <c r="I2926" t="s">
        <v>218</v>
      </c>
      <c r="J2926" t="s">
        <v>211</v>
      </c>
      <c r="K2926" t="s">
        <v>6386</v>
      </c>
      <c r="L2926" t="s">
        <v>213</v>
      </c>
      <c r="O2926">
        <v>8</v>
      </c>
      <c r="Q2926" s="2"/>
      <c r="S2926">
        <v>0</v>
      </c>
      <c r="T2926" t="s">
        <v>213</v>
      </c>
      <c r="W2926" t="s">
        <v>214</v>
      </c>
      <c r="X2926">
        <v>0</v>
      </c>
    </row>
    <row r="2927" spans="1:24" x14ac:dyDescent="0.25">
      <c r="A2927">
        <v>4189</v>
      </c>
      <c r="B2927" t="s">
        <v>6990</v>
      </c>
      <c r="C2927" t="s">
        <v>6991</v>
      </c>
      <c r="D2927" t="s">
        <v>630</v>
      </c>
      <c r="G2927" s="2">
        <v>41640</v>
      </c>
      <c r="H2927" s="2"/>
      <c r="I2927" t="s">
        <v>218</v>
      </c>
      <c r="J2927" t="s">
        <v>211</v>
      </c>
      <c r="K2927" t="s">
        <v>6386</v>
      </c>
      <c r="L2927" t="s">
        <v>213</v>
      </c>
      <c r="O2927">
        <v>0</v>
      </c>
      <c r="Q2927" s="2"/>
      <c r="S2927">
        <v>0</v>
      </c>
      <c r="T2927" t="s">
        <v>213</v>
      </c>
      <c r="W2927" t="s">
        <v>214</v>
      </c>
      <c r="X2927">
        <v>0</v>
      </c>
    </row>
    <row r="2928" spans="1:24" x14ac:dyDescent="0.25">
      <c r="A2928">
        <v>4190</v>
      </c>
      <c r="B2928" t="s">
        <v>6992</v>
      </c>
      <c r="C2928" t="s">
        <v>6993</v>
      </c>
      <c r="D2928" t="s">
        <v>633</v>
      </c>
      <c r="G2928" s="2">
        <v>41640</v>
      </c>
      <c r="H2928" s="2"/>
      <c r="I2928" t="s">
        <v>218</v>
      </c>
      <c r="J2928" t="s">
        <v>211</v>
      </c>
      <c r="K2928" t="s">
        <v>6386</v>
      </c>
      <c r="L2928" t="s">
        <v>213</v>
      </c>
      <c r="O2928">
        <v>0</v>
      </c>
      <c r="Q2928" s="2"/>
      <c r="S2928">
        <v>0</v>
      </c>
      <c r="T2928" t="s">
        <v>213</v>
      </c>
      <c r="W2928" t="s">
        <v>214</v>
      </c>
      <c r="X2928">
        <v>0</v>
      </c>
    </row>
    <row r="2929" spans="1:24" x14ac:dyDescent="0.25">
      <c r="A2929">
        <v>4191</v>
      </c>
      <c r="B2929" t="s">
        <v>6994</v>
      </c>
      <c r="C2929" t="s">
        <v>6995</v>
      </c>
      <c r="D2929" t="s">
        <v>235</v>
      </c>
      <c r="G2929" s="2">
        <v>41640</v>
      </c>
      <c r="H2929" s="2"/>
      <c r="I2929" t="s">
        <v>218</v>
      </c>
      <c r="J2929" t="s">
        <v>211</v>
      </c>
      <c r="K2929" t="s">
        <v>6386</v>
      </c>
      <c r="L2929" t="s">
        <v>213</v>
      </c>
      <c r="O2929">
        <v>0</v>
      </c>
      <c r="Q2929" s="2"/>
      <c r="S2929">
        <v>0</v>
      </c>
      <c r="T2929" t="s">
        <v>213</v>
      </c>
      <c r="W2929" t="s">
        <v>214</v>
      </c>
      <c r="X2929">
        <v>0</v>
      </c>
    </row>
    <row r="2930" spans="1:24" x14ac:dyDescent="0.25">
      <c r="A2930">
        <v>4192</v>
      </c>
      <c r="B2930" t="s">
        <v>6996</v>
      </c>
      <c r="C2930" t="s">
        <v>6997</v>
      </c>
      <c r="D2930" t="s">
        <v>294</v>
      </c>
      <c r="G2930" s="2">
        <v>41640</v>
      </c>
      <c r="H2930" s="2"/>
      <c r="I2930" t="s">
        <v>226</v>
      </c>
      <c r="J2930" t="s">
        <v>211</v>
      </c>
      <c r="K2930" t="s">
        <v>6386</v>
      </c>
      <c r="L2930" t="s">
        <v>213</v>
      </c>
      <c r="O2930">
        <v>0</v>
      </c>
      <c r="Q2930" s="2"/>
      <c r="S2930">
        <v>0</v>
      </c>
      <c r="T2930" t="s">
        <v>213</v>
      </c>
      <c r="W2930" t="s">
        <v>214</v>
      </c>
      <c r="X2930">
        <v>0</v>
      </c>
    </row>
    <row r="2931" spans="1:24" x14ac:dyDescent="0.25">
      <c r="A2931">
        <v>4193</v>
      </c>
      <c r="B2931" t="s">
        <v>6998</v>
      </c>
      <c r="C2931" t="s">
        <v>6999</v>
      </c>
      <c r="D2931" t="s">
        <v>314</v>
      </c>
      <c r="G2931" s="2">
        <v>41640</v>
      </c>
      <c r="H2931" s="2"/>
      <c r="I2931" t="s">
        <v>226</v>
      </c>
      <c r="J2931" t="s">
        <v>211</v>
      </c>
      <c r="K2931" t="s">
        <v>6386</v>
      </c>
      <c r="L2931" t="s">
        <v>213</v>
      </c>
      <c r="O2931">
        <v>11</v>
      </c>
      <c r="Q2931" s="2"/>
      <c r="S2931">
        <v>0</v>
      </c>
      <c r="T2931" t="s">
        <v>213</v>
      </c>
      <c r="W2931" t="s">
        <v>214</v>
      </c>
      <c r="X2931">
        <v>0</v>
      </c>
    </row>
    <row r="2932" spans="1:24" x14ac:dyDescent="0.25">
      <c r="A2932">
        <v>4194</v>
      </c>
      <c r="B2932" t="s">
        <v>7000</v>
      </c>
      <c r="C2932" t="s">
        <v>7001</v>
      </c>
      <c r="D2932" t="s">
        <v>303</v>
      </c>
      <c r="G2932" s="2">
        <v>41640</v>
      </c>
      <c r="H2932" s="2"/>
      <c r="I2932" t="s">
        <v>226</v>
      </c>
      <c r="J2932" t="s">
        <v>211</v>
      </c>
      <c r="K2932" t="s">
        <v>6386</v>
      </c>
      <c r="L2932" t="s">
        <v>213</v>
      </c>
      <c r="O2932">
        <v>0</v>
      </c>
      <c r="Q2932" s="2"/>
      <c r="S2932">
        <v>0</v>
      </c>
      <c r="T2932" t="s">
        <v>213</v>
      </c>
      <c r="W2932" t="s">
        <v>214</v>
      </c>
      <c r="X2932">
        <v>0</v>
      </c>
    </row>
    <row r="2933" spans="1:24" x14ac:dyDescent="0.25">
      <c r="A2933">
        <v>4195</v>
      </c>
      <c r="B2933" t="s">
        <v>7002</v>
      </c>
      <c r="C2933" t="s">
        <v>7003</v>
      </c>
      <c r="D2933" t="s">
        <v>333</v>
      </c>
      <c r="G2933" s="2">
        <v>41640</v>
      </c>
      <c r="H2933" s="2"/>
      <c r="I2933" t="s">
        <v>226</v>
      </c>
      <c r="J2933" t="s">
        <v>211</v>
      </c>
      <c r="K2933" t="s">
        <v>6386</v>
      </c>
      <c r="L2933" t="s">
        <v>213</v>
      </c>
      <c r="O2933">
        <v>0</v>
      </c>
      <c r="Q2933" s="2"/>
      <c r="S2933">
        <v>0</v>
      </c>
      <c r="T2933" t="s">
        <v>213</v>
      </c>
      <c r="W2933" t="s">
        <v>214</v>
      </c>
      <c r="X2933">
        <v>0</v>
      </c>
    </row>
    <row r="2934" spans="1:24" x14ac:dyDescent="0.25">
      <c r="A2934">
        <v>4196</v>
      </c>
      <c r="B2934" t="s">
        <v>7004</v>
      </c>
      <c r="C2934" t="s">
        <v>7005</v>
      </c>
      <c r="D2934" t="s">
        <v>656</v>
      </c>
      <c r="G2934" s="2">
        <v>41640</v>
      </c>
      <c r="H2934" s="2"/>
      <c r="I2934" t="s">
        <v>226</v>
      </c>
      <c r="J2934" t="s">
        <v>211</v>
      </c>
      <c r="K2934" t="s">
        <v>6386</v>
      </c>
      <c r="L2934" t="s">
        <v>213</v>
      </c>
      <c r="O2934">
        <v>0</v>
      </c>
      <c r="Q2934" s="2"/>
      <c r="S2934">
        <v>0</v>
      </c>
      <c r="T2934" t="s">
        <v>213</v>
      </c>
      <c r="W2934" t="s">
        <v>214</v>
      </c>
      <c r="X2934">
        <v>0</v>
      </c>
    </row>
    <row r="2935" spans="1:24" x14ac:dyDescent="0.25">
      <c r="A2935">
        <v>4197</v>
      </c>
      <c r="B2935" t="s">
        <v>7006</v>
      </c>
      <c r="C2935" t="s">
        <v>7007</v>
      </c>
      <c r="D2935" t="s">
        <v>297</v>
      </c>
      <c r="G2935" s="2">
        <v>41640</v>
      </c>
      <c r="H2935" s="2"/>
      <c r="I2935" t="s">
        <v>226</v>
      </c>
      <c r="J2935" t="s">
        <v>211</v>
      </c>
      <c r="K2935" t="s">
        <v>6386</v>
      </c>
      <c r="L2935" t="s">
        <v>213</v>
      </c>
      <c r="O2935">
        <v>0</v>
      </c>
      <c r="Q2935" s="2"/>
      <c r="S2935">
        <v>0</v>
      </c>
      <c r="T2935" t="s">
        <v>213</v>
      </c>
      <c r="W2935" t="s">
        <v>214</v>
      </c>
      <c r="X2935">
        <v>0</v>
      </c>
    </row>
    <row r="2936" spans="1:24" x14ac:dyDescent="0.25">
      <c r="A2936">
        <v>4198</v>
      </c>
      <c r="B2936" t="s">
        <v>7008</v>
      </c>
      <c r="C2936" t="s">
        <v>7009</v>
      </c>
      <c r="D2936" t="s">
        <v>338</v>
      </c>
      <c r="G2936" s="2">
        <v>41640</v>
      </c>
      <c r="H2936" s="2"/>
      <c r="I2936" t="s">
        <v>226</v>
      </c>
      <c r="J2936" t="s">
        <v>211</v>
      </c>
      <c r="K2936" t="s">
        <v>6386</v>
      </c>
      <c r="L2936" t="s">
        <v>213</v>
      </c>
      <c r="O2936">
        <v>0</v>
      </c>
      <c r="Q2936" s="2"/>
      <c r="S2936">
        <v>0</v>
      </c>
      <c r="T2936" t="s">
        <v>213</v>
      </c>
      <c r="W2936" t="s">
        <v>214</v>
      </c>
      <c r="X2936">
        <v>0</v>
      </c>
    </row>
    <row r="2937" spans="1:24" x14ac:dyDescent="0.25">
      <c r="A2937">
        <v>4199</v>
      </c>
      <c r="B2937" t="s">
        <v>7010</v>
      </c>
      <c r="C2937" t="s">
        <v>7011</v>
      </c>
      <c r="D2937" t="s">
        <v>311</v>
      </c>
      <c r="G2937" s="2">
        <v>41640</v>
      </c>
      <c r="H2937" s="2"/>
      <c r="I2937" t="s">
        <v>226</v>
      </c>
      <c r="J2937" t="s">
        <v>211</v>
      </c>
      <c r="K2937" t="s">
        <v>6386</v>
      </c>
      <c r="L2937" t="s">
        <v>213</v>
      </c>
      <c r="O2937">
        <v>6642</v>
      </c>
      <c r="Q2937" s="2"/>
      <c r="S2937">
        <v>0</v>
      </c>
      <c r="T2937" t="s">
        <v>213</v>
      </c>
      <c r="W2937" t="s">
        <v>214</v>
      </c>
      <c r="X2937">
        <v>0</v>
      </c>
    </row>
    <row r="2938" spans="1:24" x14ac:dyDescent="0.25">
      <c r="A2938">
        <v>4200</v>
      </c>
      <c r="B2938" t="s">
        <v>7012</v>
      </c>
      <c r="C2938" t="s">
        <v>7013</v>
      </c>
      <c r="D2938" t="s">
        <v>356</v>
      </c>
      <c r="G2938" s="2">
        <v>41640</v>
      </c>
      <c r="H2938" s="2"/>
      <c r="I2938" t="s">
        <v>218</v>
      </c>
      <c r="J2938" t="s">
        <v>211</v>
      </c>
      <c r="K2938" t="s">
        <v>6386</v>
      </c>
      <c r="L2938" t="s">
        <v>213</v>
      </c>
      <c r="O2938">
        <v>1044</v>
      </c>
      <c r="Q2938" s="2"/>
      <c r="S2938">
        <v>0</v>
      </c>
      <c r="T2938" t="s">
        <v>213</v>
      </c>
      <c r="W2938" t="s">
        <v>214</v>
      </c>
      <c r="X2938">
        <v>0</v>
      </c>
    </row>
    <row r="2939" spans="1:24" x14ac:dyDescent="0.25">
      <c r="A2939">
        <v>4201</v>
      </c>
      <c r="B2939" t="s">
        <v>7014</v>
      </c>
      <c r="C2939" t="s">
        <v>7015</v>
      </c>
      <c r="D2939" t="s">
        <v>343</v>
      </c>
      <c r="E2939" t="s">
        <v>7016</v>
      </c>
      <c r="G2939" s="2">
        <v>35499</v>
      </c>
      <c r="H2939" s="2"/>
      <c r="J2939" t="s">
        <v>211</v>
      </c>
      <c r="K2939" t="s">
        <v>6335</v>
      </c>
      <c r="L2939" t="s">
        <v>213</v>
      </c>
      <c r="M2939" t="s">
        <v>7017</v>
      </c>
      <c r="O2939">
        <v>0</v>
      </c>
      <c r="Q2939" s="2"/>
      <c r="S2939">
        <v>0</v>
      </c>
      <c r="T2939" t="s">
        <v>213</v>
      </c>
      <c r="W2939" t="s">
        <v>7018</v>
      </c>
      <c r="X2939">
        <v>0</v>
      </c>
    </row>
    <row r="2940" spans="1:24" x14ac:dyDescent="0.25">
      <c r="A2940">
        <v>4202</v>
      </c>
      <c r="B2940" t="s">
        <v>7019</v>
      </c>
      <c r="C2940" t="s">
        <v>7020</v>
      </c>
      <c r="D2940" t="s">
        <v>6406</v>
      </c>
      <c r="F2940" t="s">
        <v>7021</v>
      </c>
      <c r="G2940" s="2">
        <v>35499</v>
      </c>
      <c r="H2940" s="2"/>
      <c r="J2940" t="s">
        <v>211</v>
      </c>
      <c r="K2940" t="s">
        <v>968</v>
      </c>
      <c r="L2940" t="s">
        <v>213</v>
      </c>
      <c r="O2940">
        <v>3386</v>
      </c>
      <c r="Q2940" s="2"/>
      <c r="S2940">
        <v>4201</v>
      </c>
      <c r="T2940" t="s">
        <v>213</v>
      </c>
      <c r="W2940" t="s">
        <v>7018</v>
      </c>
      <c r="X2940">
        <v>0</v>
      </c>
    </row>
    <row r="2941" spans="1:24" x14ac:dyDescent="0.25">
      <c r="A2941">
        <v>4203</v>
      </c>
      <c r="B2941" t="s">
        <v>7022</v>
      </c>
      <c r="C2941" t="s">
        <v>7023</v>
      </c>
      <c r="D2941" t="s">
        <v>6406</v>
      </c>
      <c r="F2941" t="s">
        <v>7021</v>
      </c>
      <c r="G2941" s="2">
        <v>41061</v>
      </c>
      <c r="H2941" s="2"/>
      <c r="J2941" t="s">
        <v>211</v>
      </c>
      <c r="K2941" t="s">
        <v>968</v>
      </c>
      <c r="L2941" t="s">
        <v>213</v>
      </c>
      <c r="O2941">
        <v>2628</v>
      </c>
      <c r="Q2941" s="2"/>
      <c r="S2941">
        <v>4201</v>
      </c>
      <c r="T2941" t="s">
        <v>213</v>
      </c>
      <c r="W2941" t="s">
        <v>7018</v>
      </c>
      <c r="X2941">
        <v>0</v>
      </c>
    </row>
    <row r="2942" spans="1:24" x14ac:dyDescent="0.25">
      <c r="A2942">
        <v>4204</v>
      </c>
      <c r="B2942" t="s">
        <v>7024</v>
      </c>
      <c r="C2942" t="s">
        <v>7025</v>
      </c>
      <c r="D2942" t="s">
        <v>6406</v>
      </c>
      <c r="F2942" t="s">
        <v>7021</v>
      </c>
      <c r="G2942" s="2">
        <v>41061</v>
      </c>
      <c r="H2942" s="2"/>
      <c r="J2942" t="s">
        <v>211</v>
      </c>
      <c r="K2942" t="s">
        <v>968</v>
      </c>
      <c r="L2942" t="s">
        <v>213</v>
      </c>
      <c r="O2942">
        <v>3499</v>
      </c>
      <c r="Q2942" s="2"/>
      <c r="S2942">
        <v>4201</v>
      </c>
      <c r="T2942" t="s">
        <v>213</v>
      </c>
      <c r="W2942" t="s">
        <v>7018</v>
      </c>
      <c r="X2942">
        <v>0</v>
      </c>
    </row>
    <row r="2943" spans="1:24" x14ac:dyDescent="0.25">
      <c r="A2943">
        <v>4205</v>
      </c>
      <c r="B2943" t="s">
        <v>7026</v>
      </c>
      <c r="C2943" t="s">
        <v>7027</v>
      </c>
      <c r="D2943" t="s">
        <v>6406</v>
      </c>
      <c r="F2943" t="s">
        <v>7021</v>
      </c>
      <c r="G2943" s="2">
        <v>41061</v>
      </c>
      <c r="H2943" s="2"/>
      <c r="J2943" t="s">
        <v>211</v>
      </c>
      <c r="K2943" t="s">
        <v>968</v>
      </c>
      <c r="L2943" t="s">
        <v>213</v>
      </c>
      <c r="O2943">
        <v>3871</v>
      </c>
      <c r="Q2943" s="2"/>
      <c r="S2943">
        <v>4201</v>
      </c>
      <c r="T2943" t="s">
        <v>213</v>
      </c>
      <c r="W2943" t="s">
        <v>7018</v>
      </c>
      <c r="X2943">
        <v>0</v>
      </c>
    </row>
    <row r="2944" spans="1:24" x14ac:dyDescent="0.25">
      <c r="A2944">
        <v>4243</v>
      </c>
      <c r="B2944" t="s">
        <v>7028</v>
      </c>
      <c r="C2944" t="s">
        <v>7029</v>
      </c>
      <c r="D2944" t="s">
        <v>256</v>
      </c>
      <c r="G2944" s="2">
        <v>41974</v>
      </c>
      <c r="H2944" s="2">
        <v>42369</v>
      </c>
      <c r="I2944" t="s">
        <v>226</v>
      </c>
      <c r="J2944" t="s">
        <v>211</v>
      </c>
      <c r="K2944" t="s">
        <v>7030</v>
      </c>
      <c r="L2944" t="s">
        <v>213</v>
      </c>
      <c r="O2944">
        <v>0</v>
      </c>
      <c r="Q2944" s="2"/>
      <c r="S2944">
        <v>0</v>
      </c>
      <c r="T2944" t="s">
        <v>213</v>
      </c>
      <c r="W2944" t="s">
        <v>455</v>
      </c>
      <c r="X2944">
        <v>0</v>
      </c>
    </row>
    <row r="2945" spans="1:24" x14ac:dyDescent="0.25">
      <c r="A2945">
        <v>4244</v>
      </c>
      <c r="B2945" t="s">
        <v>7031</v>
      </c>
      <c r="C2945" t="s">
        <v>7032</v>
      </c>
      <c r="D2945" t="s">
        <v>251</v>
      </c>
      <c r="G2945" s="2">
        <v>41974</v>
      </c>
      <c r="H2945" s="2">
        <v>42369</v>
      </c>
      <c r="I2945" t="s">
        <v>226</v>
      </c>
      <c r="J2945" t="s">
        <v>211</v>
      </c>
      <c r="K2945" t="s">
        <v>7030</v>
      </c>
      <c r="L2945" t="s">
        <v>213</v>
      </c>
      <c r="O2945">
        <v>0</v>
      </c>
      <c r="Q2945" s="2"/>
      <c r="S2945">
        <v>0</v>
      </c>
      <c r="T2945" t="s">
        <v>213</v>
      </c>
      <c r="W2945" t="s">
        <v>455</v>
      </c>
      <c r="X2945">
        <v>0</v>
      </c>
    </row>
    <row r="2946" spans="1:24" x14ac:dyDescent="0.25">
      <c r="A2946">
        <v>4245</v>
      </c>
      <c r="B2946" t="s">
        <v>7033</v>
      </c>
      <c r="C2946" t="s">
        <v>7034</v>
      </c>
      <c r="D2946" t="s">
        <v>241</v>
      </c>
      <c r="G2946" s="2">
        <v>41974</v>
      </c>
      <c r="H2946" s="2">
        <v>44316</v>
      </c>
      <c r="I2946" t="s">
        <v>226</v>
      </c>
      <c r="J2946" t="s">
        <v>211</v>
      </c>
      <c r="K2946" t="s">
        <v>7035</v>
      </c>
      <c r="L2946" t="s">
        <v>213</v>
      </c>
      <c r="O2946">
        <v>0</v>
      </c>
      <c r="P2946" t="s">
        <v>5494</v>
      </c>
      <c r="Q2946" s="2"/>
      <c r="S2946">
        <v>0</v>
      </c>
      <c r="T2946" t="s">
        <v>213</v>
      </c>
      <c r="W2946" t="s">
        <v>455</v>
      </c>
      <c r="X2946">
        <v>0</v>
      </c>
    </row>
    <row r="2947" spans="1:24" x14ac:dyDescent="0.25">
      <c r="A2947">
        <v>4246</v>
      </c>
      <c r="B2947" t="s">
        <v>7036</v>
      </c>
      <c r="C2947" t="s">
        <v>7037</v>
      </c>
      <c r="D2947" t="s">
        <v>245</v>
      </c>
      <c r="G2947" s="2">
        <v>41974</v>
      </c>
      <c r="H2947" s="2">
        <v>44316</v>
      </c>
      <c r="I2947" t="s">
        <v>226</v>
      </c>
      <c r="J2947" t="s">
        <v>211</v>
      </c>
      <c r="K2947" t="s">
        <v>7035</v>
      </c>
      <c r="L2947" t="s">
        <v>213</v>
      </c>
      <c r="O2947">
        <v>2629</v>
      </c>
      <c r="Q2947" s="2"/>
      <c r="S2947">
        <v>0</v>
      </c>
      <c r="T2947" t="s">
        <v>213</v>
      </c>
      <c r="W2947" t="s">
        <v>455</v>
      </c>
      <c r="X2947">
        <v>0</v>
      </c>
    </row>
    <row r="2948" spans="1:24" x14ac:dyDescent="0.25">
      <c r="A2948">
        <v>4240</v>
      </c>
      <c r="B2948" t="s">
        <v>7038</v>
      </c>
      <c r="C2948" t="s">
        <v>7039</v>
      </c>
      <c r="D2948" t="s">
        <v>241</v>
      </c>
      <c r="G2948" s="2">
        <v>41974</v>
      </c>
      <c r="H2948" s="2">
        <v>42369</v>
      </c>
      <c r="I2948" t="s">
        <v>226</v>
      </c>
      <c r="J2948" t="s">
        <v>211</v>
      </c>
      <c r="K2948" t="s">
        <v>7030</v>
      </c>
      <c r="L2948" t="s">
        <v>213</v>
      </c>
      <c r="O2948">
        <v>0</v>
      </c>
      <c r="P2948" t="s">
        <v>5494</v>
      </c>
      <c r="Q2948" s="2"/>
      <c r="S2948">
        <v>0</v>
      </c>
      <c r="T2948" t="s">
        <v>213</v>
      </c>
      <c r="W2948" t="s">
        <v>455</v>
      </c>
      <c r="X2948">
        <v>0</v>
      </c>
    </row>
    <row r="2949" spans="1:24" x14ac:dyDescent="0.25">
      <c r="A2949">
        <v>4241</v>
      </c>
      <c r="B2949" t="s">
        <v>7040</v>
      </c>
      <c r="C2949" t="s">
        <v>7041</v>
      </c>
      <c r="D2949" t="s">
        <v>245</v>
      </c>
      <c r="G2949" s="2">
        <v>41974</v>
      </c>
      <c r="H2949" s="2">
        <v>42369</v>
      </c>
      <c r="I2949" t="s">
        <v>226</v>
      </c>
      <c r="J2949" t="s">
        <v>211</v>
      </c>
      <c r="K2949" t="s">
        <v>7030</v>
      </c>
      <c r="L2949" t="s">
        <v>213</v>
      </c>
      <c r="O2949">
        <v>2629</v>
      </c>
      <c r="Q2949" s="2"/>
      <c r="S2949">
        <v>0</v>
      </c>
      <c r="T2949" t="s">
        <v>213</v>
      </c>
      <c r="W2949" t="s">
        <v>455</v>
      </c>
      <c r="X2949">
        <v>0</v>
      </c>
    </row>
    <row r="2950" spans="1:24" x14ac:dyDescent="0.25">
      <c r="A2950">
        <v>4242</v>
      </c>
      <c r="B2950" t="s">
        <v>7042</v>
      </c>
      <c r="C2950" t="s">
        <v>7043</v>
      </c>
      <c r="D2950" t="s">
        <v>412</v>
      </c>
      <c r="F2950" t="s">
        <v>6849</v>
      </c>
      <c r="G2950" s="2">
        <v>41974</v>
      </c>
      <c r="H2950" s="2">
        <v>42369</v>
      </c>
      <c r="I2950" t="s">
        <v>226</v>
      </c>
      <c r="J2950" t="s">
        <v>211</v>
      </c>
      <c r="K2950" t="s">
        <v>7030</v>
      </c>
      <c r="L2950" t="s">
        <v>213</v>
      </c>
      <c r="O2950">
        <v>3106</v>
      </c>
      <c r="Q2950" s="2"/>
      <c r="S2950">
        <v>0</v>
      </c>
      <c r="T2950" t="s">
        <v>213</v>
      </c>
      <c r="W2950" t="s">
        <v>455</v>
      </c>
      <c r="X2950">
        <v>0</v>
      </c>
    </row>
    <row r="2951" spans="1:24" x14ac:dyDescent="0.25">
      <c r="A2951">
        <v>4247</v>
      </c>
      <c r="B2951" t="s">
        <v>7044</v>
      </c>
      <c r="C2951" t="s">
        <v>7045</v>
      </c>
      <c r="D2951" t="s">
        <v>412</v>
      </c>
      <c r="F2951" t="s">
        <v>6849</v>
      </c>
      <c r="G2951" s="2">
        <v>41974</v>
      </c>
      <c r="H2951" s="2">
        <v>44316</v>
      </c>
      <c r="I2951" t="s">
        <v>226</v>
      </c>
      <c r="J2951" t="s">
        <v>211</v>
      </c>
      <c r="K2951" t="s">
        <v>7035</v>
      </c>
      <c r="L2951" t="s">
        <v>213</v>
      </c>
      <c r="O2951">
        <v>3106</v>
      </c>
      <c r="Q2951" s="2"/>
      <c r="S2951">
        <v>0</v>
      </c>
      <c r="T2951" t="s">
        <v>213</v>
      </c>
      <c r="W2951" t="s">
        <v>455</v>
      </c>
      <c r="X2951">
        <v>0</v>
      </c>
    </row>
    <row r="2952" spans="1:24" x14ac:dyDescent="0.25">
      <c r="A2952">
        <v>4248</v>
      </c>
      <c r="B2952" t="s">
        <v>7046</v>
      </c>
      <c r="C2952" t="s">
        <v>7047</v>
      </c>
      <c r="D2952" t="s">
        <v>256</v>
      </c>
      <c r="G2952" s="2">
        <v>41974</v>
      </c>
      <c r="H2952" s="2">
        <v>44316</v>
      </c>
      <c r="I2952" t="s">
        <v>226</v>
      </c>
      <c r="J2952" t="s">
        <v>211</v>
      </c>
      <c r="K2952" t="s">
        <v>7035</v>
      </c>
      <c r="L2952" t="s">
        <v>213</v>
      </c>
      <c r="O2952">
        <v>0</v>
      </c>
      <c r="Q2952" s="2"/>
      <c r="S2952">
        <v>0</v>
      </c>
      <c r="T2952" t="s">
        <v>213</v>
      </c>
      <c r="W2952" t="s">
        <v>455</v>
      </c>
      <c r="X2952">
        <v>0</v>
      </c>
    </row>
    <row r="2953" spans="1:24" x14ac:dyDescent="0.25">
      <c r="A2953">
        <v>4249</v>
      </c>
      <c r="B2953" t="s">
        <v>7048</v>
      </c>
      <c r="C2953" t="s">
        <v>7049</v>
      </c>
      <c r="D2953" t="s">
        <v>251</v>
      </c>
      <c r="G2953" s="2">
        <v>41974</v>
      </c>
      <c r="H2953" s="2">
        <v>44316</v>
      </c>
      <c r="I2953" t="s">
        <v>226</v>
      </c>
      <c r="J2953" t="s">
        <v>211</v>
      </c>
      <c r="K2953" t="s">
        <v>7035</v>
      </c>
      <c r="L2953" t="s">
        <v>213</v>
      </c>
      <c r="O2953">
        <v>0</v>
      </c>
      <c r="Q2953" s="2"/>
      <c r="S2953">
        <v>0</v>
      </c>
      <c r="T2953" t="s">
        <v>213</v>
      </c>
      <c r="W2953" t="s">
        <v>455</v>
      </c>
      <c r="X2953">
        <v>0</v>
      </c>
    </row>
    <row r="2954" spans="1:24" x14ac:dyDescent="0.25">
      <c r="A2954">
        <v>2276</v>
      </c>
      <c r="B2954" t="s">
        <v>7050</v>
      </c>
      <c r="C2954" t="s">
        <v>7051</v>
      </c>
      <c r="D2954" t="s">
        <v>256</v>
      </c>
      <c r="G2954" s="2">
        <v>42767</v>
      </c>
      <c r="H2954" s="2">
        <v>44408</v>
      </c>
      <c r="I2954" t="s">
        <v>226</v>
      </c>
      <c r="J2954" t="s">
        <v>211</v>
      </c>
      <c r="K2954" t="s">
        <v>3906</v>
      </c>
      <c r="L2954" t="s">
        <v>213</v>
      </c>
      <c r="O2954">
        <v>0</v>
      </c>
      <c r="Q2954" s="2">
        <v>39827</v>
      </c>
      <c r="S2954">
        <v>0</v>
      </c>
      <c r="T2954" t="s">
        <v>213</v>
      </c>
      <c r="W2954" t="s">
        <v>214</v>
      </c>
      <c r="X2954">
        <v>0</v>
      </c>
    </row>
    <row r="2955" spans="1:24" x14ac:dyDescent="0.25">
      <c r="A2955">
        <v>4369</v>
      </c>
      <c r="B2955" t="s">
        <v>7052</v>
      </c>
      <c r="C2955" t="s">
        <v>7053</v>
      </c>
      <c r="D2955" t="s">
        <v>3139</v>
      </c>
      <c r="G2955" s="2">
        <v>38169</v>
      </c>
      <c r="H2955" s="2"/>
      <c r="J2955" t="s">
        <v>211</v>
      </c>
      <c r="K2955" t="s">
        <v>2136</v>
      </c>
      <c r="L2955" t="s">
        <v>213</v>
      </c>
      <c r="O2955">
        <v>0</v>
      </c>
      <c r="Q2955" s="2"/>
      <c r="S2955">
        <v>0</v>
      </c>
      <c r="T2955" t="s">
        <v>213</v>
      </c>
      <c r="W2955" t="s">
        <v>214</v>
      </c>
      <c r="X2955">
        <v>0</v>
      </c>
    </row>
    <row r="2956" spans="1:24" x14ac:dyDescent="0.25">
      <c r="A2956">
        <v>4370</v>
      </c>
      <c r="B2956" t="s">
        <v>7054</v>
      </c>
      <c r="C2956" t="s">
        <v>7055</v>
      </c>
      <c r="D2956" t="s">
        <v>241</v>
      </c>
      <c r="G2956" s="2">
        <v>41944</v>
      </c>
      <c r="H2956" s="2">
        <v>43404</v>
      </c>
      <c r="I2956" t="s">
        <v>226</v>
      </c>
      <c r="J2956" t="s">
        <v>211</v>
      </c>
      <c r="K2956" t="s">
        <v>7056</v>
      </c>
      <c r="L2956" t="s">
        <v>213</v>
      </c>
      <c r="O2956">
        <v>0</v>
      </c>
      <c r="Q2956" s="2"/>
      <c r="S2956">
        <v>0</v>
      </c>
      <c r="T2956" t="s">
        <v>213</v>
      </c>
      <c r="W2956" t="s">
        <v>214</v>
      </c>
      <c r="X2956">
        <v>0</v>
      </c>
    </row>
    <row r="2957" spans="1:24" x14ac:dyDescent="0.25">
      <c r="A2957">
        <v>4371</v>
      </c>
      <c r="B2957" t="s">
        <v>7057</v>
      </c>
      <c r="C2957" t="s">
        <v>7058</v>
      </c>
      <c r="D2957" t="s">
        <v>245</v>
      </c>
      <c r="G2957" s="2">
        <v>41944</v>
      </c>
      <c r="H2957" s="2">
        <v>43404</v>
      </c>
      <c r="I2957" t="s">
        <v>226</v>
      </c>
      <c r="J2957" t="s">
        <v>211</v>
      </c>
      <c r="K2957" t="s">
        <v>7056</v>
      </c>
      <c r="L2957" t="s">
        <v>213</v>
      </c>
      <c r="O2957">
        <v>3849</v>
      </c>
      <c r="Q2957" s="2"/>
      <c r="S2957">
        <v>0</v>
      </c>
      <c r="T2957" t="s">
        <v>213</v>
      </c>
      <c r="W2957" t="s">
        <v>214</v>
      </c>
      <c r="X2957">
        <v>0</v>
      </c>
    </row>
    <row r="2958" spans="1:24" x14ac:dyDescent="0.25">
      <c r="A2958">
        <v>4372</v>
      </c>
      <c r="B2958" t="s">
        <v>7059</v>
      </c>
      <c r="C2958" t="s">
        <v>7060</v>
      </c>
      <c r="D2958" t="s">
        <v>241</v>
      </c>
      <c r="G2958" s="2">
        <v>41449</v>
      </c>
      <c r="H2958" s="2">
        <v>43404</v>
      </c>
      <c r="I2958" t="s">
        <v>226</v>
      </c>
      <c r="J2958" t="s">
        <v>211</v>
      </c>
      <c r="K2958" t="s">
        <v>7061</v>
      </c>
      <c r="L2958" t="s">
        <v>213</v>
      </c>
      <c r="O2958">
        <v>0</v>
      </c>
      <c r="Q2958" s="2"/>
      <c r="S2958">
        <v>0</v>
      </c>
      <c r="T2958" t="s">
        <v>213</v>
      </c>
      <c r="W2958" t="s">
        <v>214</v>
      </c>
      <c r="X2958">
        <v>0</v>
      </c>
    </row>
    <row r="2959" spans="1:24" x14ac:dyDescent="0.25">
      <c r="A2959">
        <v>4373</v>
      </c>
      <c r="B2959" t="s">
        <v>7062</v>
      </c>
      <c r="C2959" t="s">
        <v>7063</v>
      </c>
      <c r="D2959" t="s">
        <v>245</v>
      </c>
      <c r="G2959" s="2">
        <v>41449</v>
      </c>
      <c r="H2959" s="2">
        <v>43404</v>
      </c>
      <c r="I2959" t="s">
        <v>226</v>
      </c>
      <c r="J2959" t="s">
        <v>211</v>
      </c>
      <c r="K2959" t="s">
        <v>7061</v>
      </c>
      <c r="L2959" t="s">
        <v>213</v>
      </c>
      <c r="O2959">
        <v>2599</v>
      </c>
      <c r="Q2959" s="2"/>
      <c r="S2959">
        <v>0</v>
      </c>
      <c r="T2959" t="s">
        <v>213</v>
      </c>
      <c r="W2959" t="s">
        <v>214</v>
      </c>
      <c r="X2959">
        <v>0</v>
      </c>
    </row>
    <row r="2960" spans="1:24" x14ac:dyDescent="0.25">
      <c r="A2960">
        <v>4374</v>
      </c>
      <c r="B2960" t="s">
        <v>7064</v>
      </c>
      <c r="C2960" t="s">
        <v>7065</v>
      </c>
      <c r="D2960" t="s">
        <v>412</v>
      </c>
      <c r="G2960" s="2">
        <v>41944</v>
      </c>
      <c r="H2960" s="2">
        <v>43404</v>
      </c>
      <c r="I2960" t="s">
        <v>226</v>
      </c>
      <c r="J2960" t="s">
        <v>211</v>
      </c>
      <c r="K2960" t="s">
        <v>7056</v>
      </c>
      <c r="L2960" t="s">
        <v>213</v>
      </c>
      <c r="O2960">
        <v>2629</v>
      </c>
      <c r="Q2960" s="2"/>
      <c r="S2960">
        <v>0</v>
      </c>
      <c r="T2960" t="s">
        <v>213</v>
      </c>
      <c r="W2960" t="s">
        <v>455</v>
      </c>
      <c r="X2960">
        <v>0</v>
      </c>
    </row>
    <row r="2961" spans="1:24" x14ac:dyDescent="0.25">
      <c r="A2961">
        <v>4375</v>
      </c>
      <c r="B2961" t="s">
        <v>7066</v>
      </c>
      <c r="C2961" t="s">
        <v>7067</v>
      </c>
      <c r="D2961" t="s">
        <v>6406</v>
      </c>
      <c r="F2961" t="s">
        <v>7068</v>
      </c>
      <c r="G2961" s="2">
        <v>41944</v>
      </c>
      <c r="H2961" s="2"/>
      <c r="J2961" t="s">
        <v>211</v>
      </c>
      <c r="K2961" t="s">
        <v>7069</v>
      </c>
      <c r="L2961" t="s">
        <v>900</v>
      </c>
      <c r="O2961">
        <v>4370</v>
      </c>
      <c r="Q2961" s="2"/>
      <c r="S2961">
        <v>3888</v>
      </c>
      <c r="T2961" t="s">
        <v>213</v>
      </c>
      <c r="W2961" t="s">
        <v>455</v>
      </c>
      <c r="X2961">
        <v>0</v>
      </c>
    </row>
    <row r="2962" spans="1:24" x14ac:dyDescent="0.25">
      <c r="A2962">
        <v>4376</v>
      </c>
      <c r="B2962" t="s">
        <v>7070</v>
      </c>
      <c r="C2962" t="s">
        <v>7071</v>
      </c>
      <c r="D2962" t="s">
        <v>720</v>
      </c>
      <c r="G2962" s="2">
        <v>41944</v>
      </c>
      <c r="H2962" s="2">
        <v>43404</v>
      </c>
      <c r="I2962" t="s">
        <v>226</v>
      </c>
      <c r="J2962" t="s">
        <v>211</v>
      </c>
      <c r="K2962" t="s">
        <v>7056</v>
      </c>
      <c r="L2962" t="s">
        <v>900</v>
      </c>
      <c r="O2962">
        <v>4375</v>
      </c>
      <c r="Q2962" s="2"/>
      <c r="S2962">
        <v>0</v>
      </c>
      <c r="T2962" t="s">
        <v>213</v>
      </c>
      <c r="W2962" t="s">
        <v>455</v>
      </c>
      <c r="X2962">
        <v>0</v>
      </c>
    </row>
    <row r="2963" spans="1:24" x14ac:dyDescent="0.25">
      <c r="A2963">
        <v>4460</v>
      </c>
      <c r="B2963" t="s">
        <v>7072</v>
      </c>
      <c r="C2963" t="s">
        <v>7073</v>
      </c>
      <c r="D2963" t="s">
        <v>343</v>
      </c>
      <c r="F2963" t="s">
        <v>928</v>
      </c>
      <c r="G2963" s="2">
        <v>39356</v>
      </c>
      <c r="H2963" s="2">
        <v>46022</v>
      </c>
      <c r="J2963" t="s">
        <v>2278</v>
      </c>
      <c r="K2963" t="s">
        <v>405</v>
      </c>
      <c r="L2963" t="s">
        <v>213</v>
      </c>
      <c r="M2963" t="s">
        <v>929</v>
      </c>
      <c r="O2963">
        <v>0</v>
      </c>
      <c r="Q2963" s="2"/>
      <c r="S2963">
        <v>0</v>
      </c>
      <c r="T2963" t="s">
        <v>900</v>
      </c>
      <c r="W2963" t="s">
        <v>214</v>
      </c>
      <c r="X2963">
        <v>0</v>
      </c>
    </row>
    <row r="2964" spans="1:24" x14ac:dyDescent="0.25">
      <c r="A2964">
        <v>4461</v>
      </c>
      <c r="B2964" t="s">
        <v>7074</v>
      </c>
      <c r="C2964" t="s">
        <v>7075</v>
      </c>
      <c r="D2964" t="s">
        <v>6406</v>
      </c>
      <c r="E2964" t="s">
        <v>7076</v>
      </c>
      <c r="F2964" t="s">
        <v>7077</v>
      </c>
      <c r="G2964" s="2">
        <v>36557</v>
      </c>
      <c r="H2964" s="2"/>
      <c r="J2964" t="s">
        <v>211</v>
      </c>
      <c r="K2964" t="s">
        <v>7069</v>
      </c>
      <c r="L2964" t="s">
        <v>900</v>
      </c>
      <c r="O2964">
        <v>1729</v>
      </c>
      <c r="Q2964" s="2"/>
      <c r="S2964">
        <v>3888</v>
      </c>
      <c r="T2964" t="s">
        <v>213</v>
      </c>
      <c r="W2964" t="s">
        <v>455</v>
      </c>
      <c r="X2964">
        <v>0</v>
      </c>
    </row>
    <row r="2965" spans="1:24" x14ac:dyDescent="0.25">
      <c r="A2965">
        <v>4462</v>
      </c>
      <c r="B2965" t="s">
        <v>7078</v>
      </c>
      <c r="C2965" t="s">
        <v>7079</v>
      </c>
      <c r="D2965" t="s">
        <v>6125</v>
      </c>
      <c r="G2965" s="2">
        <v>36557</v>
      </c>
      <c r="H2965" s="2"/>
      <c r="I2965" t="s">
        <v>226</v>
      </c>
      <c r="J2965" t="s">
        <v>211</v>
      </c>
      <c r="K2965" t="s">
        <v>2880</v>
      </c>
      <c r="L2965" t="s">
        <v>900</v>
      </c>
      <c r="O2965">
        <v>4461</v>
      </c>
      <c r="Q2965" s="2"/>
      <c r="S2965">
        <v>0</v>
      </c>
      <c r="T2965" t="s">
        <v>213</v>
      </c>
      <c r="W2965" t="s">
        <v>455</v>
      </c>
      <c r="X2965">
        <v>0</v>
      </c>
    </row>
    <row r="2966" spans="1:24" x14ac:dyDescent="0.25">
      <c r="A2966">
        <v>4463</v>
      </c>
      <c r="B2966" t="s">
        <v>7080</v>
      </c>
      <c r="C2966" t="s">
        <v>7081</v>
      </c>
      <c r="D2966" t="s">
        <v>6406</v>
      </c>
      <c r="E2966" t="s">
        <v>7082</v>
      </c>
      <c r="F2966" t="s">
        <v>7083</v>
      </c>
      <c r="G2966" s="2">
        <v>30682</v>
      </c>
      <c r="H2966" s="2"/>
      <c r="J2966" t="s">
        <v>211</v>
      </c>
      <c r="K2966" t="s">
        <v>7069</v>
      </c>
      <c r="L2966" t="s">
        <v>213</v>
      </c>
      <c r="O2966">
        <v>6</v>
      </c>
      <c r="Q2966" s="2"/>
      <c r="S2966">
        <v>3888</v>
      </c>
      <c r="T2966" t="s">
        <v>213</v>
      </c>
      <c r="W2966" t="s">
        <v>455</v>
      </c>
      <c r="X2966">
        <v>0</v>
      </c>
    </row>
    <row r="2967" spans="1:24" x14ac:dyDescent="0.25">
      <c r="A2967">
        <v>4464</v>
      </c>
      <c r="B2967" t="s">
        <v>7084</v>
      </c>
      <c r="C2967" t="s">
        <v>7085</v>
      </c>
      <c r="D2967" t="s">
        <v>6129</v>
      </c>
      <c r="G2967" s="2">
        <v>36557</v>
      </c>
      <c r="H2967" s="2"/>
      <c r="I2967" t="s">
        <v>226</v>
      </c>
      <c r="J2967" t="s">
        <v>211</v>
      </c>
      <c r="K2967" t="s">
        <v>2880</v>
      </c>
      <c r="L2967" t="s">
        <v>213</v>
      </c>
      <c r="O2967">
        <v>6614</v>
      </c>
      <c r="Q2967" s="2"/>
      <c r="S2967">
        <v>0</v>
      </c>
      <c r="T2967" t="s">
        <v>213</v>
      </c>
      <c r="W2967" t="s">
        <v>455</v>
      </c>
      <c r="X2967">
        <v>0</v>
      </c>
    </row>
    <row r="2968" spans="1:24" x14ac:dyDescent="0.25">
      <c r="A2968">
        <v>4466</v>
      </c>
      <c r="B2968" t="s">
        <v>7086</v>
      </c>
      <c r="C2968" t="s">
        <v>7087</v>
      </c>
      <c r="D2968" t="s">
        <v>343</v>
      </c>
      <c r="F2968" t="s">
        <v>7088</v>
      </c>
      <c r="G2968" s="2">
        <v>37591</v>
      </c>
      <c r="H2968" s="2">
        <v>42085</v>
      </c>
      <c r="J2968" t="s">
        <v>2278</v>
      </c>
      <c r="K2968" t="s">
        <v>405</v>
      </c>
      <c r="L2968" t="s">
        <v>213</v>
      </c>
      <c r="M2968" t="s">
        <v>783</v>
      </c>
      <c r="O2968">
        <v>0</v>
      </c>
      <c r="Q2968" s="2"/>
      <c r="S2968">
        <v>0</v>
      </c>
      <c r="T2968" t="s">
        <v>213</v>
      </c>
      <c r="W2968" t="s">
        <v>214</v>
      </c>
      <c r="X2968">
        <v>0</v>
      </c>
    </row>
    <row r="2969" spans="1:24" x14ac:dyDescent="0.25">
      <c r="A2969">
        <v>4468</v>
      </c>
      <c r="B2969" t="s">
        <v>7089</v>
      </c>
      <c r="C2969" t="s">
        <v>7090</v>
      </c>
      <c r="D2969" t="s">
        <v>343</v>
      </c>
      <c r="G2969" s="2">
        <v>35499</v>
      </c>
      <c r="H2969" s="2"/>
      <c r="J2969" t="s">
        <v>2278</v>
      </c>
      <c r="K2969" t="s">
        <v>968</v>
      </c>
      <c r="L2969" t="s">
        <v>213</v>
      </c>
      <c r="M2969" t="s">
        <v>7091</v>
      </c>
      <c r="O2969">
        <v>0</v>
      </c>
      <c r="P2969" t="s">
        <v>7092</v>
      </c>
      <c r="Q2969" s="2"/>
      <c r="S2969">
        <v>0</v>
      </c>
      <c r="T2969" t="s">
        <v>900</v>
      </c>
      <c r="W2969" t="s">
        <v>455</v>
      </c>
      <c r="X2969">
        <v>0</v>
      </c>
    </row>
    <row r="2970" spans="1:24" x14ac:dyDescent="0.25">
      <c r="A2970">
        <v>4469</v>
      </c>
      <c r="B2970" t="s">
        <v>7093</v>
      </c>
      <c r="C2970" t="s">
        <v>7094</v>
      </c>
      <c r="D2970" t="s">
        <v>343</v>
      </c>
      <c r="E2970" t="s">
        <v>15116</v>
      </c>
      <c r="G2970" s="2">
        <v>41366</v>
      </c>
      <c r="H2970" s="2"/>
      <c r="J2970" t="s">
        <v>2278</v>
      </c>
      <c r="K2970" t="s">
        <v>968</v>
      </c>
      <c r="L2970" t="s">
        <v>213</v>
      </c>
      <c r="M2970" t="s">
        <v>7095</v>
      </c>
      <c r="O2970">
        <v>0</v>
      </c>
      <c r="P2970" t="s">
        <v>7096</v>
      </c>
      <c r="Q2970" s="2">
        <v>41361</v>
      </c>
      <c r="S2970">
        <v>0</v>
      </c>
      <c r="T2970" t="s">
        <v>900</v>
      </c>
      <c r="U2970" t="s">
        <v>16025</v>
      </c>
      <c r="V2970" t="s">
        <v>16028</v>
      </c>
      <c r="W2970" t="s">
        <v>455</v>
      </c>
      <c r="X2970">
        <v>0</v>
      </c>
    </row>
    <row r="2971" spans="1:24" x14ac:dyDescent="0.25">
      <c r="A2971">
        <v>4470</v>
      </c>
      <c r="B2971" t="s">
        <v>7097</v>
      </c>
      <c r="C2971" t="s">
        <v>7098</v>
      </c>
      <c r="D2971" t="s">
        <v>7099</v>
      </c>
      <c r="G2971" s="2">
        <v>35499</v>
      </c>
      <c r="H2971" s="2"/>
      <c r="J2971" t="s">
        <v>211</v>
      </c>
      <c r="K2971" t="s">
        <v>4123</v>
      </c>
      <c r="L2971" t="s">
        <v>213</v>
      </c>
      <c r="O2971">
        <v>4468</v>
      </c>
      <c r="Q2971" s="2"/>
      <c r="S2971">
        <v>0</v>
      </c>
      <c r="T2971" t="s">
        <v>213</v>
      </c>
      <c r="W2971" t="s">
        <v>455</v>
      </c>
      <c r="X2971">
        <v>0</v>
      </c>
    </row>
    <row r="2972" spans="1:24" x14ac:dyDescent="0.25">
      <c r="A2972">
        <v>4471</v>
      </c>
      <c r="B2972" t="s">
        <v>7100</v>
      </c>
      <c r="C2972" t="s">
        <v>7101</v>
      </c>
      <c r="D2972" t="s">
        <v>7099</v>
      </c>
      <c r="G2972" s="2">
        <v>41366</v>
      </c>
      <c r="H2972" s="2"/>
      <c r="J2972" t="s">
        <v>211</v>
      </c>
      <c r="K2972" t="s">
        <v>7102</v>
      </c>
      <c r="L2972" t="s">
        <v>213</v>
      </c>
      <c r="O2972">
        <v>4469</v>
      </c>
      <c r="Q2972" s="2"/>
      <c r="S2972">
        <v>0</v>
      </c>
      <c r="T2972" t="s">
        <v>213</v>
      </c>
      <c r="W2972" t="s">
        <v>455</v>
      </c>
      <c r="X2972">
        <v>0</v>
      </c>
    </row>
    <row r="2973" spans="1:24" x14ac:dyDescent="0.25">
      <c r="A2973">
        <v>3879</v>
      </c>
      <c r="B2973" t="s">
        <v>7103</v>
      </c>
      <c r="C2973" t="s">
        <v>7104</v>
      </c>
      <c r="D2973" t="s">
        <v>232</v>
      </c>
      <c r="E2973" t="s">
        <v>7105</v>
      </c>
      <c r="F2973" t="s">
        <v>7106</v>
      </c>
      <c r="G2973" s="2">
        <v>36800</v>
      </c>
      <c r="H2973" s="2"/>
      <c r="I2973" t="s">
        <v>226</v>
      </c>
      <c r="J2973" t="s">
        <v>211</v>
      </c>
      <c r="K2973" t="s">
        <v>744</v>
      </c>
      <c r="L2973" t="s">
        <v>213</v>
      </c>
      <c r="O2973">
        <v>0</v>
      </c>
      <c r="Q2973" s="2"/>
      <c r="S2973">
        <v>0</v>
      </c>
      <c r="T2973" t="s">
        <v>213</v>
      </c>
      <c r="W2973" t="s">
        <v>214</v>
      </c>
      <c r="X2973">
        <v>0</v>
      </c>
    </row>
    <row r="2974" spans="1:24" x14ac:dyDescent="0.25">
      <c r="A2974">
        <v>3883</v>
      </c>
      <c r="B2974" t="s">
        <v>7107</v>
      </c>
      <c r="C2974" t="s">
        <v>7108</v>
      </c>
      <c r="D2974" t="s">
        <v>7109</v>
      </c>
      <c r="G2974" s="2">
        <v>40743</v>
      </c>
      <c r="H2974" s="2">
        <v>44012</v>
      </c>
      <c r="J2974" t="s">
        <v>211</v>
      </c>
      <c r="K2974" t="s">
        <v>2960</v>
      </c>
      <c r="L2974" t="s">
        <v>213</v>
      </c>
      <c r="O2974">
        <v>931</v>
      </c>
      <c r="Q2974" s="2"/>
      <c r="S2974">
        <v>0</v>
      </c>
      <c r="T2974" t="s">
        <v>213</v>
      </c>
      <c r="W2974" t="s">
        <v>455</v>
      </c>
      <c r="X2974">
        <v>0</v>
      </c>
    </row>
    <row r="2975" spans="1:24" x14ac:dyDescent="0.25">
      <c r="A2975">
        <v>3884</v>
      </c>
      <c r="B2975" t="s">
        <v>7110</v>
      </c>
      <c r="C2975" t="s">
        <v>7111</v>
      </c>
      <c r="D2975" t="s">
        <v>7112</v>
      </c>
      <c r="G2975" s="2">
        <v>40743</v>
      </c>
      <c r="H2975" s="2">
        <v>44012</v>
      </c>
      <c r="J2975" t="s">
        <v>211</v>
      </c>
      <c r="K2975" t="s">
        <v>2960</v>
      </c>
      <c r="L2975" t="s">
        <v>213</v>
      </c>
      <c r="O2975">
        <v>3534</v>
      </c>
      <c r="Q2975" s="2"/>
      <c r="S2975">
        <v>0</v>
      </c>
      <c r="T2975" t="s">
        <v>213</v>
      </c>
      <c r="W2975" t="s">
        <v>455</v>
      </c>
      <c r="X2975">
        <v>0</v>
      </c>
    </row>
    <row r="2976" spans="1:24" x14ac:dyDescent="0.25">
      <c r="A2976">
        <v>3885</v>
      </c>
      <c r="B2976" t="s">
        <v>7113</v>
      </c>
      <c r="C2976" t="s">
        <v>7114</v>
      </c>
      <c r="D2976" t="s">
        <v>7115</v>
      </c>
      <c r="G2976" s="2">
        <v>40743</v>
      </c>
      <c r="H2976" s="2">
        <v>44012</v>
      </c>
      <c r="J2976" t="s">
        <v>211</v>
      </c>
      <c r="K2976" t="s">
        <v>2960</v>
      </c>
      <c r="L2976" t="s">
        <v>213</v>
      </c>
      <c r="O2976">
        <v>3535</v>
      </c>
      <c r="Q2976" s="2"/>
      <c r="S2976">
        <v>0</v>
      </c>
      <c r="T2976" t="s">
        <v>213</v>
      </c>
      <c r="W2976" t="s">
        <v>214</v>
      </c>
      <c r="X2976">
        <v>0</v>
      </c>
    </row>
    <row r="2977" spans="1:24" x14ac:dyDescent="0.25">
      <c r="A2977">
        <v>3886</v>
      </c>
      <c r="B2977" t="s">
        <v>7116</v>
      </c>
      <c r="C2977" t="s">
        <v>7117</v>
      </c>
      <c r="D2977" t="s">
        <v>7118</v>
      </c>
      <c r="G2977" s="2">
        <v>42005</v>
      </c>
      <c r="H2977" s="2"/>
      <c r="J2977" t="s">
        <v>211</v>
      </c>
      <c r="K2977" t="s">
        <v>289</v>
      </c>
      <c r="L2977" t="s">
        <v>213</v>
      </c>
      <c r="O2977">
        <v>0</v>
      </c>
      <c r="Q2977" s="2"/>
      <c r="S2977">
        <v>0</v>
      </c>
      <c r="T2977" t="s">
        <v>213</v>
      </c>
      <c r="W2977" t="s">
        <v>214</v>
      </c>
      <c r="X2977">
        <v>0</v>
      </c>
    </row>
    <row r="2978" spans="1:24" x14ac:dyDescent="0.25">
      <c r="A2978">
        <v>2461</v>
      </c>
      <c r="B2978" t="s">
        <v>7119</v>
      </c>
      <c r="C2978" t="s">
        <v>7120</v>
      </c>
      <c r="D2978" t="s">
        <v>248</v>
      </c>
      <c r="G2978" s="2">
        <v>42736</v>
      </c>
      <c r="H2978" s="2">
        <v>43220</v>
      </c>
      <c r="I2978" t="s">
        <v>226</v>
      </c>
      <c r="J2978" t="s">
        <v>211</v>
      </c>
      <c r="K2978" t="s">
        <v>3034</v>
      </c>
      <c r="L2978" t="s">
        <v>213</v>
      </c>
      <c r="O2978">
        <v>0</v>
      </c>
      <c r="Q2978" s="2">
        <v>40909</v>
      </c>
      <c r="S2978">
        <v>0</v>
      </c>
      <c r="T2978" t="s">
        <v>213</v>
      </c>
      <c r="W2978" t="s">
        <v>214</v>
      </c>
      <c r="X2978">
        <v>0</v>
      </c>
    </row>
    <row r="2979" spans="1:24" x14ac:dyDescent="0.25">
      <c r="A2979">
        <v>3888</v>
      </c>
      <c r="B2979" t="s">
        <v>7121</v>
      </c>
      <c r="C2979" t="s">
        <v>7122</v>
      </c>
      <c r="D2979" t="s">
        <v>6733</v>
      </c>
      <c r="E2979" t="s">
        <v>6734</v>
      </c>
      <c r="G2979" s="2">
        <v>29495</v>
      </c>
      <c r="H2979" s="2"/>
      <c r="J2979" t="s">
        <v>211</v>
      </c>
      <c r="K2979" t="s">
        <v>6335</v>
      </c>
      <c r="L2979" t="s">
        <v>213</v>
      </c>
      <c r="O2979">
        <v>3835</v>
      </c>
      <c r="Q2979" s="2"/>
      <c r="S2979">
        <v>0</v>
      </c>
      <c r="T2979" t="s">
        <v>213</v>
      </c>
      <c r="W2979" t="s">
        <v>455</v>
      </c>
      <c r="X2979">
        <v>0</v>
      </c>
    </row>
    <row r="2980" spans="1:24" x14ac:dyDescent="0.25">
      <c r="A2980">
        <v>3889</v>
      </c>
      <c r="B2980" t="s">
        <v>7123</v>
      </c>
      <c r="C2980" t="s">
        <v>7124</v>
      </c>
      <c r="D2980" t="s">
        <v>6406</v>
      </c>
      <c r="F2980" t="s">
        <v>7077</v>
      </c>
      <c r="G2980" s="2">
        <v>40743</v>
      </c>
      <c r="H2980" s="2">
        <v>44012</v>
      </c>
      <c r="J2980" t="s">
        <v>211</v>
      </c>
      <c r="K2980" t="s">
        <v>7069</v>
      </c>
      <c r="L2980" t="s">
        <v>213</v>
      </c>
      <c r="O2980">
        <v>2203</v>
      </c>
      <c r="Q2980" s="2"/>
      <c r="S2980">
        <v>3888</v>
      </c>
      <c r="T2980" t="s">
        <v>213</v>
      </c>
      <c r="W2980" t="s">
        <v>455</v>
      </c>
      <c r="X2980">
        <v>0</v>
      </c>
    </row>
    <row r="2981" spans="1:24" x14ac:dyDescent="0.25">
      <c r="A2981">
        <v>3890</v>
      </c>
      <c r="B2981" t="s">
        <v>7125</v>
      </c>
      <c r="C2981" t="s">
        <v>7126</v>
      </c>
      <c r="D2981" t="s">
        <v>7127</v>
      </c>
      <c r="G2981" s="2">
        <v>40743</v>
      </c>
      <c r="H2981" s="2">
        <v>44012</v>
      </c>
      <c r="J2981" t="s">
        <v>211</v>
      </c>
      <c r="K2981" t="s">
        <v>2960</v>
      </c>
      <c r="L2981" t="s">
        <v>213</v>
      </c>
      <c r="O2981">
        <v>3889</v>
      </c>
      <c r="Q2981" s="2"/>
      <c r="S2981">
        <v>0</v>
      </c>
      <c r="T2981" t="s">
        <v>213</v>
      </c>
      <c r="W2981" t="s">
        <v>455</v>
      </c>
      <c r="X2981">
        <v>0</v>
      </c>
    </row>
    <row r="2982" spans="1:24" x14ac:dyDescent="0.25">
      <c r="A2982">
        <v>2564</v>
      </c>
      <c r="B2982" t="s">
        <v>7128</v>
      </c>
      <c r="C2982" t="s">
        <v>7129</v>
      </c>
      <c r="D2982" t="s">
        <v>210</v>
      </c>
      <c r="G2982" s="2">
        <v>42736</v>
      </c>
      <c r="H2982" s="2">
        <v>44804</v>
      </c>
      <c r="J2982" t="s">
        <v>211</v>
      </c>
      <c r="K2982" t="s">
        <v>4199</v>
      </c>
      <c r="L2982" t="s">
        <v>213</v>
      </c>
      <c r="O2982">
        <v>0</v>
      </c>
      <c r="Q2982" s="2">
        <v>40909</v>
      </c>
      <c r="S2982">
        <v>0</v>
      </c>
      <c r="T2982" t="s">
        <v>213</v>
      </c>
      <c r="W2982" t="s">
        <v>214</v>
      </c>
      <c r="X2982">
        <v>0</v>
      </c>
    </row>
    <row r="2983" spans="1:24" x14ac:dyDescent="0.25">
      <c r="A2983">
        <v>3480</v>
      </c>
      <c r="B2983" t="s">
        <v>7130</v>
      </c>
      <c r="C2983" t="s">
        <v>7131</v>
      </c>
      <c r="D2983" t="s">
        <v>245</v>
      </c>
      <c r="G2983" s="2">
        <v>41548</v>
      </c>
      <c r="H2983" s="2">
        <v>41882</v>
      </c>
      <c r="I2983" t="s">
        <v>226</v>
      </c>
      <c r="J2983" t="s">
        <v>211</v>
      </c>
      <c r="K2983" t="s">
        <v>7132</v>
      </c>
      <c r="L2983" t="s">
        <v>213</v>
      </c>
      <c r="O2983">
        <v>1460</v>
      </c>
      <c r="Q2983" s="2"/>
      <c r="S2983">
        <v>0</v>
      </c>
      <c r="T2983" t="s">
        <v>213</v>
      </c>
      <c r="W2983" t="s">
        <v>214</v>
      </c>
      <c r="X2983">
        <v>0</v>
      </c>
    </row>
    <row r="2984" spans="1:24" x14ac:dyDescent="0.25">
      <c r="A2984">
        <v>4183</v>
      </c>
      <c r="B2984" t="s">
        <v>7133</v>
      </c>
      <c r="C2984" t="s">
        <v>7134</v>
      </c>
      <c r="D2984" t="s">
        <v>633</v>
      </c>
      <c r="G2984" s="2">
        <v>38169</v>
      </c>
      <c r="H2984" s="2"/>
      <c r="I2984" t="s">
        <v>218</v>
      </c>
      <c r="J2984" t="s">
        <v>211</v>
      </c>
      <c r="K2984" t="s">
        <v>744</v>
      </c>
      <c r="L2984" t="s">
        <v>213</v>
      </c>
      <c r="O2984">
        <v>0</v>
      </c>
      <c r="Q2984" s="2"/>
      <c r="S2984">
        <v>0</v>
      </c>
      <c r="T2984" t="s">
        <v>213</v>
      </c>
      <c r="W2984" t="s">
        <v>214</v>
      </c>
      <c r="X2984">
        <v>0</v>
      </c>
    </row>
    <row r="2985" spans="1:24" x14ac:dyDescent="0.25">
      <c r="A2985">
        <v>4472</v>
      </c>
      <c r="B2985" t="s">
        <v>7135</v>
      </c>
      <c r="C2985" t="s">
        <v>7136</v>
      </c>
      <c r="D2985" t="s">
        <v>389</v>
      </c>
      <c r="E2985" t="s">
        <v>7137</v>
      </c>
      <c r="F2985" t="s">
        <v>7138</v>
      </c>
      <c r="G2985" s="2">
        <v>36861</v>
      </c>
      <c r="H2985" s="2"/>
      <c r="J2985" t="s">
        <v>211</v>
      </c>
      <c r="K2985" t="s">
        <v>398</v>
      </c>
      <c r="L2985" t="s">
        <v>213</v>
      </c>
      <c r="M2985" t="s">
        <v>7139</v>
      </c>
      <c r="O2985">
        <v>0</v>
      </c>
      <c r="P2985" t="s">
        <v>392</v>
      </c>
      <c r="Q2985" s="2"/>
      <c r="S2985">
        <v>0</v>
      </c>
      <c r="T2985" t="s">
        <v>213</v>
      </c>
      <c r="W2985" t="s">
        <v>214</v>
      </c>
      <c r="X2985">
        <v>0</v>
      </c>
    </row>
    <row r="2986" spans="1:24" x14ac:dyDescent="0.25">
      <c r="A2986">
        <v>4481</v>
      </c>
      <c r="B2986" t="s">
        <v>7140</v>
      </c>
      <c r="C2986" t="s">
        <v>7141</v>
      </c>
      <c r="D2986" t="s">
        <v>6406</v>
      </c>
      <c r="F2986" t="s">
        <v>7142</v>
      </c>
      <c r="G2986" s="2">
        <v>37500</v>
      </c>
      <c r="H2986" s="2"/>
      <c r="J2986" t="s">
        <v>211</v>
      </c>
      <c r="K2986" t="s">
        <v>7069</v>
      </c>
      <c r="L2986" t="s">
        <v>213</v>
      </c>
      <c r="O2986">
        <v>3385</v>
      </c>
      <c r="Q2986" s="2"/>
      <c r="S2986">
        <v>3888</v>
      </c>
      <c r="T2986" t="s">
        <v>213</v>
      </c>
      <c r="W2986" t="s">
        <v>455</v>
      </c>
      <c r="X2986">
        <v>0</v>
      </c>
    </row>
    <row r="2987" spans="1:24" x14ac:dyDescent="0.25">
      <c r="A2987">
        <v>4213</v>
      </c>
      <c r="B2987" t="s">
        <v>7143</v>
      </c>
      <c r="C2987" t="s">
        <v>7144</v>
      </c>
      <c r="D2987" t="s">
        <v>412</v>
      </c>
      <c r="F2987" t="s">
        <v>6849</v>
      </c>
      <c r="G2987" s="2">
        <v>41974</v>
      </c>
      <c r="H2987" s="2">
        <v>42704</v>
      </c>
      <c r="I2987" t="s">
        <v>226</v>
      </c>
      <c r="J2987" t="s">
        <v>211</v>
      </c>
      <c r="K2987" t="s">
        <v>5692</v>
      </c>
      <c r="L2987" t="s">
        <v>213</v>
      </c>
      <c r="O2987">
        <v>3106</v>
      </c>
      <c r="Q2987" s="2">
        <v>41200</v>
      </c>
      <c r="S2987">
        <v>0</v>
      </c>
      <c r="T2987" t="s">
        <v>213</v>
      </c>
      <c r="W2987" t="s">
        <v>455</v>
      </c>
      <c r="X2987">
        <v>0</v>
      </c>
    </row>
    <row r="2988" spans="1:24" x14ac:dyDescent="0.25">
      <c r="A2988">
        <v>4482</v>
      </c>
      <c r="B2988" t="s">
        <v>7145</v>
      </c>
      <c r="C2988" t="s">
        <v>7146</v>
      </c>
      <c r="D2988" t="s">
        <v>6132</v>
      </c>
      <c r="G2988" s="2">
        <v>37500</v>
      </c>
      <c r="H2988" s="2"/>
      <c r="J2988" t="s">
        <v>211</v>
      </c>
      <c r="K2988" t="s">
        <v>2880</v>
      </c>
      <c r="L2988" t="s">
        <v>213</v>
      </c>
      <c r="O2988">
        <v>4481</v>
      </c>
      <c r="Q2988" s="2"/>
      <c r="S2988">
        <v>0</v>
      </c>
      <c r="T2988" t="s">
        <v>213</v>
      </c>
      <c r="W2988" t="s">
        <v>455</v>
      </c>
      <c r="X2988">
        <v>0</v>
      </c>
    </row>
    <row r="2989" spans="1:24" x14ac:dyDescent="0.25">
      <c r="A2989">
        <v>4475</v>
      </c>
      <c r="B2989" t="s">
        <v>7147</v>
      </c>
      <c r="C2989" t="s">
        <v>913</v>
      </c>
      <c r="D2989" t="s">
        <v>914</v>
      </c>
      <c r="E2989" t="s">
        <v>915</v>
      </c>
      <c r="F2989" t="s">
        <v>7148</v>
      </c>
      <c r="G2989" s="2">
        <v>36861</v>
      </c>
      <c r="H2989" s="2"/>
      <c r="J2989" t="s">
        <v>211</v>
      </c>
      <c r="K2989" t="s">
        <v>398</v>
      </c>
      <c r="L2989" t="s">
        <v>213</v>
      </c>
      <c r="M2989" t="s">
        <v>916</v>
      </c>
      <c r="O2989">
        <v>4472</v>
      </c>
      <c r="Q2989" s="2"/>
      <c r="R2989" t="s">
        <v>7149</v>
      </c>
      <c r="S2989">
        <v>0</v>
      </c>
      <c r="T2989" t="s">
        <v>213</v>
      </c>
      <c r="W2989" t="s">
        <v>214</v>
      </c>
      <c r="X2989">
        <v>0</v>
      </c>
    </row>
    <row r="2990" spans="1:24" x14ac:dyDescent="0.25">
      <c r="A2990">
        <v>4483</v>
      </c>
      <c r="B2990" t="s">
        <v>7150</v>
      </c>
      <c r="C2990" t="s">
        <v>7151</v>
      </c>
      <c r="D2990" t="s">
        <v>6125</v>
      </c>
      <c r="G2990" s="2">
        <v>42005</v>
      </c>
      <c r="H2990" s="2"/>
      <c r="I2990" t="s">
        <v>226</v>
      </c>
      <c r="J2990" t="s">
        <v>211</v>
      </c>
      <c r="K2990" t="s">
        <v>289</v>
      </c>
      <c r="L2990" t="s">
        <v>213</v>
      </c>
      <c r="O2990">
        <v>0</v>
      </c>
      <c r="Q2990" s="2"/>
      <c r="S2990">
        <v>0</v>
      </c>
      <c r="T2990" t="s">
        <v>213</v>
      </c>
      <c r="W2990" t="s">
        <v>214</v>
      </c>
      <c r="X2990">
        <v>0</v>
      </c>
    </row>
    <row r="2991" spans="1:24" x14ac:dyDescent="0.25">
      <c r="A2991">
        <v>4477</v>
      </c>
      <c r="B2991" t="s">
        <v>7152</v>
      </c>
      <c r="C2991" t="s">
        <v>7153</v>
      </c>
      <c r="D2991" t="s">
        <v>343</v>
      </c>
      <c r="G2991" s="2">
        <v>32143</v>
      </c>
      <c r="H2991" s="2"/>
      <c r="J2991" t="s">
        <v>211</v>
      </c>
      <c r="K2991" t="s">
        <v>398</v>
      </c>
      <c r="L2991" t="s">
        <v>213</v>
      </c>
      <c r="M2991" t="s">
        <v>7154</v>
      </c>
      <c r="O2991">
        <v>0</v>
      </c>
      <c r="Q2991" s="2"/>
      <c r="S2991">
        <v>0</v>
      </c>
      <c r="T2991" t="s">
        <v>900</v>
      </c>
      <c r="W2991" t="s">
        <v>214</v>
      </c>
      <c r="X2991">
        <v>0</v>
      </c>
    </row>
    <row r="2992" spans="1:24" x14ac:dyDescent="0.25">
      <c r="A2992">
        <v>3496</v>
      </c>
      <c r="B2992" t="s">
        <v>7155</v>
      </c>
      <c r="C2992" t="s">
        <v>7156</v>
      </c>
      <c r="D2992" t="s">
        <v>720</v>
      </c>
      <c r="F2992" t="s">
        <v>7157</v>
      </c>
      <c r="G2992" s="2">
        <v>38015</v>
      </c>
      <c r="H2992" s="2"/>
      <c r="I2992" t="s">
        <v>226</v>
      </c>
      <c r="J2992" t="s">
        <v>211</v>
      </c>
      <c r="K2992" t="s">
        <v>151</v>
      </c>
      <c r="L2992" t="s">
        <v>213</v>
      </c>
      <c r="O2992">
        <v>5149</v>
      </c>
      <c r="Q2992" s="2"/>
      <c r="S2992">
        <v>0</v>
      </c>
      <c r="T2992" t="s">
        <v>213</v>
      </c>
      <c r="W2992" t="s">
        <v>214</v>
      </c>
      <c r="X2992">
        <v>0</v>
      </c>
    </row>
    <row r="2993" spans="1:24" x14ac:dyDescent="0.25">
      <c r="A2993">
        <v>3539</v>
      </c>
      <c r="B2993" t="s">
        <v>7158</v>
      </c>
      <c r="C2993" t="s">
        <v>7159</v>
      </c>
      <c r="D2993" t="s">
        <v>389</v>
      </c>
      <c r="F2993" t="s">
        <v>6381</v>
      </c>
      <c r="G2993" s="2">
        <v>38777</v>
      </c>
      <c r="H2993" s="2"/>
      <c r="J2993" t="s">
        <v>211</v>
      </c>
      <c r="K2993" t="s">
        <v>391</v>
      </c>
      <c r="L2993" t="s">
        <v>213</v>
      </c>
      <c r="M2993" t="s">
        <v>7160</v>
      </c>
      <c r="O2993">
        <v>0</v>
      </c>
      <c r="Q2993" s="2"/>
      <c r="S2993">
        <v>0</v>
      </c>
      <c r="T2993" t="s">
        <v>213</v>
      </c>
      <c r="W2993" t="s">
        <v>214</v>
      </c>
      <c r="X2993">
        <v>0</v>
      </c>
    </row>
    <row r="2994" spans="1:24" x14ac:dyDescent="0.25">
      <c r="A2994">
        <v>3540</v>
      </c>
      <c r="B2994" t="s">
        <v>7161</v>
      </c>
      <c r="C2994" t="s">
        <v>7162</v>
      </c>
      <c r="D2994" t="s">
        <v>1968</v>
      </c>
      <c r="G2994" s="2">
        <v>38777</v>
      </c>
      <c r="H2994" s="2"/>
      <c r="J2994" t="s">
        <v>211</v>
      </c>
      <c r="K2994" t="s">
        <v>1320</v>
      </c>
      <c r="L2994" t="s">
        <v>213</v>
      </c>
      <c r="O2994">
        <v>3539</v>
      </c>
      <c r="Q2994" s="2"/>
      <c r="S2994">
        <v>0</v>
      </c>
      <c r="T2994" t="s">
        <v>213</v>
      </c>
      <c r="W2994" t="s">
        <v>214</v>
      </c>
      <c r="X2994">
        <v>0</v>
      </c>
    </row>
    <row r="2995" spans="1:24" x14ac:dyDescent="0.25">
      <c r="A2995">
        <v>3684</v>
      </c>
      <c r="B2995" t="s">
        <v>7163</v>
      </c>
      <c r="C2995" t="s">
        <v>7164</v>
      </c>
      <c r="D2995" t="s">
        <v>245</v>
      </c>
      <c r="G2995" s="2">
        <v>43101</v>
      </c>
      <c r="H2995" s="2"/>
      <c r="I2995" t="s">
        <v>226</v>
      </c>
      <c r="J2995" t="s">
        <v>211</v>
      </c>
      <c r="K2995" t="s">
        <v>6025</v>
      </c>
      <c r="L2995" t="s">
        <v>213</v>
      </c>
      <c r="O2995">
        <v>3827</v>
      </c>
      <c r="Q2995" s="2"/>
      <c r="S2995">
        <v>0</v>
      </c>
      <c r="T2995" t="s">
        <v>213</v>
      </c>
      <c r="W2995" t="s">
        <v>214</v>
      </c>
      <c r="X2995">
        <v>0</v>
      </c>
    </row>
    <row r="2996" spans="1:24" x14ac:dyDescent="0.25">
      <c r="A2996">
        <v>3685</v>
      </c>
      <c r="B2996" t="s">
        <v>7165</v>
      </c>
      <c r="C2996" t="s">
        <v>7166</v>
      </c>
      <c r="D2996" t="s">
        <v>412</v>
      </c>
      <c r="G2996" s="2">
        <v>43101</v>
      </c>
      <c r="H2996" s="2"/>
      <c r="I2996" t="s">
        <v>226</v>
      </c>
      <c r="J2996" t="s">
        <v>211</v>
      </c>
      <c r="K2996" t="s">
        <v>6025</v>
      </c>
      <c r="L2996" t="s">
        <v>213</v>
      </c>
      <c r="O2996">
        <v>1481</v>
      </c>
      <c r="Q2996" s="2"/>
      <c r="S2996">
        <v>0</v>
      </c>
      <c r="T2996" t="s">
        <v>213</v>
      </c>
      <c r="W2996" t="s">
        <v>214</v>
      </c>
      <c r="X2996">
        <v>0</v>
      </c>
    </row>
    <row r="2997" spans="1:24" x14ac:dyDescent="0.25">
      <c r="A2997">
        <v>3686</v>
      </c>
      <c r="B2997" t="s">
        <v>7167</v>
      </c>
      <c r="C2997" t="s">
        <v>7168</v>
      </c>
      <c r="D2997" t="s">
        <v>256</v>
      </c>
      <c r="G2997" s="2">
        <v>43101</v>
      </c>
      <c r="H2997" s="2"/>
      <c r="I2997" t="s">
        <v>226</v>
      </c>
      <c r="J2997" t="s">
        <v>211</v>
      </c>
      <c r="K2997" t="s">
        <v>6025</v>
      </c>
      <c r="L2997" t="s">
        <v>213</v>
      </c>
      <c r="O2997">
        <v>0</v>
      </c>
      <c r="Q2997" s="2">
        <v>41646</v>
      </c>
      <c r="S2997">
        <v>0</v>
      </c>
      <c r="T2997" t="s">
        <v>213</v>
      </c>
      <c r="W2997" t="s">
        <v>214</v>
      </c>
      <c r="X2997">
        <v>0</v>
      </c>
    </row>
    <row r="2998" spans="1:24" x14ac:dyDescent="0.25">
      <c r="A2998">
        <v>3687</v>
      </c>
      <c r="B2998" t="s">
        <v>7169</v>
      </c>
      <c r="C2998" t="s">
        <v>7170</v>
      </c>
      <c r="D2998" t="s">
        <v>210</v>
      </c>
      <c r="G2998" s="2">
        <v>43101</v>
      </c>
      <c r="H2998" s="2"/>
      <c r="J2998" t="s">
        <v>211</v>
      </c>
      <c r="K2998" t="s">
        <v>6025</v>
      </c>
      <c r="L2998" t="s">
        <v>213</v>
      </c>
      <c r="O2998">
        <v>0</v>
      </c>
      <c r="Q2998" s="2">
        <v>41646</v>
      </c>
      <c r="S2998">
        <v>0</v>
      </c>
      <c r="T2998" t="s">
        <v>213</v>
      </c>
      <c r="W2998" t="s">
        <v>214</v>
      </c>
      <c r="X2998">
        <v>0</v>
      </c>
    </row>
    <row r="2999" spans="1:24" x14ac:dyDescent="0.25">
      <c r="A2999">
        <v>3688</v>
      </c>
      <c r="B2999" t="s">
        <v>7171</v>
      </c>
      <c r="C2999" t="s">
        <v>7172</v>
      </c>
      <c r="D2999" t="s">
        <v>241</v>
      </c>
      <c r="G2999" s="2">
        <v>43101</v>
      </c>
      <c r="H2999" s="2"/>
      <c r="I2999" t="s">
        <v>226</v>
      </c>
      <c r="J2999" t="s">
        <v>211</v>
      </c>
      <c r="K2999" t="s">
        <v>6025</v>
      </c>
      <c r="L2999" t="s">
        <v>213</v>
      </c>
      <c r="O2999">
        <v>0</v>
      </c>
      <c r="Q2999" s="2">
        <v>41646</v>
      </c>
      <c r="S2999">
        <v>0</v>
      </c>
      <c r="T2999" t="s">
        <v>213</v>
      </c>
      <c r="W2999" t="s">
        <v>214</v>
      </c>
      <c r="X2999">
        <v>0</v>
      </c>
    </row>
    <row r="3000" spans="1:24" x14ac:dyDescent="0.25">
      <c r="A3000">
        <v>3689</v>
      </c>
      <c r="B3000" t="s">
        <v>7173</v>
      </c>
      <c r="C3000" t="s">
        <v>7174</v>
      </c>
      <c r="D3000" t="s">
        <v>251</v>
      </c>
      <c r="G3000" s="2">
        <v>43101</v>
      </c>
      <c r="H3000" s="2"/>
      <c r="I3000" t="s">
        <v>226</v>
      </c>
      <c r="J3000" t="s">
        <v>211</v>
      </c>
      <c r="K3000" t="s">
        <v>7175</v>
      </c>
      <c r="L3000" t="s">
        <v>213</v>
      </c>
      <c r="O3000">
        <v>0</v>
      </c>
      <c r="Q3000" s="2">
        <v>41646</v>
      </c>
      <c r="S3000">
        <v>0</v>
      </c>
      <c r="T3000" t="s">
        <v>213</v>
      </c>
      <c r="W3000" t="s">
        <v>214</v>
      </c>
      <c r="X3000">
        <v>0</v>
      </c>
    </row>
    <row r="3001" spans="1:24" x14ac:dyDescent="0.25">
      <c r="A3001">
        <v>3690</v>
      </c>
      <c r="B3001" t="s">
        <v>7176</v>
      </c>
      <c r="C3001" t="s">
        <v>7177</v>
      </c>
      <c r="D3001" t="s">
        <v>245</v>
      </c>
      <c r="G3001" s="2">
        <v>43101</v>
      </c>
      <c r="H3001" s="2"/>
      <c r="I3001" t="s">
        <v>226</v>
      </c>
      <c r="J3001" t="s">
        <v>211</v>
      </c>
      <c r="K3001" t="s">
        <v>7175</v>
      </c>
      <c r="L3001" t="s">
        <v>213</v>
      </c>
      <c r="O3001">
        <v>1460</v>
      </c>
      <c r="Q3001" s="2"/>
      <c r="S3001">
        <v>0</v>
      </c>
      <c r="T3001" t="s">
        <v>213</v>
      </c>
      <c r="W3001" t="s">
        <v>214</v>
      </c>
      <c r="X3001">
        <v>0</v>
      </c>
    </row>
    <row r="3002" spans="1:24" x14ac:dyDescent="0.25">
      <c r="A3002">
        <v>3691</v>
      </c>
      <c r="B3002" t="s">
        <v>7178</v>
      </c>
      <c r="C3002" t="s">
        <v>7179</v>
      </c>
      <c r="D3002" t="s">
        <v>256</v>
      </c>
      <c r="G3002" s="2">
        <v>43101</v>
      </c>
      <c r="H3002" s="2"/>
      <c r="I3002" t="s">
        <v>226</v>
      </c>
      <c r="J3002" t="s">
        <v>211</v>
      </c>
      <c r="K3002" t="s">
        <v>7175</v>
      </c>
      <c r="L3002" t="s">
        <v>213</v>
      </c>
      <c r="O3002">
        <v>0</v>
      </c>
      <c r="Q3002" s="2">
        <v>41646</v>
      </c>
      <c r="S3002">
        <v>0</v>
      </c>
      <c r="T3002" t="s">
        <v>213</v>
      </c>
      <c r="W3002" t="s">
        <v>214</v>
      </c>
      <c r="X3002">
        <v>0</v>
      </c>
    </row>
    <row r="3003" spans="1:24" x14ac:dyDescent="0.25">
      <c r="A3003">
        <v>3692</v>
      </c>
      <c r="B3003" t="s">
        <v>7180</v>
      </c>
      <c r="C3003" t="s">
        <v>7181</v>
      </c>
      <c r="D3003" t="s">
        <v>210</v>
      </c>
      <c r="G3003" s="2">
        <v>43101</v>
      </c>
      <c r="H3003" s="2"/>
      <c r="J3003" t="s">
        <v>211</v>
      </c>
      <c r="K3003" t="s">
        <v>7175</v>
      </c>
      <c r="L3003" t="s">
        <v>213</v>
      </c>
      <c r="O3003">
        <v>0</v>
      </c>
      <c r="Q3003" s="2">
        <v>41646</v>
      </c>
      <c r="S3003">
        <v>0</v>
      </c>
      <c r="T3003" t="s">
        <v>213</v>
      </c>
      <c r="W3003" t="s">
        <v>214</v>
      </c>
      <c r="X3003">
        <v>0</v>
      </c>
    </row>
    <row r="3004" spans="1:24" x14ac:dyDescent="0.25">
      <c r="A3004">
        <v>3693</v>
      </c>
      <c r="B3004" t="s">
        <v>7182</v>
      </c>
      <c r="C3004" t="s">
        <v>7183</v>
      </c>
      <c r="D3004" t="s">
        <v>241</v>
      </c>
      <c r="G3004" s="2">
        <v>43101</v>
      </c>
      <c r="H3004" s="2"/>
      <c r="I3004" t="s">
        <v>226</v>
      </c>
      <c r="J3004" t="s">
        <v>211</v>
      </c>
      <c r="K3004" t="s">
        <v>7175</v>
      </c>
      <c r="L3004" t="s">
        <v>213</v>
      </c>
      <c r="O3004">
        <v>0</v>
      </c>
      <c r="Q3004" s="2">
        <v>41646</v>
      </c>
      <c r="S3004">
        <v>0</v>
      </c>
      <c r="T3004" t="s">
        <v>213</v>
      </c>
      <c r="W3004" t="s">
        <v>214</v>
      </c>
      <c r="X3004">
        <v>0</v>
      </c>
    </row>
    <row r="3005" spans="1:24" x14ac:dyDescent="0.25">
      <c r="A3005">
        <v>3694</v>
      </c>
      <c r="B3005" t="s">
        <v>7184</v>
      </c>
      <c r="C3005" t="s">
        <v>7185</v>
      </c>
      <c r="D3005" t="s">
        <v>251</v>
      </c>
      <c r="G3005" s="2">
        <v>41646</v>
      </c>
      <c r="H3005" s="2">
        <v>42004</v>
      </c>
      <c r="I3005" t="s">
        <v>226</v>
      </c>
      <c r="J3005" t="s">
        <v>211</v>
      </c>
      <c r="K3005" t="s">
        <v>7186</v>
      </c>
      <c r="L3005" t="s">
        <v>213</v>
      </c>
      <c r="O3005">
        <v>0</v>
      </c>
      <c r="Q3005" s="2"/>
      <c r="S3005">
        <v>0</v>
      </c>
      <c r="T3005" t="s">
        <v>213</v>
      </c>
      <c r="W3005" t="s">
        <v>214</v>
      </c>
      <c r="X3005">
        <v>0</v>
      </c>
    </row>
    <row r="3006" spans="1:24" x14ac:dyDescent="0.25">
      <c r="A3006">
        <v>3695</v>
      </c>
      <c r="B3006" t="s">
        <v>7187</v>
      </c>
      <c r="C3006" t="s">
        <v>7188</v>
      </c>
      <c r="D3006" t="s">
        <v>245</v>
      </c>
      <c r="G3006" s="2">
        <v>41646</v>
      </c>
      <c r="H3006" s="2">
        <v>42004</v>
      </c>
      <c r="I3006" t="s">
        <v>226</v>
      </c>
      <c r="J3006" t="s">
        <v>211</v>
      </c>
      <c r="K3006" t="s">
        <v>7186</v>
      </c>
      <c r="L3006" t="s">
        <v>213</v>
      </c>
      <c r="O3006">
        <v>33</v>
      </c>
      <c r="Q3006" s="2"/>
      <c r="S3006">
        <v>0</v>
      </c>
      <c r="T3006" t="s">
        <v>213</v>
      </c>
      <c r="W3006" t="s">
        <v>214</v>
      </c>
      <c r="X3006">
        <v>0</v>
      </c>
    </row>
    <row r="3007" spans="1:24" x14ac:dyDescent="0.25">
      <c r="A3007">
        <v>3696</v>
      </c>
      <c r="B3007" t="s">
        <v>7189</v>
      </c>
      <c r="C3007" t="s">
        <v>7190</v>
      </c>
      <c r="D3007" t="s">
        <v>256</v>
      </c>
      <c r="G3007" s="2">
        <v>41646</v>
      </c>
      <c r="H3007" s="2">
        <v>42004</v>
      </c>
      <c r="I3007" t="s">
        <v>226</v>
      </c>
      <c r="J3007" t="s">
        <v>211</v>
      </c>
      <c r="K3007" t="s">
        <v>7186</v>
      </c>
      <c r="L3007" t="s">
        <v>213</v>
      </c>
      <c r="O3007">
        <v>0</v>
      </c>
      <c r="Q3007" s="2"/>
      <c r="S3007">
        <v>0</v>
      </c>
      <c r="T3007" t="s">
        <v>213</v>
      </c>
      <c r="W3007" t="s">
        <v>214</v>
      </c>
      <c r="X3007">
        <v>0</v>
      </c>
    </row>
    <row r="3008" spans="1:24" x14ac:dyDescent="0.25">
      <c r="A3008">
        <v>3697</v>
      </c>
      <c r="B3008" t="s">
        <v>7191</v>
      </c>
      <c r="C3008" t="s">
        <v>7192</v>
      </c>
      <c r="D3008" t="s">
        <v>210</v>
      </c>
      <c r="G3008" s="2">
        <v>41646</v>
      </c>
      <c r="H3008" s="2">
        <v>42004</v>
      </c>
      <c r="J3008" t="s">
        <v>211</v>
      </c>
      <c r="K3008" t="s">
        <v>7186</v>
      </c>
      <c r="L3008" t="s">
        <v>213</v>
      </c>
      <c r="O3008">
        <v>0</v>
      </c>
      <c r="Q3008" s="2"/>
      <c r="S3008">
        <v>0</v>
      </c>
      <c r="T3008" t="s">
        <v>213</v>
      </c>
      <c r="W3008" t="s">
        <v>214</v>
      </c>
      <c r="X3008">
        <v>0</v>
      </c>
    </row>
    <row r="3009" spans="1:24" x14ac:dyDescent="0.25">
      <c r="A3009">
        <v>3698</v>
      </c>
      <c r="B3009" t="s">
        <v>7193</v>
      </c>
      <c r="C3009" t="s">
        <v>7194</v>
      </c>
      <c r="D3009" t="s">
        <v>241</v>
      </c>
      <c r="G3009" s="2">
        <v>41646</v>
      </c>
      <c r="H3009" s="2">
        <v>42004</v>
      </c>
      <c r="I3009" t="s">
        <v>226</v>
      </c>
      <c r="J3009" t="s">
        <v>211</v>
      </c>
      <c r="K3009" t="s">
        <v>7186</v>
      </c>
      <c r="L3009" t="s">
        <v>213</v>
      </c>
      <c r="O3009">
        <v>0</v>
      </c>
      <c r="Q3009" s="2"/>
      <c r="S3009">
        <v>0</v>
      </c>
      <c r="T3009" t="s">
        <v>213</v>
      </c>
      <c r="W3009" t="s">
        <v>214</v>
      </c>
      <c r="X3009">
        <v>0</v>
      </c>
    </row>
    <row r="3010" spans="1:24" x14ac:dyDescent="0.25">
      <c r="A3010">
        <v>3699</v>
      </c>
      <c r="B3010" t="s">
        <v>7195</v>
      </c>
      <c r="C3010" t="s">
        <v>7196</v>
      </c>
      <c r="D3010" t="s">
        <v>251</v>
      </c>
      <c r="G3010" s="2">
        <v>41646</v>
      </c>
      <c r="H3010" s="2">
        <v>41882</v>
      </c>
      <c r="I3010" t="s">
        <v>226</v>
      </c>
      <c r="J3010" t="s">
        <v>211</v>
      </c>
      <c r="K3010" t="s">
        <v>7197</v>
      </c>
      <c r="L3010" t="s">
        <v>213</v>
      </c>
      <c r="O3010">
        <v>0</v>
      </c>
      <c r="Q3010" s="2"/>
      <c r="S3010">
        <v>0</v>
      </c>
      <c r="T3010" t="s">
        <v>213</v>
      </c>
      <c r="W3010" t="s">
        <v>214</v>
      </c>
      <c r="X3010">
        <v>0</v>
      </c>
    </row>
    <row r="3011" spans="1:24" x14ac:dyDescent="0.25">
      <c r="A3011">
        <v>3700</v>
      </c>
      <c r="B3011" t="s">
        <v>7198</v>
      </c>
      <c r="C3011" t="s">
        <v>7199</v>
      </c>
      <c r="D3011" t="s">
        <v>245</v>
      </c>
      <c r="G3011" s="2">
        <v>41646</v>
      </c>
      <c r="H3011" s="2">
        <v>41882</v>
      </c>
      <c r="I3011" t="s">
        <v>226</v>
      </c>
      <c r="J3011" t="s">
        <v>211</v>
      </c>
      <c r="K3011" t="s">
        <v>7197</v>
      </c>
      <c r="L3011" t="s">
        <v>213</v>
      </c>
      <c r="O3011">
        <v>33</v>
      </c>
      <c r="Q3011" s="2"/>
      <c r="S3011">
        <v>0</v>
      </c>
      <c r="T3011" t="s">
        <v>213</v>
      </c>
      <c r="W3011" t="s">
        <v>214</v>
      </c>
      <c r="X3011">
        <v>0</v>
      </c>
    </row>
    <row r="3012" spans="1:24" x14ac:dyDescent="0.25">
      <c r="A3012">
        <v>3701</v>
      </c>
      <c r="B3012" t="s">
        <v>7200</v>
      </c>
      <c r="C3012" t="s">
        <v>7201</v>
      </c>
      <c r="D3012" t="s">
        <v>256</v>
      </c>
      <c r="G3012" s="2">
        <v>41646</v>
      </c>
      <c r="H3012" s="2">
        <v>41882</v>
      </c>
      <c r="I3012" t="s">
        <v>226</v>
      </c>
      <c r="J3012" t="s">
        <v>211</v>
      </c>
      <c r="K3012" t="s">
        <v>7197</v>
      </c>
      <c r="L3012" t="s">
        <v>213</v>
      </c>
      <c r="O3012">
        <v>0</v>
      </c>
      <c r="Q3012" s="2"/>
      <c r="S3012">
        <v>0</v>
      </c>
      <c r="T3012" t="s">
        <v>213</v>
      </c>
      <c r="W3012" t="s">
        <v>214</v>
      </c>
      <c r="X3012">
        <v>0</v>
      </c>
    </row>
    <row r="3013" spans="1:24" x14ac:dyDescent="0.25">
      <c r="A3013">
        <v>3702</v>
      </c>
      <c r="B3013" t="s">
        <v>7202</v>
      </c>
      <c r="C3013" t="s">
        <v>7203</v>
      </c>
      <c r="D3013" t="s">
        <v>210</v>
      </c>
      <c r="G3013" s="2">
        <v>41646</v>
      </c>
      <c r="H3013" s="2">
        <v>41882</v>
      </c>
      <c r="J3013" t="s">
        <v>211</v>
      </c>
      <c r="K3013" t="s">
        <v>7197</v>
      </c>
      <c r="L3013" t="s">
        <v>213</v>
      </c>
      <c r="O3013">
        <v>0</v>
      </c>
      <c r="Q3013" s="2"/>
      <c r="S3013">
        <v>0</v>
      </c>
      <c r="T3013" t="s">
        <v>213</v>
      </c>
      <c r="W3013" t="s">
        <v>214</v>
      </c>
      <c r="X3013">
        <v>0</v>
      </c>
    </row>
    <row r="3014" spans="1:24" x14ac:dyDescent="0.25">
      <c r="A3014">
        <v>3703</v>
      </c>
      <c r="B3014" t="s">
        <v>7204</v>
      </c>
      <c r="C3014" t="s">
        <v>7205</v>
      </c>
      <c r="D3014" t="s">
        <v>241</v>
      </c>
      <c r="G3014" s="2">
        <v>41646</v>
      </c>
      <c r="H3014" s="2">
        <v>41882</v>
      </c>
      <c r="I3014" t="s">
        <v>226</v>
      </c>
      <c r="J3014" t="s">
        <v>211</v>
      </c>
      <c r="K3014" t="s">
        <v>7197</v>
      </c>
      <c r="L3014" t="s">
        <v>213</v>
      </c>
      <c r="O3014">
        <v>0</v>
      </c>
      <c r="Q3014" s="2"/>
      <c r="S3014">
        <v>0</v>
      </c>
      <c r="T3014" t="s">
        <v>213</v>
      </c>
      <c r="W3014" t="s">
        <v>214</v>
      </c>
      <c r="X3014">
        <v>0</v>
      </c>
    </row>
    <row r="3015" spans="1:24" x14ac:dyDescent="0.25">
      <c r="A3015">
        <v>3706</v>
      </c>
      <c r="B3015" t="s">
        <v>7206</v>
      </c>
      <c r="C3015" t="s">
        <v>7207</v>
      </c>
      <c r="D3015" t="s">
        <v>251</v>
      </c>
      <c r="G3015" s="2">
        <v>41667</v>
      </c>
      <c r="H3015" s="2">
        <v>43373</v>
      </c>
      <c r="I3015" t="s">
        <v>226</v>
      </c>
      <c r="J3015" t="s">
        <v>211</v>
      </c>
      <c r="K3015" t="s">
        <v>7208</v>
      </c>
      <c r="L3015" t="s">
        <v>213</v>
      </c>
      <c r="O3015">
        <v>0</v>
      </c>
      <c r="Q3015" s="2"/>
      <c r="S3015">
        <v>0</v>
      </c>
      <c r="T3015" t="s">
        <v>213</v>
      </c>
      <c r="W3015" t="s">
        <v>214</v>
      </c>
      <c r="X3015">
        <v>0</v>
      </c>
    </row>
    <row r="3016" spans="1:24" x14ac:dyDescent="0.25">
      <c r="A3016">
        <v>3437</v>
      </c>
      <c r="B3016" t="s">
        <v>7209</v>
      </c>
      <c r="C3016" t="s">
        <v>7210</v>
      </c>
      <c r="D3016" t="s">
        <v>241</v>
      </c>
      <c r="G3016" s="2">
        <v>41426</v>
      </c>
      <c r="H3016" s="2">
        <v>43235</v>
      </c>
      <c r="I3016" t="s">
        <v>226</v>
      </c>
      <c r="J3016" t="s">
        <v>211</v>
      </c>
      <c r="K3016" t="s">
        <v>6310</v>
      </c>
      <c r="L3016" t="s">
        <v>213</v>
      </c>
      <c r="O3016">
        <v>0</v>
      </c>
      <c r="Q3016" s="2"/>
      <c r="S3016">
        <v>0</v>
      </c>
      <c r="T3016" t="s">
        <v>213</v>
      </c>
      <c r="W3016" t="s">
        <v>214</v>
      </c>
      <c r="X3016">
        <v>0</v>
      </c>
    </row>
    <row r="3017" spans="1:24" x14ac:dyDescent="0.25">
      <c r="A3017">
        <v>3438</v>
      </c>
      <c r="B3017" t="s">
        <v>7211</v>
      </c>
      <c r="C3017" t="s">
        <v>7212</v>
      </c>
      <c r="D3017" t="s">
        <v>245</v>
      </c>
      <c r="G3017" s="2">
        <v>41426</v>
      </c>
      <c r="H3017" s="2">
        <v>43220</v>
      </c>
      <c r="I3017" t="s">
        <v>226</v>
      </c>
      <c r="J3017" t="s">
        <v>211</v>
      </c>
      <c r="K3017" t="s">
        <v>6310</v>
      </c>
      <c r="L3017" t="s">
        <v>213</v>
      </c>
      <c r="O3017">
        <v>3411</v>
      </c>
      <c r="Q3017" s="2"/>
      <c r="S3017">
        <v>0</v>
      </c>
      <c r="T3017" t="s">
        <v>213</v>
      </c>
      <c r="W3017" t="s">
        <v>214</v>
      </c>
      <c r="X3017">
        <v>0</v>
      </c>
    </row>
    <row r="3018" spans="1:24" x14ac:dyDescent="0.25">
      <c r="A3018">
        <v>3466</v>
      </c>
      <c r="B3018" t="s">
        <v>7213</v>
      </c>
      <c r="C3018" t="s">
        <v>7214</v>
      </c>
      <c r="D3018" t="s">
        <v>241</v>
      </c>
      <c r="G3018" s="2">
        <v>41426</v>
      </c>
      <c r="H3018" s="2">
        <v>43220</v>
      </c>
      <c r="I3018" t="s">
        <v>226</v>
      </c>
      <c r="J3018" t="s">
        <v>211</v>
      </c>
      <c r="K3018" t="s">
        <v>7215</v>
      </c>
      <c r="L3018" t="s">
        <v>213</v>
      </c>
      <c r="O3018">
        <v>0</v>
      </c>
      <c r="Q3018" s="2"/>
      <c r="S3018">
        <v>0</v>
      </c>
      <c r="T3018" t="s">
        <v>213</v>
      </c>
      <c r="W3018" t="s">
        <v>214</v>
      </c>
      <c r="X3018">
        <v>0</v>
      </c>
    </row>
    <row r="3019" spans="1:24" x14ac:dyDescent="0.25">
      <c r="A3019">
        <v>3467</v>
      </c>
      <c r="B3019" t="s">
        <v>7216</v>
      </c>
      <c r="C3019" t="s">
        <v>7217</v>
      </c>
      <c r="D3019" t="s">
        <v>245</v>
      </c>
      <c r="G3019" s="2">
        <v>41426</v>
      </c>
      <c r="H3019" s="2">
        <v>43220</v>
      </c>
      <c r="I3019" t="s">
        <v>226</v>
      </c>
      <c r="J3019" t="s">
        <v>211</v>
      </c>
      <c r="K3019" t="s">
        <v>7215</v>
      </c>
      <c r="L3019" t="s">
        <v>213</v>
      </c>
      <c r="O3019">
        <v>3411</v>
      </c>
      <c r="Q3019" s="2"/>
      <c r="S3019">
        <v>0</v>
      </c>
      <c r="T3019" t="s">
        <v>213</v>
      </c>
      <c r="W3019" t="s">
        <v>214</v>
      </c>
      <c r="X3019">
        <v>0</v>
      </c>
    </row>
    <row r="3020" spans="1:24" x14ac:dyDescent="0.25">
      <c r="A3020">
        <v>3468</v>
      </c>
      <c r="B3020" t="s">
        <v>7218</v>
      </c>
      <c r="C3020" t="s">
        <v>7219</v>
      </c>
      <c r="D3020" t="s">
        <v>256</v>
      </c>
      <c r="G3020" s="2">
        <v>41426</v>
      </c>
      <c r="H3020" s="2">
        <v>43220</v>
      </c>
      <c r="I3020" t="s">
        <v>226</v>
      </c>
      <c r="J3020" t="s">
        <v>211</v>
      </c>
      <c r="K3020" t="s">
        <v>7215</v>
      </c>
      <c r="L3020" t="s">
        <v>213</v>
      </c>
      <c r="O3020">
        <v>0</v>
      </c>
      <c r="Q3020" s="2"/>
      <c r="S3020">
        <v>0</v>
      </c>
      <c r="T3020" t="s">
        <v>213</v>
      </c>
      <c r="W3020" t="s">
        <v>214</v>
      </c>
      <c r="X3020">
        <v>0</v>
      </c>
    </row>
    <row r="3021" spans="1:24" x14ac:dyDescent="0.25">
      <c r="A3021">
        <v>3469</v>
      </c>
      <c r="B3021" t="s">
        <v>7220</v>
      </c>
      <c r="C3021" t="s">
        <v>7221</v>
      </c>
      <c r="D3021" t="s">
        <v>251</v>
      </c>
      <c r="G3021" s="2">
        <v>41426</v>
      </c>
      <c r="H3021" s="2">
        <v>43220</v>
      </c>
      <c r="I3021" t="s">
        <v>226</v>
      </c>
      <c r="J3021" t="s">
        <v>211</v>
      </c>
      <c r="K3021" t="s">
        <v>7215</v>
      </c>
      <c r="L3021" t="s">
        <v>213</v>
      </c>
      <c r="O3021">
        <v>0</v>
      </c>
      <c r="Q3021" s="2"/>
      <c r="S3021">
        <v>0</v>
      </c>
      <c r="T3021" t="s">
        <v>213</v>
      </c>
      <c r="W3021" t="s">
        <v>214</v>
      </c>
      <c r="X3021">
        <v>0</v>
      </c>
    </row>
    <row r="3022" spans="1:24" x14ac:dyDescent="0.25">
      <c r="A3022">
        <v>3514</v>
      </c>
      <c r="B3022" t="s">
        <v>7222</v>
      </c>
      <c r="C3022" t="s">
        <v>7223</v>
      </c>
      <c r="D3022" t="s">
        <v>241</v>
      </c>
      <c r="F3022" t="s">
        <v>7224</v>
      </c>
      <c r="G3022" s="2">
        <v>35582</v>
      </c>
      <c r="H3022" s="2">
        <v>44227</v>
      </c>
      <c r="I3022" t="s">
        <v>226</v>
      </c>
      <c r="J3022" t="s">
        <v>211</v>
      </c>
      <c r="K3022" t="s">
        <v>5999</v>
      </c>
      <c r="L3022" t="s">
        <v>213</v>
      </c>
      <c r="O3022">
        <v>0</v>
      </c>
      <c r="Q3022" s="2"/>
      <c r="S3022">
        <v>0</v>
      </c>
      <c r="T3022" t="s">
        <v>213</v>
      </c>
      <c r="W3022" t="s">
        <v>214</v>
      </c>
      <c r="X3022">
        <v>0</v>
      </c>
    </row>
    <row r="3023" spans="1:24" x14ac:dyDescent="0.25">
      <c r="A3023">
        <v>3515</v>
      </c>
      <c r="B3023" t="s">
        <v>7225</v>
      </c>
      <c r="C3023" t="s">
        <v>7226</v>
      </c>
      <c r="D3023" t="s">
        <v>1722</v>
      </c>
      <c r="F3023" t="s">
        <v>7227</v>
      </c>
      <c r="G3023" s="2">
        <v>36800</v>
      </c>
      <c r="H3023" s="2"/>
      <c r="J3023" t="s">
        <v>211</v>
      </c>
      <c r="K3023" t="s">
        <v>1724</v>
      </c>
      <c r="L3023" t="s">
        <v>213</v>
      </c>
      <c r="O3023">
        <v>1032</v>
      </c>
      <c r="Q3023" s="2"/>
      <c r="S3023">
        <v>0</v>
      </c>
      <c r="T3023" t="s">
        <v>213</v>
      </c>
      <c r="W3023" t="s">
        <v>214</v>
      </c>
      <c r="X3023">
        <v>0</v>
      </c>
    </row>
    <row r="3024" spans="1:24" x14ac:dyDescent="0.25">
      <c r="A3024">
        <v>3516</v>
      </c>
      <c r="B3024" t="s">
        <v>7228</v>
      </c>
      <c r="C3024" t="s">
        <v>7229</v>
      </c>
      <c r="D3024" t="s">
        <v>1722</v>
      </c>
      <c r="F3024" t="s">
        <v>7227</v>
      </c>
      <c r="G3024" s="2">
        <v>36800</v>
      </c>
      <c r="H3024" s="2"/>
      <c r="J3024" t="s">
        <v>211</v>
      </c>
      <c r="K3024" t="s">
        <v>1724</v>
      </c>
      <c r="L3024" t="s">
        <v>213</v>
      </c>
      <c r="O3024">
        <v>3704</v>
      </c>
      <c r="Q3024" s="2"/>
      <c r="S3024">
        <v>0</v>
      </c>
      <c r="T3024" t="s">
        <v>213</v>
      </c>
      <c r="W3024" t="s">
        <v>214</v>
      </c>
      <c r="X3024">
        <v>0</v>
      </c>
    </row>
    <row r="3025" spans="1:24" x14ac:dyDescent="0.25">
      <c r="A3025">
        <v>3519</v>
      </c>
      <c r="B3025" t="s">
        <v>7230</v>
      </c>
      <c r="C3025" t="s">
        <v>7231</v>
      </c>
      <c r="D3025" t="s">
        <v>256</v>
      </c>
      <c r="G3025" s="2">
        <v>40890</v>
      </c>
      <c r="H3025" s="2">
        <v>45657</v>
      </c>
      <c r="I3025" t="s">
        <v>226</v>
      </c>
      <c r="J3025" t="s">
        <v>211</v>
      </c>
      <c r="K3025" t="s">
        <v>7232</v>
      </c>
      <c r="L3025" t="s">
        <v>213</v>
      </c>
      <c r="O3025">
        <v>0</v>
      </c>
      <c r="Q3025" s="2"/>
      <c r="S3025">
        <v>0</v>
      </c>
      <c r="T3025" t="s">
        <v>213</v>
      </c>
      <c r="W3025" t="s">
        <v>214</v>
      </c>
      <c r="X3025">
        <v>0</v>
      </c>
    </row>
    <row r="3026" spans="1:24" x14ac:dyDescent="0.25">
      <c r="A3026">
        <v>3534</v>
      </c>
      <c r="B3026" t="s">
        <v>7233</v>
      </c>
      <c r="C3026" t="s">
        <v>7234</v>
      </c>
      <c r="D3026" t="s">
        <v>389</v>
      </c>
      <c r="E3026" t="s">
        <v>7235</v>
      </c>
      <c r="G3026" s="2">
        <v>35499</v>
      </c>
      <c r="H3026" s="2"/>
      <c r="J3026" t="s">
        <v>211</v>
      </c>
      <c r="K3026" t="s">
        <v>398</v>
      </c>
      <c r="L3026" t="s">
        <v>213</v>
      </c>
      <c r="M3026" t="s">
        <v>7236</v>
      </c>
      <c r="O3026">
        <v>0</v>
      </c>
      <c r="Q3026" s="2"/>
      <c r="S3026">
        <v>0</v>
      </c>
      <c r="T3026" t="s">
        <v>213</v>
      </c>
      <c r="W3026" t="s">
        <v>455</v>
      </c>
      <c r="X3026">
        <v>0</v>
      </c>
    </row>
    <row r="3027" spans="1:24" x14ac:dyDescent="0.25">
      <c r="A3027">
        <v>3521</v>
      </c>
      <c r="B3027" t="s">
        <v>7237</v>
      </c>
      <c r="C3027" t="s">
        <v>7238</v>
      </c>
      <c r="D3027" t="s">
        <v>256</v>
      </c>
      <c r="G3027" s="2">
        <v>40890</v>
      </c>
      <c r="H3027" s="2">
        <v>42736</v>
      </c>
      <c r="I3027" t="s">
        <v>226</v>
      </c>
      <c r="J3027" t="s">
        <v>211</v>
      </c>
      <c r="K3027" t="s">
        <v>7239</v>
      </c>
      <c r="L3027" t="s">
        <v>213</v>
      </c>
      <c r="O3027">
        <v>0</v>
      </c>
      <c r="Q3027" s="2"/>
      <c r="S3027">
        <v>0</v>
      </c>
      <c r="T3027" t="s">
        <v>213</v>
      </c>
      <c r="W3027" t="s">
        <v>214</v>
      </c>
      <c r="X3027">
        <v>0</v>
      </c>
    </row>
    <row r="3028" spans="1:24" x14ac:dyDescent="0.25">
      <c r="A3028">
        <v>3522</v>
      </c>
      <c r="B3028" t="s">
        <v>7240</v>
      </c>
      <c r="C3028" t="s">
        <v>7241</v>
      </c>
      <c r="D3028" t="s">
        <v>256</v>
      </c>
      <c r="G3028" s="2">
        <v>42736</v>
      </c>
      <c r="H3028" s="2">
        <v>44804</v>
      </c>
      <c r="I3028" t="s">
        <v>226</v>
      </c>
      <c r="J3028" t="s">
        <v>211</v>
      </c>
      <c r="K3028" t="s">
        <v>7242</v>
      </c>
      <c r="L3028" t="s">
        <v>213</v>
      </c>
      <c r="O3028">
        <v>0</v>
      </c>
      <c r="Q3028" s="2">
        <v>40890</v>
      </c>
      <c r="S3028">
        <v>0</v>
      </c>
      <c r="T3028" t="s">
        <v>213</v>
      </c>
      <c r="W3028" t="s">
        <v>214</v>
      </c>
      <c r="X3028">
        <v>0</v>
      </c>
    </row>
    <row r="3029" spans="1:24" x14ac:dyDescent="0.25">
      <c r="A3029">
        <v>3523</v>
      </c>
      <c r="B3029" t="s">
        <v>7243</v>
      </c>
      <c r="C3029" t="s">
        <v>7244</v>
      </c>
      <c r="D3029" t="s">
        <v>251</v>
      </c>
      <c r="G3029" s="2">
        <v>40890</v>
      </c>
      <c r="H3029" s="2">
        <v>45657</v>
      </c>
      <c r="I3029" t="s">
        <v>226</v>
      </c>
      <c r="J3029" t="s">
        <v>211</v>
      </c>
      <c r="K3029" t="s">
        <v>7232</v>
      </c>
      <c r="L3029" t="s">
        <v>213</v>
      </c>
      <c r="O3029">
        <v>0</v>
      </c>
      <c r="Q3029" s="2"/>
      <c r="S3029">
        <v>0</v>
      </c>
      <c r="T3029" t="s">
        <v>213</v>
      </c>
      <c r="W3029" t="s">
        <v>214</v>
      </c>
      <c r="X3029">
        <v>0</v>
      </c>
    </row>
    <row r="3030" spans="1:24" x14ac:dyDescent="0.25">
      <c r="A3030">
        <v>3524</v>
      </c>
      <c r="B3030" t="s">
        <v>7245</v>
      </c>
      <c r="C3030" t="s">
        <v>7246</v>
      </c>
      <c r="D3030" t="s">
        <v>251</v>
      </c>
      <c r="G3030" s="2">
        <v>40890</v>
      </c>
      <c r="H3030" s="2">
        <v>42736</v>
      </c>
      <c r="I3030" t="s">
        <v>226</v>
      </c>
      <c r="J3030" t="s">
        <v>211</v>
      </c>
      <c r="K3030" t="s">
        <v>7239</v>
      </c>
      <c r="L3030" t="s">
        <v>213</v>
      </c>
      <c r="O3030">
        <v>0</v>
      </c>
      <c r="Q3030" s="2"/>
      <c r="S3030">
        <v>0</v>
      </c>
      <c r="T3030" t="s">
        <v>213</v>
      </c>
      <c r="W3030" t="s">
        <v>214</v>
      </c>
      <c r="X3030">
        <v>0</v>
      </c>
    </row>
    <row r="3031" spans="1:24" x14ac:dyDescent="0.25">
      <c r="A3031">
        <v>3525</v>
      </c>
      <c r="B3031" t="s">
        <v>7247</v>
      </c>
      <c r="C3031" t="s">
        <v>7248</v>
      </c>
      <c r="D3031" t="s">
        <v>251</v>
      </c>
      <c r="G3031" s="2">
        <v>42736</v>
      </c>
      <c r="H3031" s="2">
        <v>44804</v>
      </c>
      <c r="I3031" t="s">
        <v>226</v>
      </c>
      <c r="J3031" t="s">
        <v>211</v>
      </c>
      <c r="K3031" t="s">
        <v>7242</v>
      </c>
      <c r="L3031" t="s">
        <v>213</v>
      </c>
      <c r="O3031">
        <v>0</v>
      </c>
      <c r="Q3031" s="2">
        <v>40890</v>
      </c>
      <c r="S3031">
        <v>0</v>
      </c>
      <c r="T3031" t="s">
        <v>213</v>
      </c>
      <c r="W3031" t="s">
        <v>214</v>
      </c>
      <c r="X3031">
        <v>0</v>
      </c>
    </row>
    <row r="3032" spans="1:24" x14ac:dyDescent="0.25">
      <c r="A3032">
        <v>3526</v>
      </c>
      <c r="B3032" t="s">
        <v>7249</v>
      </c>
      <c r="C3032" t="s">
        <v>7250</v>
      </c>
      <c r="D3032" t="s">
        <v>251</v>
      </c>
      <c r="G3032" s="2">
        <v>42736</v>
      </c>
      <c r="H3032" s="2">
        <v>44926</v>
      </c>
      <c r="I3032" t="s">
        <v>226</v>
      </c>
      <c r="J3032" t="s">
        <v>211</v>
      </c>
      <c r="K3032" t="s">
        <v>7251</v>
      </c>
      <c r="L3032" t="s">
        <v>213</v>
      </c>
      <c r="O3032">
        <v>0</v>
      </c>
      <c r="Q3032" s="2">
        <v>40148</v>
      </c>
      <c r="S3032">
        <v>0</v>
      </c>
      <c r="T3032" t="s">
        <v>213</v>
      </c>
      <c r="W3032" t="s">
        <v>214</v>
      </c>
      <c r="X3032">
        <v>0</v>
      </c>
    </row>
    <row r="3033" spans="1:24" x14ac:dyDescent="0.25">
      <c r="A3033">
        <v>3527</v>
      </c>
      <c r="B3033" t="s">
        <v>7252</v>
      </c>
      <c r="C3033" t="s">
        <v>7253</v>
      </c>
      <c r="D3033" t="s">
        <v>256</v>
      </c>
      <c r="G3033" s="2">
        <v>42736</v>
      </c>
      <c r="H3033" s="2">
        <v>44926</v>
      </c>
      <c r="I3033" t="s">
        <v>226</v>
      </c>
      <c r="J3033" t="s">
        <v>211</v>
      </c>
      <c r="K3033" t="s">
        <v>7251</v>
      </c>
      <c r="L3033" t="s">
        <v>213</v>
      </c>
      <c r="O3033">
        <v>0</v>
      </c>
      <c r="Q3033" s="2">
        <v>40148</v>
      </c>
      <c r="S3033">
        <v>0</v>
      </c>
      <c r="T3033" t="s">
        <v>213</v>
      </c>
      <c r="W3033" t="s">
        <v>214</v>
      </c>
      <c r="X3033">
        <v>0</v>
      </c>
    </row>
    <row r="3034" spans="1:24" x14ac:dyDescent="0.25">
      <c r="A3034">
        <v>3528</v>
      </c>
      <c r="B3034" t="s">
        <v>7254</v>
      </c>
      <c r="C3034" t="s">
        <v>7255</v>
      </c>
      <c r="D3034" t="s">
        <v>251</v>
      </c>
      <c r="G3034" s="2">
        <v>40148</v>
      </c>
      <c r="H3034" s="2">
        <v>42736</v>
      </c>
      <c r="I3034" t="s">
        <v>226</v>
      </c>
      <c r="J3034" t="s">
        <v>211</v>
      </c>
      <c r="K3034" t="s">
        <v>7256</v>
      </c>
      <c r="L3034" t="s">
        <v>213</v>
      </c>
      <c r="O3034">
        <v>0</v>
      </c>
      <c r="Q3034" s="2"/>
      <c r="S3034">
        <v>0</v>
      </c>
      <c r="T3034" t="s">
        <v>213</v>
      </c>
      <c r="W3034" t="s">
        <v>214</v>
      </c>
      <c r="X3034">
        <v>0</v>
      </c>
    </row>
    <row r="3035" spans="1:24" x14ac:dyDescent="0.25">
      <c r="A3035">
        <v>3529</v>
      </c>
      <c r="B3035" t="s">
        <v>7257</v>
      </c>
      <c r="C3035" t="s">
        <v>7258</v>
      </c>
      <c r="D3035" t="s">
        <v>256</v>
      </c>
      <c r="G3035" s="2">
        <v>40148</v>
      </c>
      <c r="H3035" s="2">
        <v>42736</v>
      </c>
      <c r="I3035" t="s">
        <v>226</v>
      </c>
      <c r="J3035" t="s">
        <v>211</v>
      </c>
      <c r="K3035" t="s">
        <v>7256</v>
      </c>
      <c r="L3035" t="s">
        <v>213</v>
      </c>
      <c r="O3035">
        <v>0</v>
      </c>
      <c r="Q3035" s="2"/>
      <c r="S3035">
        <v>0</v>
      </c>
      <c r="T3035" t="s">
        <v>213</v>
      </c>
      <c r="W3035" t="s">
        <v>214</v>
      </c>
      <c r="X3035">
        <v>0</v>
      </c>
    </row>
    <row r="3036" spans="1:24" x14ac:dyDescent="0.25">
      <c r="A3036">
        <v>3530</v>
      </c>
      <c r="B3036" t="s">
        <v>7259</v>
      </c>
      <c r="C3036" t="s">
        <v>7260</v>
      </c>
      <c r="D3036" t="s">
        <v>251</v>
      </c>
      <c r="G3036" s="2">
        <v>40512</v>
      </c>
      <c r="H3036" s="2"/>
      <c r="I3036" t="s">
        <v>226</v>
      </c>
      <c r="J3036" t="s">
        <v>211</v>
      </c>
      <c r="K3036" t="s">
        <v>7261</v>
      </c>
      <c r="L3036" t="s">
        <v>213</v>
      </c>
      <c r="O3036">
        <v>0</v>
      </c>
      <c r="Q3036" s="2"/>
      <c r="S3036">
        <v>0</v>
      </c>
      <c r="T3036" t="s">
        <v>213</v>
      </c>
      <c r="W3036" t="s">
        <v>214</v>
      </c>
      <c r="X3036">
        <v>0</v>
      </c>
    </row>
    <row r="3037" spans="1:24" x14ac:dyDescent="0.25">
      <c r="A3037">
        <v>3531</v>
      </c>
      <c r="B3037" t="s">
        <v>7262</v>
      </c>
      <c r="C3037" t="s">
        <v>7263</v>
      </c>
      <c r="D3037" t="s">
        <v>256</v>
      </c>
      <c r="G3037" s="2">
        <v>40512</v>
      </c>
      <c r="H3037" s="2"/>
      <c r="I3037" t="s">
        <v>226</v>
      </c>
      <c r="J3037" t="s">
        <v>211</v>
      </c>
      <c r="K3037" t="s">
        <v>7261</v>
      </c>
      <c r="L3037" t="s">
        <v>213</v>
      </c>
      <c r="O3037">
        <v>0</v>
      </c>
      <c r="Q3037" s="2"/>
      <c r="S3037">
        <v>0</v>
      </c>
      <c r="T3037" t="s">
        <v>213</v>
      </c>
      <c r="W3037" t="s">
        <v>214</v>
      </c>
      <c r="X3037">
        <v>0</v>
      </c>
    </row>
    <row r="3038" spans="1:24" x14ac:dyDescent="0.25">
      <c r="A3038">
        <v>3535</v>
      </c>
      <c r="B3038" t="s">
        <v>7264</v>
      </c>
      <c r="C3038" t="s">
        <v>7265</v>
      </c>
      <c r="D3038" t="s">
        <v>389</v>
      </c>
      <c r="E3038" t="s">
        <v>7266</v>
      </c>
      <c r="G3038" s="2">
        <v>36861</v>
      </c>
      <c r="H3038" s="2"/>
      <c r="J3038" t="s">
        <v>211</v>
      </c>
      <c r="K3038" t="s">
        <v>398</v>
      </c>
      <c r="L3038" t="s">
        <v>213</v>
      </c>
      <c r="M3038" t="s">
        <v>7267</v>
      </c>
      <c r="O3038">
        <v>0</v>
      </c>
      <c r="Q3038" s="2"/>
      <c r="S3038">
        <v>0</v>
      </c>
      <c r="T3038" t="s">
        <v>213</v>
      </c>
      <c r="W3038" t="s">
        <v>214</v>
      </c>
      <c r="X3038">
        <v>0</v>
      </c>
    </row>
    <row r="3039" spans="1:24" x14ac:dyDescent="0.25">
      <c r="A3039">
        <v>3704</v>
      </c>
      <c r="B3039" t="s">
        <v>7268</v>
      </c>
      <c r="C3039" t="s">
        <v>7269</v>
      </c>
      <c r="D3039" t="s">
        <v>412</v>
      </c>
      <c r="G3039" s="2">
        <v>36800</v>
      </c>
      <c r="H3039" s="2"/>
      <c r="I3039" t="s">
        <v>226</v>
      </c>
      <c r="J3039" t="s">
        <v>211</v>
      </c>
      <c r="K3039" t="s">
        <v>744</v>
      </c>
      <c r="L3039" t="s">
        <v>213</v>
      </c>
      <c r="O3039">
        <v>3593</v>
      </c>
      <c r="Q3039" s="2"/>
      <c r="S3039">
        <v>0</v>
      </c>
      <c r="T3039" t="s">
        <v>213</v>
      </c>
      <c r="W3039" t="s">
        <v>214</v>
      </c>
      <c r="X3039">
        <v>0</v>
      </c>
    </row>
    <row r="3040" spans="1:24" x14ac:dyDescent="0.25">
      <c r="A3040">
        <v>3705</v>
      </c>
      <c r="B3040" t="s">
        <v>7270</v>
      </c>
      <c r="C3040" t="s">
        <v>7271</v>
      </c>
      <c r="D3040" t="s">
        <v>720</v>
      </c>
      <c r="G3040" s="2">
        <v>36800</v>
      </c>
      <c r="H3040" s="2"/>
      <c r="I3040" t="s">
        <v>226</v>
      </c>
      <c r="J3040" t="s">
        <v>211</v>
      </c>
      <c r="K3040" t="s">
        <v>744</v>
      </c>
      <c r="L3040" t="s">
        <v>213</v>
      </c>
      <c r="O3040">
        <v>33</v>
      </c>
      <c r="Q3040" s="2"/>
      <c r="S3040">
        <v>0</v>
      </c>
      <c r="T3040" t="s">
        <v>213</v>
      </c>
      <c r="W3040" t="s">
        <v>214</v>
      </c>
      <c r="X3040">
        <v>0</v>
      </c>
    </row>
    <row r="3041" spans="1:24" x14ac:dyDescent="0.25">
      <c r="A3041">
        <v>3707</v>
      </c>
      <c r="B3041" t="s">
        <v>7272</v>
      </c>
      <c r="C3041" t="s">
        <v>7273</v>
      </c>
      <c r="D3041" t="s">
        <v>245</v>
      </c>
      <c r="G3041" s="2">
        <v>41667</v>
      </c>
      <c r="H3041" s="2">
        <v>43373</v>
      </c>
      <c r="I3041" t="s">
        <v>226</v>
      </c>
      <c r="J3041" t="s">
        <v>211</v>
      </c>
      <c r="K3041" t="s">
        <v>7208</v>
      </c>
      <c r="L3041" t="s">
        <v>213</v>
      </c>
      <c r="O3041">
        <v>1466</v>
      </c>
      <c r="Q3041" s="2"/>
      <c r="S3041">
        <v>0</v>
      </c>
      <c r="T3041" t="s">
        <v>213</v>
      </c>
      <c r="W3041" t="s">
        <v>214</v>
      </c>
      <c r="X3041">
        <v>0</v>
      </c>
    </row>
    <row r="3042" spans="1:24" x14ac:dyDescent="0.25">
      <c r="A3042">
        <v>3708</v>
      </c>
      <c r="B3042" t="s">
        <v>7274</v>
      </c>
      <c r="C3042" t="s">
        <v>7275</v>
      </c>
      <c r="D3042" t="s">
        <v>241</v>
      </c>
      <c r="G3042" s="2">
        <v>41667</v>
      </c>
      <c r="H3042" s="2">
        <v>43373</v>
      </c>
      <c r="I3042" t="s">
        <v>226</v>
      </c>
      <c r="J3042" t="s">
        <v>211</v>
      </c>
      <c r="K3042" t="s">
        <v>7208</v>
      </c>
      <c r="L3042" t="s">
        <v>213</v>
      </c>
      <c r="O3042">
        <v>0</v>
      </c>
      <c r="Q3042" s="2"/>
      <c r="S3042">
        <v>0</v>
      </c>
      <c r="T3042" t="s">
        <v>213</v>
      </c>
      <c r="W3042" t="s">
        <v>214</v>
      </c>
      <c r="X3042">
        <v>0</v>
      </c>
    </row>
    <row r="3043" spans="1:24" x14ac:dyDescent="0.25">
      <c r="A3043">
        <v>3709</v>
      </c>
      <c r="B3043" t="s">
        <v>7276</v>
      </c>
      <c r="C3043" t="s">
        <v>7277</v>
      </c>
      <c r="D3043" t="s">
        <v>256</v>
      </c>
      <c r="G3043" s="2">
        <v>41667</v>
      </c>
      <c r="H3043" s="2">
        <v>43373</v>
      </c>
      <c r="I3043" t="s">
        <v>226</v>
      </c>
      <c r="J3043" t="s">
        <v>211</v>
      </c>
      <c r="K3043" t="s">
        <v>7208</v>
      </c>
      <c r="L3043" t="s">
        <v>213</v>
      </c>
      <c r="O3043">
        <v>0</v>
      </c>
      <c r="Q3043" s="2"/>
      <c r="S3043">
        <v>0</v>
      </c>
      <c r="T3043" t="s">
        <v>213</v>
      </c>
      <c r="W3043" t="s">
        <v>214</v>
      </c>
      <c r="X3043">
        <v>0</v>
      </c>
    </row>
    <row r="3044" spans="1:24" x14ac:dyDescent="0.25">
      <c r="A3044">
        <v>3710</v>
      </c>
      <c r="B3044" t="s">
        <v>7278</v>
      </c>
      <c r="C3044" t="s">
        <v>7279</v>
      </c>
      <c r="D3044" t="s">
        <v>210</v>
      </c>
      <c r="G3044" s="2">
        <v>41667</v>
      </c>
      <c r="H3044" s="2">
        <v>43373</v>
      </c>
      <c r="J3044" t="s">
        <v>211</v>
      </c>
      <c r="K3044" t="s">
        <v>7208</v>
      </c>
      <c r="L3044" t="s">
        <v>213</v>
      </c>
      <c r="O3044">
        <v>0</v>
      </c>
      <c r="Q3044" s="2"/>
      <c r="S3044">
        <v>0</v>
      </c>
      <c r="T3044" t="s">
        <v>213</v>
      </c>
      <c r="W3044" t="s">
        <v>214</v>
      </c>
      <c r="X3044">
        <v>0</v>
      </c>
    </row>
    <row r="3045" spans="1:24" x14ac:dyDescent="0.25">
      <c r="A3045">
        <v>3711</v>
      </c>
      <c r="B3045" t="s">
        <v>7280</v>
      </c>
      <c r="C3045" t="s">
        <v>7281</v>
      </c>
      <c r="D3045" t="s">
        <v>251</v>
      </c>
      <c r="G3045" s="2">
        <v>41667</v>
      </c>
      <c r="H3045" s="2">
        <v>42004</v>
      </c>
      <c r="I3045" t="s">
        <v>226</v>
      </c>
      <c r="J3045" t="s">
        <v>211</v>
      </c>
      <c r="K3045" t="s">
        <v>7282</v>
      </c>
      <c r="L3045" t="s">
        <v>213</v>
      </c>
      <c r="O3045">
        <v>0</v>
      </c>
      <c r="Q3045" s="2"/>
      <c r="S3045">
        <v>0</v>
      </c>
      <c r="T3045" t="s">
        <v>213</v>
      </c>
      <c r="W3045" t="s">
        <v>214</v>
      </c>
      <c r="X3045">
        <v>0</v>
      </c>
    </row>
    <row r="3046" spans="1:24" x14ac:dyDescent="0.25">
      <c r="A3046">
        <v>3712</v>
      </c>
      <c r="B3046" t="s">
        <v>7283</v>
      </c>
      <c r="C3046" t="s">
        <v>7284</v>
      </c>
      <c r="D3046" t="s">
        <v>245</v>
      </c>
      <c r="G3046" s="2">
        <v>41667</v>
      </c>
      <c r="H3046" s="2">
        <v>42004</v>
      </c>
      <c r="I3046" t="s">
        <v>226</v>
      </c>
      <c r="J3046" t="s">
        <v>211</v>
      </c>
      <c r="K3046" t="s">
        <v>7282</v>
      </c>
      <c r="L3046" t="s">
        <v>213</v>
      </c>
      <c r="O3046">
        <v>1868</v>
      </c>
      <c r="Q3046" s="2"/>
      <c r="S3046">
        <v>0</v>
      </c>
      <c r="T3046" t="s">
        <v>213</v>
      </c>
      <c r="W3046" t="s">
        <v>214</v>
      </c>
      <c r="X3046">
        <v>0</v>
      </c>
    </row>
    <row r="3047" spans="1:24" x14ac:dyDescent="0.25">
      <c r="A3047">
        <v>3713</v>
      </c>
      <c r="B3047" t="s">
        <v>7285</v>
      </c>
      <c r="C3047" t="s">
        <v>7286</v>
      </c>
      <c r="D3047" t="s">
        <v>256</v>
      </c>
      <c r="G3047" s="2">
        <v>41667</v>
      </c>
      <c r="H3047" s="2">
        <v>42004</v>
      </c>
      <c r="I3047" t="s">
        <v>226</v>
      </c>
      <c r="J3047" t="s">
        <v>211</v>
      </c>
      <c r="K3047" t="s">
        <v>7282</v>
      </c>
      <c r="L3047" t="s">
        <v>213</v>
      </c>
      <c r="O3047">
        <v>0</v>
      </c>
      <c r="Q3047" s="2"/>
      <c r="S3047">
        <v>0</v>
      </c>
      <c r="T3047" t="s">
        <v>213</v>
      </c>
      <c r="W3047" t="s">
        <v>214</v>
      </c>
      <c r="X3047">
        <v>0</v>
      </c>
    </row>
    <row r="3048" spans="1:24" x14ac:dyDescent="0.25">
      <c r="A3048">
        <v>3714</v>
      </c>
      <c r="B3048" t="s">
        <v>7287</v>
      </c>
      <c r="C3048" t="s">
        <v>7288</v>
      </c>
      <c r="D3048" t="s">
        <v>210</v>
      </c>
      <c r="G3048" s="2">
        <v>41667</v>
      </c>
      <c r="H3048" s="2">
        <v>42004</v>
      </c>
      <c r="J3048" t="s">
        <v>211</v>
      </c>
      <c r="K3048" t="s">
        <v>7282</v>
      </c>
      <c r="L3048" t="s">
        <v>213</v>
      </c>
      <c r="O3048">
        <v>0</v>
      </c>
      <c r="Q3048" s="2"/>
      <c r="S3048">
        <v>0</v>
      </c>
      <c r="T3048" t="s">
        <v>213</v>
      </c>
      <c r="W3048" t="s">
        <v>214</v>
      </c>
      <c r="X3048">
        <v>0</v>
      </c>
    </row>
    <row r="3049" spans="1:24" x14ac:dyDescent="0.25">
      <c r="A3049">
        <v>3715</v>
      </c>
      <c r="B3049" t="s">
        <v>7289</v>
      </c>
      <c r="C3049" t="s">
        <v>7290</v>
      </c>
      <c r="D3049" t="s">
        <v>241</v>
      </c>
      <c r="G3049" s="2">
        <v>41667</v>
      </c>
      <c r="H3049" s="2">
        <v>42004</v>
      </c>
      <c r="I3049" t="s">
        <v>226</v>
      </c>
      <c r="J3049" t="s">
        <v>211</v>
      </c>
      <c r="K3049" t="s">
        <v>7282</v>
      </c>
      <c r="L3049" t="s">
        <v>213</v>
      </c>
      <c r="O3049">
        <v>0</v>
      </c>
      <c r="Q3049" s="2"/>
      <c r="S3049">
        <v>0</v>
      </c>
      <c r="T3049" t="s">
        <v>213</v>
      </c>
      <c r="W3049" t="s">
        <v>214</v>
      </c>
      <c r="X3049">
        <v>0</v>
      </c>
    </row>
    <row r="3050" spans="1:24" x14ac:dyDescent="0.25">
      <c r="A3050">
        <v>3716</v>
      </c>
      <c r="B3050" t="s">
        <v>7291</v>
      </c>
      <c r="C3050" t="s">
        <v>7292</v>
      </c>
      <c r="D3050" t="s">
        <v>251</v>
      </c>
      <c r="G3050" s="2">
        <v>41667</v>
      </c>
      <c r="H3050" s="2">
        <v>42004</v>
      </c>
      <c r="I3050" t="s">
        <v>226</v>
      </c>
      <c r="J3050" t="s">
        <v>211</v>
      </c>
      <c r="K3050" t="s">
        <v>7293</v>
      </c>
      <c r="L3050" t="s">
        <v>213</v>
      </c>
      <c r="O3050">
        <v>0</v>
      </c>
      <c r="Q3050" s="2"/>
      <c r="S3050">
        <v>0</v>
      </c>
      <c r="T3050" t="s">
        <v>213</v>
      </c>
      <c r="W3050" t="s">
        <v>214</v>
      </c>
      <c r="X3050">
        <v>0</v>
      </c>
    </row>
    <row r="3051" spans="1:24" x14ac:dyDescent="0.25">
      <c r="A3051">
        <v>3717</v>
      </c>
      <c r="B3051" t="s">
        <v>7294</v>
      </c>
      <c r="C3051" t="s">
        <v>7295</v>
      </c>
      <c r="D3051" t="s">
        <v>245</v>
      </c>
      <c r="G3051" s="2">
        <v>41667</v>
      </c>
      <c r="H3051" s="2">
        <v>42004</v>
      </c>
      <c r="I3051" t="s">
        <v>226</v>
      </c>
      <c r="J3051" t="s">
        <v>211</v>
      </c>
      <c r="K3051" t="s">
        <v>7293</v>
      </c>
      <c r="L3051" t="s">
        <v>213</v>
      </c>
      <c r="O3051">
        <v>1868</v>
      </c>
      <c r="Q3051" s="2"/>
      <c r="S3051">
        <v>0</v>
      </c>
      <c r="T3051" t="s">
        <v>213</v>
      </c>
      <c r="W3051" t="s">
        <v>214</v>
      </c>
      <c r="X3051">
        <v>0</v>
      </c>
    </row>
    <row r="3052" spans="1:24" x14ac:dyDescent="0.25">
      <c r="A3052">
        <v>3718</v>
      </c>
      <c r="B3052" t="s">
        <v>7296</v>
      </c>
      <c r="C3052" t="s">
        <v>7297</v>
      </c>
      <c r="D3052" t="s">
        <v>256</v>
      </c>
      <c r="G3052" s="2">
        <v>41667</v>
      </c>
      <c r="H3052" s="2">
        <v>42004</v>
      </c>
      <c r="I3052" t="s">
        <v>226</v>
      </c>
      <c r="J3052" t="s">
        <v>211</v>
      </c>
      <c r="K3052" t="s">
        <v>7293</v>
      </c>
      <c r="L3052" t="s">
        <v>213</v>
      </c>
      <c r="O3052">
        <v>0</v>
      </c>
      <c r="Q3052" s="2"/>
      <c r="S3052">
        <v>0</v>
      </c>
      <c r="T3052" t="s">
        <v>213</v>
      </c>
      <c r="W3052" t="s">
        <v>214</v>
      </c>
      <c r="X3052">
        <v>0</v>
      </c>
    </row>
    <row r="3053" spans="1:24" x14ac:dyDescent="0.25">
      <c r="A3053">
        <v>3719</v>
      </c>
      <c r="B3053" t="s">
        <v>7298</v>
      </c>
      <c r="C3053" t="s">
        <v>7299</v>
      </c>
      <c r="D3053" t="s">
        <v>210</v>
      </c>
      <c r="G3053" s="2">
        <v>41667</v>
      </c>
      <c r="H3053" s="2">
        <v>42004</v>
      </c>
      <c r="J3053" t="s">
        <v>211</v>
      </c>
      <c r="K3053" t="s">
        <v>7293</v>
      </c>
      <c r="L3053" t="s">
        <v>213</v>
      </c>
      <c r="O3053">
        <v>0</v>
      </c>
      <c r="Q3053" s="2"/>
      <c r="S3053">
        <v>0</v>
      </c>
      <c r="T3053" t="s">
        <v>213</v>
      </c>
      <c r="W3053" t="s">
        <v>214</v>
      </c>
      <c r="X3053">
        <v>0</v>
      </c>
    </row>
    <row r="3054" spans="1:24" x14ac:dyDescent="0.25">
      <c r="A3054">
        <v>3720</v>
      </c>
      <c r="B3054" t="s">
        <v>7300</v>
      </c>
      <c r="C3054" t="s">
        <v>7301</v>
      </c>
      <c r="D3054" t="s">
        <v>241</v>
      </c>
      <c r="G3054" s="2">
        <v>41667</v>
      </c>
      <c r="H3054" s="2">
        <v>42004</v>
      </c>
      <c r="I3054" t="s">
        <v>226</v>
      </c>
      <c r="J3054" t="s">
        <v>211</v>
      </c>
      <c r="K3054" t="s">
        <v>7293</v>
      </c>
      <c r="L3054" t="s">
        <v>213</v>
      </c>
      <c r="O3054">
        <v>0</v>
      </c>
      <c r="Q3054" s="2"/>
      <c r="S3054">
        <v>0</v>
      </c>
      <c r="T3054" t="s">
        <v>213</v>
      </c>
      <c r="W3054" t="s">
        <v>214</v>
      </c>
      <c r="X3054">
        <v>0</v>
      </c>
    </row>
    <row r="3055" spans="1:24" x14ac:dyDescent="0.25">
      <c r="A3055">
        <v>3721</v>
      </c>
      <c r="B3055" t="s">
        <v>7302</v>
      </c>
      <c r="C3055" t="s">
        <v>7303</v>
      </c>
      <c r="D3055" t="s">
        <v>251</v>
      </c>
      <c r="G3055" s="2">
        <v>41667</v>
      </c>
      <c r="H3055" s="2">
        <v>42004</v>
      </c>
      <c r="I3055" t="s">
        <v>226</v>
      </c>
      <c r="J3055" t="s">
        <v>211</v>
      </c>
      <c r="K3055" t="s">
        <v>7304</v>
      </c>
      <c r="L3055" t="s">
        <v>213</v>
      </c>
      <c r="O3055">
        <v>0</v>
      </c>
      <c r="Q3055" s="2"/>
      <c r="S3055">
        <v>0</v>
      </c>
      <c r="T3055" t="s">
        <v>213</v>
      </c>
      <c r="W3055" t="s">
        <v>214</v>
      </c>
      <c r="X3055">
        <v>0</v>
      </c>
    </row>
    <row r="3056" spans="1:24" x14ac:dyDescent="0.25">
      <c r="A3056">
        <v>3722</v>
      </c>
      <c r="B3056" t="s">
        <v>7305</v>
      </c>
      <c r="C3056" t="s">
        <v>7306</v>
      </c>
      <c r="D3056" t="s">
        <v>245</v>
      </c>
      <c r="G3056" s="2">
        <v>41667</v>
      </c>
      <c r="H3056" s="2">
        <v>42004</v>
      </c>
      <c r="I3056" t="s">
        <v>226</v>
      </c>
      <c r="J3056" t="s">
        <v>211</v>
      </c>
      <c r="K3056" t="s">
        <v>7304</v>
      </c>
      <c r="L3056" t="s">
        <v>213</v>
      </c>
      <c r="O3056">
        <v>1868</v>
      </c>
      <c r="Q3056" s="2"/>
      <c r="S3056">
        <v>0</v>
      </c>
      <c r="T3056" t="s">
        <v>213</v>
      </c>
      <c r="W3056" t="s">
        <v>214</v>
      </c>
      <c r="X3056">
        <v>0</v>
      </c>
    </row>
    <row r="3057" spans="1:24" x14ac:dyDescent="0.25">
      <c r="A3057">
        <v>3723</v>
      </c>
      <c r="B3057" t="s">
        <v>7307</v>
      </c>
      <c r="C3057" t="s">
        <v>7308</v>
      </c>
      <c r="D3057" t="s">
        <v>256</v>
      </c>
      <c r="G3057" s="2">
        <v>41667</v>
      </c>
      <c r="H3057" s="2">
        <v>42004</v>
      </c>
      <c r="I3057" t="s">
        <v>226</v>
      </c>
      <c r="J3057" t="s">
        <v>211</v>
      </c>
      <c r="K3057" t="s">
        <v>7304</v>
      </c>
      <c r="L3057" t="s">
        <v>213</v>
      </c>
      <c r="O3057">
        <v>0</v>
      </c>
      <c r="Q3057" s="2"/>
      <c r="S3057">
        <v>0</v>
      </c>
      <c r="T3057" t="s">
        <v>213</v>
      </c>
      <c r="W3057" t="s">
        <v>214</v>
      </c>
      <c r="X3057">
        <v>0</v>
      </c>
    </row>
    <row r="3058" spans="1:24" x14ac:dyDescent="0.25">
      <c r="A3058">
        <v>3724</v>
      </c>
      <c r="B3058" t="s">
        <v>7309</v>
      </c>
      <c r="C3058" t="s">
        <v>7310</v>
      </c>
      <c r="D3058" t="s">
        <v>210</v>
      </c>
      <c r="G3058" s="2">
        <v>41667</v>
      </c>
      <c r="H3058" s="2">
        <v>42004</v>
      </c>
      <c r="J3058" t="s">
        <v>211</v>
      </c>
      <c r="K3058" t="s">
        <v>7304</v>
      </c>
      <c r="L3058" t="s">
        <v>213</v>
      </c>
      <c r="O3058">
        <v>0</v>
      </c>
      <c r="Q3058" s="2"/>
      <c r="S3058">
        <v>0</v>
      </c>
      <c r="T3058" t="s">
        <v>213</v>
      </c>
      <c r="W3058" t="s">
        <v>214</v>
      </c>
      <c r="X3058">
        <v>0</v>
      </c>
    </row>
    <row r="3059" spans="1:24" x14ac:dyDescent="0.25">
      <c r="A3059">
        <v>3725</v>
      </c>
      <c r="B3059" t="s">
        <v>7311</v>
      </c>
      <c r="C3059" t="s">
        <v>7312</v>
      </c>
      <c r="D3059" t="s">
        <v>241</v>
      </c>
      <c r="G3059" s="2">
        <v>41667</v>
      </c>
      <c r="H3059" s="2">
        <v>42004</v>
      </c>
      <c r="I3059" t="s">
        <v>226</v>
      </c>
      <c r="J3059" t="s">
        <v>211</v>
      </c>
      <c r="K3059" t="s">
        <v>7304</v>
      </c>
      <c r="L3059" t="s">
        <v>213</v>
      </c>
      <c r="O3059">
        <v>0</v>
      </c>
      <c r="Q3059" s="2"/>
      <c r="S3059">
        <v>0</v>
      </c>
      <c r="T3059" t="s">
        <v>213</v>
      </c>
      <c r="W3059" t="s">
        <v>214</v>
      </c>
      <c r="X3059">
        <v>0</v>
      </c>
    </row>
    <row r="3060" spans="1:24" x14ac:dyDescent="0.25">
      <c r="A3060">
        <v>3726</v>
      </c>
      <c r="B3060" t="s">
        <v>7313</v>
      </c>
      <c r="C3060" t="s">
        <v>7314</v>
      </c>
      <c r="D3060" t="s">
        <v>251</v>
      </c>
      <c r="G3060" s="2">
        <v>41667</v>
      </c>
      <c r="H3060" s="2">
        <v>41882</v>
      </c>
      <c r="I3060" t="s">
        <v>226</v>
      </c>
      <c r="J3060" t="s">
        <v>211</v>
      </c>
      <c r="K3060" t="s">
        <v>7315</v>
      </c>
      <c r="L3060" t="s">
        <v>213</v>
      </c>
      <c r="O3060">
        <v>0</v>
      </c>
      <c r="Q3060" s="2"/>
      <c r="S3060">
        <v>0</v>
      </c>
      <c r="T3060" t="s">
        <v>213</v>
      </c>
      <c r="W3060" t="s">
        <v>214</v>
      </c>
      <c r="X3060">
        <v>0</v>
      </c>
    </row>
    <row r="3061" spans="1:24" x14ac:dyDescent="0.25">
      <c r="A3061">
        <v>3727</v>
      </c>
      <c r="B3061" t="s">
        <v>7316</v>
      </c>
      <c r="C3061" t="s">
        <v>7317</v>
      </c>
      <c r="D3061" t="s">
        <v>245</v>
      </c>
      <c r="G3061" s="2">
        <v>41667</v>
      </c>
      <c r="H3061" s="2">
        <v>41882</v>
      </c>
      <c r="I3061" t="s">
        <v>226</v>
      </c>
      <c r="J3061" t="s">
        <v>211</v>
      </c>
      <c r="K3061" t="s">
        <v>7315</v>
      </c>
      <c r="L3061" t="s">
        <v>213</v>
      </c>
      <c r="O3061">
        <v>1868</v>
      </c>
      <c r="Q3061" s="2"/>
      <c r="S3061">
        <v>0</v>
      </c>
      <c r="T3061" t="s">
        <v>213</v>
      </c>
      <c r="W3061" t="s">
        <v>214</v>
      </c>
      <c r="X3061">
        <v>0</v>
      </c>
    </row>
    <row r="3062" spans="1:24" x14ac:dyDescent="0.25">
      <c r="A3062">
        <v>3728</v>
      </c>
      <c r="B3062" t="s">
        <v>7318</v>
      </c>
      <c r="C3062" t="s">
        <v>7319</v>
      </c>
      <c r="D3062" t="s">
        <v>256</v>
      </c>
      <c r="G3062" s="2">
        <v>41667</v>
      </c>
      <c r="H3062" s="2">
        <v>41882</v>
      </c>
      <c r="I3062" t="s">
        <v>226</v>
      </c>
      <c r="J3062" t="s">
        <v>211</v>
      </c>
      <c r="K3062" t="s">
        <v>7315</v>
      </c>
      <c r="L3062" t="s">
        <v>213</v>
      </c>
      <c r="O3062">
        <v>0</v>
      </c>
      <c r="Q3062" s="2"/>
      <c r="S3062">
        <v>0</v>
      </c>
      <c r="T3062" t="s">
        <v>213</v>
      </c>
      <c r="W3062" t="s">
        <v>214</v>
      </c>
      <c r="X3062">
        <v>0</v>
      </c>
    </row>
    <row r="3063" spans="1:24" x14ac:dyDescent="0.25">
      <c r="A3063">
        <v>3729</v>
      </c>
      <c r="B3063" t="s">
        <v>7320</v>
      </c>
      <c r="C3063" t="s">
        <v>7321</v>
      </c>
      <c r="D3063" t="s">
        <v>210</v>
      </c>
      <c r="G3063" s="2">
        <v>41667</v>
      </c>
      <c r="H3063" s="2">
        <v>41882</v>
      </c>
      <c r="J3063" t="s">
        <v>211</v>
      </c>
      <c r="K3063" t="s">
        <v>7315</v>
      </c>
      <c r="L3063" t="s">
        <v>213</v>
      </c>
      <c r="O3063">
        <v>0</v>
      </c>
      <c r="Q3063" s="2"/>
      <c r="S3063">
        <v>0</v>
      </c>
      <c r="T3063" t="s">
        <v>213</v>
      </c>
      <c r="W3063" t="s">
        <v>214</v>
      </c>
      <c r="X3063">
        <v>0</v>
      </c>
    </row>
    <row r="3064" spans="1:24" x14ac:dyDescent="0.25">
      <c r="A3064">
        <v>3730</v>
      </c>
      <c r="B3064" t="s">
        <v>7322</v>
      </c>
      <c r="C3064" t="s">
        <v>7323</v>
      </c>
      <c r="D3064" t="s">
        <v>241</v>
      </c>
      <c r="G3064" s="2">
        <v>41667</v>
      </c>
      <c r="H3064" s="2">
        <v>41882</v>
      </c>
      <c r="I3064" t="s">
        <v>226</v>
      </c>
      <c r="J3064" t="s">
        <v>211</v>
      </c>
      <c r="K3064" t="s">
        <v>7315</v>
      </c>
      <c r="L3064" t="s">
        <v>213</v>
      </c>
      <c r="O3064">
        <v>0</v>
      </c>
      <c r="Q3064" s="2"/>
      <c r="S3064">
        <v>0</v>
      </c>
      <c r="T3064" t="s">
        <v>213</v>
      </c>
      <c r="W3064" t="s">
        <v>214</v>
      </c>
      <c r="X3064">
        <v>0</v>
      </c>
    </row>
    <row r="3065" spans="1:24" x14ac:dyDescent="0.25">
      <c r="A3065">
        <v>1465</v>
      </c>
      <c r="B3065" t="s">
        <v>7324</v>
      </c>
      <c r="C3065" t="s">
        <v>7325</v>
      </c>
      <c r="D3065" t="s">
        <v>389</v>
      </c>
      <c r="E3065" t="s">
        <v>2595</v>
      </c>
      <c r="G3065" s="2">
        <v>36770</v>
      </c>
      <c r="H3065" s="2">
        <v>44255</v>
      </c>
      <c r="I3065" t="s">
        <v>226</v>
      </c>
      <c r="J3065" t="s">
        <v>211</v>
      </c>
      <c r="K3065" t="s">
        <v>2067</v>
      </c>
      <c r="L3065" t="s">
        <v>213</v>
      </c>
      <c r="M3065" t="s">
        <v>7326</v>
      </c>
      <c r="O3065">
        <v>0</v>
      </c>
      <c r="P3065" t="s">
        <v>7327</v>
      </c>
      <c r="Q3065" s="2"/>
      <c r="R3065" t="s">
        <v>7325</v>
      </c>
      <c r="S3065">
        <v>0</v>
      </c>
      <c r="T3065" t="s">
        <v>213</v>
      </c>
      <c r="W3065" t="s">
        <v>214</v>
      </c>
      <c r="X3065">
        <v>0</v>
      </c>
    </row>
    <row r="3066" spans="1:24" x14ac:dyDescent="0.25">
      <c r="A3066">
        <v>3731</v>
      </c>
      <c r="B3066" t="s">
        <v>7328</v>
      </c>
      <c r="C3066" t="s">
        <v>7329</v>
      </c>
      <c r="D3066" t="s">
        <v>241</v>
      </c>
      <c r="G3066" s="2">
        <v>40890</v>
      </c>
      <c r="H3066" s="2">
        <v>45657</v>
      </c>
      <c r="I3066" t="s">
        <v>226</v>
      </c>
      <c r="J3066" t="s">
        <v>211</v>
      </c>
      <c r="K3066" t="s">
        <v>7232</v>
      </c>
      <c r="L3066" t="s">
        <v>213</v>
      </c>
      <c r="O3066">
        <v>0</v>
      </c>
      <c r="Q3066" s="2"/>
      <c r="S3066">
        <v>0</v>
      </c>
      <c r="T3066" t="s">
        <v>213</v>
      </c>
      <c r="W3066" t="s">
        <v>214</v>
      </c>
      <c r="X3066">
        <v>0</v>
      </c>
    </row>
    <row r="3067" spans="1:24" x14ac:dyDescent="0.25">
      <c r="A3067">
        <v>3732</v>
      </c>
      <c r="B3067" t="s">
        <v>7330</v>
      </c>
      <c r="C3067" t="s">
        <v>7331</v>
      </c>
      <c r="D3067" t="s">
        <v>241</v>
      </c>
      <c r="G3067" s="2">
        <v>40890</v>
      </c>
      <c r="H3067" s="2">
        <v>42736</v>
      </c>
      <c r="I3067" t="s">
        <v>226</v>
      </c>
      <c r="J3067" t="s">
        <v>211</v>
      </c>
      <c r="K3067" t="s">
        <v>7239</v>
      </c>
      <c r="L3067" t="s">
        <v>213</v>
      </c>
      <c r="O3067">
        <v>0</v>
      </c>
      <c r="Q3067" s="2"/>
      <c r="S3067">
        <v>0</v>
      </c>
      <c r="T3067" t="s">
        <v>213</v>
      </c>
      <c r="W3067" t="s">
        <v>214</v>
      </c>
      <c r="X3067">
        <v>0</v>
      </c>
    </row>
    <row r="3068" spans="1:24" x14ac:dyDescent="0.25">
      <c r="A3068">
        <v>3733</v>
      </c>
      <c r="B3068" t="s">
        <v>7332</v>
      </c>
      <c r="C3068" t="s">
        <v>7333</v>
      </c>
      <c r="D3068" t="s">
        <v>241</v>
      </c>
      <c r="G3068" s="2">
        <v>42736</v>
      </c>
      <c r="H3068" s="2">
        <v>44804</v>
      </c>
      <c r="I3068" t="s">
        <v>226</v>
      </c>
      <c r="J3068" t="s">
        <v>211</v>
      </c>
      <c r="K3068" t="s">
        <v>7242</v>
      </c>
      <c r="L3068" t="s">
        <v>213</v>
      </c>
      <c r="O3068">
        <v>0</v>
      </c>
      <c r="Q3068" s="2">
        <v>40890</v>
      </c>
      <c r="S3068">
        <v>0</v>
      </c>
      <c r="T3068" t="s">
        <v>213</v>
      </c>
      <c r="W3068" t="s">
        <v>214</v>
      </c>
      <c r="X3068">
        <v>0</v>
      </c>
    </row>
    <row r="3069" spans="1:24" x14ac:dyDescent="0.25">
      <c r="A3069">
        <v>3734</v>
      </c>
      <c r="B3069" t="s">
        <v>7334</v>
      </c>
      <c r="C3069" t="s">
        <v>7335</v>
      </c>
      <c r="D3069" t="s">
        <v>241</v>
      </c>
      <c r="G3069" s="2">
        <v>42736</v>
      </c>
      <c r="H3069" s="2">
        <v>44926</v>
      </c>
      <c r="I3069" t="s">
        <v>226</v>
      </c>
      <c r="J3069" t="s">
        <v>211</v>
      </c>
      <c r="K3069" t="s">
        <v>7251</v>
      </c>
      <c r="L3069" t="s">
        <v>213</v>
      </c>
      <c r="O3069">
        <v>0</v>
      </c>
      <c r="Q3069" s="2">
        <v>40148</v>
      </c>
      <c r="S3069">
        <v>0</v>
      </c>
      <c r="T3069" t="s">
        <v>213</v>
      </c>
      <c r="W3069" t="s">
        <v>214</v>
      </c>
      <c r="X3069">
        <v>0</v>
      </c>
    </row>
    <row r="3070" spans="1:24" x14ac:dyDescent="0.25">
      <c r="A3070">
        <v>3735</v>
      </c>
      <c r="B3070" t="s">
        <v>7336</v>
      </c>
      <c r="C3070" t="s">
        <v>7337</v>
      </c>
      <c r="D3070" t="s">
        <v>241</v>
      </c>
      <c r="G3070" s="2">
        <v>40148</v>
      </c>
      <c r="H3070" s="2">
        <v>42736</v>
      </c>
      <c r="I3070" t="s">
        <v>226</v>
      </c>
      <c r="J3070" t="s">
        <v>211</v>
      </c>
      <c r="K3070" t="s">
        <v>7256</v>
      </c>
      <c r="L3070" t="s">
        <v>213</v>
      </c>
      <c r="O3070">
        <v>0</v>
      </c>
      <c r="Q3070" s="2"/>
      <c r="S3070">
        <v>0</v>
      </c>
      <c r="T3070" t="s">
        <v>213</v>
      </c>
      <c r="W3070" t="s">
        <v>214</v>
      </c>
      <c r="X3070">
        <v>0</v>
      </c>
    </row>
    <row r="3071" spans="1:24" x14ac:dyDescent="0.25">
      <c r="A3071">
        <v>3736</v>
      </c>
      <c r="B3071" t="s">
        <v>7338</v>
      </c>
      <c r="C3071" t="s">
        <v>7339</v>
      </c>
      <c r="D3071" t="s">
        <v>241</v>
      </c>
      <c r="G3071" s="2">
        <v>40512</v>
      </c>
      <c r="H3071" s="2"/>
      <c r="I3071" t="s">
        <v>226</v>
      </c>
      <c r="J3071" t="s">
        <v>211</v>
      </c>
      <c r="K3071" t="s">
        <v>7261</v>
      </c>
      <c r="L3071" t="s">
        <v>213</v>
      </c>
      <c r="O3071">
        <v>0</v>
      </c>
      <c r="Q3071" s="2"/>
      <c r="S3071">
        <v>0</v>
      </c>
      <c r="T3071" t="s">
        <v>213</v>
      </c>
      <c r="W3071" t="s">
        <v>214</v>
      </c>
      <c r="X3071">
        <v>0</v>
      </c>
    </row>
    <row r="3072" spans="1:24" x14ac:dyDescent="0.25">
      <c r="A3072">
        <v>3737</v>
      </c>
      <c r="B3072" t="s">
        <v>7340</v>
      </c>
      <c r="C3072" t="s">
        <v>7341</v>
      </c>
      <c r="D3072" t="s">
        <v>412</v>
      </c>
      <c r="G3072" s="2">
        <v>38169</v>
      </c>
      <c r="H3072" s="2">
        <v>44347</v>
      </c>
      <c r="I3072" t="s">
        <v>226</v>
      </c>
      <c r="J3072" t="s">
        <v>211</v>
      </c>
      <c r="K3072" t="s">
        <v>1925</v>
      </c>
      <c r="L3072" t="s">
        <v>213</v>
      </c>
      <c r="O3072">
        <v>1455</v>
      </c>
      <c r="Q3072" s="2"/>
      <c r="S3072">
        <v>0</v>
      </c>
      <c r="T3072" t="s">
        <v>213</v>
      </c>
      <c r="W3072" t="s">
        <v>214</v>
      </c>
      <c r="X3072">
        <v>0</v>
      </c>
    </row>
    <row r="3073" spans="1:24" x14ac:dyDescent="0.25">
      <c r="A3073">
        <v>3738</v>
      </c>
      <c r="B3073" t="s">
        <v>7342</v>
      </c>
      <c r="C3073" t="s">
        <v>7343</v>
      </c>
      <c r="D3073" t="s">
        <v>241</v>
      </c>
      <c r="G3073" s="2">
        <v>43101</v>
      </c>
      <c r="H3073" s="2"/>
      <c r="I3073" t="s">
        <v>226</v>
      </c>
      <c r="J3073" t="s">
        <v>211</v>
      </c>
      <c r="K3073" t="s">
        <v>7344</v>
      </c>
      <c r="L3073" t="s">
        <v>213</v>
      </c>
      <c r="O3073">
        <v>0</v>
      </c>
      <c r="Q3073" s="2">
        <v>41646</v>
      </c>
      <c r="S3073">
        <v>0</v>
      </c>
      <c r="T3073" t="s">
        <v>213</v>
      </c>
      <c r="W3073" t="s">
        <v>214</v>
      </c>
      <c r="X3073">
        <v>0</v>
      </c>
    </row>
    <row r="3074" spans="1:24" x14ac:dyDescent="0.25">
      <c r="A3074">
        <v>3739</v>
      </c>
      <c r="B3074" t="s">
        <v>7345</v>
      </c>
      <c r="C3074" t="s">
        <v>7346</v>
      </c>
      <c r="D3074" t="s">
        <v>256</v>
      </c>
      <c r="G3074" s="2">
        <v>43101</v>
      </c>
      <c r="H3074" s="2"/>
      <c r="I3074" t="s">
        <v>226</v>
      </c>
      <c r="J3074" t="s">
        <v>211</v>
      </c>
      <c r="K3074" t="s">
        <v>7344</v>
      </c>
      <c r="L3074" t="s">
        <v>213</v>
      </c>
      <c r="O3074">
        <v>0</v>
      </c>
      <c r="Q3074" s="2">
        <v>41646</v>
      </c>
      <c r="S3074">
        <v>0</v>
      </c>
      <c r="T3074" t="s">
        <v>213</v>
      </c>
      <c r="W3074" t="s">
        <v>214</v>
      </c>
      <c r="X3074">
        <v>0</v>
      </c>
    </row>
    <row r="3075" spans="1:24" x14ac:dyDescent="0.25">
      <c r="A3075">
        <v>3740</v>
      </c>
      <c r="B3075" t="s">
        <v>7347</v>
      </c>
      <c r="C3075" t="s">
        <v>7348</v>
      </c>
      <c r="D3075" t="s">
        <v>251</v>
      </c>
      <c r="G3075" s="2">
        <v>43101</v>
      </c>
      <c r="H3075" s="2"/>
      <c r="I3075" t="s">
        <v>226</v>
      </c>
      <c r="J3075" t="s">
        <v>211</v>
      </c>
      <c r="K3075" t="s">
        <v>7344</v>
      </c>
      <c r="L3075" t="s">
        <v>213</v>
      </c>
      <c r="O3075">
        <v>0</v>
      </c>
      <c r="Q3075" s="2">
        <v>41646</v>
      </c>
      <c r="S3075">
        <v>0</v>
      </c>
      <c r="T3075" t="s">
        <v>213</v>
      </c>
      <c r="W3075" t="s">
        <v>214</v>
      </c>
      <c r="X3075">
        <v>0</v>
      </c>
    </row>
    <row r="3076" spans="1:24" x14ac:dyDescent="0.25">
      <c r="A3076">
        <v>3741</v>
      </c>
      <c r="B3076" t="s">
        <v>7349</v>
      </c>
      <c r="C3076" t="s">
        <v>7350</v>
      </c>
      <c r="D3076" t="s">
        <v>241</v>
      </c>
      <c r="G3076" s="2">
        <v>40890</v>
      </c>
      <c r="H3076" s="2"/>
      <c r="I3076" t="s">
        <v>226</v>
      </c>
      <c r="J3076" t="s">
        <v>211</v>
      </c>
      <c r="K3076" t="s">
        <v>7351</v>
      </c>
      <c r="L3076" t="s">
        <v>213</v>
      </c>
      <c r="O3076">
        <v>0</v>
      </c>
      <c r="Q3076" s="2"/>
      <c r="S3076">
        <v>0</v>
      </c>
      <c r="T3076" t="s">
        <v>213</v>
      </c>
      <c r="W3076" t="s">
        <v>214</v>
      </c>
      <c r="X3076">
        <v>0</v>
      </c>
    </row>
    <row r="3077" spans="1:24" x14ac:dyDescent="0.25">
      <c r="A3077">
        <v>3742</v>
      </c>
      <c r="B3077" t="s">
        <v>7352</v>
      </c>
      <c r="C3077" t="s">
        <v>7353</v>
      </c>
      <c r="D3077" t="s">
        <v>256</v>
      </c>
      <c r="G3077" s="2">
        <v>40890</v>
      </c>
      <c r="H3077" s="2"/>
      <c r="I3077" t="s">
        <v>226</v>
      </c>
      <c r="J3077" t="s">
        <v>211</v>
      </c>
      <c r="K3077" t="s">
        <v>7351</v>
      </c>
      <c r="L3077" t="s">
        <v>213</v>
      </c>
      <c r="O3077">
        <v>0</v>
      </c>
      <c r="Q3077" s="2"/>
      <c r="S3077">
        <v>0</v>
      </c>
      <c r="T3077" t="s">
        <v>213</v>
      </c>
      <c r="W3077" t="s">
        <v>214</v>
      </c>
      <c r="X3077">
        <v>0</v>
      </c>
    </row>
    <row r="3078" spans="1:24" x14ac:dyDescent="0.25">
      <c r="A3078">
        <v>3743</v>
      </c>
      <c r="B3078" t="s">
        <v>7354</v>
      </c>
      <c r="C3078" t="s">
        <v>7355</v>
      </c>
      <c r="D3078" t="s">
        <v>251</v>
      </c>
      <c r="G3078" s="2">
        <v>40890</v>
      </c>
      <c r="H3078" s="2"/>
      <c r="I3078" t="s">
        <v>226</v>
      </c>
      <c r="J3078" t="s">
        <v>211</v>
      </c>
      <c r="K3078" t="s">
        <v>7351</v>
      </c>
      <c r="L3078" t="s">
        <v>213</v>
      </c>
      <c r="O3078">
        <v>0</v>
      </c>
      <c r="Q3078" s="2"/>
      <c r="S3078">
        <v>0</v>
      </c>
      <c r="T3078" t="s">
        <v>213</v>
      </c>
      <c r="W3078" t="s">
        <v>214</v>
      </c>
      <c r="X3078">
        <v>0</v>
      </c>
    </row>
    <row r="3079" spans="1:24" x14ac:dyDescent="0.25">
      <c r="A3079">
        <v>3744</v>
      </c>
      <c r="B3079" t="s">
        <v>7356</v>
      </c>
      <c r="C3079" t="s">
        <v>7357</v>
      </c>
      <c r="D3079" t="s">
        <v>251</v>
      </c>
      <c r="G3079" s="2">
        <v>40890</v>
      </c>
      <c r="H3079" s="2">
        <v>42736</v>
      </c>
      <c r="I3079" t="s">
        <v>226</v>
      </c>
      <c r="J3079" t="s">
        <v>211</v>
      </c>
      <c r="K3079" t="s">
        <v>7358</v>
      </c>
      <c r="L3079" t="s">
        <v>213</v>
      </c>
      <c r="O3079">
        <v>0</v>
      </c>
      <c r="Q3079" s="2"/>
      <c r="S3079">
        <v>0</v>
      </c>
      <c r="T3079" t="s">
        <v>213</v>
      </c>
      <c r="W3079" t="s">
        <v>214</v>
      </c>
      <c r="X3079">
        <v>0</v>
      </c>
    </row>
    <row r="3080" spans="1:24" x14ac:dyDescent="0.25">
      <c r="A3080">
        <v>3745</v>
      </c>
      <c r="B3080" t="s">
        <v>7359</v>
      </c>
      <c r="C3080" t="s">
        <v>7360</v>
      </c>
      <c r="D3080" t="s">
        <v>256</v>
      </c>
      <c r="G3080" s="2">
        <v>40890</v>
      </c>
      <c r="H3080" s="2">
        <v>42736</v>
      </c>
      <c r="I3080" t="s">
        <v>226</v>
      </c>
      <c r="J3080" t="s">
        <v>211</v>
      </c>
      <c r="K3080" t="s">
        <v>7358</v>
      </c>
      <c r="L3080" t="s">
        <v>213</v>
      </c>
      <c r="O3080">
        <v>0</v>
      </c>
      <c r="Q3080" s="2"/>
      <c r="S3080">
        <v>0</v>
      </c>
      <c r="T3080" t="s">
        <v>213</v>
      </c>
      <c r="W3080" t="s">
        <v>214</v>
      </c>
      <c r="X3080">
        <v>0</v>
      </c>
    </row>
    <row r="3081" spans="1:24" x14ac:dyDescent="0.25">
      <c r="A3081">
        <v>3746</v>
      </c>
      <c r="B3081" t="s">
        <v>7361</v>
      </c>
      <c r="C3081" t="s">
        <v>7362</v>
      </c>
      <c r="D3081" t="s">
        <v>241</v>
      </c>
      <c r="G3081" s="2">
        <v>40890</v>
      </c>
      <c r="H3081" s="2">
        <v>42736</v>
      </c>
      <c r="I3081" t="s">
        <v>226</v>
      </c>
      <c r="J3081" t="s">
        <v>211</v>
      </c>
      <c r="K3081" t="s">
        <v>7358</v>
      </c>
      <c r="L3081" t="s">
        <v>213</v>
      </c>
      <c r="O3081">
        <v>0</v>
      </c>
      <c r="Q3081" s="2"/>
      <c r="S3081">
        <v>0</v>
      </c>
      <c r="T3081" t="s">
        <v>213</v>
      </c>
      <c r="W3081" t="s">
        <v>214</v>
      </c>
      <c r="X3081">
        <v>0</v>
      </c>
    </row>
    <row r="3082" spans="1:24" x14ac:dyDescent="0.25">
      <c r="A3082">
        <v>3747</v>
      </c>
      <c r="B3082" t="s">
        <v>7363</v>
      </c>
      <c r="C3082" t="s">
        <v>7364</v>
      </c>
      <c r="D3082" t="s">
        <v>251</v>
      </c>
      <c r="G3082" s="2">
        <v>42736</v>
      </c>
      <c r="H3082" s="2">
        <v>44804</v>
      </c>
      <c r="I3082" t="s">
        <v>226</v>
      </c>
      <c r="J3082" t="s">
        <v>211</v>
      </c>
      <c r="K3082" t="s">
        <v>7365</v>
      </c>
      <c r="L3082" t="s">
        <v>213</v>
      </c>
      <c r="O3082">
        <v>0</v>
      </c>
      <c r="Q3082" s="2">
        <v>40890</v>
      </c>
      <c r="S3082">
        <v>0</v>
      </c>
      <c r="T3082" t="s">
        <v>213</v>
      </c>
      <c r="W3082" t="s">
        <v>214</v>
      </c>
      <c r="X3082">
        <v>0</v>
      </c>
    </row>
    <row r="3083" spans="1:24" x14ac:dyDescent="0.25">
      <c r="A3083">
        <v>3748</v>
      </c>
      <c r="B3083" t="s">
        <v>7366</v>
      </c>
      <c r="C3083" t="s">
        <v>7367</v>
      </c>
      <c r="D3083" t="s">
        <v>256</v>
      </c>
      <c r="G3083" s="2">
        <v>42736</v>
      </c>
      <c r="H3083" s="2">
        <v>44804</v>
      </c>
      <c r="I3083" t="s">
        <v>226</v>
      </c>
      <c r="J3083" t="s">
        <v>211</v>
      </c>
      <c r="K3083" t="s">
        <v>7365</v>
      </c>
      <c r="L3083" t="s">
        <v>213</v>
      </c>
      <c r="O3083">
        <v>0</v>
      </c>
      <c r="Q3083" s="2">
        <v>40890</v>
      </c>
      <c r="S3083">
        <v>0</v>
      </c>
      <c r="T3083" t="s">
        <v>213</v>
      </c>
      <c r="W3083" t="s">
        <v>214</v>
      </c>
      <c r="X3083">
        <v>0</v>
      </c>
    </row>
    <row r="3084" spans="1:24" x14ac:dyDescent="0.25">
      <c r="A3084">
        <v>3749</v>
      </c>
      <c r="B3084" t="s">
        <v>7368</v>
      </c>
      <c r="C3084" t="s">
        <v>7369</v>
      </c>
      <c r="D3084" t="s">
        <v>241</v>
      </c>
      <c r="G3084" s="2">
        <v>42736</v>
      </c>
      <c r="H3084" s="2">
        <v>44804</v>
      </c>
      <c r="I3084" t="s">
        <v>226</v>
      </c>
      <c r="J3084" t="s">
        <v>211</v>
      </c>
      <c r="K3084" t="s">
        <v>7365</v>
      </c>
      <c r="L3084" t="s">
        <v>213</v>
      </c>
      <c r="O3084">
        <v>0</v>
      </c>
      <c r="Q3084" s="2">
        <v>40890</v>
      </c>
      <c r="S3084">
        <v>0</v>
      </c>
      <c r="T3084" t="s">
        <v>213</v>
      </c>
      <c r="W3084" t="s">
        <v>214</v>
      </c>
      <c r="X3084">
        <v>0</v>
      </c>
    </row>
    <row r="3085" spans="1:24" x14ac:dyDescent="0.25">
      <c r="A3085">
        <v>3750</v>
      </c>
      <c r="B3085" t="s">
        <v>7370</v>
      </c>
      <c r="C3085" t="s">
        <v>7371</v>
      </c>
      <c r="D3085" t="s">
        <v>251</v>
      </c>
      <c r="G3085" s="2">
        <v>40890</v>
      </c>
      <c r="H3085" s="2">
        <v>45657</v>
      </c>
      <c r="I3085" t="s">
        <v>226</v>
      </c>
      <c r="J3085" t="s">
        <v>211</v>
      </c>
      <c r="K3085" t="s">
        <v>7372</v>
      </c>
      <c r="L3085" t="s">
        <v>213</v>
      </c>
      <c r="O3085">
        <v>0</v>
      </c>
      <c r="Q3085" s="2"/>
      <c r="S3085">
        <v>0</v>
      </c>
      <c r="T3085" t="s">
        <v>213</v>
      </c>
      <c r="W3085" t="s">
        <v>214</v>
      </c>
      <c r="X3085">
        <v>0</v>
      </c>
    </row>
    <row r="3086" spans="1:24" x14ac:dyDescent="0.25">
      <c r="A3086">
        <v>3751</v>
      </c>
      <c r="B3086" t="s">
        <v>7373</v>
      </c>
      <c r="C3086" t="s">
        <v>7374</v>
      </c>
      <c r="D3086" t="s">
        <v>256</v>
      </c>
      <c r="G3086" s="2">
        <v>40890</v>
      </c>
      <c r="H3086" s="2">
        <v>45657</v>
      </c>
      <c r="I3086" t="s">
        <v>226</v>
      </c>
      <c r="J3086" t="s">
        <v>211</v>
      </c>
      <c r="K3086" t="s">
        <v>7372</v>
      </c>
      <c r="L3086" t="s">
        <v>213</v>
      </c>
      <c r="O3086">
        <v>0</v>
      </c>
      <c r="Q3086" s="2"/>
      <c r="S3086">
        <v>0</v>
      </c>
      <c r="T3086" t="s">
        <v>213</v>
      </c>
      <c r="W3086" t="s">
        <v>214</v>
      </c>
      <c r="X3086">
        <v>0</v>
      </c>
    </row>
    <row r="3087" spans="1:24" x14ac:dyDescent="0.25">
      <c r="A3087">
        <v>3332</v>
      </c>
      <c r="B3087" t="s">
        <v>7375</v>
      </c>
      <c r="C3087" t="s">
        <v>7376</v>
      </c>
      <c r="D3087" t="s">
        <v>2509</v>
      </c>
      <c r="G3087" s="2">
        <v>39539</v>
      </c>
      <c r="H3087" s="2"/>
      <c r="J3087" t="s">
        <v>211</v>
      </c>
      <c r="K3087" t="s">
        <v>1283</v>
      </c>
      <c r="L3087" t="s">
        <v>213</v>
      </c>
      <c r="O3087">
        <v>0</v>
      </c>
      <c r="Q3087" s="2"/>
      <c r="S3087">
        <v>0</v>
      </c>
      <c r="T3087" t="s">
        <v>213</v>
      </c>
      <c r="W3087" t="s">
        <v>214</v>
      </c>
      <c r="X3087">
        <v>0</v>
      </c>
    </row>
    <row r="3088" spans="1:24" x14ac:dyDescent="0.25">
      <c r="A3088">
        <v>3344</v>
      </c>
      <c r="B3088" t="s">
        <v>7377</v>
      </c>
      <c r="C3088" t="s">
        <v>7378</v>
      </c>
      <c r="D3088" t="s">
        <v>3139</v>
      </c>
      <c r="F3088" t="s">
        <v>7379</v>
      </c>
      <c r="G3088" s="2">
        <v>40452</v>
      </c>
      <c r="H3088" s="2">
        <v>42460</v>
      </c>
      <c r="J3088" t="s">
        <v>211</v>
      </c>
      <c r="K3088" t="s">
        <v>277</v>
      </c>
      <c r="L3088" t="s">
        <v>213</v>
      </c>
      <c r="O3088">
        <v>0</v>
      </c>
      <c r="Q3088" s="2"/>
      <c r="S3088">
        <v>0</v>
      </c>
      <c r="T3088" t="s">
        <v>213</v>
      </c>
      <c r="W3088" t="s">
        <v>214</v>
      </c>
      <c r="X3088">
        <v>0</v>
      </c>
    </row>
    <row r="3089" spans="1:24" x14ac:dyDescent="0.25">
      <c r="A3089">
        <v>3345</v>
      </c>
      <c r="B3089" t="s">
        <v>7380</v>
      </c>
      <c r="C3089" t="s">
        <v>7381</v>
      </c>
      <c r="D3089" t="s">
        <v>3139</v>
      </c>
      <c r="F3089" t="s">
        <v>7379</v>
      </c>
      <c r="G3089" s="2">
        <v>40452</v>
      </c>
      <c r="H3089" s="2">
        <v>42460</v>
      </c>
      <c r="J3089" t="s">
        <v>211</v>
      </c>
      <c r="K3089" t="s">
        <v>282</v>
      </c>
      <c r="L3089" t="s">
        <v>213</v>
      </c>
      <c r="O3089">
        <v>0</v>
      </c>
      <c r="Q3089" s="2"/>
      <c r="S3089">
        <v>0</v>
      </c>
      <c r="T3089" t="s">
        <v>213</v>
      </c>
      <c r="W3089" t="s">
        <v>214</v>
      </c>
      <c r="X3089">
        <v>0</v>
      </c>
    </row>
    <row r="3090" spans="1:24" x14ac:dyDescent="0.25">
      <c r="A3090">
        <v>3386</v>
      </c>
      <c r="B3090" t="s">
        <v>7382</v>
      </c>
      <c r="C3090" t="s">
        <v>7383</v>
      </c>
      <c r="D3090" t="s">
        <v>343</v>
      </c>
      <c r="F3090" t="s">
        <v>7384</v>
      </c>
      <c r="G3090" s="2">
        <v>35499</v>
      </c>
      <c r="H3090" s="2"/>
      <c r="J3090" t="s">
        <v>2278</v>
      </c>
      <c r="K3090" t="s">
        <v>968</v>
      </c>
      <c r="L3090" t="s">
        <v>213</v>
      </c>
      <c r="M3090" t="s">
        <v>7385</v>
      </c>
      <c r="O3090">
        <v>0</v>
      </c>
      <c r="P3090" t="s">
        <v>7386</v>
      </c>
      <c r="Q3090" s="2"/>
      <c r="S3090">
        <v>0</v>
      </c>
      <c r="T3090" t="s">
        <v>900</v>
      </c>
      <c r="W3090" t="s">
        <v>455</v>
      </c>
      <c r="X3090">
        <v>0</v>
      </c>
    </row>
    <row r="3091" spans="1:24" x14ac:dyDescent="0.25">
      <c r="A3091">
        <v>3387</v>
      </c>
      <c r="B3091" t="s">
        <v>7387</v>
      </c>
      <c r="C3091" t="s">
        <v>7388</v>
      </c>
      <c r="D3091" t="s">
        <v>343</v>
      </c>
      <c r="G3091" s="2">
        <v>35499</v>
      </c>
      <c r="H3091" s="2"/>
      <c r="J3091" t="s">
        <v>2278</v>
      </c>
      <c r="K3091" t="s">
        <v>968</v>
      </c>
      <c r="L3091" t="s">
        <v>213</v>
      </c>
      <c r="M3091" t="s">
        <v>7389</v>
      </c>
      <c r="O3091">
        <v>0</v>
      </c>
      <c r="P3091" t="s">
        <v>7390</v>
      </c>
      <c r="Q3091" s="2"/>
      <c r="S3091">
        <v>0</v>
      </c>
      <c r="T3091" t="s">
        <v>900</v>
      </c>
      <c r="W3091" t="s">
        <v>455</v>
      </c>
      <c r="X3091">
        <v>0</v>
      </c>
    </row>
    <row r="3092" spans="1:24" x14ac:dyDescent="0.25">
      <c r="A3092">
        <v>3388</v>
      </c>
      <c r="B3092" t="s">
        <v>7391</v>
      </c>
      <c r="C3092" t="s">
        <v>7392</v>
      </c>
      <c r="D3092" t="s">
        <v>343</v>
      </c>
      <c r="G3092" s="2">
        <v>35499</v>
      </c>
      <c r="H3092" s="2"/>
      <c r="J3092" t="s">
        <v>2278</v>
      </c>
      <c r="K3092" t="s">
        <v>968</v>
      </c>
      <c r="L3092" t="s">
        <v>213</v>
      </c>
      <c r="M3092" t="s">
        <v>7393</v>
      </c>
      <c r="O3092">
        <v>0</v>
      </c>
      <c r="P3092" t="s">
        <v>7394</v>
      </c>
      <c r="Q3092" s="2"/>
      <c r="S3092">
        <v>0</v>
      </c>
      <c r="T3092" t="s">
        <v>900</v>
      </c>
      <c r="W3092" t="s">
        <v>455</v>
      </c>
      <c r="X3092">
        <v>0</v>
      </c>
    </row>
    <row r="3093" spans="1:24" x14ac:dyDescent="0.25">
      <c r="A3093">
        <v>3481</v>
      </c>
      <c r="B3093" t="s">
        <v>7395</v>
      </c>
      <c r="C3093" t="s">
        <v>7396</v>
      </c>
      <c r="D3093" t="s">
        <v>241</v>
      </c>
      <c r="G3093" s="2">
        <v>41548</v>
      </c>
      <c r="H3093" s="2">
        <v>41882</v>
      </c>
      <c r="I3093" t="s">
        <v>226</v>
      </c>
      <c r="J3093" t="s">
        <v>211</v>
      </c>
      <c r="K3093" t="s">
        <v>7132</v>
      </c>
      <c r="L3093" t="s">
        <v>213</v>
      </c>
      <c r="O3093">
        <v>0</v>
      </c>
      <c r="Q3093" s="2"/>
      <c r="S3093">
        <v>0</v>
      </c>
      <c r="T3093" t="s">
        <v>213</v>
      </c>
      <c r="W3093" t="s">
        <v>214</v>
      </c>
      <c r="X3093">
        <v>0</v>
      </c>
    </row>
    <row r="3094" spans="1:24" x14ac:dyDescent="0.25">
      <c r="A3094">
        <v>3391</v>
      </c>
      <c r="B3094" t="s">
        <v>7397</v>
      </c>
      <c r="C3094" t="s">
        <v>7398</v>
      </c>
      <c r="D3094" t="s">
        <v>343</v>
      </c>
      <c r="G3094" s="2">
        <v>35499</v>
      </c>
      <c r="H3094" s="2"/>
      <c r="J3094" t="s">
        <v>2278</v>
      </c>
      <c r="K3094" t="s">
        <v>968</v>
      </c>
      <c r="L3094" t="s">
        <v>213</v>
      </c>
      <c r="M3094" t="s">
        <v>7399</v>
      </c>
      <c r="O3094">
        <v>0</v>
      </c>
      <c r="P3094" t="s">
        <v>7400</v>
      </c>
      <c r="Q3094" s="2"/>
      <c r="S3094">
        <v>0</v>
      </c>
      <c r="T3094" t="s">
        <v>900</v>
      </c>
      <c r="W3094" t="s">
        <v>455</v>
      </c>
      <c r="X3094">
        <v>0</v>
      </c>
    </row>
    <row r="3095" spans="1:24" x14ac:dyDescent="0.25">
      <c r="A3095">
        <v>3392</v>
      </c>
      <c r="B3095" t="s">
        <v>7401</v>
      </c>
      <c r="C3095" t="s">
        <v>7402</v>
      </c>
      <c r="D3095" t="s">
        <v>343</v>
      </c>
      <c r="G3095" s="2">
        <v>41361</v>
      </c>
      <c r="H3095" s="2"/>
      <c r="J3095" t="s">
        <v>2278</v>
      </c>
      <c r="K3095" t="s">
        <v>968</v>
      </c>
      <c r="L3095" t="s">
        <v>213</v>
      </c>
      <c r="M3095" t="s">
        <v>7403</v>
      </c>
      <c r="O3095">
        <v>0</v>
      </c>
      <c r="P3095" t="s">
        <v>7404</v>
      </c>
      <c r="Q3095" s="2"/>
      <c r="S3095">
        <v>0</v>
      </c>
      <c r="T3095" t="s">
        <v>900</v>
      </c>
      <c r="U3095" t="s">
        <v>16025</v>
      </c>
      <c r="V3095" t="s">
        <v>16029</v>
      </c>
      <c r="W3095" t="s">
        <v>455</v>
      </c>
      <c r="X3095">
        <v>0</v>
      </c>
    </row>
    <row r="3096" spans="1:24" x14ac:dyDescent="0.25">
      <c r="A3096">
        <v>3393</v>
      </c>
      <c r="B3096" t="s">
        <v>7405</v>
      </c>
      <c r="C3096" t="s">
        <v>7406</v>
      </c>
      <c r="D3096" t="s">
        <v>343</v>
      </c>
      <c r="G3096" s="2">
        <v>41361</v>
      </c>
      <c r="H3096" s="2"/>
      <c r="J3096" t="s">
        <v>2278</v>
      </c>
      <c r="K3096" t="s">
        <v>968</v>
      </c>
      <c r="L3096" t="s">
        <v>213</v>
      </c>
      <c r="M3096" t="s">
        <v>7407</v>
      </c>
      <c r="O3096">
        <v>0</v>
      </c>
      <c r="P3096" t="s">
        <v>7408</v>
      </c>
      <c r="Q3096" s="2"/>
      <c r="S3096">
        <v>0</v>
      </c>
      <c r="T3096" t="s">
        <v>900</v>
      </c>
      <c r="U3096" t="s">
        <v>16025</v>
      </c>
      <c r="V3096" t="s">
        <v>16030</v>
      </c>
      <c r="W3096" t="s">
        <v>455</v>
      </c>
      <c r="X3096">
        <v>0</v>
      </c>
    </row>
    <row r="3097" spans="1:24" x14ac:dyDescent="0.25">
      <c r="A3097">
        <v>3394</v>
      </c>
      <c r="B3097" t="s">
        <v>7409</v>
      </c>
      <c r="C3097" t="s">
        <v>7410</v>
      </c>
      <c r="D3097" t="s">
        <v>343</v>
      </c>
      <c r="G3097" s="2">
        <v>41361</v>
      </c>
      <c r="H3097" s="2"/>
      <c r="J3097" t="s">
        <v>2278</v>
      </c>
      <c r="K3097" t="s">
        <v>968</v>
      </c>
      <c r="L3097" t="s">
        <v>213</v>
      </c>
      <c r="M3097" t="s">
        <v>7411</v>
      </c>
      <c r="O3097">
        <v>0</v>
      </c>
      <c r="P3097" t="s">
        <v>7412</v>
      </c>
      <c r="Q3097" s="2"/>
      <c r="S3097">
        <v>0</v>
      </c>
      <c r="T3097" t="s">
        <v>900</v>
      </c>
      <c r="U3097" t="s">
        <v>16025</v>
      </c>
      <c r="V3097" t="s">
        <v>16031</v>
      </c>
      <c r="W3097" t="s">
        <v>455</v>
      </c>
      <c r="X3097">
        <v>0</v>
      </c>
    </row>
    <row r="3098" spans="1:24" x14ac:dyDescent="0.25">
      <c r="A3098">
        <v>3395</v>
      </c>
      <c r="B3098" t="s">
        <v>7413</v>
      </c>
      <c r="C3098" t="s">
        <v>7414</v>
      </c>
      <c r="D3098" t="s">
        <v>251</v>
      </c>
      <c r="G3098" s="2">
        <v>41366</v>
      </c>
      <c r="H3098" s="2"/>
      <c r="I3098" t="s">
        <v>226</v>
      </c>
      <c r="J3098" t="s">
        <v>211</v>
      </c>
      <c r="K3098" t="s">
        <v>7102</v>
      </c>
      <c r="L3098" t="s">
        <v>213</v>
      </c>
      <c r="O3098">
        <v>0</v>
      </c>
      <c r="Q3098" s="2"/>
      <c r="S3098">
        <v>0</v>
      </c>
      <c r="T3098" t="s">
        <v>213</v>
      </c>
      <c r="W3098" t="s">
        <v>455</v>
      </c>
      <c r="X3098">
        <v>0</v>
      </c>
    </row>
    <row r="3099" spans="1:24" x14ac:dyDescent="0.25">
      <c r="A3099">
        <v>3396</v>
      </c>
      <c r="B3099" t="s">
        <v>7415</v>
      </c>
      <c r="C3099" t="s">
        <v>7416</v>
      </c>
      <c r="D3099" t="s">
        <v>256</v>
      </c>
      <c r="G3099" s="2">
        <v>41366</v>
      </c>
      <c r="H3099" s="2"/>
      <c r="I3099" t="s">
        <v>226</v>
      </c>
      <c r="J3099" t="s">
        <v>211</v>
      </c>
      <c r="K3099" t="s">
        <v>7102</v>
      </c>
      <c r="L3099" t="s">
        <v>213</v>
      </c>
      <c r="O3099">
        <v>0</v>
      </c>
      <c r="Q3099" s="2"/>
      <c r="S3099">
        <v>0</v>
      </c>
      <c r="T3099" t="s">
        <v>213</v>
      </c>
      <c r="W3099" t="s">
        <v>455</v>
      </c>
      <c r="X3099">
        <v>0</v>
      </c>
    </row>
    <row r="3100" spans="1:24" x14ac:dyDescent="0.25">
      <c r="A3100">
        <v>3397</v>
      </c>
      <c r="B3100" t="s">
        <v>7417</v>
      </c>
      <c r="C3100" t="s">
        <v>7418</v>
      </c>
      <c r="D3100" t="s">
        <v>245</v>
      </c>
      <c r="G3100" s="2">
        <v>41366</v>
      </c>
      <c r="H3100" s="2"/>
      <c r="I3100" t="s">
        <v>226</v>
      </c>
      <c r="J3100" t="s">
        <v>211</v>
      </c>
      <c r="K3100" t="s">
        <v>7102</v>
      </c>
      <c r="L3100" t="s">
        <v>213</v>
      </c>
      <c r="O3100">
        <v>2629</v>
      </c>
      <c r="Q3100" s="2"/>
      <c r="S3100">
        <v>0</v>
      </c>
      <c r="T3100" t="s">
        <v>213</v>
      </c>
      <c r="W3100" t="s">
        <v>455</v>
      </c>
      <c r="X3100">
        <v>0</v>
      </c>
    </row>
    <row r="3101" spans="1:24" x14ac:dyDescent="0.25">
      <c r="A3101">
        <v>3398</v>
      </c>
      <c r="B3101" t="s">
        <v>7419</v>
      </c>
      <c r="C3101" t="s">
        <v>7420</v>
      </c>
      <c r="D3101" t="s">
        <v>3973</v>
      </c>
      <c r="G3101" s="2">
        <v>41366</v>
      </c>
      <c r="H3101" s="2"/>
      <c r="I3101" t="s">
        <v>226</v>
      </c>
      <c r="J3101" t="s">
        <v>211</v>
      </c>
      <c r="K3101" t="s">
        <v>7102</v>
      </c>
      <c r="L3101" t="s">
        <v>213</v>
      </c>
      <c r="O3101">
        <v>3392</v>
      </c>
      <c r="Q3101" s="2"/>
      <c r="S3101">
        <v>0</v>
      </c>
      <c r="T3101" t="s">
        <v>213</v>
      </c>
      <c r="W3101" t="s">
        <v>455</v>
      </c>
      <c r="X3101">
        <v>0</v>
      </c>
    </row>
    <row r="3102" spans="1:24" x14ac:dyDescent="0.25">
      <c r="A3102">
        <v>3399</v>
      </c>
      <c r="B3102" t="s">
        <v>7421</v>
      </c>
      <c r="C3102" t="s">
        <v>7422</v>
      </c>
      <c r="D3102" t="s">
        <v>5886</v>
      </c>
      <c r="G3102" s="2">
        <v>41366</v>
      </c>
      <c r="H3102" s="2"/>
      <c r="I3102" t="s">
        <v>226</v>
      </c>
      <c r="J3102" t="s">
        <v>211</v>
      </c>
      <c r="K3102" t="s">
        <v>7102</v>
      </c>
      <c r="L3102" t="s">
        <v>213</v>
      </c>
      <c r="O3102">
        <v>3393</v>
      </c>
      <c r="Q3102" s="2"/>
      <c r="S3102">
        <v>0</v>
      </c>
      <c r="T3102" t="s">
        <v>213</v>
      </c>
      <c r="W3102" t="s">
        <v>455</v>
      </c>
      <c r="X3102">
        <v>0</v>
      </c>
    </row>
    <row r="3103" spans="1:24" x14ac:dyDescent="0.25">
      <c r="A3103">
        <v>3400</v>
      </c>
      <c r="B3103" t="s">
        <v>7423</v>
      </c>
      <c r="C3103" t="s">
        <v>7424</v>
      </c>
      <c r="D3103" t="s">
        <v>5889</v>
      </c>
      <c r="G3103" s="2">
        <v>41366</v>
      </c>
      <c r="H3103" s="2"/>
      <c r="J3103" t="s">
        <v>211</v>
      </c>
      <c r="K3103" t="s">
        <v>7102</v>
      </c>
      <c r="L3103" t="s">
        <v>213</v>
      </c>
      <c r="O3103">
        <v>3394</v>
      </c>
      <c r="Q3103" s="2"/>
      <c r="S3103">
        <v>0</v>
      </c>
      <c r="T3103" t="s">
        <v>213</v>
      </c>
      <c r="W3103" t="s">
        <v>455</v>
      </c>
      <c r="X3103">
        <v>0</v>
      </c>
    </row>
    <row r="3104" spans="1:24" x14ac:dyDescent="0.25">
      <c r="A3104">
        <v>3401</v>
      </c>
      <c r="B3104" t="s">
        <v>7425</v>
      </c>
      <c r="C3104" t="s">
        <v>7426</v>
      </c>
      <c r="D3104" t="s">
        <v>241</v>
      </c>
      <c r="G3104" s="2">
        <v>41366</v>
      </c>
      <c r="H3104" s="2"/>
      <c r="I3104" t="s">
        <v>226</v>
      </c>
      <c r="J3104" t="s">
        <v>211</v>
      </c>
      <c r="K3104" t="s">
        <v>7102</v>
      </c>
      <c r="L3104" t="s">
        <v>213</v>
      </c>
      <c r="O3104">
        <v>0</v>
      </c>
      <c r="P3104" t="s">
        <v>7427</v>
      </c>
      <c r="Q3104" s="2"/>
      <c r="S3104">
        <v>0</v>
      </c>
      <c r="T3104" t="s">
        <v>213</v>
      </c>
      <c r="W3104" t="s">
        <v>455</v>
      </c>
      <c r="X3104">
        <v>0</v>
      </c>
    </row>
    <row r="3105" spans="1:24" x14ac:dyDescent="0.25">
      <c r="A3105">
        <v>3482</v>
      </c>
      <c r="B3105" t="s">
        <v>7428</v>
      </c>
      <c r="C3105" t="s">
        <v>7429</v>
      </c>
      <c r="D3105" t="s">
        <v>256</v>
      </c>
      <c r="G3105" s="2">
        <v>41548</v>
      </c>
      <c r="H3105" s="2">
        <v>41882</v>
      </c>
      <c r="I3105" t="s">
        <v>226</v>
      </c>
      <c r="J3105" t="s">
        <v>211</v>
      </c>
      <c r="K3105" t="s">
        <v>7132</v>
      </c>
      <c r="L3105" t="s">
        <v>213</v>
      </c>
      <c r="O3105">
        <v>0</v>
      </c>
      <c r="Q3105" s="2"/>
      <c r="S3105">
        <v>0</v>
      </c>
      <c r="T3105" t="s">
        <v>213</v>
      </c>
      <c r="W3105" t="s">
        <v>214</v>
      </c>
      <c r="X3105">
        <v>0</v>
      </c>
    </row>
    <row r="3106" spans="1:24" x14ac:dyDescent="0.25">
      <c r="A3106">
        <v>3483</v>
      </c>
      <c r="B3106" t="s">
        <v>7430</v>
      </c>
      <c r="C3106" t="s">
        <v>7431</v>
      </c>
      <c r="D3106" t="s">
        <v>210</v>
      </c>
      <c r="G3106" s="2">
        <v>41548</v>
      </c>
      <c r="H3106" s="2">
        <v>41882</v>
      </c>
      <c r="J3106" t="s">
        <v>211</v>
      </c>
      <c r="K3106" t="s">
        <v>7132</v>
      </c>
      <c r="L3106" t="s">
        <v>213</v>
      </c>
      <c r="O3106">
        <v>0</v>
      </c>
      <c r="Q3106" s="2"/>
      <c r="S3106">
        <v>0</v>
      </c>
      <c r="T3106" t="s">
        <v>213</v>
      </c>
      <c r="W3106" t="s">
        <v>214</v>
      </c>
      <c r="X3106">
        <v>0</v>
      </c>
    </row>
    <row r="3107" spans="1:24" x14ac:dyDescent="0.25">
      <c r="A3107">
        <v>3484</v>
      </c>
      <c r="B3107" t="s">
        <v>7432</v>
      </c>
      <c r="C3107" t="s">
        <v>7433</v>
      </c>
      <c r="D3107" t="s">
        <v>251</v>
      </c>
      <c r="G3107" s="2">
        <v>41548</v>
      </c>
      <c r="H3107" s="2">
        <v>41882</v>
      </c>
      <c r="I3107" t="s">
        <v>226</v>
      </c>
      <c r="J3107" t="s">
        <v>211</v>
      </c>
      <c r="K3107" t="s">
        <v>7132</v>
      </c>
      <c r="L3107" t="s">
        <v>213</v>
      </c>
      <c r="O3107">
        <v>0</v>
      </c>
      <c r="Q3107" s="2"/>
      <c r="S3107">
        <v>0</v>
      </c>
      <c r="T3107" t="s">
        <v>213</v>
      </c>
      <c r="W3107" t="s">
        <v>214</v>
      </c>
      <c r="X3107">
        <v>0</v>
      </c>
    </row>
    <row r="3108" spans="1:24" x14ac:dyDescent="0.25">
      <c r="A3108">
        <v>3485</v>
      </c>
      <c r="B3108" t="s">
        <v>7434</v>
      </c>
      <c r="C3108" t="s">
        <v>7435</v>
      </c>
      <c r="D3108" t="s">
        <v>241</v>
      </c>
      <c r="G3108" s="2">
        <v>41548</v>
      </c>
      <c r="H3108" s="2">
        <v>41882</v>
      </c>
      <c r="I3108" t="s">
        <v>226</v>
      </c>
      <c r="J3108" t="s">
        <v>211</v>
      </c>
      <c r="K3108" t="s">
        <v>7436</v>
      </c>
      <c r="L3108" t="s">
        <v>213</v>
      </c>
      <c r="O3108">
        <v>0</v>
      </c>
      <c r="Q3108" s="2"/>
      <c r="S3108">
        <v>0</v>
      </c>
      <c r="T3108" t="s">
        <v>213</v>
      </c>
      <c r="W3108" t="s">
        <v>214</v>
      </c>
      <c r="X3108">
        <v>0</v>
      </c>
    </row>
    <row r="3109" spans="1:24" x14ac:dyDescent="0.25">
      <c r="A3109">
        <v>3486</v>
      </c>
      <c r="B3109" t="s">
        <v>7437</v>
      </c>
      <c r="C3109" t="s">
        <v>7438</v>
      </c>
      <c r="D3109" t="s">
        <v>245</v>
      </c>
      <c r="G3109" s="2">
        <v>41548</v>
      </c>
      <c r="H3109" s="2">
        <v>41882</v>
      </c>
      <c r="I3109" t="s">
        <v>226</v>
      </c>
      <c r="J3109" t="s">
        <v>211</v>
      </c>
      <c r="K3109" t="s">
        <v>7436</v>
      </c>
      <c r="L3109" t="s">
        <v>213</v>
      </c>
      <c r="O3109">
        <v>6</v>
      </c>
      <c r="Q3109" s="2"/>
      <c r="S3109">
        <v>0</v>
      </c>
      <c r="T3109" t="s">
        <v>213</v>
      </c>
      <c r="W3109" t="s">
        <v>214</v>
      </c>
      <c r="X3109">
        <v>0</v>
      </c>
    </row>
    <row r="3110" spans="1:24" x14ac:dyDescent="0.25">
      <c r="A3110">
        <v>3487</v>
      </c>
      <c r="B3110" t="s">
        <v>7439</v>
      </c>
      <c r="C3110" t="s">
        <v>7440</v>
      </c>
      <c r="D3110" t="s">
        <v>251</v>
      </c>
      <c r="G3110" s="2">
        <v>41548</v>
      </c>
      <c r="H3110" s="2">
        <v>41882</v>
      </c>
      <c r="I3110" t="s">
        <v>226</v>
      </c>
      <c r="J3110" t="s">
        <v>211</v>
      </c>
      <c r="K3110" t="s">
        <v>7436</v>
      </c>
      <c r="L3110" t="s">
        <v>213</v>
      </c>
      <c r="O3110">
        <v>0</v>
      </c>
      <c r="Q3110" s="2"/>
      <c r="S3110">
        <v>0</v>
      </c>
      <c r="T3110" t="s">
        <v>213</v>
      </c>
      <c r="W3110" t="s">
        <v>214</v>
      </c>
      <c r="X3110">
        <v>0</v>
      </c>
    </row>
    <row r="3111" spans="1:24" x14ac:dyDescent="0.25">
      <c r="A3111">
        <v>3488</v>
      </c>
      <c r="B3111" t="s">
        <v>7441</v>
      </c>
      <c r="C3111" t="s">
        <v>7442</v>
      </c>
      <c r="D3111" t="s">
        <v>210</v>
      </c>
      <c r="G3111" s="2">
        <v>41548</v>
      </c>
      <c r="H3111" s="2">
        <v>41882</v>
      </c>
      <c r="J3111" t="s">
        <v>211</v>
      </c>
      <c r="K3111" t="s">
        <v>7436</v>
      </c>
      <c r="L3111" t="s">
        <v>213</v>
      </c>
      <c r="O3111">
        <v>0</v>
      </c>
      <c r="Q3111" s="2"/>
      <c r="S3111">
        <v>0</v>
      </c>
      <c r="T3111" t="s">
        <v>213</v>
      </c>
      <c r="W3111" t="s">
        <v>214</v>
      </c>
      <c r="X3111">
        <v>0</v>
      </c>
    </row>
    <row r="3112" spans="1:24" x14ac:dyDescent="0.25">
      <c r="A3112">
        <v>3489</v>
      </c>
      <c r="B3112" t="s">
        <v>7443</v>
      </c>
      <c r="C3112" t="s">
        <v>7444</v>
      </c>
      <c r="D3112" t="s">
        <v>256</v>
      </c>
      <c r="G3112" s="2">
        <v>41548</v>
      </c>
      <c r="H3112" s="2">
        <v>41882</v>
      </c>
      <c r="I3112" t="s">
        <v>226</v>
      </c>
      <c r="J3112" t="s">
        <v>211</v>
      </c>
      <c r="K3112" t="s">
        <v>7436</v>
      </c>
      <c r="L3112" t="s">
        <v>213</v>
      </c>
      <c r="O3112">
        <v>0</v>
      </c>
      <c r="Q3112" s="2"/>
      <c r="S3112">
        <v>0</v>
      </c>
      <c r="T3112" t="s">
        <v>213</v>
      </c>
      <c r="W3112" t="s">
        <v>214</v>
      </c>
      <c r="X3112">
        <v>0</v>
      </c>
    </row>
    <row r="3113" spans="1:24" x14ac:dyDescent="0.25">
      <c r="A3113">
        <v>3490</v>
      </c>
      <c r="B3113" t="s">
        <v>7445</v>
      </c>
      <c r="C3113" t="s">
        <v>7446</v>
      </c>
      <c r="D3113" t="s">
        <v>241</v>
      </c>
      <c r="G3113" s="2">
        <v>41548</v>
      </c>
      <c r="H3113" s="2">
        <v>41882</v>
      </c>
      <c r="I3113" t="s">
        <v>226</v>
      </c>
      <c r="J3113" t="s">
        <v>211</v>
      </c>
      <c r="K3113" t="s">
        <v>7447</v>
      </c>
      <c r="L3113" t="s">
        <v>213</v>
      </c>
      <c r="O3113">
        <v>0</v>
      </c>
      <c r="Q3113" s="2"/>
      <c r="S3113">
        <v>0</v>
      </c>
      <c r="T3113" t="s">
        <v>213</v>
      </c>
      <c r="W3113" t="s">
        <v>214</v>
      </c>
      <c r="X3113">
        <v>0</v>
      </c>
    </row>
    <row r="3114" spans="1:24" x14ac:dyDescent="0.25">
      <c r="A3114">
        <v>3491</v>
      </c>
      <c r="B3114" t="s">
        <v>7448</v>
      </c>
      <c r="C3114" t="s">
        <v>7449</v>
      </c>
      <c r="D3114" t="s">
        <v>245</v>
      </c>
      <c r="G3114" s="2">
        <v>41548</v>
      </c>
      <c r="H3114" s="2">
        <v>41882</v>
      </c>
      <c r="I3114" t="s">
        <v>226</v>
      </c>
      <c r="J3114" t="s">
        <v>211</v>
      </c>
      <c r="K3114" t="s">
        <v>7447</v>
      </c>
      <c r="L3114" t="s">
        <v>213</v>
      </c>
      <c r="O3114">
        <v>2688</v>
      </c>
      <c r="Q3114" s="2"/>
      <c r="S3114">
        <v>0</v>
      </c>
      <c r="T3114" t="s">
        <v>213</v>
      </c>
      <c r="W3114" t="s">
        <v>214</v>
      </c>
      <c r="X3114">
        <v>0</v>
      </c>
    </row>
    <row r="3115" spans="1:24" x14ac:dyDescent="0.25">
      <c r="A3115">
        <v>3492</v>
      </c>
      <c r="B3115" t="s">
        <v>7450</v>
      </c>
      <c r="C3115" t="s">
        <v>7451</v>
      </c>
      <c r="D3115" t="s">
        <v>256</v>
      </c>
      <c r="G3115" s="2">
        <v>41548</v>
      </c>
      <c r="H3115" s="2">
        <v>41882</v>
      </c>
      <c r="I3115" t="s">
        <v>226</v>
      </c>
      <c r="J3115" t="s">
        <v>211</v>
      </c>
      <c r="K3115" t="s">
        <v>7447</v>
      </c>
      <c r="L3115" t="s">
        <v>213</v>
      </c>
      <c r="O3115">
        <v>0</v>
      </c>
      <c r="Q3115" s="2"/>
      <c r="S3115">
        <v>0</v>
      </c>
      <c r="T3115" t="s">
        <v>213</v>
      </c>
      <c r="W3115" t="s">
        <v>214</v>
      </c>
      <c r="X3115">
        <v>0</v>
      </c>
    </row>
    <row r="3116" spans="1:24" x14ac:dyDescent="0.25">
      <c r="A3116">
        <v>3493</v>
      </c>
      <c r="B3116" t="s">
        <v>7452</v>
      </c>
      <c r="C3116" t="s">
        <v>7453</v>
      </c>
      <c r="D3116" t="s">
        <v>210</v>
      </c>
      <c r="G3116" s="2">
        <v>41548</v>
      </c>
      <c r="H3116" s="2">
        <v>41882</v>
      </c>
      <c r="J3116" t="s">
        <v>211</v>
      </c>
      <c r="K3116" t="s">
        <v>7447</v>
      </c>
      <c r="L3116" t="s">
        <v>213</v>
      </c>
      <c r="O3116">
        <v>0</v>
      </c>
      <c r="Q3116" s="2"/>
      <c r="S3116">
        <v>0</v>
      </c>
      <c r="T3116" t="s">
        <v>213</v>
      </c>
      <c r="W3116" t="s">
        <v>214</v>
      </c>
      <c r="X3116">
        <v>0</v>
      </c>
    </row>
    <row r="3117" spans="1:24" x14ac:dyDescent="0.25">
      <c r="A3117">
        <v>3494</v>
      </c>
      <c r="B3117" t="s">
        <v>7454</v>
      </c>
      <c r="C3117" t="s">
        <v>7455</v>
      </c>
      <c r="D3117" t="s">
        <v>251</v>
      </c>
      <c r="G3117" s="2">
        <v>41548</v>
      </c>
      <c r="H3117" s="2">
        <v>41882</v>
      </c>
      <c r="I3117" t="s">
        <v>226</v>
      </c>
      <c r="J3117" t="s">
        <v>211</v>
      </c>
      <c r="K3117" t="s">
        <v>7447</v>
      </c>
      <c r="L3117" t="s">
        <v>213</v>
      </c>
      <c r="O3117">
        <v>0</v>
      </c>
      <c r="Q3117" s="2"/>
      <c r="S3117">
        <v>0</v>
      </c>
      <c r="T3117" t="s">
        <v>213</v>
      </c>
      <c r="W3117" t="s">
        <v>214</v>
      </c>
      <c r="X3117">
        <v>0</v>
      </c>
    </row>
    <row r="3118" spans="1:24" x14ac:dyDescent="0.25">
      <c r="A3118">
        <v>3495</v>
      </c>
      <c r="B3118" t="s">
        <v>7456</v>
      </c>
      <c r="C3118" t="s">
        <v>7457</v>
      </c>
      <c r="D3118" t="s">
        <v>412</v>
      </c>
      <c r="G3118" s="2">
        <v>41548</v>
      </c>
      <c r="H3118" s="2">
        <v>41882</v>
      </c>
      <c r="I3118" t="s">
        <v>226</v>
      </c>
      <c r="J3118" t="s">
        <v>211</v>
      </c>
      <c r="K3118" t="s">
        <v>7447</v>
      </c>
      <c r="L3118" t="s">
        <v>213</v>
      </c>
      <c r="O3118">
        <v>1465</v>
      </c>
      <c r="Q3118" s="2"/>
      <c r="S3118">
        <v>0</v>
      </c>
      <c r="T3118" t="s">
        <v>213</v>
      </c>
      <c r="W3118" t="s">
        <v>214</v>
      </c>
      <c r="X3118">
        <v>0</v>
      </c>
    </row>
    <row r="3119" spans="1:24" x14ac:dyDescent="0.25">
      <c r="A3119">
        <v>3501</v>
      </c>
      <c r="B3119" t="s">
        <v>7458</v>
      </c>
      <c r="C3119" t="s">
        <v>7459</v>
      </c>
      <c r="D3119" t="s">
        <v>245</v>
      </c>
      <c r="G3119" s="2">
        <v>35582</v>
      </c>
      <c r="H3119" s="2">
        <v>44227</v>
      </c>
      <c r="I3119" t="s">
        <v>226</v>
      </c>
      <c r="J3119" t="s">
        <v>211</v>
      </c>
      <c r="K3119" t="s">
        <v>7460</v>
      </c>
      <c r="L3119" t="s">
        <v>213</v>
      </c>
      <c r="O3119">
        <v>1451</v>
      </c>
      <c r="Q3119" s="2"/>
      <c r="S3119">
        <v>0</v>
      </c>
      <c r="T3119" t="s">
        <v>213</v>
      </c>
      <c r="W3119" t="s">
        <v>214</v>
      </c>
      <c r="X3119">
        <v>0</v>
      </c>
    </row>
    <row r="3120" spans="1:24" x14ac:dyDescent="0.25">
      <c r="A3120">
        <v>3502</v>
      </c>
      <c r="B3120" t="s">
        <v>7461</v>
      </c>
      <c r="C3120" t="s">
        <v>7462</v>
      </c>
      <c r="D3120" t="s">
        <v>412</v>
      </c>
      <c r="G3120" s="2">
        <v>35582</v>
      </c>
      <c r="H3120" s="2">
        <v>44227</v>
      </c>
      <c r="I3120" t="s">
        <v>226</v>
      </c>
      <c r="J3120" t="s">
        <v>211</v>
      </c>
      <c r="K3120" t="s">
        <v>7460</v>
      </c>
      <c r="L3120" t="s">
        <v>213</v>
      </c>
      <c r="O3120">
        <v>3507</v>
      </c>
      <c r="Q3120" s="2"/>
      <c r="S3120">
        <v>0</v>
      </c>
      <c r="T3120" t="s">
        <v>213</v>
      </c>
      <c r="W3120" t="s">
        <v>214</v>
      </c>
      <c r="X3120">
        <v>0</v>
      </c>
    </row>
    <row r="3121" spans="1:24" x14ac:dyDescent="0.25">
      <c r="A3121">
        <v>3503</v>
      </c>
      <c r="B3121" t="s">
        <v>7463</v>
      </c>
      <c r="C3121" t="s">
        <v>7464</v>
      </c>
      <c r="D3121" t="s">
        <v>251</v>
      </c>
      <c r="G3121" s="2">
        <v>41579</v>
      </c>
      <c r="H3121" s="2">
        <v>44227</v>
      </c>
      <c r="I3121" t="s">
        <v>226</v>
      </c>
      <c r="J3121" t="s">
        <v>211</v>
      </c>
      <c r="K3121" t="s">
        <v>7460</v>
      </c>
      <c r="L3121" t="s">
        <v>213</v>
      </c>
      <c r="O3121">
        <v>0</v>
      </c>
      <c r="Q3121" s="2"/>
      <c r="S3121">
        <v>0</v>
      </c>
      <c r="T3121" t="s">
        <v>213</v>
      </c>
      <c r="W3121" t="s">
        <v>214</v>
      </c>
      <c r="X3121">
        <v>0</v>
      </c>
    </row>
    <row r="3122" spans="1:24" x14ac:dyDescent="0.25">
      <c r="A3122">
        <v>3504</v>
      </c>
      <c r="B3122" t="s">
        <v>7465</v>
      </c>
      <c r="C3122" t="s">
        <v>7466</v>
      </c>
      <c r="D3122" t="s">
        <v>256</v>
      </c>
      <c r="G3122" s="2">
        <v>41579</v>
      </c>
      <c r="H3122" s="2">
        <v>44227</v>
      </c>
      <c r="I3122" t="s">
        <v>226</v>
      </c>
      <c r="J3122" t="s">
        <v>211</v>
      </c>
      <c r="K3122" t="s">
        <v>7460</v>
      </c>
      <c r="L3122" t="s">
        <v>213</v>
      </c>
      <c r="O3122">
        <v>0</v>
      </c>
      <c r="Q3122" s="2"/>
      <c r="S3122">
        <v>0</v>
      </c>
      <c r="T3122" t="s">
        <v>213</v>
      </c>
      <c r="W3122" t="s">
        <v>214</v>
      </c>
      <c r="X3122">
        <v>0</v>
      </c>
    </row>
    <row r="3123" spans="1:24" x14ac:dyDescent="0.25">
      <c r="A3123">
        <v>3505</v>
      </c>
      <c r="B3123" t="s">
        <v>7467</v>
      </c>
      <c r="C3123" t="s">
        <v>7468</v>
      </c>
      <c r="D3123" t="s">
        <v>210</v>
      </c>
      <c r="G3123" s="2">
        <v>41579</v>
      </c>
      <c r="H3123" s="2">
        <v>44227</v>
      </c>
      <c r="J3123" t="s">
        <v>211</v>
      </c>
      <c r="K3123" t="s">
        <v>7460</v>
      </c>
      <c r="L3123" t="s">
        <v>213</v>
      </c>
      <c r="O3123">
        <v>0</v>
      </c>
      <c r="Q3123" s="2"/>
      <c r="S3123">
        <v>0</v>
      </c>
      <c r="T3123" t="s">
        <v>213</v>
      </c>
      <c r="W3123" t="s">
        <v>214</v>
      </c>
      <c r="X3123">
        <v>0</v>
      </c>
    </row>
    <row r="3124" spans="1:24" x14ac:dyDescent="0.25">
      <c r="A3124">
        <v>3506</v>
      </c>
      <c r="B3124" t="s">
        <v>7469</v>
      </c>
      <c r="C3124" t="s">
        <v>7470</v>
      </c>
      <c r="D3124" t="s">
        <v>241</v>
      </c>
      <c r="G3124" s="2">
        <v>35582</v>
      </c>
      <c r="H3124" s="2">
        <v>44227</v>
      </c>
      <c r="I3124" t="s">
        <v>226</v>
      </c>
      <c r="J3124" t="s">
        <v>211</v>
      </c>
      <c r="K3124" t="s">
        <v>7460</v>
      </c>
      <c r="L3124" t="s">
        <v>213</v>
      </c>
      <c r="O3124">
        <v>0</v>
      </c>
      <c r="Q3124" s="2"/>
      <c r="S3124">
        <v>0</v>
      </c>
      <c r="T3124" t="s">
        <v>213</v>
      </c>
      <c r="W3124" t="s">
        <v>214</v>
      </c>
      <c r="X3124">
        <v>0</v>
      </c>
    </row>
    <row r="3125" spans="1:24" x14ac:dyDescent="0.25">
      <c r="A3125">
        <v>3507</v>
      </c>
      <c r="B3125" t="s">
        <v>7471</v>
      </c>
      <c r="C3125" t="s">
        <v>7472</v>
      </c>
      <c r="D3125" t="s">
        <v>914</v>
      </c>
      <c r="G3125" s="2">
        <v>32142</v>
      </c>
      <c r="H3125" s="2"/>
      <c r="J3125" t="s">
        <v>211</v>
      </c>
      <c r="K3125" t="s">
        <v>398</v>
      </c>
      <c r="L3125" t="s">
        <v>213</v>
      </c>
      <c r="M3125" t="s">
        <v>7473</v>
      </c>
      <c r="O3125">
        <v>28</v>
      </c>
      <c r="Q3125" s="2"/>
      <c r="S3125">
        <v>0</v>
      </c>
      <c r="T3125" t="s">
        <v>213</v>
      </c>
      <c r="W3125" t="s">
        <v>214</v>
      </c>
      <c r="X3125">
        <v>0</v>
      </c>
    </row>
    <row r="3126" spans="1:24" x14ac:dyDescent="0.25">
      <c r="A3126">
        <v>3752</v>
      </c>
      <c r="B3126" t="s">
        <v>7474</v>
      </c>
      <c r="C3126" t="s">
        <v>7475</v>
      </c>
      <c r="D3126" t="s">
        <v>241</v>
      </c>
      <c r="G3126" s="2">
        <v>40890</v>
      </c>
      <c r="H3126" s="2">
        <v>45657</v>
      </c>
      <c r="I3126" t="s">
        <v>226</v>
      </c>
      <c r="J3126" t="s">
        <v>211</v>
      </c>
      <c r="K3126" t="s">
        <v>7372</v>
      </c>
      <c r="L3126" t="s">
        <v>213</v>
      </c>
      <c r="O3126">
        <v>0</v>
      </c>
      <c r="Q3126" s="2"/>
      <c r="S3126">
        <v>0</v>
      </c>
      <c r="T3126" t="s">
        <v>213</v>
      </c>
      <c r="W3126" t="s">
        <v>214</v>
      </c>
      <c r="X3126">
        <v>0</v>
      </c>
    </row>
    <row r="3127" spans="1:24" x14ac:dyDescent="0.25">
      <c r="A3127">
        <v>3753</v>
      </c>
      <c r="B3127" t="s">
        <v>7476</v>
      </c>
      <c r="C3127" t="s">
        <v>7477</v>
      </c>
      <c r="D3127" t="s">
        <v>251</v>
      </c>
      <c r="G3127" s="2">
        <v>40890</v>
      </c>
      <c r="H3127" s="2">
        <v>42736</v>
      </c>
      <c r="I3127" t="s">
        <v>226</v>
      </c>
      <c r="J3127" t="s">
        <v>211</v>
      </c>
      <c r="K3127" t="s">
        <v>7478</v>
      </c>
      <c r="L3127" t="s">
        <v>213</v>
      </c>
      <c r="O3127">
        <v>0</v>
      </c>
      <c r="Q3127" s="2"/>
      <c r="S3127">
        <v>0</v>
      </c>
      <c r="T3127" t="s">
        <v>213</v>
      </c>
      <c r="W3127" t="s">
        <v>214</v>
      </c>
      <c r="X3127">
        <v>0</v>
      </c>
    </row>
    <row r="3128" spans="1:24" x14ac:dyDescent="0.25">
      <c r="A3128">
        <v>3754</v>
      </c>
      <c r="B3128" t="s">
        <v>7479</v>
      </c>
      <c r="C3128" t="s">
        <v>7480</v>
      </c>
      <c r="D3128" t="s">
        <v>256</v>
      </c>
      <c r="G3128" s="2">
        <v>40890</v>
      </c>
      <c r="H3128" s="2">
        <v>42736</v>
      </c>
      <c r="I3128" t="s">
        <v>226</v>
      </c>
      <c r="J3128" t="s">
        <v>211</v>
      </c>
      <c r="K3128" t="s">
        <v>7478</v>
      </c>
      <c r="L3128" t="s">
        <v>213</v>
      </c>
      <c r="O3128">
        <v>0</v>
      </c>
      <c r="Q3128" s="2"/>
      <c r="S3128">
        <v>0</v>
      </c>
      <c r="T3128" t="s">
        <v>213</v>
      </c>
      <c r="W3128" t="s">
        <v>214</v>
      </c>
      <c r="X3128">
        <v>0</v>
      </c>
    </row>
    <row r="3129" spans="1:24" x14ac:dyDescent="0.25">
      <c r="A3129">
        <v>3755</v>
      </c>
      <c r="B3129" t="s">
        <v>7481</v>
      </c>
      <c r="C3129" t="s">
        <v>7482</v>
      </c>
      <c r="D3129" t="s">
        <v>241</v>
      </c>
      <c r="G3129" s="2">
        <v>40890</v>
      </c>
      <c r="H3129" s="2">
        <v>42736</v>
      </c>
      <c r="I3129" t="s">
        <v>226</v>
      </c>
      <c r="J3129" t="s">
        <v>211</v>
      </c>
      <c r="K3129" t="s">
        <v>7478</v>
      </c>
      <c r="L3129" t="s">
        <v>213</v>
      </c>
      <c r="O3129">
        <v>0</v>
      </c>
      <c r="Q3129" s="2"/>
      <c r="S3129">
        <v>0</v>
      </c>
      <c r="T3129" t="s">
        <v>213</v>
      </c>
      <c r="W3129" t="s">
        <v>214</v>
      </c>
      <c r="X3129">
        <v>0</v>
      </c>
    </row>
    <row r="3130" spans="1:24" x14ac:dyDescent="0.25">
      <c r="A3130">
        <v>3756</v>
      </c>
      <c r="B3130" t="s">
        <v>7483</v>
      </c>
      <c r="C3130" t="s">
        <v>7484</v>
      </c>
      <c r="D3130" t="s">
        <v>241</v>
      </c>
      <c r="G3130" s="2">
        <v>42736</v>
      </c>
      <c r="H3130" s="2">
        <v>44804</v>
      </c>
      <c r="I3130" t="s">
        <v>226</v>
      </c>
      <c r="J3130" t="s">
        <v>211</v>
      </c>
      <c r="K3130" t="s">
        <v>6976</v>
      </c>
      <c r="L3130" t="s">
        <v>213</v>
      </c>
      <c r="O3130">
        <v>0</v>
      </c>
      <c r="Q3130" s="2">
        <v>40890</v>
      </c>
      <c r="S3130">
        <v>0</v>
      </c>
      <c r="T3130" t="s">
        <v>213</v>
      </c>
      <c r="W3130" t="s">
        <v>214</v>
      </c>
      <c r="X3130">
        <v>0</v>
      </c>
    </row>
    <row r="3131" spans="1:24" x14ac:dyDescent="0.25">
      <c r="A3131">
        <v>3757</v>
      </c>
      <c r="B3131" t="s">
        <v>7485</v>
      </c>
      <c r="C3131" t="s">
        <v>7486</v>
      </c>
      <c r="D3131" t="s">
        <v>256</v>
      </c>
      <c r="G3131" s="2">
        <v>42736</v>
      </c>
      <c r="H3131" s="2">
        <v>44804</v>
      </c>
      <c r="I3131" t="s">
        <v>226</v>
      </c>
      <c r="J3131" t="s">
        <v>211</v>
      </c>
      <c r="K3131" t="s">
        <v>6976</v>
      </c>
      <c r="L3131" t="s">
        <v>213</v>
      </c>
      <c r="O3131">
        <v>0</v>
      </c>
      <c r="Q3131" s="2">
        <v>40890</v>
      </c>
      <c r="S3131">
        <v>0</v>
      </c>
      <c r="T3131" t="s">
        <v>213</v>
      </c>
      <c r="W3131" t="s">
        <v>214</v>
      </c>
      <c r="X3131">
        <v>0</v>
      </c>
    </row>
    <row r="3132" spans="1:24" x14ac:dyDescent="0.25">
      <c r="A3132">
        <v>3759</v>
      </c>
      <c r="B3132" t="s">
        <v>7487</v>
      </c>
      <c r="C3132" t="s">
        <v>7488</v>
      </c>
      <c r="D3132" t="s">
        <v>251</v>
      </c>
      <c r="F3132" t="s">
        <v>5002</v>
      </c>
      <c r="G3132" s="2">
        <v>40890</v>
      </c>
      <c r="H3132" s="2">
        <v>42460</v>
      </c>
      <c r="I3132" t="s">
        <v>226</v>
      </c>
      <c r="J3132" t="s">
        <v>211</v>
      </c>
      <c r="K3132" t="s">
        <v>7489</v>
      </c>
      <c r="L3132" t="s">
        <v>213</v>
      </c>
      <c r="O3132">
        <v>0</v>
      </c>
      <c r="Q3132" s="2"/>
      <c r="S3132">
        <v>0</v>
      </c>
      <c r="T3132" t="s">
        <v>213</v>
      </c>
      <c r="W3132" t="s">
        <v>214</v>
      </c>
      <c r="X3132">
        <v>0</v>
      </c>
    </row>
    <row r="3133" spans="1:24" x14ac:dyDescent="0.25">
      <c r="A3133">
        <v>3760</v>
      </c>
      <c r="B3133" t="s">
        <v>7490</v>
      </c>
      <c r="C3133" t="s">
        <v>7491</v>
      </c>
      <c r="D3133" t="s">
        <v>241</v>
      </c>
      <c r="F3133" t="s">
        <v>5002</v>
      </c>
      <c r="G3133" s="2">
        <v>40890</v>
      </c>
      <c r="H3133" s="2">
        <v>42460</v>
      </c>
      <c r="I3133" t="s">
        <v>226</v>
      </c>
      <c r="J3133" t="s">
        <v>211</v>
      </c>
      <c r="K3133" t="s">
        <v>7489</v>
      </c>
      <c r="L3133" t="s">
        <v>213</v>
      </c>
      <c r="O3133">
        <v>0</v>
      </c>
      <c r="Q3133" s="2"/>
      <c r="S3133">
        <v>0</v>
      </c>
      <c r="T3133" t="s">
        <v>213</v>
      </c>
      <c r="W3133" t="s">
        <v>214</v>
      </c>
      <c r="X3133">
        <v>0</v>
      </c>
    </row>
    <row r="3134" spans="1:24" x14ac:dyDescent="0.25">
      <c r="A3134">
        <v>3761</v>
      </c>
      <c r="B3134" t="s">
        <v>7492</v>
      </c>
      <c r="C3134" t="s">
        <v>7493</v>
      </c>
      <c r="D3134" t="s">
        <v>256</v>
      </c>
      <c r="F3134" t="s">
        <v>5002</v>
      </c>
      <c r="G3134" s="2">
        <v>40890</v>
      </c>
      <c r="H3134" s="2">
        <v>42460</v>
      </c>
      <c r="I3134" t="s">
        <v>226</v>
      </c>
      <c r="J3134" t="s">
        <v>211</v>
      </c>
      <c r="K3134" t="s">
        <v>7489</v>
      </c>
      <c r="L3134" t="s">
        <v>213</v>
      </c>
      <c r="O3134">
        <v>0</v>
      </c>
      <c r="Q3134" s="2"/>
      <c r="S3134">
        <v>0</v>
      </c>
      <c r="T3134" t="s">
        <v>213</v>
      </c>
      <c r="W3134" t="s">
        <v>214</v>
      </c>
      <c r="X3134">
        <v>0</v>
      </c>
    </row>
    <row r="3135" spans="1:24" x14ac:dyDescent="0.25">
      <c r="A3135">
        <v>3762</v>
      </c>
      <c r="B3135" t="s">
        <v>7494</v>
      </c>
      <c r="C3135" t="s">
        <v>7495</v>
      </c>
      <c r="D3135" t="s">
        <v>251</v>
      </c>
      <c r="G3135" s="2">
        <v>40890</v>
      </c>
      <c r="H3135" s="2">
        <v>41912</v>
      </c>
      <c r="I3135" t="s">
        <v>226</v>
      </c>
      <c r="J3135" t="s">
        <v>211</v>
      </c>
      <c r="K3135" t="s">
        <v>6356</v>
      </c>
      <c r="L3135" t="s">
        <v>213</v>
      </c>
      <c r="O3135">
        <v>0</v>
      </c>
      <c r="Q3135" s="2"/>
      <c r="S3135">
        <v>0</v>
      </c>
      <c r="T3135" t="s">
        <v>213</v>
      </c>
      <c r="W3135" t="s">
        <v>214</v>
      </c>
      <c r="X3135">
        <v>0</v>
      </c>
    </row>
    <row r="3136" spans="1:24" x14ac:dyDescent="0.25">
      <c r="A3136">
        <v>3764</v>
      </c>
      <c r="B3136" t="s">
        <v>7496</v>
      </c>
      <c r="C3136" t="s">
        <v>7497</v>
      </c>
      <c r="D3136" t="s">
        <v>241</v>
      </c>
      <c r="G3136" s="2">
        <v>40890</v>
      </c>
      <c r="H3136" s="2">
        <v>41912</v>
      </c>
      <c r="I3136" t="s">
        <v>226</v>
      </c>
      <c r="J3136" t="s">
        <v>211</v>
      </c>
      <c r="K3136" t="s">
        <v>6356</v>
      </c>
      <c r="L3136" t="s">
        <v>213</v>
      </c>
      <c r="O3136">
        <v>0</v>
      </c>
      <c r="Q3136" s="2"/>
      <c r="S3136">
        <v>0</v>
      </c>
      <c r="T3136" t="s">
        <v>213</v>
      </c>
      <c r="W3136" t="s">
        <v>214</v>
      </c>
      <c r="X3136">
        <v>0</v>
      </c>
    </row>
    <row r="3137" spans="1:24" x14ac:dyDescent="0.25">
      <c r="A3137">
        <v>3765</v>
      </c>
      <c r="B3137" t="s">
        <v>7498</v>
      </c>
      <c r="C3137" t="s">
        <v>7499</v>
      </c>
      <c r="D3137" t="s">
        <v>251</v>
      </c>
      <c r="G3137" s="2">
        <v>40731</v>
      </c>
      <c r="H3137" s="2">
        <v>42736</v>
      </c>
      <c r="I3137" t="s">
        <v>226</v>
      </c>
      <c r="J3137" t="s">
        <v>211</v>
      </c>
      <c r="K3137" t="s">
        <v>7500</v>
      </c>
      <c r="L3137" t="s">
        <v>213</v>
      </c>
      <c r="O3137">
        <v>0</v>
      </c>
      <c r="Q3137" s="2"/>
      <c r="S3137">
        <v>0</v>
      </c>
      <c r="T3137" t="s">
        <v>213</v>
      </c>
      <c r="W3137" t="s">
        <v>214</v>
      </c>
      <c r="X3137">
        <v>0</v>
      </c>
    </row>
    <row r="3138" spans="1:24" x14ac:dyDescent="0.25">
      <c r="A3138">
        <v>3766</v>
      </c>
      <c r="B3138" t="s">
        <v>7501</v>
      </c>
      <c r="C3138" t="s">
        <v>7502</v>
      </c>
      <c r="D3138" t="s">
        <v>256</v>
      </c>
      <c r="G3138" s="2">
        <v>40731</v>
      </c>
      <c r="H3138" s="2">
        <v>42736</v>
      </c>
      <c r="I3138" t="s">
        <v>226</v>
      </c>
      <c r="J3138" t="s">
        <v>211</v>
      </c>
      <c r="K3138" t="s">
        <v>7500</v>
      </c>
      <c r="L3138" t="s">
        <v>213</v>
      </c>
      <c r="O3138">
        <v>0</v>
      </c>
      <c r="Q3138" s="2"/>
      <c r="S3138">
        <v>0</v>
      </c>
      <c r="T3138" t="s">
        <v>213</v>
      </c>
      <c r="W3138" t="s">
        <v>214</v>
      </c>
      <c r="X3138">
        <v>0</v>
      </c>
    </row>
    <row r="3139" spans="1:24" x14ac:dyDescent="0.25">
      <c r="A3139">
        <v>3767</v>
      </c>
      <c r="B3139" t="s">
        <v>7503</v>
      </c>
      <c r="C3139" t="s">
        <v>7504</v>
      </c>
      <c r="D3139" t="s">
        <v>241</v>
      </c>
      <c r="G3139" s="2">
        <v>40731</v>
      </c>
      <c r="H3139" s="2">
        <v>42736</v>
      </c>
      <c r="I3139" t="s">
        <v>226</v>
      </c>
      <c r="J3139" t="s">
        <v>211</v>
      </c>
      <c r="K3139" t="s">
        <v>7500</v>
      </c>
      <c r="L3139" t="s">
        <v>213</v>
      </c>
      <c r="O3139">
        <v>0</v>
      </c>
      <c r="Q3139" s="2"/>
      <c r="S3139">
        <v>0</v>
      </c>
      <c r="T3139" t="s">
        <v>213</v>
      </c>
      <c r="W3139" t="s">
        <v>214</v>
      </c>
      <c r="X3139">
        <v>0</v>
      </c>
    </row>
    <row r="3140" spans="1:24" x14ac:dyDescent="0.25">
      <c r="A3140">
        <v>3768</v>
      </c>
      <c r="B3140" t="s">
        <v>7505</v>
      </c>
      <c r="C3140" t="s">
        <v>7506</v>
      </c>
      <c r="D3140" t="s">
        <v>241</v>
      </c>
      <c r="G3140" s="2">
        <v>43101</v>
      </c>
      <c r="H3140" s="2">
        <v>43738</v>
      </c>
      <c r="I3140" t="s">
        <v>226</v>
      </c>
      <c r="J3140" t="s">
        <v>211</v>
      </c>
      <c r="K3140" t="s">
        <v>7507</v>
      </c>
      <c r="L3140" t="s">
        <v>213</v>
      </c>
      <c r="O3140">
        <v>0</v>
      </c>
      <c r="Q3140" s="2">
        <v>40731</v>
      </c>
      <c r="S3140">
        <v>0</v>
      </c>
      <c r="T3140" t="s">
        <v>213</v>
      </c>
      <c r="W3140" t="s">
        <v>214</v>
      </c>
      <c r="X3140">
        <v>0</v>
      </c>
    </row>
    <row r="3141" spans="1:24" x14ac:dyDescent="0.25">
      <c r="A3141">
        <v>3769</v>
      </c>
      <c r="B3141" t="s">
        <v>7508</v>
      </c>
      <c r="C3141" t="s">
        <v>7509</v>
      </c>
      <c r="D3141" t="s">
        <v>251</v>
      </c>
      <c r="G3141" s="2">
        <v>43101</v>
      </c>
      <c r="H3141" s="2">
        <v>43738</v>
      </c>
      <c r="I3141" t="s">
        <v>226</v>
      </c>
      <c r="J3141" t="s">
        <v>211</v>
      </c>
      <c r="K3141" t="s">
        <v>7507</v>
      </c>
      <c r="L3141" t="s">
        <v>213</v>
      </c>
      <c r="O3141">
        <v>0</v>
      </c>
      <c r="Q3141" s="2">
        <v>40731</v>
      </c>
      <c r="S3141">
        <v>0</v>
      </c>
      <c r="T3141" t="s">
        <v>213</v>
      </c>
      <c r="W3141" t="s">
        <v>214</v>
      </c>
      <c r="X3141">
        <v>0</v>
      </c>
    </row>
    <row r="3142" spans="1:24" x14ac:dyDescent="0.25">
      <c r="A3142">
        <v>3770</v>
      </c>
      <c r="B3142" t="s">
        <v>7510</v>
      </c>
      <c r="C3142" t="s">
        <v>7511</v>
      </c>
      <c r="D3142" t="s">
        <v>256</v>
      </c>
      <c r="G3142" s="2">
        <v>43101</v>
      </c>
      <c r="H3142" s="2">
        <v>43738</v>
      </c>
      <c r="I3142" t="s">
        <v>226</v>
      </c>
      <c r="J3142" t="s">
        <v>211</v>
      </c>
      <c r="K3142" t="s">
        <v>7507</v>
      </c>
      <c r="L3142" t="s">
        <v>213</v>
      </c>
      <c r="O3142">
        <v>0</v>
      </c>
      <c r="Q3142" s="2">
        <v>40731</v>
      </c>
      <c r="S3142">
        <v>0</v>
      </c>
      <c r="T3142" t="s">
        <v>213</v>
      </c>
      <c r="W3142" t="s">
        <v>214</v>
      </c>
      <c r="X3142">
        <v>0</v>
      </c>
    </row>
    <row r="3143" spans="1:24" x14ac:dyDescent="0.25">
      <c r="A3143">
        <v>3771</v>
      </c>
      <c r="B3143" t="s">
        <v>7512</v>
      </c>
      <c r="C3143" t="s">
        <v>7513</v>
      </c>
      <c r="D3143" t="s">
        <v>241</v>
      </c>
      <c r="G3143" s="2">
        <v>41646</v>
      </c>
      <c r="H3143" s="2">
        <v>41912</v>
      </c>
      <c r="I3143" t="s">
        <v>226</v>
      </c>
      <c r="J3143" t="s">
        <v>211</v>
      </c>
      <c r="K3143" t="s">
        <v>7514</v>
      </c>
      <c r="L3143" t="s">
        <v>213</v>
      </c>
      <c r="O3143">
        <v>0</v>
      </c>
      <c r="Q3143" s="2">
        <v>41646</v>
      </c>
      <c r="S3143">
        <v>0</v>
      </c>
      <c r="T3143" t="s">
        <v>213</v>
      </c>
      <c r="W3143" t="s">
        <v>214</v>
      </c>
      <c r="X3143">
        <v>0</v>
      </c>
    </row>
    <row r="3144" spans="1:24" x14ac:dyDescent="0.25">
      <c r="A3144">
        <v>3772</v>
      </c>
      <c r="B3144" t="s">
        <v>7515</v>
      </c>
      <c r="C3144" t="s">
        <v>7516</v>
      </c>
      <c r="D3144" t="s">
        <v>251</v>
      </c>
      <c r="G3144" s="2">
        <v>41646</v>
      </c>
      <c r="H3144" s="2">
        <v>41912</v>
      </c>
      <c r="I3144" t="s">
        <v>226</v>
      </c>
      <c r="J3144" t="s">
        <v>211</v>
      </c>
      <c r="K3144" t="s">
        <v>7514</v>
      </c>
      <c r="L3144" t="s">
        <v>213</v>
      </c>
      <c r="O3144">
        <v>0</v>
      </c>
      <c r="Q3144" s="2"/>
      <c r="S3144">
        <v>0</v>
      </c>
      <c r="T3144" t="s">
        <v>213</v>
      </c>
      <c r="W3144" t="s">
        <v>214</v>
      </c>
      <c r="X3144">
        <v>0</v>
      </c>
    </row>
    <row r="3145" spans="1:24" x14ac:dyDescent="0.25">
      <c r="A3145">
        <v>3773</v>
      </c>
      <c r="B3145" t="s">
        <v>7517</v>
      </c>
      <c r="C3145" t="s">
        <v>7518</v>
      </c>
      <c r="D3145" t="s">
        <v>256</v>
      </c>
      <c r="G3145" s="2">
        <v>41646</v>
      </c>
      <c r="H3145" s="2">
        <v>41912</v>
      </c>
      <c r="I3145" t="s">
        <v>226</v>
      </c>
      <c r="J3145" t="s">
        <v>211</v>
      </c>
      <c r="K3145" t="s">
        <v>7514</v>
      </c>
      <c r="L3145" t="s">
        <v>213</v>
      </c>
      <c r="O3145">
        <v>0</v>
      </c>
      <c r="Q3145" s="2"/>
      <c r="S3145">
        <v>0</v>
      </c>
      <c r="T3145" t="s">
        <v>213</v>
      </c>
      <c r="W3145" t="s">
        <v>214</v>
      </c>
      <c r="X3145">
        <v>0</v>
      </c>
    </row>
    <row r="3146" spans="1:24" x14ac:dyDescent="0.25">
      <c r="A3146">
        <v>3774</v>
      </c>
      <c r="B3146" t="s">
        <v>7519</v>
      </c>
      <c r="C3146" t="s">
        <v>7520</v>
      </c>
      <c r="D3146" t="s">
        <v>251</v>
      </c>
      <c r="G3146" s="2">
        <v>41646</v>
      </c>
      <c r="H3146" s="2">
        <v>43100</v>
      </c>
      <c r="I3146" t="s">
        <v>226</v>
      </c>
      <c r="J3146" t="s">
        <v>211</v>
      </c>
      <c r="K3146" t="s">
        <v>7521</v>
      </c>
      <c r="L3146" t="s">
        <v>213</v>
      </c>
      <c r="O3146">
        <v>0</v>
      </c>
      <c r="Q3146" s="2"/>
      <c r="S3146">
        <v>0</v>
      </c>
      <c r="T3146" t="s">
        <v>213</v>
      </c>
      <c r="W3146" t="s">
        <v>214</v>
      </c>
      <c r="X3146">
        <v>0</v>
      </c>
    </row>
    <row r="3147" spans="1:24" x14ac:dyDescent="0.25">
      <c r="A3147">
        <v>3775</v>
      </c>
      <c r="B3147" t="s">
        <v>7522</v>
      </c>
      <c r="C3147" t="s">
        <v>7523</v>
      </c>
      <c r="D3147" t="s">
        <v>256</v>
      </c>
      <c r="G3147" s="2">
        <v>41646</v>
      </c>
      <c r="H3147" s="2">
        <v>43100</v>
      </c>
      <c r="I3147" t="s">
        <v>226</v>
      </c>
      <c r="J3147" t="s">
        <v>211</v>
      </c>
      <c r="K3147" t="s">
        <v>7521</v>
      </c>
      <c r="L3147" t="s">
        <v>213</v>
      </c>
      <c r="O3147">
        <v>0</v>
      </c>
      <c r="Q3147" s="2"/>
      <c r="S3147">
        <v>0</v>
      </c>
      <c r="T3147" t="s">
        <v>213</v>
      </c>
      <c r="W3147" t="s">
        <v>214</v>
      </c>
      <c r="X3147">
        <v>0</v>
      </c>
    </row>
    <row r="3148" spans="1:24" x14ac:dyDescent="0.25">
      <c r="A3148">
        <v>3776</v>
      </c>
      <c r="B3148" t="s">
        <v>7524</v>
      </c>
      <c r="C3148" t="s">
        <v>7525</v>
      </c>
      <c r="D3148" t="s">
        <v>241</v>
      </c>
      <c r="G3148" s="2">
        <v>41646</v>
      </c>
      <c r="H3148" s="2">
        <v>43100</v>
      </c>
      <c r="I3148" t="s">
        <v>226</v>
      </c>
      <c r="J3148" t="s">
        <v>211</v>
      </c>
      <c r="K3148" t="s">
        <v>7521</v>
      </c>
      <c r="L3148" t="s">
        <v>213</v>
      </c>
      <c r="O3148">
        <v>0</v>
      </c>
      <c r="Q3148" s="2"/>
      <c r="S3148">
        <v>0</v>
      </c>
      <c r="T3148" t="s">
        <v>213</v>
      </c>
      <c r="W3148" t="s">
        <v>214</v>
      </c>
      <c r="X3148">
        <v>0</v>
      </c>
    </row>
    <row r="3149" spans="1:24" x14ac:dyDescent="0.25">
      <c r="A3149">
        <v>3777</v>
      </c>
      <c r="B3149" t="s">
        <v>7526</v>
      </c>
      <c r="C3149" t="s">
        <v>7527</v>
      </c>
      <c r="D3149" t="s">
        <v>251</v>
      </c>
      <c r="G3149" s="2">
        <v>40512</v>
      </c>
      <c r="H3149" s="2">
        <v>44255</v>
      </c>
      <c r="I3149" t="s">
        <v>226</v>
      </c>
      <c r="J3149" t="s">
        <v>211</v>
      </c>
      <c r="K3149" t="s">
        <v>7528</v>
      </c>
      <c r="L3149" t="s">
        <v>213</v>
      </c>
      <c r="O3149">
        <v>0</v>
      </c>
      <c r="Q3149" s="2"/>
      <c r="S3149">
        <v>0</v>
      </c>
      <c r="T3149" t="s">
        <v>213</v>
      </c>
      <c r="W3149" t="s">
        <v>214</v>
      </c>
      <c r="X3149">
        <v>0</v>
      </c>
    </row>
    <row r="3150" spans="1:24" x14ac:dyDescent="0.25">
      <c r="A3150">
        <v>3778</v>
      </c>
      <c r="B3150" t="s">
        <v>7529</v>
      </c>
      <c r="C3150" t="s">
        <v>7530</v>
      </c>
      <c r="D3150" t="s">
        <v>256</v>
      </c>
      <c r="G3150" s="2">
        <v>40512</v>
      </c>
      <c r="H3150" s="2">
        <v>44255</v>
      </c>
      <c r="I3150" t="s">
        <v>226</v>
      </c>
      <c r="J3150" t="s">
        <v>211</v>
      </c>
      <c r="K3150" t="s">
        <v>7528</v>
      </c>
      <c r="L3150" t="s">
        <v>213</v>
      </c>
      <c r="O3150">
        <v>0</v>
      </c>
      <c r="Q3150" s="2"/>
      <c r="S3150">
        <v>0</v>
      </c>
      <c r="T3150" t="s">
        <v>213</v>
      </c>
      <c r="W3150" t="s">
        <v>214</v>
      </c>
      <c r="X3150">
        <v>0</v>
      </c>
    </row>
    <row r="3151" spans="1:24" x14ac:dyDescent="0.25">
      <c r="A3151">
        <v>3412</v>
      </c>
      <c r="B3151" t="s">
        <v>7531</v>
      </c>
      <c r="C3151" t="s">
        <v>7532</v>
      </c>
      <c r="D3151" t="s">
        <v>251</v>
      </c>
      <c r="G3151" s="2">
        <v>41426</v>
      </c>
      <c r="H3151" s="2">
        <v>43251</v>
      </c>
      <c r="I3151" t="s">
        <v>226</v>
      </c>
      <c r="J3151" t="s">
        <v>211</v>
      </c>
      <c r="K3151" t="s">
        <v>7533</v>
      </c>
      <c r="L3151" t="s">
        <v>213</v>
      </c>
      <c r="O3151">
        <v>0</v>
      </c>
      <c r="Q3151" s="2"/>
      <c r="S3151">
        <v>0</v>
      </c>
      <c r="T3151" t="s">
        <v>213</v>
      </c>
      <c r="W3151" t="s">
        <v>214</v>
      </c>
      <c r="X3151">
        <v>0</v>
      </c>
    </row>
    <row r="3152" spans="1:24" x14ac:dyDescent="0.25">
      <c r="A3152">
        <v>3413</v>
      </c>
      <c r="B3152" t="s">
        <v>7534</v>
      </c>
      <c r="C3152" t="s">
        <v>7535</v>
      </c>
      <c r="D3152" t="s">
        <v>245</v>
      </c>
      <c r="G3152" s="2">
        <v>38009</v>
      </c>
      <c r="H3152" s="2">
        <v>43251</v>
      </c>
      <c r="I3152" t="s">
        <v>226</v>
      </c>
      <c r="J3152" t="s">
        <v>211</v>
      </c>
      <c r="K3152" t="s">
        <v>7533</v>
      </c>
      <c r="L3152" t="s">
        <v>213</v>
      </c>
      <c r="O3152">
        <v>2300</v>
      </c>
      <c r="Q3152" s="2"/>
      <c r="S3152">
        <v>0</v>
      </c>
      <c r="T3152" t="s">
        <v>213</v>
      </c>
      <c r="W3152" t="s">
        <v>214</v>
      </c>
      <c r="X3152">
        <v>0</v>
      </c>
    </row>
    <row r="3153" spans="1:24" x14ac:dyDescent="0.25">
      <c r="A3153">
        <v>3414</v>
      </c>
      <c r="B3153" t="s">
        <v>7536</v>
      </c>
      <c r="C3153" t="s">
        <v>7537</v>
      </c>
      <c r="D3153" t="s">
        <v>248</v>
      </c>
      <c r="G3153" s="2">
        <v>41426</v>
      </c>
      <c r="H3153" s="2">
        <v>43251</v>
      </c>
      <c r="I3153" t="s">
        <v>226</v>
      </c>
      <c r="J3153" t="s">
        <v>211</v>
      </c>
      <c r="K3153" t="s">
        <v>7533</v>
      </c>
      <c r="L3153" t="s">
        <v>213</v>
      </c>
      <c r="O3153">
        <v>0</v>
      </c>
      <c r="Q3153" s="2"/>
      <c r="S3153">
        <v>0</v>
      </c>
      <c r="T3153" t="s">
        <v>213</v>
      </c>
      <c r="W3153" t="s">
        <v>214</v>
      </c>
      <c r="X3153">
        <v>0</v>
      </c>
    </row>
    <row r="3154" spans="1:24" x14ac:dyDescent="0.25">
      <c r="A3154">
        <v>3415</v>
      </c>
      <c r="B3154" t="s">
        <v>7538</v>
      </c>
      <c r="C3154" t="s">
        <v>7539</v>
      </c>
      <c r="D3154" t="s">
        <v>256</v>
      </c>
      <c r="G3154" s="2">
        <v>41426</v>
      </c>
      <c r="H3154" s="2">
        <v>43251</v>
      </c>
      <c r="I3154" t="s">
        <v>226</v>
      </c>
      <c r="J3154" t="s">
        <v>211</v>
      </c>
      <c r="K3154" t="s">
        <v>7533</v>
      </c>
      <c r="L3154" t="s">
        <v>213</v>
      </c>
      <c r="O3154">
        <v>0</v>
      </c>
      <c r="Q3154" s="2"/>
      <c r="S3154">
        <v>0</v>
      </c>
      <c r="T3154" t="s">
        <v>213</v>
      </c>
      <c r="W3154" t="s">
        <v>214</v>
      </c>
      <c r="X3154">
        <v>0</v>
      </c>
    </row>
    <row r="3155" spans="1:24" x14ac:dyDescent="0.25">
      <c r="A3155">
        <v>3416</v>
      </c>
      <c r="B3155" t="s">
        <v>7540</v>
      </c>
      <c r="C3155" t="s">
        <v>7541</v>
      </c>
      <c r="D3155" t="s">
        <v>210</v>
      </c>
      <c r="G3155" s="2">
        <v>41426</v>
      </c>
      <c r="H3155" s="2">
        <v>43251</v>
      </c>
      <c r="J3155" t="s">
        <v>211</v>
      </c>
      <c r="K3155" t="s">
        <v>7533</v>
      </c>
      <c r="L3155" t="s">
        <v>213</v>
      </c>
      <c r="O3155">
        <v>0</v>
      </c>
      <c r="Q3155" s="2"/>
      <c r="S3155">
        <v>0</v>
      </c>
      <c r="T3155" t="s">
        <v>213</v>
      </c>
      <c r="W3155" t="s">
        <v>214</v>
      </c>
      <c r="X3155">
        <v>0</v>
      </c>
    </row>
    <row r="3156" spans="1:24" x14ac:dyDescent="0.25">
      <c r="A3156">
        <v>3417</v>
      </c>
      <c r="B3156" t="s">
        <v>7542</v>
      </c>
      <c r="C3156" t="s">
        <v>7543</v>
      </c>
      <c r="D3156" t="s">
        <v>241</v>
      </c>
      <c r="F3156" t="s">
        <v>7544</v>
      </c>
      <c r="G3156" s="2">
        <v>38009</v>
      </c>
      <c r="H3156" s="2">
        <v>43251</v>
      </c>
      <c r="I3156" t="s">
        <v>226</v>
      </c>
      <c r="J3156" t="s">
        <v>211</v>
      </c>
      <c r="K3156" t="s">
        <v>7533</v>
      </c>
      <c r="L3156" t="s">
        <v>213</v>
      </c>
      <c r="O3156">
        <v>0</v>
      </c>
      <c r="Q3156" s="2"/>
      <c r="S3156">
        <v>0</v>
      </c>
      <c r="T3156" t="s">
        <v>213</v>
      </c>
      <c r="W3156" t="s">
        <v>214</v>
      </c>
      <c r="X3156">
        <v>0</v>
      </c>
    </row>
    <row r="3157" spans="1:24" x14ac:dyDescent="0.25">
      <c r="A3157">
        <v>3418</v>
      </c>
      <c r="B3157" t="s">
        <v>7545</v>
      </c>
      <c r="C3157" t="s">
        <v>7546</v>
      </c>
      <c r="D3157" t="s">
        <v>251</v>
      </c>
      <c r="G3157" s="2">
        <v>42736</v>
      </c>
      <c r="H3157" s="2">
        <v>43159</v>
      </c>
      <c r="I3157" t="s">
        <v>226</v>
      </c>
      <c r="J3157" t="s">
        <v>211</v>
      </c>
      <c r="K3157" t="s">
        <v>7547</v>
      </c>
      <c r="L3157" t="s">
        <v>213</v>
      </c>
      <c r="O3157">
        <v>0</v>
      </c>
      <c r="Q3157" s="2">
        <v>41426</v>
      </c>
      <c r="S3157">
        <v>0</v>
      </c>
      <c r="T3157" t="s">
        <v>213</v>
      </c>
      <c r="W3157" t="s">
        <v>214</v>
      </c>
      <c r="X3157">
        <v>0</v>
      </c>
    </row>
    <row r="3158" spans="1:24" x14ac:dyDescent="0.25">
      <c r="A3158">
        <v>3419</v>
      </c>
      <c r="B3158" t="s">
        <v>7548</v>
      </c>
      <c r="C3158" t="s">
        <v>7549</v>
      </c>
      <c r="D3158" t="s">
        <v>245</v>
      </c>
      <c r="G3158" s="2">
        <v>42736</v>
      </c>
      <c r="H3158" s="2">
        <v>43159</v>
      </c>
      <c r="I3158" t="s">
        <v>226</v>
      </c>
      <c r="J3158" t="s">
        <v>211</v>
      </c>
      <c r="K3158" t="s">
        <v>7547</v>
      </c>
      <c r="L3158" t="s">
        <v>213</v>
      </c>
      <c r="O3158">
        <v>2300</v>
      </c>
      <c r="Q3158" s="2"/>
      <c r="S3158">
        <v>0</v>
      </c>
      <c r="T3158" t="s">
        <v>213</v>
      </c>
      <c r="W3158" t="s">
        <v>214</v>
      </c>
      <c r="X3158">
        <v>0</v>
      </c>
    </row>
    <row r="3159" spans="1:24" x14ac:dyDescent="0.25">
      <c r="A3159">
        <v>3420</v>
      </c>
      <c r="B3159" t="s">
        <v>7550</v>
      </c>
      <c r="C3159" t="s">
        <v>7551</v>
      </c>
      <c r="D3159" t="s">
        <v>248</v>
      </c>
      <c r="G3159" s="2">
        <v>42736</v>
      </c>
      <c r="H3159" s="2">
        <v>43159</v>
      </c>
      <c r="I3159" t="s">
        <v>226</v>
      </c>
      <c r="J3159" t="s">
        <v>211</v>
      </c>
      <c r="K3159" t="s">
        <v>7547</v>
      </c>
      <c r="L3159" t="s">
        <v>213</v>
      </c>
      <c r="O3159">
        <v>0</v>
      </c>
      <c r="Q3159" s="2">
        <v>41426</v>
      </c>
      <c r="S3159">
        <v>0</v>
      </c>
      <c r="T3159" t="s">
        <v>213</v>
      </c>
      <c r="W3159" t="s">
        <v>214</v>
      </c>
      <c r="X3159">
        <v>0</v>
      </c>
    </row>
    <row r="3160" spans="1:24" x14ac:dyDescent="0.25">
      <c r="A3160">
        <v>3421</v>
      </c>
      <c r="B3160" t="s">
        <v>7552</v>
      </c>
      <c r="C3160" t="s">
        <v>7553</v>
      </c>
      <c r="D3160" t="s">
        <v>256</v>
      </c>
      <c r="G3160" s="2">
        <v>42736</v>
      </c>
      <c r="H3160" s="2">
        <v>43159</v>
      </c>
      <c r="I3160" t="s">
        <v>226</v>
      </c>
      <c r="J3160" t="s">
        <v>211</v>
      </c>
      <c r="K3160" t="s">
        <v>7547</v>
      </c>
      <c r="L3160" t="s">
        <v>213</v>
      </c>
      <c r="O3160">
        <v>0</v>
      </c>
      <c r="Q3160" s="2">
        <v>41426</v>
      </c>
      <c r="S3160">
        <v>0</v>
      </c>
      <c r="T3160" t="s">
        <v>213</v>
      </c>
      <c r="W3160" t="s">
        <v>214</v>
      </c>
      <c r="X3160">
        <v>0</v>
      </c>
    </row>
    <row r="3161" spans="1:24" x14ac:dyDescent="0.25">
      <c r="A3161">
        <v>3422</v>
      </c>
      <c r="B3161" t="s">
        <v>7554</v>
      </c>
      <c r="C3161" t="s">
        <v>7555</v>
      </c>
      <c r="D3161" t="s">
        <v>210</v>
      </c>
      <c r="G3161" s="2">
        <v>42736</v>
      </c>
      <c r="H3161" s="2">
        <v>43159</v>
      </c>
      <c r="J3161" t="s">
        <v>211</v>
      </c>
      <c r="K3161" t="s">
        <v>7547</v>
      </c>
      <c r="L3161" t="s">
        <v>213</v>
      </c>
      <c r="O3161">
        <v>0</v>
      </c>
      <c r="Q3161" s="2">
        <v>41426</v>
      </c>
      <c r="S3161">
        <v>0</v>
      </c>
      <c r="T3161" t="s">
        <v>213</v>
      </c>
      <c r="W3161" t="s">
        <v>214</v>
      </c>
      <c r="X3161">
        <v>0</v>
      </c>
    </row>
    <row r="3162" spans="1:24" x14ac:dyDescent="0.25">
      <c r="A3162">
        <v>3423</v>
      </c>
      <c r="B3162" t="s">
        <v>7556</v>
      </c>
      <c r="C3162" t="s">
        <v>7557</v>
      </c>
      <c r="D3162" t="s">
        <v>241</v>
      </c>
      <c r="G3162" s="2">
        <v>42736</v>
      </c>
      <c r="H3162" s="2">
        <v>43159</v>
      </c>
      <c r="I3162" t="s">
        <v>226</v>
      </c>
      <c r="J3162" t="s">
        <v>211</v>
      </c>
      <c r="K3162" t="s">
        <v>7547</v>
      </c>
      <c r="L3162" t="s">
        <v>213</v>
      </c>
      <c r="O3162">
        <v>0</v>
      </c>
      <c r="Q3162" s="2">
        <v>40148</v>
      </c>
      <c r="S3162">
        <v>0</v>
      </c>
      <c r="T3162" t="s">
        <v>213</v>
      </c>
      <c r="W3162" t="s">
        <v>214</v>
      </c>
      <c r="X3162">
        <v>0</v>
      </c>
    </row>
    <row r="3163" spans="1:24" x14ac:dyDescent="0.25">
      <c r="A3163">
        <v>3424</v>
      </c>
      <c r="B3163" t="s">
        <v>7558</v>
      </c>
      <c r="C3163" t="s">
        <v>7559</v>
      </c>
      <c r="D3163" t="s">
        <v>251</v>
      </c>
      <c r="G3163" s="2">
        <v>41426</v>
      </c>
      <c r="H3163" s="2">
        <v>42736</v>
      </c>
      <c r="I3163" t="s">
        <v>226</v>
      </c>
      <c r="J3163" t="s">
        <v>211</v>
      </c>
      <c r="K3163" t="s">
        <v>7560</v>
      </c>
      <c r="L3163" t="s">
        <v>213</v>
      </c>
      <c r="O3163">
        <v>0</v>
      </c>
      <c r="Q3163" s="2"/>
      <c r="S3163">
        <v>0</v>
      </c>
      <c r="T3163" t="s">
        <v>213</v>
      </c>
      <c r="W3163" t="s">
        <v>214</v>
      </c>
      <c r="X3163">
        <v>0</v>
      </c>
    </row>
    <row r="3164" spans="1:24" x14ac:dyDescent="0.25">
      <c r="A3164">
        <v>3425</v>
      </c>
      <c r="B3164" t="s">
        <v>7561</v>
      </c>
      <c r="C3164" t="s">
        <v>7562</v>
      </c>
      <c r="D3164" t="s">
        <v>245</v>
      </c>
      <c r="G3164" s="2">
        <v>40148</v>
      </c>
      <c r="H3164" s="2">
        <v>42736</v>
      </c>
      <c r="I3164" t="s">
        <v>226</v>
      </c>
      <c r="J3164" t="s">
        <v>211</v>
      </c>
      <c r="K3164" t="s">
        <v>7560</v>
      </c>
      <c r="L3164" t="s">
        <v>213</v>
      </c>
      <c r="O3164">
        <v>6149</v>
      </c>
      <c r="Q3164" s="2"/>
      <c r="S3164">
        <v>0</v>
      </c>
      <c r="T3164" t="s">
        <v>213</v>
      </c>
      <c r="W3164" t="s">
        <v>214</v>
      </c>
      <c r="X3164">
        <v>0</v>
      </c>
    </row>
    <row r="3165" spans="1:24" x14ac:dyDescent="0.25">
      <c r="A3165">
        <v>3426</v>
      </c>
      <c r="B3165" t="s">
        <v>7563</v>
      </c>
      <c r="C3165" t="s">
        <v>7564</v>
      </c>
      <c r="D3165" t="s">
        <v>248</v>
      </c>
      <c r="G3165" s="2">
        <v>41426</v>
      </c>
      <c r="H3165" s="2">
        <v>42736</v>
      </c>
      <c r="I3165" t="s">
        <v>226</v>
      </c>
      <c r="J3165" t="s">
        <v>211</v>
      </c>
      <c r="K3165" t="s">
        <v>7560</v>
      </c>
      <c r="L3165" t="s">
        <v>213</v>
      </c>
      <c r="O3165">
        <v>0</v>
      </c>
      <c r="Q3165" s="2"/>
      <c r="S3165">
        <v>0</v>
      </c>
      <c r="T3165" t="s">
        <v>213</v>
      </c>
      <c r="W3165" t="s">
        <v>214</v>
      </c>
      <c r="X3165">
        <v>0</v>
      </c>
    </row>
    <row r="3166" spans="1:24" x14ac:dyDescent="0.25">
      <c r="A3166">
        <v>3427</v>
      </c>
      <c r="B3166" t="s">
        <v>7565</v>
      </c>
      <c r="C3166" t="s">
        <v>7566</v>
      </c>
      <c r="D3166" t="s">
        <v>256</v>
      </c>
      <c r="G3166" s="2">
        <v>41426</v>
      </c>
      <c r="H3166" s="2">
        <v>42736</v>
      </c>
      <c r="I3166" t="s">
        <v>226</v>
      </c>
      <c r="J3166" t="s">
        <v>211</v>
      </c>
      <c r="K3166" t="s">
        <v>7560</v>
      </c>
      <c r="L3166" t="s">
        <v>213</v>
      </c>
      <c r="O3166">
        <v>0</v>
      </c>
      <c r="Q3166" s="2"/>
      <c r="S3166">
        <v>0</v>
      </c>
      <c r="T3166" t="s">
        <v>213</v>
      </c>
      <c r="W3166" t="s">
        <v>214</v>
      </c>
      <c r="X3166">
        <v>0</v>
      </c>
    </row>
    <row r="3167" spans="1:24" x14ac:dyDescent="0.25">
      <c r="A3167">
        <v>3428</v>
      </c>
      <c r="B3167" t="s">
        <v>7567</v>
      </c>
      <c r="C3167" t="s">
        <v>7568</v>
      </c>
      <c r="D3167" t="s">
        <v>210</v>
      </c>
      <c r="G3167" s="2">
        <v>41426</v>
      </c>
      <c r="H3167" s="2">
        <v>42736</v>
      </c>
      <c r="J3167" t="s">
        <v>211</v>
      </c>
      <c r="K3167" t="s">
        <v>7560</v>
      </c>
      <c r="L3167" t="s">
        <v>213</v>
      </c>
      <c r="O3167">
        <v>0</v>
      </c>
      <c r="Q3167" s="2"/>
      <c r="S3167">
        <v>0</v>
      </c>
      <c r="T3167" t="s">
        <v>213</v>
      </c>
      <c r="W3167" t="s">
        <v>214</v>
      </c>
      <c r="X3167">
        <v>0</v>
      </c>
    </row>
    <row r="3168" spans="1:24" x14ac:dyDescent="0.25">
      <c r="A3168">
        <v>3429</v>
      </c>
      <c r="B3168" t="s">
        <v>7569</v>
      </c>
      <c r="C3168" t="s">
        <v>7570</v>
      </c>
      <c r="D3168" t="s">
        <v>241</v>
      </c>
      <c r="G3168" s="2">
        <v>40148</v>
      </c>
      <c r="H3168" s="2">
        <v>42736</v>
      </c>
      <c r="I3168" t="s">
        <v>226</v>
      </c>
      <c r="J3168" t="s">
        <v>211</v>
      </c>
      <c r="K3168" t="s">
        <v>7560</v>
      </c>
      <c r="L3168" t="s">
        <v>213</v>
      </c>
      <c r="O3168">
        <v>0</v>
      </c>
      <c r="Q3168" s="2"/>
      <c r="S3168">
        <v>0</v>
      </c>
      <c r="T3168" t="s">
        <v>213</v>
      </c>
      <c r="W3168" t="s">
        <v>214</v>
      </c>
      <c r="X3168">
        <v>0</v>
      </c>
    </row>
    <row r="3169" spans="1:24" x14ac:dyDescent="0.25">
      <c r="A3169">
        <v>3430</v>
      </c>
      <c r="B3169" t="s">
        <v>7571</v>
      </c>
      <c r="C3169" t="s">
        <v>7572</v>
      </c>
      <c r="D3169" t="s">
        <v>251</v>
      </c>
      <c r="G3169" s="2">
        <v>41426</v>
      </c>
      <c r="H3169" s="2">
        <v>43159</v>
      </c>
      <c r="I3169" t="s">
        <v>226</v>
      </c>
      <c r="J3169" t="s">
        <v>211</v>
      </c>
      <c r="K3169" t="s">
        <v>7573</v>
      </c>
      <c r="L3169" t="s">
        <v>213</v>
      </c>
      <c r="O3169">
        <v>0</v>
      </c>
      <c r="Q3169" s="2"/>
      <c r="S3169">
        <v>0</v>
      </c>
      <c r="T3169" t="s">
        <v>213</v>
      </c>
      <c r="W3169" t="s">
        <v>214</v>
      </c>
      <c r="X3169">
        <v>0</v>
      </c>
    </row>
    <row r="3170" spans="1:24" x14ac:dyDescent="0.25">
      <c r="A3170">
        <v>3431</v>
      </c>
      <c r="B3170" t="s">
        <v>7574</v>
      </c>
      <c r="C3170" t="s">
        <v>7575</v>
      </c>
      <c r="D3170" t="s">
        <v>245</v>
      </c>
      <c r="G3170" s="2">
        <v>40513</v>
      </c>
      <c r="H3170" s="2">
        <v>43159</v>
      </c>
      <c r="I3170" t="s">
        <v>226</v>
      </c>
      <c r="J3170" t="s">
        <v>211</v>
      </c>
      <c r="K3170" t="s">
        <v>7573</v>
      </c>
      <c r="L3170" t="s">
        <v>213</v>
      </c>
      <c r="O3170">
        <v>2300</v>
      </c>
      <c r="Q3170" s="2"/>
      <c r="S3170">
        <v>0</v>
      </c>
      <c r="T3170" t="s">
        <v>213</v>
      </c>
      <c r="W3170" t="s">
        <v>214</v>
      </c>
      <c r="X3170">
        <v>0</v>
      </c>
    </row>
    <row r="3171" spans="1:24" x14ac:dyDescent="0.25">
      <c r="A3171">
        <v>3432</v>
      </c>
      <c r="B3171" t="s">
        <v>7576</v>
      </c>
      <c r="C3171" t="s">
        <v>7577</v>
      </c>
      <c r="D3171" t="s">
        <v>248</v>
      </c>
      <c r="G3171" s="2">
        <v>41426</v>
      </c>
      <c r="H3171" s="2">
        <v>43159</v>
      </c>
      <c r="I3171" t="s">
        <v>226</v>
      </c>
      <c r="J3171" t="s">
        <v>211</v>
      </c>
      <c r="K3171" t="s">
        <v>7573</v>
      </c>
      <c r="L3171" t="s">
        <v>213</v>
      </c>
      <c r="O3171">
        <v>0</v>
      </c>
      <c r="Q3171" s="2"/>
      <c r="S3171">
        <v>0</v>
      </c>
      <c r="T3171" t="s">
        <v>213</v>
      </c>
      <c r="W3171" t="s">
        <v>214</v>
      </c>
      <c r="X3171">
        <v>0</v>
      </c>
    </row>
    <row r="3172" spans="1:24" x14ac:dyDescent="0.25">
      <c r="A3172">
        <v>3433</v>
      </c>
      <c r="B3172" t="s">
        <v>7578</v>
      </c>
      <c r="C3172" t="s">
        <v>7579</v>
      </c>
      <c r="D3172" t="s">
        <v>256</v>
      </c>
      <c r="G3172" s="2">
        <v>41426</v>
      </c>
      <c r="H3172" s="2">
        <v>43159</v>
      </c>
      <c r="I3172" t="s">
        <v>226</v>
      </c>
      <c r="J3172" t="s">
        <v>211</v>
      </c>
      <c r="K3172" t="s">
        <v>7573</v>
      </c>
      <c r="L3172" t="s">
        <v>213</v>
      </c>
      <c r="O3172">
        <v>0</v>
      </c>
      <c r="Q3172" s="2"/>
      <c r="S3172">
        <v>0</v>
      </c>
      <c r="T3172" t="s">
        <v>213</v>
      </c>
      <c r="W3172" t="s">
        <v>214</v>
      </c>
      <c r="X3172">
        <v>0</v>
      </c>
    </row>
    <row r="3173" spans="1:24" x14ac:dyDescent="0.25">
      <c r="A3173">
        <v>3434</v>
      </c>
      <c r="B3173" t="s">
        <v>7580</v>
      </c>
      <c r="C3173" t="s">
        <v>7581</v>
      </c>
      <c r="D3173" t="s">
        <v>210</v>
      </c>
      <c r="G3173" s="2">
        <v>41426</v>
      </c>
      <c r="H3173" s="2">
        <v>43159</v>
      </c>
      <c r="J3173" t="s">
        <v>211</v>
      </c>
      <c r="K3173" t="s">
        <v>7573</v>
      </c>
      <c r="L3173" t="s">
        <v>213</v>
      </c>
      <c r="O3173">
        <v>0</v>
      </c>
      <c r="Q3173" s="2"/>
      <c r="S3173">
        <v>0</v>
      </c>
      <c r="T3173" t="s">
        <v>213</v>
      </c>
      <c r="W3173" t="s">
        <v>214</v>
      </c>
      <c r="X3173">
        <v>0</v>
      </c>
    </row>
    <row r="3174" spans="1:24" x14ac:dyDescent="0.25">
      <c r="A3174">
        <v>3435</v>
      </c>
      <c r="B3174" t="s">
        <v>7582</v>
      </c>
      <c r="C3174" t="s">
        <v>7583</v>
      </c>
      <c r="D3174" t="s">
        <v>241</v>
      </c>
      <c r="G3174" s="2">
        <v>40513</v>
      </c>
      <c r="H3174" s="2">
        <v>43159</v>
      </c>
      <c r="I3174" t="s">
        <v>226</v>
      </c>
      <c r="J3174" t="s">
        <v>211</v>
      </c>
      <c r="K3174" t="s">
        <v>7573</v>
      </c>
      <c r="L3174" t="s">
        <v>213</v>
      </c>
      <c r="O3174">
        <v>0</v>
      </c>
      <c r="Q3174" s="2"/>
      <c r="S3174">
        <v>0</v>
      </c>
      <c r="T3174" t="s">
        <v>213</v>
      </c>
      <c r="W3174" t="s">
        <v>214</v>
      </c>
      <c r="X3174">
        <v>0</v>
      </c>
    </row>
    <row r="3175" spans="1:24" x14ac:dyDescent="0.25">
      <c r="A3175">
        <v>3477</v>
      </c>
      <c r="B3175" t="s">
        <v>7584</v>
      </c>
      <c r="C3175" t="s">
        <v>7585</v>
      </c>
      <c r="D3175" t="s">
        <v>6389</v>
      </c>
      <c r="G3175" s="2">
        <v>42005</v>
      </c>
      <c r="H3175" s="2"/>
      <c r="J3175" t="s">
        <v>211</v>
      </c>
      <c r="K3175" t="s">
        <v>289</v>
      </c>
      <c r="L3175" t="s">
        <v>213</v>
      </c>
      <c r="O3175">
        <v>0</v>
      </c>
      <c r="Q3175" s="2"/>
      <c r="S3175">
        <v>0</v>
      </c>
      <c r="T3175" t="s">
        <v>213</v>
      </c>
      <c r="W3175" t="s">
        <v>214</v>
      </c>
      <c r="X3175">
        <v>0</v>
      </c>
    </row>
    <row r="3176" spans="1:24" x14ac:dyDescent="0.25">
      <c r="A3176">
        <v>3479</v>
      </c>
      <c r="B3176" t="s">
        <v>7586</v>
      </c>
      <c r="C3176" t="s">
        <v>7587</v>
      </c>
      <c r="D3176" t="s">
        <v>4003</v>
      </c>
      <c r="F3176" t="s">
        <v>7588</v>
      </c>
      <c r="G3176" s="2">
        <v>37500</v>
      </c>
      <c r="H3176" s="2"/>
      <c r="J3176" t="s">
        <v>211</v>
      </c>
      <c r="K3176" t="s">
        <v>160</v>
      </c>
      <c r="L3176" t="s">
        <v>213</v>
      </c>
      <c r="M3176" t="s">
        <v>7589</v>
      </c>
      <c r="O3176">
        <v>0</v>
      </c>
      <c r="Q3176" s="2"/>
      <c r="S3176">
        <v>0</v>
      </c>
      <c r="T3176" t="s">
        <v>213</v>
      </c>
      <c r="W3176" t="s">
        <v>214</v>
      </c>
      <c r="X3176">
        <v>0</v>
      </c>
    </row>
    <row r="3177" spans="1:24" x14ac:dyDescent="0.25">
      <c r="A3177">
        <v>3497</v>
      </c>
      <c r="B3177" t="s">
        <v>7590</v>
      </c>
      <c r="C3177" t="s">
        <v>7591</v>
      </c>
      <c r="D3177" t="s">
        <v>245</v>
      </c>
      <c r="G3177" s="2">
        <v>41548</v>
      </c>
      <c r="H3177" s="2"/>
      <c r="I3177" t="s">
        <v>226</v>
      </c>
      <c r="J3177" t="s">
        <v>211</v>
      </c>
      <c r="K3177" t="s">
        <v>7592</v>
      </c>
      <c r="L3177" t="s">
        <v>213</v>
      </c>
      <c r="O3177">
        <v>1868</v>
      </c>
      <c r="Q3177" s="2"/>
      <c r="S3177">
        <v>0</v>
      </c>
      <c r="T3177" t="s">
        <v>213</v>
      </c>
      <c r="W3177" t="s">
        <v>214</v>
      </c>
      <c r="X3177">
        <v>0</v>
      </c>
    </row>
    <row r="3178" spans="1:24" x14ac:dyDescent="0.25">
      <c r="A3178">
        <v>3498</v>
      </c>
      <c r="B3178" t="s">
        <v>7593</v>
      </c>
      <c r="C3178" t="s">
        <v>7594</v>
      </c>
      <c r="D3178" t="s">
        <v>241</v>
      </c>
      <c r="G3178" s="2">
        <v>41548</v>
      </c>
      <c r="H3178" s="2"/>
      <c r="I3178" t="s">
        <v>226</v>
      </c>
      <c r="J3178" t="s">
        <v>211</v>
      </c>
      <c r="K3178" t="s">
        <v>7592</v>
      </c>
      <c r="L3178" t="s">
        <v>213</v>
      </c>
      <c r="M3178" t="s">
        <v>1241</v>
      </c>
      <c r="O3178">
        <v>0</v>
      </c>
      <c r="Q3178" s="2"/>
      <c r="S3178">
        <v>0</v>
      </c>
      <c r="T3178" t="s">
        <v>900</v>
      </c>
      <c r="W3178" t="s">
        <v>214</v>
      </c>
      <c r="X3178">
        <v>0</v>
      </c>
    </row>
    <row r="3179" spans="1:24" x14ac:dyDescent="0.25">
      <c r="A3179">
        <v>3779</v>
      </c>
      <c r="B3179" t="s">
        <v>7595</v>
      </c>
      <c r="C3179" t="s">
        <v>7596</v>
      </c>
      <c r="D3179" t="s">
        <v>241</v>
      </c>
      <c r="G3179" s="2">
        <v>40512</v>
      </c>
      <c r="H3179" s="2">
        <v>44255</v>
      </c>
      <c r="I3179" t="s">
        <v>226</v>
      </c>
      <c r="J3179" t="s">
        <v>211</v>
      </c>
      <c r="K3179" t="s">
        <v>7528</v>
      </c>
      <c r="L3179" t="s">
        <v>213</v>
      </c>
      <c r="O3179">
        <v>0</v>
      </c>
      <c r="Q3179" s="2"/>
      <c r="S3179">
        <v>0</v>
      </c>
      <c r="T3179" t="s">
        <v>213</v>
      </c>
      <c r="W3179" t="s">
        <v>214</v>
      </c>
      <c r="X3179">
        <v>0</v>
      </c>
    </row>
    <row r="3180" spans="1:24" x14ac:dyDescent="0.25">
      <c r="A3180">
        <v>3780</v>
      </c>
      <c r="B3180" t="s">
        <v>7597</v>
      </c>
      <c r="C3180" t="s">
        <v>7598</v>
      </c>
      <c r="D3180" t="s">
        <v>241</v>
      </c>
      <c r="G3180" s="2">
        <v>40512</v>
      </c>
      <c r="H3180" s="2">
        <v>44255</v>
      </c>
      <c r="I3180" t="s">
        <v>226</v>
      </c>
      <c r="J3180" t="s">
        <v>211</v>
      </c>
      <c r="K3180" t="s">
        <v>7599</v>
      </c>
      <c r="L3180" t="s">
        <v>213</v>
      </c>
      <c r="O3180">
        <v>0</v>
      </c>
      <c r="Q3180" s="2"/>
      <c r="S3180">
        <v>0</v>
      </c>
      <c r="T3180" t="s">
        <v>213</v>
      </c>
      <c r="W3180" t="s">
        <v>214</v>
      </c>
      <c r="X3180">
        <v>0</v>
      </c>
    </row>
    <row r="3181" spans="1:24" x14ac:dyDescent="0.25">
      <c r="A3181">
        <v>3781</v>
      </c>
      <c r="B3181" t="s">
        <v>7600</v>
      </c>
      <c r="C3181" t="s">
        <v>7601</v>
      </c>
      <c r="D3181" t="s">
        <v>256</v>
      </c>
      <c r="G3181" s="2">
        <v>40512</v>
      </c>
      <c r="H3181" s="2">
        <v>44255</v>
      </c>
      <c r="I3181" t="s">
        <v>226</v>
      </c>
      <c r="J3181" t="s">
        <v>211</v>
      </c>
      <c r="K3181" t="s">
        <v>7599</v>
      </c>
      <c r="L3181" t="s">
        <v>213</v>
      </c>
      <c r="O3181">
        <v>0</v>
      </c>
      <c r="Q3181" s="2"/>
      <c r="S3181">
        <v>0</v>
      </c>
      <c r="T3181" t="s">
        <v>213</v>
      </c>
      <c r="W3181" t="s">
        <v>214</v>
      </c>
      <c r="X3181">
        <v>0</v>
      </c>
    </row>
    <row r="3182" spans="1:24" x14ac:dyDescent="0.25">
      <c r="A3182">
        <v>3782</v>
      </c>
      <c r="B3182" t="s">
        <v>7602</v>
      </c>
      <c r="C3182" t="s">
        <v>7603</v>
      </c>
      <c r="D3182" t="s">
        <v>251</v>
      </c>
      <c r="G3182" s="2">
        <v>40512</v>
      </c>
      <c r="H3182" s="2">
        <v>44255</v>
      </c>
      <c r="I3182" t="s">
        <v>226</v>
      </c>
      <c r="J3182" t="s">
        <v>211</v>
      </c>
      <c r="K3182" t="s">
        <v>7599</v>
      </c>
      <c r="L3182" t="s">
        <v>213</v>
      </c>
      <c r="O3182">
        <v>0</v>
      </c>
      <c r="Q3182" s="2"/>
      <c r="S3182">
        <v>0</v>
      </c>
      <c r="T3182" t="s">
        <v>213</v>
      </c>
      <c r="W3182" t="s">
        <v>214</v>
      </c>
      <c r="X3182">
        <v>0</v>
      </c>
    </row>
    <row r="3183" spans="1:24" x14ac:dyDescent="0.25">
      <c r="A3183">
        <v>3783</v>
      </c>
      <c r="B3183" t="s">
        <v>7604</v>
      </c>
      <c r="C3183" t="s">
        <v>7605</v>
      </c>
      <c r="D3183" t="s">
        <v>251</v>
      </c>
      <c r="G3183" s="2">
        <v>41589</v>
      </c>
      <c r="H3183" s="2">
        <v>43100</v>
      </c>
      <c r="I3183" t="s">
        <v>226</v>
      </c>
      <c r="J3183" t="s">
        <v>211</v>
      </c>
      <c r="K3183" t="s">
        <v>7606</v>
      </c>
      <c r="L3183" t="s">
        <v>213</v>
      </c>
      <c r="O3183">
        <v>0</v>
      </c>
      <c r="Q3183" s="2"/>
      <c r="S3183">
        <v>0</v>
      </c>
      <c r="T3183" t="s">
        <v>213</v>
      </c>
      <c r="W3183" t="s">
        <v>214</v>
      </c>
      <c r="X3183">
        <v>0</v>
      </c>
    </row>
    <row r="3184" spans="1:24" x14ac:dyDescent="0.25">
      <c r="A3184">
        <v>3784</v>
      </c>
      <c r="B3184" t="s">
        <v>7607</v>
      </c>
      <c r="C3184" t="s">
        <v>7608</v>
      </c>
      <c r="D3184" t="s">
        <v>256</v>
      </c>
      <c r="G3184" s="2">
        <v>41589</v>
      </c>
      <c r="H3184" s="2">
        <v>43100</v>
      </c>
      <c r="I3184" t="s">
        <v>226</v>
      </c>
      <c r="J3184" t="s">
        <v>211</v>
      </c>
      <c r="K3184" t="s">
        <v>7606</v>
      </c>
      <c r="L3184" t="s">
        <v>213</v>
      </c>
      <c r="O3184">
        <v>0</v>
      </c>
      <c r="Q3184" s="2"/>
      <c r="S3184">
        <v>0</v>
      </c>
      <c r="T3184" t="s">
        <v>213</v>
      </c>
      <c r="W3184" t="s">
        <v>214</v>
      </c>
      <c r="X3184">
        <v>0</v>
      </c>
    </row>
    <row r="3185" spans="1:24" x14ac:dyDescent="0.25">
      <c r="A3185">
        <v>3785</v>
      </c>
      <c r="B3185" t="s">
        <v>7609</v>
      </c>
      <c r="C3185" t="s">
        <v>7610</v>
      </c>
      <c r="D3185" t="s">
        <v>241</v>
      </c>
      <c r="G3185" s="2">
        <v>41589</v>
      </c>
      <c r="H3185" s="2">
        <v>43100</v>
      </c>
      <c r="I3185" t="s">
        <v>226</v>
      </c>
      <c r="J3185" t="s">
        <v>211</v>
      </c>
      <c r="K3185" t="s">
        <v>7606</v>
      </c>
      <c r="L3185" t="s">
        <v>213</v>
      </c>
      <c r="O3185">
        <v>0</v>
      </c>
      <c r="Q3185" s="2"/>
      <c r="S3185">
        <v>0</v>
      </c>
      <c r="T3185" t="s">
        <v>213</v>
      </c>
      <c r="W3185" t="s">
        <v>214</v>
      </c>
      <c r="X3185">
        <v>0</v>
      </c>
    </row>
    <row r="3186" spans="1:24" x14ac:dyDescent="0.25">
      <c r="A3186">
        <v>3786</v>
      </c>
      <c r="B3186" t="s">
        <v>7611</v>
      </c>
      <c r="C3186" t="s">
        <v>7612</v>
      </c>
      <c r="D3186" t="s">
        <v>245</v>
      </c>
      <c r="G3186" s="2">
        <v>41682</v>
      </c>
      <c r="H3186" s="2">
        <v>42185</v>
      </c>
      <c r="I3186" t="s">
        <v>226</v>
      </c>
      <c r="J3186" t="s">
        <v>211</v>
      </c>
      <c r="K3186" t="s">
        <v>7613</v>
      </c>
      <c r="L3186" t="s">
        <v>213</v>
      </c>
      <c r="O3186">
        <v>1868</v>
      </c>
      <c r="Q3186" s="2"/>
      <c r="S3186">
        <v>0</v>
      </c>
      <c r="T3186" t="s">
        <v>213</v>
      </c>
      <c r="W3186" t="s">
        <v>214</v>
      </c>
      <c r="X3186">
        <v>0</v>
      </c>
    </row>
    <row r="3187" spans="1:24" x14ac:dyDescent="0.25">
      <c r="A3187">
        <v>3787</v>
      </c>
      <c r="B3187" t="s">
        <v>7614</v>
      </c>
      <c r="C3187" t="s">
        <v>7615</v>
      </c>
      <c r="D3187" t="s">
        <v>241</v>
      </c>
      <c r="G3187" s="2">
        <v>41682</v>
      </c>
      <c r="H3187" s="2">
        <v>42185</v>
      </c>
      <c r="I3187" t="s">
        <v>226</v>
      </c>
      <c r="J3187" t="s">
        <v>211</v>
      </c>
      <c r="K3187" t="s">
        <v>7613</v>
      </c>
      <c r="L3187" t="s">
        <v>213</v>
      </c>
      <c r="O3187">
        <v>0</v>
      </c>
      <c r="Q3187" s="2"/>
      <c r="S3187">
        <v>0</v>
      </c>
      <c r="T3187" t="s">
        <v>213</v>
      </c>
      <c r="W3187" t="s">
        <v>214</v>
      </c>
      <c r="X3187">
        <v>0</v>
      </c>
    </row>
    <row r="3188" spans="1:24" x14ac:dyDescent="0.25">
      <c r="A3188">
        <v>3788</v>
      </c>
      <c r="B3188" t="s">
        <v>7616</v>
      </c>
      <c r="C3188" t="s">
        <v>7617</v>
      </c>
      <c r="D3188" t="s">
        <v>251</v>
      </c>
      <c r="G3188" s="2">
        <v>41640</v>
      </c>
      <c r="H3188" s="2"/>
      <c r="I3188" t="s">
        <v>226</v>
      </c>
      <c r="J3188" t="s">
        <v>211</v>
      </c>
      <c r="K3188" t="s">
        <v>7618</v>
      </c>
      <c r="L3188" t="s">
        <v>213</v>
      </c>
      <c r="O3188">
        <v>0</v>
      </c>
      <c r="Q3188" s="2"/>
      <c r="S3188">
        <v>0</v>
      </c>
      <c r="T3188" t="s">
        <v>213</v>
      </c>
      <c r="W3188" t="s">
        <v>214</v>
      </c>
      <c r="X3188">
        <v>0</v>
      </c>
    </row>
    <row r="3189" spans="1:24" x14ac:dyDescent="0.25">
      <c r="A3189">
        <v>3789</v>
      </c>
      <c r="B3189" t="s">
        <v>7619</v>
      </c>
      <c r="C3189" t="s">
        <v>7620</v>
      </c>
      <c r="D3189" t="s">
        <v>245</v>
      </c>
      <c r="G3189" s="2">
        <v>41640</v>
      </c>
      <c r="H3189" s="2"/>
      <c r="I3189" t="s">
        <v>226</v>
      </c>
      <c r="J3189" t="s">
        <v>211</v>
      </c>
      <c r="K3189" t="s">
        <v>7618</v>
      </c>
      <c r="L3189" t="s">
        <v>213</v>
      </c>
      <c r="O3189">
        <v>1488</v>
      </c>
      <c r="Q3189" s="2"/>
      <c r="S3189">
        <v>0</v>
      </c>
      <c r="T3189" t="s">
        <v>213</v>
      </c>
      <c r="W3189" t="s">
        <v>214</v>
      </c>
      <c r="X3189">
        <v>0</v>
      </c>
    </row>
    <row r="3190" spans="1:24" x14ac:dyDescent="0.25">
      <c r="A3190">
        <v>3790</v>
      </c>
      <c r="B3190" t="s">
        <v>7621</v>
      </c>
      <c r="C3190" t="s">
        <v>7622</v>
      </c>
      <c r="D3190" t="s">
        <v>256</v>
      </c>
      <c r="G3190" s="2">
        <v>41640</v>
      </c>
      <c r="H3190" s="2"/>
      <c r="I3190" t="s">
        <v>226</v>
      </c>
      <c r="J3190" t="s">
        <v>211</v>
      </c>
      <c r="K3190" t="s">
        <v>7618</v>
      </c>
      <c r="L3190" t="s">
        <v>213</v>
      </c>
      <c r="O3190">
        <v>0</v>
      </c>
      <c r="Q3190" s="2"/>
      <c r="S3190">
        <v>0</v>
      </c>
      <c r="T3190" t="s">
        <v>213</v>
      </c>
      <c r="W3190" t="s">
        <v>214</v>
      </c>
      <c r="X3190">
        <v>0</v>
      </c>
    </row>
    <row r="3191" spans="1:24" x14ac:dyDescent="0.25">
      <c r="A3191">
        <v>3791</v>
      </c>
      <c r="B3191" t="s">
        <v>7623</v>
      </c>
      <c r="C3191" t="s">
        <v>7624</v>
      </c>
      <c r="D3191" t="s">
        <v>241</v>
      </c>
      <c r="G3191" s="2">
        <v>41640</v>
      </c>
      <c r="H3191" s="2"/>
      <c r="I3191" t="s">
        <v>226</v>
      </c>
      <c r="J3191" t="s">
        <v>211</v>
      </c>
      <c r="K3191" t="s">
        <v>7618</v>
      </c>
      <c r="L3191" t="s">
        <v>213</v>
      </c>
      <c r="O3191">
        <v>0</v>
      </c>
      <c r="Q3191" s="2"/>
      <c r="S3191">
        <v>0</v>
      </c>
      <c r="T3191" t="s">
        <v>213</v>
      </c>
      <c r="W3191" t="s">
        <v>214</v>
      </c>
      <c r="X3191">
        <v>0</v>
      </c>
    </row>
    <row r="3192" spans="1:24" x14ac:dyDescent="0.25">
      <c r="A3192">
        <v>3792</v>
      </c>
      <c r="B3192" t="s">
        <v>7625</v>
      </c>
      <c r="C3192" t="s">
        <v>7626</v>
      </c>
      <c r="D3192" t="s">
        <v>1722</v>
      </c>
      <c r="G3192" s="2">
        <v>41640</v>
      </c>
      <c r="H3192" s="2"/>
      <c r="J3192" t="s">
        <v>211</v>
      </c>
      <c r="K3192" t="s">
        <v>5875</v>
      </c>
      <c r="L3192" t="s">
        <v>213</v>
      </c>
      <c r="O3192">
        <v>1488</v>
      </c>
      <c r="Q3192" s="2"/>
      <c r="S3192">
        <v>0</v>
      </c>
      <c r="T3192" t="s">
        <v>213</v>
      </c>
      <c r="W3192" t="s">
        <v>214</v>
      </c>
      <c r="X3192">
        <v>0</v>
      </c>
    </row>
    <row r="3193" spans="1:24" x14ac:dyDescent="0.25">
      <c r="A3193">
        <v>3793</v>
      </c>
      <c r="B3193" t="s">
        <v>7627</v>
      </c>
      <c r="C3193" t="s">
        <v>7628</v>
      </c>
      <c r="D3193" t="s">
        <v>412</v>
      </c>
      <c r="E3193" t="s">
        <v>7629</v>
      </c>
      <c r="G3193" s="2">
        <v>37408</v>
      </c>
      <c r="H3193" s="2"/>
      <c r="I3193" t="s">
        <v>226</v>
      </c>
      <c r="J3193" t="s">
        <v>211</v>
      </c>
      <c r="K3193" t="s">
        <v>1936</v>
      </c>
      <c r="L3193" t="s">
        <v>213</v>
      </c>
      <c r="O3193">
        <v>7256</v>
      </c>
      <c r="Q3193" s="2"/>
      <c r="S3193">
        <v>0</v>
      </c>
      <c r="T3193" t="s">
        <v>213</v>
      </c>
      <c r="W3193" t="s">
        <v>214</v>
      </c>
      <c r="X3193">
        <v>0</v>
      </c>
    </row>
    <row r="3194" spans="1:24" x14ac:dyDescent="0.25">
      <c r="A3194">
        <v>3794</v>
      </c>
      <c r="B3194" t="s">
        <v>7630</v>
      </c>
      <c r="C3194" t="s">
        <v>7631</v>
      </c>
      <c r="D3194" t="s">
        <v>256</v>
      </c>
      <c r="G3194" s="2">
        <v>38169</v>
      </c>
      <c r="H3194" s="2"/>
      <c r="I3194" t="s">
        <v>226</v>
      </c>
      <c r="J3194" t="s">
        <v>211</v>
      </c>
      <c r="K3194" t="s">
        <v>3639</v>
      </c>
      <c r="L3194" t="s">
        <v>213</v>
      </c>
      <c r="O3194">
        <v>0</v>
      </c>
      <c r="Q3194" s="2"/>
      <c r="S3194">
        <v>0</v>
      </c>
      <c r="T3194" t="s">
        <v>213</v>
      </c>
      <c r="W3194" t="s">
        <v>214</v>
      </c>
      <c r="X3194">
        <v>0</v>
      </c>
    </row>
    <row r="3195" spans="1:24" x14ac:dyDescent="0.25">
      <c r="A3195">
        <v>3795</v>
      </c>
      <c r="B3195" t="s">
        <v>7632</v>
      </c>
      <c r="C3195" t="s">
        <v>7633</v>
      </c>
      <c r="D3195" t="s">
        <v>251</v>
      </c>
      <c r="G3195" s="2">
        <v>41699</v>
      </c>
      <c r="H3195" s="2">
        <v>42004</v>
      </c>
      <c r="I3195" t="s">
        <v>226</v>
      </c>
      <c r="J3195" t="s">
        <v>211</v>
      </c>
      <c r="K3195" t="s">
        <v>7634</v>
      </c>
      <c r="L3195" t="s">
        <v>213</v>
      </c>
      <c r="O3195">
        <v>0</v>
      </c>
      <c r="Q3195" s="2"/>
      <c r="S3195">
        <v>0</v>
      </c>
      <c r="T3195" t="s">
        <v>213</v>
      </c>
      <c r="W3195" t="s">
        <v>214</v>
      </c>
      <c r="X3195">
        <v>0</v>
      </c>
    </row>
    <row r="3196" spans="1:24" x14ac:dyDescent="0.25">
      <c r="A3196">
        <v>3796</v>
      </c>
      <c r="B3196" t="s">
        <v>7635</v>
      </c>
      <c r="C3196" t="s">
        <v>7636</v>
      </c>
      <c r="D3196" t="s">
        <v>245</v>
      </c>
      <c r="G3196" s="2">
        <v>41699</v>
      </c>
      <c r="H3196" s="2">
        <v>42004</v>
      </c>
      <c r="I3196" t="s">
        <v>226</v>
      </c>
      <c r="J3196" t="s">
        <v>211</v>
      </c>
      <c r="K3196" t="s">
        <v>7634</v>
      </c>
      <c r="L3196" t="s">
        <v>213</v>
      </c>
      <c r="O3196">
        <v>36</v>
      </c>
      <c r="Q3196" s="2"/>
      <c r="S3196">
        <v>0</v>
      </c>
      <c r="T3196" t="s">
        <v>213</v>
      </c>
      <c r="W3196" t="s">
        <v>214</v>
      </c>
      <c r="X3196">
        <v>0</v>
      </c>
    </row>
    <row r="3197" spans="1:24" x14ac:dyDescent="0.25">
      <c r="A3197">
        <v>3797</v>
      </c>
      <c r="B3197" t="s">
        <v>7637</v>
      </c>
      <c r="C3197" t="s">
        <v>7638</v>
      </c>
      <c r="D3197" t="s">
        <v>256</v>
      </c>
      <c r="G3197" s="2">
        <v>41699</v>
      </c>
      <c r="H3197" s="2">
        <v>42004</v>
      </c>
      <c r="I3197" t="s">
        <v>226</v>
      </c>
      <c r="J3197" t="s">
        <v>211</v>
      </c>
      <c r="K3197" t="s">
        <v>7634</v>
      </c>
      <c r="L3197" t="s">
        <v>213</v>
      </c>
      <c r="O3197">
        <v>0</v>
      </c>
      <c r="Q3197" s="2"/>
      <c r="S3197">
        <v>0</v>
      </c>
      <c r="T3197" t="s">
        <v>213</v>
      </c>
      <c r="W3197" t="s">
        <v>214</v>
      </c>
      <c r="X3197">
        <v>0</v>
      </c>
    </row>
    <row r="3198" spans="1:24" x14ac:dyDescent="0.25">
      <c r="A3198">
        <v>3798</v>
      </c>
      <c r="B3198" t="s">
        <v>7639</v>
      </c>
      <c r="C3198" t="s">
        <v>7640</v>
      </c>
      <c r="D3198" t="s">
        <v>210</v>
      </c>
      <c r="G3198" s="2">
        <v>41699</v>
      </c>
      <c r="H3198" s="2">
        <v>42004</v>
      </c>
      <c r="J3198" t="s">
        <v>211</v>
      </c>
      <c r="K3198" t="s">
        <v>7634</v>
      </c>
      <c r="L3198" t="s">
        <v>213</v>
      </c>
      <c r="O3198">
        <v>0</v>
      </c>
      <c r="Q3198" s="2"/>
      <c r="S3198">
        <v>0</v>
      </c>
      <c r="T3198" t="s">
        <v>213</v>
      </c>
      <c r="W3198" t="s">
        <v>214</v>
      </c>
      <c r="X3198">
        <v>0</v>
      </c>
    </row>
    <row r="3199" spans="1:24" x14ac:dyDescent="0.25">
      <c r="A3199">
        <v>3799</v>
      </c>
      <c r="B3199" t="s">
        <v>7641</v>
      </c>
      <c r="C3199" t="s">
        <v>7642</v>
      </c>
      <c r="D3199" t="s">
        <v>241</v>
      </c>
      <c r="G3199" s="2">
        <v>41699</v>
      </c>
      <c r="H3199" s="2">
        <v>42004</v>
      </c>
      <c r="I3199" t="s">
        <v>226</v>
      </c>
      <c r="J3199" t="s">
        <v>211</v>
      </c>
      <c r="K3199" t="s">
        <v>7634</v>
      </c>
      <c r="L3199" t="s">
        <v>213</v>
      </c>
      <c r="O3199">
        <v>0</v>
      </c>
      <c r="Q3199" s="2"/>
      <c r="S3199">
        <v>0</v>
      </c>
      <c r="T3199" t="s">
        <v>213</v>
      </c>
      <c r="W3199" t="s">
        <v>214</v>
      </c>
      <c r="X3199">
        <v>0</v>
      </c>
    </row>
    <row r="3200" spans="1:24" x14ac:dyDescent="0.25">
      <c r="A3200">
        <v>3800</v>
      </c>
      <c r="B3200" t="s">
        <v>7643</v>
      </c>
      <c r="C3200" t="s">
        <v>7644</v>
      </c>
      <c r="D3200" t="s">
        <v>251</v>
      </c>
      <c r="G3200" s="2">
        <v>41699</v>
      </c>
      <c r="H3200" s="2">
        <v>42004</v>
      </c>
      <c r="I3200" t="s">
        <v>226</v>
      </c>
      <c r="J3200" t="s">
        <v>211</v>
      </c>
      <c r="K3200" t="s">
        <v>7645</v>
      </c>
      <c r="L3200" t="s">
        <v>213</v>
      </c>
      <c r="O3200">
        <v>0</v>
      </c>
      <c r="Q3200" s="2"/>
      <c r="S3200">
        <v>0</v>
      </c>
      <c r="T3200" t="s">
        <v>213</v>
      </c>
      <c r="W3200" t="s">
        <v>214</v>
      </c>
      <c r="X3200">
        <v>0</v>
      </c>
    </row>
    <row r="3201" spans="1:24" x14ac:dyDescent="0.25">
      <c r="A3201">
        <v>3801</v>
      </c>
      <c r="B3201" t="s">
        <v>7646</v>
      </c>
      <c r="C3201" t="s">
        <v>7647</v>
      </c>
      <c r="D3201" t="s">
        <v>245</v>
      </c>
      <c r="G3201" s="2">
        <v>41699</v>
      </c>
      <c r="H3201" s="2">
        <v>42004</v>
      </c>
      <c r="I3201" t="s">
        <v>226</v>
      </c>
      <c r="J3201" t="s">
        <v>211</v>
      </c>
      <c r="K3201" t="s">
        <v>7645</v>
      </c>
      <c r="L3201" t="s">
        <v>213</v>
      </c>
      <c r="O3201">
        <v>36</v>
      </c>
      <c r="Q3201" s="2"/>
      <c r="S3201">
        <v>0</v>
      </c>
      <c r="T3201" t="s">
        <v>213</v>
      </c>
      <c r="W3201" t="s">
        <v>214</v>
      </c>
      <c r="X3201">
        <v>0</v>
      </c>
    </row>
    <row r="3202" spans="1:24" x14ac:dyDescent="0.25">
      <c r="A3202">
        <v>3802</v>
      </c>
      <c r="B3202" t="s">
        <v>7648</v>
      </c>
      <c r="C3202" t="s">
        <v>7649</v>
      </c>
      <c r="D3202" t="s">
        <v>256</v>
      </c>
      <c r="G3202" s="2">
        <v>41699</v>
      </c>
      <c r="H3202" s="2">
        <v>42004</v>
      </c>
      <c r="I3202" t="s">
        <v>226</v>
      </c>
      <c r="J3202" t="s">
        <v>211</v>
      </c>
      <c r="K3202" t="s">
        <v>7645</v>
      </c>
      <c r="L3202" t="s">
        <v>213</v>
      </c>
      <c r="O3202">
        <v>0</v>
      </c>
      <c r="Q3202" s="2"/>
      <c r="S3202">
        <v>0</v>
      </c>
      <c r="T3202" t="s">
        <v>213</v>
      </c>
      <c r="W3202" t="s">
        <v>214</v>
      </c>
      <c r="X3202">
        <v>0</v>
      </c>
    </row>
    <row r="3203" spans="1:24" x14ac:dyDescent="0.25">
      <c r="A3203">
        <v>3803</v>
      </c>
      <c r="B3203" t="s">
        <v>7650</v>
      </c>
      <c r="C3203" t="s">
        <v>7651</v>
      </c>
      <c r="D3203" t="s">
        <v>210</v>
      </c>
      <c r="G3203" s="2">
        <v>41699</v>
      </c>
      <c r="H3203" s="2">
        <v>42004</v>
      </c>
      <c r="J3203" t="s">
        <v>211</v>
      </c>
      <c r="K3203" t="s">
        <v>7645</v>
      </c>
      <c r="L3203" t="s">
        <v>213</v>
      </c>
      <c r="O3203">
        <v>0</v>
      </c>
      <c r="Q3203" s="2"/>
      <c r="S3203">
        <v>0</v>
      </c>
      <c r="T3203" t="s">
        <v>213</v>
      </c>
      <c r="W3203" t="s">
        <v>214</v>
      </c>
      <c r="X3203">
        <v>0</v>
      </c>
    </row>
    <row r="3204" spans="1:24" x14ac:dyDescent="0.25">
      <c r="A3204">
        <v>3804</v>
      </c>
      <c r="B3204" t="s">
        <v>7652</v>
      </c>
      <c r="C3204" t="s">
        <v>7653</v>
      </c>
      <c r="D3204" t="s">
        <v>241</v>
      </c>
      <c r="G3204" s="2">
        <v>41699</v>
      </c>
      <c r="H3204" s="2">
        <v>42004</v>
      </c>
      <c r="I3204" t="s">
        <v>226</v>
      </c>
      <c r="J3204" t="s">
        <v>211</v>
      </c>
      <c r="K3204" t="s">
        <v>7645</v>
      </c>
      <c r="L3204" t="s">
        <v>213</v>
      </c>
      <c r="O3204">
        <v>0</v>
      </c>
      <c r="Q3204" s="2"/>
      <c r="S3204">
        <v>0</v>
      </c>
      <c r="T3204" t="s">
        <v>213</v>
      </c>
      <c r="W3204" t="s">
        <v>214</v>
      </c>
      <c r="X3204">
        <v>0</v>
      </c>
    </row>
    <row r="3205" spans="1:24" x14ac:dyDescent="0.25">
      <c r="A3205">
        <v>3805</v>
      </c>
      <c r="B3205" t="s">
        <v>7654</v>
      </c>
      <c r="C3205" t="s">
        <v>7655</v>
      </c>
      <c r="D3205" t="s">
        <v>251</v>
      </c>
      <c r="G3205" s="2">
        <v>41699</v>
      </c>
      <c r="H3205" s="2">
        <v>42004</v>
      </c>
      <c r="I3205" t="s">
        <v>226</v>
      </c>
      <c r="J3205" t="s">
        <v>211</v>
      </c>
      <c r="K3205" t="s">
        <v>7656</v>
      </c>
      <c r="L3205" t="s">
        <v>213</v>
      </c>
      <c r="O3205">
        <v>0</v>
      </c>
      <c r="Q3205" s="2"/>
      <c r="S3205">
        <v>0</v>
      </c>
      <c r="T3205" t="s">
        <v>213</v>
      </c>
      <c r="W3205" t="s">
        <v>214</v>
      </c>
      <c r="X3205">
        <v>0</v>
      </c>
    </row>
    <row r="3206" spans="1:24" x14ac:dyDescent="0.25">
      <c r="A3206">
        <v>3806</v>
      </c>
      <c r="B3206" t="s">
        <v>7657</v>
      </c>
      <c r="C3206" t="s">
        <v>7658</v>
      </c>
      <c r="D3206" t="s">
        <v>245</v>
      </c>
      <c r="G3206" s="2">
        <v>41699</v>
      </c>
      <c r="H3206" s="2">
        <v>42004</v>
      </c>
      <c r="I3206" t="s">
        <v>226</v>
      </c>
      <c r="J3206" t="s">
        <v>211</v>
      </c>
      <c r="K3206" t="s">
        <v>7656</v>
      </c>
      <c r="L3206" t="s">
        <v>213</v>
      </c>
      <c r="O3206">
        <v>6</v>
      </c>
      <c r="Q3206" s="2"/>
      <c r="S3206">
        <v>0</v>
      </c>
      <c r="T3206" t="s">
        <v>213</v>
      </c>
      <c r="W3206" t="s">
        <v>214</v>
      </c>
      <c r="X3206">
        <v>0</v>
      </c>
    </row>
    <row r="3207" spans="1:24" x14ac:dyDescent="0.25">
      <c r="A3207">
        <v>3807</v>
      </c>
      <c r="B3207" t="s">
        <v>7659</v>
      </c>
      <c r="C3207" t="s">
        <v>7660</v>
      </c>
      <c r="D3207" t="s">
        <v>256</v>
      </c>
      <c r="G3207" s="2">
        <v>41699</v>
      </c>
      <c r="H3207" s="2">
        <v>42004</v>
      </c>
      <c r="I3207" t="s">
        <v>226</v>
      </c>
      <c r="J3207" t="s">
        <v>211</v>
      </c>
      <c r="K3207" t="s">
        <v>7656</v>
      </c>
      <c r="L3207" t="s">
        <v>213</v>
      </c>
      <c r="O3207">
        <v>0</v>
      </c>
      <c r="Q3207" s="2"/>
      <c r="S3207">
        <v>0</v>
      </c>
      <c r="T3207" t="s">
        <v>213</v>
      </c>
      <c r="W3207" t="s">
        <v>214</v>
      </c>
      <c r="X3207">
        <v>0</v>
      </c>
    </row>
    <row r="3208" spans="1:24" x14ac:dyDescent="0.25">
      <c r="A3208">
        <v>3808</v>
      </c>
      <c r="B3208" t="s">
        <v>7661</v>
      </c>
      <c r="C3208" t="s">
        <v>7662</v>
      </c>
      <c r="D3208" t="s">
        <v>210</v>
      </c>
      <c r="G3208" s="2">
        <v>41699</v>
      </c>
      <c r="H3208" s="2">
        <v>42004</v>
      </c>
      <c r="J3208" t="s">
        <v>211</v>
      </c>
      <c r="K3208" t="s">
        <v>7656</v>
      </c>
      <c r="L3208" t="s">
        <v>213</v>
      </c>
      <c r="O3208">
        <v>0</v>
      </c>
      <c r="Q3208" s="2"/>
      <c r="S3208">
        <v>0</v>
      </c>
      <c r="T3208" t="s">
        <v>213</v>
      </c>
      <c r="W3208" t="s">
        <v>214</v>
      </c>
      <c r="X3208">
        <v>0</v>
      </c>
    </row>
    <row r="3209" spans="1:24" x14ac:dyDescent="0.25">
      <c r="A3209">
        <v>3809</v>
      </c>
      <c r="B3209" t="s">
        <v>7663</v>
      </c>
      <c r="C3209" t="s">
        <v>7664</v>
      </c>
      <c r="D3209" t="s">
        <v>241</v>
      </c>
      <c r="G3209" s="2">
        <v>41699</v>
      </c>
      <c r="H3209" s="2">
        <v>42004</v>
      </c>
      <c r="I3209" t="s">
        <v>226</v>
      </c>
      <c r="J3209" t="s">
        <v>211</v>
      </c>
      <c r="K3209" t="s">
        <v>7656</v>
      </c>
      <c r="L3209" t="s">
        <v>213</v>
      </c>
      <c r="O3209">
        <v>0</v>
      </c>
      <c r="Q3209" s="2"/>
      <c r="S3209">
        <v>0</v>
      </c>
      <c r="T3209" t="s">
        <v>213</v>
      </c>
      <c r="W3209" t="s">
        <v>214</v>
      </c>
      <c r="X3209">
        <v>0</v>
      </c>
    </row>
    <row r="3210" spans="1:24" x14ac:dyDescent="0.25">
      <c r="A3210">
        <v>3810</v>
      </c>
      <c r="B3210" t="s">
        <v>7665</v>
      </c>
      <c r="C3210" t="s">
        <v>7666</v>
      </c>
      <c r="D3210" t="s">
        <v>251</v>
      </c>
      <c r="G3210" s="2">
        <v>41699</v>
      </c>
      <c r="H3210" s="2">
        <v>42004</v>
      </c>
      <c r="I3210" t="s">
        <v>226</v>
      </c>
      <c r="J3210" t="s">
        <v>211</v>
      </c>
      <c r="K3210" t="s">
        <v>7667</v>
      </c>
      <c r="L3210" t="s">
        <v>213</v>
      </c>
      <c r="O3210">
        <v>0</v>
      </c>
      <c r="Q3210" s="2"/>
      <c r="S3210">
        <v>0</v>
      </c>
      <c r="T3210" t="s">
        <v>213</v>
      </c>
      <c r="W3210" t="s">
        <v>214</v>
      </c>
      <c r="X3210">
        <v>0</v>
      </c>
    </row>
    <row r="3211" spans="1:24" x14ac:dyDescent="0.25">
      <c r="A3211">
        <v>3811</v>
      </c>
      <c r="B3211" t="s">
        <v>7668</v>
      </c>
      <c r="C3211" t="s">
        <v>7669</v>
      </c>
      <c r="D3211" t="s">
        <v>245</v>
      </c>
      <c r="G3211" s="2">
        <v>41699</v>
      </c>
      <c r="H3211" s="2">
        <v>42004</v>
      </c>
      <c r="I3211" t="s">
        <v>226</v>
      </c>
      <c r="J3211" t="s">
        <v>211</v>
      </c>
      <c r="K3211" t="s">
        <v>7667</v>
      </c>
      <c r="L3211" t="s">
        <v>213</v>
      </c>
      <c r="O3211">
        <v>6149</v>
      </c>
      <c r="Q3211" s="2"/>
      <c r="S3211">
        <v>0</v>
      </c>
      <c r="T3211" t="s">
        <v>213</v>
      </c>
      <c r="W3211" t="s">
        <v>214</v>
      </c>
      <c r="X3211">
        <v>0</v>
      </c>
    </row>
    <row r="3212" spans="1:24" x14ac:dyDescent="0.25">
      <c r="A3212">
        <v>3812</v>
      </c>
      <c r="B3212" t="s">
        <v>7670</v>
      </c>
      <c r="C3212" t="s">
        <v>7671</v>
      </c>
      <c r="D3212" t="s">
        <v>256</v>
      </c>
      <c r="G3212" s="2">
        <v>41699</v>
      </c>
      <c r="H3212" s="2">
        <v>42004</v>
      </c>
      <c r="I3212" t="s">
        <v>226</v>
      </c>
      <c r="J3212" t="s">
        <v>211</v>
      </c>
      <c r="K3212" t="s">
        <v>7667</v>
      </c>
      <c r="L3212" t="s">
        <v>213</v>
      </c>
      <c r="O3212">
        <v>0</v>
      </c>
      <c r="Q3212" s="2"/>
      <c r="S3212">
        <v>0</v>
      </c>
      <c r="T3212" t="s">
        <v>213</v>
      </c>
      <c r="W3212" t="s">
        <v>214</v>
      </c>
      <c r="X3212">
        <v>0</v>
      </c>
    </row>
    <row r="3213" spans="1:24" x14ac:dyDescent="0.25">
      <c r="A3213">
        <v>3813</v>
      </c>
      <c r="B3213" t="s">
        <v>7672</v>
      </c>
      <c r="C3213" t="s">
        <v>7673</v>
      </c>
      <c r="D3213" t="s">
        <v>210</v>
      </c>
      <c r="G3213" s="2">
        <v>41699</v>
      </c>
      <c r="H3213" s="2">
        <v>42004</v>
      </c>
      <c r="J3213" t="s">
        <v>211</v>
      </c>
      <c r="K3213" t="s">
        <v>7667</v>
      </c>
      <c r="L3213" t="s">
        <v>213</v>
      </c>
      <c r="O3213">
        <v>0</v>
      </c>
      <c r="Q3213" s="2"/>
      <c r="S3213">
        <v>0</v>
      </c>
      <c r="T3213" t="s">
        <v>213</v>
      </c>
      <c r="W3213" t="s">
        <v>214</v>
      </c>
      <c r="X3213">
        <v>0</v>
      </c>
    </row>
    <row r="3214" spans="1:24" x14ac:dyDescent="0.25">
      <c r="A3214">
        <v>3814</v>
      </c>
      <c r="B3214" t="s">
        <v>7674</v>
      </c>
      <c r="C3214" t="s">
        <v>7675</v>
      </c>
      <c r="D3214" t="s">
        <v>241</v>
      </c>
      <c r="G3214" s="2">
        <v>41699</v>
      </c>
      <c r="H3214" s="2">
        <v>42004</v>
      </c>
      <c r="I3214" t="s">
        <v>226</v>
      </c>
      <c r="J3214" t="s">
        <v>211</v>
      </c>
      <c r="K3214" t="s">
        <v>7667</v>
      </c>
      <c r="L3214" t="s">
        <v>213</v>
      </c>
      <c r="O3214">
        <v>0</v>
      </c>
      <c r="Q3214" s="2"/>
      <c r="S3214">
        <v>0</v>
      </c>
      <c r="T3214" t="s">
        <v>213</v>
      </c>
      <c r="W3214" t="s">
        <v>214</v>
      </c>
      <c r="X3214">
        <v>0</v>
      </c>
    </row>
    <row r="3215" spans="1:24" x14ac:dyDescent="0.25">
      <c r="A3215">
        <v>3815</v>
      </c>
      <c r="B3215" t="s">
        <v>7676</v>
      </c>
      <c r="C3215" t="s">
        <v>7677</v>
      </c>
      <c r="D3215" t="s">
        <v>251</v>
      </c>
      <c r="G3215" s="2">
        <v>41699</v>
      </c>
      <c r="H3215" s="2">
        <v>42004</v>
      </c>
      <c r="I3215" t="s">
        <v>226</v>
      </c>
      <c r="J3215" t="s">
        <v>211</v>
      </c>
      <c r="K3215" t="s">
        <v>7678</v>
      </c>
      <c r="L3215" t="s">
        <v>213</v>
      </c>
      <c r="O3215">
        <v>0</v>
      </c>
      <c r="Q3215" s="2"/>
      <c r="S3215">
        <v>0</v>
      </c>
      <c r="T3215" t="s">
        <v>213</v>
      </c>
      <c r="W3215" t="s">
        <v>214</v>
      </c>
      <c r="X3215">
        <v>0</v>
      </c>
    </row>
    <row r="3216" spans="1:24" x14ac:dyDescent="0.25">
      <c r="A3216">
        <v>3816</v>
      </c>
      <c r="B3216" t="s">
        <v>7679</v>
      </c>
      <c r="C3216" t="s">
        <v>7680</v>
      </c>
      <c r="D3216" t="s">
        <v>245</v>
      </c>
      <c r="G3216" s="2">
        <v>41699</v>
      </c>
      <c r="H3216" s="2">
        <v>42004</v>
      </c>
      <c r="I3216" t="s">
        <v>226</v>
      </c>
      <c r="J3216" t="s">
        <v>211</v>
      </c>
      <c r="K3216" t="s">
        <v>7678</v>
      </c>
      <c r="L3216" t="s">
        <v>213</v>
      </c>
      <c r="O3216">
        <v>38</v>
      </c>
      <c r="Q3216" s="2"/>
      <c r="S3216">
        <v>0</v>
      </c>
      <c r="T3216" t="s">
        <v>213</v>
      </c>
      <c r="W3216" t="s">
        <v>214</v>
      </c>
      <c r="X3216">
        <v>0</v>
      </c>
    </row>
    <row r="3217" spans="1:24" x14ac:dyDescent="0.25">
      <c r="A3217">
        <v>3817</v>
      </c>
      <c r="B3217" t="s">
        <v>7681</v>
      </c>
      <c r="C3217" t="s">
        <v>7682</v>
      </c>
      <c r="D3217" t="s">
        <v>256</v>
      </c>
      <c r="G3217" s="2">
        <v>41699</v>
      </c>
      <c r="H3217" s="2">
        <v>42004</v>
      </c>
      <c r="I3217" t="s">
        <v>226</v>
      </c>
      <c r="J3217" t="s">
        <v>211</v>
      </c>
      <c r="K3217" t="s">
        <v>7678</v>
      </c>
      <c r="L3217" t="s">
        <v>213</v>
      </c>
      <c r="O3217">
        <v>0</v>
      </c>
      <c r="Q3217" s="2"/>
      <c r="S3217">
        <v>0</v>
      </c>
      <c r="T3217" t="s">
        <v>213</v>
      </c>
      <c r="W3217" t="s">
        <v>214</v>
      </c>
      <c r="X3217">
        <v>0</v>
      </c>
    </row>
    <row r="3218" spans="1:24" x14ac:dyDescent="0.25">
      <c r="A3218">
        <v>3818</v>
      </c>
      <c r="B3218" t="s">
        <v>7683</v>
      </c>
      <c r="C3218" t="s">
        <v>7684</v>
      </c>
      <c r="D3218" t="s">
        <v>210</v>
      </c>
      <c r="G3218" s="2">
        <v>41699</v>
      </c>
      <c r="H3218" s="2">
        <v>42004</v>
      </c>
      <c r="J3218" t="s">
        <v>211</v>
      </c>
      <c r="K3218" t="s">
        <v>7678</v>
      </c>
      <c r="L3218" t="s">
        <v>213</v>
      </c>
      <c r="O3218">
        <v>0</v>
      </c>
      <c r="Q3218" s="2"/>
      <c r="S3218">
        <v>0</v>
      </c>
      <c r="T3218" t="s">
        <v>213</v>
      </c>
      <c r="W3218" t="s">
        <v>214</v>
      </c>
      <c r="X3218">
        <v>0</v>
      </c>
    </row>
    <row r="3219" spans="1:24" x14ac:dyDescent="0.25">
      <c r="A3219">
        <v>3819</v>
      </c>
      <c r="B3219" t="s">
        <v>7685</v>
      </c>
      <c r="C3219" t="s">
        <v>7686</v>
      </c>
      <c r="D3219" t="s">
        <v>241</v>
      </c>
      <c r="G3219" s="2">
        <v>41699</v>
      </c>
      <c r="H3219" s="2">
        <v>42004</v>
      </c>
      <c r="I3219" t="s">
        <v>226</v>
      </c>
      <c r="J3219" t="s">
        <v>211</v>
      </c>
      <c r="K3219" t="s">
        <v>7678</v>
      </c>
      <c r="L3219" t="s">
        <v>213</v>
      </c>
      <c r="O3219">
        <v>0</v>
      </c>
      <c r="Q3219" s="2"/>
      <c r="S3219">
        <v>0</v>
      </c>
      <c r="T3219" t="s">
        <v>213</v>
      </c>
      <c r="W3219" t="s">
        <v>214</v>
      </c>
      <c r="X3219">
        <v>0</v>
      </c>
    </row>
    <row r="3220" spans="1:24" x14ac:dyDescent="0.25">
      <c r="A3220">
        <v>3820</v>
      </c>
      <c r="B3220" t="s">
        <v>7687</v>
      </c>
      <c r="C3220" t="s">
        <v>7688</v>
      </c>
      <c r="D3220" t="s">
        <v>251</v>
      </c>
      <c r="G3220" s="2">
        <v>41699</v>
      </c>
      <c r="H3220" s="2">
        <v>42004</v>
      </c>
      <c r="I3220" t="s">
        <v>226</v>
      </c>
      <c r="J3220" t="s">
        <v>211</v>
      </c>
      <c r="K3220" t="s">
        <v>7689</v>
      </c>
      <c r="L3220" t="s">
        <v>213</v>
      </c>
      <c r="O3220">
        <v>0</v>
      </c>
      <c r="Q3220" s="2"/>
      <c r="S3220">
        <v>0</v>
      </c>
      <c r="T3220" t="s">
        <v>213</v>
      </c>
      <c r="W3220" t="s">
        <v>214</v>
      </c>
      <c r="X3220">
        <v>0</v>
      </c>
    </row>
    <row r="3221" spans="1:24" x14ac:dyDescent="0.25">
      <c r="A3221">
        <v>3821</v>
      </c>
      <c r="B3221" t="s">
        <v>7690</v>
      </c>
      <c r="C3221" t="s">
        <v>7691</v>
      </c>
      <c r="D3221" t="s">
        <v>245</v>
      </c>
      <c r="G3221" s="2">
        <v>41699</v>
      </c>
      <c r="H3221" s="2">
        <v>42004</v>
      </c>
      <c r="I3221" t="s">
        <v>226</v>
      </c>
      <c r="J3221" t="s">
        <v>211</v>
      </c>
      <c r="K3221" t="s">
        <v>7689</v>
      </c>
      <c r="L3221" t="s">
        <v>213</v>
      </c>
      <c r="O3221">
        <v>36</v>
      </c>
      <c r="Q3221" s="2"/>
      <c r="S3221">
        <v>0</v>
      </c>
      <c r="T3221" t="s">
        <v>213</v>
      </c>
      <c r="W3221" t="s">
        <v>214</v>
      </c>
      <c r="X3221">
        <v>0</v>
      </c>
    </row>
    <row r="3222" spans="1:24" x14ac:dyDescent="0.25">
      <c r="A3222">
        <v>3822</v>
      </c>
      <c r="B3222" t="s">
        <v>7692</v>
      </c>
      <c r="C3222" t="s">
        <v>7693</v>
      </c>
      <c r="D3222" t="s">
        <v>256</v>
      </c>
      <c r="G3222" s="2">
        <v>41699</v>
      </c>
      <c r="H3222" s="2">
        <v>42004</v>
      </c>
      <c r="I3222" t="s">
        <v>226</v>
      </c>
      <c r="J3222" t="s">
        <v>211</v>
      </c>
      <c r="K3222" t="s">
        <v>7689</v>
      </c>
      <c r="L3222" t="s">
        <v>213</v>
      </c>
      <c r="O3222">
        <v>0</v>
      </c>
      <c r="Q3222" s="2"/>
      <c r="S3222">
        <v>0</v>
      </c>
      <c r="T3222" t="s">
        <v>213</v>
      </c>
      <c r="W3222" t="s">
        <v>214</v>
      </c>
      <c r="X3222">
        <v>0</v>
      </c>
    </row>
    <row r="3223" spans="1:24" x14ac:dyDescent="0.25">
      <c r="A3223">
        <v>3823</v>
      </c>
      <c r="B3223" t="s">
        <v>7694</v>
      </c>
      <c r="C3223" t="s">
        <v>7695</v>
      </c>
      <c r="D3223" t="s">
        <v>210</v>
      </c>
      <c r="G3223" s="2">
        <v>41699</v>
      </c>
      <c r="H3223" s="2">
        <v>42004</v>
      </c>
      <c r="J3223" t="s">
        <v>211</v>
      </c>
      <c r="K3223" t="s">
        <v>7689</v>
      </c>
      <c r="L3223" t="s">
        <v>213</v>
      </c>
      <c r="O3223">
        <v>0</v>
      </c>
      <c r="Q3223" s="2"/>
      <c r="S3223">
        <v>0</v>
      </c>
      <c r="T3223" t="s">
        <v>213</v>
      </c>
      <c r="W3223" t="s">
        <v>214</v>
      </c>
      <c r="X3223">
        <v>0</v>
      </c>
    </row>
    <row r="3224" spans="1:24" x14ac:dyDescent="0.25">
      <c r="A3224">
        <v>3824</v>
      </c>
      <c r="B3224" t="s">
        <v>7696</v>
      </c>
      <c r="C3224" t="s">
        <v>7697</v>
      </c>
      <c r="D3224" t="s">
        <v>241</v>
      </c>
      <c r="G3224" s="2">
        <v>41699</v>
      </c>
      <c r="H3224" s="2">
        <v>42004</v>
      </c>
      <c r="I3224" t="s">
        <v>226</v>
      </c>
      <c r="J3224" t="s">
        <v>211</v>
      </c>
      <c r="K3224" t="s">
        <v>7689</v>
      </c>
      <c r="L3224" t="s">
        <v>213</v>
      </c>
      <c r="O3224">
        <v>0</v>
      </c>
      <c r="Q3224" s="2"/>
      <c r="S3224">
        <v>0</v>
      </c>
      <c r="T3224" t="s">
        <v>213</v>
      </c>
      <c r="W3224" t="s">
        <v>214</v>
      </c>
      <c r="X3224">
        <v>0</v>
      </c>
    </row>
    <row r="3225" spans="1:24" x14ac:dyDescent="0.25">
      <c r="A3225">
        <v>3825</v>
      </c>
      <c r="B3225" t="s">
        <v>7698</v>
      </c>
      <c r="C3225" t="s">
        <v>7699</v>
      </c>
      <c r="D3225" t="s">
        <v>412</v>
      </c>
      <c r="E3225" t="s">
        <v>7700</v>
      </c>
      <c r="G3225" s="2">
        <v>35499</v>
      </c>
      <c r="H3225" s="2"/>
      <c r="J3225" t="s">
        <v>211</v>
      </c>
      <c r="K3225" t="s">
        <v>6087</v>
      </c>
      <c r="L3225" t="s">
        <v>213</v>
      </c>
      <c r="O3225">
        <v>3534</v>
      </c>
      <c r="Q3225" s="2"/>
      <c r="S3225">
        <v>0</v>
      </c>
      <c r="T3225" t="s">
        <v>213</v>
      </c>
      <c r="W3225" t="s">
        <v>455</v>
      </c>
      <c r="X3225">
        <v>0</v>
      </c>
    </row>
    <row r="3226" spans="1:24" x14ac:dyDescent="0.25">
      <c r="A3226">
        <v>3826</v>
      </c>
      <c r="B3226" t="s">
        <v>7701</v>
      </c>
      <c r="C3226" t="s">
        <v>7702</v>
      </c>
      <c r="D3226" t="s">
        <v>412</v>
      </c>
      <c r="G3226" s="2">
        <v>35499</v>
      </c>
      <c r="H3226" s="2"/>
      <c r="J3226" t="s">
        <v>211</v>
      </c>
      <c r="K3226" t="s">
        <v>4123</v>
      </c>
      <c r="L3226" t="s">
        <v>213</v>
      </c>
      <c r="O3226">
        <v>3534</v>
      </c>
      <c r="Q3226" s="2"/>
      <c r="S3226">
        <v>0</v>
      </c>
      <c r="T3226" t="s">
        <v>213</v>
      </c>
      <c r="W3226" t="s">
        <v>455</v>
      </c>
      <c r="X3226">
        <v>0</v>
      </c>
    </row>
    <row r="3227" spans="1:24" x14ac:dyDescent="0.25">
      <c r="A3227">
        <v>3866</v>
      </c>
      <c r="B3227" t="s">
        <v>7703</v>
      </c>
      <c r="C3227" t="s">
        <v>7704</v>
      </c>
      <c r="D3227" t="s">
        <v>6406</v>
      </c>
      <c r="F3227" t="s">
        <v>6413</v>
      </c>
      <c r="G3227" s="2">
        <v>35499</v>
      </c>
      <c r="H3227" s="2"/>
      <c r="J3227" t="s">
        <v>211</v>
      </c>
      <c r="K3227" t="s">
        <v>968</v>
      </c>
      <c r="L3227" t="s">
        <v>213</v>
      </c>
      <c r="O3227">
        <v>2622</v>
      </c>
      <c r="Q3227" s="2"/>
      <c r="S3227">
        <v>3835</v>
      </c>
      <c r="T3227" t="s">
        <v>213</v>
      </c>
      <c r="W3227" t="s">
        <v>214</v>
      </c>
      <c r="X3227">
        <v>0</v>
      </c>
    </row>
    <row r="3228" spans="1:24" x14ac:dyDescent="0.25">
      <c r="A3228">
        <v>2065</v>
      </c>
      <c r="B3228" t="s">
        <v>7705</v>
      </c>
      <c r="C3228" t="s">
        <v>7706</v>
      </c>
      <c r="D3228" t="s">
        <v>241</v>
      </c>
      <c r="G3228" s="2">
        <v>37165</v>
      </c>
      <c r="H3228" s="2">
        <v>41759</v>
      </c>
      <c r="I3228" t="s">
        <v>226</v>
      </c>
      <c r="J3228" t="s">
        <v>211</v>
      </c>
      <c r="K3228" t="s">
        <v>4657</v>
      </c>
      <c r="L3228" t="s">
        <v>213</v>
      </c>
      <c r="M3228" t="s">
        <v>1241</v>
      </c>
      <c r="O3228">
        <v>0</v>
      </c>
      <c r="Q3228" s="2"/>
      <c r="S3228">
        <v>0</v>
      </c>
      <c r="T3228" t="s">
        <v>213</v>
      </c>
      <c r="W3228" t="s">
        <v>214</v>
      </c>
      <c r="X3228">
        <v>0</v>
      </c>
    </row>
    <row r="3229" spans="1:24" x14ac:dyDescent="0.25">
      <c r="A3229">
        <v>3871</v>
      </c>
      <c r="B3229" t="s">
        <v>7707</v>
      </c>
      <c r="C3229" t="s">
        <v>7708</v>
      </c>
      <c r="D3229" t="s">
        <v>343</v>
      </c>
      <c r="F3229" t="s">
        <v>7709</v>
      </c>
      <c r="G3229" s="2">
        <v>41060</v>
      </c>
      <c r="H3229" s="2"/>
      <c r="J3229" t="s">
        <v>2278</v>
      </c>
      <c r="K3229" t="s">
        <v>968</v>
      </c>
      <c r="L3229" t="s">
        <v>213</v>
      </c>
      <c r="M3229" t="s">
        <v>7710</v>
      </c>
      <c r="O3229">
        <v>0</v>
      </c>
      <c r="Q3229" s="2"/>
      <c r="S3229">
        <v>0</v>
      </c>
      <c r="T3229" t="s">
        <v>900</v>
      </c>
      <c r="U3229" t="s">
        <v>16025</v>
      </c>
      <c r="V3229" t="s">
        <v>16032</v>
      </c>
      <c r="W3229" t="s">
        <v>455</v>
      </c>
      <c r="X3229">
        <v>0</v>
      </c>
    </row>
    <row r="3230" spans="1:24" x14ac:dyDescent="0.25">
      <c r="A3230">
        <v>3872</v>
      </c>
      <c r="B3230" t="s">
        <v>7711</v>
      </c>
      <c r="C3230" t="s">
        <v>7712</v>
      </c>
      <c r="D3230" t="s">
        <v>6406</v>
      </c>
      <c r="F3230" t="s">
        <v>6410</v>
      </c>
      <c r="G3230" s="2">
        <v>41061</v>
      </c>
      <c r="H3230" s="2"/>
      <c r="J3230" t="s">
        <v>2278</v>
      </c>
      <c r="K3230" t="s">
        <v>968</v>
      </c>
      <c r="L3230" t="s">
        <v>213</v>
      </c>
      <c r="O3230">
        <v>3871</v>
      </c>
      <c r="Q3230" s="2"/>
      <c r="S3230">
        <v>6772</v>
      </c>
      <c r="T3230" t="s">
        <v>213</v>
      </c>
      <c r="W3230" t="s">
        <v>6345</v>
      </c>
      <c r="X3230">
        <v>0</v>
      </c>
    </row>
    <row r="3231" spans="1:24" x14ac:dyDescent="0.25">
      <c r="A3231">
        <v>3873</v>
      </c>
      <c r="B3231" t="s">
        <v>7713</v>
      </c>
      <c r="C3231" t="s">
        <v>7714</v>
      </c>
      <c r="D3231" t="s">
        <v>6406</v>
      </c>
      <c r="F3231" t="s">
        <v>6407</v>
      </c>
      <c r="G3231" s="2">
        <v>41061</v>
      </c>
      <c r="H3231" s="2"/>
      <c r="J3231" t="s">
        <v>2278</v>
      </c>
      <c r="K3231" t="s">
        <v>968</v>
      </c>
      <c r="L3231" t="s">
        <v>213</v>
      </c>
      <c r="O3231">
        <v>3871</v>
      </c>
      <c r="Q3231" s="2"/>
      <c r="S3231">
        <v>6773</v>
      </c>
      <c r="T3231" t="s">
        <v>213</v>
      </c>
      <c r="W3231" t="s">
        <v>59</v>
      </c>
      <c r="X3231">
        <v>0</v>
      </c>
    </row>
    <row r="3232" spans="1:24" x14ac:dyDescent="0.25">
      <c r="A3232">
        <v>3874</v>
      </c>
      <c r="B3232" t="s">
        <v>7715</v>
      </c>
      <c r="C3232" t="s">
        <v>7716</v>
      </c>
      <c r="D3232" t="s">
        <v>6406</v>
      </c>
      <c r="F3232" t="s">
        <v>6413</v>
      </c>
      <c r="G3232" s="2">
        <v>41061</v>
      </c>
      <c r="H3232" s="2"/>
      <c r="J3232" t="s">
        <v>211</v>
      </c>
      <c r="K3232" t="s">
        <v>968</v>
      </c>
      <c r="L3232" t="s">
        <v>213</v>
      </c>
      <c r="O3232">
        <v>3871</v>
      </c>
      <c r="Q3232" s="2"/>
      <c r="S3232">
        <v>3835</v>
      </c>
      <c r="T3232" t="s">
        <v>213</v>
      </c>
      <c r="W3232" t="s">
        <v>214</v>
      </c>
      <c r="X3232">
        <v>0</v>
      </c>
    </row>
    <row r="3233" spans="1:24" x14ac:dyDescent="0.25">
      <c r="A3233">
        <v>3875</v>
      </c>
      <c r="B3233" t="s">
        <v>7717</v>
      </c>
      <c r="C3233" t="s">
        <v>7718</v>
      </c>
      <c r="D3233" t="s">
        <v>6406</v>
      </c>
      <c r="F3233" t="s">
        <v>6410</v>
      </c>
      <c r="G3233" s="2">
        <v>41366</v>
      </c>
      <c r="H3233" s="2"/>
      <c r="J3233" t="s">
        <v>2278</v>
      </c>
      <c r="K3233" t="s">
        <v>968</v>
      </c>
      <c r="L3233" t="s">
        <v>213</v>
      </c>
      <c r="O3233">
        <v>3392</v>
      </c>
      <c r="Q3233" s="2">
        <v>41361</v>
      </c>
      <c r="S3233">
        <v>6772</v>
      </c>
      <c r="T3233" t="s">
        <v>213</v>
      </c>
      <c r="W3233" t="s">
        <v>6345</v>
      </c>
      <c r="X3233">
        <v>0</v>
      </c>
    </row>
    <row r="3234" spans="1:24" x14ac:dyDescent="0.25">
      <c r="A3234">
        <v>3876</v>
      </c>
      <c r="B3234" t="s">
        <v>7719</v>
      </c>
      <c r="C3234" t="s">
        <v>7720</v>
      </c>
      <c r="D3234" t="s">
        <v>6406</v>
      </c>
      <c r="F3234" t="s">
        <v>6407</v>
      </c>
      <c r="G3234" s="2">
        <v>41366</v>
      </c>
      <c r="H3234" s="2"/>
      <c r="J3234" t="s">
        <v>2278</v>
      </c>
      <c r="K3234" t="s">
        <v>968</v>
      </c>
      <c r="L3234" t="s">
        <v>213</v>
      </c>
      <c r="O3234">
        <v>3392</v>
      </c>
      <c r="Q3234" s="2"/>
      <c r="S3234">
        <v>6773</v>
      </c>
      <c r="T3234" t="s">
        <v>213</v>
      </c>
      <c r="W3234" t="s">
        <v>59</v>
      </c>
      <c r="X3234">
        <v>0</v>
      </c>
    </row>
    <row r="3235" spans="1:24" x14ac:dyDescent="0.25">
      <c r="A3235">
        <v>3881</v>
      </c>
      <c r="B3235" t="s">
        <v>7721</v>
      </c>
      <c r="C3235" t="s">
        <v>7722</v>
      </c>
      <c r="D3235" t="s">
        <v>245</v>
      </c>
      <c r="G3235" s="2">
        <v>33352</v>
      </c>
      <c r="H3235" s="2">
        <v>39994</v>
      </c>
      <c r="I3235" t="s">
        <v>226</v>
      </c>
      <c r="J3235" t="s">
        <v>211</v>
      </c>
      <c r="K3235" t="s">
        <v>7723</v>
      </c>
      <c r="L3235" t="s">
        <v>213</v>
      </c>
      <c r="O3235">
        <v>6</v>
      </c>
      <c r="Q3235" s="2"/>
      <c r="S3235">
        <v>0</v>
      </c>
      <c r="T3235" t="s">
        <v>213</v>
      </c>
      <c r="W3235" t="s">
        <v>214</v>
      </c>
      <c r="X3235">
        <v>0</v>
      </c>
    </row>
    <row r="3236" spans="1:24" x14ac:dyDescent="0.25">
      <c r="A3236">
        <v>3981</v>
      </c>
      <c r="B3236" t="s">
        <v>7724</v>
      </c>
      <c r="C3236" t="s">
        <v>7725</v>
      </c>
      <c r="D3236" t="s">
        <v>210</v>
      </c>
      <c r="G3236" s="2">
        <v>41885</v>
      </c>
      <c r="H3236" s="2">
        <v>43951</v>
      </c>
      <c r="J3236" t="s">
        <v>211</v>
      </c>
      <c r="K3236" t="s">
        <v>7726</v>
      </c>
      <c r="L3236" t="s">
        <v>213</v>
      </c>
      <c r="O3236">
        <v>0</v>
      </c>
      <c r="Q3236" s="2"/>
      <c r="S3236">
        <v>0</v>
      </c>
      <c r="T3236" t="s">
        <v>213</v>
      </c>
      <c r="W3236" t="s">
        <v>214</v>
      </c>
      <c r="X3236">
        <v>0</v>
      </c>
    </row>
    <row r="3237" spans="1:24" x14ac:dyDescent="0.25">
      <c r="A3237">
        <v>3982</v>
      </c>
      <c r="B3237" t="s">
        <v>7727</v>
      </c>
      <c r="C3237" t="s">
        <v>7728</v>
      </c>
      <c r="D3237" t="s">
        <v>241</v>
      </c>
      <c r="G3237" s="2">
        <v>41885</v>
      </c>
      <c r="H3237" s="2">
        <v>43951</v>
      </c>
      <c r="I3237" t="s">
        <v>226</v>
      </c>
      <c r="J3237" t="s">
        <v>211</v>
      </c>
      <c r="K3237" t="s">
        <v>7726</v>
      </c>
      <c r="L3237" t="s">
        <v>213</v>
      </c>
      <c r="O3237">
        <v>0</v>
      </c>
      <c r="Q3237" s="2"/>
      <c r="S3237">
        <v>0</v>
      </c>
      <c r="T3237" t="s">
        <v>213</v>
      </c>
      <c r="W3237" t="s">
        <v>214</v>
      </c>
      <c r="X3237">
        <v>0</v>
      </c>
    </row>
    <row r="3238" spans="1:24" x14ac:dyDescent="0.25">
      <c r="A3238">
        <v>3988</v>
      </c>
      <c r="B3238" t="s">
        <v>7729</v>
      </c>
      <c r="C3238" t="s">
        <v>7730</v>
      </c>
      <c r="D3238" t="s">
        <v>256</v>
      </c>
      <c r="G3238" s="2">
        <v>41885</v>
      </c>
      <c r="H3238" s="2">
        <v>42643</v>
      </c>
      <c r="I3238" t="s">
        <v>226</v>
      </c>
      <c r="J3238" t="s">
        <v>211</v>
      </c>
      <c r="K3238" t="s">
        <v>7731</v>
      </c>
      <c r="L3238" t="s">
        <v>213</v>
      </c>
      <c r="O3238">
        <v>0</v>
      </c>
      <c r="Q3238" s="2"/>
      <c r="S3238">
        <v>0</v>
      </c>
      <c r="T3238" t="s">
        <v>213</v>
      </c>
      <c r="W3238" t="s">
        <v>214</v>
      </c>
      <c r="X3238">
        <v>0</v>
      </c>
    </row>
    <row r="3239" spans="1:24" x14ac:dyDescent="0.25">
      <c r="A3239">
        <v>3989</v>
      </c>
      <c r="B3239" t="s">
        <v>7732</v>
      </c>
      <c r="C3239" t="s">
        <v>7733</v>
      </c>
      <c r="D3239" t="s">
        <v>210</v>
      </c>
      <c r="G3239" s="2">
        <v>41885</v>
      </c>
      <c r="H3239" s="2">
        <v>42643</v>
      </c>
      <c r="J3239" t="s">
        <v>211</v>
      </c>
      <c r="K3239" t="s">
        <v>7731</v>
      </c>
      <c r="L3239" t="s">
        <v>213</v>
      </c>
      <c r="O3239">
        <v>0</v>
      </c>
      <c r="Q3239" s="2"/>
      <c r="S3239">
        <v>0</v>
      </c>
      <c r="T3239" t="s">
        <v>213</v>
      </c>
      <c r="W3239" t="s">
        <v>214</v>
      </c>
      <c r="X3239">
        <v>0</v>
      </c>
    </row>
    <row r="3240" spans="1:24" x14ac:dyDescent="0.25">
      <c r="A3240">
        <v>3990</v>
      </c>
      <c r="B3240" t="s">
        <v>7734</v>
      </c>
      <c r="C3240" t="s">
        <v>7735</v>
      </c>
      <c r="D3240" t="s">
        <v>241</v>
      </c>
      <c r="G3240" s="2">
        <v>41885</v>
      </c>
      <c r="H3240" s="2">
        <v>42643</v>
      </c>
      <c r="I3240" t="s">
        <v>226</v>
      </c>
      <c r="J3240" t="s">
        <v>211</v>
      </c>
      <c r="K3240" t="s">
        <v>7731</v>
      </c>
      <c r="L3240" t="s">
        <v>213</v>
      </c>
      <c r="O3240">
        <v>0</v>
      </c>
      <c r="Q3240" s="2"/>
      <c r="S3240">
        <v>0</v>
      </c>
      <c r="T3240" t="s">
        <v>213</v>
      </c>
      <c r="W3240" t="s">
        <v>214</v>
      </c>
      <c r="X3240">
        <v>0</v>
      </c>
    </row>
    <row r="3241" spans="1:24" x14ac:dyDescent="0.25">
      <c r="A3241">
        <v>3978</v>
      </c>
      <c r="B3241" t="s">
        <v>7736</v>
      </c>
      <c r="C3241" t="s">
        <v>7737</v>
      </c>
      <c r="D3241" t="s">
        <v>251</v>
      </c>
      <c r="G3241" s="2">
        <v>41885</v>
      </c>
      <c r="H3241" s="2">
        <v>43951</v>
      </c>
      <c r="I3241" t="s">
        <v>226</v>
      </c>
      <c r="J3241" t="s">
        <v>211</v>
      </c>
      <c r="K3241" t="s">
        <v>7726</v>
      </c>
      <c r="L3241" t="s">
        <v>213</v>
      </c>
      <c r="O3241">
        <v>0</v>
      </c>
      <c r="Q3241" s="2"/>
      <c r="S3241">
        <v>0</v>
      </c>
      <c r="T3241" t="s">
        <v>213</v>
      </c>
      <c r="W3241" t="s">
        <v>214</v>
      </c>
      <c r="X3241">
        <v>0</v>
      </c>
    </row>
    <row r="3242" spans="1:24" x14ac:dyDescent="0.25">
      <c r="A3242">
        <v>3979</v>
      </c>
      <c r="B3242" t="s">
        <v>7738</v>
      </c>
      <c r="C3242" t="s">
        <v>7739</v>
      </c>
      <c r="D3242" t="s">
        <v>245</v>
      </c>
      <c r="G3242" s="2">
        <v>41885</v>
      </c>
      <c r="H3242" s="2">
        <v>43951</v>
      </c>
      <c r="I3242" t="s">
        <v>226</v>
      </c>
      <c r="J3242" t="s">
        <v>211</v>
      </c>
      <c r="K3242" t="s">
        <v>7726</v>
      </c>
      <c r="L3242" t="s">
        <v>213</v>
      </c>
      <c r="O3242">
        <v>1464</v>
      </c>
      <c r="Q3242" s="2"/>
      <c r="S3242">
        <v>0</v>
      </c>
      <c r="T3242" t="s">
        <v>213</v>
      </c>
      <c r="W3242" t="s">
        <v>214</v>
      </c>
      <c r="X3242">
        <v>0</v>
      </c>
    </row>
    <row r="3243" spans="1:24" x14ac:dyDescent="0.25">
      <c r="A3243">
        <v>3980</v>
      </c>
      <c r="B3243" t="s">
        <v>7740</v>
      </c>
      <c r="C3243" t="s">
        <v>7741</v>
      </c>
      <c r="D3243" t="s">
        <v>256</v>
      </c>
      <c r="G3243" s="2">
        <v>41885</v>
      </c>
      <c r="H3243" s="2">
        <v>43951</v>
      </c>
      <c r="I3243" t="s">
        <v>226</v>
      </c>
      <c r="J3243" t="s">
        <v>211</v>
      </c>
      <c r="K3243" t="s">
        <v>7726</v>
      </c>
      <c r="L3243" t="s">
        <v>213</v>
      </c>
      <c r="O3243">
        <v>0</v>
      </c>
      <c r="Q3243" s="2"/>
      <c r="S3243">
        <v>0</v>
      </c>
      <c r="T3243" t="s">
        <v>213</v>
      </c>
      <c r="W3243" t="s">
        <v>214</v>
      </c>
      <c r="X3243">
        <v>0</v>
      </c>
    </row>
    <row r="3244" spans="1:24" x14ac:dyDescent="0.25">
      <c r="A3244">
        <v>3991</v>
      </c>
      <c r="B3244" t="s">
        <v>7742</v>
      </c>
      <c r="C3244" t="s">
        <v>7743</v>
      </c>
      <c r="D3244" t="s">
        <v>251</v>
      </c>
      <c r="G3244" s="2">
        <v>41885</v>
      </c>
      <c r="H3244" s="2">
        <v>42643</v>
      </c>
      <c r="I3244" t="s">
        <v>226</v>
      </c>
      <c r="J3244" t="s">
        <v>211</v>
      </c>
      <c r="K3244" t="s">
        <v>7731</v>
      </c>
      <c r="L3244" t="s">
        <v>213</v>
      </c>
      <c r="O3244">
        <v>0</v>
      </c>
      <c r="Q3244" s="2"/>
      <c r="S3244">
        <v>0</v>
      </c>
      <c r="T3244" t="s">
        <v>213</v>
      </c>
      <c r="W3244" t="s">
        <v>214</v>
      </c>
      <c r="X3244">
        <v>0</v>
      </c>
    </row>
    <row r="3245" spans="1:24" x14ac:dyDescent="0.25">
      <c r="A3245">
        <v>3992</v>
      </c>
      <c r="B3245" t="s">
        <v>7744</v>
      </c>
      <c r="C3245" t="s">
        <v>7745</v>
      </c>
      <c r="D3245" t="s">
        <v>245</v>
      </c>
      <c r="G3245" s="2">
        <v>41885</v>
      </c>
      <c r="H3245" s="2">
        <v>42643</v>
      </c>
      <c r="I3245" t="s">
        <v>226</v>
      </c>
      <c r="J3245" t="s">
        <v>211</v>
      </c>
      <c r="K3245" t="s">
        <v>7731</v>
      </c>
      <c r="L3245" t="s">
        <v>213</v>
      </c>
      <c r="O3245">
        <v>33</v>
      </c>
      <c r="Q3245" s="2"/>
      <c r="S3245">
        <v>0</v>
      </c>
      <c r="T3245" t="s">
        <v>213</v>
      </c>
      <c r="W3245" t="s">
        <v>214</v>
      </c>
      <c r="X3245">
        <v>0</v>
      </c>
    </row>
    <row r="3246" spans="1:24" x14ac:dyDescent="0.25">
      <c r="A3246">
        <v>4013</v>
      </c>
      <c r="B3246" t="s">
        <v>7746</v>
      </c>
      <c r="C3246" t="s">
        <v>7747</v>
      </c>
      <c r="D3246" t="s">
        <v>210</v>
      </c>
      <c r="G3246" s="2">
        <v>41885</v>
      </c>
      <c r="H3246" s="2">
        <v>42035</v>
      </c>
      <c r="J3246" t="s">
        <v>211</v>
      </c>
      <c r="K3246" t="s">
        <v>6721</v>
      </c>
      <c r="L3246" t="s">
        <v>213</v>
      </c>
      <c r="O3246">
        <v>0</v>
      </c>
      <c r="Q3246" s="2"/>
      <c r="S3246">
        <v>0</v>
      </c>
      <c r="T3246" t="s">
        <v>213</v>
      </c>
      <c r="W3246" t="s">
        <v>214</v>
      </c>
      <c r="X3246">
        <v>0</v>
      </c>
    </row>
    <row r="3247" spans="1:24" x14ac:dyDescent="0.25">
      <c r="A3247">
        <v>4014</v>
      </c>
      <c r="B3247" t="s">
        <v>7748</v>
      </c>
      <c r="C3247" t="s">
        <v>7749</v>
      </c>
      <c r="D3247" t="s">
        <v>241</v>
      </c>
      <c r="G3247" s="2">
        <v>41885</v>
      </c>
      <c r="H3247" s="2">
        <v>42035</v>
      </c>
      <c r="I3247" t="s">
        <v>226</v>
      </c>
      <c r="J3247" t="s">
        <v>211</v>
      </c>
      <c r="K3247" t="s">
        <v>6721</v>
      </c>
      <c r="L3247" t="s">
        <v>213</v>
      </c>
      <c r="O3247">
        <v>0</v>
      </c>
      <c r="Q3247" s="2"/>
      <c r="S3247">
        <v>0</v>
      </c>
      <c r="T3247" t="s">
        <v>213</v>
      </c>
      <c r="W3247" t="s">
        <v>214</v>
      </c>
      <c r="X3247">
        <v>0</v>
      </c>
    </row>
    <row r="3248" spans="1:24" x14ac:dyDescent="0.25">
      <c r="A3248">
        <v>4049</v>
      </c>
      <c r="B3248" t="s">
        <v>7750</v>
      </c>
      <c r="C3248" t="s">
        <v>7751</v>
      </c>
      <c r="D3248" t="s">
        <v>241</v>
      </c>
      <c r="G3248" s="2">
        <v>41885</v>
      </c>
      <c r="H3248" s="2">
        <v>44270</v>
      </c>
      <c r="I3248" t="s">
        <v>226</v>
      </c>
      <c r="J3248" t="s">
        <v>211</v>
      </c>
      <c r="K3248" t="s">
        <v>6728</v>
      </c>
      <c r="L3248" t="s">
        <v>213</v>
      </c>
      <c r="O3248">
        <v>0</v>
      </c>
      <c r="Q3248" s="2"/>
      <c r="S3248">
        <v>0</v>
      </c>
      <c r="T3248" t="s">
        <v>213</v>
      </c>
      <c r="W3248" t="s">
        <v>214</v>
      </c>
      <c r="X3248">
        <v>0</v>
      </c>
    </row>
    <row r="3249" spans="1:24" x14ac:dyDescent="0.25">
      <c r="A3249">
        <v>4208</v>
      </c>
      <c r="B3249" t="s">
        <v>7752</v>
      </c>
      <c r="C3249" t="s">
        <v>7753</v>
      </c>
      <c r="D3249" t="s">
        <v>6406</v>
      </c>
      <c r="F3249" t="s">
        <v>7754</v>
      </c>
      <c r="G3249" s="2">
        <v>41760</v>
      </c>
      <c r="H3249" s="2"/>
      <c r="J3249" t="s">
        <v>211</v>
      </c>
      <c r="K3249" t="s">
        <v>7069</v>
      </c>
      <c r="L3249" t="s">
        <v>213</v>
      </c>
      <c r="O3249">
        <v>3847</v>
      </c>
      <c r="Q3249" s="2"/>
      <c r="S3249">
        <v>4210</v>
      </c>
      <c r="T3249" t="s">
        <v>213</v>
      </c>
      <c r="W3249" t="s">
        <v>455</v>
      </c>
      <c r="X3249">
        <v>0</v>
      </c>
    </row>
    <row r="3250" spans="1:24" x14ac:dyDescent="0.25">
      <c r="A3250">
        <v>4051</v>
      </c>
      <c r="B3250" t="s">
        <v>7755</v>
      </c>
      <c r="C3250" t="s">
        <v>7756</v>
      </c>
      <c r="D3250" t="s">
        <v>412</v>
      </c>
      <c r="G3250" s="2">
        <v>41885</v>
      </c>
      <c r="H3250" s="2">
        <v>44270</v>
      </c>
      <c r="I3250" t="s">
        <v>226</v>
      </c>
      <c r="J3250" t="s">
        <v>211</v>
      </c>
      <c r="K3250" t="s">
        <v>6728</v>
      </c>
      <c r="L3250" t="s">
        <v>213</v>
      </c>
      <c r="O3250">
        <v>1803</v>
      </c>
      <c r="Q3250" s="2"/>
      <c r="S3250">
        <v>0</v>
      </c>
      <c r="T3250" t="s">
        <v>213</v>
      </c>
      <c r="W3250" t="s">
        <v>214</v>
      </c>
      <c r="X3250">
        <v>0</v>
      </c>
    </row>
    <row r="3251" spans="1:24" x14ac:dyDescent="0.25">
      <c r="A3251">
        <v>4209</v>
      </c>
      <c r="B3251" t="s">
        <v>7757</v>
      </c>
      <c r="C3251" t="s">
        <v>7758</v>
      </c>
      <c r="D3251" t="s">
        <v>720</v>
      </c>
      <c r="G3251" s="2">
        <v>41760</v>
      </c>
      <c r="H3251" s="2"/>
      <c r="I3251" t="s">
        <v>226</v>
      </c>
      <c r="J3251" t="s">
        <v>211</v>
      </c>
      <c r="K3251" t="s">
        <v>6362</v>
      </c>
      <c r="L3251" t="s">
        <v>213</v>
      </c>
      <c r="O3251">
        <v>2629</v>
      </c>
      <c r="Q3251" s="2"/>
      <c r="S3251">
        <v>0</v>
      </c>
      <c r="T3251" t="s">
        <v>213</v>
      </c>
      <c r="W3251" t="s">
        <v>455</v>
      </c>
      <c r="X3251">
        <v>0</v>
      </c>
    </row>
    <row r="3252" spans="1:24" x14ac:dyDescent="0.25">
      <c r="A3252">
        <v>4218</v>
      </c>
      <c r="B3252" t="s">
        <v>7759</v>
      </c>
      <c r="C3252" t="s">
        <v>7760</v>
      </c>
      <c r="D3252" t="s">
        <v>245</v>
      </c>
      <c r="G3252" s="2">
        <v>41974</v>
      </c>
      <c r="H3252" s="2">
        <v>46173</v>
      </c>
      <c r="I3252" t="s">
        <v>226</v>
      </c>
      <c r="J3252" t="s">
        <v>211</v>
      </c>
      <c r="K3252" t="s">
        <v>7761</v>
      </c>
      <c r="L3252" t="s">
        <v>213</v>
      </c>
      <c r="O3252">
        <v>2629</v>
      </c>
      <c r="Q3252" s="2"/>
      <c r="S3252">
        <v>0</v>
      </c>
      <c r="T3252" t="s">
        <v>213</v>
      </c>
      <c r="W3252" t="s">
        <v>455</v>
      </c>
      <c r="X3252">
        <v>0</v>
      </c>
    </row>
    <row r="3253" spans="1:24" x14ac:dyDescent="0.25">
      <c r="A3253">
        <v>4219</v>
      </c>
      <c r="B3253" t="s">
        <v>7762</v>
      </c>
      <c r="C3253" t="s">
        <v>7763</v>
      </c>
      <c r="D3253" t="s">
        <v>256</v>
      </c>
      <c r="G3253" s="2">
        <v>41974</v>
      </c>
      <c r="H3253" s="2">
        <v>46173</v>
      </c>
      <c r="I3253" t="s">
        <v>226</v>
      </c>
      <c r="J3253" t="s">
        <v>211</v>
      </c>
      <c r="K3253" t="s">
        <v>7761</v>
      </c>
      <c r="L3253" t="s">
        <v>213</v>
      </c>
      <c r="O3253">
        <v>0</v>
      </c>
      <c r="Q3253" s="2"/>
      <c r="S3253">
        <v>0</v>
      </c>
      <c r="T3253" t="s">
        <v>213</v>
      </c>
      <c r="W3253" t="s">
        <v>455</v>
      </c>
      <c r="X3253">
        <v>0</v>
      </c>
    </row>
    <row r="3254" spans="1:24" x14ac:dyDescent="0.25">
      <c r="A3254">
        <v>4220</v>
      </c>
      <c r="B3254" t="s">
        <v>7764</v>
      </c>
      <c r="C3254" t="s">
        <v>7765</v>
      </c>
      <c r="D3254" t="s">
        <v>251</v>
      </c>
      <c r="G3254" s="2">
        <v>41974</v>
      </c>
      <c r="H3254" s="2">
        <v>46173</v>
      </c>
      <c r="I3254" t="s">
        <v>226</v>
      </c>
      <c r="J3254" t="s">
        <v>211</v>
      </c>
      <c r="K3254" t="s">
        <v>7761</v>
      </c>
      <c r="L3254" t="s">
        <v>213</v>
      </c>
      <c r="O3254">
        <v>0</v>
      </c>
      <c r="Q3254" s="2"/>
      <c r="S3254">
        <v>0</v>
      </c>
      <c r="T3254" t="s">
        <v>213</v>
      </c>
      <c r="W3254" t="s">
        <v>455</v>
      </c>
      <c r="X3254">
        <v>0</v>
      </c>
    </row>
    <row r="3255" spans="1:24" x14ac:dyDescent="0.25">
      <c r="A3255">
        <v>4221</v>
      </c>
      <c r="B3255" t="s">
        <v>7766</v>
      </c>
      <c r="C3255" t="s">
        <v>7767</v>
      </c>
      <c r="D3255" t="s">
        <v>241</v>
      </c>
      <c r="G3255" s="2">
        <v>41974</v>
      </c>
      <c r="H3255" s="2">
        <v>46163</v>
      </c>
      <c r="I3255" t="s">
        <v>226</v>
      </c>
      <c r="J3255" t="s">
        <v>211</v>
      </c>
      <c r="K3255" t="s">
        <v>7761</v>
      </c>
      <c r="L3255" t="s">
        <v>213</v>
      </c>
      <c r="O3255">
        <v>0</v>
      </c>
      <c r="P3255" t="s">
        <v>5494</v>
      </c>
      <c r="Q3255" s="2"/>
      <c r="S3255">
        <v>0</v>
      </c>
      <c r="T3255" t="s">
        <v>213</v>
      </c>
      <c r="W3255" t="s">
        <v>455</v>
      </c>
      <c r="X3255">
        <v>0</v>
      </c>
    </row>
    <row r="3256" spans="1:24" x14ac:dyDescent="0.25">
      <c r="A3256">
        <v>4222</v>
      </c>
      <c r="B3256" t="s">
        <v>7768</v>
      </c>
      <c r="C3256" t="s">
        <v>7769</v>
      </c>
      <c r="D3256" t="s">
        <v>245</v>
      </c>
      <c r="G3256" s="2">
        <v>41974</v>
      </c>
      <c r="H3256" s="2">
        <v>43951</v>
      </c>
      <c r="I3256" t="s">
        <v>226</v>
      </c>
      <c r="J3256" t="s">
        <v>211</v>
      </c>
      <c r="K3256" t="s">
        <v>7770</v>
      </c>
      <c r="L3256" t="s">
        <v>213</v>
      </c>
      <c r="O3256">
        <v>2629</v>
      </c>
      <c r="Q3256" s="2"/>
      <c r="S3256">
        <v>0</v>
      </c>
      <c r="T3256" t="s">
        <v>213</v>
      </c>
      <c r="W3256" t="s">
        <v>455</v>
      </c>
      <c r="X3256">
        <v>0</v>
      </c>
    </row>
    <row r="3257" spans="1:24" x14ac:dyDescent="0.25">
      <c r="A3257">
        <v>4223</v>
      </c>
      <c r="B3257" t="s">
        <v>7771</v>
      </c>
      <c r="C3257" t="s">
        <v>7772</v>
      </c>
      <c r="D3257" t="s">
        <v>256</v>
      </c>
      <c r="G3257" s="2">
        <v>41974</v>
      </c>
      <c r="H3257" s="2">
        <v>43951</v>
      </c>
      <c r="I3257" t="s">
        <v>226</v>
      </c>
      <c r="J3257" t="s">
        <v>211</v>
      </c>
      <c r="K3257" t="s">
        <v>7770</v>
      </c>
      <c r="L3257" t="s">
        <v>213</v>
      </c>
      <c r="O3257">
        <v>0</v>
      </c>
      <c r="Q3257" s="2"/>
      <c r="S3257">
        <v>0</v>
      </c>
      <c r="T3257" t="s">
        <v>213</v>
      </c>
      <c r="W3257" t="s">
        <v>455</v>
      </c>
      <c r="X3257">
        <v>0</v>
      </c>
    </row>
    <row r="3258" spans="1:24" x14ac:dyDescent="0.25">
      <c r="A3258">
        <v>4224</v>
      </c>
      <c r="B3258" t="s">
        <v>7773</v>
      </c>
      <c r="C3258" t="s">
        <v>7774</v>
      </c>
      <c r="D3258" t="s">
        <v>251</v>
      </c>
      <c r="G3258" s="2">
        <v>41974</v>
      </c>
      <c r="H3258" s="2">
        <v>43951</v>
      </c>
      <c r="I3258" t="s">
        <v>226</v>
      </c>
      <c r="J3258" t="s">
        <v>211</v>
      </c>
      <c r="K3258" t="s">
        <v>7770</v>
      </c>
      <c r="L3258" t="s">
        <v>213</v>
      </c>
      <c r="O3258">
        <v>0</v>
      </c>
      <c r="Q3258" s="2"/>
      <c r="S3258">
        <v>0</v>
      </c>
      <c r="T3258" t="s">
        <v>213</v>
      </c>
      <c r="W3258" t="s">
        <v>455</v>
      </c>
      <c r="X3258">
        <v>0</v>
      </c>
    </row>
    <row r="3259" spans="1:24" x14ac:dyDescent="0.25">
      <c r="A3259">
        <v>4225</v>
      </c>
      <c r="B3259" t="s">
        <v>7775</v>
      </c>
      <c r="C3259" t="s">
        <v>7776</v>
      </c>
      <c r="D3259" t="s">
        <v>241</v>
      </c>
      <c r="G3259" s="2">
        <v>41974</v>
      </c>
      <c r="H3259" s="2">
        <v>43951</v>
      </c>
      <c r="I3259" t="s">
        <v>226</v>
      </c>
      <c r="J3259" t="s">
        <v>211</v>
      </c>
      <c r="K3259" t="s">
        <v>7770</v>
      </c>
      <c r="L3259" t="s">
        <v>213</v>
      </c>
      <c r="O3259">
        <v>0</v>
      </c>
      <c r="P3259" t="s">
        <v>5494</v>
      </c>
      <c r="Q3259" s="2"/>
      <c r="S3259">
        <v>0</v>
      </c>
      <c r="T3259" t="s">
        <v>213</v>
      </c>
      <c r="W3259" t="s">
        <v>455</v>
      </c>
      <c r="X3259">
        <v>0</v>
      </c>
    </row>
    <row r="3260" spans="1:24" x14ac:dyDescent="0.25">
      <c r="A3260">
        <v>4226</v>
      </c>
      <c r="B3260" t="s">
        <v>7777</v>
      </c>
      <c r="C3260" t="s">
        <v>7778</v>
      </c>
      <c r="D3260" t="s">
        <v>245</v>
      </c>
      <c r="G3260" s="2">
        <v>41974</v>
      </c>
      <c r="H3260" s="2">
        <v>46173</v>
      </c>
      <c r="I3260" t="s">
        <v>226</v>
      </c>
      <c r="J3260" t="s">
        <v>211</v>
      </c>
      <c r="K3260" t="s">
        <v>7779</v>
      </c>
      <c r="L3260" t="s">
        <v>213</v>
      </c>
      <c r="O3260">
        <v>2629</v>
      </c>
      <c r="Q3260" s="2"/>
      <c r="S3260">
        <v>0</v>
      </c>
      <c r="T3260" t="s">
        <v>213</v>
      </c>
      <c r="W3260" t="s">
        <v>455</v>
      </c>
      <c r="X3260">
        <v>0</v>
      </c>
    </row>
    <row r="3261" spans="1:24" x14ac:dyDescent="0.25">
      <c r="A3261">
        <v>4227</v>
      </c>
      <c r="B3261" t="s">
        <v>7780</v>
      </c>
      <c r="C3261" t="s">
        <v>7781</v>
      </c>
      <c r="D3261" t="s">
        <v>256</v>
      </c>
      <c r="G3261" s="2">
        <v>41974</v>
      </c>
      <c r="H3261" s="2">
        <v>46173</v>
      </c>
      <c r="I3261" t="s">
        <v>226</v>
      </c>
      <c r="J3261" t="s">
        <v>211</v>
      </c>
      <c r="K3261" t="s">
        <v>7779</v>
      </c>
      <c r="L3261" t="s">
        <v>213</v>
      </c>
      <c r="O3261">
        <v>0</v>
      </c>
      <c r="Q3261" s="2"/>
      <c r="S3261">
        <v>0</v>
      </c>
      <c r="T3261" t="s">
        <v>213</v>
      </c>
      <c r="W3261" t="s">
        <v>455</v>
      </c>
      <c r="X3261">
        <v>0</v>
      </c>
    </row>
    <row r="3262" spans="1:24" x14ac:dyDescent="0.25">
      <c r="A3262">
        <v>4228</v>
      </c>
      <c r="B3262" t="s">
        <v>7782</v>
      </c>
      <c r="C3262" t="s">
        <v>7783</v>
      </c>
      <c r="D3262" t="s">
        <v>251</v>
      </c>
      <c r="G3262" s="2">
        <v>41974</v>
      </c>
      <c r="H3262" s="2">
        <v>46173</v>
      </c>
      <c r="I3262" t="s">
        <v>226</v>
      </c>
      <c r="J3262" t="s">
        <v>211</v>
      </c>
      <c r="K3262" t="s">
        <v>7779</v>
      </c>
      <c r="L3262" t="s">
        <v>213</v>
      </c>
      <c r="O3262">
        <v>0</v>
      </c>
      <c r="Q3262" s="2"/>
      <c r="S3262">
        <v>0</v>
      </c>
      <c r="T3262" t="s">
        <v>213</v>
      </c>
      <c r="W3262" t="s">
        <v>455</v>
      </c>
      <c r="X3262">
        <v>0</v>
      </c>
    </row>
    <row r="3263" spans="1:24" x14ac:dyDescent="0.25">
      <c r="A3263">
        <v>4229</v>
      </c>
      <c r="B3263" t="s">
        <v>7784</v>
      </c>
      <c r="C3263" t="s">
        <v>7785</v>
      </c>
      <c r="D3263" t="s">
        <v>241</v>
      </c>
      <c r="G3263" s="2">
        <v>41974</v>
      </c>
      <c r="H3263" s="2">
        <v>46163</v>
      </c>
      <c r="I3263" t="s">
        <v>226</v>
      </c>
      <c r="J3263" t="s">
        <v>211</v>
      </c>
      <c r="K3263" t="s">
        <v>7779</v>
      </c>
      <c r="L3263" t="s">
        <v>213</v>
      </c>
      <c r="O3263">
        <v>0</v>
      </c>
      <c r="P3263" t="s">
        <v>5494</v>
      </c>
      <c r="Q3263" s="2"/>
      <c r="S3263">
        <v>0</v>
      </c>
      <c r="T3263" t="s">
        <v>213</v>
      </c>
      <c r="W3263" t="s">
        <v>455</v>
      </c>
      <c r="X3263">
        <v>0</v>
      </c>
    </row>
    <row r="3264" spans="1:24" x14ac:dyDescent="0.25">
      <c r="A3264">
        <v>4478</v>
      </c>
      <c r="B3264" t="s">
        <v>7786</v>
      </c>
      <c r="C3264" t="s">
        <v>7787</v>
      </c>
      <c r="D3264" t="s">
        <v>914</v>
      </c>
      <c r="G3264" s="2">
        <v>32143</v>
      </c>
      <c r="H3264" s="2"/>
      <c r="J3264" t="s">
        <v>211</v>
      </c>
      <c r="K3264" t="s">
        <v>398</v>
      </c>
      <c r="L3264" t="s">
        <v>213</v>
      </c>
      <c r="M3264" t="s">
        <v>919</v>
      </c>
      <c r="O3264">
        <v>4477</v>
      </c>
      <c r="Q3264" s="2"/>
      <c r="S3264">
        <v>0</v>
      </c>
      <c r="T3264" t="s">
        <v>213</v>
      </c>
      <c r="W3264" t="s">
        <v>214</v>
      </c>
      <c r="X3264">
        <v>0</v>
      </c>
    </row>
    <row r="3265" spans="1:24" x14ac:dyDescent="0.25">
      <c r="A3265">
        <v>4484</v>
      </c>
      <c r="B3265" t="s">
        <v>7788</v>
      </c>
      <c r="C3265" t="s">
        <v>7789</v>
      </c>
      <c r="D3265" t="s">
        <v>6129</v>
      </c>
      <c r="G3265" s="2">
        <v>42005</v>
      </c>
      <c r="H3265" s="2"/>
      <c r="I3265" t="s">
        <v>226</v>
      </c>
      <c r="J3265" t="s">
        <v>211</v>
      </c>
      <c r="K3265" t="s">
        <v>289</v>
      </c>
      <c r="L3265" t="s">
        <v>213</v>
      </c>
      <c r="O3265">
        <v>0</v>
      </c>
      <c r="Q3265" s="2"/>
      <c r="S3265">
        <v>0</v>
      </c>
      <c r="T3265" t="s">
        <v>213</v>
      </c>
      <c r="W3265" t="s">
        <v>214</v>
      </c>
      <c r="X3265">
        <v>0</v>
      </c>
    </row>
    <row r="3266" spans="1:24" x14ac:dyDescent="0.25">
      <c r="A3266">
        <v>4485</v>
      </c>
      <c r="B3266" t="s">
        <v>7790</v>
      </c>
      <c r="C3266" t="s">
        <v>7791</v>
      </c>
      <c r="D3266" t="s">
        <v>6132</v>
      </c>
      <c r="G3266" s="2">
        <v>42005</v>
      </c>
      <c r="H3266" s="2"/>
      <c r="I3266" t="s">
        <v>226</v>
      </c>
      <c r="J3266" t="s">
        <v>211</v>
      </c>
      <c r="K3266" t="s">
        <v>289</v>
      </c>
      <c r="L3266" t="s">
        <v>213</v>
      </c>
      <c r="O3266">
        <v>0</v>
      </c>
      <c r="Q3266" s="2"/>
      <c r="S3266">
        <v>0</v>
      </c>
      <c r="T3266" t="s">
        <v>213</v>
      </c>
      <c r="W3266" t="s">
        <v>214</v>
      </c>
      <c r="X3266">
        <v>0</v>
      </c>
    </row>
    <row r="3267" spans="1:24" x14ac:dyDescent="0.25">
      <c r="A3267">
        <v>4486</v>
      </c>
      <c r="B3267" t="s">
        <v>7792</v>
      </c>
      <c r="C3267" t="s">
        <v>7793</v>
      </c>
      <c r="D3267" t="s">
        <v>7109</v>
      </c>
      <c r="G3267" s="2">
        <v>42005</v>
      </c>
      <c r="H3267" s="2"/>
      <c r="I3267" t="s">
        <v>226</v>
      </c>
      <c r="J3267" t="s">
        <v>211</v>
      </c>
      <c r="K3267" t="s">
        <v>289</v>
      </c>
      <c r="L3267" t="s">
        <v>213</v>
      </c>
      <c r="O3267">
        <v>0</v>
      </c>
      <c r="Q3267" s="2"/>
      <c r="S3267">
        <v>0</v>
      </c>
      <c r="T3267" t="s">
        <v>213</v>
      </c>
      <c r="W3267" t="s">
        <v>214</v>
      </c>
      <c r="X3267">
        <v>0</v>
      </c>
    </row>
    <row r="3268" spans="1:24" x14ac:dyDescent="0.25">
      <c r="A3268">
        <v>4487</v>
      </c>
      <c r="B3268" t="s">
        <v>7794</v>
      </c>
      <c r="C3268" t="s">
        <v>7795</v>
      </c>
      <c r="D3268" t="s">
        <v>7112</v>
      </c>
      <c r="G3268" s="2">
        <v>42005</v>
      </c>
      <c r="H3268" s="2"/>
      <c r="I3268" t="s">
        <v>226</v>
      </c>
      <c r="J3268" t="s">
        <v>211</v>
      </c>
      <c r="K3268" t="s">
        <v>289</v>
      </c>
      <c r="L3268" t="s">
        <v>213</v>
      </c>
      <c r="O3268">
        <v>0</v>
      </c>
      <c r="Q3268" s="2"/>
      <c r="S3268">
        <v>0</v>
      </c>
      <c r="T3268" t="s">
        <v>213</v>
      </c>
      <c r="W3268" t="s">
        <v>214</v>
      </c>
      <c r="X3268">
        <v>0</v>
      </c>
    </row>
    <row r="3269" spans="1:24" x14ac:dyDescent="0.25">
      <c r="A3269">
        <v>4488</v>
      </c>
      <c r="B3269" t="s">
        <v>7796</v>
      </c>
      <c r="C3269" t="s">
        <v>7797</v>
      </c>
      <c r="D3269" t="s">
        <v>7115</v>
      </c>
      <c r="G3269" s="2">
        <v>42005</v>
      </c>
      <c r="H3269" s="2"/>
      <c r="I3269" t="s">
        <v>226</v>
      </c>
      <c r="J3269" t="s">
        <v>211</v>
      </c>
      <c r="K3269" t="s">
        <v>289</v>
      </c>
      <c r="L3269" t="s">
        <v>213</v>
      </c>
      <c r="O3269">
        <v>0</v>
      </c>
      <c r="Q3269" s="2"/>
      <c r="S3269">
        <v>0</v>
      </c>
      <c r="T3269" t="s">
        <v>213</v>
      </c>
      <c r="W3269" t="s">
        <v>214</v>
      </c>
      <c r="X3269">
        <v>0</v>
      </c>
    </row>
    <row r="3270" spans="1:24" x14ac:dyDescent="0.25">
      <c r="A3270">
        <v>4489</v>
      </c>
      <c r="B3270" t="s">
        <v>7798</v>
      </c>
      <c r="C3270" t="s">
        <v>7799</v>
      </c>
      <c r="D3270" t="s">
        <v>7127</v>
      </c>
      <c r="G3270" s="2">
        <v>42005</v>
      </c>
      <c r="H3270" s="2"/>
      <c r="I3270" t="s">
        <v>226</v>
      </c>
      <c r="J3270" t="s">
        <v>211</v>
      </c>
      <c r="K3270" t="s">
        <v>289</v>
      </c>
      <c r="L3270" t="s">
        <v>213</v>
      </c>
      <c r="O3270">
        <v>0</v>
      </c>
      <c r="Q3270" s="2"/>
      <c r="S3270">
        <v>0</v>
      </c>
      <c r="T3270" t="s">
        <v>213</v>
      </c>
      <c r="W3270" t="s">
        <v>214</v>
      </c>
      <c r="X3270">
        <v>0</v>
      </c>
    </row>
    <row r="3271" spans="1:24" x14ac:dyDescent="0.25">
      <c r="A3271">
        <v>4490</v>
      </c>
      <c r="B3271" t="s">
        <v>7800</v>
      </c>
      <c r="C3271" t="s">
        <v>7801</v>
      </c>
      <c r="D3271" t="s">
        <v>7802</v>
      </c>
      <c r="G3271" s="2">
        <v>42005</v>
      </c>
      <c r="H3271" s="2"/>
      <c r="I3271" t="s">
        <v>226</v>
      </c>
      <c r="J3271" t="s">
        <v>211</v>
      </c>
      <c r="K3271" t="s">
        <v>289</v>
      </c>
      <c r="L3271" t="s">
        <v>213</v>
      </c>
      <c r="O3271">
        <v>0</v>
      </c>
      <c r="Q3271" s="2"/>
      <c r="S3271">
        <v>0</v>
      </c>
      <c r="T3271" t="s">
        <v>213</v>
      </c>
      <c r="W3271" t="s">
        <v>214</v>
      </c>
      <c r="X3271">
        <v>0</v>
      </c>
    </row>
    <row r="3272" spans="1:24" x14ac:dyDescent="0.25">
      <c r="A3272">
        <v>4491</v>
      </c>
      <c r="B3272" t="s">
        <v>7803</v>
      </c>
      <c r="C3272" t="s">
        <v>7804</v>
      </c>
      <c r="D3272" t="s">
        <v>3973</v>
      </c>
      <c r="G3272" s="2">
        <v>42005</v>
      </c>
      <c r="H3272" s="2"/>
      <c r="I3272" t="s">
        <v>226</v>
      </c>
      <c r="J3272" t="s">
        <v>211</v>
      </c>
      <c r="K3272" t="s">
        <v>289</v>
      </c>
      <c r="L3272" t="s">
        <v>213</v>
      </c>
      <c r="O3272">
        <v>0</v>
      </c>
      <c r="Q3272" s="2"/>
      <c r="S3272">
        <v>0</v>
      </c>
      <c r="T3272" t="s">
        <v>213</v>
      </c>
      <c r="W3272" t="s">
        <v>214</v>
      </c>
      <c r="X3272">
        <v>0</v>
      </c>
    </row>
    <row r="3273" spans="1:24" x14ac:dyDescent="0.25">
      <c r="A3273">
        <v>4492</v>
      </c>
      <c r="B3273" t="s">
        <v>7805</v>
      </c>
      <c r="C3273" t="s">
        <v>7806</v>
      </c>
      <c r="D3273" t="s">
        <v>5886</v>
      </c>
      <c r="G3273" s="2">
        <v>42005</v>
      </c>
      <c r="H3273" s="2"/>
      <c r="I3273" t="s">
        <v>226</v>
      </c>
      <c r="J3273" t="s">
        <v>211</v>
      </c>
      <c r="K3273" t="s">
        <v>289</v>
      </c>
      <c r="L3273" t="s">
        <v>213</v>
      </c>
      <c r="O3273">
        <v>0</v>
      </c>
      <c r="Q3273" s="2"/>
      <c r="S3273">
        <v>0</v>
      </c>
      <c r="T3273" t="s">
        <v>213</v>
      </c>
      <c r="W3273" t="s">
        <v>214</v>
      </c>
      <c r="X3273">
        <v>0</v>
      </c>
    </row>
    <row r="3274" spans="1:24" x14ac:dyDescent="0.25">
      <c r="A3274">
        <v>4493</v>
      </c>
      <c r="B3274" t="s">
        <v>7807</v>
      </c>
      <c r="C3274" t="s">
        <v>7808</v>
      </c>
      <c r="D3274" t="s">
        <v>5889</v>
      </c>
      <c r="G3274" s="2">
        <v>42005</v>
      </c>
      <c r="H3274" s="2"/>
      <c r="I3274" t="s">
        <v>226</v>
      </c>
      <c r="J3274" t="s">
        <v>211</v>
      </c>
      <c r="K3274" t="s">
        <v>289</v>
      </c>
      <c r="L3274" t="s">
        <v>213</v>
      </c>
      <c r="O3274">
        <v>0</v>
      </c>
      <c r="Q3274" s="2"/>
      <c r="S3274">
        <v>0</v>
      </c>
      <c r="T3274" t="s">
        <v>213</v>
      </c>
      <c r="W3274" t="s">
        <v>214</v>
      </c>
      <c r="X3274">
        <v>0</v>
      </c>
    </row>
    <row r="3275" spans="1:24" x14ac:dyDescent="0.25">
      <c r="A3275">
        <v>4494</v>
      </c>
      <c r="B3275" t="s">
        <v>7809</v>
      </c>
      <c r="C3275" t="s">
        <v>7810</v>
      </c>
      <c r="D3275" t="s">
        <v>7099</v>
      </c>
      <c r="G3275" s="2">
        <v>42005</v>
      </c>
      <c r="H3275" s="2"/>
      <c r="I3275" t="s">
        <v>226</v>
      </c>
      <c r="J3275" t="s">
        <v>211</v>
      </c>
      <c r="K3275" t="s">
        <v>289</v>
      </c>
      <c r="L3275" t="s">
        <v>213</v>
      </c>
      <c r="O3275">
        <v>0</v>
      </c>
      <c r="Q3275" s="2"/>
      <c r="S3275">
        <v>0</v>
      </c>
      <c r="T3275" t="s">
        <v>213</v>
      </c>
      <c r="W3275" t="s">
        <v>214</v>
      </c>
      <c r="X3275">
        <v>0</v>
      </c>
    </row>
    <row r="3276" spans="1:24" x14ac:dyDescent="0.25">
      <c r="A3276">
        <v>4495</v>
      </c>
      <c r="B3276" t="s">
        <v>7811</v>
      </c>
      <c r="C3276" t="s">
        <v>7812</v>
      </c>
      <c r="D3276" t="s">
        <v>5892</v>
      </c>
      <c r="G3276" s="2">
        <v>42005</v>
      </c>
      <c r="H3276" s="2"/>
      <c r="I3276" t="s">
        <v>226</v>
      </c>
      <c r="J3276" t="s">
        <v>211</v>
      </c>
      <c r="K3276" t="s">
        <v>289</v>
      </c>
      <c r="L3276" t="s">
        <v>213</v>
      </c>
      <c r="O3276">
        <v>0</v>
      </c>
      <c r="Q3276" s="2"/>
      <c r="S3276">
        <v>0</v>
      </c>
      <c r="T3276" t="s">
        <v>213</v>
      </c>
      <c r="W3276" t="s">
        <v>214</v>
      </c>
      <c r="X3276">
        <v>0</v>
      </c>
    </row>
    <row r="3277" spans="1:24" x14ac:dyDescent="0.25">
      <c r="A3277">
        <v>4496</v>
      </c>
      <c r="B3277" t="s">
        <v>7813</v>
      </c>
      <c r="C3277" t="s">
        <v>7814</v>
      </c>
      <c r="D3277" t="s">
        <v>7815</v>
      </c>
      <c r="G3277" s="2">
        <v>42033</v>
      </c>
      <c r="H3277" s="2"/>
      <c r="I3277" t="s">
        <v>226</v>
      </c>
      <c r="J3277" t="s">
        <v>211</v>
      </c>
      <c r="K3277" t="s">
        <v>289</v>
      </c>
      <c r="L3277" t="s">
        <v>213</v>
      </c>
      <c r="O3277">
        <v>0</v>
      </c>
      <c r="Q3277" s="2"/>
      <c r="S3277">
        <v>0</v>
      </c>
      <c r="T3277" t="s">
        <v>213</v>
      </c>
      <c r="W3277" t="s">
        <v>214</v>
      </c>
      <c r="X3277">
        <v>0</v>
      </c>
    </row>
    <row r="3278" spans="1:24" x14ac:dyDescent="0.25">
      <c r="A3278">
        <v>2627</v>
      </c>
      <c r="B3278" t="s">
        <v>7816</v>
      </c>
      <c r="C3278" t="s">
        <v>7817</v>
      </c>
      <c r="D3278" t="s">
        <v>245</v>
      </c>
      <c r="F3278" t="s">
        <v>7818</v>
      </c>
      <c r="G3278" s="2">
        <v>41061</v>
      </c>
      <c r="H3278" s="2">
        <v>46173</v>
      </c>
      <c r="I3278" t="s">
        <v>226</v>
      </c>
      <c r="J3278" t="s">
        <v>211</v>
      </c>
      <c r="K3278" t="s">
        <v>3974</v>
      </c>
      <c r="L3278" t="s">
        <v>213</v>
      </c>
      <c r="O3278">
        <v>2629</v>
      </c>
      <c r="Q3278" s="2"/>
      <c r="S3278">
        <v>0</v>
      </c>
      <c r="T3278" t="s">
        <v>213</v>
      </c>
      <c r="W3278" t="s">
        <v>455</v>
      </c>
      <c r="X3278">
        <v>0</v>
      </c>
    </row>
    <row r="3279" spans="1:24" x14ac:dyDescent="0.25">
      <c r="A3279">
        <v>3877</v>
      </c>
      <c r="B3279" t="s">
        <v>7819</v>
      </c>
      <c r="C3279" t="s">
        <v>7820</v>
      </c>
      <c r="D3279" t="s">
        <v>6406</v>
      </c>
      <c r="F3279" t="s">
        <v>6413</v>
      </c>
      <c r="G3279" s="2">
        <v>41361</v>
      </c>
      <c r="H3279" s="2"/>
      <c r="J3279" t="s">
        <v>211</v>
      </c>
      <c r="K3279" t="s">
        <v>968</v>
      </c>
      <c r="L3279" t="s">
        <v>213</v>
      </c>
      <c r="O3279">
        <v>3392</v>
      </c>
      <c r="Q3279" s="2"/>
      <c r="S3279">
        <v>3835</v>
      </c>
      <c r="T3279" t="s">
        <v>213</v>
      </c>
      <c r="W3279" t="s">
        <v>214</v>
      </c>
      <c r="X3279">
        <v>0</v>
      </c>
    </row>
    <row r="3280" spans="1:24" x14ac:dyDescent="0.25">
      <c r="A3280">
        <v>3878</v>
      </c>
      <c r="B3280" t="s">
        <v>7821</v>
      </c>
      <c r="C3280" t="s">
        <v>7822</v>
      </c>
      <c r="D3280" t="s">
        <v>6406</v>
      </c>
      <c r="F3280" t="s">
        <v>6413</v>
      </c>
      <c r="G3280" s="2">
        <v>35499</v>
      </c>
      <c r="H3280" s="2"/>
      <c r="J3280" t="s">
        <v>211</v>
      </c>
      <c r="K3280" t="s">
        <v>968</v>
      </c>
      <c r="L3280" t="s">
        <v>213</v>
      </c>
      <c r="O3280">
        <v>3386</v>
      </c>
      <c r="Q3280" s="2"/>
      <c r="S3280">
        <v>3835</v>
      </c>
      <c r="T3280" t="s">
        <v>213</v>
      </c>
      <c r="W3280" t="s">
        <v>214</v>
      </c>
      <c r="X3280">
        <v>0</v>
      </c>
    </row>
    <row r="3281" spans="1:24" x14ac:dyDescent="0.25">
      <c r="A3281">
        <v>4428</v>
      </c>
      <c r="B3281" t="s">
        <v>7823</v>
      </c>
      <c r="C3281" t="s">
        <v>7824</v>
      </c>
      <c r="D3281" t="s">
        <v>245</v>
      </c>
      <c r="G3281" s="2">
        <v>42005</v>
      </c>
      <c r="H3281" s="2">
        <v>43555</v>
      </c>
      <c r="I3281" t="s">
        <v>226</v>
      </c>
      <c r="J3281" t="s">
        <v>211</v>
      </c>
      <c r="K3281" t="s">
        <v>7825</v>
      </c>
      <c r="L3281" t="s">
        <v>213</v>
      </c>
      <c r="O3281">
        <v>1463</v>
      </c>
      <c r="Q3281" s="2"/>
      <c r="S3281">
        <v>0</v>
      </c>
      <c r="T3281" t="s">
        <v>213</v>
      </c>
      <c r="W3281" t="s">
        <v>214</v>
      </c>
      <c r="X3281">
        <v>0</v>
      </c>
    </row>
    <row r="3282" spans="1:24" x14ac:dyDescent="0.25">
      <c r="A3282">
        <v>4479</v>
      </c>
      <c r="B3282" t="s">
        <v>7826</v>
      </c>
      <c r="C3282" t="s">
        <v>7827</v>
      </c>
      <c r="D3282" t="s">
        <v>412</v>
      </c>
      <c r="F3282" t="s">
        <v>7828</v>
      </c>
      <c r="G3282" s="2">
        <v>41791</v>
      </c>
      <c r="H3282" s="2">
        <v>46173</v>
      </c>
      <c r="J3282" t="s">
        <v>211</v>
      </c>
      <c r="K3282" t="s">
        <v>3974</v>
      </c>
      <c r="L3282" t="s">
        <v>213</v>
      </c>
      <c r="O3282">
        <v>1868</v>
      </c>
      <c r="Q3282" s="2"/>
      <c r="S3282">
        <v>0</v>
      </c>
      <c r="T3282" t="s">
        <v>213</v>
      </c>
      <c r="W3282" t="s">
        <v>214</v>
      </c>
      <c r="X3282">
        <v>0</v>
      </c>
    </row>
    <row r="3283" spans="1:24" x14ac:dyDescent="0.25">
      <c r="A3283">
        <v>4480</v>
      </c>
      <c r="B3283" t="s">
        <v>7829</v>
      </c>
      <c r="C3283" t="s">
        <v>7830</v>
      </c>
      <c r="D3283" t="s">
        <v>5889</v>
      </c>
      <c r="G3283" s="2">
        <v>41061</v>
      </c>
      <c r="H3283" s="2">
        <v>46173</v>
      </c>
      <c r="J3283" t="s">
        <v>211</v>
      </c>
      <c r="K3283" t="s">
        <v>3974</v>
      </c>
      <c r="L3283" t="s">
        <v>213</v>
      </c>
      <c r="O3283">
        <v>3871</v>
      </c>
      <c r="Q3283" s="2"/>
      <c r="S3283">
        <v>0</v>
      </c>
      <c r="T3283" t="s">
        <v>213</v>
      </c>
      <c r="W3283" t="s">
        <v>455</v>
      </c>
      <c r="X3283">
        <v>0</v>
      </c>
    </row>
    <row r="3284" spans="1:24" x14ac:dyDescent="0.25">
      <c r="A3284">
        <v>4363</v>
      </c>
      <c r="B3284" t="s">
        <v>7831</v>
      </c>
      <c r="C3284" t="s">
        <v>7832</v>
      </c>
      <c r="D3284" t="s">
        <v>210</v>
      </c>
      <c r="G3284" s="2">
        <v>41974</v>
      </c>
      <c r="H3284" s="2">
        <v>43069</v>
      </c>
      <c r="J3284" t="s">
        <v>211</v>
      </c>
      <c r="K3284" t="s">
        <v>7833</v>
      </c>
      <c r="L3284" t="s">
        <v>213</v>
      </c>
      <c r="O3284">
        <v>0</v>
      </c>
      <c r="Q3284" s="2"/>
      <c r="S3284">
        <v>0</v>
      </c>
      <c r="T3284" t="s">
        <v>213</v>
      </c>
      <c r="W3284" t="s">
        <v>214</v>
      </c>
      <c r="X3284">
        <v>0</v>
      </c>
    </row>
    <row r="3285" spans="1:24" x14ac:dyDescent="0.25">
      <c r="A3285">
        <v>4270</v>
      </c>
      <c r="B3285" t="s">
        <v>7834</v>
      </c>
      <c r="C3285" t="s">
        <v>7835</v>
      </c>
      <c r="D3285" t="s">
        <v>251</v>
      </c>
      <c r="G3285" s="2">
        <v>46024</v>
      </c>
      <c r="H3285" s="2"/>
      <c r="I3285" t="s">
        <v>226</v>
      </c>
      <c r="J3285" t="s">
        <v>211</v>
      </c>
      <c r="K3285" t="s">
        <v>7836</v>
      </c>
      <c r="L3285" t="s">
        <v>213</v>
      </c>
      <c r="O3285">
        <v>0</v>
      </c>
      <c r="Q3285" s="2">
        <v>41974</v>
      </c>
      <c r="S3285">
        <v>0</v>
      </c>
      <c r="T3285" t="s">
        <v>213</v>
      </c>
      <c r="W3285" t="s">
        <v>214</v>
      </c>
      <c r="X3285">
        <v>0</v>
      </c>
    </row>
    <row r="3286" spans="1:24" x14ac:dyDescent="0.25">
      <c r="A3286">
        <v>4271</v>
      </c>
      <c r="B3286" t="s">
        <v>7837</v>
      </c>
      <c r="C3286" t="s">
        <v>7838</v>
      </c>
      <c r="D3286" t="s">
        <v>245</v>
      </c>
      <c r="G3286" s="2">
        <v>46024</v>
      </c>
      <c r="H3286" s="2"/>
      <c r="I3286" t="s">
        <v>226</v>
      </c>
      <c r="J3286" t="s">
        <v>211</v>
      </c>
      <c r="K3286" t="s">
        <v>7836</v>
      </c>
      <c r="L3286" t="s">
        <v>213</v>
      </c>
      <c r="O3286">
        <v>2599</v>
      </c>
      <c r="Q3286" s="2">
        <v>42737</v>
      </c>
      <c r="S3286">
        <v>0</v>
      </c>
      <c r="T3286" t="s">
        <v>213</v>
      </c>
      <c r="W3286" t="s">
        <v>214</v>
      </c>
      <c r="X3286">
        <v>0</v>
      </c>
    </row>
    <row r="3287" spans="1:24" x14ac:dyDescent="0.25">
      <c r="A3287">
        <v>4272</v>
      </c>
      <c r="B3287" t="s">
        <v>7839</v>
      </c>
      <c r="C3287" t="s">
        <v>7840</v>
      </c>
      <c r="D3287" t="s">
        <v>256</v>
      </c>
      <c r="G3287" s="2">
        <v>46024</v>
      </c>
      <c r="H3287" s="2"/>
      <c r="I3287" t="s">
        <v>226</v>
      </c>
      <c r="J3287" t="s">
        <v>211</v>
      </c>
      <c r="K3287" t="s">
        <v>7836</v>
      </c>
      <c r="L3287" t="s">
        <v>213</v>
      </c>
      <c r="O3287">
        <v>0</v>
      </c>
      <c r="Q3287" s="2">
        <v>41974</v>
      </c>
      <c r="S3287">
        <v>0</v>
      </c>
      <c r="T3287" t="s">
        <v>213</v>
      </c>
      <c r="W3287" t="s">
        <v>214</v>
      </c>
      <c r="X3287">
        <v>0</v>
      </c>
    </row>
    <row r="3288" spans="1:24" x14ac:dyDescent="0.25">
      <c r="A3288">
        <v>4273</v>
      </c>
      <c r="B3288" t="s">
        <v>7841</v>
      </c>
      <c r="C3288" t="s">
        <v>7842</v>
      </c>
      <c r="D3288" t="s">
        <v>210</v>
      </c>
      <c r="G3288" s="2">
        <v>46024</v>
      </c>
      <c r="H3288" s="2"/>
      <c r="J3288" t="s">
        <v>211</v>
      </c>
      <c r="K3288" t="s">
        <v>7836</v>
      </c>
      <c r="L3288" t="s">
        <v>213</v>
      </c>
      <c r="O3288">
        <v>0</v>
      </c>
      <c r="Q3288" s="2">
        <v>41974</v>
      </c>
      <c r="S3288">
        <v>0</v>
      </c>
      <c r="T3288" t="s">
        <v>213</v>
      </c>
      <c r="W3288" t="s">
        <v>214</v>
      </c>
      <c r="X3288">
        <v>0</v>
      </c>
    </row>
    <row r="3289" spans="1:24" x14ac:dyDescent="0.25">
      <c r="A3289">
        <v>4274</v>
      </c>
      <c r="B3289" t="s">
        <v>7843</v>
      </c>
      <c r="C3289" t="s">
        <v>7844</v>
      </c>
      <c r="D3289" t="s">
        <v>241</v>
      </c>
      <c r="G3289" s="2">
        <v>46024</v>
      </c>
      <c r="H3289" s="2"/>
      <c r="I3289" t="s">
        <v>226</v>
      </c>
      <c r="J3289" t="s">
        <v>211</v>
      </c>
      <c r="K3289" t="s">
        <v>7836</v>
      </c>
      <c r="L3289" t="s">
        <v>213</v>
      </c>
      <c r="O3289">
        <v>0</v>
      </c>
      <c r="Q3289" s="2">
        <v>41974</v>
      </c>
      <c r="S3289">
        <v>0</v>
      </c>
      <c r="T3289" t="s">
        <v>213</v>
      </c>
      <c r="W3289" t="s">
        <v>214</v>
      </c>
      <c r="X3289">
        <v>0</v>
      </c>
    </row>
    <row r="3290" spans="1:24" x14ac:dyDescent="0.25">
      <c r="A3290">
        <v>4364</v>
      </c>
      <c r="B3290" t="s">
        <v>7845</v>
      </c>
      <c r="C3290" t="s">
        <v>7846</v>
      </c>
      <c r="D3290" t="s">
        <v>256</v>
      </c>
      <c r="G3290" s="2">
        <v>41974</v>
      </c>
      <c r="H3290" s="2">
        <v>43069</v>
      </c>
      <c r="I3290" t="s">
        <v>226</v>
      </c>
      <c r="J3290" t="s">
        <v>211</v>
      </c>
      <c r="K3290" t="s">
        <v>7833</v>
      </c>
      <c r="L3290" t="s">
        <v>213</v>
      </c>
      <c r="O3290">
        <v>0</v>
      </c>
      <c r="Q3290" s="2"/>
      <c r="S3290">
        <v>0</v>
      </c>
      <c r="T3290" t="s">
        <v>213</v>
      </c>
      <c r="W3290" t="s">
        <v>214</v>
      </c>
      <c r="X3290">
        <v>0</v>
      </c>
    </row>
    <row r="3291" spans="1:24" x14ac:dyDescent="0.25">
      <c r="A3291">
        <v>4365</v>
      </c>
      <c r="B3291" t="s">
        <v>7847</v>
      </c>
      <c r="C3291" t="s">
        <v>7848</v>
      </c>
      <c r="D3291" t="s">
        <v>248</v>
      </c>
      <c r="G3291" s="2">
        <v>41974</v>
      </c>
      <c r="H3291" s="2">
        <v>43069</v>
      </c>
      <c r="I3291" t="s">
        <v>226</v>
      </c>
      <c r="J3291" t="s">
        <v>211</v>
      </c>
      <c r="K3291" t="s">
        <v>7833</v>
      </c>
      <c r="L3291" t="s">
        <v>213</v>
      </c>
      <c r="O3291">
        <v>0</v>
      </c>
      <c r="Q3291" s="2"/>
      <c r="S3291">
        <v>0</v>
      </c>
      <c r="T3291" t="s">
        <v>213</v>
      </c>
      <c r="W3291" t="s">
        <v>214</v>
      </c>
      <c r="X3291">
        <v>0</v>
      </c>
    </row>
    <row r="3292" spans="1:24" x14ac:dyDescent="0.25">
      <c r="A3292">
        <v>4366</v>
      </c>
      <c r="B3292" t="s">
        <v>7849</v>
      </c>
      <c r="C3292" t="s">
        <v>7850</v>
      </c>
      <c r="D3292" t="s">
        <v>245</v>
      </c>
      <c r="G3292" s="2">
        <v>41974</v>
      </c>
      <c r="H3292" s="2">
        <v>43069</v>
      </c>
      <c r="I3292" t="s">
        <v>226</v>
      </c>
      <c r="J3292" t="s">
        <v>211</v>
      </c>
      <c r="K3292" t="s">
        <v>7833</v>
      </c>
      <c r="L3292" t="s">
        <v>213</v>
      </c>
      <c r="O3292">
        <v>1460</v>
      </c>
      <c r="Q3292" s="2"/>
      <c r="S3292">
        <v>0</v>
      </c>
      <c r="T3292" t="s">
        <v>213</v>
      </c>
      <c r="W3292" t="s">
        <v>214</v>
      </c>
      <c r="X3292">
        <v>0</v>
      </c>
    </row>
    <row r="3293" spans="1:24" x14ac:dyDescent="0.25">
      <c r="A3293">
        <v>4367</v>
      </c>
      <c r="B3293" t="s">
        <v>7851</v>
      </c>
      <c r="C3293" t="s">
        <v>7852</v>
      </c>
      <c r="D3293" t="s">
        <v>251</v>
      </c>
      <c r="G3293" s="2">
        <v>41974</v>
      </c>
      <c r="H3293" s="2">
        <v>43069</v>
      </c>
      <c r="I3293" t="s">
        <v>226</v>
      </c>
      <c r="J3293" t="s">
        <v>211</v>
      </c>
      <c r="K3293" t="s">
        <v>7833</v>
      </c>
      <c r="L3293" t="s">
        <v>213</v>
      </c>
      <c r="O3293">
        <v>0</v>
      </c>
      <c r="Q3293" s="2"/>
      <c r="S3293">
        <v>0</v>
      </c>
      <c r="T3293" t="s">
        <v>213</v>
      </c>
      <c r="W3293" t="s">
        <v>214</v>
      </c>
      <c r="X3293">
        <v>0</v>
      </c>
    </row>
    <row r="3294" spans="1:24" x14ac:dyDescent="0.25">
      <c r="A3294">
        <v>4368</v>
      </c>
      <c r="B3294" t="s">
        <v>7853</v>
      </c>
      <c r="C3294" t="s">
        <v>7854</v>
      </c>
      <c r="D3294" t="s">
        <v>241</v>
      </c>
      <c r="G3294" s="2">
        <v>41974</v>
      </c>
      <c r="H3294" s="2">
        <v>43069</v>
      </c>
      <c r="I3294" t="s">
        <v>226</v>
      </c>
      <c r="J3294" t="s">
        <v>211</v>
      </c>
      <c r="K3294" t="s">
        <v>7833</v>
      </c>
      <c r="L3294" t="s">
        <v>213</v>
      </c>
      <c r="O3294">
        <v>0</v>
      </c>
      <c r="Q3294" s="2"/>
      <c r="S3294">
        <v>0</v>
      </c>
      <c r="T3294" t="s">
        <v>213</v>
      </c>
      <c r="W3294" t="s">
        <v>214</v>
      </c>
      <c r="X3294">
        <v>0</v>
      </c>
    </row>
    <row r="3295" spans="1:24" x14ac:dyDescent="0.25">
      <c r="A3295">
        <v>4377</v>
      </c>
      <c r="B3295" t="s">
        <v>7855</v>
      </c>
      <c r="C3295" t="s">
        <v>7856</v>
      </c>
      <c r="D3295" t="s">
        <v>6406</v>
      </c>
      <c r="F3295" t="s">
        <v>7857</v>
      </c>
      <c r="G3295" s="2">
        <v>38777</v>
      </c>
      <c r="H3295" s="2"/>
      <c r="J3295" t="s">
        <v>211</v>
      </c>
      <c r="K3295" t="s">
        <v>7069</v>
      </c>
      <c r="L3295" t="s">
        <v>213</v>
      </c>
      <c r="O3295">
        <v>2600</v>
      </c>
      <c r="Q3295" s="2"/>
      <c r="S3295">
        <v>4210</v>
      </c>
      <c r="T3295" t="s">
        <v>213</v>
      </c>
      <c r="W3295" t="s">
        <v>455</v>
      </c>
      <c r="X3295">
        <v>0</v>
      </c>
    </row>
    <row r="3296" spans="1:24" x14ac:dyDescent="0.25">
      <c r="A3296">
        <v>4421</v>
      </c>
      <c r="B3296" t="s">
        <v>7858</v>
      </c>
      <c r="C3296" t="s">
        <v>7859</v>
      </c>
      <c r="D3296" t="s">
        <v>245</v>
      </c>
      <c r="G3296" s="2">
        <v>42005</v>
      </c>
      <c r="H3296" s="2">
        <v>42736</v>
      </c>
      <c r="I3296" t="s">
        <v>226</v>
      </c>
      <c r="J3296" t="s">
        <v>211</v>
      </c>
      <c r="K3296" t="s">
        <v>7860</v>
      </c>
      <c r="L3296" t="s">
        <v>213</v>
      </c>
      <c r="O3296">
        <v>1463</v>
      </c>
      <c r="Q3296" s="2"/>
      <c r="S3296">
        <v>0</v>
      </c>
      <c r="T3296" t="s">
        <v>213</v>
      </c>
      <c r="W3296" t="s">
        <v>214</v>
      </c>
      <c r="X3296">
        <v>0</v>
      </c>
    </row>
    <row r="3297" spans="1:24" x14ac:dyDescent="0.25">
      <c r="A3297">
        <v>4434</v>
      </c>
      <c r="B3297" t="s">
        <v>7861</v>
      </c>
      <c r="C3297" t="s">
        <v>7862</v>
      </c>
      <c r="D3297" t="s">
        <v>245</v>
      </c>
      <c r="G3297" s="2">
        <v>42005</v>
      </c>
      <c r="H3297" s="2">
        <v>42736</v>
      </c>
      <c r="I3297" t="s">
        <v>226</v>
      </c>
      <c r="J3297" t="s">
        <v>211</v>
      </c>
      <c r="K3297" t="s">
        <v>6947</v>
      </c>
      <c r="L3297" t="s">
        <v>213</v>
      </c>
      <c r="O3297">
        <v>1463</v>
      </c>
      <c r="Q3297" s="2"/>
      <c r="S3297">
        <v>0</v>
      </c>
      <c r="T3297" t="s">
        <v>213</v>
      </c>
      <c r="W3297" t="s">
        <v>214</v>
      </c>
      <c r="X3297">
        <v>0</v>
      </c>
    </row>
    <row r="3298" spans="1:24" x14ac:dyDescent="0.25">
      <c r="A3298">
        <v>4447</v>
      </c>
      <c r="B3298" t="s">
        <v>7863</v>
      </c>
      <c r="C3298" t="s">
        <v>7864</v>
      </c>
      <c r="D3298" t="s">
        <v>245</v>
      </c>
      <c r="G3298" s="2">
        <v>42005</v>
      </c>
      <c r="H3298" s="2">
        <v>42736</v>
      </c>
      <c r="I3298" t="s">
        <v>226</v>
      </c>
      <c r="J3298" t="s">
        <v>211</v>
      </c>
      <c r="K3298" t="s">
        <v>7865</v>
      </c>
      <c r="L3298" t="s">
        <v>213</v>
      </c>
      <c r="O3298">
        <v>33</v>
      </c>
      <c r="Q3298" s="2"/>
      <c r="S3298">
        <v>0</v>
      </c>
      <c r="T3298" t="s">
        <v>213</v>
      </c>
      <c r="W3298" t="s">
        <v>214</v>
      </c>
      <c r="X3298">
        <v>0</v>
      </c>
    </row>
    <row r="3299" spans="1:24" x14ac:dyDescent="0.25">
      <c r="A3299">
        <v>3880</v>
      </c>
      <c r="B3299" t="s">
        <v>7866</v>
      </c>
      <c r="C3299" t="s">
        <v>7867</v>
      </c>
      <c r="D3299" t="s">
        <v>241</v>
      </c>
      <c r="F3299" t="s">
        <v>7868</v>
      </c>
      <c r="G3299" s="2">
        <v>33352</v>
      </c>
      <c r="H3299" s="2">
        <v>39933</v>
      </c>
      <c r="I3299" t="s">
        <v>226</v>
      </c>
      <c r="J3299" t="s">
        <v>211</v>
      </c>
      <c r="K3299" t="s">
        <v>7723</v>
      </c>
      <c r="L3299" t="s">
        <v>213</v>
      </c>
      <c r="O3299">
        <v>0</v>
      </c>
      <c r="Q3299" s="2"/>
      <c r="S3299">
        <v>0</v>
      </c>
      <c r="T3299" t="s">
        <v>213</v>
      </c>
      <c r="W3299" t="s">
        <v>214</v>
      </c>
      <c r="X3299">
        <v>0</v>
      </c>
    </row>
    <row r="3300" spans="1:24" x14ac:dyDescent="0.25">
      <c r="A3300">
        <v>4345</v>
      </c>
      <c r="B3300" t="s">
        <v>7869</v>
      </c>
      <c r="C3300" t="s">
        <v>7870</v>
      </c>
      <c r="D3300" t="s">
        <v>210</v>
      </c>
      <c r="G3300" s="2">
        <v>41974</v>
      </c>
      <c r="H3300" s="2">
        <v>43069</v>
      </c>
      <c r="J3300" t="s">
        <v>211</v>
      </c>
      <c r="K3300" t="s">
        <v>7871</v>
      </c>
      <c r="L3300" t="s">
        <v>213</v>
      </c>
      <c r="O3300">
        <v>0</v>
      </c>
      <c r="Q3300" s="2"/>
      <c r="S3300">
        <v>0</v>
      </c>
      <c r="T3300" t="s">
        <v>213</v>
      </c>
      <c r="W3300" t="s">
        <v>214</v>
      </c>
      <c r="X3300">
        <v>0</v>
      </c>
    </row>
    <row r="3301" spans="1:24" x14ac:dyDescent="0.25">
      <c r="A3301">
        <v>4346</v>
      </c>
      <c r="B3301" t="s">
        <v>7872</v>
      </c>
      <c r="C3301" t="s">
        <v>7873</v>
      </c>
      <c r="D3301" t="s">
        <v>256</v>
      </c>
      <c r="G3301" s="2">
        <v>41974</v>
      </c>
      <c r="H3301" s="2">
        <v>43069</v>
      </c>
      <c r="I3301" t="s">
        <v>226</v>
      </c>
      <c r="J3301" t="s">
        <v>211</v>
      </c>
      <c r="K3301" t="s">
        <v>7871</v>
      </c>
      <c r="L3301" t="s">
        <v>213</v>
      </c>
      <c r="O3301">
        <v>0</v>
      </c>
      <c r="Q3301" s="2"/>
      <c r="S3301">
        <v>0</v>
      </c>
      <c r="T3301" t="s">
        <v>213</v>
      </c>
      <c r="W3301" t="s">
        <v>214</v>
      </c>
      <c r="X3301">
        <v>0</v>
      </c>
    </row>
    <row r="3302" spans="1:24" x14ac:dyDescent="0.25">
      <c r="A3302">
        <v>4347</v>
      </c>
      <c r="B3302" t="s">
        <v>7874</v>
      </c>
      <c r="C3302" t="s">
        <v>7875</v>
      </c>
      <c r="D3302" t="s">
        <v>248</v>
      </c>
      <c r="G3302" s="2">
        <v>41974</v>
      </c>
      <c r="H3302" s="2">
        <v>43069</v>
      </c>
      <c r="I3302" t="s">
        <v>226</v>
      </c>
      <c r="J3302" t="s">
        <v>211</v>
      </c>
      <c r="K3302" t="s">
        <v>7871</v>
      </c>
      <c r="L3302" t="s">
        <v>213</v>
      </c>
      <c r="O3302">
        <v>0</v>
      </c>
      <c r="Q3302" s="2"/>
      <c r="S3302">
        <v>0</v>
      </c>
      <c r="T3302" t="s">
        <v>213</v>
      </c>
      <c r="W3302" t="s">
        <v>214</v>
      </c>
      <c r="X3302">
        <v>0</v>
      </c>
    </row>
    <row r="3303" spans="1:24" x14ac:dyDescent="0.25">
      <c r="A3303">
        <v>4166</v>
      </c>
      <c r="B3303" t="s">
        <v>7876</v>
      </c>
      <c r="C3303" t="s">
        <v>7877</v>
      </c>
      <c r="D3303" t="s">
        <v>241</v>
      </c>
      <c r="G3303" s="2">
        <v>41886</v>
      </c>
      <c r="H3303" s="2">
        <v>44255</v>
      </c>
      <c r="I3303" t="s">
        <v>226</v>
      </c>
      <c r="J3303" t="s">
        <v>211</v>
      </c>
      <c r="K3303" t="s">
        <v>7878</v>
      </c>
      <c r="L3303" t="s">
        <v>213</v>
      </c>
      <c r="O3303">
        <v>0</v>
      </c>
      <c r="Q3303" s="2"/>
      <c r="S3303">
        <v>0</v>
      </c>
      <c r="T3303" t="s">
        <v>213</v>
      </c>
      <c r="W3303" t="s">
        <v>214</v>
      </c>
      <c r="X3303">
        <v>0</v>
      </c>
    </row>
    <row r="3304" spans="1:24" x14ac:dyDescent="0.25">
      <c r="A3304">
        <v>4206</v>
      </c>
      <c r="B3304" t="s">
        <v>7879</v>
      </c>
      <c r="C3304" t="s">
        <v>7880</v>
      </c>
      <c r="D3304" t="s">
        <v>6406</v>
      </c>
      <c r="F3304" t="s">
        <v>7881</v>
      </c>
      <c r="G3304" s="2">
        <v>41760</v>
      </c>
      <c r="H3304" s="2"/>
      <c r="J3304" t="s">
        <v>211</v>
      </c>
      <c r="K3304" t="s">
        <v>7069</v>
      </c>
      <c r="L3304" t="s">
        <v>213</v>
      </c>
      <c r="O3304">
        <v>3847</v>
      </c>
      <c r="Q3304" s="2"/>
      <c r="S3304">
        <v>3888</v>
      </c>
      <c r="T3304" t="s">
        <v>213</v>
      </c>
      <c r="W3304" t="s">
        <v>455</v>
      </c>
      <c r="X3304">
        <v>0</v>
      </c>
    </row>
    <row r="3305" spans="1:24" x14ac:dyDescent="0.25">
      <c r="A3305">
        <v>4168</v>
      </c>
      <c r="B3305" t="s">
        <v>7882</v>
      </c>
      <c r="C3305" t="s">
        <v>7883</v>
      </c>
      <c r="D3305" t="s">
        <v>256</v>
      </c>
      <c r="G3305" s="2">
        <v>41886</v>
      </c>
      <c r="H3305" s="2">
        <v>41912</v>
      </c>
      <c r="I3305" t="s">
        <v>226</v>
      </c>
      <c r="J3305" t="s">
        <v>211</v>
      </c>
      <c r="K3305" t="s">
        <v>7878</v>
      </c>
      <c r="L3305" t="s">
        <v>213</v>
      </c>
      <c r="O3305">
        <v>0</v>
      </c>
      <c r="Q3305" s="2"/>
      <c r="S3305">
        <v>0</v>
      </c>
      <c r="T3305" t="s">
        <v>213</v>
      </c>
      <c r="W3305" t="s">
        <v>214</v>
      </c>
      <c r="X3305">
        <v>0</v>
      </c>
    </row>
    <row r="3306" spans="1:24" x14ac:dyDescent="0.25">
      <c r="A3306">
        <v>4169</v>
      </c>
      <c r="B3306" t="s">
        <v>7884</v>
      </c>
      <c r="C3306" t="s">
        <v>7885</v>
      </c>
      <c r="D3306" t="s">
        <v>251</v>
      </c>
      <c r="G3306" s="2">
        <v>41886</v>
      </c>
      <c r="H3306" s="2">
        <v>44255</v>
      </c>
      <c r="I3306" t="s">
        <v>226</v>
      </c>
      <c r="J3306" t="s">
        <v>211</v>
      </c>
      <c r="K3306" t="s">
        <v>7878</v>
      </c>
      <c r="L3306" t="s">
        <v>213</v>
      </c>
      <c r="O3306">
        <v>0</v>
      </c>
      <c r="Q3306" s="2"/>
      <c r="S3306">
        <v>0</v>
      </c>
      <c r="T3306" t="s">
        <v>213</v>
      </c>
      <c r="W3306" t="s">
        <v>214</v>
      </c>
      <c r="X3306">
        <v>0</v>
      </c>
    </row>
    <row r="3307" spans="1:24" x14ac:dyDescent="0.25">
      <c r="A3307">
        <v>4170</v>
      </c>
      <c r="B3307" t="s">
        <v>7886</v>
      </c>
      <c r="C3307" t="s">
        <v>7887</v>
      </c>
      <c r="D3307" t="s">
        <v>251</v>
      </c>
      <c r="F3307" t="s">
        <v>5002</v>
      </c>
      <c r="G3307" s="2">
        <v>41886</v>
      </c>
      <c r="H3307" s="2">
        <v>42460</v>
      </c>
      <c r="I3307" t="s">
        <v>226</v>
      </c>
      <c r="J3307" t="s">
        <v>211</v>
      </c>
      <c r="K3307" t="s">
        <v>7888</v>
      </c>
      <c r="L3307" t="s">
        <v>213</v>
      </c>
      <c r="O3307">
        <v>0</v>
      </c>
      <c r="Q3307" s="2"/>
      <c r="S3307">
        <v>0</v>
      </c>
      <c r="T3307" t="s">
        <v>213</v>
      </c>
      <c r="W3307" t="s">
        <v>214</v>
      </c>
      <c r="X3307">
        <v>0</v>
      </c>
    </row>
    <row r="3308" spans="1:24" x14ac:dyDescent="0.25">
      <c r="A3308">
        <v>4171</v>
      </c>
      <c r="B3308" t="s">
        <v>7889</v>
      </c>
      <c r="C3308" t="s">
        <v>7890</v>
      </c>
      <c r="D3308" t="s">
        <v>241</v>
      </c>
      <c r="F3308" t="s">
        <v>5002</v>
      </c>
      <c r="G3308" s="2">
        <v>41886</v>
      </c>
      <c r="H3308" s="2">
        <v>42460</v>
      </c>
      <c r="I3308" t="s">
        <v>226</v>
      </c>
      <c r="J3308" t="s">
        <v>211</v>
      </c>
      <c r="K3308" t="s">
        <v>7888</v>
      </c>
      <c r="L3308" t="s">
        <v>213</v>
      </c>
      <c r="O3308">
        <v>0</v>
      </c>
      <c r="Q3308" s="2"/>
      <c r="S3308">
        <v>0</v>
      </c>
      <c r="T3308" t="s">
        <v>213</v>
      </c>
      <c r="W3308" t="s">
        <v>214</v>
      </c>
      <c r="X3308">
        <v>0</v>
      </c>
    </row>
    <row r="3309" spans="1:24" x14ac:dyDescent="0.25">
      <c r="A3309">
        <v>4172</v>
      </c>
      <c r="B3309" t="s">
        <v>7891</v>
      </c>
      <c r="C3309" t="s">
        <v>7892</v>
      </c>
      <c r="D3309" t="s">
        <v>256</v>
      </c>
      <c r="F3309" t="s">
        <v>5002</v>
      </c>
      <c r="G3309" s="2">
        <v>41886</v>
      </c>
      <c r="H3309" s="2">
        <v>42460</v>
      </c>
      <c r="I3309" t="s">
        <v>226</v>
      </c>
      <c r="J3309" t="s">
        <v>211</v>
      </c>
      <c r="K3309" t="s">
        <v>7888</v>
      </c>
      <c r="L3309" t="s">
        <v>213</v>
      </c>
      <c r="O3309">
        <v>0</v>
      </c>
      <c r="Q3309" s="2"/>
      <c r="S3309">
        <v>0</v>
      </c>
      <c r="T3309" t="s">
        <v>213</v>
      </c>
      <c r="W3309" t="s">
        <v>214</v>
      </c>
      <c r="X3309">
        <v>0</v>
      </c>
    </row>
    <row r="3310" spans="1:24" x14ac:dyDescent="0.25">
      <c r="A3310">
        <v>4173</v>
      </c>
      <c r="B3310" t="s">
        <v>7893</v>
      </c>
      <c r="C3310" t="s">
        <v>7894</v>
      </c>
      <c r="D3310" t="s">
        <v>251</v>
      </c>
      <c r="G3310" s="2">
        <v>41886</v>
      </c>
      <c r="H3310" s="2">
        <v>43738</v>
      </c>
      <c r="I3310" t="s">
        <v>226</v>
      </c>
      <c r="J3310" t="s">
        <v>211</v>
      </c>
      <c r="K3310" t="s">
        <v>7895</v>
      </c>
      <c r="L3310" t="s">
        <v>213</v>
      </c>
      <c r="O3310">
        <v>0</v>
      </c>
      <c r="Q3310" s="2"/>
      <c r="S3310">
        <v>0</v>
      </c>
      <c r="T3310" t="s">
        <v>213</v>
      </c>
      <c r="W3310" t="s">
        <v>214</v>
      </c>
      <c r="X3310">
        <v>0</v>
      </c>
    </row>
    <row r="3311" spans="1:24" x14ac:dyDescent="0.25">
      <c r="A3311">
        <v>4174</v>
      </c>
      <c r="B3311" t="s">
        <v>7896</v>
      </c>
      <c r="C3311" t="s">
        <v>7897</v>
      </c>
      <c r="D3311" t="s">
        <v>256</v>
      </c>
      <c r="G3311" s="2">
        <v>41886</v>
      </c>
      <c r="H3311" s="2">
        <v>43738</v>
      </c>
      <c r="I3311" t="s">
        <v>226</v>
      </c>
      <c r="J3311" t="s">
        <v>211</v>
      </c>
      <c r="K3311" t="s">
        <v>7895</v>
      </c>
      <c r="L3311" t="s">
        <v>213</v>
      </c>
      <c r="O3311">
        <v>0</v>
      </c>
      <c r="Q3311" s="2"/>
      <c r="S3311">
        <v>0</v>
      </c>
      <c r="T3311" t="s">
        <v>213</v>
      </c>
      <c r="W3311" t="s">
        <v>214</v>
      </c>
      <c r="X3311">
        <v>0</v>
      </c>
    </row>
    <row r="3312" spans="1:24" x14ac:dyDescent="0.25">
      <c r="A3312">
        <v>4175</v>
      </c>
      <c r="B3312" t="s">
        <v>7898</v>
      </c>
      <c r="C3312" t="s">
        <v>7899</v>
      </c>
      <c r="D3312" t="s">
        <v>241</v>
      </c>
      <c r="G3312" s="2">
        <v>41886</v>
      </c>
      <c r="H3312" s="2">
        <v>43738</v>
      </c>
      <c r="I3312" t="s">
        <v>226</v>
      </c>
      <c r="J3312" t="s">
        <v>211</v>
      </c>
      <c r="K3312" t="s">
        <v>7895</v>
      </c>
      <c r="L3312" t="s">
        <v>213</v>
      </c>
      <c r="O3312">
        <v>0</v>
      </c>
      <c r="Q3312" s="2"/>
      <c r="S3312">
        <v>0</v>
      </c>
      <c r="T3312" t="s">
        <v>213</v>
      </c>
      <c r="W3312" t="s">
        <v>214</v>
      </c>
      <c r="X3312">
        <v>0</v>
      </c>
    </row>
    <row r="3313" spans="1:24" x14ac:dyDescent="0.25">
      <c r="A3313">
        <v>4176</v>
      </c>
      <c r="B3313" t="s">
        <v>7900</v>
      </c>
      <c r="C3313" t="s">
        <v>7901</v>
      </c>
      <c r="D3313" t="s">
        <v>251</v>
      </c>
      <c r="G3313" s="2">
        <v>41886</v>
      </c>
      <c r="H3313" s="2">
        <v>44255</v>
      </c>
      <c r="I3313" t="s">
        <v>226</v>
      </c>
      <c r="J3313" t="s">
        <v>211</v>
      </c>
      <c r="K3313" t="s">
        <v>7902</v>
      </c>
      <c r="L3313" t="s">
        <v>213</v>
      </c>
      <c r="O3313">
        <v>0</v>
      </c>
      <c r="Q3313" s="2"/>
      <c r="S3313">
        <v>0</v>
      </c>
      <c r="T3313" t="s">
        <v>213</v>
      </c>
      <c r="W3313" t="s">
        <v>214</v>
      </c>
      <c r="X3313">
        <v>0</v>
      </c>
    </row>
    <row r="3314" spans="1:24" x14ac:dyDescent="0.25">
      <c r="A3314">
        <v>4177</v>
      </c>
      <c r="B3314" t="s">
        <v>7903</v>
      </c>
      <c r="C3314" t="s">
        <v>7904</v>
      </c>
      <c r="D3314" t="s">
        <v>256</v>
      </c>
      <c r="G3314" s="2">
        <v>41886</v>
      </c>
      <c r="H3314" s="2">
        <v>44255</v>
      </c>
      <c r="I3314" t="s">
        <v>226</v>
      </c>
      <c r="J3314" t="s">
        <v>211</v>
      </c>
      <c r="K3314" t="s">
        <v>7902</v>
      </c>
      <c r="L3314" t="s">
        <v>213</v>
      </c>
      <c r="O3314">
        <v>0</v>
      </c>
      <c r="Q3314" s="2"/>
      <c r="S3314">
        <v>0</v>
      </c>
      <c r="T3314" t="s">
        <v>213</v>
      </c>
      <c r="W3314" t="s">
        <v>214</v>
      </c>
      <c r="X3314">
        <v>0</v>
      </c>
    </row>
    <row r="3315" spans="1:24" x14ac:dyDescent="0.25">
      <c r="A3315">
        <v>4178</v>
      </c>
      <c r="B3315" t="s">
        <v>7905</v>
      </c>
      <c r="C3315" t="s">
        <v>7906</v>
      </c>
      <c r="D3315" t="s">
        <v>241</v>
      </c>
      <c r="G3315" s="2">
        <v>41886</v>
      </c>
      <c r="H3315" s="2">
        <v>44255</v>
      </c>
      <c r="I3315" t="s">
        <v>226</v>
      </c>
      <c r="J3315" t="s">
        <v>211</v>
      </c>
      <c r="K3315" t="s">
        <v>7902</v>
      </c>
      <c r="L3315" t="s">
        <v>213</v>
      </c>
      <c r="O3315">
        <v>0</v>
      </c>
      <c r="Q3315" s="2"/>
      <c r="S3315">
        <v>0</v>
      </c>
      <c r="T3315" t="s">
        <v>213</v>
      </c>
      <c r="W3315" t="s">
        <v>214</v>
      </c>
      <c r="X3315">
        <v>0</v>
      </c>
    </row>
    <row r="3316" spans="1:24" x14ac:dyDescent="0.25">
      <c r="A3316">
        <v>4179</v>
      </c>
      <c r="B3316" t="s">
        <v>7907</v>
      </c>
      <c r="C3316" t="s">
        <v>7908</v>
      </c>
      <c r="D3316" t="s">
        <v>251</v>
      </c>
      <c r="G3316" s="2">
        <v>41886</v>
      </c>
      <c r="H3316" s="2">
        <v>44255</v>
      </c>
      <c r="I3316" t="s">
        <v>226</v>
      </c>
      <c r="J3316" t="s">
        <v>211</v>
      </c>
      <c r="K3316" t="s">
        <v>7909</v>
      </c>
      <c r="L3316" t="s">
        <v>213</v>
      </c>
      <c r="O3316">
        <v>0</v>
      </c>
      <c r="Q3316" s="2"/>
      <c r="S3316">
        <v>0</v>
      </c>
      <c r="T3316" t="s">
        <v>213</v>
      </c>
      <c r="W3316" t="s">
        <v>214</v>
      </c>
      <c r="X3316">
        <v>0</v>
      </c>
    </row>
    <row r="3317" spans="1:24" x14ac:dyDescent="0.25">
      <c r="A3317">
        <v>4180</v>
      </c>
      <c r="B3317" t="s">
        <v>7910</v>
      </c>
      <c r="C3317" t="s">
        <v>7911</v>
      </c>
      <c r="D3317" t="s">
        <v>256</v>
      </c>
      <c r="G3317" s="2">
        <v>41886</v>
      </c>
      <c r="H3317" s="2">
        <v>44255</v>
      </c>
      <c r="I3317" t="s">
        <v>226</v>
      </c>
      <c r="J3317" t="s">
        <v>211</v>
      </c>
      <c r="K3317" t="s">
        <v>7909</v>
      </c>
      <c r="L3317" t="s">
        <v>213</v>
      </c>
      <c r="O3317">
        <v>0</v>
      </c>
      <c r="Q3317" s="2"/>
      <c r="S3317">
        <v>0</v>
      </c>
      <c r="T3317" t="s">
        <v>213</v>
      </c>
      <c r="W3317" t="s">
        <v>214</v>
      </c>
      <c r="X3317">
        <v>0</v>
      </c>
    </row>
    <row r="3318" spans="1:24" x14ac:dyDescent="0.25">
      <c r="A3318">
        <v>4181</v>
      </c>
      <c r="B3318" t="s">
        <v>7912</v>
      </c>
      <c r="C3318" t="s">
        <v>7913</v>
      </c>
      <c r="D3318" t="s">
        <v>241</v>
      </c>
      <c r="G3318" s="2">
        <v>41886</v>
      </c>
      <c r="H3318" s="2">
        <v>44255</v>
      </c>
      <c r="I3318" t="s">
        <v>226</v>
      </c>
      <c r="J3318" t="s">
        <v>211</v>
      </c>
      <c r="K3318" t="s">
        <v>7909</v>
      </c>
      <c r="L3318" t="s">
        <v>213</v>
      </c>
      <c r="O3318">
        <v>0</v>
      </c>
      <c r="Q3318" s="2"/>
      <c r="S3318">
        <v>0</v>
      </c>
      <c r="T3318" t="s">
        <v>213</v>
      </c>
      <c r="W3318" t="s">
        <v>214</v>
      </c>
      <c r="X3318">
        <v>0</v>
      </c>
    </row>
    <row r="3319" spans="1:24" x14ac:dyDescent="0.25">
      <c r="A3319">
        <v>4207</v>
      </c>
      <c r="B3319" t="s">
        <v>7914</v>
      </c>
      <c r="C3319" t="s">
        <v>7915</v>
      </c>
      <c r="D3319" t="s">
        <v>412</v>
      </c>
      <c r="G3319" s="2">
        <v>41760</v>
      </c>
      <c r="H3319" s="2"/>
      <c r="I3319" t="s">
        <v>226</v>
      </c>
      <c r="J3319" t="s">
        <v>211</v>
      </c>
      <c r="K3319" t="s">
        <v>6362</v>
      </c>
      <c r="L3319" t="s">
        <v>213</v>
      </c>
      <c r="O3319">
        <v>2629</v>
      </c>
      <c r="Q3319" s="2"/>
      <c r="S3319">
        <v>0</v>
      </c>
      <c r="T3319" t="s">
        <v>213</v>
      </c>
      <c r="W3319" t="s">
        <v>455</v>
      </c>
      <c r="X3319">
        <v>0</v>
      </c>
    </row>
    <row r="3320" spans="1:24" x14ac:dyDescent="0.25">
      <c r="A3320">
        <v>4348</v>
      </c>
      <c r="B3320" t="s">
        <v>7916</v>
      </c>
      <c r="C3320" t="s">
        <v>7917</v>
      </c>
      <c r="D3320" t="s">
        <v>245</v>
      </c>
      <c r="G3320" s="2">
        <v>41974</v>
      </c>
      <c r="H3320" s="2">
        <v>43069</v>
      </c>
      <c r="I3320" t="s">
        <v>226</v>
      </c>
      <c r="J3320" t="s">
        <v>211</v>
      </c>
      <c r="K3320" t="s">
        <v>7871</v>
      </c>
      <c r="L3320" t="s">
        <v>213</v>
      </c>
      <c r="O3320">
        <v>1460</v>
      </c>
      <c r="Q3320" s="2"/>
      <c r="S3320">
        <v>0</v>
      </c>
      <c r="T3320" t="s">
        <v>213</v>
      </c>
      <c r="W3320" t="s">
        <v>214</v>
      </c>
      <c r="X3320">
        <v>0</v>
      </c>
    </row>
    <row r="3321" spans="1:24" x14ac:dyDescent="0.25">
      <c r="A3321">
        <v>4349</v>
      </c>
      <c r="B3321" t="s">
        <v>7918</v>
      </c>
      <c r="C3321" t="s">
        <v>7919</v>
      </c>
      <c r="D3321" t="s">
        <v>251</v>
      </c>
      <c r="G3321" s="2">
        <v>41974</v>
      </c>
      <c r="H3321" s="2">
        <v>43069</v>
      </c>
      <c r="I3321" t="s">
        <v>226</v>
      </c>
      <c r="J3321" t="s">
        <v>211</v>
      </c>
      <c r="K3321" t="s">
        <v>7871</v>
      </c>
      <c r="L3321" t="s">
        <v>213</v>
      </c>
      <c r="O3321">
        <v>0</v>
      </c>
      <c r="Q3321" s="2"/>
      <c r="S3321">
        <v>0</v>
      </c>
      <c r="T3321" t="s">
        <v>213</v>
      </c>
      <c r="W3321" t="s">
        <v>214</v>
      </c>
      <c r="X3321">
        <v>0</v>
      </c>
    </row>
    <row r="3322" spans="1:24" x14ac:dyDescent="0.25">
      <c r="A3322">
        <v>4350</v>
      </c>
      <c r="B3322" t="s">
        <v>7920</v>
      </c>
      <c r="C3322" t="s">
        <v>7921</v>
      </c>
      <c r="D3322" t="s">
        <v>241</v>
      </c>
      <c r="G3322" s="2">
        <v>41974</v>
      </c>
      <c r="H3322" s="2">
        <v>43069</v>
      </c>
      <c r="I3322" t="s">
        <v>226</v>
      </c>
      <c r="J3322" t="s">
        <v>211</v>
      </c>
      <c r="K3322" t="s">
        <v>7871</v>
      </c>
      <c r="L3322" t="s">
        <v>213</v>
      </c>
      <c r="O3322">
        <v>0</v>
      </c>
      <c r="Q3322" s="2"/>
      <c r="S3322">
        <v>0</v>
      </c>
      <c r="T3322" t="s">
        <v>213</v>
      </c>
      <c r="W3322" t="s">
        <v>214</v>
      </c>
      <c r="X3322">
        <v>0</v>
      </c>
    </row>
    <row r="3323" spans="1:24" x14ac:dyDescent="0.25">
      <c r="A3323">
        <v>4357</v>
      </c>
      <c r="B3323" t="s">
        <v>7922</v>
      </c>
      <c r="C3323" t="s">
        <v>7923</v>
      </c>
      <c r="D3323" t="s">
        <v>210</v>
      </c>
      <c r="G3323" s="2">
        <v>41974</v>
      </c>
      <c r="H3323" s="2">
        <v>42004</v>
      </c>
      <c r="J3323" t="s">
        <v>211</v>
      </c>
      <c r="K3323" t="s">
        <v>7924</v>
      </c>
      <c r="L3323" t="s">
        <v>213</v>
      </c>
      <c r="O3323">
        <v>0</v>
      </c>
      <c r="Q3323" s="2"/>
      <c r="S3323">
        <v>0</v>
      </c>
      <c r="T3323" t="s">
        <v>213</v>
      </c>
      <c r="W3323" t="s">
        <v>214</v>
      </c>
      <c r="X3323">
        <v>0</v>
      </c>
    </row>
    <row r="3324" spans="1:24" x14ac:dyDescent="0.25">
      <c r="A3324">
        <v>4358</v>
      </c>
      <c r="B3324" t="s">
        <v>7925</v>
      </c>
      <c r="C3324" t="s">
        <v>7926</v>
      </c>
      <c r="D3324" t="s">
        <v>256</v>
      </c>
      <c r="G3324" s="2">
        <v>41974</v>
      </c>
      <c r="H3324" s="2">
        <v>42004</v>
      </c>
      <c r="I3324" t="s">
        <v>226</v>
      </c>
      <c r="J3324" t="s">
        <v>211</v>
      </c>
      <c r="K3324" t="s">
        <v>7924</v>
      </c>
      <c r="L3324" t="s">
        <v>213</v>
      </c>
      <c r="O3324">
        <v>0</v>
      </c>
      <c r="Q3324" s="2"/>
      <c r="S3324">
        <v>0</v>
      </c>
      <c r="T3324" t="s">
        <v>213</v>
      </c>
      <c r="W3324" t="s">
        <v>214</v>
      </c>
      <c r="X3324">
        <v>0</v>
      </c>
    </row>
    <row r="3325" spans="1:24" x14ac:dyDescent="0.25">
      <c r="A3325">
        <v>4359</v>
      </c>
      <c r="B3325" t="s">
        <v>7927</v>
      </c>
      <c r="C3325" t="s">
        <v>7928</v>
      </c>
      <c r="D3325" t="s">
        <v>248</v>
      </c>
      <c r="G3325" s="2">
        <v>41974</v>
      </c>
      <c r="H3325" s="2">
        <v>42004</v>
      </c>
      <c r="I3325" t="s">
        <v>226</v>
      </c>
      <c r="J3325" t="s">
        <v>211</v>
      </c>
      <c r="K3325" t="s">
        <v>7924</v>
      </c>
      <c r="L3325" t="s">
        <v>213</v>
      </c>
      <c r="O3325">
        <v>0</v>
      </c>
      <c r="Q3325" s="2"/>
      <c r="S3325">
        <v>0</v>
      </c>
      <c r="T3325" t="s">
        <v>213</v>
      </c>
      <c r="W3325" t="s">
        <v>214</v>
      </c>
      <c r="X3325">
        <v>0</v>
      </c>
    </row>
    <row r="3326" spans="1:24" x14ac:dyDescent="0.25">
      <c r="A3326">
        <v>4360</v>
      </c>
      <c r="B3326" t="s">
        <v>7929</v>
      </c>
      <c r="C3326" t="s">
        <v>7930</v>
      </c>
      <c r="D3326" t="s">
        <v>245</v>
      </c>
      <c r="G3326" s="2">
        <v>41974</v>
      </c>
      <c r="H3326" s="2">
        <v>42004</v>
      </c>
      <c r="I3326" t="s">
        <v>226</v>
      </c>
      <c r="J3326" t="s">
        <v>211</v>
      </c>
      <c r="K3326" t="s">
        <v>7924</v>
      </c>
      <c r="L3326" t="s">
        <v>213</v>
      </c>
      <c r="O3326">
        <v>1460</v>
      </c>
      <c r="Q3326" s="2"/>
      <c r="S3326">
        <v>0</v>
      </c>
      <c r="T3326" t="s">
        <v>213</v>
      </c>
      <c r="W3326" t="s">
        <v>214</v>
      </c>
      <c r="X3326">
        <v>0</v>
      </c>
    </row>
    <row r="3327" spans="1:24" x14ac:dyDescent="0.25">
      <c r="A3327">
        <v>4361</v>
      </c>
      <c r="B3327" t="s">
        <v>7931</v>
      </c>
      <c r="C3327" t="s">
        <v>7932</v>
      </c>
      <c r="D3327" t="s">
        <v>251</v>
      </c>
      <c r="G3327" s="2">
        <v>41974</v>
      </c>
      <c r="H3327" s="2">
        <v>42004</v>
      </c>
      <c r="I3327" t="s">
        <v>226</v>
      </c>
      <c r="J3327" t="s">
        <v>211</v>
      </c>
      <c r="K3327" t="s">
        <v>7924</v>
      </c>
      <c r="L3327" t="s">
        <v>213</v>
      </c>
      <c r="O3327">
        <v>0</v>
      </c>
      <c r="Q3327" s="2"/>
      <c r="S3327">
        <v>0</v>
      </c>
      <c r="T3327" t="s">
        <v>213</v>
      </c>
      <c r="W3327" t="s">
        <v>214</v>
      </c>
      <c r="X3327">
        <v>0</v>
      </c>
    </row>
    <row r="3328" spans="1:24" x14ac:dyDescent="0.25">
      <c r="A3328">
        <v>4362</v>
      </c>
      <c r="B3328" t="s">
        <v>7933</v>
      </c>
      <c r="C3328" t="s">
        <v>7934</v>
      </c>
      <c r="D3328" t="s">
        <v>241</v>
      </c>
      <c r="G3328" s="2">
        <v>41974</v>
      </c>
      <c r="H3328" s="2">
        <v>42004</v>
      </c>
      <c r="I3328" t="s">
        <v>226</v>
      </c>
      <c r="J3328" t="s">
        <v>211</v>
      </c>
      <c r="K3328" t="s">
        <v>7924</v>
      </c>
      <c r="L3328" t="s">
        <v>213</v>
      </c>
      <c r="O3328">
        <v>0</v>
      </c>
      <c r="Q3328" s="2"/>
      <c r="S3328">
        <v>0</v>
      </c>
      <c r="T3328" t="s">
        <v>213</v>
      </c>
      <c r="W3328" t="s">
        <v>214</v>
      </c>
      <c r="X3328">
        <v>0</v>
      </c>
    </row>
    <row r="3329" spans="1:24" x14ac:dyDescent="0.25">
      <c r="A3329">
        <v>2869</v>
      </c>
      <c r="B3329" t="s">
        <v>7935</v>
      </c>
      <c r="C3329" t="s">
        <v>7936</v>
      </c>
      <c r="D3329" t="s">
        <v>241</v>
      </c>
      <c r="G3329" s="2">
        <v>41200</v>
      </c>
      <c r="H3329" s="2">
        <v>41973</v>
      </c>
      <c r="I3329" t="s">
        <v>226</v>
      </c>
      <c r="J3329" t="s">
        <v>211</v>
      </c>
      <c r="K3329" t="s">
        <v>5695</v>
      </c>
      <c r="L3329" t="s">
        <v>213</v>
      </c>
      <c r="O3329">
        <v>0</v>
      </c>
      <c r="P3329" t="s">
        <v>5494</v>
      </c>
      <c r="Q3329" s="2"/>
      <c r="S3329">
        <v>0</v>
      </c>
      <c r="T3329" t="s">
        <v>213</v>
      </c>
      <c r="W3329" t="s">
        <v>455</v>
      </c>
      <c r="X3329">
        <v>0</v>
      </c>
    </row>
    <row r="3330" spans="1:24" x14ac:dyDescent="0.25">
      <c r="A3330">
        <v>4392</v>
      </c>
      <c r="B3330" t="s">
        <v>7937</v>
      </c>
      <c r="C3330" t="s">
        <v>7938</v>
      </c>
      <c r="D3330" t="s">
        <v>241</v>
      </c>
      <c r="G3330" s="2">
        <v>42005</v>
      </c>
      <c r="H3330" s="2">
        <v>42736</v>
      </c>
      <c r="I3330" t="s">
        <v>226</v>
      </c>
      <c r="J3330" t="s">
        <v>211</v>
      </c>
      <c r="K3330" t="s">
        <v>7860</v>
      </c>
      <c r="L3330" t="s">
        <v>213</v>
      </c>
      <c r="O3330">
        <v>0</v>
      </c>
      <c r="Q3330" s="2"/>
      <c r="S3330">
        <v>0</v>
      </c>
      <c r="T3330" t="s">
        <v>213</v>
      </c>
      <c r="W3330" t="s">
        <v>214</v>
      </c>
      <c r="X3330">
        <v>0</v>
      </c>
    </row>
    <row r="3331" spans="1:24" x14ac:dyDescent="0.25">
      <c r="A3331">
        <v>4393</v>
      </c>
      <c r="B3331" t="s">
        <v>7939</v>
      </c>
      <c r="C3331" t="s">
        <v>7940</v>
      </c>
      <c r="D3331" t="s">
        <v>210</v>
      </c>
      <c r="G3331" s="2">
        <v>42005</v>
      </c>
      <c r="H3331" s="2">
        <v>42736</v>
      </c>
      <c r="J3331" t="s">
        <v>211</v>
      </c>
      <c r="K3331" t="s">
        <v>7860</v>
      </c>
      <c r="L3331" t="s">
        <v>213</v>
      </c>
      <c r="O3331">
        <v>0</v>
      </c>
      <c r="Q3331" s="2"/>
      <c r="S3331">
        <v>0</v>
      </c>
      <c r="T3331" t="s">
        <v>213</v>
      </c>
      <c r="W3331" t="s">
        <v>214</v>
      </c>
      <c r="X3331">
        <v>0</v>
      </c>
    </row>
    <row r="3332" spans="1:24" x14ac:dyDescent="0.25">
      <c r="A3332">
        <v>4394</v>
      </c>
      <c r="B3332" t="s">
        <v>7941</v>
      </c>
      <c r="C3332" t="s">
        <v>7942</v>
      </c>
      <c r="D3332" t="s">
        <v>256</v>
      </c>
      <c r="G3332" s="2">
        <v>42005</v>
      </c>
      <c r="H3332" s="2">
        <v>42736</v>
      </c>
      <c r="I3332" t="s">
        <v>226</v>
      </c>
      <c r="J3332" t="s">
        <v>211</v>
      </c>
      <c r="K3332" t="s">
        <v>7860</v>
      </c>
      <c r="L3332" t="s">
        <v>213</v>
      </c>
      <c r="O3332">
        <v>0</v>
      </c>
      <c r="Q3332" s="2"/>
      <c r="S3332">
        <v>0</v>
      </c>
      <c r="T3332" t="s">
        <v>213</v>
      </c>
      <c r="W3332" t="s">
        <v>214</v>
      </c>
      <c r="X3332">
        <v>0</v>
      </c>
    </row>
    <row r="3333" spans="1:24" x14ac:dyDescent="0.25">
      <c r="A3333">
        <v>4395</v>
      </c>
      <c r="B3333" t="s">
        <v>7943</v>
      </c>
      <c r="C3333" t="s">
        <v>7944</v>
      </c>
      <c r="D3333" t="s">
        <v>248</v>
      </c>
      <c r="G3333" s="2">
        <v>42005</v>
      </c>
      <c r="H3333" s="2">
        <v>42736</v>
      </c>
      <c r="I3333" t="s">
        <v>226</v>
      </c>
      <c r="J3333" t="s">
        <v>211</v>
      </c>
      <c r="K3333" t="s">
        <v>7860</v>
      </c>
      <c r="L3333" t="s">
        <v>213</v>
      </c>
      <c r="O3333">
        <v>0</v>
      </c>
      <c r="Q3333" s="2"/>
      <c r="S3333">
        <v>0</v>
      </c>
      <c r="T3333" t="s">
        <v>213</v>
      </c>
      <c r="W3333" t="s">
        <v>214</v>
      </c>
      <c r="X3333">
        <v>0</v>
      </c>
    </row>
    <row r="3334" spans="1:24" x14ac:dyDescent="0.25">
      <c r="A3334">
        <v>4382</v>
      </c>
      <c r="B3334" t="s">
        <v>7945</v>
      </c>
      <c r="C3334" t="s">
        <v>7946</v>
      </c>
      <c r="D3334" t="s">
        <v>241</v>
      </c>
      <c r="G3334" s="2">
        <v>42005</v>
      </c>
      <c r="H3334" s="2">
        <v>44227</v>
      </c>
      <c r="I3334" t="s">
        <v>226</v>
      </c>
      <c r="J3334" t="s">
        <v>211</v>
      </c>
      <c r="K3334" t="s">
        <v>7947</v>
      </c>
      <c r="L3334" t="s">
        <v>213</v>
      </c>
      <c r="O3334">
        <v>0</v>
      </c>
      <c r="Q3334" s="2"/>
      <c r="S3334">
        <v>0</v>
      </c>
      <c r="T3334" t="s">
        <v>213</v>
      </c>
      <c r="W3334" t="s">
        <v>214</v>
      </c>
      <c r="X3334">
        <v>0</v>
      </c>
    </row>
    <row r="3335" spans="1:24" x14ac:dyDescent="0.25">
      <c r="A3335">
        <v>4383</v>
      </c>
      <c r="B3335" t="s">
        <v>7948</v>
      </c>
      <c r="C3335" t="s">
        <v>7949</v>
      </c>
      <c r="D3335" t="s">
        <v>245</v>
      </c>
      <c r="G3335" s="2">
        <v>42005</v>
      </c>
      <c r="H3335" s="2">
        <v>44227</v>
      </c>
      <c r="I3335" t="s">
        <v>226</v>
      </c>
      <c r="J3335" t="s">
        <v>211</v>
      </c>
      <c r="K3335" t="s">
        <v>7947</v>
      </c>
      <c r="L3335" t="s">
        <v>213</v>
      </c>
      <c r="O3335">
        <v>6609</v>
      </c>
      <c r="Q3335" s="2"/>
      <c r="S3335">
        <v>0</v>
      </c>
      <c r="T3335" t="s">
        <v>213</v>
      </c>
      <c r="W3335" t="s">
        <v>214</v>
      </c>
      <c r="X3335">
        <v>0</v>
      </c>
    </row>
    <row r="3336" spans="1:24" x14ac:dyDescent="0.25">
      <c r="A3336">
        <v>4384</v>
      </c>
      <c r="B3336" t="s">
        <v>7950</v>
      </c>
      <c r="C3336" t="s">
        <v>7951</v>
      </c>
      <c r="D3336" t="s">
        <v>256</v>
      </c>
      <c r="G3336" s="2">
        <v>42005</v>
      </c>
      <c r="H3336" s="2">
        <v>44227</v>
      </c>
      <c r="I3336" t="s">
        <v>226</v>
      </c>
      <c r="J3336" t="s">
        <v>211</v>
      </c>
      <c r="K3336" t="s">
        <v>7947</v>
      </c>
      <c r="L3336" t="s">
        <v>213</v>
      </c>
      <c r="O3336">
        <v>0</v>
      </c>
      <c r="Q3336" s="2"/>
      <c r="S3336">
        <v>0</v>
      </c>
      <c r="T3336" t="s">
        <v>213</v>
      </c>
      <c r="W3336" t="s">
        <v>214</v>
      </c>
      <c r="X3336">
        <v>0</v>
      </c>
    </row>
    <row r="3337" spans="1:24" x14ac:dyDescent="0.25">
      <c r="A3337">
        <v>4385</v>
      </c>
      <c r="B3337" t="s">
        <v>7952</v>
      </c>
      <c r="C3337" t="s">
        <v>7953</v>
      </c>
      <c r="D3337" t="s">
        <v>210</v>
      </c>
      <c r="G3337" s="2">
        <v>42005</v>
      </c>
      <c r="H3337" s="2">
        <v>44227</v>
      </c>
      <c r="J3337" t="s">
        <v>211</v>
      </c>
      <c r="K3337" t="s">
        <v>7947</v>
      </c>
      <c r="L3337" t="s">
        <v>213</v>
      </c>
      <c r="O3337">
        <v>0</v>
      </c>
      <c r="Q3337" s="2"/>
      <c r="S3337">
        <v>0</v>
      </c>
      <c r="T3337" t="s">
        <v>213</v>
      </c>
      <c r="W3337" t="s">
        <v>214</v>
      </c>
      <c r="X3337">
        <v>0</v>
      </c>
    </row>
    <row r="3338" spans="1:24" x14ac:dyDescent="0.25">
      <c r="A3338">
        <v>4391</v>
      </c>
      <c r="B3338" t="s">
        <v>7954</v>
      </c>
      <c r="C3338" t="s">
        <v>7955</v>
      </c>
      <c r="D3338" t="s">
        <v>251</v>
      </c>
      <c r="G3338" s="2">
        <v>42005</v>
      </c>
      <c r="H3338" s="2">
        <v>42736</v>
      </c>
      <c r="I3338" t="s">
        <v>226</v>
      </c>
      <c r="J3338" t="s">
        <v>211</v>
      </c>
      <c r="K3338" t="s">
        <v>7860</v>
      </c>
      <c r="L3338" t="s">
        <v>213</v>
      </c>
      <c r="O3338">
        <v>0</v>
      </c>
      <c r="Q3338" s="2"/>
      <c r="S3338">
        <v>0</v>
      </c>
      <c r="T3338" t="s">
        <v>213</v>
      </c>
      <c r="W3338" t="s">
        <v>214</v>
      </c>
      <c r="X3338">
        <v>0</v>
      </c>
    </row>
    <row r="3339" spans="1:24" x14ac:dyDescent="0.25">
      <c r="A3339">
        <v>4396</v>
      </c>
      <c r="B3339" t="s">
        <v>7956</v>
      </c>
      <c r="C3339" t="s">
        <v>7957</v>
      </c>
      <c r="D3339" t="s">
        <v>251</v>
      </c>
      <c r="G3339" s="2">
        <v>42005</v>
      </c>
      <c r="H3339" s="2">
        <v>43555</v>
      </c>
      <c r="I3339" t="s">
        <v>226</v>
      </c>
      <c r="J3339" t="s">
        <v>211</v>
      </c>
      <c r="K3339" t="s">
        <v>7825</v>
      </c>
      <c r="L3339" t="s">
        <v>213</v>
      </c>
      <c r="O3339">
        <v>0</v>
      </c>
      <c r="Q3339" s="2"/>
      <c r="S3339">
        <v>0</v>
      </c>
      <c r="T3339" t="s">
        <v>213</v>
      </c>
      <c r="W3339" t="s">
        <v>214</v>
      </c>
      <c r="X3339">
        <v>0</v>
      </c>
    </row>
    <row r="3340" spans="1:24" x14ac:dyDescent="0.25">
      <c r="A3340">
        <v>4397</v>
      </c>
      <c r="B3340" t="s">
        <v>7958</v>
      </c>
      <c r="C3340" t="s">
        <v>7959</v>
      </c>
      <c r="D3340" t="s">
        <v>241</v>
      </c>
      <c r="G3340" s="2">
        <v>42005</v>
      </c>
      <c r="H3340" s="2">
        <v>43555</v>
      </c>
      <c r="I3340" t="s">
        <v>226</v>
      </c>
      <c r="J3340" t="s">
        <v>211</v>
      </c>
      <c r="K3340" t="s">
        <v>7825</v>
      </c>
      <c r="L3340" t="s">
        <v>213</v>
      </c>
      <c r="O3340">
        <v>0</v>
      </c>
      <c r="Q3340" s="2"/>
      <c r="S3340">
        <v>0</v>
      </c>
      <c r="T3340" t="s">
        <v>213</v>
      </c>
      <c r="W3340" t="s">
        <v>214</v>
      </c>
      <c r="X3340">
        <v>0</v>
      </c>
    </row>
    <row r="3341" spans="1:24" x14ac:dyDescent="0.25">
      <c r="A3341">
        <v>4398</v>
      </c>
      <c r="B3341" t="s">
        <v>7960</v>
      </c>
      <c r="C3341" t="s">
        <v>7961</v>
      </c>
      <c r="D3341" t="s">
        <v>210</v>
      </c>
      <c r="G3341" s="2">
        <v>42005</v>
      </c>
      <c r="H3341" s="2">
        <v>43555</v>
      </c>
      <c r="J3341" t="s">
        <v>211</v>
      </c>
      <c r="K3341" t="s">
        <v>7825</v>
      </c>
      <c r="L3341" t="s">
        <v>213</v>
      </c>
      <c r="O3341">
        <v>0</v>
      </c>
      <c r="Q3341" s="2"/>
      <c r="S3341">
        <v>0</v>
      </c>
      <c r="T3341" t="s">
        <v>213</v>
      </c>
      <c r="W3341" t="s">
        <v>214</v>
      </c>
      <c r="X3341">
        <v>0</v>
      </c>
    </row>
    <row r="3342" spans="1:24" x14ac:dyDescent="0.25">
      <c r="A3342">
        <v>4399</v>
      </c>
      <c r="B3342" t="s">
        <v>7962</v>
      </c>
      <c r="C3342" t="s">
        <v>7963</v>
      </c>
      <c r="D3342" t="s">
        <v>256</v>
      </c>
      <c r="G3342" s="2">
        <v>42005</v>
      </c>
      <c r="H3342" s="2">
        <v>43555</v>
      </c>
      <c r="I3342" t="s">
        <v>226</v>
      </c>
      <c r="J3342" t="s">
        <v>211</v>
      </c>
      <c r="K3342" t="s">
        <v>7825</v>
      </c>
      <c r="L3342" t="s">
        <v>213</v>
      </c>
      <c r="O3342">
        <v>0</v>
      </c>
      <c r="Q3342" s="2"/>
      <c r="S3342">
        <v>0</v>
      </c>
      <c r="T3342" t="s">
        <v>213</v>
      </c>
      <c r="W3342" t="s">
        <v>214</v>
      </c>
      <c r="X3342">
        <v>0</v>
      </c>
    </row>
    <row r="3343" spans="1:24" x14ac:dyDescent="0.25">
      <c r="A3343">
        <v>4400</v>
      </c>
      <c r="B3343" t="s">
        <v>7964</v>
      </c>
      <c r="C3343" t="s">
        <v>7965</v>
      </c>
      <c r="D3343" t="s">
        <v>248</v>
      </c>
      <c r="G3343" s="2">
        <v>42005</v>
      </c>
      <c r="H3343" s="2">
        <v>43555</v>
      </c>
      <c r="I3343" t="s">
        <v>226</v>
      </c>
      <c r="J3343" t="s">
        <v>211</v>
      </c>
      <c r="K3343" t="s">
        <v>7825</v>
      </c>
      <c r="L3343" t="s">
        <v>213</v>
      </c>
      <c r="O3343">
        <v>0</v>
      </c>
      <c r="Q3343" s="2"/>
      <c r="S3343">
        <v>0</v>
      </c>
      <c r="T3343" t="s">
        <v>213</v>
      </c>
      <c r="W3343" t="s">
        <v>214</v>
      </c>
      <c r="X3343">
        <v>0</v>
      </c>
    </row>
    <row r="3344" spans="1:24" x14ac:dyDescent="0.25">
      <c r="A3344">
        <v>4411</v>
      </c>
      <c r="B3344" t="s">
        <v>7966</v>
      </c>
      <c r="C3344" t="s">
        <v>7967</v>
      </c>
      <c r="D3344" t="s">
        <v>251</v>
      </c>
      <c r="G3344" s="2">
        <v>42005</v>
      </c>
      <c r="H3344" s="2">
        <v>42736</v>
      </c>
      <c r="I3344" t="s">
        <v>226</v>
      </c>
      <c r="J3344" t="s">
        <v>211</v>
      </c>
      <c r="K3344" t="s">
        <v>7865</v>
      </c>
      <c r="L3344" t="s">
        <v>213</v>
      </c>
      <c r="O3344">
        <v>0</v>
      </c>
      <c r="Q3344" s="2"/>
      <c r="S3344">
        <v>0</v>
      </c>
      <c r="T3344" t="s">
        <v>213</v>
      </c>
      <c r="W3344" t="s">
        <v>214</v>
      </c>
      <c r="X3344">
        <v>0</v>
      </c>
    </row>
    <row r="3345" spans="1:24" x14ac:dyDescent="0.25">
      <c r="A3345">
        <v>4412</v>
      </c>
      <c r="B3345" t="s">
        <v>7968</v>
      </c>
      <c r="C3345" t="s">
        <v>7969</v>
      </c>
      <c r="D3345" t="s">
        <v>241</v>
      </c>
      <c r="G3345" s="2">
        <v>42005</v>
      </c>
      <c r="H3345" s="2">
        <v>42736</v>
      </c>
      <c r="I3345" t="s">
        <v>226</v>
      </c>
      <c r="J3345" t="s">
        <v>211</v>
      </c>
      <c r="K3345" t="s">
        <v>7865</v>
      </c>
      <c r="L3345" t="s">
        <v>213</v>
      </c>
      <c r="O3345">
        <v>0</v>
      </c>
      <c r="Q3345" s="2"/>
      <c r="S3345">
        <v>0</v>
      </c>
      <c r="T3345" t="s">
        <v>213</v>
      </c>
      <c r="W3345" t="s">
        <v>214</v>
      </c>
      <c r="X3345">
        <v>0</v>
      </c>
    </row>
    <row r="3346" spans="1:24" x14ac:dyDescent="0.25">
      <c r="A3346">
        <v>4413</v>
      </c>
      <c r="B3346" t="s">
        <v>7970</v>
      </c>
      <c r="C3346" t="s">
        <v>7971</v>
      </c>
      <c r="D3346" t="s">
        <v>210</v>
      </c>
      <c r="G3346" s="2">
        <v>42005</v>
      </c>
      <c r="H3346" s="2">
        <v>42736</v>
      </c>
      <c r="J3346" t="s">
        <v>211</v>
      </c>
      <c r="K3346" t="s">
        <v>7865</v>
      </c>
      <c r="L3346" t="s">
        <v>213</v>
      </c>
      <c r="O3346">
        <v>0</v>
      </c>
      <c r="Q3346" s="2"/>
      <c r="S3346">
        <v>0</v>
      </c>
      <c r="T3346" t="s">
        <v>213</v>
      </c>
      <c r="W3346" t="s">
        <v>214</v>
      </c>
      <c r="X3346">
        <v>0</v>
      </c>
    </row>
    <row r="3347" spans="1:24" x14ac:dyDescent="0.25">
      <c r="A3347">
        <v>4414</v>
      </c>
      <c r="B3347" t="s">
        <v>7972</v>
      </c>
      <c r="C3347" t="s">
        <v>7973</v>
      </c>
      <c r="D3347" t="s">
        <v>256</v>
      </c>
      <c r="G3347" s="2">
        <v>42005</v>
      </c>
      <c r="H3347" s="2">
        <v>42736</v>
      </c>
      <c r="I3347" t="s">
        <v>226</v>
      </c>
      <c r="J3347" t="s">
        <v>211</v>
      </c>
      <c r="K3347" t="s">
        <v>7865</v>
      </c>
      <c r="L3347" t="s">
        <v>213</v>
      </c>
      <c r="O3347">
        <v>0</v>
      </c>
      <c r="Q3347" s="2"/>
      <c r="S3347">
        <v>0</v>
      </c>
      <c r="T3347" t="s">
        <v>213</v>
      </c>
      <c r="W3347" t="s">
        <v>214</v>
      </c>
      <c r="X3347">
        <v>0</v>
      </c>
    </row>
    <row r="3348" spans="1:24" x14ac:dyDescent="0.25">
      <c r="A3348">
        <v>4415</v>
      </c>
      <c r="B3348" t="s">
        <v>7974</v>
      </c>
      <c r="C3348" t="s">
        <v>7975</v>
      </c>
      <c r="D3348" t="s">
        <v>248</v>
      </c>
      <c r="G3348" s="2">
        <v>42005</v>
      </c>
      <c r="H3348" s="2">
        <v>42736</v>
      </c>
      <c r="I3348" t="s">
        <v>226</v>
      </c>
      <c r="J3348" t="s">
        <v>211</v>
      </c>
      <c r="K3348" t="s">
        <v>7865</v>
      </c>
      <c r="L3348" t="s">
        <v>213</v>
      </c>
      <c r="O3348">
        <v>0</v>
      </c>
      <c r="Q3348" s="2"/>
      <c r="S3348">
        <v>0</v>
      </c>
      <c r="T3348" t="s">
        <v>213</v>
      </c>
      <c r="W3348" t="s">
        <v>214</v>
      </c>
      <c r="X3348">
        <v>0</v>
      </c>
    </row>
    <row r="3349" spans="1:24" x14ac:dyDescent="0.25">
      <c r="A3349">
        <v>4416</v>
      </c>
      <c r="B3349" t="s">
        <v>7976</v>
      </c>
      <c r="C3349" t="s">
        <v>7977</v>
      </c>
      <c r="D3349" t="s">
        <v>251</v>
      </c>
      <c r="G3349" s="2">
        <v>42005</v>
      </c>
      <c r="H3349" s="2">
        <v>44255</v>
      </c>
      <c r="I3349" t="s">
        <v>226</v>
      </c>
      <c r="J3349" t="s">
        <v>211</v>
      </c>
      <c r="K3349" t="s">
        <v>6944</v>
      </c>
      <c r="L3349" t="s">
        <v>213</v>
      </c>
      <c r="O3349">
        <v>0</v>
      </c>
      <c r="Q3349" s="2"/>
      <c r="S3349">
        <v>0</v>
      </c>
      <c r="T3349" t="s">
        <v>213</v>
      </c>
      <c r="W3349" t="s">
        <v>214</v>
      </c>
      <c r="X3349">
        <v>0</v>
      </c>
    </row>
    <row r="3350" spans="1:24" x14ac:dyDescent="0.25">
      <c r="A3350">
        <v>4417</v>
      </c>
      <c r="B3350" t="s">
        <v>7978</v>
      </c>
      <c r="C3350" t="s">
        <v>7979</v>
      </c>
      <c r="D3350" t="s">
        <v>241</v>
      </c>
      <c r="G3350" s="2">
        <v>42005</v>
      </c>
      <c r="H3350" s="2">
        <v>44255</v>
      </c>
      <c r="I3350" t="s">
        <v>226</v>
      </c>
      <c r="J3350" t="s">
        <v>211</v>
      </c>
      <c r="K3350" t="s">
        <v>6944</v>
      </c>
      <c r="L3350" t="s">
        <v>213</v>
      </c>
      <c r="O3350">
        <v>0</v>
      </c>
      <c r="Q3350" s="2"/>
      <c r="S3350">
        <v>0</v>
      </c>
      <c r="T3350" t="s">
        <v>213</v>
      </c>
      <c r="W3350" t="s">
        <v>214</v>
      </c>
      <c r="X3350">
        <v>0</v>
      </c>
    </row>
    <row r="3351" spans="1:24" x14ac:dyDescent="0.25">
      <c r="A3351">
        <v>4418</v>
      </c>
      <c r="B3351" t="s">
        <v>7980</v>
      </c>
      <c r="C3351" t="s">
        <v>7981</v>
      </c>
      <c r="D3351" t="s">
        <v>210</v>
      </c>
      <c r="G3351" s="2">
        <v>42005</v>
      </c>
      <c r="H3351" s="2">
        <v>44255</v>
      </c>
      <c r="J3351" t="s">
        <v>211</v>
      </c>
      <c r="K3351" t="s">
        <v>6944</v>
      </c>
      <c r="L3351" t="s">
        <v>213</v>
      </c>
      <c r="O3351">
        <v>0</v>
      </c>
      <c r="Q3351" s="2"/>
      <c r="S3351">
        <v>0</v>
      </c>
      <c r="T3351" t="s">
        <v>213</v>
      </c>
      <c r="W3351" t="s">
        <v>214</v>
      </c>
      <c r="X3351">
        <v>0</v>
      </c>
    </row>
    <row r="3352" spans="1:24" x14ac:dyDescent="0.25">
      <c r="A3352">
        <v>4419</v>
      </c>
      <c r="B3352" t="s">
        <v>7982</v>
      </c>
      <c r="C3352" t="s">
        <v>7983</v>
      </c>
      <c r="D3352" t="s">
        <v>256</v>
      </c>
      <c r="G3352" s="2">
        <v>42005</v>
      </c>
      <c r="H3352" s="2">
        <v>44255</v>
      </c>
      <c r="I3352" t="s">
        <v>226</v>
      </c>
      <c r="J3352" t="s">
        <v>211</v>
      </c>
      <c r="K3352" t="s">
        <v>6944</v>
      </c>
      <c r="L3352" t="s">
        <v>213</v>
      </c>
      <c r="O3352">
        <v>0</v>
      </c>
      <c r="Q3352" s="2"/>
      <c r="S3352">
        <v>0</v>
      </c>
      <c r="T3352" t="s">
        <v>213</v>
      </c>
      <c r="W3352" t="s">
        <v>214</v>
      </c>
      <c r="X3352">
        <v>0</v>
      </c>
    </row>
    <row r="3353" spans="1:24" x14ac:dyDescent="0.25">
      <c r="A3353">
        <v>4420</v>
      </c>
      <c r="B3353" t="s">
        <v>7984</v>
      </c>
      <c r="C3353" t="s">
        <v>7985</v>
      </c>
      <c r="D3353" t="s">
        <v>248</v>
      </c>
      <c r="G3353" s="2">
        <v>42005</v>
      </c>
      <c r="H3353" s="2">
        <v>44255</v>
      </c>
      <c r="I3353" t="s">
        <v>226</v>
      </c>
      <c r="J3353" t="s">
        <v>211</v>
      </c>
      <c r="K3353" t="s">
        <v>6944</v>
      </c>
      <c r="L3353" t="s">
        <v>213</v>
      </c>
      <c r="O3353">
        <v>0</v>
      </c>
      <c r="Q3353" s="2"/>
      <c r="S3353">
        <v>0</v>
      </c>
      <c r="T3353" t="s">
        <v>213</v>
      </c>
      <c r="W3353" t="s">
        <v>214</v>
      </c>
      <c r="X3353">
        <v>0</v>
      </c>
    </row>
    <row r="3354" spans="1:24" x14ac:dyDescent="0.25">
      <c r="A3354">
        <v>4532</v>
      </c>
      <c r="B3354" t="s">
        <v>7986</v>
      </c>
      <c r="C3354" t="s">
        <v>7987</v>
      </c>
      <c r="D3354" t="s">
        <v>256</v>
      </c>
      <c r="G3354" s="2">
        <v>41640</v>
      </c>
      <c r="H3354" s="2">
        <v>42736</v>
      </c>
      <c r="I3354" t="s">
        <v>226</v>
      </c>
      <c r="J3354" t="s">
        <v>211</v>
      </c>
      <c r="K3354" t="s">
        <v>7988</v>
      </c>
      <c r="L3354" t="s">
        <v>213</v>
      </c>
      <c r="O3354">
        <v>0</v>
      </c>
      <c r="Q3354" s="2"/>
      <c r="S3354">
        <v>0</v>
      </c>
      <c r="T3354" t="s">
        <v>213</v>
      </c>
      <c r="W3354" t="s">
        <v>214</v>
      </c>
      <c r="X3354">
        <v>0</v>
      </c>
    </row>
    <row r="3355" spans="1:24" x14ac:dyDescent="0.25">
      <c r="A3355">
        <v>4533</v>
      </c>
      <c r="B3355" t="s">
        <v>7989</v>
      </c>
      <c r="C3355" t="s">
        <v>7990</v>
      </c>
      <c r="D3355" t="s">
        <v>251</v>
      </c>
      <c r="G3355" s="2">
        <v>41640</v>
      </c>
      <c r="H3355" s="2">
        <v>42736</v>
      </c>
      <c r="I3355" t="s">
        <v>226</v>
      </c>
      <c r="J3355" t="s">
        <v>211</v>
      </c>
      <c r="K3355" t="s">
        <v>7988</v>
      </c>
      <c r="L3355" t="s">
        <v>213</v>
      </c>
      <c r="O3355">
        <v>0</v>
      </c>
      <c r="Q3355" s="2"/>
      <c r="S3355">
        <v>0</v>
      </c>
      <c r="T3355" t="s">
        <v>213</v>
      </c>
      <c r="W3355" t="s">
        <v>214</v>
      </c>
      <c r="X3355">
        <v>0</v>
      </c>
    </row>
    <row r="3356" spans="1:24" x14ac:dyDescent="0.25">
      <c r="A3356">
        <v>4534</v>
      </c>
      <c r="B3356" t="s">
        <v>7991</v>
      </c>
      <c r="C3356" t="s">
        <v>7992</v>
      </c>
      <c r="D3356" t="s">
        <v>241</v>
      </c>
      <c r="G3356" s="2">
        <v>41640</v>
      </c>
      <c r="H3356" s="2">
        <v>42736</v>
      </c>
      <c r="I3356" t="s">
        <v>226</v>
      </c>
      <c r="J3356" t="s">
        <v>211</v>
      </c>
      <c r="K3356" t="s">
        <v>7988</v>
      </c>
      <c r="L3356" t="s">
        <v>213</v>
      </c>
      <c r="O3356">
        <v>0</v>
      </c>
      <c r="Q3356" s="2"/>
      <c r="S3356">
        <v>0</v>
      </c>
      <c r="T3356" t="s">
        <v>213</v>
      </c>
      <c r="W3356" t="s">
        <v>214</v>
      </c>
      <c r="X3356">
        <v>0</v>
      </c>
    </row>
    <row r="3357" spans="1:24" x14ac:dyDescent="0.25">
      <c r="A3357">
        <v>4444</v>
      </c>
      <c r="B3357" t="s">
        <v>7993</v>
      </c>
      <c r="C3357" t="s">
        <v>7994</v>
      </c>
      <c r="D3357" t="s">
        <v>245</v>
      </c>
      <c r="G3357" s="2">
        <v>42005</v>
      </c>
      <c r="H3357" s="2">
        <v>44270</v>
      </c>
      <c r="I3357" t="s">
        <v>226</v>
      </c>
      <c r="J3357" t="s">
        <v>211</v>
      </c>
      <c r="K3357" t="s">
        <v>6960</v>
      </c>
      <c r="L3357" t="s">
        <v>213</v>
      </c>
      <c r="O3357">
        <v>7033</v>
      </c>
      <c r="Q3357" s="2"/>
      <c r="S3357">
        <v>0</v>
      </c>
      <c r="T3357" t="s">
        <v>213</v>
      </c>
      <c r="W3357" t="s">
        <v>214</v>
      </c>
      <c r="X3357">
        <v>0</v>
      </c>
    </row>
    <row r="3358" spans="1:24" x14ac:dyDescent="0.25">
      <c r="A3358">
        <v>4538</v>
      </c>
      <c r="B3358" t="s">
        <v>7995</v>
      </c>
      <c r="C3358" t="s">
        <v>7996</v>
      </c>
      <c r="D3358" t="s">
        <v>6733</v>
      </c>
      <c r="E3358" t="s">
        <v>7997</v>
      </c>
      <c r="G3358" s="2">
        <v>35431</v>
      </c>
      <c r="H3358" s="2"/>
      <c r="J3358" t="s">
        <v>211</v>
      </c>
      <c r="K3358" t="s">
        <v>6335</v>
      </c>
      <c r="L3358" t="s">
        <v>213</v>
      </c>
      <c r="M3358" t="s">
        <v>7998</v>
      </c>
      <c r="O3358">
        <v>4539</v>
      </c>
      <c r="Q3358" s="2"/>
      <c r="S3358">
        <v>0</v>
      </c>
      <c r="T3358" t="s">
        <v>213</v>
      </c>
      <c r="W3358" t="s">
        <v>6345</v>
      </c>
      <c r="X3358">
        <v>0</v>
      </c>
    </row>
    <row r="3359" spans="1:24" x14ac:dyDescent="0.25">
      <c r="A3359">
        <v>3897</v>
      </c>
      <c r="B3359" t="s">
        <v>7999</v>
      </c>
      <c r="C3359" t="s">
        <v>8000</v>
      </c>
      <c r="D3359" t="s">
        <v>256</v>
      </c>
      <c r="G3359" s="2">
        <v>41883</v>
      </c>
      <c r="H3359" s="2">
        <v>44255</v>
      </c>
      <c r="I3359" t="s">
        <v>226</v>
      </c>
      <c r="J3359" t="s">
        <v>211</v>
      </c>
      <c r="K3359" t="s">
        <v>8001</v>
      </c>
      <c r="L3359" t="s">
        <v>213</v>
      </c>
      <c r="O3359">
        <v>0</v>
      </c>
      <c r="Q3359" s="2"/>
      <c r="S3359">
        <v>0</v>
      </c>
      <c r="T3359" t="s">
        <v>213</v>
      </c>
      <c r="W3359" t="s">
        <v>214</v>
      </c>
      <c r="X3359">
        <v>0</v>
      </c>
    </row>
    <row r="3360" spans="1:24" x14ac:dyDescent="0.25">
      <c r="A3360">
        <v>3898</v>
      </c>
      <c r="B3360" t="s">
        <v>8002</v>
      </c>
      <c r="C3360" t="s">
        <v>8003</v>
      </c>
      <c r="D3360" t="s">
        <v>248</v>
      </c>
      <c r="G3360" s="2">
        <v>41883</v>
      </c>
      <c r="H3360" s="2">
        <v>44255</v>
      </c>
      <c r="I3360" t="s">
        <v>226</v>
      </c>
      <c r="J3360" t="s">
        <v>211</v>
      </c>
      <c r="K3360" t="s">
        <v>8001</v>
      </c>
      <c r="L3360" t="s">
        <v>213</v>
      </c>
      <c r="O3360">
        <v>0</v>
      </c>
      <c r="Q3360" s="2"/>
      <c r="S3360">
        <v>0</v>
      </c>
      <c r="T3360" t="s">
        <v>213</v>
      </c>
      <c r="W3360" t="s">
        <v>214</v>
      </c>
      <c r="X3360">
        <v>0</v>
      </c>
    </row>
    <row r="3361" spans="1:24" x14ac:dyDescent="0.25">
      <c r="A3361">
        <v>3899</v>
      </c>
      <c r="B3361" t="s">
        <v>8004</v>
      </c>
      <c r="C3361" t="s">
        <v>8005</v>
      </c>
      <c r="D3361" t="s">
        <v>245</v>
      </c>
      <c r="G3361" s="2">
        <v>41883</v>
      </c>
      <c r="H3361" s="2">
        <v>44255</v>
      </c>
      <c r="I3361" t="s">
        <v>226</v>
      </c>
      <c r="J3361" t="s">
        <v>211</v>
      </c>
      <c r="K3361" t="s">
        <v>8001</v>
      </c>
      <c r="L3361" t="s">
        <v>213</v>
      </c>
      <c r="O3361">
        <v>1460</v>
      </c>
      <c r="Q3361" s="2"/>
      <c r="S3361">
        <v>0</v>
      </c>
      <c r="T3361" t="s">
        <v>213</v>
      </c>
      <c r="W3361" t="s">
        <v>214</v>
      </c>
      <c r="X3361">
        <v>0</v>
      </c>
    </row>
    <row r="3362" spans="1:24" x14ac:dyDescent="0.25">
      <c r="A3362">
        <v>3900</v>
      </c>
      <c r="B3362" t="s">
        <v>8006</v>
      </c>
      <c r="C3362" t="s">
        <v>8007</v>
      </c>
      <c r="D3362" t="s">
        <v>251</v>
      </c>
      <c r="G3362" s="2">
        <v>41883</v>
      </c>
      <c r="H3362" s="2">
        <v>44255</v>
      </c>
      <c r="I3362" t="s">
        <v>226</v>
      </c>
      <c r="J3362" t="s">
        <v>211</v>
      </c>
      <c r="K3362" t="s">
        <v>8001</v>
      </c>
      <c r="L3362" t="s">
        <v>213</v>
      </c>
      <c r="O3362">
        <v>0</v>
      </c>
      <c r="Q3362" s="2"/>
      <c r="S3362">
        <v>0</v>
      </c>
      <c r="T3362" t="s">
        <v>213</v>
      </c>
      <c r="W3362" t="s">
        <v>214</v>
      </c>
      <c r="X3362">
        <v>0</v>
      </c>
    </row>
    <row r="3363" spans="1:24" x14ac:dyDescent="0.25">
      <c r="A3363">
        <v>3901</v>
      </c>
      <c r="B3363" t="s">
        <v>8008</v>
      </c>
      <c r="C3363" t="s">
        <v>8009</v>
      </c>
      <c r="D3363" t="s">
        <v>241</v>
      </c>
      <c r="G3363" s="2">
        <v>41883</v>
      </c>
      <c r="H3363" s="2">
        <v>44255</v>
      </c>
      <c r="I3363" t="s">
        <v>226</v>
      </c>
      <c r="J3363" t="s">
        <v>211</v>
      </c>
      <c r="K3363" t="s">
        <v>8001</v>
      </c>
      <c r="L3363" t="s">
        <v>213</v>
      </c>
      <c r="O3363">
        <v>0</v>
      </c>
      <c r="Q3363" s="2"/>
      <c r="S3363">
        <v>0</v>
      </c>
      <c r="T3363" t="s">
        <v>213</v>
      </c>
      <c r="W3363" t="s">
        <v>214</v>
      </c>
      <c r="X3363">
        <v>0</v>
      </c>
    </row>
    <row r="3364" spans="1:24" x14ac:dyDescent="0.25">
      <c r="A3364">
        <v>3902</v>
      </c>
      <c r="B3364" t="s">
        <v>8010</v>
      </c>
      <c r="C3364" t="s">
        <v>8011</v>
      </c>
      <c r="D3364" t="s">
        <v>210</v>
      </c>
      <c r="G3364" s="2">
        <v>41883</v>
      </c>
      <c r="H3364" s="2">
        <v>44255</v>
      </c>
      <c r="J3364" t="s">
        <v>211</v>
      </c>
      <c r="K3364" t="s">
        <v>8001</v>
      </c>
      <c r="L3364" t="s">
        <v>213</v>
      </c>
      <c r="O3364">
        <v>0</v>
      </c>
      <c r="Q3364" s="2"/>
      <c r="S3364">
        <v>0</v>
      </c>
      <c r="T3364" t="s">
        <v>213</v>
      </c>
      <c r="W3364" t="s">
        <v>214</v>
      </c>
      <c r="X3364">
        <v>0</v>
      </c>
    </row>
    <row r="3365" spans="1:24" x14ac:dyDescent="0.25">
      <c r="A3365">
        <v>3903</v>
      </c>
      <c r="B3365" t="s">
        <v>8012</v>
      </c>
      <c r="C3365" t="s">
        <v>8013</v>
      </c>
      <c r="D3365" t="s">
        <v>256</v>
      </c>
      <c r="G3365" s="2">
        <v>41883</v>
      </c>
      <c r="H3365" s="2">
        <v>44255</v>
      </c>
      <c r="I3365" t="s">
        <v>226</v>
      </c>
      <c r="J3365" t="s">
        <v>211</v>
      </c>
      <c r="K3365" t="s">
        <v>8014</v>
      </c>
      <c r="L3365" t="s">
        <v>213</v>
      </c>
      <c r="O3365">
        <v>0</v>
      </c>
      <c r="Q3365" s="2"/>
      <c r="S3365">
        <v>0</v>
      </c>
      <c r="T3365" t="s">
        <v>213</v>
      </c>
      <c r="W3365" t="s">
        <v>214</v>
      </c>
      <c r="X3365">
        <v>0</v>
      </c>
    </row>
    <row r="3366" spans="1:24" x14ac:dyDescent="0.25">
      <c r="A3366">
        <v>3904</v>
      </c>
      <c r="B3366" t="s">
        <v>8015</v>
      </c>
      <c r="C3366" t="s">
        <v>8016</v>
      </c>
      <c r="D3366" t="s">
        <v>248</v>
      </c>
      <c r="G3366" s="2">
        <v>41883</v>
      </c>
      <c r="H3366" s="2">
        <v>44255</v>
      </c>
      <c r="I3366" t="s">
        <v>226</v>
      </c>
      <c r="J3366" t="s">
        <v>211</v>
      </c>
      <c r="K3366" t="s">
        <v>8014</v>
      </c>
      <c r="L3366" t="s">
        <v>213</v>
      </c>
      <c r="O3366">
        <v>0</v>
      </c>
      <c r="Q3366" s="2"/>
      <c r="S3366">
        <v>0</v>
      </c>
      <c r="T3366" t="s">
        <v>213</v>
      </c>
      <c r="W3366" t="s">
        <v>214</v>
      </c>
      <c r="X3366">
        <v>0</v>
      </c>
    </row>
    <row r="3367" spans="1:24" x14ac:dyDescent="0.25">
      <c r="A3367">
        <v>3905</v>
      </c>
      <c r="B3367" t="s">
        <v>8017</v>
      </c>
      <c r="C3367" t="s">
        <v>8018</v>
      </c>
      <c r="D3367" t="s">
        <v>245</v>
      </c>
      <c r="G3367" s="2">
        <v>41883</v>
      </c>
      <c r="H3367" s="2">
        <v>44255</v>
      </c>
      <c r="I3367" t="s">
        <v>226</v>
      </c>
      <c r="J3367" t="s">
        <v>211</v>
      </c>
      <c r="K3367" t="s">
        <v>8014</v>
      </c>
      <c r="L3367" t="s">
        <v>213</v>
      </c>
      <c r="O3367">
        <v>1488</v>
      </c>
      <c r="Q3367" s="2"/>
      <c r="S3367">
        <v>0</v>
      </c>
      <c r="T3367" t="s">
        <v>213</v>
      </c>
      <c r="W3367" t="s">
        <v>214</v>
      </c>
      <c r="X3367">
        <v>0</v>
      </c>
    </row>
    <row r="3368" spans="1:24" x14ac:dyDescent="0.25">
      <c r="A3368">
        <v>3906</v>
      </c>
      <c r="B3368" t="s">
        <v>8019</v>
      </c>
      <c r="C3368" t="s">
        <v>8020</v>
      </c>
      <c r="D3368" t="s">
        <v>251</v>
      </c>
      <c r="G3368" s="2">
        <v>41883</v>
      </c>
      <c r="H3368" s="2">
        <v>44255</v>
      </c>
      <c r="I3368" t="s">
        <v>226</v>
      </c>
      <c r="J3368" t="s">
        <v>211</v>
      </c>
      <c r="K3368" t="s">
        <v>8014</v>
      </c>
      <c r="L3368" t="s">
        <v>213</v>
      </c>
      <c r="O3368">
        <v>0</v>
      </c>
      <c r="Q3368" s="2"/>
      <c r="S3368">
        <v>0</v>
      </c>
      <c r="T3368" t="s">
        <v>213</v>
      </c>
      <c r="W3368" t="s">
        <v>214</v>
      </c>
      <c r="X3368">
        <v>0</v>
      </c>
    </row>
    <row r="3369" spans="1:24" x14ac:dyDescent="0.25">
      <c r="A3369">
        <v>3907</v>
      </c>
      <c r="B3369" t="s">
        <v>8021</v>
      </c>
      <c r="C3369" t="s">
        <v>8022</v>
      </c>
      <c r="D3369" t="s">
        <v>241</v>
      </c>
      <c r="G3369" s="2">
        <v>41883</v>
      </c>
      <c r="H3369" s="2">
        <v>44255</v>
      </c>
      <c r="I3369" t="s">
        <v>226</v>
      </c>
      <c r="J3369" t="s">
        <v>211</v>
      </c>
      <c r="K3369" t="s">
        <v>8014</v>
      </c>
      <c r="L3369" t="s">
        <v>213</v>
      </c>
      <c r="O3369">
        <v>0</v>
      </c>
      <c r="Q3369" s="2"/>
      <c r="S3369">
        <v>0</v>
      </c>
      <c r="T3369" t="s">
        <v>213</v>
      </c>
      <c r="W3369" t="s">
        <v>214</v>
      </c>
      <c r="X3369">
        <v>0</v>
      </c>
    </row>
    <row r="3370" spans="1:24" x14ac:dyDescent="0.25">
      <c r="A3370">
        <v>3908</v>
      </c>
      <c r="B3370" t="s">
        <v>8023</v>
      </c>
      <c r="C3370" t="s">
        <v>8024</v>
      </c>
      <c r="D3370" t="s">
        <v>210</v>
      </c>
      <c r="G3370" s="2">
        <v>41883</v>
      </c>
      <c r="H3370" s="2">
        <v>44255</v>
      </c>
      <c r="J3370" t="s">
        <v>211</v>
      </c>
      <c r="K3370" t="s">
        <v>8014</v>
      </c>
      <c r="L3370" t="s">
        <v>213</v>
      </c>
      <c r="O3370">
        <v>0</v>
      </c>
      <c r="Q3370" s="2"/>
      <c r="S3370">
        <v>0</v>
      </c>
      <c r="T3370" t="s">
        <v>213</v>
      </c>
      <c r="W3370" t="s">
        <v>214</v>
      </c>
      <c r="X3370">
        <v>0</v>
      </c>
    </row>
    <row r="3371" spans="1:24" x14ac:dyDescent="0.25">
      <c r="A3371">
        <v>3909</v>
      </c>
      <c r="B3371" t="s">
        <v>8025</v>
      </c>
      <c r="C3371" t="s">
        <v>8026</v>
      </c>
      <c r="D3371" t="s">
        <v>256</v>
      </c>
      <c r="G3371" s="2">
        <v>41883</v>
      </c>
      <c r="H3371" s="2">
        <v>44270</v>
      </c>
      <c r="I3371" t="s">
        <v>226</v>
      </c>
      <c r="J3371" t="s">
        <v>211</v>
      </c>
      <c r="K3371" t="s">
        <v>8027</v>
      </c>
      <c r="L3371" t="s">
        <v>213</v>
      </c>
      <c r="O3371">
        <v>0</v>
      </c>
      <c r="Q3371" s="2"/>
      <c r="S3371">
        <v>0</v>
      </c>
      <c r="T3371" t="s">
        <v>213</v>
      </c>
      <c r="W3371" t="s">
        <v>214</v>
      </c>
      <c r="X3371">
        <v>0</v>
      </c>
    </row>
    <row r="3372" spans="1:24" x14ac:dyDescent="0.25">
      <c r="A3372">
        <v>3911</v>
      </c>
      <c r="B3372" t="s">
        <v>8028</v>
      </c>
      <c r="C3372" t="s">
        <v>8029</v>
      </c>
      <c r="D3372" t="s">
        <v>245</v>
      </c>
      <c r="G3372" s="2">
        <v>41883</v>
      </c>
      <c r="H3372" s="2">
        <v>44270</v>
      </c>
      <c r="I3372" t="s">
        <v>226</v>
      </c>
      <c r="J3372" t="s">
        <v>211</v>
      </c>
      <c r="K3372" t="s">
        <v>8027</v>
      </c>
      <c r="L3372" t="s">
        <v>213</v>
      </c>
      <c r="O3372">
        <v>1488</v>
      </c>
      <c r="Q3372" s="2"/>
      <c r="S3372">
        <v>0</v>
      </c>
      <c r="T3372" t="s">
        <v>213</v>
      </c>
      <c r="W3372" t="s">
        <v>214</v>
      </c>
      <c r="X3372">
        <v>0</v>
      </c>
    </row>
    <row r="3373" spans="1:24" x14ac:dyDescent="0.25">
      <c r="A3373">
        <v>3912</v>
      </c>
      <c r="B3373" t="s">
        <v>8030</v>
      </c>
      <c r="C3373" t="s">
        <v>8031</v>
      </c>
      <c r="D3373" t="s">
        <v>251</v>
      </c>
      <c r="G3373" s="2">
        <v>41883</v>
      </c>
      <c r="H3373" s="2">
        <v>44270</v>
      </c>
      <c r="I3373" t="s">
        <v>226</v>
      </c>
      <c r="J3373" t="s">
        <v>211</v>
      </c>
      <c r="K3373" t="s">
        <v>8027</v>
      </c>
      <c r="L3373" t="s">
        <v>213</v>
      </c>
      <c r="O3373">
        <v>0</v>
      </c>
      <c r="Q3373" s="2"/>
      <c r="S3373">
        <v>0</v>
      </c>
      <c r="T3373" t="s">
        <v>213</v>
      </c>
      <c r="W3373" t="s">
        <v>214</v>
      </c>
      <c r="X3373">
        <v>0</v>
      </c>
    </row>
    <row r="3374" spans="1:24" x14ac:dyDescent="0.25">
      <c r="A3374">
        <v>3913</v>
      </c>
      <c r="B3374" t="s">
        <v>8032</v>
      </c>
      <c r="C3374" t="s">
        <v>8033</v>
      </c>
      <c r="D3374" t="s">
        <v>241</v>
      </c>
      <c r="G3374" s="2">
        <v>41883</v>
      </c>
      <c r="H3374" s="2">
        <v>44270</v>
      </c>
      <c r="I3374" t="s">
        <v>226</v>
      </c>
      <c r="J3374" t="s">
        <v>211</v>
      </c>
      <c r="K3374" t="s">
        <v>8027</v>
      </c>
      <c r="L3374" t="s">
        <v>213</v>
      </c>
      <c r="O3374">
        <v>0</v>
      </c>
      <c r="Q3374" s="2"/>
      <c r="S3374">
        <v>0</v>
      </c>
      <c r="T3374" t="s">
        <v>213</v>
      </c>
      <c r="W3374" t="s">
        <v>214</v>
      </c>
      <c r="X3374">
        <v>0</v>
      </c>
    </row>
    <row r="3375" spans="1:24" x14ac:dyDescent="0.25">
      <c r="A3375">
        <v>3914</v>
      </c>
      <c r="B3375" t="s">
        <v>8034</v>
      </c>
      <c r="C3375" t="s">
        <v>8035</v>
      </c>
      <c r="D3375" t="s">
        <v>210</v>
      </c>
      <c r="G3375" s="2">
        <v>41883</v>
      </c>
      <c r="H3375" s="2">
        <v>44270</v>
      </c>
      <c r="J3375" t="s">
        <v>211</v>
      </c>
      <c r="K3375" t="s">
        <v>8027</v>
      </c>
      <c r="L3375" t="s">
        <v>213</v>
      </c>
      <c r="O3375">
        <v>0</v>
      </c>
      <c r="Q3375" s="2"/>
      <c r="S3375">
        <v>0</v>
      </c>
      <c r="T3375" t="s">
        <v>213</v>
      </c>
      <c r="W3375" t="s">
        <v>214</v>
      </c>
      <c r="X3375">
        <v>0</v>
      </c>
    </row>
    <row r="3376" spans="1:24" x14ac:dyDescent="0.25">
      <c r="A3376">
        <v>3915</v>
      </c>
      <c r="B3376" t="s">
        <v>8036</v>
      </c>
      <c r="C3376" t="s">
        <v>8037</v>
      </c>
      <c r="D3376" t="s">
        <v>256</v>
      </c>
      <c r="G3376" s="2">
        <v>41883</v>
      </c>
      <c r="H3376" s="2">
        <v>44270</v>
      </c>
      <c r="I3376" t="s">
        <v>226</v>
      </c>
      <c r="J3376" t="s">
        <v>211</v>
      </c>
      <c r="K3376" t="s">
        <v>8038</v>
      </c>
      <c r="L3376" t="s">
        <v>213</v>
      </c>
      <c r="O3376">
        <v>0</v>
      </c>
      <c r="Q3376" s="2"/>
      <c r="S3376">
        <v>0</v>
      </c>
      <c r="T3376" t="s">
        <v>213</v>
      </c>
      <c r="W3376" t="s">
        <v>214</v>
      </c>
      <c r="X3376">
        <v>0</v>
      </c>
    </row>
    <row r="3377" spans="1:26" x14ac:dyDescent="0.25">
      <c r="A3377">
        <v>3969</v>
      </c>
      <c r="B3377" t="s">
        <v>8039</v>
      </c>
      <c r="C3377" t="s">
        <v>8040</v>
      </c>
      <c r="D3377" t="s">
        <v>245</v>
      </c>
      <c r="G3377" s="2">
        <v>41885</v>
      </c>
      <c r="H3377" s="2">
        <v>44270</v>
      </c>
      <c r="I3377" t="s">
        <v>226</v>
      </c>
      <c r="J3377" t="s">
        <v>211</v>
      </c>
      <c r="K3377" t="s">
        <v>8041</v>
      </c>
      <c r="L3377" t="s">
        <v>213</v>
      </c>
      <c r="O3377">
        <v>2985</v>
      </c>
      <c r="Q3377" s="2"/>
      <c r="S3377">
        <v>0</v>
      </c>
      <c r="T3377" t="s">
        <v>213</v>
      </c>
      <c r="W3377" t="s">
        <v>214</v>
      </c>
      <c r="X3377">
        <v>0</v>
      </c>
    </row>
    <row r="3378" spans="1:26" x14ac:dyDescent="0.25">
      <c r="A3378">
        <v>3917</v>
      </c>
      <c r="B3378" t="s">
        <v>8042</v>
      </c>
      <c r="C3378" t="s">
        <v>8043</v>
      </c>
      <c r="D3378" t="s">
        <v>245</v>
      </c>
      <c r="G3378" s="2">
        <v>41883</v>
      </c>
      <c r="H3378" s="2">
        <v>44270</v>
      </c>
      <c r="I3378" t="s">
        <v>226</v>
      </c>
      <c r="J3378" t="s">
        <v>211</v>
      </c>
      <c r="K3378" t="s">
        <v>8038</v>
      </c>
      <c r="L3378" t="s">
        <v>213</v>
      </c>
      <c r="O3378">
        <v>3593</v>
      </c>
      <c r="Q3378" s="2"/>
      <c r="S3378">
        <v>0</v>
      </c>
      <c r="T3378" t="s">
        <v>213</v>
      </c>
      <c r="W3378" t="s">
        <v>214</v>
      </c>
      <c r="X3378">
        <v>0</v>
      </c>
    </row>
    <row r="3379" spans="1:26" x14ac:dyDescent="0.25">
      <c r="A3379">
        <v>3918</v>
      </c>
      <c r="B3379" t="s">
        <v>8044</v>
      </c>
      <c r="C3379" t="s">
        <v>8045</v>
      </c>
      <c r="D3379" t="s">
        <v>251</v>
      </c>
      <c r="G3379" s="2">
        <v>41883</v>
      </c>
      <c r="H3379" s="2">
        <v>44270</v>
      </c>
      <c r="I3379" t="s">
        <v>226</v>
      </c>
      <c r="J3379" t="s">
        <v>211</v>
      </c>
      <c r="K3379" t="s">
        <v>8038</v>
      </c>
      <c r="L3379" t="s">
        <v>213</v>
      </c>
      <c r="O3379">
        <v>0</v>
      </c>
      <c r="Q3379" s="2"/>
      <c r="S3379">
        <v>0</v>
      </c>
      <c r="T3379" t="s">
        <v>213</v>
      </c>
      <c r="W3379" t="s">
        <v>214</v>
      </c>
      <c r="X3379">
        <v>0</v>
      </c>
    </row>
    <row r="3380" spans="1:26" x14ac:dyDescent="0.25">
      <c r="A3380">
        <v>3919</v>
      </c>
      <c r="B3380" t="s">
        <v>8046</v>
      </c>
      <c r="C3380" t="s">
        <v>8047</v>
      </c>
      <c r="D3380" t="s">
        <v>241</v>
      </c>
      <c r="G3380" s="2">
        <v>41883</v>
      </c>
      <c r="H3380" s="2">
        <v>44270</v>
      </c>
      <c r="I3380" t="s">
        <v>226</v>
      </c>
      <c r="J3380" t="s">
        <v>211</v>
      </c>
      <c r="K3380" t="s">
        <v>8038</v>
      </c>
      <c r="L3380" t="s">
        <v>213</v>
      </c>
      <c r="O3380">
        <v>0</v>
      </c>
      <c r="Q3380" s="2"/>
      <c r="S3380">
        <v>0</v>
      </c>
      <c r="T3380" t="s">
        <v>213</v>
      </c>
      <c r="W3380" t="s">
        <v>214</v>
      </c>
      <c r="X3380">
        <v>0</v>
      </c>
    </row>
    <row r="3381" spans="1:26" x14ac:dyDescent="0.25">
      <c r="A3381">
        <v>3920</v>
      </c>
      <c r="B3381" t="s">
        <v>8048</v>
      </c>
      <c r="C3381" t="s">
        <v>8049</v>
      </c>
      <c r="D3381" t="s">
        <v>210</v>
      </c>
      <c r="G3381" s="2">
        <v>41883</v>
      </c>
      <c r="H3381" s="2">
        <v>44270</v>
      </c>
      <c r="J3381" t="s">
        <v>211</v>
      </c>
      <c r="K3381" t="s">
        <v>8038</v>
      </c>
      <c r="L3381" t="s">
        <v>213</v>
      </c>
      <c r="O3381">
        <v>0</v>
      </c>
      <c r="Q3381" s="2"/>
      <c r="S3381">
        <v>0</v>
      </c>
      <c r="T3381" t="s">
        <v>213</v>
      </c>
      <c r="W3381" t="s">
        <v>214</v>
      </c>
      <c r="X3381">
        <v>0</v>
      </c>
    </row>
    <row r="3382" spans="1:26" x14ac:dyDescent="0.25">
      <c r="A3382">
        <v>3970</v>
      </c>
      <c r="B3382" t="s">
        <v>8050</v>
      </c>
      <c r="C3382" t="s">
        <v>8051</v>
      </c>
      <c r="D3382" t="s">
        <v>251</v>
      </c>
      <c r="G3382" s="2">
        <v>41885</v>
      </c>
      <c r="H3382" s="2">
        <v>44270</v>
      </c>
      <c r="I3382" t="s">
        <v>226</v>
      </c>
      <c r="J3382" t="s">
        <v>211</v>
      </c>
      <c r="K3382" t="s">
        <v>8041</v>
      </c>
      <c r="L3382" t="s">
        <v>213</v>
      </c>
      <c r="O3382">
        <v>0</v>
      </c>
      <c r="Q3382" s="2"/>
      <c r="S3382">
        <v>0</v>
      </c>
      <c r="T3382" t="s">
        <v>213</v>
      </c>
      <c r="W3382" t="s">
        <v>214</v>
      </c>
      <c r="X3382">
        <v>0</v>
      </c>
    </row>
    <row r="3383" spans="1:26" x14ac:dyDescent="0.25">
      <c r="A3383">
        <v>3971</v>
      </c>
      <c r="B3383" t="s">
        <v>8052</v>
      </c>
      <c r="C3383" t="s">
        <v>8053</v>
      </c>
      <c r="D3383" t="s">
        <v>241</v>
      </c>
      <c r="G3383" s="2">
        <v>41885</v>
      </c>
      <c r="H3383" s="2">
        <v>44270</v>
      </c>
      <c r="I3383" t="s">
        <v>226</v>
      </c>
      <c r="J3383" t="s">
        <v>211</v>
      </c>
      <c r="K3383" t="s">
        <v>8041</v>
      </c>
      <c r="L3383" t="s">
        <v>213</v>
      </c>
      <c r="O3383">
        <v>0</v>
      </c>
      <c r="Q3383" s="2"/>
      <c r="S3383">
        <v>0</v>
      </c>
      <c r="T3383" t="s">
        <v>213</v>
      </c>
      <c r="W3383" t="s">
        <v>214</v>
      </c>
      <c r="X3383">
        <v>0</v>
      </c>
    </row>
    <row r="3384" spans="1:26" x14ac:dyDescent="0.25">
      <c r="A3384">
        <v>3972</v>
      </c>
      <c r="B3384" t="s">
        <v>8054</v>
      </c>
      <c r="C3384" t="s">
        <v>8055</v>
      </c>
      <c r="D3384" t="s">
        <v>210</v>
      </c>
      <c r="G3384" s="2">
        <v>41885</v>
      </c>
      <c r="H3384" s="2">
        <v>44270</v>
      </c>
      <c r="J3384" t="s">
        <v>211</v>
      </c>
      <c r="K3384" t="s">
        <v>8041</v>
      </c>
      <c r="L3384" t="s">
        <v>213</v>
      </c>
      <c r="O3384">
        <v>0</v>
      </c>
      <c r="Q3384" s="2"/>
      <c r="S3384">
        <v>0</v>
      </c>
      <c r="T3384" t="s">
        <v>213</v>
      </c>
      <c r="W3384" t="s">
        <v>214</v>
      </c>
      <c r="X3384">
        <v>0</v>
      </c>
    </row>
    <row r="3385" spans="1:26" x14ac:dyDescent="0.25">
      <c r="A3385">
        <v>4001</v>
      </c>
      <c r="B3385" t="s">
        <v>8056</v>
      </c>
      <c r="C3385" t="s">
        <v>8057</v>
      </c>
      <c r="D3385" t="s">
        <v>256</v>
      </c>
      <c r="G3385" s="2">
        <v>41885</v>
      </c>
      <c r="H3385" s="2">
        <v>43220</v>
      </c>
      <c r="I3385" t="s">
        <v>226</v>
      </c>
      <c r="J3385" t="s">
        <v>211</v>
      </c>
      <c r="K3385" t="s">
        <v>8058</v>
      </c>
      <c r="L3385" t="s">
        <v>213</v>
      </c>
      <c r="O3385">
        <v>0</v>
      </c>
      <c r="Q3385" s="2"/>
      <c r="S3385">
        <v>0</v>
      </c>
      <c r="T3385" t="s">
        <v>213</v>
      </c>
      <c r="W3385" t="s">
        <v>214</v>
      </c>
      <c r="X3385">
        <v>0</v>
      </c>
    </row>
    <row r="3386" spans="1:26" x14ac:dyDescent="0.25">
      <c r="A3386">
        <v>3942</v>
      </c>
      <c r="B3386" t="s">
        <v>8059</v>
      </c>
      <c r="C3386" t="s">
        <v>8060</v>
      </c>
      <c r="D3386" t="s">
        <v>256</v>
      </c>
      <c r="G3386" s="2">
        <v>41885</v>
      </c>
      <c r="H3386" s="2">
        <v>43951</v>
      </c>
      <c r="I3386" t="s">
        <v>226</v>
      </c>
      <c r="J3386" t="s">
        <v>211</v>
      </c>
      <c r="K3386" t="s">
        <v>8061</v>
      </c>
      <c r="L3386" t="s">
        <v>213</v>
      </c>
      <c r="O3386">
        <v>0</v>
      </c>
      <c r="Q3386" s="2"/>
      <c r="S3386">
        <v>0</v>
      </c>
      <c r="T3386" t="s">
        <v>213</v>
      </c>
      <c r="W3386" t="s">
        <v>214</v>
      </c>
      <c r="X3386">
        <v>0</v>
      </c>
    </row>
    <row r="3387" spans="1:26" x14ac:dyDescent="0.25">
      <c r="A3387">
        <v>3943</v>
      </c>
      <c r="B3387" t="s">
        <v>8062</v>
      </c>
      <c r="C3387" t="s">
        <v>8063</v>
      </c>
      <c r="D3387" t="s">
        <v>210</v>
      </c>
      <c r="G3387" s="2">
        <v>41885</v>
      </c>
      <c r="H3387" s="2">
        <v>43951</v>
      </c>
      <c r="J3387" t="s">
        <v>211</v>
      </c>
      <c r="K3387" t="s">
        <v>8061</v>
      </c>
      <c r="L3387" t="s">
        <v>213</v>
      </c>
      <c r="O3387">
        <v>0</v>
      </c>
      <c r="Q3387" s="2"/>
      <c r="S3387">
        <v>0</v>
      </c>
      <c r="T3387" t="s">
        <v>213</v>
      </c>
      <c r="W3387" t="s">
        <v>214</v>
      </c>
      <c r="X3387">
        <v>0</v>
      </c>
    </row>
    <row r="3388" spans="1:26" x14ac:dyDescent="0.25">
      <c r="A3388">
        <v>4539</v>
      </c>
      <c r="B3388" t="s">
        <v>8064</v>
      </c>
      <c r="C3388" t="s">
        <v>8065</v>
      </c>
      <c r="D3388" t="s">
        <v>343</v>
      </c>
      <c r="E3388" t="s">
        <v>8066</v>
      </c>
      <c r="G3388" s="2">
        <v>35431</v>
      </c>
      <c r="H3388" s="2"/>
      <c r="J3388" t="s">
        <v>211</v>
      </c>
      <c r="K3388" t="s">
        <v>6335</v>
      </c>
      <c r="L3388" t="s">
        <v>213</v>
      </c>
      <c r="M3388" t="s">
        <v>8067</v>
      </c>
      <c r="O3388">
        <v>0</v>
      </c>
      <c r="Q3388" s="2"/>
      <c r="S3388">
        <v>0</v>
      </c>
      <c r="T3388" t="s">
        <v>213</v>
      </c>
      <c r="W3388" t="s">
        <v>214</v>
      </c>
      <c r="X3388">
        <v>0</v>
      </c>
    </row>
    <row r="3389" spans="1:26" x14ac:dyDescent="0.25">
      <c r="A3389">
        <v>4546</v>
      </c>
      <c r="B3389" t="s">
        <v>8068</v>
      </c>
      <c r="C3389" t="s">
        <v>8069</v>
      </c>
      <c r="D3389" t="s">
        <v>633</v>
      </c>
      <c r="G3389" s="2">
        <v>38169</v>
      </c>
      <c r="H3389" s="2"/>
      <c r="I3389" t="s">
        <v>218</v>
      </c>
      <c r="J3389" t="s">
        <v>211</v>
      </c>
      <c r="K3389" t="s">
        <v>624</v>
      </c>
      <c r="L3389" t="s">
        <v>213</v>
      </c>
      <c r="O3389">
        <v>0</v>
      </c>
      <c r="Q3389" s="2"/>
      <c r="S3389">
        <v>0</v>
      </c>
      <c r="T3389" t="s">
        <v>213</v>
      </c>
      <c r="W3389" t="s">
        <v>214</v>
      </c>
      <c r="X3389">
        <v>0</v>
      </c>
    </row>
    <row r="3390" spans="1:26" x14ac:dyDescent="0.25">
      <c r="A3390">
        <v>4551</v>
      </c>
      <c r="B3390" t="s">
        <v>8070</v>
      </c>
      <c r="C3390" t="s">
        <v>8071</v>
      </c>
      <c r="D3390" t="s">
        <v>343</v>
      </c>
      <c r="E3390" t="s">
        <v>8072</v>
      </c>
      <c r="F3390" t="s">
        <v>8073</v>
      </c>
      <c r="G3390" s="2">
        <v>35490</v>
      </c>
      <c r="H3390" s="2"/>
      <c r="J3390" t="s">
        <v>211</v>
      </c>
      <c r="K3390" t="s">
        <v>391</v>
      </c>
      <c r="L3390" t="s">
        <v>213</v>
      </c>
      <c r="M3390" t="s">
        <v>8074</v>
      </c>
      <c r="O3390">
        <v>0</v>
      </c>
      <c r="P3390" t="s">
        <v>392</v>
      </c>
      <c r="Q3390" s="2"/>
      <c r="S3390">
        <v>0</v>
      </c>
      <c r="T3390" t="s">
        <v>900</v>
      </c>
      <c r="U3390" t="s">
        <v>15715</v>
      </c>
      <c r="V3390" t="s">
        <v>15739</v>
      </c>
      <c r="W3390" t="s">
        <v>455</v>
      </c>
      <c r="X3390">
        <v>0</v>
      </c>
      <c r="Z3390" t="s">
        <v>15719</v>
      </c>
    </row>
    <row r="3391" spans="1:26" x14ac:dyDescent="0.25">
      <c r="A3391">
        <v>4552</v>
      </c>
      <c r="B3391" t="s">
        <v>8075</v>
      </c>
      <c r="C3391" t="s">
        <v>8076</v>
      </c>
      <c r="D3391" t="s">
        <v>1722</v>
      </c>
      <c r="E3391" t="s">
        <v>4358</v>
      </c>
      <c r="F3391" t="s">
        <v>8077</v>
      </c>
      <c r="G3391" s="2">
        <v>32874</v>
      </c>
      <c r="H3391" s="2"/>
      <c r="J3391" t="s">
        <v>211</v>
      </c>
      <c r="K3391" t="s">
        <v>1724</v>
      </c>
      <c r="L3391" t="s">
        <v>213</v>
      </c>
      <c r="O3391">
        <v>1974</v>
      </c>
      <c r="Q3391" s="2"/>
      <c r="S3391">
        <v>0</v>
      </c>
      <c r="T3391" t="s">
        <v>213</v>
      </c>
      <c r="W3391" t="s">
        <v>214</v>
      </c>
      <c r="X3391">
        <v>0</v>
      </c>
    </row>
    <row r="3392" spans="1:26" x14ac:dyDescent="0.25">
      <c r="A3392">
        <v>3928</v>
      </c>
      <c r="B3392" t="s">
        <v>8078</v>
      </c>
      <c r="C3392" t="s">
        <v>8079</v>
      </c>
      <c r="D3392" t="s">
        <v>251</v>
      </c>
      <c r="G3392" s="2">
        <v>41885</v>
      </c>
      <c r="H3392" s="2">
        <v>44270</v>
      </c>
      <c r="I3392" t="s">
        <v>226</v>
      </c>
      <c r="J3392" t="s">
        <v>211</v>
      </c>
      <c r="K3392" t="s">
        <v>8080</v>
      </c>
      <c r="L3392" t="s">
        <v>213</v>
      </c>
      <c r="O3392">
        <v>0</v>
      </c>
      <c r="Q3392" s="2"/>
      <c r="S3392">
        <v>0</v>
      </c>
      <c r="T3392" t="s">
        <v>213</v>
      </c>
      <c r="W3392" t="s">
        <v>214</v>
      </c>
      <c r="X3392">
        <v>0</v>
      </c>
    </row>
    <row r="3393" spans="1:24" x14ac:dyDescent="0.25">
      <c r="A3393">
        <v>3929</v>
      </c>
      <c r="B3393" t="s">
        <v>8081</v>
      </c>
      <c r="C3393" t="s">
        <v>8082</v>
      </c>
      <c r="D3393" t="s">
        <v>241</v>
      </c>
      <c r="G3393" s="2">
        <v>41885</v>
      </c>
      <c r="H3393" s="2">
        <v>44270</v>
      </c>
      <c r="I3393" t="s">
        <v>226</v>
      </c>
      <c r="J3393" t="s">
        <v>211</v>
      </c>
      <c r="K3393" t="s">
        <v>8080</v>
      </c>
      <c r="L3393" t="s">
        <v>213</v>
      </c>
      <c r="O3393">
        <v>0</v>
      </c>
      <c r="Q3393" s="2"/>
      <c r="S3393">
        <v>0</v>
      </c>
      <c r="T3393" t="s">
        <v>213</v>
      </c>
      <c r="W3393" t="s">
        <v>214</v>
      </c>
      <c r="X3393">
        <v>0</v>
      </c>
    </row>
    <row r="3394" spans="1:24" x14ac:dyDescent="0.25">
      <c r="A3394">
        <v>3930</v>
      </c>
      <c r="B3394" t="s">
        <v>8083</v>
      </c>
      <c r="C3394" t="s">
        <v>8084</v>
      </c>
      <c r="D3394" t="s">
        <v>210</v>
      </c>
      <c r="G3394" s="2">
        <v>41885</v>
      </c>
      <c r="H3394" s="2">
        <v>44270</v>
      </c>
      <c r="J3394" t="s">
        <v>211</v>
      </c>
      <c r="K3394" t="s">
        <v>8080</v>
      </c>
      <c r="L3394" t="s">
        <v>213</v>
      </c>
      <c r="O3394">
        <v>0</v>
      </c>
      <c r="Q3394" s="2"/>
      <c r="S3394">
        <v>0</v>
      </c>
      <c r="T3394" t="s">
        <v>213</v>
      </c>
      <c r="W3394" t="s">
        <v>214</v>
      </c>
      <c r="X3394">
        <v>0</v>
      </c>
    </row>
    <row r="3395" spans="1:24" x14ac:dyDescent="0.25">
      <c r="A3395">
        <v>3931</v>
      </c>
      <c r="B3395" t="s">
        <v>8085</v>
      </c>
      <c r="C3395" t="s">
        <v>8086</v>
      </c>
      <c r="D3395" t="s">
        <v>256</v>
      </c>
      <c r="G3395" s="2">
        <v>41885</v>
      </c>
      <c r="H3395" s="2">
        <v>44270</v>
      </c>
      <c r="I3395" t="s">
        <v>226</v>
      </c>
      <c r="J3395" t="s">
        <v>211</v>
      </c>
      <c r="K3395" t="s">
        <v>8080</v>
      </c>
      <c r="L3395" t="s">
        <v>213</v>
      </c>
      <c r="O3395">
        <v>0</v>
      </c>
      <c r="Q3395" s="2"/>
      <c r="S3395">
        <v>0</v>
      </c>
      <c r="T3395" t="s">
        <v>213</v>
      </c>
      <c r="W3395" t="s">
        <v>214</v>
      </c>
      <c r="X3395">
        <v>0</v>
      </c>
    </row>
    <row r="3396" spans="1:24" x14ac:dyDescent="0.25">
      <c r="A3396">
        <v>3932</v>
      </c>
      <c r="B3396" t="s">
        <v>8087</v>
      </c>
      <c r="C3396" t="s">
        <v>8088</v>
      </c>
      <c r="D3396" t="s">
        <v>248</v>
      </c>
      <c r="G3396" s="2">
        <v>41885</v>
      </c>
      <c r="H3396" s="2">
        <v>44270</v>
      </c>
      <c r="I3396" t="s">
        <v>226</v>
      </c>
      <c r="J3396" t="s">
        <v>211</v>
      </c>
      <c r="K3396" t="s">
        <v>8080</v>
      </c>
      <c r="L3396" t="s">
        <v>213</v>
      </c>
      <c r="O3396">
        <v>0</v>
      </c>
      <c r="Q3396" s="2"/>
      <c r="S3396">
        <v>0</v>
      </c>
      <c r="T3396" t="s">
        <v>213</v>
      </c>
      <c r="W3396" t="s">
        <v>214</v>
      </c>
      <c r="X3396">
        <v>0</v>
      </c>
    </row>
    <row r="3397" spans="1:24" x14ac:dyDescent="0.25">
      <c r="A3397">
        <v>3933</v>
      </c>
      <c r="B3397" t="s">
        <v>8089</v>
      </c>
      <c r="C3397" t="s">
        <v>8090</v>
      </c>
      <c r="D3397" t="s">
        <v>245</v>
      </c>
      <c r="G3397" s="2">
        <v>41885</v>
      </c>
      <c r="H3397" s="2">
        <v>44270</v>
      </c>
      <c r="I3397" t="s">
        <v>226</v>
      </c>
      <c r="J3397" t="s">
        <v>211</v>
      </c>
      <c r="K3397" t="s">
        <v>8080</v>
      </c>
      <c r="L3397" t="s">
        <v>213</v>
      </c>
      <c r="O3397">
        <v>1457</v>
      </c>
      <c r="Q3397" s="2"/>
      <c r="S3397">
        <v>0</v>
      </c>
      <c r="T3397" t="s">
        <v>213</v>
      </c>
      <c r="W3397" t="s">
        <v>214</v>
      </c>
      <c r="X3397">
        <v>0</v>
      </c>
    </row>
    <row r="3398" spans="1:24" x14ac:dyDescent="0.25">
      <c r="A3398">
        <v>3934</v>
      </c>
      <c r="B3398" t="s">
        <v>8091</v>
      </c>
      <c r="C3398" t="s">
        <v>8092</v>
      </c>
      <c r="D3398" t="s">
        <v>412</v>
      </c>
      <c r="G3398" s="2">
        <v>41885</v>
      </c>
      <c r="H3398" s="2">
        <v>44270</v>
      </c>
      <c r="I3398" t="s">
        <v>226</v>
      </c>
      <c r="J3398" t="s">
        <v>211</v>
      </c>
      <c r="K3398" t="s">
        <v>8080</v>
      </c>
      <c r="L3398" t="s">
        <v>213</v>
      </c>
      <c r="O3398">
        <v>1465</v>
      </c>
      <c r="Q3398" s="2"/>
      <c r="S3398">
        <v>0</v>
      </c>
      <c r="T3398" t="s">
        <v>213</v>
      </c>
      <c r="W3398" t="s">
        <v>214</v>
      </c>
      <c r="X3398">
        <v>0</v>
      </c>
    </row>
    <row r="3399" spans="1:24" x14ac:dyDescent="0.25">
      <c r="A3399">
        <v>3955</v>
      </c>
      <c r="B3399" t="s">
        <v>8093</v>
      </c>
      <c r="C3399" t="s">
        <v>8094</v>
      </c>
      <c r="D3399" t="s">
        <v>245</v>
      </c>
      <c r="G3399" s="2">
        <v>41885</v>
      </c>
      <c r="H3399" s="2">
        <v>44270</v>
      </c>
      <c r="I3399" t="s">
        <v>226</v>
      </c>
      <c r="J3399" t="s">
        <v>211</v>
      </c>
      <c r="K3399" t="s">
        <v>8095</v>
      </c>
      <c r="L3399" t="s">
        <v>213</v>
      </c>
      <c r="O3399">
        <v>2990</v>
      </c>
      <c r="Q3399" s="2"/>
      <c r="S3399">
        <v>0</v>
      </c>
      <c r="T3399" t="s">
        <v>213</v>
      </c>
      <c r="W3399" t="s">
        <v>214</v>
      </c>
      <c r="X3399">
        <v>0</v>
      </c>
    </row>
    <row r="3400" spans="1:24" x14ac:dyDescent="0.25">
      <c r="A3400">
        <v>3956</v>
      </c>
      <c r="B3400" t="s">
        <v>8096</v>
      </c>
      <c r="C3400" t="s">
        <v>8097</v>
      </c>
      <c r="D3400" t="s">
        <v>256</v>
      </c>
      <c r="G3400" s="2">
        <v>41885</v>
      </c>
      <c r="H3400" s="2">
        <v>44270</v>
      </c>
      <c r="I3400" t="s">
        <v>226</v>
      </c>
      <c r="J3400" t="s">
        <v>211</v>
      </c>
      <c r="K3400" t="s">
        <v>8095</v>
      </c>
      <c r="L3400" t="s">
        <v>213</v>
      </c>
      <c r="O3400">
        <v>0</v>
      </c>
      <c r="Q3400" s="2"/>
      <c r="S3400">
        <v>0</v>
      </c>
      <c r="T3400" t="s">
        <v>213</v>
      </c>
      <c r="W3400" t="s">
        <v>214</v>
      </c>
      <c r="X3400">
        <v>0</v>
      </c>
    </row>
    <row r="3401" spans="1:24" x14ac:dyDescent="0.25">
      <c r="A3401">
        <v>3944</v>
      </c>
      <c r="B3401" t="s">
        <v>8098</v>
      </c>
      <c r="C3401" t="s">
        <v>8099</v>
      </c>
      <c r="D3401" t="s">
        <v>241</v>
      </c>
      <c r="G3401" s="2">
        <v>41885</v>
      </c>
      <c r="H3401" s="2">
        <v>43951</v>
      </c>
      <c r="I3401" t="s">
        <v>226</v>
      </c>
      <c r="J3401" t="s">
        <v>211</v>
      </c>
      <c r="K3401" t="s">
        <v>8061</v>
      </c>
      <c r="L3401" t="s">
        <v>213</v>
      </c>
      <c r="O3401">
        <v>0</v>
      </c>
      <c r="Q3401" s="2"/>
      <c r="S3401">
        <v>0</v>
      </c>
      <c r="T3401" t="s">
        <v>213</v>
      </c>
      <c r="W3401" t="s">
        <v>214</v>
      </c>
      <c r="X3401">
        <v>0</v>
      </c>
    </row>
    <row r="3402" spans="1:24" x14ac:dyDescent="0.25">
      <c r="A3402">
        <v>3945</v>
      </c>
      <c r="B3402" t="s">
        <v>8100</v>
      </c>
      <c r="C3402" t="s">
        <v>8101</v>
      </c>
      <c r="D3402" t="s">
        <v>245</v>
      </c>
      <c r="G3402" s="2">
        <v>41885</v>
      </c>
      <c r="H3402" s="2">
        <v>43951</v>
      </c>
      <c r="I3402" t="s">
        <v>226</v>
      </c>
      <c r="J3402" t="s">
        <v>211</v>
      </c>
      <c r="K3402" t="s">
        <v>8061</v>
      </c>
      <c r="L3402" t="s">
        <v>213</v>
      </c>
      <c r="O3402">
        <v>4497</v>
      </c>
      <c r="Q3402" s="2"/>
      <c r="S3402">
        <v>0</v>
      </c>
      <c r="T3402" t="s">
        <v>213</v>
      </c>
      <c r="W3402" t="s">
        <v>214</v>
      </c>
      <c r="X3402">
        <v>0</v>
      </c>
    </row>
    <row r="3403" spans="1:24" x14ac:dyDescent="0.25">
      <c r="A3403">
        <v>3946</v>
      </c>
      <c r="B3403" t="s">
        <v>8102</v>
      </c>
      <c r="C3403" t="s">
        <v>8103</v>
      </c>
      <c r="D3403" t="s">
        <v>412</v>
      </c>
      <c r="G3403" s="2">
        <v>41885</v>
      </c>
      <c r="H3403" s="2">
        <v>43951</v>
      </c>
      <c r="I3403" t="s">
        <v>226</v>
      </c>
      <c r="J3403" t="s">
        <v>211</v>
      </c>
      <c r="K3403" t="s">
        <v>8061</v>
      </c>
      <c r="L3403" t="s">
        <v>213</v>
      </c>
      <c r="O3403">
        <v>4498</v>
      </c>
      <c r="Q3403" s="2"/>
      <c r="S3403">
        <v>0</v>
      </c>
      <c r="T3403" t="s">
        <v>213</v>
      </c>
      <c r="W3403" t="s">
        <v>214</v>
      </c>
      <c r="X3403">
        <v>0</v>
      </c>
    </row>
    <row r="3404" spans="1:24" x14ac:dyDescent="0.25">
      <c r="A3404">
        <v>3947</v>
      </c>
      <c r="B3404" t="s">
        <v>8104</v>
      </c>
      <c r="C3404" t="s">
        <v>8105</v>
      </c>
      <c r="D3404" t="s">
        <v>251</v>
      </c>
      <c r="G3404" s="2">
        <v>41885</v>
      </c>
      <c r="H3404" s="2">
        <v>43951</v>
      </c>
      <c r="I3404" t="s">
        <v>226</v>
      </c>
      <c r="J3404" t="s">
        <v>211</v>
      </c>
      <c r="K3404" t="s">
        <v>8061</v>
      </c>
      <c r="L3404" t="s">
        <v>213</v>
      </c>
      <c r="O3404">
        <v>0</v>
      </c>
      <c r="Q3404" s="2"/>
      <c r="S3404">
        <v>0</v>
      </c>
      <c r="T3404" t="s">
        <v>213</v>
      </c>
      <c r="W3404" t="s">
        <v>214</v>
      </c>
      <c r="X3404">
        <v>0</v>
      </c>
    </row>
    <row r="3405" spans="1:24" x14ac:dyDescent="0.25">
      <c r="A3405">
        <v>3948</v>
      </c>
      <c r="B3405" t="s">
        <v>8106</v>
      </c>
      <c r="C3405" t="s">
        <v>8107</v>
      </c>
      <c r="D3405" t="s">
        <v>248</v>
      </c>
      <c r="G3405" s="2">
        <v>41885</v>
      </c>
      <c r="H3405" s="2">
        <v>43951</v>
      </c>
      <c r="I3405" t="s">
        <v>226</v>
      </c>
      <c r="J3405" t="s">
        <v>211</v>
      </c>
      <c r="K3405" t="s">
        <v>8061</v>
      </c>
      <c r="L3405" t="s">
        <v>213</v>
      </c>
      <c r="O3405">
        <v>0</v>
      </c>
      <c r="Q3405" s="2"/>
      <c r="S3405">
        <v>0</v>
      </c>
      <c r="T3405" t="s">
        <v>213</v>
      </c>
      <c r="W3405" t="s">
        <v>214</v>
      </c>
      <c r="X3405">
        <v>0</v>
      </c>
    </row>
    <row r="3406" spans="1:24" x14ac:dyDescent="0.25">
      <c r="A3406">
        <v>4002</v>
      </c>
      <c r="B3406" t="s">
        <v>8108</v>
      </c>
      <c r="C3406" t="s">
        <v>8109</v>
      </c>
      <c r="D3406" t="s">
        <v>210</v>
      </c>
      <c r="G3406" s="2">
        <v>41885</v>
      </c>
      <c r="H3406" s="2">
        <v>43220</v>
      </c>
      <c r="J3406" t="s">
        <v>211</v>
      </c>
      <c r="K3406" t="s">
        <v>8058</v>
      </c>
      <c r="L3406" t="s">
        <v>213</v>
      </c>
      <c r="O3406">
        <v>0</v>
      </c>
      <c r="Q3406" s="2"/>
      <c r="S3406">
        <v>0</v>
      </c>
      <c r="T3406" t="s">
        <v>213</v>
      </c>
      <c r="W3406" t="s">
        <v>214</v>
      </c>
      <c r="X3406">
        <v>0</v>
      </c>
    </row>
    <row r="3407" spans="1:24" x14ac:dyDescent="0.25">
      <c r="A3407">
        <v>3957</v>
      </c>
      <c r="B3407" t="s">
        <v>8110</v>
      </c>
      <c r="C3407" t="s">
        <v>8111</v>
      </c>
      <c r="D3407" t="s">
        <v>210</v>
      </c>
      <c r="G3407" s="2">
        <v>41885</v>
      </c>
      <c r="H3407" s="2">
        <v>44270</v>
      </c>
      <c r="J3407" t="s">
        <v>211</v>
      </c>
      <c r="K3407" t="s">
        <v>8095</v>
      </c>
      <c r="L3407" t="s">
        <v>213</v>
      </c>
      <c r="O3407">
        <v>0</v>
      </c>
      <c r="Q3407" s="2"/>
      <c r="S3407">
        <v>0</v>
      </c>
      <c r="T3407" t="s">
        <v>213</v>
      </c>
      <c r="W3407" t="s">
        <v>214</v>
      </c>
      <c r="X3407">
        <v>0</v>
      </c>
    </row>
    <row r="3408" spans="1:24" x14ac:dyDescent="0.25">
      <c r="A3408">
        <v>3958</v>
      </c>
      <c r="B3408" t="s">
        <v>8112</v>
      </c>
      <c r="C3408" t="s">
        <v>8113</v>
      </c>
      <c r="D3408" t="s">
        <v>241</v>
      </c>
      <c r="G3408" s="2">
        <v>41885</v>
      </c>
      <c r="H3408" s="2">
        <v>44270</v>
      </c>
      <c r="I3408" t="s">
        <v>226</v>
      </c>
      <c r="J3408" t="s">
        <v>211</v>
      </c>
      <c r="K3408" t="s">
        <v>8095</v>
      </c>
      <c r="L3408" t="s">
        <v>213</v>
      </c>
      <c r="O3408">
        <v>0</v>
      </c>
      <c r="Q3408" s="2"/>
      <c r="S3408">
        <v>0</v>
      </c>
      <c r="T3408" t="s">
        <v>213</v>
      </c>
      <c r="W3408" t="s">
        <v>214</v>
      </c>
      <c r="X3408">
        <v>0</v>
      </c>
    </row>
    <row r="3409" spans="1:24" x14ac:dyDescent="0.25">
      <c r="A3409">
        <v>3959</v>
      </c>
      <c r="B3409" t="s">
        <v>8114</v>
      </c>
      <c r="C3409" t="s">
        <v>8115</v>
      </c>
      <c r="D3409" t="s">
        <v>412</v>
      </c>
      <c r="G3409" s="2">
        <v>41885</v>
      </c>
      <c r="H3409" s="2">
        <v>44270</v>
      </c>
      <c r="I3409" t="s">
        <v>226</v>
      </c>
      <c r="J3409" t="s">
        <v>211</v>
      </c>
      <c r="K3409" t="s">
        <v>8095</v>
      </c>
      <c r="L3409" t="s">
        <v>213</v>
      </c>
      <c r="O3409">
        <v>3321</v>
      </c>
      <c r="Q3409" s="2"/>
      <c r="S3409">
        <v>0</v>
      </c>
      <c r="T3409" t="s">
        <v>213</v>
      </c>
      <c r="W3409" t="s">
        <v>214</v>
      </c>
      <c r="X3409">
        <v>0</v>
      </c>
    </row>
    <row r="3410" spans="1:24" x14ac:dyDescent="0.25">
      <c r="A3410">
        <v>3960</v>
      </c>
      <c r="B3410" t="s">
        <v>8116</v>
      </c>
      <c r="C3410" t="s">
        <v>8117</v>
      </c>
      <c r="D3410" t="s">
        <v>251</v>
      </c>
      <c r="G3410" s="2">
        <v>41885</v>
      </c>
      <c r="H3410" s="2">
        <v>44270</v>
      </c>
      <c r="I3410" t="s">
        <v>226</v>
      </c>
      <c r="J3410" t="s">
        <v>211</v>
      </c>
      <c r="K3410" t="s">
        <v>8095</v>
      </c>
      <c r="L3410" t="s">
        <v>213</v>
      </c>
      <c r="O3410">
        <v>0</v>
      </c>
      <c r="Q3410" s="2"/>
      <c r="S3410">
        <v>0</v>
      </c>
      <c r="T3410" t="s">
        <v>213</v>
      </c>
      <c r="W3410" t="s">
        <v>214</v>
      </c>
      <c r="X3410">
        <v>0</v>
      </c>
    </row>
    <row r="3411" spans="1:24" x14ac:dyDescent="0.25">
      <c r="A3411">
        <v>3967</v>
      </c>
      <c r="B3411" t="s">
        <v>8118</v>
      </c>
      <c r="C3411" t="s">
        <v>8119</v>
      </c>
      <c r="D3411" t="s">
        <v>256</v>
      </c>
      <c r="G3411" s="2">
        <v>41885</v>
      </c>
      <c r="H3411" s="2">
        <v>44270</v>
      </c>
      <c r="I3411" t="s">
        <v>226</v>
      </c>
      <c r="J3411" t="s">
        <v>211</v>
      </c>
      <c r="K3411" t="s">
        <v>8041</v>
      </c>
      <c r="L3411" t="s">
        <v>213</v>
      </c>
      <c r="O3411">
        <v>0</v>
      </c>
      <c r="Q3411" s="2"/>
      <c r="S3411">
        <v>0</v>
      </c>
      <c r="T3411" t="s">
        <v>213</v>
      </c>
      <c r="W3411" t="s">
        <v>214</v>
      </c>
      <c r="X3411">
        <v>0</v>
      </c>
    </row>
    <row r="3412" spans="1:24" x14ac:dyDescent="0.25">
      <c r="A3412">
        <v>3968</v>
      </c>
      <c r="B3412" t="s">
        <v>8120</v>
      </c>
      <c r="C3412" t="s">
        <v>8121</v>
      </c>
      <c r="D3412" t="s">
        <v>248</v>
      </c>
      <c r="G3412" s="2">
        <v>41885</v>
      </c>
      <c r="H3412" s="2">
        <v>44270</v>
      </c>
      <c r="I3412" t="s">
        <v>226</v>
      </c>
      <c r="J3412" t="s">
        <v>211</v>
      </c>
      <c r="K3412" t="s">
        <v>8041</v>
      </c>
      <c r="L3412" t="s">
        <v>213</v>
      </c>
      <c r="O3412">
        <v>0</v>
      </c>
      <c r="Q3412" s="2"/>
      <c r="S3412">
        <v>0</v>
      </c>
      <c r="T3412" t="s">
        <v>213</v>
      </c>
      <c r="W3412" t="s">
        <v>214</v>
      </c>
      <c r="X3412">
        <v>0</v>
      </c>
    </row>
    <row r="3413" spans="1:24" x14ac:dyDescent="0.25">
      <c r="A3413">
        <v>4003</v>
      </c>
      <c r="B3413" t="s">
        <v>8122</v>
      </c>
      <c r="C3413" t="s">
        <v>8123</v>
      </c>
      <c r="D3413" t="s">
        <v>241</v>
      </c>
      <c r="G3413" s="2">
        <v>41885</v>
      </c>
      <c r="H3413" s="2">
        <v>43220</v>
      </c>
      <c r="I3413" t="s">
        <v>226</v>
      </c>
      <c r="J3413" t="s">
        <v>211</v>
      </c>
      <c r="K3413" t="s">
        <v>8058</v>
      </c>
      <c r="L3413" t="s">
        <v>213</v>
      </c>
      <c r="O3413">
        <v>0</v>
      </c>
      <c r="Q3413" s="2"/>
      <c r="S3413">
        <v>0</v>
      </c>
      <c r="T3413" t="s">
        <v>213</v>
      </c>
      <c r="W3413" t="s">
        <v>214</v>
      </c>
      <c r="X3413">
        <v>0</v>
      </c>
    </row>
    <row r="3414" spans="1:24" x14ac:dyDescent="0.25">
      <c r="A3414">
        <v>3999</v>
      </c>
      <c r="B3414" t="s">
        <v>8124</v>
      </c>
      <c r="C3414" t="s">
        <v>8125</v>
      </c>
      <c r="D3414" t="s">
        <v>251</v>
      </c>
      <c r="G3414" s="2">
        <v>41885</v>
      </c>
      <c r="H3414" s="2">
        <v>43220</v>
      </c>
      <c r="I3414" t="s">
        <v>226</v>
      </c>
      <c r="J3414" t="s">
        <v>211</v>
      </c>
      <c r="K3414" t="s">
        <v>8058</v>
      </c>
      <c r="L3414" t="s">
        <v>213</v>
      </c>
      <c r="O3414">
        <v>0</v>
      </c>
      <c r="Q3414" s="2"/>
      <c r="S3414">
        <v>0</v>
      </c>
      <c r="T3414" t="s">
        <v>213</v>
      </c>
      <c r="W3414" t="s">
        <v>214</v>
      </c>
      <c r="X3414">
        <v>0</v>
      </c>
    </row>
    <row r="3415" spans="1:24" x14ac:dyDescent="0.25">
      <c r="A3415">
        <v>4000</v>
      </c>
      <c r="B3415" t="s">
        <v>8126</v>
      </c>
      <c r="C3415" t="s">
        <v>8127</v>
      </c>
      <c r="D3415" t="s">
        <v>245</v>
      </c>
      <c r="G3415" s="2">
        <v>41885</v>
      </c>
      <c r="H3415" s="2">
        <v>43220</v>
      </c>
      <c r="I3415" t="s">
        <v>226</v>
      </c>
      <c r="J3415" t="s">
        <v>211</v>
      </c>
      <c r="K3415" t="s">
        <v>8058</v>
      </c>
      <c r="L3415" t="s">
        <v>213</v>
      </c>
      <c r="O3415">
        <v>1452</v>
      </c>
      <c r="Q3415" s="2"/>
      <c r="S3415">
        <v>0</v>
      </c>
      <c r="T3415" t="s">
        <v>213</v>
      </c>
      <c r="W3415" t="s">
        <v>214</v>
      </c>
      <c r="X3415">
        <v>0</v>
      </c>
    </row>
    <row r="3416" spans="1:24" x14ac:dyDescent="0.25">
      <c r="A3416">
        <v>4004</v>
      </c>
      <c r="B3416" t="s">
        <v>8128</v>
      </c>
      <c r="C3416" t="s">
        <v>8129</v>
      </c>
      <c r="D3416" t="s">
        <v>412</v>
      </c>
      <c r="G3416" s="2">
        <v>41885</v>
      </c>
      <c r="H3416" s="2">
        <v>43220</v>
      </c>
      <c r="I3416" t="s">
        <v>226</v>
      </c>
      <c r="J3416" t="s">
        <v>211</v>
      </c>
      <c r="K3416" t="s">
        <v>8058</v>
      </c>
      <c r="L3416" t="s">
        <v>213</v>
      </c>
      <c r="O3416">
        <v>1481</v>
      </c>
      <c r="Q3416" s="2"/>
      <c r="S3416">
        <v>0</v>
      </c>
      <c r="T3416" t="s">
        <v>213</v>
      </c>
      <c r="W3416" t="s">
        <v>214</v>
      </c>
      <c r="X3416">
        <v>0</v>
      </c>
    </row>
    <row r="3417" spans="1:24" x14ac:dyDescent="0.25">
      <c r="A3417">
        <v>4023</v>
      </c>
      <c r="B3417" t="s">
        <v>8130</v>
      </c>
      <c r="C3417" t="s">
        <v>8131</v>
      </c>
      <c r="D3417" t="s">
        <v>210</v>
      </c>
      <c r="G3417" s="2">
        <v>41885</v>
      </c>
      <c r="H3417" s="2">
        <v>42460</v>
      </c>
      <c r="J3417" t="s">
        <v>211</v>
      </c>
      <c r="K3417" t="s">
        <v>8132</v>
      </c>
      <c r="L3417" t="s">
        <v>213</v>
      </c>
      <c r="O3417">
        <v>0</v>
      </c>
      <c r="Q3417" s="2"/>
      <c r="S3417">
        <v>0</v>
      </c>
      <c r="T3417" t="s">
        <v>213</v>
      </c>
      <c r="W3417" t="s">
        <v>214</v>
      </c>
      <c r="X3417">
        <v>0</v>
      </c>
    </row>
    <row r="3418" spans="1:24" x14ac:dyDescent="0.25">
      <c r="A3418">
        <v>4024</v>
      </c>
      <c r="B3418" t="s">
        <v>8133</v>
      </c>
      <c r="C3418" t="s">
        <v>8134</v>
      </c>
      <c r="D3418" t="s">
        <v>256</v>
      </c>
      <c r="G3418" s="2">
        <v>41885</v>
      </c>
      <c r="H3418" s="2">
        <v>42460</v>
      </c>
      <c r="I3418" t="s">
        <v>226</v>
      </c>
      <c r="J3418" t="s">
        <v>211</v>
      </c>
      <c r="K3418" t="s">
        <v>8132</v>
      </c>
      <c r="L3418" t="s">
        <v>213</v>
      </c>
      <c r="O3418">
        <v>0</v>
      </c>
      <c r="Q3418" s="2"/>
      <c r="S3418">
        <v>0</v>
      </c>
      <c r="T3418" t="s">
        <v>213</v>
      </c>
      <c r="W3418" t="s">
        <v>214</v>
      </c>
      <c r="X3418">
        <v>0</v>
      </c>
    </row>
    <row r="3419" spans="1:24" x14ac:dyDescent="0.25">
      <c r="A3419">
        <v>4025</v>
      </c>
      <c r="B3419" t="s">
        <v>8135</v>
      </c>
      <c r="C3419" t="s">
        <v>8136</v>
      </c>
      <c r="D3419" t="s">
        <v>248</v>
      </c>
      <c r="G3419" s="2">
        <v>41885</v>
      </c>
      <c r="H3419" s="2">
        <v>42460</v>
      </c>
      <c r="I3419" t="s">
        <v>226</v>
      </c>
      <c r="J3419" t="s">
        <v>211</v>
      </c>
      <c r="K3419" t="s">
        <v>8132</v>
      </c>
      <c r="L3419" t="s">
        <v>213</v>
      </c>
      <c r="O3419">
        <v>0</v>
      </c>
      <c r="Q3419" s="2"/>
      <c r="S3419">
        <v>0</v>
      </c>
      <c r="T3419" t="s">
        <v>213</v>
      </c>
      <c r="W3419" t="s">
        <v>214</v>
      </c>
      <c r="X3419">
        <v>0</v>
      </c>
    </row>
    <row r="3420" spans="1:24" x14ac:dyDescent="0.25">
      <c r="A3420">
        <v>4026</v>
      </c>
      <c r="B3420" t="s">
        <v>8137</v>
      </c>
      <c r="C3420" t="s">
        <v>8138</v>
      </c>
      <c r="D3420" t="s">
        <v>245</v>
      </c>
      <c r="G3420" s="2">
        <v>41885</v>
      </c>
      <c r="H3420" s="2">
        <v>42460</v>
      </c>
      <c r="I3420" t="s">
        <v>226</v>
      </c>
      <c r="J3420" t="s">
        <v>211</v>
      </c>
      <c r="K3420" t="s">
        <v>8132</v>
      </c>
      <c r="L3420" t="s">
        <v>213</v>
      </c>
      <c r="O3420">
        <v>1488</v>
      </c>
      <c r="Q3420" s="2"/>
      <c r="S3420">
        <v>0</v>
      </c>
      <c r="T3420" t="s">
        <v>213</v>
      </c>
      <c r="W3420" t="s">
        <v>214</v>
      </c>
      <c r="X3420">
        <v>0</v>
      </c>
    </row>
    <row r="3421" spans="1:24" x14ac:dyDescent="0.25">
      <c r="A3421">
        <v>4146</v>
      </c>
      <c r="B3421" t="s">
        <v>8139</v>
      </c>
      <c r="C3421" t="s">
        <v>8140</v>
      </c>
      <c r="D3421" t="s">
        <v>251</v>
      </c>
      <c r="G3421" s="2">
        <v>41885</v>
      </c>
      <c r="H3421" s="2">
        <v>43251</v>
      </c>
      <c r="I3421" t="s">
        <v>226</v>
      </c>
      <c r="J3421" t="s">
        <v>211</v>
      </c>
      <c r="K3421" t="s">
        <v>8141</v>
      </c>
      <c r="L3421" t="s">
        <v>213</v>
      </c>
      <c r="O3421">
        <v>0</v>
      </c>
      <c r="Q3421" s="2"/>
      <c r="S3421">
        <v>0</v>
      </c>
      <c r="T3421" t="s">
        <v>213</v>
      </c>
      <c r="W3421" t="s">
        <v>214</v>
      </c>
      <c r="X3421">
        <v>0</v>
      </c>
    </row>
    <row r="3422" spans="1:24" x14ac:dyDescent="0.25">
      <c r="A3422">
        <v>4021</v>
      </c>
      <c r="B3422" t="s">
        <v>8142</v>
      </c>
      <c r="C3422" t="s">
        <v>8143</v>
      </c>
      <c r="D3422" t="s">
        <v>251</v>
      </c>
      <c r="G3422" s="2">
        <v>41885</v>
      </c>
      <c r="H3422" s="2">
        <v>42460</v>
      </c>
      <c r="I3422" t="s">
        <v>226</v>
      </c>
      <c r="J3422" t="s">
        <v>211</v>
      </c>
      <c r="K3422" t="s">
        <v>8132</v>
      </c>
      <c r="L3422" t="s">
        <v>213</v>
      </c>
      <c r="O3422">
        <v>0</v>
      </c>
      <c r="Q3422" s="2"/>
      <c r="S3422">
        <v>0</v>
      </c>
      <c r="T3422" t="s">
        <v>213</v>
      </c>
      <c r="W3422" t="s">
        <v>214</v>
      </c>
      <c r="X3422">
        <v>0</v>
      </c>
    </row>
    <row r="3423" spans="1:24" x14ac:dyDescent="0.25">
      <c r="A3423">
        <v>4022</v>
      </c>
      <c r="B3423" t="s">
        <v>8144</v>
      </c>
      <c r="C3423" t="s">
        <v>8145</v>
      </c>
      <c r="D3423" t="s">
        <v>241</v>
      </c>
      <c r="G3423" s="2">
        <v>41885</v>
      </c>
      <c r="H3423" s="2">
        <v>42460</v>
      </c>
      <c r="I3423" t="s">
        <v>226</v>
      </c>
      <c r="J3423" t="s">
        <v>211</v>
      </c>
      <c r="K3423" t="s">
        <v>8132</v>
      </c>
      <c r="L3423" t="s">
        <v>213</v>
      </c>
      <c r="O3423">
        <v>0</v>
      </c>
      <c r="Q3423" s="2"/>
      <c r="S3423">
        <v>0</v>
      </c>
      <c r="T3423" t="s">
        <v>213</v>
      </c>
      <c r="W3423" t="s">
        <v>214</v>
      </c>
      <c r="X3423">
        <v>0</v>
      </c>
    </row>
    <row r="3424" spans="1:24" x14ac:dyDescent="0.25">
      <c r="A3424">
        <v>4147</v>
      </c>
      <c r="B3424" t="s">
        <v>8146</v>
      </c>
      <c r="C3424" t="s">
        <v>8147</v>
      </c>
      <c r="D3424" t="s">
        <v>241</v>
      </c>
      <c r="G3424" s="2">
        <v>41885</v>
      </c>
      <c r="H3424" s="2">
        <v>43251</v>
      </c>
      <c r="I3424" t="s">
        <v>226</v>
      </c>
      <c r="J3424" t="s">
        <v>211</v>
      </c>
      <c r="K3424" t="s">
        <v>8141</v>
      </c>
      <c r="L3424" t="s">
        <v>213</v>
      </c>
      <c r="O3424">
        <v>0</v>
      </c>
      <c r="Q3424" s="2"/>
      <c r="S3424">
        <v>0</v>
      </c>
      <c r="T3424" t="s">
        <v>213</v>
      </c>
      <c r="W3424" t="s">
        <v>214</v>
      </c>
      <c r="X3424">
        <v>0</v>
      </c>
    </row>
    <row r="3425" spans="1:24" x14ac:dyDescent="0.25">
      <c r="A3425">
        <v>4148</v>
      </c>
      <c r="B3425" t="s">
        <v>8148</v>
      </c>
      <c r="C3425" t="s">
        <v>8149</v>
      </c>
      <c r="D3425" t="s">
        <v>210</v>
      </c>
      <c r="G3425" s="2">
        <v>41885</v>
      </c>
      <c r="H3425" s="2">
        <v>43251</v>
      </c>
      <c r="J3425" t="s">
        <v>211</v>
      </c>
      <c r="K3425" t="s">
        <v>8141</v>
      </c>
      <c r="L3425" t="s">
        <v>213</v>
      </c>
      <c r="O3425">
        <v>0</v>
      </c>
      <c r="Q3425" s="2"/>
      <c r="S3425">
        <v>0</v>
      </c>
      <c r="T3425" t="s">
        <v>213</v>
      </c>
      <c r="W3425" t="s">
        <v>214</v>
      </c>
      <c r="X3425">
        <v>0</v>
      </c>
    </row>
    <row r="3426" spans="1:24" x14ac:dyDescent="0.25">
      <c r="A3426">
        <v>4149</v>
      </c>
      <c r="B3426" t="s">
        <v>8150</v>
      </c>
      <c r="C3426" t="s">
        <v>8151</v>
      </c>
      <c r="D3426" t="s">
        <v>256</v>
      </c>
      <c r="G3426" s="2">
        <v>41885</v>
      </c>
      <c r="H3426" s="2">
        <v>43251</v>
      </c>
      <c r="I3426" t="s">
        <v>226</v>
      </c>
      <c r="J3426" t="s">
        <v>211</v>
      </c>
      <c r="K3426" t="s">
        <v>8141</v>
      </c>
      <c r="L3426" t="s">
        <v>213</v>
      </c>
      <c r="O3426">
        <v>0</v>
      </c>
      <c r="Q3426" s="2"/>
      <c r="S3426">
        <v>0</v>
      </c>
      <c r="T3426" t="s">
        <v>213</v>
      </c>
      <c r="W3426" t="s">
        <v>214</v>
      </c>
      <c r="X3426">
        <v>0</v>
      </c>
    </row>
    <row r="3427" spans="1:24" x14ac:dyDescent="0.25">
      <c r="A3427">
        <v>4150</v>
      </c>
      <c r="B3427" t="s">
        <v>8152</v>
      </c>
      <c r="C3427" t="s">
        <v>8153</v>
      </c>
      <c r="D3427" t="s">
        <v>248</v>
      </c>
      <c r="G3427" s="2">
        <v>41885</v>
      </c>
      <c r="H3427" s="2">
        <v>43251</v>
      </c>
      <c r="I3427" t="s">
        <v>226</v>
      </c>
      <c r="J3427" t="s">
        <v>211</v>
      </c>
      <c r="K3427" t="s">
        <v>8141</v>
      </c>
      <c r="L3427" t="s">
        <v>213</v>
      </c>
      <c r="O3427">
        <v>0</v>
      </c>
      <c r="Q3427" s="2"/>
      <c r="S3427">
        <v>0</v>
      </c>
      <c r="T3427" t="s">
        <v>213</v>
      </c>
      <c r="W3427" t="s">
        <v>214</v>
      </c>
      <c r="X3427">
        <v>0</v>
      </c>
    </row>
    <row r="3428" spans="1:24" x14ac:dyDescent="0.25">
      <c r="A3428">
        <v>4151</v>
      </c>
      <c r="B3428" t="s">
        <v>8154</v>
      </c>
      <c r="C3428" t="s">
        <v>8155</v>
      </c>
      <c r="D3428" t="s">
        <v>245</v>
      </c>
      <c r="G3428" s="2">
        <v>41885</v>
      </c>
      <c r="H3428" s="2">
        <v>43251</v>
      </c>
      <c r="I3428" t="s">
        <v>226</v>
      </c>
      <c r="J3428" t="s">
        <v>211</v>
      </c>
      <c r="K3428" t="s">
        <v>8141</v>
      </c>
      <c r="L3428" t="s">
        <v>213</v>
      </c>
      <c r="O3428">
        <v>2688</v>
      </c>
      <c r="Q3428" s="2"/>
      <c r="S3428">
        <v>0</v>
      </c>
      <c r="T3428" t="s">
        <v>213</v>
      </c>
      <c r="W3428" t="s">
        <v>214</v>
      </c>
      <c r="X3428">
        <v>0</v>
      </c>
    </row>
    <row r="3429" spans="1:24" x14ac:dyDescent="0.25">
      <c r="A3429">
        <v>4033</v>
      </c>
      <c r="B3429" t="s">
        <v>8156</v>
      </c>
      <c r="C3429" t="s">
        <v>8157</v>
      </c>
      <c r="D3429" t="s">
        <v>251</v>
      </c>
      <c r="G3429" s="2">
        <v>41885</v>
      </c>
      <c r="H3429" s="2">
        <v>42460</v>
      </c>
      <c r="I3429" t="s">
        <v>226</v>
      </c>
      <c r="J3429" t="s">
        <v>211</v>
      </c>
      <c r="K3429" t="s">
        <v>8158</v>
      </c>
      <c r="L3429" t="s">
        <v>213</v>
      </c>
      <c r="O3429">
        <v>0</v>
      </c>
      <c r="Q3429" s="2"/>
      <c r="S3429">
        <v>0</v>
      </c>
      <c r="T3429" t="s">
        <v>213</v>
      </c>
      <c r="W3429" t="s">
        <v>214</v>
      </c>
      <c r="X3429">
        <v>0</v>
      </c>
    </row>
    <row r="3430" spans="1:24" x14ac:dyDescent="0.25">
      <c r="A3430">
        <v>4034</v>
      </c>
      <c r="B3430" t="s">
        <v>8159</v>
      </c>
      <c r="C3430" t="s">
        <v>8160</v>
      </c>
      <c r="D3430" t="s">
        <v>241</v>
      </c>
      <c r="G3430" s="2">
        <v>41885</v>
      </c>
      <c r="H3430" s="2">
        <v>42460</v>
      </c>
      <c r="I3430" t="s">
        <v>226</v>
      </c>
      <c r="J3430" t="s">
        <v>211</v>
      </c>
      <c r="K3430" t="s">
        <v>8158</v>
      </c>
      <c r="L3430" t="s">
        <v>213</v>
      </c>
      <c r="O3430">
        <v>0</v>
      </c>
      <c r="Q3430" s="2"/>
      <c r="S3430">
        <v>0</v>
      </c>
      <c r="T3430" t="s">
        <v>213</v>
      </c>
      <c r="W3430" t="s">
        <v>214</v>
      </c>
      <c r="X3430">
        <v>0</v>
      </c>
    </row>
    <row r="3431" spans="1:24" x14ac:dyDescent="0.25">
      <c r="A3431">
        <v>4035</v>
      </c>
      <c r="B3431" t="s">
        <v>8161</v>
      </c>
      <c r="C3431" t="s">
        <v>8162</v>
      </c>
      <c r="D3431" t="s">
        <v>210</v>
      </c>
      <c r="G3431" s="2">
        <v>41885</v>
      </c>
      <c r="H3431" s="2">
        <v>42460</v>
      </c>
      <c r="J3431" t="s">
        <v>211</v>
      </c>
      <c r="K3431" t="s">
        <v>8158</v>
      </c>
      <c r="L3431" t="s">
        <v>213</v>
      </c>
      <c r="O3431">
        <v>0</v>
      </c>
      <c r="Q3431" s="2"/>
      <c r="S3431">
        <v>0</v>
      </c>
      <c r="T3431" t="s">
        <v>213</v>
      </c>
      <c r="W3431" t="s">
        <v>214</v>
      </c>
      <c r="X3431">
        <v>0</v>
      </c>
    </row>
    <row r="3432" spans="1:24" x14ac:dyDescent="0.25">
      <c r="A3432">
        <v>4036</v>
      </c>
      <c r="B3432" t="s">
        <v>8163</v>
      </c>
      <c r="C3432" t="s">
        <v>8164</v>
      </c>
      <c r="D3432" t="s">
        <v>256</v>
      </c>
      <c r="G3432" s="2">
        <v>41885</v>
      </c>
      <c r="H3432" s="2">
        <v>42460</v>
      </c>
      <c r="I3432" t="s">
        <v>226</v>
      </c>
      <c r="J3432" t="s">
        <v>211</v>
      </c>
      <c r="K3432" t="s">
        <v>8158</v>
      </c>
      <c r="L3432" t="s">
        <v>213</v>
      </c>
      <c r="O3432">
        <v>0</v>
      </c>
      <c r="Q3432" s="2"/>
      <c r="S3432">
        <v>0</v>
      </c>
      <c r="T3432" t="s">
        <v>213</v>
      </c>
      <c r="W3432" t="s">
        <v>214</v>
      </c>
      <c r="X3432">
        <v>0</v>
      </c>
    </row>
    <row r="3433" spans="1:24" x14ac:dyDescent="0.25">
      <c r="A3433">
        <v>4037</v>
      </c>
      <c r="B3433" t="s">
        <v>8165</v>
      </c>
      <c r="C3433" t="s">
        <v>8166</v>
      </c>
      <c r="D3433" t="s">
        <v>248</v>
      </c>
      <c r="G3433" s="2">
        <v>41885</v>
      </c>
      <c r="H3433" s="2">
        <v>42460</v>
      </c>
      <c r="I3433" t="s">
        <v>226</v>
      </c>
      <c r="J3433" t="s">
        <v>211</v>
      </c>
      <c r="K3433" t="s">
        <v>8158</v>
      </c>
      <c r="L3433" t="s">
        <v>213</v>
      </c>
      <c r="O3433">
        <v>0</v>
      </c>
      <c r="Q3433" s="2"/>
      <c r="S3433">
        <v>0</v>
      </c>
      <c r="T3433" t="s">
        <v>213</v>
      </c>
      <c r="W3433" t="s">
        <v>214</v>
      </c>
      <c r="X3433">
        <v>0</v>
      </c>
    </row>
    <row r="3434" spans="1:24" x14ac:dyDescent="0.25">
      <c r="A3434">
        <v>4038</v>
      </c>
      <c r="B3434" t="s">
        <v>8167</v>
      </c>
      <c r="C3434" t="s">
        <v>8168</v>
      </c>
      <c r="D3434" t="s">
        <v>245</v>
      </c>
      <c r="G3434" s="2">
        <v>41885</v>
      </c>
      <c r="H3434" s="2">
        <v>42460</v>
      </c>
      <c r="I3434" t="s">
        <v>226</v>
      </c>
      <c r="J3434" t="s">
        <v>211</v>
      </c>
      <c r="K3434" t="s">
        <v>8158</v>
      </c>
      <c r="L3434" t="s">
        <v>213</v>
      </c>
      <c r="O3434">
        <v>1488</v>
      </c>
      <c r="Q3434" s="2"/>
      <c r="S3434">
        <v>0</v>
      </c>
      <c r="T3434" t="s">
        <v>213</v>
      </c>
      <c r="W3434" t="s">
        <v>214</v>
      </c>
      <c r="X3434">
        <v>0</v>
      </c>
    </row>
    <row r="3435" spans="1:24" x14ac:dyDescent="0.25">
      <c r="A3435">
        <v>4152</v>
      </c>
      <c r="B3435" t="s">
        <v>8169</v>
      </c>
      <c r="C3435" t="s">
        <v>8170</v>
      </c>
      <c r="D3435" t="s">
        <v>412</v>
      </c>
      <c r="G3435" s="2">
        <v>41885</v>
      </c>
      <c r="H3435" s="2">
        <v>43251</v>
      </c>
      <c r="I3435" t="s">
        <v>226</v>
      </c>
      <c r="J3435" t="s">
        <v>211</v>
      </c>
      <c r="K3435" t="s">
        <v>8141</v>
      </c>
      <c r="L3435" t="s">
        <v>213</v>
      </c>
      <c r="O3435">
        <v>1465</v>
      </c>
      <c r="Q3435" s="2"/>
      <c r="S3435">
        <v>0</v>
      </c>
      <c r="T3435" t="s">
        <v>213</v>
      </c>
      <c r="W3435" t="s">
        <v>214</v>
      </c>
      <c r="X3435">
        <v>0</v>
      </c>
    </row>
    <row r="3436" spans="1:24" x14ac:dyDescent="0.25">
      <c r="A3436">
        <v>4497</v>
      </c>
      <c r="B3436" t="s">
        <v>8171</v>
      </c>
      <c r="C3436" t="s">
        <v>8172</v>
      </c>
      <c r="D3436" t="s">
        <v>389</v>
      </c>
      <c r="F3436" t="s">
        <v>8173</v>
      </c>
      <c r="G3436" s="2">
        <v>40575</v>
      </c>
      <c r="H3436" s="2">
        <v>46022</v>
      </c>
      <c r="I3436" t="s">
        <v>226</v>
      </c>
      <c r="J3436" t="s">
        <v>211</v>
      </c>
      <c r="K3436" t="s">
        <v>1402</v>
      </c>
      <c r="L3436" t="s">
        <v>213</v>
      </c>
      <c r="M3436" t="s">
        <v>8174</v>
      </c>
      <c r="O3436">
        <v>0</v>
      </c>
      <c r="Q3436" s="2"/>
      <c r="R3436" t="s">
        <v>8172</v>
      </c>
      <c r="S3436">
        <v>0</v>
      </c>
      <c r="T3436" t="s">
        <v>213</v>
      </c>
      <c r="W3436" t="s">
        <v>214</v>
      </c>
      <c r="X3436">
        <v>0</v>
      </c>
    </row>
    <row r="3437" spans="1:24" x14ac:dyDescent="0.25">
      <c r="A3437">
        <v>4498</v>
      </c>
      <c r="B3437" t="s">
        <v>8175</v>
      </c>
      <c r="C3437" t="s">
        <v>8176</v>
      </c>
      <c r="D3437" t="s">
        <v>389</v>
      </c>
      <c r="F3437" t="s">
        <v>8177</v>
      </c>
      <c r="G3437" s="2">
        <v>40575</v>
      </c>
      <c r="H3437" s="2">
        <v>46022</v>
      </c>
      <c r="I3437" t="s">
        <v>226</v>
      </c>
      <c r="J3437" t="s">
        <v>211</v>
      </c>
      <c r="K3437" t="s">
        <v>1402</v>
      </c>
      <c r="L3437" t="s">
        <v>213</v>
      </c>
      <c r="M3437" t="s">
        <v>8178</v>
      </c>
      <c r="O3437">
        <v>0</v>
      </c>
      <c r="P3437" t="s">
        <v>14960</v>
      </c>
      <c r="Q3437" s="2"/>
      <c r="R3437" t="s">
        <v>8179</v>
      </c>
      <c r="S3437">
        <v>0</v>
      </c>
      <c r="T3437" t="s">
        <v>213</v>
      </c>
      <c r="W3437" t="s">
        <v>214</v>
      </c>
      <c r="X3437">
        <v>0</v>
      </c>
    </row>
    <row r="3438" spans="1:24" x14ac:dyDescent="0.25">
      <c r="A3438">
        <v>4549</v>
      </c>
      <c r="B3438" t="s">
        <v>8180</v>
      </c>
      <c r="C3438" t="s">
        <v>8181</v>
      </c>
      <c r="D3438" t="s">
        <v>6406</v>
      </c>
      <c r="F3438" t="s">
        <v>8182</v>
      </c>
      <c r="G3438" s="2">
        <v>39539</v>
      </c>
      <c r="H3438" s="2"/>
      <c r="J3438" t="s">
        <v>211</v>
      </c>
      <c r="K3438" t="s">
        <v>7069</v>
      </c>
      <c r="L3438" t="s">
        <v>213</v>
      </c>
      <c r="O3438">
        <v>1592</v>
      </c>
      <c r="Q3438" s="2"/>
      <c r="S3438">
        <v>3888</v>
      </c>
      <c r="T3438" t="s">
        <v>213</v>
      </c>
      <c r="W3438" t="s">
        <v>455</v>
      </c>
      <c r="X3438">
        <v>0</v>
      </c>
    </row>
    <row r="3439" spans="1:24" x14ac:dyDescent="0.25">
      <c r="A3439">
        <v>4550</v>
      </c>
      <c r="B3439" t="s">
        <v>8183</v>
      </c>
      <c r="C3439" t="s">
        <v>8184</v>
      </c>
      <c r="D3439" t="s">
        <v>6125</v>
      </c>
      <c r="G3439" s="2">
        <v>39539</v>
      </c>
      <c r="H3439" s="2"/>
      <c r="I3439" t="s">
        <v>226</v>
      </c>
      <c r="J3439" t="s">
        <v>211</v>
      </c>
      <c r="K3439" t="s">
        <v>467</v>
      </c>
      <c r="L3439" t="s">
        <v>213</v>
      </c>
      <c r="O3439">
        <v>4549</v>
      </c>
      <c r="Q3439" s="2"/>
      <c r="S3439">
        <v>0</v>
      </c>
      <c r="T3439" t="s">
        <v>213</v>
      </c>
      <c r="W3439" t="s">
        <v>455</v>
      </c>
      <c r="X3439">
        <v>0</v>
      </c>
    </row>
    <row r="3440" spans="1:24" x14ac:dyDescent="0.25">
      <c r="A3440">
        <v>4569</v>
      </c>
      <c r="B3440" t="s">
        <v>8185</v>
      </c>
      <c r="C3440" t="s">
        <v>8186</v>
      </c>
      <c r="D3440" t="s">
        <v>241</v>
      </c>
      <c r="G3440" s="2">
        <v>42213</v>
      </c>
      <c r="H3440" s="2">
        <v>42216</v>
      </c>
      <c r="I3440" t="s">
        <v>226</v>
      </c>
      <c r="J3440" t="s">
        <v>211</v>
      </c>
      <c r="K3440" t="s">
        <v>8187</v>
      </c>
      <c r="L3440" t="s">
        <v>900</v>
      </c>
      <c r="O3440">
        <v>0</v>
      </c>
      <c r="Q3440" s="2"/>
      <c r="S3440">
        <v>0</v>
      </c>
      <c r="T3440" t="s">
        <v>213</v>
      </c>
      <c r="W3440" t="s">
        <v>455</v>
      </c>
      <c r="X3440">
        <v>0</v>
      </c>
    </row>
    <row r="3441" spans="1:24" x14ac:dyDescent="0.25">
      <c r="A3441">
        <v>4570</v>
      </c>
      <c r="B3441" t="s">
        <v>8188</v>
      </c>
      <c r="C3441" t="s">
        <v>8189</v>
      </c>
      <c r="D3441" t="s">
        <v>245</v>
      </c>
      <c r="G3441" s="2">
        <v>42186</v>
      </c>
      <c r="H3441" s="2">
        <v>42216</v>
      </c>
      <c r="I3441" t="s">
        <v>226</v>
      </c>
      <c r="J3441" t="s">
        <v>211</v>
      </c>
      <c r="K3441" t="s">
        <v>8187</v>
      </c>
      <c r="L3441" t="s">
        <v>900</v>
      </c>
      <c r="O3441">
        <v>6</v>
      </c>
      <c r="Q3441" s="2"/>
      <c r="S3441">
        <v>0</v>
      </c>
      <c r="T3441" t="s">
        <v>213</v>
      </c>
      <c r="W3441" t="s">
        <v>214</v>
      </c>
      <c r="X3441">
        <v>0</v>
      </c>
    </row>
    <row r="3442" spans="1:24" x14ac:dyDescent="0.25">
      <c r="A3442">
        <v>4571</v>
      </c>
      <c r="B3442" t="s">
        <v>8190</v>
      </c>
      <c r="C3442" t="s">
        <v>8191</v>
      </c>
      <c r="D3442" t="s">
        <v>256</v>
      </c>
      <c r="G3442" s="2">
        <v>42213</v>
      </c>
      <c r="H3442" s="2">
        <v>42216</v>
      </c>
      <c r="I3442" t="s">
        <v>226</v>
      </c>
      <c r="J3442" t="s">
        <v>211</v>
      </c>
      <c r="K3442" t="s">
        <v>8187</v>
      </c>
      <c r="L3442" t="s">
        <v>900</v>
      </c>
      <c r="O3442">
        <v>0</v>
      </c>
      <c r="Q3442" s="2"/>
      <c r="S3442">
        <v>0</v>
      </c>
      <c r="T3442" t="s">
        <v>213</v>
      </c>
      <c r="W3442" t="s">
        <v>455</v>
      </c>
      <c r="X3442">
        <v>0</v>
      </c>
    </row>
    <row r="3443" spans="1:24" x14ac:dyDescent="0.25">
      <c r="A3443">
        <v>4976</v>
      </c>
      <c r="B3443" t="s">
        <v>8192</v>
      </c>
      <c r="C3443" t="s">
        <v>8193</v>
      </c>
      <c r="D3443" t="s">
        <v>6406</v>
      </c>
      <c r="E3443" t="s">
        <v>8194</v>
      </c>
      <c r="F3443" t="s">
        <v>8195</v>
      </c>
      <c r="G3443" s="2">
        <v>36161</v>
      </c>
      <c r="H3443" s="2"/>
      <c r="J3443" t="s">
        <v>211</v>
      </c>
      <c r="K3443" t="s">
        <v>7069</v>
      </c>
      <c r="L3443" t="s">
        <v>213</v>
      </c>
      <c r="O3443">
        <v>6</v>
      </c>
      <c r="Q3443" s="2"/>
      <c r="S3443">
        <v>4541</v>
      </c>
      <c r="T3443" t="s">
        <v>213</v>
      </c>
      <c r="W3443" t="s">
        <v>59</v>
      </c>
      <c r="X3443">
        <v>0</v>
      </c>
    </row>
    <row r="3444" spans="1:24" x14ac:dyDescent="0.25">
      <c r="A3444">
        <v>4977</v>
      </c>
      <c r="B3444" t="s">
        <v>8196</v>
      </c>
      <c r="C3444" t="s">
        <v>8197</v>
      </c>
      <c r="D3444" t="s">
        <v>7115</v>
      </c>
      <c r="G3444" s="2">
        <v>36557</v>
      </c>
      <c r="H3444" s="2"/>
      <c r="I3444" t="s">
        <v>226</v>
      </c>
      <c r="J3444" t="s">
        <v>211</v>
      </c>
      <c r="K3444" t="s">
        <v>2880</v>
      </c>
      <c r="L3444" t="s">
        <v>213</v>
      </c>
      <c r="O3444">
        <v>6616</v>
      </c>
      <c r="Q3444" s="2"/>
      <c r="S3444">
        <v>0</v>
      </c>
      <c r="T3444" t="s">
        <v>213</v>
      </c>
      <c r="W3444" t="s">
        <v>59</v>
      </c>
      <c r="X3444">
        <v>0</v>
      </c>
    </row>
    <row r="3445" spans="1:24" x14ac:dyDescent="0.25">
      <c r="A3445">
        <v>4629</v>
      </c>
      <c r="B3445" t="s">
        <v>8198</v>
      </c>
      <c r="C3445" t="s">
        <v>8199</v>
      </c>
      <c r="D3445" t="s">
        <v>210</v>
      </c>
      <c r="G3445" s="2">
        <v>42263</v>
      </c>
      <c r="H3445" s="2">
        <v>43220</v>
      </c>
      <c r="J3445" t="s">
        <v>211</v>
      </c>
      <c r="K3445" t="s">
        <v>8200</v>
      </c>
      <c r="L3445" t="s">
        <v>213</v>
      </c>
      <c r="O3445">
        <v>0</v>
      </c>
      <c r="Q3445" s="2"/>
      <c r="S3445">
        <v>0</v>
      </c>
      <c r="T3445" t="s">
        <v>213</v>
      </c>
      <c r="W3445" t="s">
        <v>214</v>
      </c>
      <c r="X3445">
        <v>0</v>
      </c>
    </row>
    <row r="3446" spans="1:24" x14ac:dyDescent="0.25">
      <c r="A3446">
        <v>4630</v>
      </c>
      <c r="B3446" t="s">
        <v>8201</v>
      </c>
      <c r="C3446" t="s">
        <v>8202</v>
      </c>
      <c r="D3446" t="s">
        <v>256</v>
      </c>
      <c r="G3446" s="2">
        <v>42263</v>
      </c>
      <c r="H3446" s="2">
        <v>43220</v>
      </c>
      <c r="I3446" t="s">
        <v>226</v>
      </c>
      <c r="J3446" t="s">
        <v>211</v>
      </c>
      <c r="K3446" t="s">
        <v>8200</v>
      </c>
      <c r="L3446" t="s">
        <v>213</v>
      </c>
      <c r="O3446">
        <v>0</v>
      </c>
      <c r="Q3446" s="2"/>
      <c r="S3446">
        <v>0</v>
      </c>
      <c r="T3446" t="s">
        <v>213</v>
      </c>
      <c r="W3446" t="s">
        <v>214</v>
      </c>
      <c r="X3446">
        <v>0</v>
      </c>
    </row>
    <row r="3447" spans="1:24" x14ac:dyDescent="0.25">
      <c r="A3447">
        <v>4631</v>
      </c>
      <c r="B3447" t="s">
        <v>8203</v>
      </c>
      <c r="C3447" t="s">
        <v>8204</v>
      </c>
      <c r="D3447" t="s">
        <v>248</v>
      </c>
      <c r="G3447" s="2">
        <v>42263</v>
      </c>
      <c r="H3447" s="2">
        <v>43220</v>
      </c>
      <c r="I3447" t="s">
        <v>226</v>
      </c>
      <c r="J3447" t="s">
        <v>211</v>
      </c>
      <c r="K3447" t="s">
        <v>8200</v>
      </c>
      <c r="L3447" t="s">
        <v>213</v>
      </c>
      <c r="O3447">
        <v>0</v>
      </c>
      <c r="Q3447" s="2"/>
      <c r="S3447">
        <v>0</v>
      </c>
      <c r="T3447" t="s">
        <v>213</v>
      </c>
      <c r="W3447" t="s">
        <v>214</v>
      </c>
      <c r="X3447">
        <v>0</v>
      </c>
    </row>
    <row r="3448" spans="1:24" x14ac:dyDescent="0.25">
      <c r="A3448">
        <v>4632</v>
      </c>
      <c r="B3448" t="s">
        <v>8205</v>
      </c>
      <c r="C3448" t="s">
        <v>8206</v>
      </c>
      <c r="D3448" t="s">
        <v>245</v>
      </c>
      <c r="G3448" s="2">
        <v>42263</v>
      </c>
      <c r="H3448" s="2">
        <v>43220</v>
      </c>
      <c r="I3448" t="s">
        <v>226</v>
      </c>
      <c r="J3448" t="s">
        <v>211</v>
      </c>
      <c r="K3448" t="s">
        <v>8200</v>
      </c>
      <c r="L3448" t="s">
        <v>213</v>
      </c>
      <c r="O3448">
        <v>2915</v>
      </c>
      <c r="Q3448" s="2"/>
      <c r="S3448">
        <v>0</v>
      </c>
      <c r="T3448" t="s">
        <v>213</v>
      </c>
      <c r="W3448" t="s">
        <v>214</v>
      </c>
      <c r="X3448">
        <v>0</v>
      </c>
    </row>
    <row r="3449" spans="1:24" x14ac:dyDescent="0.25">
      <c r="A3449">
        <v>4633</v>
      </c>
      <c r="B3449" t="s">
        <v>8207</v>
      </c>
      <c r="C3449" t="s">
        <v>8208</v>
      </c>
      <c r="D3449" t="s">
        <v>251</v>
      </c>
      <c r="G3449" s="2">
        <v>42263</v>
      </c>
      <c r="H3449" s="2">
        <v>43220</v>
      </c>
      <c r="I3449" t="s">
        <v>226</v>
      </c>
      <c r="J3449" t="s">
        <v>211</v>
      </c>
      <c r="K3449" t="s">
        <v>8200</v>
      </c>
      <c r="L3449" t="s">
        <v>213</v>
      </c>
      <c r="O3449">
        <v>0</v>
      </c>
      <c r="Q3449" s="2"/>
      <c r="S3449">
        <v>0</v>
      </c>
      <c r="T3449" t="s">
        <v>213</v>
      </c>
      <c r="W3449" t="s">
        <v>214</v>
      </c>
      <c r="X3449">
        <v>0</v>
      </c>
    </row>
    <row r="3450" spans="1:24" x14ac:dyDescent="0.25">
      <c r="A3450">
        <v>4634</v>
      </c>
      <c r="B3450" t="s">
        <v>8209</v>
      </c>
      <c r="C3450" t="s">
        <v>8210</v>
      </c>
      <c r="D3450" t="s">
        <v>241</v>
      </c>
      <c r="G3450" s="2">
        <v>42263</v>
      </c>
      <c r="H3450" s="2">
        <v>43220</v>
      </c>
      <c r="I3450" t="s">
        <v>226</v>
      </c>
      <c r="J3450" t="s">
        <v>211</v>
      </c>
      <c r="K3450" t="s">
        <v>8200</v>
      </c>
      <c r="L3450" t="s">
        <v>213</v>
      </c>
      <c r="O3450">
        <v>0</v>
      </c>
      <c r="Q3450" s="2"/>
      <c r="S3450">
        <v>0</v>
      </c>
      <c r="T3450" t="s">
        <v>213</v>
      </c>
      <c r="W3450" t="s">
        <v>214</v>
      </c>
      <c r="X3450">
        <v>0</v>
      </c>
    </row>
    <row r="3451" spans="1:24" x14ac:dyDescent="0.25">
      <c r="A3451">
        <v>4513</v>
      </c>
      <c r="B3451" t="s">
        <v>8211</v>
      </c>
      <c r="C3451" t="s">
        <v>8212</v>
      </c>
      <c r="D3451" t="s">
        <v>241</v>
      </c>
      <c r="G3451" s="2">
        <v>40909</v>
      </c>
      <c r="H3451" s="2">
        <v>44500</v>
      </c>
      <c r="I3451" t="s">
        <v>226</v>
      </c>
      <c r="J3451" t="s">
        <v>211</v>
      </c>
      <c r="K3451" t="s">
        <v>8213</v>
      </c>
      <c r="L3451" t="s">
        <v>213</v>
      </c>
      <c r="O3451">
        <v>0</v>
      </c>
      <c r="Q3451" s="2"/>
      <c r="S3451">
        <v>0</v>
      </c>
      <c r="T3451" t="s">
        <v>213</v>
      </c>
      <c r="W3451" t="s">
        <v>214</v>
      </c>
      <c r="X3451">
        <v>0</v>
      </c>
    </row>
    <row r="3452" spans="1:24" x14ac:dyDescent="0.25">
      <c r="A3452">
        <v>4514</v>
      </c>
      <c r="B3452" t="s">
        <v>8214</v>
      </c>
      <c r="C3452" t="s">
        <v>8215</v>
      </c>
      <c r="D3452" t="s">
        <v>251</v>
      </c>
      <c r="G3452" s="2">
        <v>40909</v>
      </c>
      <c r="H3452" s="2">
        <v>44500</v>
      </c>
      <c r="I3452" t="s">
        <v>226</v>
      </c>
      <c r="J3452" t="s">
        <v>211</v>
      </c>
      <c r="K3452" t="s">
        <v>8213</v>
      </c>
      <c r="L3452" t="s">
        <v>213</v>
      </c>
      <c r="O3452">
        <v>0</v>
      </c>
      <c r="Q3452" s="2"/>
      <c r="S3452">
        <v>0</v>
      </c>
      <c r="T3452" t="s">
        <v>213</v>
      </c>
      <c r="W3452" t="s">
        <v>214</v>
      </c>
      <c r="X3452">
        <v>0</v>
      </c>
    </row>
    <row r="3453" spans="1:24" x14ac:dyDescent="0.25">
      <c r="A3453">
        <v>4515</v>
      </c>
      <c r="B3453" t="s">
        <v>8216</v>
      </c>
      <c r="C3453" t="s">
        <v>8217</v>
      </c>
      <c r="D3453" t="s">
        <v>245</v>
      </c>
      <c r="G3453" s="2">
        <v>40909</v>
      </c>
      <c r="H3453" s="2">
        <v>44500</v>
      </c>
      <c r="I3453" t="s">
        <v>226</v>
      </c>
      <c r="J3453" t="s">
        <v>211</v>
      </c>
      <c r="K3453" t="s">
        <v>8213</v>
      </c>
      <c r="L3453" t="s">
        <v>213</v>
      </c>
      <c r="O3453">
        <v>6</v>
      </c>
      <c r="Q3453" s="2"/>
      <c r="S3453">
        <v>0</v>
      </c>
      <c r="T3453" t="s">
        <v>213</v>
      </c>
      <c r="W3453" t="s">
        <v>214</v>
      </c>
      <c r="X3453">
        <v>0</v>
      </c>
    </row>
    <row r="3454" spans="1:24" x14ac:dyDescent="0.25">
      <c r="A3454">
        <v>4516</v>
      </c>
      <c r="B3454" t="s">
        <v>8218</v>
      </c>
      <c r="C3454" t="s">
        <v>8219</v>
      </c>
      <c r="D3454" t="s">
        <v>256</v>
      </c>
      <c r="G3454" s="2">
        <v>40909</v>
      </c>
      <c r="H3454" s="2">
        <v>44500</v>
      </c>
      <c r="I3454" t="s">
        <v>226</v>
      </c>
      <c r="J3454" t="s">
        <v>211</v>
      </c>
      <c r="K3454" t="s">
        <v>8213</v>
      </c>
      <c r="L3454" t="s">
        <v>213</v>
      </c>
      <c r="O3454">
        <v>0</v>
      </c>
      <c r="Q3454" s="2"/>
      <c r="S3454">
        <v>0</v>
      </c>
      <c r="T3454" t="s">
        <v>213</v>
      </c>
      <c r="W3454" t="s">
        <v>214</v>
      </c>
      <c r="X3454">
        <v>0</v>
      </c>
    </row>
    <row r="3455" spans="1:24" x14ac:dyDescent="0.25">
      <c r="A3455">
        <v>4641</v>
      </c>
      <c r="B3455" t="s">
        <v>8220</v>
      </c>
      <c r="C3455" t="s">
        <v>8221</v>
      </c>
      <c r="D3455" t="s">
        <v>248</v>
      </c>
      <c r="G3455" s="2">
        <v>42263</v>
      </c>
      <c r="H3455" s="2">
        <v>42736</v>
      </c>
      <c r="I3455" t="s">
        <v>226</v>
      </c>
      <c r="J3455" t="s">
        <v>211</v>
      </c>
      <c r="K3455" t="s">
        <v>8222</v>
      </c>
      <c r="L3455" t="s">
        <v>213</v>
      </c>
      <c r="O3455">
        <v>0</v>
      </c>
      <c r="Q3455" s="2"/>
      <c r="S3455">
        <v>0</v>
      </c>
      <c r="T3455" t="s">
        <v>213</v>
      </c>
      <c r="W3455" t="s">
        <v>214</v>
      </c>
      <c r="X3455">
        <v>0</v>
      </c>
    </row>
    <row r="3456" spans="1:24" x14ac:dyDescent="0.25">
      <c r="A3456">
        <v>4642</v>
      </c>
      <c r="B3456" t="s">
        <v>8223</v>
      </c>
      <c r="C3456" t="s">
        <v>8224</v>
      </c>
      <c r="D3456" t="s">
        <v>245</v>
      </c>
      <c r="G3456" s="2">
        <v>42263</v>
      </c>
      <c r="H3456" s="2">
        <v>42736</v>
      </c>
      <c r="I3456" t="s">
        <v>226</v>
      </c>
      <c r="J3456" t="s">
        <v>211</v>
      </c>
      <c r="K3456" t="s">
        <v>8222</v>
      </c>
      <c r="L3456" t="s">
        <v>213</v>
      </c>
      <c r="O3456">
        <v>2915</v>
      </c>
      <c r="Q3456" s="2"/>
      <c r="S3456">
        <v>0</v>
      </c>
      <c r="T3456" t="s">
        <v>213</v>
      </c>
      <c r="W3456" t="s">
        <v>214</v>
      </c>
      <c r="X3456">
        <v>0</v>
      </c>
    </row>
    <row r="3457" spans="1:24" x14ac:dyDescent="0.25">
      <c r="A3457">
        <v>4643</v>
      </c>
      <c r="B3457" t="s">
        <v>8225</v>
      </c>
      <c r="C3457" t="s">
        <v>8226</v>
      </c>
      <c r="D3457" t="s">
        <v>251</v>
      </c>
      <c r="G3457" s="2">
        <v>42263</v>
      </c>
      <c r="H3457" s="2">
        <v>42736</v>
      </c>
      <c r="I3457" t="s">
        <v>226</v>
      </c>
      <c r="J3457" t="s">
        <v>211</v>
      </c>
      <c r="K3457" t="s">
        <v>8222</v>
      </c>
      <c r="L3457" t="s">
        <v>213</v>
      </c>
      <c r="O3457">
        <v>0</v>
      </c>
      <c r="Q3457" s="2"/>
      <c r="S3457">
        <v>0</v>
      </c>
      <c r="T3457" t="s">
        <v>213</v>
      </c>
      <c r="W3457" t="s">
        <v>214</v>
      </c>
      <c r="X3457">
        <v>0</v>
      </c>
    </row>
    <row r="3458" spans="1:24" x14ac:dyDescent="0.25">
      <c r="A3458">
        <v>4644</v>
      </c>
      <c r="B3458" t="s">
        <v>8227</v>
      </c>
      <c r="C3458" t="s">
        <v>8228</v>
      </c>
      <c r="D3458" t="s">
        <v>241</v>
      </c>
      <c r="G3458" s="2">
        <v>42263</v>
      </c>
      <c r="H3458" s="2">
        <v>42736</v>
      </c>
      <c r="I3458" t="s">
        <v>226</v>
      </c>
      <c r="J3458" t="s">
        <v>211</v>
      </c>
      <c r="K3458" t="s">
        <v>8222</v>
      </c>
      <c r="L3458" t="s">
        <v>213</v>
      </c>
      <c r="O3458">
        <v>0</v>
      </c>
      <c r="Q3458" s="2"/>
      <c r="S3458">
        <v>0</v>
      </c>
      <c r="T3458" t="s">
        <v>213</v>
      </c>
      <c r="W3458" t="s">
        <v>214</v>
      </c>
      <c r="X3458">
        <v>0</v>
      </c>
    </row>
    <row r="3459" spans="1:24" x14ac:dyDescent="0.25">
      <c r="A3459">
        <v>4645</v>
      </c>
      <c r="B3459" t="s">
        <v>8229</v>
      </c>
      <c r="C3459" t="s">
        <v>8230</v>
      </c>
      <c r="D3459" t="s">
        <v>210</v>
      </c>
      <c r="G3459" s="2">
        <v>42263</v>
      </c>
      <c r="H3459" s="2">
        <v>42736</v>
      </c>
      <c r="J3459" t="s">
        <v>211</v>
      </c>
      <c r="K3459" t="s">
        <v>8222</v>
      </c>
      <c r="L3459" t="s">
        <v>213</v>
      </c>
      <c r="O3459">
        <v>0</v>
      </c>
      <c r="Q3459" s="2"/>
      <c r="S3459">
        <v>0</v>
      </c>
      <c r="T3459" t="s">
        <v>213</v>
      </c>
      <c r="W3459" t="s">
        <v>214</v>
      </c>
      <c r="X3459">
        <v>0</v>
      </c>
    </row>
    <row r="3460" spans="1:24" x14ac:dyDescent="0.25">
      <c r="A3460">
        <v>4646</v>
      </c>
      <c r="B3460" t="s">
        <v>8231</v>
      </c>
      <c r="C3460" t="s">
        <v>8232</v>
      </c>
      <c r="D3460" t="s">
        <v>256</v>
      </c>
      <c r="G3460" s="2">
        <v>42263</v>
      </c>
      <c r="H3460" s="2">
        <v>42736</v>
      </c>
      <c r="I3460" t="s">
        <v>226</v>
      </c>
      <c r="J3460" t="s">
        <v>211</v>
      </c>
      <c r="K3460" t="s">
        <v>8222</v>
      </c>
      <c r="L3460" t="s">
        <v>213</v>
      </c>
      <c r="O3460">
        <v>0</v>
      </c>
      <c r="Q3460" s="2"/>
      <c r="S3460">
        <v>0</v>
      </c>
      <c r="T3460" t="s">
        <v>213</v>
      </c>
      <c r="W3460" t="s">
        <v>214</v>
      </c>
      <c r="X3460">
        <v>0</v>
      </c>
    </row>
    <row r="3461" spans="1:24" x14ac:dyDescent="0.25">
      <c r="A3461">
        <v>4647</v>
      </c>
      <c r="B3461" t="s">
        <v>8233</v>
      </c>
      <c r="C3461" t="s">
        <v>8234</v>
      </c>
      <c r="D3461" t="s">
        <v>248</v>
      </c>
      <c r="G3461" s="2">
        <v>42263</v>
      </c>
      <c r="H3461" s="2">
        <v>43220</v>
      </c>
      <c r="I3461" t="s">
        <v>226</v>
      </c>
      <c r="J3461" t="s">
        <v>211</v>
      </c>
      <c r="K3461" t="s">
        <v>8235</v>
      </c>
      <c r="L3461" t="s">
        <v>213</v>
      </c>
      <c r="O3461">
        <v>0</v>
      </c>
      <c r="Q3461" s="2"/>
      <c r="S3461">
        <v>0</v>
      </c>
      <c r="T3461" t="s">
        <v>213</v>
      </c>
      <c r="W3461" t="s">
        <v>214</v>
      </c>
      <c r="X3461">
        <v>0</v>
      </c>
    </row>
    <row r="3462" spans="1:24" x14ac:dyDescent="0.25">
      <c r="A3462">
        <v>4648</v>
      </c>
      <c r="B3462" t="s">
        <v>8236</v>
      </c>
      <c r="C3462" t="s">
        <v>8237</v>
      </c>
      <c r="D3462" t="s">
        <v>245</v>
      </c>
      <c r="G3462" s="2">
        <v>42263</v>
      </c>
      <c r="H3462" s="2">
        <v>43220</v>
      </c>
      <c r="I3462" t="s">
        <v>226</v>
      </c>
      <c r="J3462" t="s">
        <v>211</v>
      </c>
      <c r="K3462" t="s">
        <v>8235</v>
      </c>
      <c r="L3462" t="s">
        <v>213</v>
      </c>
      <c r="O3462">
        <v>2915</v>
      </c>
      <c r="Q3462" s="2"/>
      <c r="S3462">
        <v>0</v>
      </c>
      <c r="T3462" t="s">
        <v>213</v>
      </c>
      <c r="W3462" t="s">
        <v>214</v>
      </c>
      <c r="X3462">
        <v>0</v>
      </c>
    </row>
    <row r="3463" spans="1:24" x14ac:dyDescent="0.25">
      <c r="A3463">
        <v>4649</v>
      </c>
      <c r="B3463" t="s">
        <v>8238</v>
      </c>
      <c r="C3463" t="s">
        <v>8239</v>
      </c>
      <c r="D3463" t="s">
        <v>251</v>
      </c>
      <c r="G3463" s="2">
        <v>42263</v>
      </c>
      <c r="H3463" s="2">
        <v>43220</v>
      </c>
      <c r="I3463" t="s">
        <v>226</v>
      </c>
      <c r="J3463" t="s">
        <v>211</v>
      </c>
      <c r="K3463" t="s">
        <v>8235</v>
      </c>
      <c r="L3463" t="s">
        <v>213</v>
      </c>
      <c r="O3463">
        <v>0</v>
      </c>
      <c r="Q3463" s="2"/>
      <c r="S3463">
        <v>0</v>
      </c>
      <c r="T3463" t="s">
        <v>213</v>
      </c>
      <c r="W3463" t="s">
        <v>214</v>
      </c>
      <c r="X3463">
        <v>0</v>
      </c>
    </row>
    <row r="3464" spans="1:24" x14ac:dyDescent="0.25">
      <c r="A3464">
        <v>4650</v>
      </c>
      <c r="B3464" t="s">
        <v>8240</v>
      </c>
      <c r="C3464" t="s">
        <v>8241</v>
      </c>
      <c r="D3464" t="s">
        <v>241</v>
      </c>
      <c r="G3464" s="2">
        <v>42263</v>
      </c>
      <c r="H3464" s="2">
        <v>43220</v>
      </c>
      <c r="I3464" t="s">
        <v>226</v>
      </c>
      <c r="J3464" t="s">
        <v>211</v>
      </c>
      <c r="K3464" t="s">
        <v>8235</v>
      </c>
      <c r="L3464" t="s">
        <v>213</v>
      </c>
      <c r="O3464">
        <v>0</v>
      </c>
      <c r="Q3464" s="2"/>
      <c r="S3464">
        <v>0</v>
      </c>
      <c r="T3464" t="s">
        <v>213</v>
      </c>
      <c r="W3464" t="s">
        <v>214</v>
      </c>
      <c r="X3464">
        <v>0</v>
      </c>
    </row>
    <row r="3465" spans="1:24" x14ac:dyDescent="0.25">
      <c r="A3465">
        <v>4651</v>
      </c>
      <c r="B3465" t="s">
        <v>8242</v>
      </c>
      <c r="C3465" t="s">
        <v>8243</v>
      </c>
      <c r="D3465" t="s">
        <v>210</v>
      </c>
      <c r="G3465" s="2">
        <v>42263</v>
      </c>
      <c r="H3465" s="2">
        <v>43220</v>
      </c>
      <c r="J3465" t="s">
        <v>211</v>
      </c>
      <c r="K3465" t="s">
        <v>8235</v>
      </c>
      <c r="L3465" t="s">
        <v>213</v>
      </c>
      <c r="O3465">
        <v>0</v>
      </c>
      <c r="Q3465" s="2"/>
      <c r="S3465">
        <v>0</v>
      </c>
      <c r="T3465" t="s">
        <v>213</v>
      </c>
      <c r="W3465" t="s">
        <v>214</v>
      </c>
      <c r="X3465">
        <v>0</v>
      </c>
    </row>
    <row r="3466" spans="1:24" x14ac:dyDescent="0.25">
      <c r="A3466">
        <v>4652</v>
      </c>
      <c r="B3466" t="s">
        <v>8244</v>
      </c>
      <c r="C3466" t="s">
        <v>8245</v>
      </c>
      <c r="D3466" t="s">
        <v>256</v>
      </c>
      <c r="G3466" s="2">
        <v>42263</v>
      </c>
      <c r="H3466" s="2">
        <v>43220</v>
      </c>
      <c r="I3466" t="s">
        <v>226</v>
      </c>
      <c r="J3466" t="s">
        <v>211</v>
      </c>
      <c r="K3466" t="s">
        <v>8235</v>
      </c>
      <c r="L3466" t="s">
        <v>213</v>
      </c>
      <c r="O3466">
        <v>0</v>
      </c>
      <c r="Q3466" s="2"/>
      <c r="S3466">
        <v>0</v>
      </c>
      <c r="T3466" t="s">
        <v>213</v>
      </c>
      <c r="W3466" t="s">
        <v>214</v>
      </c>
      <c r="X3466">
        <v>0</v>
      </c>
    </row>
    <row r="3467" spans="1:24" x14ac:dyDescent="0.25">
      <c r="A3467">
        <v>4596</v>
      </c>
      <c r="B3467" t="s">
        <v>8246</v>
      </c>
      <c r="C3467" t="s">
        <v>8247</v>
      </c>
      <c r="D3467" t="s">
        <v>248</v>
      </c>
      <c r="G3467" s="2">
        <v>42213</v>
      </c>
      <c r="H3467" s="2"/>
      <c r="I3467" t="s">
        <v>226</v>
      </c>
      <c r="J3467" t="s">
        <v>211</v>
      </c>
      <c r="K3467" t="s">
        <v>8187</v>
      </c>
      <c r="L3467" t="s">
        <v>900</v>
      </c>
      <c r="O3467">
        <v>0</v>
      </c>
      <c r="Q3467" s="2"/>
      <c r="S3467">
        <v>0</v>
      </c>
      <c r="T3467" t="s">
        <v>213</v>
      </c>
      <c r="W3467" t="s">
        <v>455</v>
      </c>
      <c r="X3467">
        <v>0</v>
      </c>
    </row>
    <row r="3468" spans="1:24" x14ac:dyDescent="0.25">
      <c r="A3468">
        <v>4597</v>
      </c>
      <c r="B3468" t="s">
        <v>8185</v>
      </c>
      <c r="C3468" t="s">
        <v>8186</v>
      </c>
      <c r="D3468" t="s">
        <v>241</v>
      </c>
      <c r="G3468" s="2">
        <v>42213</v>
      </c>
      <c r="H3468" s="2"/>
      <c r="I3468" t="s">
        <v>226</v>
      </c>
      <c r="J3468" t="s">
        <v>211</v>
      </c>
      <c r="K3468" t="s">
        <v>8187</v>
      </c>
      <c r="L3468" t="s">
        <v>900</v>
      </c>
      <c r="O3468">
        <v>0</v>
      </c>
      <c r="Q3468" s="2"/>
      <c r="S3468">
        <v>0</v>
      </c>
      <c r="T3468" t="s">
        <v>213</v>
      </c>
      <c r="W3468" t="s">
        <v>455</v>
      </c>
      <c r="X3468">
        <v>0</v>
      </c>
    </row>
    <row r="3469" spans="1:24" x14ac:dyDescent="0.25">
      <c r="A3469">
        <v>4598</v>
      </c>
      <c r="B3469" t="s">
        <v>8248</v>
      </c>
      <c r="C3469" t="s">
        <v>8249</v>
      </c>
      <c r="D3469" t="s">
        <v>210</v>
      </c>
      <c r="G3469" s="2">
        <v>42213</v>
      </c>
      <c r="H3469" s="2">
        <v>42216</v>
      </c>
      <c r="J3469" t="s">
        <v>211</v>
      </c>
      <c r="K3469" t="s">
        <v>8187</v>
      </c>
      <c r="L3469" t="s">
        <v>900</v>
      </c>
      <c r="O3469">
        <v>0</v>
      </c>
      <c r="Q3469" s="2"/>
      <c r="S3469">
        <v>0</v>
      </c>
      <c r="T3469" t="s">
        <v>213</v>
      </c>
      <c r="W3469" t="s">
        <v>455</v>
      </c>
      <c r="X3469">
        <v>0</v>
      </c>
    </row>
    <row r="3470" spans="1:24" x14ac:dyDescent="0.25">
      <c r="A3470">
        <v>4535</v>
      </c>
      <c r="B3470" t="s">
        <v>8250</v>
      </c>
      <c r="C3470" t="s">
        <v>8251</v>
      </c>
      <c r="D3470" t="s">
        <v>256</v>
      </c>
      <c r="G3470" s="2">
        <v>41883</v>
      </c>
      <c r="H3470" s="2">
        <v>44255</v>
      </c>
      <c r="I3470" t="s">
        <v>226</v>
      </c>
      <c r="J3470" t="s">
        <v>211</v>
      </c>
      <c r="K3470" t="s">
        <v>8252</v>
      </c>
      <c r="L3470" t="s">
        <v>213</v>
      </c>
      <c r="O3470">
        <v>0</v>
      </c>
      <c r="Q3470" s="2"/>
      <c r="S3470">
        <v>0</v>
      </c>
      <c r="T3470" t="s">
        <v>213</v>
      </c>
      <c r="W3470" t="s">
        <v>214</v>
      </c>
      <c r="X3470">
        <v>0</v>
      </c>
    </row>
    <row r="3471" spans="1:24" x14ac:dyDescent="0.25">
      <c r="A3471">
        <v>4536</v>
      </c>
      <c r="B3471" t="s">
        <v>8253</v>
      </c>
      <c r="C3471" t="s">
        <v>8254</v>
      </c>
      <c r="D3471" t="s">
        <v>251</v>
      </c>
      <c r="G3471" s="2">
        <v>41883</v>
      </c>
      <c r="H3471" s="2">
        <v>44255</v>
      </c>
      <c r="I3471" t="s">
        <v>226</v>
      </c>
      <c r="J3471" t="s">
        <v>211</v>
      </c>
      <c r="K3471" t="s">
        <v>8252</v>
      </c>
      <c r="L3471" t="s">
        <v>213</v>
      </c>
      <c r="O3471">
        <v>0</v>
      </c>
      <c r="Q3471" s="2"/>
      <c r="S3471">
        <v>0</v>
      </c>
      <c r="T3471" t="s">
        <v>213</v>
      </c>
      <c r="W3471" t="s">
        <v>214</v>
      </c>
      <c r="X3471">
        <v>0</v>
      </c>
    </row>
    <row r="3472" spans="1:24" x14ac:dyDescent="0.25">
      <c r="A3472">
        <v>4537</v>
      </c>
      <c r="B3472" t="s">
        <v>8255</v>
      </c>
      <c r="C3472" t="s">
        <v>8256</v>
      </c>
      <c r="D3472" t="s">
        <v>241</v>
      </c>
      <c r="G3472" s="2">
        <v>41883</v>
      </c>
      <c r="H3472" s="2">
        <v>44255</v>
      </c>
      <c r="I3472" t="s">
        <v>226</v>
      </c>
      <c r="J3472" t="s">
        <v>211</v>
      </c>
      <c r="K3472" t="s">
        <v>8252</v>
      </c>
      <c r="L3472" t="s">
        <v>213</v>
      </c>
      <c r="O3472">
        <v>0</v>
      </c>
      <c r="Q3472" s="2"/>
      <c r="S3472">
        <v>0</v>
      </c>
      <c r="T3472" t="s">
        <v>213</v>
      </c>
      <c r="W3472" t="s">
        <v>214</v>
      </c>
      <c r="X3472">
        <v>0</v>
      </c>
    </row>
    <row r="3473" spans="1:24" x14ac:dyDescent="0.25">
      <c r="A3473">
        <v>4540</v>
      </c>
      <c r="B3473" t="s">
        <v>8257</v>
      </c>
      <c r="C3473" t="s">
        <v>8258</v>
      </c>
      <c r="D3473" t="s">
        <v>343</v>
      </c>
      <c r="E3473" t="s">
        <v>8259</v>
      </c>
      <c r="F3473" t="s">
        <v>8260</v>
      </c>
      <c r="G3473" s="2">
        <v>36161</v>
      </c>
      <c r="H3473" s="2"/>
      <c r="J3473" t="s">
        <v>211</v>
      </c>
      <c r="K3473" t="s">
        <v>6335</v>
      </c>
      <c r="L3473" t="s">
        <v>213</v>
      </c>
      <c r="M3473" t="s">
        <v>8261</v>
      </c>
      <c r="O3473">
        <v>0</v>
      </c>
      <c r="Q3473" s="2"/>
      <c r="S3473">
        <v>0</v>
      </c>
      <c r="T3473" t="s">
        <v>213</v>
      </c>
      <c r="W3473" t="s">
        <v>214</v>
      </c>
      <c r="X3473">
        <v>0</v>
      </c>
    </row>
    <row r="3474" spans="1:24" x14ac:dyDescent="0.25">
      <c r="A3474">
        <v>4541</v>
      </c>
      <c r="B3474" t="s">
        <v>8262</v>
      </c>
      <c r="C3474" t="s">
        <v>8263</v>
      </c>
      <c r="D3474" t="s">
        <v>6733</v>
      </c>
      <c r="E3474" t="s">
        <v>8264</v>
      </c>
      <c r="G3474" s="2">
        <v>36161</v>
      </c>
      <c r="H3474" s="2"/>
      <c r="J3474" t="s">
        <v>211</v>
      </c>
      <c r="K3474" t="s">
        <v>6335</v>
      </c>
      <c r="L3474" t="s">
        <v>213</v>
      </c>
      <c r="M3474" t="s">
        <v>8265</v>
      </c>
      <c r="O3474">
        <v>4540</v>
      </c>
      <c r="Q3474" s="2"/>
      <c r="S3474">
        <v>0</v>
      </c>
      <c r="T3474" t="s">
        <v>213</v>
      </c>
      <c r="W3474" t="s">
        <v>59</v>
      </c>
      <c r="X3474">
        <v>0</v>
      </c>
    </row>
    <row r="3475" spans="1:24" x14ac:dyDescent="0.25">
      <c r="A3475">
        <v>4542</v>
      </c>
      <c r="B3475" t="s">
        <v>8266</v>
      </c>
      <c r="C3475" t="s">
        <v>8267</v>
      </c>
      <c r="D3475" t="s">
        <v>6406</v>
      </c>
      <c r="F3475" t="s">
        <v>8268</v>
      </c>
      <c r="G3475" s="2">
        <v>37500</v>
      </c>
      <c r="H3475" s="2"/>
      <c r="J3475" t="s">
        <v>211</v>
      </c>
      <c r="K3475" t="s">
        <v>7069</v>
      </c>
      <c r="L3475" t="s">
        <v>213</v>
      </c>
      <c r="O3475">
        <v>3385</v>
      </c>
      <c r="Q3475" s="2"/>
      <c r="S3475">
        <v>4538</v>
      </c>
      <c r="T3475" t="s">
        <v>213</v>
      </c>
      <c r="W3475" t="s">
        <v>6345</v>
      </c>
      <c r="X3475">
        <v>0</v>
      </c>
    </row>
    <row r="3476" spans="1:24" x14ac:dyDescent="0.25">
      <c r="A3476">
        <v>4543</v>
      </c>
      <c r="B3476" t="s">
        <v>8269</v>
      </c>
      <c r="C3476" t="s">
        <v>8270</v>
      </c>
      <c r="D3476" t="s">
        <v>6406</v>
      </c>
      <c r="F3476" t="s">
        <v>8271</v>
      </c>
      <c r="G3476" s="2">
        <v>37500</v>
      </c>
      <c r="H3476" s="2"/>
      <c r="J3476" t="s">
        <v>211</v>
      </c>
      <c r="K3476" t="s">
        <v>7069</v>
      </c>
      <c r="L3476" t="s">
        <v>213</v>
      </c>
      <c r="O3476">
        <v>3385</v>
      </c>
      <c r="Q3476" s="2"/>
      <c r="S3476">
        <v>4541</v>
      </c>
      <c r="T3476" t="s">
        <v>213</v>
      </c>
      <c r="W3476" t="s">
        <v>59</v>
      </c>
      <c r="X3476">
        <v>0</v>
      </c>
    </row>
    <row r="3477" spans="1:24" x14ac:dyDescent="0.25">
      <c r="A3477">
        <v>4544</v>
      </c>
      <c r="B3477" t="s">
        <v>8272</v>
      </c>
      <c r="C3477" t="s">
        <v>8273</v>
      </c>
      <c r="D3477" t="s">
        <v>7109</v>
      </c>
      <c r="G3477" s="2">
        <v>37500</v>
      </c>
      <c r="H3477" s="2"/>
      <c r="I3477" t="s">
        <v>226</v>
      </c>
      <c r="J3477" t="s">
        <v>211</v>
      </c>
      <c r="K3477" t="s">
        <v>2880</v>
      </c>
      <c r="L3477" t="s">
        <v>213</v>
      </c>
      <c r="O3477">
        <v>4543</v>
      </c>
      <c r="Q3477" s="2"/>
      <c r="S3477">
        <v>0</v>
      </c>
      <c r="T3477" t="s">
        <v>213</v>
      </c>
      <c r="W3477" t="s">
        <v>59</v>
      </c>
      <c r="X3477">
        <v>0</v>
      </c>
    </row>
    <row r="3478" spans="1:24" x14ac:dyDescent="0.25">
      <c r="A3478">
        <v>4545</v>
      </c>
      <c r="B3478" t="s">
        <v>8274</v>
      </c>
      <c r="C3478" t="s">
        <v>8275</v>
      </c>
      <c r="D3478" t="s">
        <v>7112</v>
      </c>
      <c r="G3478" s="2">
        <v>37500</v>
      </c>
      <c r="H3478" s="2"/>
      <c r="I3478" t="s">
        <v>226</v>
      </c>
      <c r="J3478" t="s">
        <v>211</v>
      </c>
      <c r="K3478" t="s">
        <v>2880</v>
      </c>
      <c r="L3478" t="s">
        <v>213</v>
      </c>
      <c r="O3478">
        <v>4542</v>
      </c>
      <c r="Q3478" s="2"/>
      <c r="S3478">
        <v>0</v>
      </c>
      <c r="T3478" t="s">
        <v>213</v>
      </c>
      <c r="W3478" t="s">
        <v>6345</v>
      </c>
      <c r="X3478">
        <v>0</v>
      </c>
    </row>
    <row r="3479" spans="1:24" x14ac:dyDescent="0.25">
      <c r="A3479">
        <v>4553</v>
      </c>
      <c r="B3479" t="s">
        <v>8276</v>
      </c>
      <c r="C3479" t="s">
        <v>8277</v>
      </c>
      <c r="D3479" t="s">
        <v>389</v>
      </c>
      <c r="E3479" t="s">
        <v>8278</v>
      </c>
      <c r="G3479" s="2">
        <v>41640</v>
      </c>
      <c r="H3479" s="2"/>
      <c r="J3479" t="s">
        <v>2278</v>
      </c>
      <c r="K3479" t="s">
        <v>398</v>
      </c>
      <c r="L3479" t="s">
        <v>213</v>
      </c>
      <c r="M3479" t="s">
        <v>8279</v>
      </c>
      <c r="O3479">
        <v>0</v>
      </c>
      <c r="P3479" t="s">
        <v>392</v>
      </c>
      <c r="Q3479" s="2"/>
      <c r="S3479">
        <v>0</v>
      </c>
      <c r="T3479" t="s">
        <v>213</v>
      </c>
      <c r="W3479" t="s">
        <v>214</v>
      </c>
      <c r="X3479">
        <v>0</v>
      </c>
    </row>
    <row r="3480" spans="1:24" x14ac:dyDescent="0.25">
      <c r="A3480">
        <v>4554</v>
      </c>
      <c r="B3480" t="s">
        <v>8280</v>
      </c>
      <c r="C3480" t="s">
        <v>8281</v>
      </c>
      <c r="D3480" t="s">
        <v>389</v>
      </c>
      <c r="E3480" t="s">
        <v>8282</v>
      </c>
      <c r="G3480" s="2">
        <v>39539</v>
      </c>
      <c r="H3480" s="2"/>
      <c r="J3480" t="s">
        <v>2278</v>
      </c>
      <c r="K3480" t="s">
        <v>398</v>
      </c>
      <c r="L3480" t="s">
        <v>213</v>
      </c>
      <c r="M3480" t="s">
        <v>8283</v>
      </c>
      <c r="O3480">
        <v>0</v>
      </c>
      <c r="P3480" t="s">
        <v>392</v>
      </c>
      <c r="Q3480" s="2"/>
      <c r="S3480">
        <v>0</v>
      </c>
      <c r="T3480" t="s">
        <v>213</v>
      </c>
      <c r="W3480" t="s">
        <v>214</v>
      </c>
      <c r="X3480">
        <v>0</v>
      </c>
    </row>
    <row r="3481" spans="1:24" x14ac:dyDescent="0.25">
      <c r="A3481">
        <v>4555</v>
      </c>
      <c r="B3481" t="s">
        <v>8284</v>
      </c>
      <c r="C3481" t="s">
        <v>8285</v>
      </c>
      <c r="D3481" t="s">
        <v>7802</v>
      </c>
      <c r="F3481" t="s">
        <v>8286</v>
      </c>
      <c r="G3481" s="2">
        <v>41640</v>
      </c>
      <c r="H3481" s="2"/>
      <c r="I3481" t="s">
        <v>226</v>
      </c>
      <c r="J3481" t="s">
        <v>211</v>
      </c>
      <c r="K3481" t="s">
        <v>6386</v>
      </c>
      <c r="L3481" t="s">
        <v>213</v>
      </c>
      <c r="O3481">
        <v>1488</v>
      </c>
      <c r="Q3481" s="2"/>
      <c r="S3481">
        <v>0</v>
      </c>
      <c r="T3481" t="s">
        <v>213</v>
      </c>
      <c r="W3481" t="s">
        <v>214</v>
      </c>
      <c r="X3481">
        <v>0</v>
      </c>
    </row>
    <row r="3482" spans="1:24" x14ac:dyDescent="0.25">
      <c r="A3482">
        <v>4556</v>
      </c>
      <c r="B3482" t="s">
        <v>8287</v>
      </c>
      <c r="C3482" t="s">
        <v>8288</v>
      </c>
      <c r="D3482" t="s">
        <v>7802</v>
      </c>
      <c r="F3482" t="s">
        <v>8286</v>
      </c>
      <c r="G3482" s="2">
        <v>39539</v>
      </c>
      <c r="H3482" s="2"/>
      <c r="I3482" t="s">
        <v>226</v>
      </c>
      <c r="J3482" t="s">
        <v>211</v>
      </c>
      <c r="K3482" t="s">
        <v>467</v>
      </c>
      <c r="L3482" t="s">
        <v>213</v>
      </c>
      <c r="O3482">
        <v>33</v>
      </c>
      <c r="Q3482" s="2"/>
      <c r="S3482">
        <v>0</v>
      </c>
      <c r="T3482" t="s">
        <v>213</v>
      </c>
      <c r="W3482" t="s">
        <v>214</v>
      </c>
      <c r="X3482">
        <v>0</v>
      </c>
    </row>
    <row r="3483" spans="1:24" x14ac:dyDescent="0.25">
      <c r="A3483">
        <v>4599</v>
      </c>
      <c r="B3483" t="s">
        <v>8190</v>
      </c>
      <c r="C3483" t="s">
        <v>8191</v>
      </c>
      <c r="D3483" t="s">
        <v>256</v>
      </c>
      <c r="G3483" s="2">
        <v>42213</v>
      </c>
      <c r="H3483" s="2"/>
      <c r="I3483" t="s">
        <v>226</v>
      </c>
      <c r="J3483" t="s">
        <v>211</v>
      </c>
      <c r="K3483" t="s">
        <v>8187</v>
      </c>
      <c r="L3483" t="s">
        <v>900</v>
      </c>
      <c r="O3483">
        <v>0</v>
      </c>
      <c r="Q3483" s="2"/>
      <c r="S3483">
        <v>0</v>
      </c>
      <c r="T3483" t="s">
        <v>213</v>
      </c>
      <c r="W3483" t="s">
        <v>455</v>
      </c>
      <c r="X3483">
        <v>0</v>
      </c>
    </row>
    <row r="3484" spans="1:24" x14ac:dyDescent="0.25">
      <c r="A3484">
        <v>4600</v>
      </c>
      <c r="B3484" t="s">
        <v>8289</v>
      </c>
      <c r="C3484" t="s">
        <v>8290</v>
      </c>
      <c r="D3484" t="s">
        <v>251</v>
      </c>
      <c r="G3484" s="2">
        <v>42213</v>
      </c>
      <c r="H3484" s="2"/>
      <c r="I3484" t="s">
        <v>226</v>
      </c>
      <c r="J3484" t="s">
        <v>211</v>
      </c>
      <c r="K3484" t="s">
        <v>8187</v>
      </c>
      <c r="L3484" t="s">
        <v>900</v>
      </c>
      <c r="O3484">
        <v>0</v>
      </c>
      <c r="Q3484" s="2"/>
      <c r="S3484">
        <v>0</v>
      </c>
      <c r="T3484" t="s">
        <v>213</v>
      </c>
      <c r="W3484" t="s">
        <v>455</v>
      </c>
      <c r="X3484">
        <v>0</v>
      </c>
    </row>
    <row r="3485" spans="1:24" x14ac:dyDescent="0.25">
      <c r="A3485">
        <v>4601</v>
      </c>
      <c r="B3485" t="s">
        <v>8291</v>
      </c>
      <c r="C3485" t="s">
        <v>8292</v>
      </c>
      <c r="D3485" t="s">
        <v>285</v>
      </c>
      <c r="G3485" s="2">
        <v>42213</v>
      </c>
      <c r="H3485" s="2"/>
      <c r="I3485" t="s">
        <v>226</v>
      </c>
      <c r="J3485" t="s">
        <v>211</v>
      </c>
      <c r="K3485" t="s">
        <v>8187</v>
      </c>
      <c r="L3485" t="s">
        <v>900</v>
      </c>
      <c r="O3485">
        <v>0</v>
      </c>
      <c r="Q3485" s="2"/>
      <c r="S3485">
        <v>0</v>
      </c>
      <c r="T3485" t="s">
        <v>213</v>
      </c>
      <c r="W3485" t="s">
        <v>455</v>
      </c>
      <c r="X3485">
        <v>0</v>
      </c>
    </row>
    <row r="3486" spans="1:24" x14ac:dyDescent="0.25">
      <c r="A3486">
        <v>4602</v>
      </c>
      <c r="B3486" t="s">
        <v>8293</v>
      </c>
      <c r="C3486" t="s">
        <v>8294</v>
      </c>
      <c r="D3486" t="s">
        <v>300</v>
      </c>
      <c r="G3486" s="2">
        <v>42213</v>
      </c>
      <c r="H3486" s="2"/>
      <c r="I3486" t="s">
        <v>226</v>
      </c>
      <c r="J3486" t="s">
        <v>211</v>
      </c>
      <c r="K3486" t="s">
        <v>8187</v>
      </c>
      <c r="L3486" t="s">
        <v>900</v>
      </c>
      <c r="O3486">
        <v>0</v>
      </c>
      <c r="Q3486" s="2"/>
      <c r="S3486">
        <v>0</v>
      </c>
      <c r="T3486" t="s">
        <v>213</v>
      </c>
      <c r="W3486" t="s">
        <v>455</v>
      </c>
      <c r="X3486">
        <v>0</v>
      </c>
    </row>
    <row r="3487" spans="1:24" x14ac:dyDescent="0.25">
      <c r="A3487">
        <v>4603</v>
      </c>
      <c r="B3487" t="s">
        <v>8295</v>
      </c>
      <c r="C3487" t="s">
        <v>8296</v>
      </c>
      <c r="D3487" t="s">
        <v>217</v>
      </c>
      <c r="G3487" s="2">
        <v>42213</v>
      </c>
      <c r="H3487" s="2"/>
      <c r="I3487" t="s">
        <v>218</v>
      </c>
      <c r="J3487" t="s">
        <v>211</v>
      </c>
      <c r="K3487" t="s">
        <v>8187</v>
      </c>
      <c r="L3487" t="s">
        <v>900</v>
      </c>
      <c r="O3487">
        <v>0</v>
      </c>
      <c r="Q3487" s="2"/>
      <c r="S3487">
        <v>0</v>
      </c>
      <c r="T3487" t="s">
        <v>213</v>
      </c>
      <c r="W3487" t="s">
        <v>455</v>
      </c>
      <c r="X3487">
        <v>0</v>
      </c>
    </row>
    <row r="3488" spans="1:24" x14ac:dyDescent="0.25">
      <c r="A3488">
        <v>4604</v>
      </c>
      <c r="B3488" t="s">
        <v>8297</v>
      </c>
      <c r="C3488" t="s">
        <v>8298</v>
      </c>
      <c r="D3488" t="s">
        <v>222</v>
      </c>
      <c r="G3488" s="2">
        <v>42213</v>
      </c>
      <c r="H3488" s="2"/>
      <c r="I3488" t="s">
        <v>218</v>
      </c>
      <c r="J3488" t="s">
        <v>211</v>
      </c>
      <c r="K3488" t="s">
        <v>8187</v>
      </c>
      <c r="L3488" t="s">
        <v>900</v>
      </c>
      <c r="O3488">
        <v>0</v>
      </c>
      <c r="Q3488" s="2"/>
      <c r="S3488">
        <v>0</v>
      </c>
      <c r="T3488" t="s">
        <v>213</v>
      </c>
      <c r="W3488" t="s">
        <v>455</v>
      </c>
      <c r="X3488">
        <v>0</v>
      </c>
    </row>
    <row r="3489" spans="1:24" x14ac:dyDescent="0.25">
      <c r="A3489">
        <v>4605</v>
      </c>
      <c r="B3489" t="s">
        <v>8299</v>
      </c>
      <c r="C3489" t="s">
        <v>8300</v>
      </c>
      <c r="D3489" t="s">
        <v>229</v>
      </c>
      <c r="G3489" s="2">
        <v>42213</v>
      </c>
      <c r="H3489" s="2"/>
      <c r="I3489" t="s">
        <v>226</v>
      </c>
      <c r="J3489" t="s">
        <v>211</v>
      </c>
      <c r="K3489" t="s">
        <v>8187</v>
      </c>
      <c r="L3489" t="s">
        <v>900</v>
      </c>
      <c r="O3489">
        <v>0</v>
      </c>
      <c r="Q3489" s="2"/>
      <c r="S3489">
        <v>0</v>
      </c>
      <c r="T3489" t="s">
        <v>213</v>
      </c>
      <c r="W3489" t="s">
        <v>455</v>
      </c>
      <c r="X3489">
        <v>0</v>
      </c>
    </row>
    <row r="3490" spans="1:24" x14ac:dyDescent="0.25">
      <c r="A3490">
        <v>4606</v>
      </c>
      <c r="B3490" t="s">
        <v>8301</v>
      </c>
      <c r="C3490" t="s">
        <v>8302</v>
      </c>
      <c r="D3490" t="s">
        <v>232</v>
      </c>
      <c r="G3490" s="2">
        <v>42213</v>
      </c>
      <c r="H3490" s="2"/>
      <c r="I3490" t="s">
        <v>226</v>
      </c>
      <c r="J3490" t="s">
        <v>211</v>
      </c>
      <c r="K3490" t="s">
        <v>8187</v>
      </c>
      <c r="L3490" t="s">
        <v>900</v>
      </c>
      <c r="O3490">
        <v>0</v>
      </c>
      <c r="Q3490" s="2"/>
      <c r="S3490">
        <v>0</v>
      </c>
      <c r="T3490" t="s">
        <v>213</v>
      </c>
      <c r="W3490" t="s">
        <v>455</v>
      </c>
      <c r="X3490">
        <v>0</v>
      </c>
    </row>
    <row r="3491" spans="1:24" x14ac:dyDescent="0.25">
      <c r="A3491">
        <v>4607</v>
      </c>
      <c r="B3491" t="s">
        <v>8303</v>
      </c>
      <c r="C3491" t="s">
        <v>8304</v>
      </c>
      <c r="D3491" t="s">
        <v>630</v>
      </c>
      <c r="G3491" s="2">
        <v>42213</v>
      </c>
      <c r="H3491" s="2"/>
      <c r="I3491" t="s">
        <v>218</v>
      </c>
      <c r="J3491" t="s">
        <v>211</v>
      </c>
      <c r="K3491" t="s">
        <v>8187</v>
      </c>
      <c r="L3491" t="s">
        <v>900</v>
      </c>
      <c r="O3491">
        <v>0</v>
      </c>
      <c r="Q3491" s="2"/>
      <c r="S3491">
        <v>0</v>
      </c>
      <c r="T3491" t="s">
        <v>213</v>
      </c>
      <c r="W3491" t="s">
        <v>455</v>
      </c>
      <c r="X3491">
        <v>0</v>
      </c>
    </row>
    <row r="3492" spans="1:24" x14ac:dyDescent="0.25">
      <c r="A3492">
        <v>4608</v>
      </c>
      <c r="B3492" t="s">
        <v>8305</v>
      </c>
      <c r="C3492" t="s">
        <v>8306</v>
      </c>
      <c r="D3492" t="s">
        <v>633</v>
      </c>
      <c r="G3492" s="2">
        <v>42213</v>
      </c>
      <c r="H3492" s="2"/>
      <c r="I3492" t="s">
        <v>218</v>
      </c>
      <c r="J3492" t="s">
        <v>211</v>
      </c>
      <c r="K3492" t="s">
        <v>8187</v>
      </c>
      <c r="L3492" t="s">
        <v>900</v>
      </c>
      <c r="O3492">
        <v>0</v>
      </c>
      <c r="Q3492" s="2"/>
      <c r="S3492">
        <v>0</v>
      </c>
      <c r="T3492" t="s">
        <v>213</v>
      </c>
      <c r="W3492" t="s">
        <v>455</v>
      </c>
      <c r="X3492">
        <v>0</v>
      </c>
    </row>
    <row r="3493" spans="1:24" x14ac:dyDescent="0.25">
      <c r="A3493">
        <v>4609</v>
      </c>
      <c r="B3493" t="s">
        <v>8307</v>
      </c>
      <c r="C3493" t="s">
        <v>8308</v>
      </c>
      <c r="D3493" t="s">
        <v>235</v>
      </c>
      <c r="G3493" s="2">
        <v>42213</v>
      </c>
      <c r="H3493" s="2"/>
      <c r="I3493" t="s">
        <v>218</v>
      </c>
      <c r="J3493" t="s">
        <v>211</v>
      </c>
      <c r="K3493" t="s">
        <v>8187</v>
      </c>
      <c r="L3493" t="s">
        <v>900</v>
      </c>
      <c r="O3493">
        <v>0</v>
      </c>
      <c r="Q3493" s="2"/>
      <c r="S3493">
        <v>0</v>
      </c>
      <c r="T3493" t="s">
        <v>213</v>
      </c>
      <c r="W3493" t="s">
        <v>455</v>
      </c>
      <c r="X3493">
        <v>0</v>
      </c>
    </row>
    <row r="3494" spans="1:24" x14ac:dyDescent="0.25">
      <c r="A3494">
        <v>4610</v>
      </c>
      <c r="B3494" t="s">
        <v>8309</v>
      </c>
      <c r="C3494" t="s">
        <v>8310</v>
      </c>
      <c r="D3494" t="s">
        <v>656</v>
      </c>
      <c r="G3494" s="2">
        <v>42213</v>
      </c>
      <c r="H3494" s="2"/>
      <c r="I3494" t="s">
        <v>226</v>
      </c>
      <c r="J3494" t="s">
        <v>211</v>
      </c>
      <c r="K3494" t="s">
        <v>8187</v>
      </c>
      <c r="L3494" t="s">
        <v>900</v>
      </c>
      <c r="O3494">
        <v>0</v>
      </c>
      <c r="Q3494" s="2"/>
      <c r="S3494">
        <v>0</v>
      </c>
      <c r="T3494" t="s">
        <v>213</v>
      </c>
      <c r="W3494" t="s">
        <v>455</v>
      </c>
      <c r="X3494">
        <v>0</v>
      </c>
    </row>
    <row r="3495" spans="1:24" x14ac:dyDescent="0.25">
      <c r="A3495">
        <v>4611</v>
      </c>
      <c r="B3495" t="s">
        <v>8311</v>
      </c>
      <c r="C3495" t="s">
        <v>8312</v>
      </c>
      <c r="D3495" t="s">
        <v>297</v>
      </c>
      <c r="G3495" s="2">
        <v>42213</v>
      </c>
      <c r="H3495" s="2"/>
      <c r="I3495" t="s">
        <v>226</v>
      </c>
      <c r="J3495" t="s">
        <v>211</v>
      </c>
      <c r="K3495" t="s">
        <v>8187</v>
      </c>
      <c r="L3495" t="s">
        <v>900</v>
      </c>
      <c r="O3495">
        <v>0</v>
      </c>
      <c r="Q3495" s="2"/>
      <c r="S3495">
        <v>0</v>
      </c>
      <c r="T3495" t="s">
        <v>213</v>
      </c>
      <c r="W3495" t="s">
        <v>455</v>
      </c>
      <c r="X3495">
        <v>0</v>
      </c>
    </row>
    <row r="3496" spans="1:24" x14ac:dyDescent="0.25">
      <c r="A3496">
        <v>4612</v>
      </c>
      <c r="B3496" t="s">
        <v>8313</v>
      </c>
      <c r="C3496" t="s">
        <v>8314</v>
      </c>
      <c r="D3496" t="s">
        <v>338</v>
      </c>
      <c r="G3496" s="2">
        <v>42213</v>
      </c>
      <c r="H3496" s="2"/>
      <c r="I3496" t="s">
        <v>226</v>
      </c>
      <c r="J3496" t="s">
        <v>211</v>
      </c>
      <c r="K3496" t="s">
        <v>8187</v>
      </c>
      <c r="L3496" t="s">
        <v>900</v>
      </c>
      <c r="O3496">
        <v>0</v>
      </c>
      <c r="Q3496" s="2"/>
      <c r="S3496">
        <v>0</v>
      </c>
      <c r="T3496" t="s">
        <v>213</v>
      </c>
      <c r="W3496" t="s">
        <v>455</v>
      </c>
      <c r="X3496">
        <v>0</v>
      </c>
    </row>
    <row r="3497" spans="1:24" x14ac:dyDescent="0.25">
      <c r="A3497">
        <v>4613</v>
      </c>
      <c r="B3497" t="s">
        <v>8315</v>
      </c>
      <c r="C3497" t="s">
        <v>8316</v>
      </c>
      <c r="D3497" t="s">
        <v>308</v>
      </c>
      <c r="G3497" s="2">
        <v>42213</v>
      </c>
      <c r="H3497" s="2">
        <v>42216</v>
      </c>
      <c r="I3497" t="s">
        <v>218</v>
      </c>
      <c r="J3497" t="s">
        <v>211</v>
      </c>
      <c r="K3497" t="s">
        <v>8187</v>
      </c>
      <c r="L3497" t="s">
        <v>900</v>
      </c>
      <c r="O3497">
        <v>8</v>
      </c>
      <c r="Q3497" s="2"/>
      <c r="S3497">
        <v>0</v>
      </c>
      <c r="T3497" t="s">
        <v>213</v>
      </c>
      <c r="W3497" t="s">
        <v>214</v>
      </c>
      <c r="X3497">
        <v>0</v>
      </c>
    </row>
    <row r="3498" spans="1:24" x14ac:dyDescent="0.25">
      <c r="A3498">
        <v>4614</v>
      </c>
      <c r="B3498" t="s">
        <v>8317</v>
      </c>
      <c r="C3498" t="s">
        <v>8318</v>
      </c>
      <c r="D3498" t="s">
        <v>238</v>
      </c>
      <c r="G3498" s="2">
        <v>42213</v>
      </c>
      <c r="H3498" s="2">
        <v>42216</v>
      </c>
      <c r="I3498" t="s">
        <v>218</v>
      </c>
      <c r="J3498" t="s">
        <v>211</v>
      </c>
      <c r="K3498" t="s">
        <v>8187</v>
      </c>
      <c r="L3498" t="s">
        <v>900</v>
      </c>
      <c r="O3498">
        <v>8</v>
      </c>
      <c r="Q3498" s="2"/>
      <c r="S3498">
        <v>0</v>
      </c>
      <c r="T3498" t="s">
        <v>213</v>
      </c>
      <c r="W3498" t="s">
        <v>214</v>
      </c>
      <c r="X3498">
        <v>0</v>
      </c>
    </row>
    <row r="3499" spans="1:24" x14ac:dyDescent="0.25">
      <c r="A3499">
        <v>4615</v>
      </c>
      <c r="B3499" t="s">
        <v>8319</v>
      </c>
      <c r="C3499" t="s">
        <v>8320</v>
      </c>
      <c r="D3499" t="s">
        <v>356</v>
      </c>
      <c r="G3499" s="2">
        <v>42213</v>
      </c>
      <c r="H3499" s="2">
        <v>42216</v>
      </c>
      <c r="I3499" t="s">
        <v>218</v>
      </c>
      <c r="J3499" t="s">
        <v>211</v>
      </c>
      <c r="K3499" t="s">
        <v>8187</v>
      </c>
      <c r="L3499" t="s">
        <v>900</v>
      </c>
      <c r="O3499">
        <v>1044</v>
      </c>
      <c r="Q3499" s="2"/>
      <c r="S3499">
        <v>0</v>
      </c>
      <c r="T3499" t="s">
        <v>213</v>
      </c>
      <c r="W3499" t="s">
        <v>214</v>
      </c>
      <c r="X3499">
        <v>0</v>
      </c>
    </row>
    <row r="3500" spans="1:24" x14ac:dyDescent="0.25">
      <c r="A3500">
        <v>4616</v>
      </c>
      <c r="B3500" t="s">
        <v>8321</v>
      </c>
      <c r="C3500" t="s">
        <v>8322</v>
      </c>
      <c r="D3500" t="s">
        <v>311</v>
      </c>
      <c r="G3500" s="2">
        <v>42213</v>
      </c>
      <c r="H3500" s="2">
        <v>42216</v>
      </c>
      <c r="I3500" t="s">
        <v>226</v>
      </c>
      <c r="J3500" t="s">
        <v>211</v>
      </c>
      <c r="K3500" t="s">
        <v>8187</v>
      </c>
      <c r="L3500" t="s">
        <v>900</v>
      </c>
      <c r="O3500">
        <v>1514</v>
      </c>
      <c r="Q3500" s="2"/>
      <c r="S3500">
        <v>0</v>
      </c>
      <c r="T3500" t="s">
        <v>213</v>
      </c>
      <c r="W3500" t="s">
        <v>214</v>
      </c>
      <c r="X3500">
        <v>0</v>
      </c>
    </row>
    <row r="3501" spans="1:24" x14ac:dyDescent="0.25">
      <c r="A3501">
        <v>4617</v>
      </c>
      <c r="B3501" t="s">
        <v>8323</v>
      </c>
      <c r="C3501" t="s">
        <v>8324</v>
      </c>
      <c r="D3501" t="s">
        <v>225</v>
      </c>
      <c r="G3501" s="2">
        <v>42213</v>
      </c>
      <c r="H3501" s="2">
        <v>42216</v>
      </c>
      <c r="I3501" t="s">
        <v>226</v>
      </c>
      <c r="J3501" t="s">
        <v>211</v>
      </c>
      <c r="K3501" t="s">
        <v>8187</v>
      </c>
      <c r="L3501" t="s">
        <v>900</v>
      </c>
      <c r="O3501">
        <v>6</v>
      </c>
      <c r="Q3501" s="2"/>
      <c r="S3501">
        <v>0</v>
      </c>
      <c r="T3501" t="s">
        <v>213</v>
      </c>
      <c r="W3501" t="s">
        <v>214</v>
      </c>
      <c r="X3501">
        <v>0</v>
      </c>
    </row>
    <row r="3502" spans="1:24" x14ac:dyDescent="0.25">
      <c r="A3502">
        <v>4618</v>
      </c>
      <c r="B3502" t="s">
        <v>8188</v>
      </c>
      <c r="C3502" t="s">
        <v>8325</v>
      </c>
      <c r="D3502" t="s">
        <v>245</v>
      </c>
      <c r="G3502" s="2">
        <v>42213</v>
      </c>
      <c r="H3502" s="2">
        <v>42216</v>
      </c>
      <c r="I3502" t="s">
        <v>226</v>
      </c>
      <c r="J3502" t="s">
        <v>211</v>
      </c>
      <c r="K3502" t="s">
        <v>8187</v>
      </c>
      <c r="L3502" t="s">
        <v>900</v>
      </c>
      <c r="O3502">
        <v>4497</v>
      </c>
      <c r="Q3502" s="2"/>
      <c r="S3502">
        <v>0</v>
      </c>
      <c r="T3502" t="s">
        <v>213</v>
      </c>
      <c r="W3502" t="s">
        <v>214</v>
      </c>
      <c r="X3502">
        <v>0</v>
      </c>
    </row>
    <row r="3503" spans="1:24" x14ac:dyDescent="0.25">
      <c r="A3503">
        <v>4619</v>
      </c>
      <c r="B3503" t="s">
        <v>8326</v>
      </c>
      <c r="C3503" t="s">
        <v>8327</v>
      </c>
      <c r="D3503" t="s">
        <v>412</v>
      </c>
      <c r="G3503" s="2">
        <v>42213</v>
      </c>
      <c r="H3503" s="2">
        <v>42216</v>
      </c>
      <c r="I3503" t="s">
        <v>226</v>
      </c>
      <c r="J3503" t="s">
        <v>211</v>
      </c>
      <c r="K3503" t="s">
        <v>8187</v>
      </c>
      <c r="L3503" t="s">
        <v>900</v>
      </c>
      <c r="O3503">
        <v>4498</v>
      </c>
      <c r="Q3503" s="2"/>
      <c r="S3503">
        <v>0</v>
      </c>
      <c r="T3503" t="s">
        <v>213</v>
      </c>
      <c r="W3503" t="s">
        <v>214</v>
      </c>
      <c r="X3503">
        <v>0</v>
      </c>
    </row>
    <row r="3504" spans="1:24" x14ac:dyDescent="0.25">
      <c r="A3504">
        <v>4620</v>
      </c>
      <c r="B3504" t="s">
        <v>8328</v>
      </c>
      <c r="C3504" t="s">
        <v>8329</v>
      </c>
      <c r="D3504" t="s">
        <v>412</v>
      </c>
      <c r="F3504" t="s">
        <v>8330</v>
      </c>
      <c r="G3504" s="2">
        <v>41183</v>
      </c>
      <c r="H3504" s="2">
        <v>43861</v>
      </c>
      <c r="I3504" t="s">
        <v>226</v>
      </c>
      <c r="J3504" t="s">
        <v>211</v>
      </c>
      <c r="K3504" t="s">
        <v>5012</v>
      </c>
      <c r="L3504" t="s">
        <v>213</v>
      </c>
      <c r="O3504">
        <v>4622</v>
      </c>
      <c r="Q3504" s="2"/>
      <c r="S3504">
        <v>0</v>
      </c>
      <c r="T3504" t="s">
        <v>213</v>
      </c>
      <c r="W3504" t="s">
        <v>214</v>
      </c>
      <c r="X3504">
        <v>0</v>
      </c>
    </row>
    <row r="3505" spans="1:24" x14ac:dyDescent="0.25">
      <c r="A3505">
        <v>4621</v>
      </c>
      <c r="B3505" t="s">
        <v>8331</v>
      </c>
      <c r="C3505" t="s">
        <v>8332</v>
      </c>
      <c r="D3505" t="s">
        <v>343</v>
      </c>
      <c r="G3505" s="2">
        <v>32174</v>
      </c>
      <c r="H3505" s="2"/>
      <c r="J3505" t="s">
        <v>211</v>
      </c>
      <c r="K3505" t="s">
        <v>398</v>
      </c>
      <c r="L3505" t="s">
        <v>213</v>
      </c>
      <c r="M3505" t="s">
        <v>8333</v>
      </c>
      <c r="O3505">
        <v>0</v>
      </c>
      <c r="Q3505" s="2"/>
      <c r="S3505">
        <v>0</v>
      </c>
      <c r="T3505" t="s">
        <v>213</v>
      </c>
      <c r="W3505" t="s">
        <v>214</v>
      </c>
      <c r="X3505">
        <v>0</v>
      </c>
    </row>
    <row r="3506" spans="1:24" x14ac:dyDescent="0.25">
      <c r="A3506">
        <v>4622</v>
      </c>
      <c r="B3506" t="s">
        <v>8334</v>
      </c>
      <c r="C3506" t="s">
        <v>8335</v>
      </c>
      <c r="D3506" t="s">
        <v>914</v>
      </c>
      <c r="G3506" s="2">
        <v>32174</v>
      </c>
      <c r="H3506" s="2"/>
      <c r="J3506" t="s">
        <v>211</v>
      </c>
      <c r="K3506" t="s">
        <v>398</v>
      </c>
      <c r="L3506" t="s">
        <v>213</v>
      </c>
      <c r="M3506" t="s">
        <v>919</v>
      </c>
      <c r="O3506">
        <v>4621</v>
      </c>
      <c r="Q3506" s="2"/>
      <c r="S3506">
        <v>0</v>
      </c>
      <c r="T3506" t="s">
        <v>213</v>
      </c>
      <c r="W3506" t="s">
        <v>214</v>
      </c>
      <c r="X3506">
        <v>0</v>
      </c>
    </row>
    <row r="3507" spans="1:24" x14ac:dyDescent="0.25">
      <c r="A3507">
        <v>4547</v>
      </c>
      <c r="B3507" t="s">
        <v>8336</v>
      </c>
      <c r="C3507" t="s">
        <v>8337</v>
      </c>
      <c r="D3507" t="s">
        <v>343</v>
      </c>
      <c r="G3507" s="2">
        <v>37316</v>
      </c>
      <c r="H3507" s="2"/>
      <c r="I3507" t="s">
        <v>218</v>
      </c>
      <c r="J3507" t="s">
        <v>211</v>
      </c>
      <c r="K3507" t="s">
        <v>375</v>
      </c>
      <c r="L3507" t="s">
        <v>213</v>
      </c>
      <c r="M3507" t="s">
        <v>8338</v>
      </c>
      <c r="O3507">
        <v>0</v>
      </c>
      <c r="P3507" t="s">
        <v>8339</v>
      </c>
      <c r="Q3507" s="2"/>
      <c r="S3507">
        <v>0</v>
      </c>
      <c r="T3507" t="s">
        <v>213</v>
      </c>
      <c r="W3507" t="s">
        <v>214</v>
      </c>
      <c r="X3507">
        <v>0</v>
      </c>
    </row>
    <row r="3508" spans="1:24" x14ac:dyDescent="0.25">
      <c r="A3508">
        <v>4548</v>
      </c>
      <c r="B3508" t="s">
        <v>8340</v>
      </c>
      <c r="C3508" t="s">
        <v>8341</v>
      </c>
      <c r="D3508" t="s">
        <v>389</v>
      </c>
      <c r="E3508" t="s">
        <v>8342</v>
      </c>
      <c r="F3508" t="s">
        <v>8343</v>
      </c>
      <c r="G3508" s="2">
        <v>37561</v>
      </c>
      <c r="H3508" s="2"/>
      <c r="I3508" t="s">
        <v>226</v>
      </c>
      <c r="J3508" t="s">
        <v>211</v>
      </c>
      <c r="K3508" t="s">
        <v>375</v>
      </c>
      <c r="L3508" t="s">
        <v>213</v>
      </c>
      <c r="M3508" t="s">
        <v>8344</v>
      </c>
      <c r="O3508">
        <v>0</v>
      </c>
      <c r="P3508" t="s">
        <v>8339</v>
      </c>
      <c r="Q3508" s="2"/>
      <c r="R3508" t="s">
        <v>8341</v>
      </c>
      <c r="S3508">
        <v>0</v>
      </c>
      <c r="T3508" t="s">
        <v>213</v>
      </c>
      <c r="W3508" t="s">
        <v>214</v>
      </c>
      <c r="X3508">
        <v>0</v>
      </c>
    </row>
    <row r="3509" spans="1:24" x14ac:dyDescent="0.25">
      <c r="A3509">
        <v>4557</v>
      </c>
      <c r="B3509" t="s">
        <v>8345</v>
      </c>
      <c r="C3509" t="s">
        <v>8346</v>
      </c>
      <c r="D3509" t="s">
        <v>1722</v>
      </c>
      <c r="E3509" t="s">
        <v>8347</v>
      </c>
      <c r="F3509" t="s">
        <v>8348</v>
      </c>
      <c r="G3509" s="2">
        <v>35506</v>
      </c>
      <c r="H3509" s="2"/>
      <c r="J3509" t="s">
        <v>211</v>
      </c>
      <c r="K3509" t="s">
        <v>1724</v>
      </c>
      <c r="L3509" t="s">
        <v>213</v>
      </c>
      <c r="O3509">
        <v>4468</v>
      </c>
      <c r="Q3509" s="2"/>
      <c r="S3509">
        <v>0</v>
      </c>
      <c r="T3509" t="s">
        <v>213</v>
      </c>
      <c r="W3509" t="s">
        <v>455</v>
      </c>
      <c r="X3509">
        <v>0</v>
      </c>
    </row>
    <row r="3510" spans="1:24" x14ac:dyDescent="0.25">
      <c r="A3510">
        <v>4558</v>
      </c>
      <c r="B3510" t="s">
        <v>8349</v>
      </c>
      <c r="C3510" t="s">
        <v>8350</v>
      </c>
      <c r="D3510" t="s">
        <v>1722</v>
      </c>
      <c r="F3510" t="s">
        <v>8351</v>
      </c>
      <c r="G3510" s="2">
        <v>35506</v>
      </c>
      <c r="H3510" s="2"/>
      <c r="J3510" t="s">
        <v>211</v>
      </c>
      <c r="K3510" t="s">
        <v>1724</v>
      </c>
      <c r="L3510" t="s">
        <v>213</v>
      </c>
      <c r="O3510">
        <v>4551</v>
      </c>
      <c r="Q3510" s="2"/>
      <c r="S3510">
        <v>0</v>
      </c>
      <c r="T3510" t="s">
        <v>213</v>
      </c>
      <c r="W3510" t="s">
        <v>455</v>
      </c>
      <c r="X3510">
        <v>0</v>
      </c>
    </row>
    <row r="3511" spans="1:24" x14ac:dyDescent="0.25">
      <c r="A3511">
        <v>4517</v>
      </c>
      <c r="B3511" t="s">
        <v>8352</v>
      </c>
      <c r="C3511" t="s">
        <v>8353</v>
      </c>
      <c r="D3511" t="s">
        <v>241</v>
      </c>
      <c r="G3511" s="2">
        <v>41244</v>
      </c>
      <c r="H3511" s="2"/>
      <c r="I3511" t="s">
        <v>226</v>
      </c>
      <c r="J3511" t="s">
        <v>211</v>
      </c>
      <c r="K3511" t="s">
        <v>8354</v>
      </c>
      <c r="L3511" t="s">
        <v>213</v>
      </c>
      <c r="O3511">
        <v>0</v>
      </c>
      <c r="Q3511" s="2"/>
      <c r="S3511">
        <v>0</v>
      </c>
      <c r="T3511" t="s">
        <v>213</v>
      </c>
      <c r="W3511" t="s">
        <v>214</v>
      </c>
      <c r="X3511">
        <v>0</v>
      </c>
    </row>
    <row r="3512" spans="1:24" x14ac:dyDescent="0.25">
      <c r="A3512">
        <v>4518</v>
      </c>
      <c r="B3512" t="s">
        <v>8355</v>
      </c>
      <c r="C3512" t="s">
        <v>8356</v>
      </c>
      <c r="D3512" t="s">
        <v>251</v>
      </c>
      <c r="G3512" s="2">
        <v>41244</v>
      </c>
      <c r="H3512" s="2"/>
      <c r="I3512" t="s">
        <v>226</v>
      </c>
      <c r="J3512" t="s">
        <v>211</v>
      </c>
      <c r="K3512" t="s">
        <v>8354</v>
      </c>
      <c r="L3512" t="s">
        <v>213</v>
      </c>
      <c r="O3512">
        <v>0</v>
      </c>
      <c r="Q3512" s="2"/>
      <c r="S3512">
        <v>0</v>
      </c>
      <c r="T3512" t="s">
        <v>213</v>
      </c>
      <c r="W3512" t="s">
        <v>214</v>
      </c>
      <c r="X3512">
        <v>0</v>
      </c>
    </row>
    <row r="3513" spans="1:24" x14ac:dyDescent="0.25">
      <c r="A3513">
        <v>4519</v>
      </c>
      <c r="B3513" t="s">
        <v>8357</v>
      </c>
      <c r="C3513" t="s">
        <v>8358</v>
      </c>
      <c r="D3513" t="s">
        <v>245</v>
      </c>
      <c r="G3513" s="2">
        <v>40909</v>
      </c>
      <c r="H3513" s="2"/>
      <c r="I3513" t="s">
        <v>226</v>
      </c>
      <c r="J3513" t="s">
        <v>211</v>
      </c>
      <c r="K3513" t="s">
        <v>8354</v>
      </c>
      <c r="L3513" t="s">
        <v>213</v>
      </c>
      <c r="O3513">
        <v>6</v>
      </c>
      <c r="Q3513" s="2"/>
      <c r="S3513">
        <v>0</v>
      </c>
      <c r="T3513" t="s">
        <v>213</v>
      </c>
      <c r="W3513" t="s">
        <v>214</v>
      </c>
      <c r="X3513">
        <v>0</v>
      </c>
    </row>
    <row r="3514" spans="1:24" x14ac:dyDescent="0.25">
      <c r="A3514">
        <v>4520</v>
      </c>
      <c r="B3514" t="s">
        <v>8359</v>
      </c>
      <c r="C3514" t="s">
        <v>8360</v>
      </c>
      <c r="D3514" t="s">
        <v>256</v>
      </c>
      <c r="G3514" s="2">
        <v>41244</v>
      </c>
      <c r="H3514" s="2"/>
      <c r="I3514" t="s">
        <v>226</v>
      </c>
      <c r="J3514" t="s">
        <v>211</v>
      </c>
      <c r="K3514" t="s">
        <v>8354</v>
      </c>
      <c r="L3514" t="s">
        <v>213</v>
      </c>
      <c r="O3514">
        <v>0</v>
      </c>
      <c r="Q3514" s="2"/>
      <c r="S3514">
        <v>0</v>
      </c>
      <c r="T3514" t="s">
        <v>213</v>
      </c>
      <c r="W3514" t="s">
        <v>214</v>
      </c>
      <c r="X3514">
        <v>0</v>
      </c>
    </row>
    <row r="3515" spans="1:24" x14ac:dyDescent="0.25">
      <c r="A3515">
        <v>4521</v>
      </c>
      <c r="B3515" t="s">
        <v>8361</v>
      </c>
      <c r="C3515" t="s">
        <v>8362</v>
      </c>
      <c r="D3515" t="s">
        <v>241</v>
      </c>
      <c r="G3515" s="2">
        <v>37257</v>
      </c>
      <c r="H3515" s="2">
        <v>43131</v>
      </c>
      <c r="I3515" t="s">
        <v>226</v>
      </c>
      <c r="J3515" t="s">
        <v>211</v>
      </c>
      <c r="K3515" t="s">
        <v>8363</v>
      </c>
      <c r="L3515" t="s">
        <v>213</v>
      </c>
      <c r="M3515" t="s">
        <v>8364</v>
      </c>
      <c r="O3515">
        <v>0</v>
      </c>
      <c r="Q3515" s="2"/>
      <c r="S3515">
        <v>0</v>
      </c>
      <c r="T3515" t="s">
        <v>213</v>
      </c>
      <c r="W3515" t="s">
        <v>214</v>
      </c>
      <c r="X3515">
        <v>0</v>
      </c>
    </row>
    <row r="3516" spans="1:24" x14ac:dyDescent="0.25">
      <c r="A3516">
        <v>4522</v>
      </c>
      <c r="B3516" t="s">
        <v>8365</v>
      </c>
      <c r="C3516" t="s">
        <v>8366</v>
      </c>
      <c r="D3516" t="s">
        <v>251</v>
      </c>
      <c r="G3516" s="2">
        <v>40909</v>
      </c>
      <c r="H3516" s="2">
        <v>43131</v>
      </c>
      <c r="I3516" t="s">
        <v>226</v>
      </c>
      <c r="J3516" t="s">
        <v>211</v>
      </c>
      <c r="K3516" t="s">
        <v>8363</v>
      </c>
      <c r="L3516" t="s">
        <v>213</v>
      </c>
      <c r="O3516">
        <v>0</v>
      </c>
      <c r="Q3516" s="2"/>
      <c r="S3516">
        <v>0</v>
      </c>
      <c r="T3516" t="s">
        <v>213</v>
      </c>
      <c r="W3516" t="s">
        <v>214</v>
      </c>
      <c r="X3516">
        <v>0</v>
      </c>
    </row>
    <row r="3517" spans="1:24" x14ac:dyDescent="0.25">
      <c r="A3517">
        <v>4523</v>
      </c>
      <c r="B3517" t="s">
        <v>8367</v>
      </c>
      <c r="C3517" t="s">
        <v>8368</v>
      </c>
      <c r="D3517" t="s">
        <v>245</v>
      </c>
      <c r="G3517" s="2">
        <v>37257</v>
      </c>
      <c r="H3517" s="2">
        <v>43131</v>
      </c>
      <c r="I3517" t="s">
        <v>226</v>
      </c>
      <c r="J3517" t="s">
        <v>211</v>
      </c>
      <c r="K3517" t="s">
        <v>8363</v>
      </c>
      <c r="L3517" t="s">
        <v>213</v>
      </c>
      <c r="O3517">
        <v>6</v>
      </c>
      <c r="Q3517" s="2"/>
      <c r="S3517">
        <v>0</v>
      </c>
      <c r="T3517" t="s">
        <v>213</v>
      </c>
      <c r="W3517" t="s">
        <v>214</v>
      </c>
      <c r="X3517">
        <v>0</v>
      </c>
    </row>
    <row r="3518" spans="1:24" x14ac:dyDescent="0.25">
      <c r="A3518">
        <v>4524</v>
      </c>
      <c r="B3518" t="s">
        <v>8369</v>
      </c>
      <c r="C3518" t="s">
        <v>8370</v>
      </c>
      <c r="D3518" t="s">
        <v>256</v>
      </c>
      <c r="G3518" s="2">
        <v>40909</v>
      </c>
      <c r="H3518" s="2">
        <v>43131</v>
      </c>
      <c r="I3518" t="s">
        <v>226</v>
      </c>
      <c r="J3518" t="s">
        <v>211</v>
      </c>
      <c r="K3518" t="s">
        <v>8363</v>
      </c>
      <c r="L3518" t="s">
        <v>213</v>
      </c>
      <c r="O3518">
        <v>0</v>
      </c>
      <c r="Q3518" s="2"/>
      <c r="S3518">
        <v>0</v>
      </c>
      <c r="T3518" t="s">
        <v>213</v>
      </c>
      <c r="W3518" t="s">
        <v>214</v>
      </c>
      <c r="X3518">
        <v>0</v>
      </c>
    </row>
    <row r="3519" spans="1:24" x14ac:dyDescent="0.25">
      <c r="A3519">
        <v>4525</v>
      </c>
      <c r="B3519" t="s">
        <v>8371</v>
      </c>
      <c r="C3519" t="s">
        <v>8372</v>
      </c>
      <c r="D3519" t="s">
        <v>241</v>
      </c>
      <c r="G3519" s="2">
        <v>40909</v>
      </c>
      <c r="H3519" s="2">
        <v>43465</v>
      </c>
      <c r="I3519" t="s">
        <v>226</v>
      </c>
      <c r="J3519" t="s">
        <v>211</v>
      </c>
      <c r="K3519" t="s">
        <v>8373</v>
      </c>
      <c r="L3519" t="s">
        <v>213</v>
      </c>
      <c r="O3519">
        <v>0</v>
      </c>
      <c r="Q3519" s="2"/>
      <c r="S3519">
        <v>0</v>
      </c>
      <c r="T3519" t="s">
        <v>213</v>
      </c>
      <c r="W3519" t="s">
        <v>214</v>
      </c>
      <c r="X3519">
        <v>0</v>
      </c>
    </row>
    <row r="3520" spans="1:24" x14ac:dyDescent="0.25">
      <c r="A3520">
        <v>4526</v>
      </c>
      <c r="B3520" t="s">
        <v>8374</v>
      </c>
      <c r="C3520" t="s">
        <v>8375</v>
      </c>
      <c r="D3520" t="s">
        <v>251</v>
      </c>
      <c r="G3520" s="2">
        <v>40909</v>
      </c>
      <c r="H3520" s="2">
        <v>43465</v>
      </c>
      <c r="I3520" t="s">
        <v>226</v>
      </c>
      <c r="J3520" t="s">
        <v>211</v>
      </c>
      <c r="K3520" t="s">
        <v>8373</v>
      </c>
      <c r="L3520" t="s">
        <v>213</v>
      </c>
      <c r="O3520">
        <v>0</v>
      </c>
      <c r="Q3520" s="2"/>
      <c r="S3520">
        <v>0</v>
      </c>
      <c r="T3520" t="s">
        <v>213</v>
      </c>
      <c r="W3520" t="s">
        <v>214</v>
      </c>
      <c r="X3520">
        <v>0</v>
      </c>
    </row>
    <row r="3521" spans="1:24" x14ac:dyDescent="0.25">
      <c r="A3521">
        <v>4527</v>
      </c>
      <c r="B3521" t="s">
        <v>8376</v>
      </c>
      <c r="C3521" t="s">
        <v>8377</v>
      </c>
      <c r="D3521" t="s">
        <v>245</v>
      </c>
      <c r="G3521" s="2">
        <v>40909</v>
      </c>
      <c r="H3521" s="2">
        <v>43465</v>
      </c>
      <c r="I3521" t="s">
        <v>226</v>
      </c>
      <c r="J3521" t="s">
        <v>211</v>
      </c>
      <c r="K3521" t="s">
        <v>8373</v>
      </c>
      <c r="L3521" t="s">
        <v>213</v>
      </c>
      <c r="O3521">
        <v>6</v>
      </c>
      <c r="Q3521" s="2"/>
      <c r="S3521">
        <v>0</v>
      </c>
      <c r="T3521" t="s">
        <v>213</v>
      </c>
      <c r="W3521" t="s">
        <v>214</v>
      </c>
      <c r="X3521">
        <v>0</v>
      </c>
    </row>
    <row r="3522" spans="1:24" x14ac:dyDescent="0.25">
      <c r="A3522">
        <v>4528</v>
      </c>
      <c r="B3522" t="s">
        <v>8378</v>
      </c>
      <c r="C3522" t="s">
        <v>8379</v>
      </c>
      <c r="D3522" t="s">
        <v>256</v>
      </c>
      <c r="G3522" s="2">
        <v>40909</v>
      </c>
      <c r="H3522" s="2">
        <v>43465</v>
      </c>
      <c r="I3522" t="s">
        <v>226</v>
      </c>
      <c r="J3522" t="s">
        <v>211</v>
      </c>
      <c r="K3522" t="s">
        <v>8373</v>
      </c>
      <c r="L3522" t="s">
        <v>213</v>
      </c>
      <c r="O3522">
        <v>0</v>
      </c>
      <c r="Q3522" s="2"/>
      <c r="S3522">
        <v>0</v>
      </c>
      <c r="T3522" t="s">
        <v>213</v>
      </c>
      <c r="W3522" t="s">
        <v>214</v>
      </c>
      <c r="X3522">
        <v>0</v>
      </c>
    </row>
    <row r="3523" spans="1:24" x14ac:dyDescent="0.25">
      <c r="A3523">
        <v>4559</v>
      </c>
      <c r="B3523" t="s">
        <v>8380</v>
      </c>
      <c r="C3523" t="s">
        <v>8381</v>
      </c>
      <c r="D3523" t="s">
        <v>6406</v>
      </c>
      <c r="F3523" t="s">
        <v>8382</v>
      </c>
      <c r="G3523" s="2">
        <v>41061</v>
      </c>
      <c r="H3523" s="2"/>
      <c r="J3523" t="s">
        <v>211</v>
      </c>
      <c r="K3523" t="s">
        <v>968</v>
      </c>
      <c r="L3523" t="s">
        <v>213</v>
      </c>
      <c r="O3523">
        <v>3499</v>
      </c>
      <c r="Q3523" s="2"/>
      <c r="S3523">
        <v>4560</v>
      </c>
      <c r="T3523" t="s">
        <v>213</v>
      </c>
      <c r="W3523" t="s">
        <v>8383</v>
      </c>
      <c r="X3523">
        <v>0</v>
      </c>
    </row>
    <row r="3524" spans="1:24" x14ac:dyDescent="0.25">
      <c r="A3524">
        <v>4560</v>
      </c>
      <c r="B3524" t="s">
        <v>8384</v>
      </c>
      <c r="C3524" t="s">
        <v>8385</v>
      </c>
      <c r="D3524" t="s">
        <v>343</v>
      </c>
      <c r="E3524" t="s">
        <v>8386</v>
      </c>
      <c r="G3524" s="2">
        <v>35431</v>
      </c>
      <c r="H3524" s="2"/>
      <c r="J3524" t="s">
        <v>211</v>
      </c>
      <c r="K3524" t="s">
        <v>6335</v>
      </c>
      <c r="L3524" t="s">
        <v>213</v>
      </c>
      <c r="M3524" t="s">
        <v>8387</v>
      </c>
      <c r="O3524">
        <v>0</v>
      </c>
      <c r="Q3524" s="2"/>
      <c r="S3524">
        <v>0</v>
      </c>
      <c r="T3524" t="s">
        <v>213</v>
      </c>
      <c r="W3524" t="s">
        <v>8383</v>
      </c>
      <c r="X3524">
        <v>0</v>
      </c>
    </row>
    <row r="3525" spans="1:24" x14ac:dyDescent="0.25">
      <c r="A3525">
        <v>4565</v>
      </c>
      <c r="B3525" t="s">
        <v>8388</v>
      </c>
      <c r="C3525" t="s">
        <v>8389</v>
      </c>
      <c r="D3525" t="s">
        <v>245</v>
      </c>
      <c r="G3525" s="2">
        <v>42217</v>
      </c>
      <c r="H3525" s="2">
        <v>43008</v>
      </c>
      <c r="I3525" t="s">
        <v>226</v>
      </c>
      <c r="J3525" t="s">
        <v>211</v>
      </c>
      <c r="K3525" t="s">
        <v>8390</v>
      </c>
      <c r="L3525" t="s">
        <v>213</v>
      </c>
      <c r="O3525">
        <v>2629</v>
      </c>
      <c r="Q3525" s="2"/>
      <c r="S3525">
        <v>0</v>
      </c>
      <c r="T3525" t="s">
        <v>213</v>
      </c>
      <c r="W3525" t="s">
        <v>455</v>
      </c>
      <c r="X3525">
        <v>0</v>
      </c>
    </row>
    <row r="3526" spans="1:24" x14ac:dyDescent="0.25">
      <c r="A3526">
        <v>4566</v>
      </c>
      <c r="B3526" t="s">
        <v>8391</v>
      </c>
      <c r="C3526" t="s">
        <v>8392</v>
      </c>
      <c r="D3526" t="s">
        <v>256</v>
      </c>
      <c r="G3526" s="2">
        <v>42217</v>
      </c>
      <c r="H3526" s="2">
        <v>43008</v>
      </c>
      <c r="I3526" t="s">
        <v>226</v>
      </c>
      <c r="J3526" t="s">
        <v>211</v>
      </c>
      <c r="K3526" t="s">
        <v>8390</v>
      </c>
      <c r="L3526" t="s">
        <v>213</v>
      </c>
      <c r="O3526">
        <v>0</v>
      </c>
      <c r="Q3526" s="2"/>
      <c r="S3526">
        <v>0</v>
      </c>
      <c r="T3526" t="s">
        <v>213</v>
      </c>
      <c r="W3526" t="s">
        <v>455</v>
      </c>
      <c r="X3526">
        <v>0</v>
      </c>
    </row>
    <row r="3527" spans="1:24" x14ac:dyDescent="0.25">
      <c r="A3527">
        <v>4567</v>
      </c>
      <c r="B3527" t="s">
        <v>8393</v>
      </c>
      <c r="C3527" t="s">
        <v>8394</v>
      </c>
      <c r="D3527" t="s">
        <v>251</v>
      </c>
      <c r="G3527" s="2">
        <v>42217</v>
      </c>
      <c r="H3527" s="2">
        <v>43008</v>
      </c>
      <c r="I3527" t="s">
        <v>226</v>
      </c>
      <c r="J3527" t="s">
        <v>211</v>
      </c>
      <c r="K3527" t="s">
        <v>8390</v>
      </c>
      <c r="L3527" t="s">
        <v>213</v>
      </c>
      <c r="O3527">
        <v>0</v>
      </c>
      <c r="Q3527" s="2"/>
      <c r="S3527">
        <v>0</v>
      </c>
      <c r="T3527" t="s">
        <v>213</v>
      </c>
      <c r="W3527" t="s">
        <v>455</v>
      </c>
      <c r="X3527">
        <v>0</v>
      </c>
    </row>
    <row r="3528" spans="1:24" x14ac:dyDescent="0.25">
      <c r="A3528">
        <v>4568</v>
      </c>
      <c r="B3528" t="s">
        <v>8395</v>
      </c>
      <c r="C3528" t="s">
        <v>8396</v>
      </c>
      <c r="D3528" t="s">
        <v>241</v>
      </c>
      <c r="G3528" s="2">
        <v>42217</v>
      </c>
      <c r="H3528" s="2">
        <v>43008</v>
      </c>
      <c r="I3528" t="s">
        <v>226</v>
      </c>
      <c r="J3528" t="s">
        <v>211</v>
      </c>
      <c r="K3528" t="s">
        <v>8390</v>
      </c>
      <c r="L3528" t="s">
        <v>213</v>
      </c>
      <c r="O3528">
        <v>0</v>
      </c>
      <c r="P3528" t="s">
        <v>5494</v>
      </c>
      <c r="Q3528" s="2"/>
      <c r="S3528">
        <v>0</v>
      </c>
      <c r="T3528" t="s">
        <v>213</v>
      </c>
      <c r="W3528" t="s">
        <v>455</v>
      </c>
      <c r="X3528">
        <v>0</v>
      </c>
    </row>
    <row r="3529" spans="1:24" x14ac:dyDescent="0.25">
      <c r="A3529">
        <v>4685</v>
      </c>
      <c r="B3529" t="s">
        <v>8397</v>
      </c>
      <c r="C3529" t="s">
        <v>8398</v>
      </c>
      <c r="D3529" t="s">
        <v>210</v>
      </c>
      <c r="G3529" s="2">
        <v>42263</v>
      </c>
      <c r="H3529" s="2">
        <v>43251</v>
      </c>
      <c r="J3529" t="s">
        <v>211</v>
      </c>
      <c r="K3529" t="s">
        <v>8399</v>
      </c>
      <c r="L3529" t="s">
        <v>213</v>
      </c>
      <c r="O3529">
        <v>0</v>
      </c>
      <c r="Q3529" s="2"/>
      <c r="S3529">
        <v>0</v>
      </c>
      <c r="T3529" t="s">
        <v>213</v>
      </c>
      <c r="W3529" t="s">
        <v>214</v>
      </c>
      <c r="X3529">
        <v>0</v>
      </c>
    </row>
    <row r="3530" spans="1:24" x14ac:dyDescent="0.25">
      <c r="A3530">
        <v>4686</v>
      </c>
      <c r="B3530" t="s">
        <v>8400</v>
      </c>
      <c r="C3530" t="s">
        <v>8401</v>
      </c>
      <c r="D3530" t="s">
        <v>248</v>
      </c>
      <c r="G3530" s="2">
        <v>42263</v>
      </c>
      <c r="H3530" s="2">
        <v>43251</v>
      </c>
      <c r="I3530" t="s">
        <v>226</v>
      </c>
      <c r="J3530" t="s">
        <v>211</v>
      </c>
      <c r="K3530" t="s">
        <v>8399</v>
      </c>
      <c r="L3530" t="s">
        <v>213</v>
      </c>
      <c r="O3530">
        <v>0</v>
      </c>
      <c r="Q3530" s="2"/>
      <c r="S3530">
        <v>0</v>
      </c>
      <c r="T3530" t="s">
        <v>213</v>
      </c>
      <c r="W3530" t="s">
        <v>214</v>
      </c>
      <c r="X3530">
        <v>0</v>
      </c>
    </row>
    <row r="3531" spans="1:24" x14ac:dyDescent="0.25">
      <c r="A3531">
        <v>4687</v>
      </c>
      <c r="B3531" t="s">
        <v>8402</v>
      </c>
      <c r="C3531" t="s">
        <v>8403</v>
      </c>
      <c r="D3531" t="s">
        <v>251</v>
      </c>
      <c r="G3531" s="2">
        <v>42263</v>
      </c>
      <c r="H3531" s="2">
        <v>43251</v>
      </c>
      <c r="I3531" t="s">
        <v>226</v>
      </c>
      <c r="J3531" t="s">
        <v>211</v>
      </c>
      <c r="K3531" t="s">
        <v>8399</v>
      </c>
      <c r="L3531" t="s">
        <v>213</v>
      </c>
      <c r="O3531">
        <v>0</v>
      </c>
      <c r="Q3531" s="2"/>
      <c r="S3531">
        <v>0</v>
      </c>
      <c r="T3531" t="s">
        <v>213</v>
      </c>
      <c r="W3531" t="s">
        <v>214</v>
      </c>
      <c r="X3531">
        <v>0</v>
      </c>
    </row>
    <row r="3532" spans="1:24" x14ac:dyDescent="0.25">
      <c r="A3532">
        <v>4688</v>
      </c>
      <c r="B3532" t="s">
        <v>8404</v>
      </c>
      <c r="C3532" t="s">
        <v>8405</v>
      </c>
      <c r="D3532" t="s">
        <v>256</v>
      </c>
      <c r="G3532" s="2">
        <v>42263</v>
      </c>
      <c r="H3532" s="2">
        <v>43251</v>
      </c>
      <c r="I3532" t="s">
        <v>226</v>
      </c>
      <c r="J3532" t="s">
        <v>211</v>
      </c>
      <c r="K3532" t="s">
        <v>8399</v>
      </c>
      <c r="L3532" t="s">
        <v>213</v>
      </c>
      <c r="O3532">
        <v>0</v>
      </c>
      <c r="Q3532" s="2"/>
      <c r="S3532">
        <v>0</v>
      </c>
      <c r="T3532" t="s">
        <v>213</v>
      </c>
      <c r="W3532" t="s">
        <v>214</v>
      </c>
      <c r="X3532">
        <v>0</v>
      </c>
    </row>
    <row r="3533" spans="1:24" x14ac:dyDescent="0.25">
      <c r="A3533">
        <v>4689</v>
      </c>
      <c r="B3533" t="s">
        <v>8406</v>
      </c>
      <c r="C3533" t="s">
        <v>8407</v>
      </c>
      <c r="D3533" t="s">
        <v>2509</v>
      </c>
      <c r="F3533" t="s">
        <v>2512</v>
      </c>
      <c r="G3533" s="2">
        <v>42263</v>
      </c>
      <c r="H3533" s="2">
        <v>43251</v>
      </c>
      <c r="J3533" t="s">
        <v>211</v>
      </c>
      <c r="K3533" t="s">
        <v>8399</v>
      </c>
      <c r="L3533" t="s">
        <v>900</v>
      </c>
      <c r="O3533">
        <v>0</v>
      </c>
      <c r="Q3533" s="2"/>
      <c r="S3533">
        <v>0</v>
      </c>
      <c r="T3533" t="s">
        <v>213</v>
      </c>
      <c r="W3533" t="s">
        <v>214</v>
      </c>
      <c r="X3533">
        <v>0</v>
      </c>
    </row>
    <row r="3534" spans="1:24" x14ac:dyDescent="0.25">
      <c r="A3534">
        <v>4690</v>
      </c>
      <c r="B3534" t="s">
        <v>8408</v>
      </c>
      <c r="C3534" t="s">
        <v>8409</v>
      </c>
      <c r="D3534" t="s">
        <v>232</v>
      </c>
      <c r="F3534" t="s">
        <v>8410</v>
      </c>
      <c r="G3534" s="2">
        <v>41109</v>
      </c>
      <c r="H3534" s="2">
        <v>43251</v>
      </c>
      <c r="I3534" t="s">
        <v>226</v>
      </c>
      <c r="J3534" t="s">
        <v>211</v>
      </c>
      <c r="K3534" t="s">
        <v>8399</v>
      </c>
      <c r="L3534" t="s">
        <v>213</v>
      </c>
      <c r="O3534">
        <v>0</v>
      </c>
      <c r="Q3534" s="2"/>
      <c r="S3534">
        <v>0</v>
      </c>
      <c r="T3534" t="s">
        <v>213</v>
      </c>
      <c r="W3534" t="s">
        <v>214</v>
      </c>
      <c r="X3534">
        <v>0</v>
      </c>
    </row>
    <row r="3535" spans="1:24" x14ac:dyDescent="0.25">
      <c r="A3535">
        <v>4691</v>
      </c>
      <c r="B3535" t="s">
        <v>8411</v>
      </c>
      <c r="C3535" t="s">
        <v>8412</v>
      </c>
      <c r="D3535" t="s">
        <v>241</v>
      </c>
      <c r="G3535" s="2">
        <v>41109</v>
      </c>
      <c r="H3535" s="2">
        <v>43251</v>
      </c>
      <c r="I3535" t="s">
        <v>226</v>
      </c>
      <c r="J3535" t="s">
        <v>211</v>
      </c>
      <c r="K3535" t="s">
        <v>8399</v>
      </c>
      <c r="L3535" t="s">
        <v>213</v>
      </c>
      <c r="O3535">
        <v>0</v>
      </c>
      <c r="Q3535" s="2"/>
      <c r="S3535">
        <v>0</v>
      </c>
      <c r="T3535" t="s">
        <v>213</v>
      </c>
      <c r="W3535" t="s">
        <v>214</v>
      </c>
      <c r="X3535">
        <v>0</v>
      </c>
    </row>
    <row r="3536" spans="1:24" x14ac:dyDescent="0.25">
      <c r="A3536">
        <v>4692</v>
      </c>
      <c r="B3536" t="s">
        <v>8413</v>
      </c>
      <c r="C3536" t="s">
        <v>8414</v>
      </c>
      <c r="D3536" t="s">
        <v>633</v>
      </c>
      <c r="G3536" s="2">
        <v>41109</v>
      </c>
      <c r="H3536" s="2">
        <v>43251</v>
      </c>
      <c r="I3536" t="s">
        <v>218</v>
      </c>
      <c r="J3536" t="s">
        <v>211</v>
      </c>
      <c r="K3536" t="s">
        <v>8399</v>
      </c>
      <c r="L3536" t="s">
        <v>213</v>
      </c>
      <c r="O3536">
        <v>0</v>
      </c>
      <c r="Q3536" s="2"/>
      <c r="S3536">
        <v>0</v>
      </c>
      <c r="T3536" t="s">
        <v>213</v>
      </c>
      <c r="W3536" t="s">
        <v>214</v>
      </c>
      <c r="X3536">
        <v>0</v>
      </c>
    </row>
    <row r="3537" spans="1:24" x14ac:dyDescent="0.25">
      <c r="A3537">
        <v>4693</v>
      </c>
      <c r="B3537" t="s">
        <v>8415</v>
      </c>
      <c r="C3537" t="s">
        <v>8416</v>
      </c>
      <c r="D3537" t="s">
        <v>333</v>
      </c>
      <c r="G3537" s="2">
        <v>41109</v>
      </c>
      <c r="H3537" s="2">
        <v>43251</v>
      </c>
      <c r="I3537" t="s">
        <v>226</v>
      </c>
      <c r="J3537" t="s">
        <v>211</v>
      </c>
      <c r="K3537" t="s">
        <v>8399</v>
      </c>
      <c r="L3537" t="s">
        <v>213</v>
      </c>
      <c r="O3537">
        <v>0</v>
      </c>
      <c r="Q3537" s="2"/>
      <c r="S3537">
        <v>0</v>
      </c>
      <c r="T3537" t="s">
        <v>213</v>
      </c>
      <c r="W3537" t="s">
        <v>214</v>
      </c>
      <c r="X3537">
        <v>0</v>
      </c>
    </row>
    <row r="3538" spans="1:24" x14ac:dyDescent="0.25">
      <c r="A3538">
        <v>4694</v>
      </c>
      <c r="B3538" t="s">
        <v>8417</v>
      </c>
      <c r="C3538" t="s">
        <v>8418</v>
      </c>
      <c r="D3538" t="s">
        <v>338</v>
      </c>
      <c r="G3538" s="2">
        <v>41109</v>
      </c>
      <c r="H3538" s="2">
        <v>43251</v>
      </c>
      <c r="I3538" t="s">
        <v>226</v>
      </c>
      <c r="J3538" t="s">
        <v>211</v>
      </c>
      <c r="K3538" t="s">
        <v>8399</v>
      </c>
      <c r="L3538" t="s">
        <v>213</v>
      </c>
      <c r="O3538">
        <v>0</v>
      </c>
      <c r="Q3538" s="2"/>
      <c r="S3538">
        <v>0</v>
      </c>
      <c r="T3538" t="s">
        <v>213</v>
      </c>
      <c r="W3538" t="s">
        <v>214</v>
      </c>
      <c r="X3538">
        <v>0</v>
      </c>
    </row>
    <row r="3539" spans="1:24" x14ac:dyDescent="0.25">
      <c r="A3539">
        <v>4695</v>
      </c>
      <c r="B3539" t="s">
        <v>8419</v>
      </c>
      <c r="C3539" t="s">
        <v>8420</v>
      </c>
      <c r="D3539" t="s">
        <v>222</v>
      </c>
      <c r="G3539" s="2">
        <v>42263</v>
      </c>
      <c r="H3539" s="2">
        <v>43251</v>
      </c>
      <c r="I3539" t="s">
        <v>218</v>
      </c>
      <c r="J3539" t="s">
        <v>211</v>
      </c>
      <c r="K3539" t="s">
        <v>8399</v>
      </c>
      <c r="L3539" t="s">
        <v>213</v>
      </c>
      <c r="O3539">
        <v>0</v>
      </c>
      <c r="Q3539" s="2"/>
      <c r="S3539">
        <v>0</v>
      </c>
      <c r="T3539" t="s">
        <v>213</v>
      </c>
      <c r="W3539" t="s">
        <v>214</v>
      </c>
      <c r="X3539">
        <v>0</v>
      </c>
    </row>
    <row r="3540" spans="1:24" x14ac:dyDescent="0.25">
      <c r="A3540">
        <v>4696</v>
      </c>
      <c r="B3540" t="s">
        <v>8421</v>
      </c>
      <c r="C3540" t="s">
        <v>8422</v>
      </c>
      <c r="D3540" t="s">
        <v>225</v>
      </c>
      <c r="F3540" t="s">
        <v>424</v>
      </c>
      <c r="G3540" s="2">
        <v>41109</v>
      </c>
      <c r="H3540" s="2">
        <v>43251</v>
      </c>
      <c r="I3540" t="s">
        <v>226</v>
      </c>
      <c r="J3540" t="s">
        <v>211</v>
      </c>
      <c r="K3540" t="s">
        <v>8399</v>
      </c>
      <c r="L3540" t="s">
        <v>213</v>
      </c>
      <c r="O3540">
        <v>38</v>
      </c>
      <c r="Q3540" s="2"/>
      <c r="S3540">
        <v>0</v>
      </c>
      <c r="T3540" t="s">
        <v>213</v>
      </c>
      <c r="W3540" t="s">
        <v>214</v>
      </c>
      <c r="X3540">
        <v>0</v>
      </c>
    </row>
    <row r="3541" spans="1:24" x14ac:dyDescent="0.25">
      <c r="A3541">
        <v>4697</v>
      </c>
      <c r="B3541" t="s">
        <v>8423</v>
      </c>
      <c r="C3541" t="s">
        <v>8424</v>
      </c>
      <c r="D3541" t="s">
        <v>229</v>
      </c>
      <c r="G3541" s="2">
        <v>42263</v>
      </c>
      <c r="H3541" s="2">
        <v>43251</v>
      </c>
      <c r="I3541" t="s">
        <v>226</v>
      </c>
      <c r="J3541" t="s">
        <v>211</v>
      </c>
      <c r="K3541" t="s">
        <v>8399</v>
      </c>
      <c r="L3541" t="s">
        <v>213</v>
      </c>
      <c r="O3541">
        <v>0</v>
      </c>
      <c r="Q3541" s="2"/>
      <c r="S3541">
        <v>0</v>
      </c>
      <c r="T3541" t="s">
        <v>213</v>
      </c>
      <c r="W3541" t="s">
        <v>214</v>
      </c>
      <c r="X3541">
        <v>0</v>
      </c>
    </row>
    <row r="3542" spans="1:24" x14ac:dyDescent="0.25">
      <c r="A3542">
        <v>4698</v>
      </c>
      <c r="B3542" t="s">
        <v>8425</v>
      </c>
      <c r="C3542" t="s">
        <v>8426</v>
      </c>
      <c r="D3542" t="s">
        <v>235</v>
      </c>
      <c r="G3542" s="2">
        <v>42263</v>
      </c>
      <c r="H3542" s="2">
        <v>43251</v>
      </c>
      <c r="I3542" t="s">
        <v>218</v>
      </c>
      <c r="J3542" t="s">
        <v>211</v>
      </c>
      <c r="K3542" t="s">
        <v>8399</v>
      </c>
      <c r="L3542" t="s">
        <v>213</v>
      </c>
      <c r="O3542">
        <v>0</v>
      </c>
      <c r="Q3542" s="2"/>
      <c r="S3542">
        <v>0</v>
      </c>
      <c r="T3542" t="s">
        <v>213</v>
      </c>
      <c r="W3542" t="s">
        <v>214</v>
      </c>
      <c r="X3542">
        <v>0</v>
      </c>
    </row>
    <row r="3543" spans="1:24" x14ac:dyDescent="0.25">
      <c r="A3543">
        <v>4699</v>
      </c>
      <c r="B3543" t="s">
        <v>8427</v>
      </c>
      <c r="C3543" t="s">
        <v>8428</v>
      </c>
      <c r="D3543" t="s">
        <v>238</v>
      </c>
      <c r="G3543" s="2">
        <v>41109</v>
      </c>
      <c r="H3543" s="2">
        <v>43251</v>
      </c>
      <c r="I3543" t="s">
        <v>218</v>
      </c>
      <c r="J3543" t="s">
        <v>211</v>
      </c>
      <c r="K3543" t="s">
        <v>8399</v>
      </c>
      <c r="L3543" t="s">
        <v>213</v>
      </c>
      <c r="O3543">
        <v>8</v>
      </c>
      <c r="Q3543" s="2"/>
      <c r="S3543">
        <v>0</v>
      </c>
      <c r="T3543" t="s">
        <v>213</v>
      </c>
      <c r="W3543" t="s">
        <v>214</v>
      </c>
      <c r="X3543">
        <v>0</v>
      </c>
    </row>
    <row r="3544" spans="1:24" x14ac:dyDescent="0.25">
      <c r="A3544">
        <v>4700</v>
      </c>
      <c r="B3544" t="s">
        <v>8429</v>
      </c>
      <c r="C3544" t="s">
        <v>8430</v>
      </c>
      <c r="D3544" t="s">
        <v>356</v>
      </c>
      <c r="G3544" s="2">
        <v>41109</v>
      </c>
      <c r="H3544" s="2">
        <v>43251</v>
      </c>
      <c r="I3544" t="s">
        <v>218</v>
      </c>
      <c r="J3544" t="s">
        <v>211</v>
      </c>
      <c r="K3544" t="s">
        <v>8399</v>
      </c>
      <c r="L3544" t="s">
        <v>213</v>
      </c>
      <c r="O3544">
        <v>1044</v>
      </c>
      <c r="Q3544" s="2"/>
      <c r="S3544">
        <v>0</v>
      </c>
      <c r="T3544" t="s">
        <v>213</v>
      </c>
      <c r="W3544" t="s">
        <v>214</v>
      </c>
      <c r="X3544">
        <v>0</v>
      </c>
    </row>
    <row r="3545" spans="1:24" x14ac:dyDescent="0.25">
      <c r="A3545">
        <v>4701</v>
      </c>
      <c r="B3545" t="s">
        <v>8431</v>
      </c>
      <c r="C3545" t="s">
        <v>8432</v>
      </c>
      <c r="D3545" t="s">
        <v>630</v>
      </c>
      <c r="G3545" s="2">
        <v>42263</v>
      </c>
      <c r="H3545" s="2">
        <v>43251</v>
      </c>
      <c r="I3545" t="s">
        <v>218</v>
      </c>
      <c r="J3545" t="s">
        <v>211</v>
      </c>
      <c r="K3545" t="s">
        <v>8399</v>
      </c>
      <c r="L3545" t="s">
        <v>213</v>
      </c>
      <c r="O3545">
        <v>0</v>
      </c>
      <c r="Q3545" s="2"/>
      <c r="S3545">
        <v>0</v>
      </c>
      <c r="T3545" t="s">
        <v>213</v>
      </c>
      <c r="W3545" t="s">
        <v>214</v>
      </c>
      <c r="X3545">
        <v>0</v>
      </c>
    </row>
    <row r="3546" spans="1:24" x14ac:dyDescent="0.25">
      <c r="A3546">
        <v>4702</v>
      </c>
      <c r="B3546" t="s">
        <v>8433</v>
      </c>
      <c r="C3546" t="s">
        <v>8434</v>
      </c>
      <c r="D3546" t="s">
        <v>294</v>
      </c>
      <c r="G3546" s="2">
        <v>42263</v>
      </c>
      <c r="H3546" s="2">
        <v>43251</v>
      </c>
      <c r="I3546" t="s">
        <v>226</v>
      </c>
      <c r="J3546" t="s">
        <v>211</v>
      </c>
      <c r="K3546" t="s">
        <v>8399</v>
      </c>
      <c r="L3546" t="s">
        <v>213</v>
      </c>
      <c r="O3546">
        <v>0</v>
      </c>
      <c r="Q3546" s="2"/>
      <c r="S3546">
        <v>0</v>
      </c>
      <c r="T3546" t="s">
        <v>213</v>
      </c>
      <c r="W3546" t="s">
        <v>214</v>
      </c>
      <c r="X3546">
        <v>0</v>
      </c>
    </row>
    <row r="3547" spans="1:24" x14ac:dyDescent="0.25">
      <c r="A3547">
        <v>4703</v>
      </c>
      <c r="B3547" t="s">
        <v>8435</v>
      </c>
      <c r="C3547" t="s">
        <v>8436</v>
      </c>
      <c r="D3547" t="s">
        <v>314</v>
      </c>
      <c r="G3547" s="2">
        <v>41109</v>
      </c>
      <c r="H3547" s="2">
        <v>43251</v>
      </c>
      <c r="I3547" t="s">
        <v>226</v>
      </c>
      <c r="J3547" t="s">
        <v>211</v>
      </c>
      <c r="K3547" t="s">
        <v>8399</v>
      </c>
      <c r="L3547" t="s">
        <v>213</v>
      </c>
      <c r="O3547">
        <v>11</v>
      </c>
      <c r="Q3547" s="2"/>
      <c r="S3547">
        <v>0</v>
      </c>
      <c r="T3547" t="s">
        <v>213</v>
      </c>
      <c r="W3547" t="s">
        <v>214</v>
      </c>
      <c r="X3547">
        <v>0</v>
      </c>
    </row>
    <row r="3548" spans="1:24" x14ac:dyDescent="0.25">
      <c r="A3548">
        <v>4704</v>
      </c>
      <c r="B3548" t="s">
        <v>8437</v>
      </c>
      <c r="C3548" t="s">
        <v>8438</v>
      </c>
      <c r="D3548" t="s">
        <v>303</v>
      </c>
      <c r="G3548" s="2">
        <v>42263</v>
      </c>
      <c r="H3548" s="2">
        <v>43251</v>
      </c>
      <c r="I3548" t="s">
        <v>226</v>
      </c>
      <c r="J3548" t="s">
        <v>211</v>
      </c>
      <c r="K3548" t="s">
        <v>8399</v>
      </c>
      <c r="L3548" t="s">
        <v>213</v>
      </c>
      <c r="O3548">
        <v>0</v>
      </c>
      <c r="Q3548" s="2"/>
      <c r="S3548">
        <v>0</v>
      </c>
      <c r="T3548" t="s">
        <v>213</v>
      </c>
      <c r="W3548" t="s">
        <v>214</v>
      </c>
      <c r="X3548">
        <v>0</v>
      </c>
    </row>
    <row r="3549" spans="1:24" x14ac:dyDescent="0.25">
      <c r="A3549">
        <v>4705</v>
      </c>
      <c r="B3549" t="s">
        <v>8439</v>
      </c>
      <c r="C3549" t="s">
        <v>8440</v>
      </c>
      <c r="D3549" t="s">
        <v>656</v>
      </c>
      <c r="G3549" s="2">
        <v>42263</v>
      </c>
      <c r="H3549" s="2">
        <v>43251</v>
      </c>
      <c r="I3549" t="s">
        <v>226</v>
      </c>
      <c r="J3549" t="s">
        <v>211</v>
      </c>
      <c r="K3549" t="s">
        <v>8399</v>
      </c>
      <c r="L3549" t="s">
        <v>213</v>
      </c>
      <c r="O3549">
        <v>0</v>
      </c>
      <c r="Q3549" s="2"/>
      <c r="S3549">
        <v>0</v>
      </c>
      <c r="T3549" t="s">
        <v>213</v>
      </c>
      <c r="W3549" t="s">
        <v>214</v>
      </c>
      <c r="X3549">
        <v>0</v>
      </c>
    </row>
    <row r="3550" spans="1:24" x14ac:dyDescent="0.25">
      <c r="A3550">
        <v>4706</v>
      </c>
      <c r="B3550" t="s">
        <v>8441</v>
      </c>
      <c r="C3550" t="s">
        <v>8442</v>
      </c>
      <c r="D3550" t="s">
        <v>297</v>
      </c>
      <c r="G3550" s="2">
        <v>42263</v>
      </c>
      <c r="H3550" s="2">
        <v>43251</v>
      </c>
      <c r="I3550" t="s">
        <v>226</v>
      </c>
      <c r="J3550" t="s">
        <v>211</v>
      </c>
      <c r="K3550" t="s">
        <v>8399</v>
      </c>
      <c r="L3550" t="s">
        <v>213</v>
      </c>
      <c r="O3550">
        <v>0</v>
      </c>
      <c r="Q3550" s="2"/>
      <c r="S3550">
        <v>0</v>
      </c>
      <c r="T3550" t="s">
        <v>213</v>
      </c>
      <c r="W3550" t="s">
        <v>214</v>
      </c>
      <c r="X3550">
        <v>0</v>
      </c>
    </row>
    <row r="3551" spans="1:24" x14ac:dyDescent="0.25">
      <c r="A3551">
        <v>4707</v>
      </c>
      <c r="B3551" t="s">
        <v>8443</v>
      </c>
      <c r="C3551" t="s">
        <v>8444</v>
      </c>
      <c r="D3551" t="s">
        <v>311</v>
      </c>
      <c r="G3551" s="2">
        <v>41109</v>
      </c>
      <c r="H3551" s="2">
        <v>43251</v>
      </c>
      <c r="I3551" t="s">
        <v>226</v>
      </c>
      <c r="J3551" t="s">
        <v>211</v>
      </c>
      <c r="K3551" t="s">
        <v>8399</v>
      </c>
      <c r="L3551" t="s">
        <v>213</v>
      </c>
      <c r="O3551">
        <v>1514</v>
      </c>
      <c r="Q3551" s="2"/>
      <c r="S3551">
        <v>0</v>
      </c>
      <c r="T3551" t="s">
        <v>213</v>
      </c>
      <c r="W3551" t="s">
        <v>214</v>
      </c>
      <c r="X3551">
        <v>0</v>
      </c>
    </row>
    <row r="3552" spans="1:24" x14ac:dyDescent="0.25">
      <c r="A3552">
        <v>4708</v>
      </c>
      <c r="B3552" t="s">
        <v>8445</v>
      </c>
      <c r="C3552" t="s">
        <v>8446</v>
      </c>
      <c r="D3552" t="s">
        <v>245</v>
      </c>
      <c r="G3552" s="2">
        <v>41109</v>
      </c>
      <c r="H3552" s="2">
        <v>43251</v>
      </c>
      <c r="I3552" t="s">
        <v>226</v>
      </c>
      <c r="J3552" t="s">
        <v>211</v>
      </c>
      <c r="K3552" t="s">
        <v>8399</v>
      </c>
      <c r="L3552" t="s">
        <v>213</v>
      </c>
      <c r="O3552">
        <v>2915</v>
      </c>
      <c r="Q3552" s="2"/>
      <c r="S3552">
        <v>0</v>
      </c>
      <c r="T3552" t="s">
        <v>213</v>
      </c>
      <c r="W3552" t="s">
        <v>214</v>
      </c>
      <c r="X3552">
        <v>0</v>
      </c>
    </row>
    <row r="3553" spans="1:24" x14ac:dyDescent="0.25">
      <c r="A3553">
        <v>4709</v>
      </c>
      <c r="B3553" t="s">
        <v>8447</v>
      </c>
      <c r="C3553" t="s">
        <v>8448</v>
      </c>
      <c r="D3553" t="s">
        <v>412</v>
      </c>
      <c r="G3553" s="2">
        <v>42263</v>
      </c>
      <c r="H3553" s="2">
        <v>43251</v>
      </c>
      <c r="I3553" t="s">
        <v>226</v>
      </c>
      <c r="J3553" t="s">
        <v>211</v>
      </c>
      <c r="K3553" t="s">
        <v>8399</v>
      </c>
      <c r="L3553" t="s">
        <v>900</v>
      </c>
      <c r="O3553">
        <v>28</v>
      </c>
      <c r="Q3553" s="2"/>
      <c r="S3553">
        <v>0</v>
      </c>
      <c r="T3553" t="s">
        <v>213</v>
      </c>
      <c r="W3553" t="s">
        <v>214</v>
      </c>
      <c r="X3553">
        <v>0</v>
      </c>
    </row>
    <row r="3554" spans="1:24" x14ac:dyDescent="0.25">
      <c r="A3554">
        <v>4710</v>
      </c>
      <c r="B3554" t="s">
        <v>8449</v>
      </c>
      <c r="C3554" t="s">
        <v>8450</v>
      </c>
      <c r="D3554" t="s">
        <v>2506</v>
      </c>
      <c r="F3554" t="s">
        <v>8451</v>
      </c>
      <c r="G3554" s="2">
        <v>42263</v>
      </c>
      <c r="H3554" s="2">
        <v>43251</v>
      </c>
      <c r="J3554" t="s">
        <v>211</v>
      </c>
      <c r="K3554" t="s">
        <v>8399</v>
      </c>
      <c r="L3554" t="s">
        <v>900</v>
      </c>
      <c r="O3554">
        <v>0</v>
      </c>
      <c r="Q3554" s="2"/>
      <c r="S3554">
        <v>0</v>
      </c>
      <c r="T3554" t="s">
        <v>213</v>
      </c>
      <c r="W3554" t="s">
        <v>214</v>
      </c>
      <c r="X3554">
        <v>0</v>
      </c>
    </row>
    <row r="3555" spans="1:24" x14ac:dyDescent="0.25">
      <c r="A3555">
        <v>4711</v>
      </c>
      <c r="B3555" t="s">
        <v>8452</v>
      </c>
      <c r="C3555" t="s">
        <v>8453</v>
      </c>
      <c r="D3555" t="s">
        <v>2500</v>
      </c>
      <c r="F3555" t="s">
        <v>3999</v>
      </c>
      <c r="G3555" s="2">
        <v>42263</v>
      </c>
      <c r="H3555" s="2">
        <v>43251</v>
      </c>
      <c r="J3555" t="s">
        <v>211</v>
      </c>
      <c r="K3555" t="s">
        <v>8399</v>
      </c>
      <c r="L3555" t="s">
        <v>900</v>
      </c>
      <c r="O3555">
        <v>0</v>
      </c>
      <c r="Q3555" s="2"/>
      <c r="S3555">
        <v>0</v>
      </c>
      <c r="T3555" t="s">
        <v>213</v>
      </c>
      <c r="W3555" t="s">
        <v>214</v>
      </c>
      <c r="X3555">
        <v>0</v>
      </c>
    </row>
    <row r="3556" spans="1:24" x14ac:dyDescent="0.25">
      <c r="A3556">
        <v>4712</v>
      </c>
      <c r="B3556" t="s">
        <v>8454</v>
      </c>
      <c r="C3556" t="s">
        <v>8455</v>
      </c>
      <c r="D3556" t="s">
        <v>6389</v>
      </c>
      <c r="F3556" t="s">
        <v>8456</v>
      </c>
      <c r="G3556" s="2">
        <v>42263</v>
      </c>
      <c r="H3556" s="2">
        <v>43251</v>
      </c>
      <c r="J3556" t="s">
        <v>211</v>
      </c>
      <c r="K3556" t="s">
        <v>8399</v>
      </c>
      <c r="L3556" t="s">
        <v>900</v>
      </c>
      <c r="O3556">
        <v>0</v>
      </c>
      <c r="Q3556" s="2"/>
      <c r="S3556">
        <v>0</v>
      </c>
      <c r="T3556" t="s">
        <v>213</v>
      </c>
      <c r="W3556" t="s">
        <v>214</v>
      </c>
      <c r="X3556">
        <v>0</v>
      </c>
    </row>
    <row r="3557" spans="1:24" x14ac:dyDescent="0.25">
      <c r="A3557">
        <v>4713</v>
      </c>
      <c r="B3557" t="s">
        <v>8457</v>
      </c>
      <c r="C3557" t="s">
        <v>8458</v>
      </c>
      <c r="D3557" t="s">
        <v>2503</v>
      </c>
      <c r="F3557" t="s">
        <v>5316</v>
      </c>
      <c r="G3557" s="2">
        <v>42263</v>
      </c>
      <c r="H3557" s="2">
        <v>43251</v>
      </c>
      <c r="J3557" t="s">
        <v>211</v>
      </c>
      <c r="K3557" t="s">
        <v>8399</v>
      </c>
      <c r="L3557" t="s">
        <v>900</v>
      </c>
      <c r="O3557">
        <v>0</v>
      </c>
      <c r="Q3557" s="2"/>
      <c r="S3557">
        <v>0</v>
      </c>
      <c r="T3557" t="s">
        <v>213</v>
      </c>
      <c r="W3557" t="s">
        <v>214</v>
      </c>
      <c r="X3557">
        <v>0</v>
      </c>
    </row>
    <row r="3558" spans="1:24" x14ac:dyDescent="0.25">
      <c r="A3558">
        <v>4714</v>
      </c>
      <c r="B3558" t="s">
        <v>8459</v>
      </c>
      <c r="C3558" t="s">
        <v>8460</v>
      </c>
      <c r="D3558" t="s">
        <v>5533</v>
      </c>
      <c r="F3558" t="s">
        <v>5542</v>
      </c>
      <c r="G3558" s="2">
        <v>42263</v>
      </c>
      <c r="H3558" s="2">
        <v>43251</v>
      </c>
      <c r="J3558" t="s">
        <v>211</v>
      </c>
      <c r="K3558" t="s">
        <v>8399</v>
      </c>
      <c r="L3558" t="s">
        <v>900</v>
      </c>
      <c r="O3558">
        <v>0</v>
      </c>
      <c r="Q3558" s="2"/>
      <c r="S3558">
        <v>0</v>
      </c>
      <c r="T3558" t="s">
        <v>213</v>
      </c>
      <c r="W3558" t="s">
        <v>214</v>
      </c>
      <c r="X3558">
        <v>0</v>
      </c>
    </row>
    <row r="3559" spans="1:24" x14ac:dyDescent="0.25">
      <c r="A3559">
        <v>4715</v>
      </c>
      <c r="B3559" t="s">
        <v>8447</v>
      </c>
      <c r="C3559" t="s">
        <v>8461</v>
      </c>
      <c r="D3559" t="s">
        <v>412</v>
      </c>
      <c r="F3559" t="s">
        <v>6359</v>
      </c>
      <c r="G3559" s="2">
        <v>41109</v>
      </c>
      <c r="H3559" s="2">
        <v>43251</v>
      </c>
      <c r="I3559" t="s">
        <v>226</v>
      </c>
      <c r="J3559" t="s">
        <v>211</v>
      </c>
      <c r="K3559" t="s">
        <v>8399</v>
      </c>
      <c r="L3559" t="s">
        <v>213</v>
      </c>
      <c r="O3559">
        <v>1464</v>
      </c>
      <c r="Q3559" s="2"/>
      <c r="S3559">
        <v>1464</v>
      </c>
      <c r="T3559" t="s">
        <v>213</v>
      </c>
      <c r="W3559" t="s">
        <v>214</v>
      </c>
      <c r="X3559">
        <v>0</v>
      </c>
    </row>
    <row r="3560" spans="1:24" x14ac:dyDescent="0.25">
      <c r="A3560">
        <v>4716</v>
      </c>
      <c r="B3560" t="s">
        <v>8462</v>
      </c>
      <c r="C3560" t="s">
        <v>8463</v>
      </c>
      <c r="D3560" t="s">
        <v>4003</v>
      </c>
      <c r="F3560" t="s">
        <v>8464</v>
      </c>
      <c r="G3560" s="2">
        <v>42263</v>
      </c>
      <c r="H3560" s="2">
        <v>43251</v>
      </c>
      <c r="J3560" t="s">
        <v>211</v>
      </c>
      <c r="K3560" t="s">
        <v>8399</v>
      </c>
      <c r="L3560" t="s">
        <v>900</v>
      </c>
      <c r="O3560">
        <v>0</v>
      </c>
      <c r="Q3560" s="2"/>
      <c r="S3560">
        <v>0</v>
      </c>
      <c r="T3560" t="s">
        <v>213</v>
      </c>
      <c r="W3560" t="s">
        <v>214</v>
      </c>
      <c r="X3560">
        <v>0</v>
      </c>
    </row>
    <row r="3561" spans="1:24" x14ac:dyDescent="0.25">
      <c r="A3561">
        <v>4717</v>
      </c>
      <c r="B3561" t="s">
        <v>8465</v>
      </c>
      <c r="C3561" t="s">
        <v>14962</v>
      </c>
      <c r="D3561" t="s">
        <v>6125</v>
      </c>
      <c r="G3561" s="2">
        <v>35499</v>
      </c>
      <c r="H3561" s="2"/>
      <c r="I3561" t="s">
        <v>226</v>
      </c>
      <c r="J3561" t="s">
        <v>211</v>
      </c>
      <c r="K3561" t="s">
        <v>6087</v>
      </c>
      <c r="L3561" t="s">
        <v>213</v>
      </c>
      <c r="O3561">
        <v>932</v>
      </c>
      <c r="Q3561" s="2"/>
      <c r="S3561">
        <v>0</v>
      </c>
      <c r="T3561" t="s">
        <v>213</v>
      </c>
      <c r="W3561" t="s">
        <v>455</v>
      </c>
      <c r="X3561">
        <v>0</v>
      </c>
    </row>
    <row r="3562" spans="1:24" x14ac:dyDescent="0.25">
      <c r="A3562">
        <v>4718</v>
      </c>
      <c r="B3562" t="s">
        <v>8466</v>
      </c>
      <c r="C3562" t="s">
        <v>8467</v>
      </c>
      <c r="D3562" t="s">
        <v>6129</v>
      </c>
      <c r="G3562" s="2">
        <v>35499</v>
      </c>
      <c r="H3562" s="2"/>
      <c r="I3562" t="s">
        <v>226</v>
      </c>
      <c r="J3562" t="s">
        <v>211</v>
      </c>
      <c r="K3562" t="s">
        <v>6087</v>
      </c>
      <c r="L3562" t="s">
        <v>213</v>
      </c>
      <c r="O3562">
        <v>4551</v>
      </c>
      <c r="Q3562" s="2"/>
      <c r="S3562">
        <v>0</v>
      </c>
      <c r="T3562" t="s">
        <v>213</v>
      </c>
      <c r="W3562" t="s">
        <v>455</v>
      </c>
      <c r="X3562">
        <v>0</v>
      </c>
    </row>
    <row r="3563" spans="1:24" x14ac:dyDescent="0.25">
      <c r="A3563">
        <v>4719</v>
      </c>
      <c r="B3563" t="s">
        <v>8468</v>
      </c>
      <c r="C3563" t="s">
        <v>8469</v>
      </c>
      <c r="D3563" t="s">
        <v>412</v>
      </c>
      <c r="G3563" s="2">
        <v>40575</v>
      </c>
      <c r="H3563" s="2"/>
      <c r="I3563" t="s">
        <v>226</v>
      </c>
      <c r="J3563" t="s">
        <v>211</v>
      </c>
      <c r="K3563" t="s">
        <v>4258</v>
      </c>
      <c r="L3563" t="s">
        <v>213</v>
      </c>
      <c r="O3563">
        <v>274</v>
      </c>
      <c r="Q3563" s="2"/>
      <c r="S3563">
        <v>0</v>
      </c>
      <c r="T3563" t="s">
        <v>213</v>
      </c>
      <c r="W3563" t="s">
        <v>214</v>
      </c>
      <c r="X3563">
        <v>0</v>
      </c>
    </row>
    <row r="3564" spans="1:24" x14ac:dyDescent="0.25">
      <c r="A3564">
        <v>4720</v>
      </c>
      <c r="B3564" t="s">
        <v>8470</v>
      </c>
      <c r="C3564" t="s">
        <v>8471</v>
      </c>
      <c r="D3564" t="s">
        <v>720</v>
      </c>
      <c r="G3564" s="2">
        <v>41246</v>
      </c>
      <c r="H3564" s="2">
        <v>43256</v>
      </c>
      <c r="I3564" t="s">
        <v>226</v>
      </c>
      <c r="J3564" t="s">
        <v>211</v>
      </c>
      <c r="K3564" t="s">
        <v>4508</v>
      </c>
      <c r="L3564" t="s">
        <v>213</v>
      </c>
      <c r="O3564">
        <v>28</v>
      </c>
      <c r="Q3564" s="2"/>
      <c r="S3564">
        <v>0</v>
      </c>
      <c r="T3564" t="s">
        <v>213</v>
      </c>
      <c r="W3564" t="s">
        <v>214</v>
      </c>
      <c r="X3564">
        <v>0</v>
      </c>
    </row>
    <row r="3565" spans="1:24" x14ac:dyDescent="0.25">
      <c r="A3565">
        <v>4721</v>
      </c>
      <c r="B3565" t="s">
        <v>8472</v>
      </c>
      <c r="C3565" t="s">
        <v>8473</v>
      </c>
      <c r="D3565" t="s">
        <v>1968</v>
      </c>
      <c r="G3565" s="2">
        <v>41246</v>
      </c>
      <c r="H3565" s="2">
        <v>43256</v>
      </c>
      <c r="J3565" t="s">
        <v>211</v>
      </c>
      <c r="K3565" t="s">
        <v>4508</v>
      </c>
      <c r="L3565" t="s">
        <v>900</v>
      </c>
      <c r="O3565">
        <v>4551</v>
      </c>
      <c r="Q3565" s="2"/>
      <c r="S3565">
        <v>0</v>
      </c>
      <c r="T3565" t="s">
        <v>213</v>
      </c>
      <c r="W3565" t="s">
        <v>214</v>
      </c>
      <c r="X3565">
        <v>0</v>
      </c>
    </row>
    <row r="3566" spans="1:24" x14ac:dyDescent="0.25">
      <c r="A3566">
        <v>4722</v>
      </c>
      <c r="B3566" t="s">
        <v>8474</v>
      </c>
      <c r="C3566" t="s">
        <v>8475</v>
      </c>
      <c r="D3566" t="s">
        <v>222</v>
      </c>
      <c r="G3566" s="2">
        <v>41640</v>
      </c>
      <c r="H3566" s="2"/>
      <c r="I3566" t="s">
        <v>218</v>
      </c>
      <c r="J3566" t="s">
        <v>211</v>
      </c>
      <c r="K3566" t="s">
        <v>6397</v>
      </c>
      <c r="L3566" t="s">
        <v>213</v>
      </c>
      <c r="O3566">
        <v>0</v>
      </c>
      <c r="Q3566" s="2"/>
      <c r="S3566">
        <v>0</v>
      </c>
      <c r="T3566" t="s">
        <v>213</v>
      </c>
      <c r="W3566" t="s">
        <v>214</v>
      </c>
      <c r="X3566">
        <v>0</v>
      </c>
    </row>
    <row r="3567" spans="1:24" x14ac:dyDescent="0.25">
      <c r="A3567">
        <v>4723</v>
      </c>
      <c r="B3567" t="s">
        <v>8476</v>
      </c>
      <c r="C3567" t="s">
        <v>8477</v>
      </c>
      <c r="D3567" t="s">
        <v>225</v>
      </c>
      <c r="F3567" t="s">
        <v>424</v>
      </c>
      <c r="G3567" s="2">
        <v>41640</v>
      </c>
      <c r="H3567" s="2"/>
      <c r="I3567" t="s">
        <v>226</v>
      </c>
      <c r="J3567" t="s">
        <v>211</v>
      </c>
      <c r="K3567" t="s">
        <v>6397</v>
      </c>
      <c r="L3567" t="s">
        <v>213</v>
      </c>
      <c r="O3567">
        <v>38</v>
      </c>
      <c r="Q3567" s="2"/>
      <c r="S3567">
        <v>0</v>
      </c>
      <c r="T3567" t="s">
        <v>213</v>
      </c>
      <c r="W3567" t="s">
        <v>214</v>
      </c>
      <c r="X3567">
        <v>0</v>
      </c>
    </row>
    <row r="3568" spans="1:24" x14ac:dyDescent="0.25">
      <c r="A3568">
        <v>4724</v>
      </c>
      <c r="B3568" t="s">
        <v>8478</v>
      </c>
      <c r="C3568" t="s">
        <v>8479</v>
      </c>
      <c r="D3568" t="s">
        <v>229</v>
      </c>
      <c r="G3568" s="2">
        <v>41640</v>
      </c>
      <c r="H3568" s="2"/>
      <c r="I3568" t="s">
        <v>226</v>
      </c>
      <c r="J3568" t="s">
        <v>211</v>
      </c>
      <c r="K3568" t="s">
        <v>6397</v>
      </c>
      <c r="L3568" t="s">
        <v>213</v>
      </c>
      <c r="O3568">
        <v>0</v>
      </c>
      <c r="Q3568" s="2"/>
      <c r="S3568">
        <v>0</v>
      </c>
      <c r="T3568" t="s">
        <v>213</v>
      </c>
      <c r="W3568" t="s">
        <v>214</v>
      </c>
      <c r="X3568">
        <v>0</v>
      </c>
    </row>
    <row r="3569" spans="1:24" x14ac:dyDescent="0.25">
      <c r="A3569">
        <v>4725</v>
      </c>
      <c r="B3569" t="s">
        <v>8480</v>
      </c>
      <c r="C3569" t="s">
        <v>8481</v>
      </c>
      <c r="D3569" t="s">
        <v>232</v>
      </c>
      <c r="G3569" s="2">
        <v>41640</v>
      </c>
      <c r="H3569" s="2"/>
      <c r="I3569" t="s">
        <v>226</v>
      </c>
      <c r="J3569" t="s">
        <v>211</v>
      </c>
      <c r="K3569" t="s">
        <v>6397</v>
      </c>
      <c r="L3569" t="s">
        <v>213</v>
      </c>
      <c r="O3569">
        <v>0</v>
      </c>
      <c r="Q3569" s="2"/>
      <c r="S3569">
        <v>0</v>
      </c>
      <c r="T3569" t="s">
        <v>213</v>
      </c>
      <c r="W3569" t="s">
        <v>214</v>
      </c>
      <c r="X3569">
        <v>0</v>
      </c>
    </row>
    <row r="3570" spans="1:24" x14ac:dyDescent="0.25">
      <c r="A3570">
        <v>4726</v>
      </c>
      <c r="B3570" t="s">
        <v>8482</v>
      </c>
      <c r="C3570" t="s">
        <v>8483</v>
      </c>
      <c r="D3570" t="s">
        <v>235</v>
      </c>
      <c r="G3570" s="2">
        <v>41640</v>
      </c>
      <c r="H3570" s="2"/>
      <c r="I3570" t="s">
        <v>218</v>
      </c>
      <c r="J3570" t="s">
        <v>211</v>
      </c>
      <c r="K3570" t="s">
        <v>6397</v>
      </c>
      <c r="L3570" t="s">
        <v>213</v>
      </c>
      <c r="O3570">
        <v>0</v>
      </c>
      <c r="Q3570" s="2"/>
      <c r="S3570">
        <v>0</v>
      </c>
      <c r="T3570" t="s">
        <v>213</v>
      </c>
      <c r="W3570" t="s">
        <v>214</v>
      </c>
      <c r="X3570">
        <v>0</v>
      </c>
    </row>
    <row r="3571" spans="1:24" x14ac:dyDescent="0.25">
      <c r="A3571">
        <v>4727</v>
      </c>
      <c r="B3571" t="s">
        <v>8484</v>
      </c>
      <c r="C3571" t="s">
        <v>8485</v>
      </c>
      <c r="D3571" t="s">
        <v>238</v>
      </c>
      <c r="G3571" s="2">
        <v>41640</v>
      </c>
      <c r="H3571" s="2"/>
      <c r="I3571" t="s">
        <v>218</v>
      </c>
      <c r="J3571" t="s">
        <v>211</v>
      </c>
      <c r="K3571" t="s">
        <v>6397</v>
      </c>
      <c r="L3571" t="s">
        <v>213</v>
      </c>
      <c r="O3571">
        <v>8</v>
      </c>
      <c r="Q3571" s="2"/>
      <c r="S3571">
        <v>0</v>
      </c>
      <c r="T3571" t="s">
        <v>213</v>
      </c>
      <c r="W3571" t="s">
        <v>214</v>
      </c>
      <c r="X3571">
        <v>0</v>
      </c>
    </row>
    <row r="3572" spans="1:24" x14ac:dyDescent="0.25">
      <c r="A3572">
        <v>4728</v>
      </c>
      <c r="B3572" t="s">
        <v>8486</v>
      </c>
      <c r="C3572" t="s">
        <v>8487</v>
      </c>
      <c r="D3572" t="s">
        <v>356</v>
      </c>
      <c r="G3572" s="2">
        <v>41640</v>
      </c>
      <c r="H3572" s="2"/>
      <c r="I3572" t="s">
        <v>218</v>
      </c>
      <c r="J3572" t="s">
        <v>211</v>
      </c>
      <c r="K3572" t="s">
        <v>6397</v>
      </c>
      <c r="L3572" t="s">
        <v>213</v>
      </c>
      <c r="O3572">
        <v>1044</v>
      </c>
      <c r="Q3572" s="2"/>
      <c r="S3572">
        <v>0</v>
      </c>
      <c r="T3572" t="s">
        <v>213</v>
      </c>
      <c r="W3572" t="s">
        <v>214</v>
      </c>
      <c r="X3572">
        <v>0</v>
      </c>
    </row>
    <row r="3573" spans="1:24" x14ac:dyDescent="0.25">
      <c r="A3573">
        <v>4729</v>
      </c>
      <c r="B3573" t="s">
        <v>8488</v>
      </c>
      <c r="C3573" t="s">
        <v>8489</v>
      </c>
      <c r="D3573" t="s">
        <v>630</v>
      </c>
      <c r="G3573" s="2">
        <v>41640</v>
      </c>
      <c r="H3573" s="2"/>
      <c r="I3573" t="s">
        <v>218</v>
      </c>
      <c r="J3573" t="s">
        <v>211</v>
      </c>
      <c r="K3573" t="s">
        <v>6397</v>
      </c>
      <c r="L3573" t="s">
        <v>213</v>
      </c>
      <c r="O3573">
        <v>0</v>
      </c>
      <c r="Q3573" s="2"/>
      <c r="S3573">
        <v>0</v>
      </c>
      <c r="T3573" t="s">
        <v>213</v>
      </c>
      <c r="W3573" t="s">
        <v>214</v>
      </c>
      <c r="X3573">
        <v>0</v>
      </c>
    </row>
    <row r="3574" spans="1:24" x14ac:dyDescent="0.25">
      <c r="A3574">
        <v>4730</v>
      </c>
      <c r="B3574" t="s">
        <v>8490</v>
      </c>
      <c r="C3574" t="s">
        <v>8491</v>
      </c>
      <c r="D3574" t="s">
        <v>633</v>
      </c>
      <c r="G3574" s="2">
        <v>41640</v>
      </c>
      <c r="H3574" s="2"/>
      <c r="I3574" t="s">
        <v>218</v>
      </c>
      <c r="J3574" t="s">
        <v>211</v>
      </c>
      <c r="K3574" t="s">
        <v>6397</v>
      </c>
      <c r="L3574" t="s">
        <v>213</v>
      </c>
      <c r="O3574">
        <v>0</v>
      </c>
      <c r="Q3574" s="2"/>
      <c r="S3574">
        <v>0</v>
      </c>
      <c r="T3574" t="s">
        <v>213</v>
      </c>
      <c r="W3574" t="s">
        <v>214</v>
      </c>
      <c r="X3574">
        <v>0</v>
      </c>
    </row>
    <row r="3575" spans="1:24" x14ac:dyDescent="0.25">
      <c r="A3575">
        <v>4731</v>
      </c>
      <c r="B3575" t="s">
        <v>8492</v>
      </c>
      <c r="C3575" t="s">
        <v>8493</v>
      </c>
      <c r="D3575" t="s">
        <v>294</v>
      </c>
      <c r="G3575" s="2">
        <v>41640</v>
      </c>
      <c r="H3575" s="2"/>
      <c r="I3575" t="s">
        <v>226</v>
      </c>
      <c r="J3575" t="s">
        <v>211</v>
      </c>
      <c r="K3575" t="s">
        <v>6397</v>
      </c>
      <c r="L3575" t="s">
        <v>900</v>
      </c>
      <c r="O3575">
        <v>0</v>
      </c>
      <c r="Q3575" s="2"/>
      <c r="S3575">
        <v>0</v>
      </c>
      <c r="T3575" t="s">
        <v>213</v>
      </c>
      <c r="W3575" t="s">
        <v>214</v>
      </c>
      <c r="X3575">
        <v>0</v>
      </c>
    </row>
    <row r="3576" spans="1:24" x14ac:dyDescent="0.25">
      <c r="A3576">
        <v>4732</v>
      </c>
      <c r="B3576" t="s">
        <v>8494</v>
      </c>
      <c r="C3576" t="s">
        <v>8495</v>
      </c>
      <c r="D3576" t="s">
        <v>314</v>
      </c>
      <c r="G3576" s="2">
        <v>41640</v>
      </c>
      <c r="H3576" s="2"/>
      <c r="I3576" t="s">
        <v>226</v>
      </c>
      <c r="J3576" t="s">
        <v>211</v>
      </c>
      <c r="K3576" t="s">
        <v>6397</v>
      </c>
      <c r="L3576" t="s">
        <v>900</v>
      </c>
      <c r="O3576">
        <v>11</v>
      </c>
      <c r="Q3576" s="2"/>
      <c r="S3576">
        <v>0</v>
      </c>
      <c r="T3576" t="s">
        <v>213</v>
      </c>
      <c r="W3576" t="s">
        <v>214</v>
      </c>
      <c r="X3576">
        <v>0</v>
      </c>
    </row>
    <row r="3577" spans="1:24" x14ac:dyDescent="0.25">
      <c r="A3577">
        <v>4733</v>
      </c>
      <c r="B3577" t="s">
        <v>8496</v>
      </c>
      <c r="C3577" t="s">
        <v>8497</v>
      </c>
      <c r="D3577" t="s">
        <v>303</v>
      </c>
      <c r="G3577" s="2">
        <v>41640</v>
      </c>
      <c r="H3577" s="2"/>
      <c r="I3577" t="s">
        <v>226</v>
      </c>
      <c r="J3577" t="s">
        <v>211</v>
      </c>
      <c r="K3577" t="s">
        <v>6397</v>
      </c>
      <c r="L3577" t="s">
        <v>900</v>
      </c>
      <c r="O3577">
        <v>0</v>
      </c>
      <c r="Q3577" s="2"/>
      <c r="S3577">
        <v>0</v>
      </c>
      <c r="T3577" t="s">
        <v>213</v>
      </c>
      <c r="W3577" t="s">
        <v>214</v>
      </c>
      <c r="X3577">
        <v>0</v>
      </c>
    </row>
    <row r="3578" spans="1:24" x14ac:dyDescent="0.25">
      <c r="A3578">
        <v>4734</v>
      </c>
      <c r="B3578" t="s">
        <v>8498</v>
      </c>
      <c r="C3578" t="s">
        <v>8499</v>
      </c>
      <c r="D3578" t="s">
        <v>333</v>
      </c>
      <c r="G3578" s="2">
        <v>41640</v>
      </c>
      <c r="H3578" s="2"/>
      <c r="I3578" t="s">
        <v>226</v>
      </c>
      <c r="J3578" t="s">
        <v>211</v>
      </c>
      <c r="K3578" t="s">
        <v>6397</v>
      </c>
      <c r="L3578" t="s">
        <v>900</v>
      </c>
      <c r="O3578">
        <v>0</v>
      </c>
      <c r="Q3578" s="2"/>
      <c r="S3578">
        <v>0</v>
      </c>
      <c r="T3578" t="s">
        <v>213</v>
      </c>
      <c r="W3578" t="s">
        <v>214</v>
      </c>
      <c r="X3578">
        <v>0</v>
      </c>
    </row>
    <row r="3579" spans="1:24" x14ac:dyDescent="0.25">
      <c r="A3579">
        <v>4735</v>
      </c>
      <c r="B3579" t="s">
        <v>8500</v>
      </c>
      <c r="C3579" t="s">
        <v>8501</v>
      </c>
      <c r="D3579" t="s">
        <v>656</v>
      </c>
      <c r="G3579" s="2">
        <v>41640</v>
      </c>
      <c r="H3579" s="2"/>
      <c r="I3579" t="s">
        <v>226</v>
      </c>
      <c r="J3579" t="s">
        <v>211</v>
      </c>
      <c r="K3579" t="s">
        <v>6397</v>
      </c>
      <c r="L3579" t="s">
        <v>213</v>
      </c>
      <c r="O3579">
        <v>0</v>
      </c>
      <c r="Q3579" s="2"/>
      <c r="S3579">
        <v>0</v>
      </c>
      <c r="T3579" t="s">
        <v>213</v>
      </c>
      <c r="W3579" t="s">
        <v>214</v>
      </c>
      <c r="X3579">
        <v>0</v>
      </c>
    </row>
    <row r="3580" spans="1:24" x14ac:dyDescent="0.25">
      <c r="A3580">
        <v>4736</v>
      </c>
      <c r="B3580" t="s">
        <v>8502</v>
      </c>
      <c r="C3580" t="s">
        <v>8503</v>
      </c>
      <c r="D3580" t="s">
        <v>311</v>
      </c>
      <c r="G3580" s="2">
        <v>41640</v>
      </c>
      <c r="H3580" s="2"/>
      <c r="I3580" t="s">
        <v>226</v>
      </c>
      <c r="J3580" t="s">
        <v>211</v>
      </c>
      <c r="K3580" t="s">
        <v>6397</v>
      </c>
      <c r="L3580" t="s">
        <v>213</v>
      </c>
      <c r="O3580">
        <v>6642</v>
      </c>
      <c r="Q3580" s="2"/>
      <c r="S3580">
        <v>0</v>
      </c>
      <c r="T3580" t="s">
        <v>213</v>
      </c>
      <c r="W3580" t="s">
        <v>214</v>
      </c>
      <c r="X3580">
        <v>0</v>
      </c>
    </row>
    <row r="3581" spans="1:24" x14ac:dyDescent="0.25">
      <c r="A3581">
        <v>4737</v>
      </c>
      <c r="B3581" t="s">
        <v>8504</v>
      </c>
      <c r="C3581" t="s">
        <v>8505</v>
      </c>
      <c r="D3581" t="s">
        <v>297</v>
      </c>
      <c r="G3581" s="2">
        <v>41640</v>
      </c>
      <c r="H3581" s="2"/>
      <c r="I3581" t="s">
        <v>226</v>
      </c>
      <c r="J3581" t="s">
        <v>211</v>
      </c>
      <c r="K3581" t="s">
        <v>6397</v>
      </c>
      <c r="L3581" t="s">
        <v>213</v>
      </c>
      <c r="O3581">
        <v>0</v>
      </c>
      <c r="Q3581" s="2"/>
      <c r="S3581">
        <v>0</v>
      </c>
      <c r="T3581" t="s">
        <v>213</v>
      </c>
      <c r="W3581" t="s">
        <v>214</v>
      </c>
      <c r="X3581">
        <v>0</v>
      </c>
    </row>
    <row r="3582" spans="1:24" x14ac:dyDescent="0.25">
      <c r="A3582">
        <v>4738</v>
      </c>
      <c r="B3582" t="s">
        <v>8506</v>
      </c>
      <c r="C3582" t="s">
        <v>8507</v>
      </c>
      <c r="D3582" t="s">
        <v>338</v>
      </c>
      <c r="G3582" s="2">
        <v>41640</v>
      </c>
      <c r="H3582" s="2"/>
      <c r="I3582" t="s">
        <v>226</v>
      </c>
      <c r="J3582" t="s">
        <v>211</v>
      </c>
      <c r="K3582" t="s">
        <v>6397</v>
      </c>
      <c r="L3582" t="s">
        <v>213</v>
      </c>
      <c r="O3582">
        <v>0</v>
      </c>
      <c r="Q3582" s="2"/>
      <c r="S3582">
        <v>0</v>
      </c>
      <c r="T3582" t="s">
        <v>213</v>
      </c>
      <c r="W3582" t="s">
        <v>214</v>
      </c>
      <c r="X3582">
        <v>0</v>
      </c>
    </row>
    <row r="3583" spans="1:24" x14ac:dyDescent="0.25">
      <c r="A3583">
        <v>4739</v>
      </c>
      <c r="B3583" t="s">
        <v>8508</v>
      </c>
      <c r="C3583" t="s">
        <v>8509</v>
      </c>
      <c r="D3583" t="s">
        <v>225</v>
      </c>
      <c r="G3583" s="2">
        <v>37085</v>
      </c>
      <c r="H3583" s="2"/>
      <c r="I3583" t="s">
        <v>226</v>
      </c>
      <c r="J3583" t="s">
        <v>211</v>
      </c>
      <c r="K3583" t="s">
        <v>2136</v>
      </c>
      <c r="L3583" t="s">
        <v>213</v>
      </c>
      <c r="O3583">
        <v>6</v>
      </c>
      <c r="Q3583" s="2"/>
      <c r="S3583">
        <v>0</v>
      </c>
      <c r="T3583" t="s">
        <v>213</v>
      </c>
      <c r="W3583" t="s">
        <v>214</v>
      </c>
      <c r="X3583">
        <v>0</v>
      </c>
    </row>
    <row r="3584" spans="1:24" x14ac:dyDescent="0.25">
      <c r="A3584">
        <v>4740</v>
      </c>
      <c r="B3584" t="s">
        <v>8510</v>
      </c>
      <c r="C3584" t="s">
        <v>8511</v>
      </c>
      <c r="D3584" t="s">
        <v>311</v>
      </c>
      <c r="G3584" s="2">
        <v>37085</v>
      </c>
      <c r="H3584" s="2"/>
      <c r="I3584" t="s">
        <v>226</v>
      </c>
      <c r="J3584" t="s">
        <v>211</v>
      </c>
      <c r="K3584" t="s">
        <v>2136</v>
      </c>
      <c r="L3584" t="s">
        <v>213</v>
      </c>
      <c r="O3584">
        <v>6642</v>
      </c>
      <c r="Q3584" s="2"/>
      <c r="S3584">
        <v>0</v>
      </c>
      <c r="T3584" t="s">
        <v>213</v>
      </c>
      <c r="W3584" t="s">
        <v>214</v>
      </c>
      <c r="X3584">
        <v>0</v>
      </c>
    </row>
    <row r="3585" spans="1:24" x14ac:dyDescent="0.25">
      <c r="A3585">
        <v>4741</v>
      </c>
      <c r="B3585" t="s">
        <v>8512</v>
      </c>
      <c r="C3585" t="s">
        <v>8513</v>
      </c>
      <c r="D3585" t="s">
        <v>238</v>
      </c>
      <c r="G3585" s="2">
        <v>37085</v>
      </c>
      <c r="H3585" s="2"/>
      <c r="I3585" t="s">
        <v>218</v>
      </c>
      <c r="J3585" t="s">
        <v>211</v>
      </c>
      <c r="K3585" t="s">
        <v>2136</v>
      </c>
      <c r="L3585" t="s">
        <v>213</v>
      </c>
      <c r="O3585">
        <v>8</v>
      </c>
      <c r="Q3585" s="2"/>
      <c r="S3585">
        <v>0</v>
      </c>
      <c r="T3585" t="s">
        <v>213</v>
      </c>
      <c r="W3585" t="s">
        <v>214</v>
      </c>
      <c r="X3585">
        <v>0</v>
      </c>
    </row>
    <row r="3586" spans="1:24" x14ac:dyDescent="0.25">
      <c r="A3586">
        <v>4742</v>
      </c>
      <c r="B3586" t="s">
        <v>8514</v>
      </c>
      <c r="C3586" t="s">
        <v>8515</v>
      </c>
      <c r="D3586" t="s">
        <v>356</v>
      </c>
      <c r="G3586" s="2">
        <v>37085</v>
      </c>
      <c r="H3586" s="2"/>
      <c r="I3586" t="s">
        <v>218</v>
      </c>
      <c r="J3586" t="s">
        <v>211</v>
      </c>
      <c r="K3586" t="s">
        <v>2136</v>
      </c>
      <c r="L3586" t="s">
        <v>213</v>
      </c>
      <c r="O3586">
        <v>1044</v>
      </c>
      <c r="Q3586" s="2"/>
      <c r="S3586">
        <v>0</v>
      </c>
      <c r="T3586" t="s">
        <v>213</v>
      </c>
      <c r="W3586" t="s">
        <v>214</v>
      </c>
      <c r="X3586">
        <v>0</v>
      </c>
    </row>
    <row r="3587" spans="1:24" x14ac:dyDescent="0.25">
      <c r="A3587">
        <v>4743</v>
      </c>
      <c r="B3587" t="s">
        <v>8516</v>
      </c>
      <c r="C3587" t="s">
        <v>8517</v>
      </c>
      <c r="D3587" t="s">
        <v>314</v>
      </c>
      <c r="G3587" s="2">
        <v>37085</v>
      </c>
      <c r="H3587" s="2"/>
      <c r="I3587" t="s">
        <v>226</v>
      </c>
      <c r="J3587" t="s">
        <v>211</v>
      </c>
      <c r="K3587" t="s">
        <v>2136</v>
      </c>
      <c r="L3587" t="s">
        <v>213</v>
      </c>
      <c r="O3587">
        <v>11</v>
      </c>
      <c r="Q3587" s="2"/>
      <c r="S3587">
        <v>0</v>
      </c>
      <c r="T3587" t="s">
        <v>213</v>
      </c>
      <c r="W3587" t="s">
        <v>214</v>
      </c>
      <c r="X3587">
        <v>0</v>
      </c>
    </row>
    <row r="3588" spans="1:24" x14ac:dyDescent="0.25">
      <c r="A3588">
        <v>4744</v>
      </c>
      <c r="B3588" t="s">
        <v>8518</v>
      </c>
      <c r="C3588" t="s">
        <v>8519</v>
      </c>
      <c r="D3588" t="s">
        <v>6125</v>
      </c>
      <c r="G3588" s="2">
        <v>37085</v>
      </c>
      <c r="H3588" s="2"/>
      <c r="I3588" t="s">
        <v>226</v>
      </c>
      <c r="J3588" t="s">
        <v>211</v>
      </c>
      <c r="K3588" t="s">
        <v>2136</v>
      </c>
      <c r="L3588" t="s">
        <v>213</v>
      </c>
      <c r="O3588">
        <v>28</v>
      </c>
      <c r="Q3588" s="2"/>
      <c r="S3588">
        <v>0</v>
      </c>
      <c r="T3588" t="s">
        <v>213</v>
      </c>
      <c r="W3588" t="s">
        <v>214</v>
      </c>
      <c r="X3588">
        <v>0</v>
      </c>
    </row>
    <row r="3589" spans="1:24" x14ac:dyDescent="0.25">
      <c r="A3589">
        <v>4745</v>
      </c>
      <c r="B3589" t="s">
        <v>8520</v>
      </c>
      <c r="C3589" t="s">
        <v>8521</v>
      </c>
      <c r="D3589" t="s">
        <v>6125</v>
      </c>
      <c r="G3589" s="2">
        <v>41640</v>
      </c>
      <c r="H3589" s="2"/>
      <c r="I3589" t="s">
        <v>226</v>
      </c>
      <c r="J3589" t="s">
        <v>211</v>
      </c>
      <c r="K3589" t="s">
        <v>6397</v>
      </c>
      <c r="L3589" t="s">
        <v>213</v>
      </c>
      <c r="O3589">
        <v>28</v>
      </c>
      <c r="Q3589" s="2"/>
      <c r="S3589">
        <v>0</v>
      </c>
      <c r="T3589" t="s">
        <v>213</v>
      </c>
      <c r="W3589" t="s">
        <v>214</v>
      </c>
      <c r="X3589">
        <v>0</v>
      </c>
    </row>
    <row r="3590" spans="1:24" x14ac:dyDescent="0.25">
      <c r="A3590">
        <v>4753</v>
      </c>
      <c r="B3590" t="s">
        <v>8522</v>
      </c>
      <c r="C3590" t="s">
        <v>8523</v>
      </c>
      <c r="D3590" t="s">
        <v>412</v>
      </c>
      <c r="G3590" s="2">
        <v>42263</v>
      </c>
      <c r="H3590" s="2">
        <v>43220</v>
      </c>
      <c r="I3590" t="s">
        <v>226</v>
      </c>
      <c r="J3590" t="s">
        <v>211</v>
      </c>
      <c r="K3590" t="s">
        <v>8200</v>
      </c>
      <c r="L3590" t="s">
        <v>213</v>
      </c>
      <c r="O3590">
        <v>1464</v>
      </c>
      <c r="Q3590" s="2"/>
      <c r="S3590">
        <v>0</v>
      </c>
      <c r="T3590" t="s">
        <v>213</v>
      </c>
      <c r="W3590" t="s">
        <v>214</v>
      </c>
      <c r="X3590">
        <v>0</v>
      </c>
    </row>
    <row r="3591" spans="1:24" x14ac:dyDescent="0.25">
      <c r="A3591">
        <v>4754</v>
      </c>
      <c r="B3591" t="s">
        <v>8524</v>
      </c>
      <c r="C3591" t="s">
        <v>8525</v>
      </c>
      <c r="D3591" t="s">
        <v>412</v>
      </c>
      <c r="G3591" s="2">
        <v>42263</v>
      </c>
      <c r="H3591" s="2">
        <v>42736</v>
      </c>
      <c r="I3591" t="s">
        <v>226</v>
      </c>
      <c r="J3591" t="s">
        <v>211</v>
      </c>
      <c r="K3591" t="s">
        <v>8222</v>
      </c>
      <c r="L3591" t="s">
        <v>213</v>
      </c>
      <c r="O3591">
        <v>1464</v>
      </c>
      <c r="Q3591" s="2"/>
      <c r="S3591">
        <v>0</v>
      </c>
      <c r="T3591" t="s">
        <v>213</v>
      </c>
      <c r="W3591" t="s">
        <v>214</v>
      </c>
      <c r="X3591">
        <v>0</v>
      </c>
    </row>
    <row r="3592" spans="1:24" x14ac:dyDescent="0.25">
      <c r="A3592">
        <v>4755</v>
      </c>
      <c r="B3592" t="s">
        <v>8526</v>
      </c>
      <c r="C3592" t="s">
        <v>8527</v>
      </c>
      <c r="D3592" t="s">
        <v>412</v>
      </c>
      <c r="G3592" s="2">
        <v>42263</v>
      </c>
      <c r="H3592" s="2">
        <v>43220</v>
      </c>
      <c r="I3592" t="s">
        <v>226</v>
      </c>
      <c r="J3592" t="s">
        <v>211</v>
      </c>
      <c r="K3592" t="s">
        <v>8235</v>
      </c>
      <c r="L3592" t="s">
        <v>213</v>
      </c>
      <c r="O3592">
        <v>1464</v>
      </c>
      <c r="Q3592" s="2"/>
      <c r="S3592">
        <v>0</v>
      </c>
      <c r="T3592" t="s">
        <v>213</v>
      </c>
      <c r="W3592" t="s">
        <v>214</v>
      </c>
      <c r="X3592">
        <v>0</v>
      </c>
    </row>
    <row r="3593" spans="1:24" x14ac:dyDescent="0.25">
      <c r="A3593">
        <v>4756</v>
      </c>
      <c r="B3593" t="s">
        <v>8528</v>
      </c>
      <c r="C3593" t="s">
        <v>8529</v>
      </c>
      <c r="D3593" t="s">
        <v>1722</v>
      </c>
      <c r="G3593" s="2">
        <v>42005</v>
      </c>
      <c r="H3593" s="2"/>
      <c r="J3593" t="s">
        <v>211</v>
      </c>
      <c r="K3593" t="s">
        <v>289</v>
      </c>
      <c r="L3593" t="s">
        <v>213</v>
      </c>
      <c r="O3593">
        <v>0</v>
      </c>
      <c r="Q3593" s="2"/>
      <c r="S3593">
        <v>0</v>
      </c>
      <c r="T3593" t="s">
        <v>213</v>
      </c>
      <c r="W3593" t="s">
        <v>214</v>
      </c>
      <c r="X3593">
        <v>0</v>
      </c>
    </row>
    <row r="3594" spans="1:24" x14ac:dyDescent="0.25">
      <c r="A3594">
        <v>4757</v>
      </c>
      <c r="B3594" t="s">
        <v>8530</v>
      </c>
      <c r="C3594" t="s">
        <v>8531</v>
      </c>
      <c r="D3594" t="s">
        <v>8532</v>
      </c>
      <c r="G3594" s="2">
        <v>42005</v>
      </c>
      <c r="H3594" s="2"/>
      <c r="J3594" t="s">
        <v>211</v>
      </c>
      <c r="K3594" t="s">
        <v>289</v>
      </c>
      <c r="L3594" t="s">
        <v>213</v>
      </c>
      <c r="O3594">
        <v>0</v>
      </c>
      <c r="Q3594" s="2"/>
      <c r="S3594">
        <v>0</v>
      </c>
      <c r="T3594" t="s">
        <v>213</v>
      </c>
      <c r="W3594" t="s">
        <v>214</v>
      </c>
      <c r="X3594">
        <v>0</v>
      </c>
    </row>
    <row r="3595" spans="1:24" x14ac:dyDescent="0.25">
      <c r="A3595">
        <v>4758</v>
      </c>
      <c r="B3595" t="s">
        <v>8533</v>
      </c>
      <c r="C3595" t="s">
        <v>8534</v>
      </c>
      <c r="D3595" t="s">
        <v>8535</v>
      </c>
      <c r="G3595" s="2">
        <v>42005</v>
      </c>
      <c r="H3595" s="2"/>
      <c r="J3595" t="s">
        <v>211</v>
      </c>
      <c r="K3595" t="s">
        <v>289</v>
      </c>
      <c r="L3595" t="s">
        <v>213</v>
      </c>
      <c r="O3595">
        <v>0</v>
      </c>
      <c r="Q3595" s="2"/>
      <c r="S3595">
        <v>0</v>
      </c>
      <c r="T3595" t="s">
        <v>213</v>
      </c>
      <c r="W3595" t="s">
        <v>214</v>
      </c>
      <c r="X3595">
        <v>0</v>
      </c>
    </row>
    <row r="3596" spans="1:24" x14ac:dyDescent="0.25">
      <c r="A3596">
        <v>4759</v>
      </c>
      <c r="B3596" t="s">
        <v>8536</v>
      </c>
      <c r="C3596" t="s">
        <v>8537</v>
      </c>
      <c r="D3596" t="s">
        <v>8538</v>
      </c>
      <c r="G3596" s="2">
        <v>42307</v>
      </c>
      <c r="H3596" s="2"/>
      <c r="J3596" t="s">
        <v>211</v>
      </c>
      <c r="K3596" t="s">
        <v>289</v>
      </c>
      <c r="L3596" t="s">
        <v>213</v>
      </c>
      <c r="O3596">
        <v>0</v>
      </c>
      <c r="Q3596" s="2"/>
      <c r="S3596">
        <v>0</v>
      </c>
      <c r="T3596" t="s">
        <v>213</v>
      </c>
      <c r="W3596" t="s">
        <v>214</v>
      </c>
      <c r="X3596">
        <v>0</v>
      </c>
    </row>
    <row r="3597" spans="1:24" x14ac:dyDescent="0.25">
      <c r="A3597">
        <v>4760</v>
      </c>
      <c r="B3597" t="s">
        <v>8539</v>
      </c>
      <c r="C3597" t="s">
        <v>8540</v>
      </c>
      <c r="D3597" t="s">
        <v>8535</v>
      </c>
      <c r="G3597" s="2">
        <v>38169</v>
      </c>
      <c r="H3597" s="2"/>
      <c r="J3597" t="s">
        <v>211</v>
      </c>
      <c r="K3597" t="s">
        <v>464</v>
      </c>
      <c r="L3597" t="s">
        <v>213</v>
      </c>
      <c r="O3597">
        <v>0</v>
      </c>
      <c r="Q3597" s="2"/>
      <c r="S3597">
        <v>0</v>
      </c>
      <c r="T3597" t="s">
        <v>213</v>
      </c>
      <c r="W3597" t="s">
        <v>214</v>
      </c>
      <c r="X3597">
        <v>0</v>
      </c>
    </row>
    <row r="3598" spans="1:24" x14ac:dyDescent="0.25">
      <c r="A3598">
        <v>4761</v>
      </c>
      <c r="B3598" t="s">
        <v>8541</v>
      </c>
      <c r="C3598" t="s">
        <v>8542</v>
      </c>
      <c r="D3598" t="s">
        <v>8538</v>
      </c>
      <c r="G3598" s="2">
        <v>38169</v>
      </c>
      <c r="H3598" s="2"/>
      <c r="J3598" t="s">
        <v>211</v>
      </c>
      <c r="K3598" t="s">
        <v>464</v>
      </c>
      <c r="L3598" t="s">
        <v>213</v>
      </c>
      <c r="O3598">
        <v>0</v>
      </c>
      <c r="Q3598" s="2"/>
      <c r="S3598">
        <v>0</v>
      </c>
      <c r="T3598" t="s">
        <v>213</v>
      </c>
      <c r="W3598" t="s">
        <v>214</v>
      </c>
      <c r="X3598">
        <v>0</v>
      </c>
    </row>
    <row r="3599" spans="1:24" x14ac:dyDescent="0.25">
      <c r="A3599">
        <v>4762</v>
      </c>
      <c r="B3599" t="s">
        <v>8543</v>
      </c>
      <c r="C3599" t="s">
        <v>8544</v>
      </c>
      <c r="D3599" t="s">
        <v>6406</v>
      </c>
      <c r="F3599" t="s">
        <v>8545</v>
      </c>
      <c r="G3599" s="2">
        <v>36544</v>
      </c>
      <c r="H3599" s="2"/>
      <c r="J3599" t="s">
        <v>211</v>
      </c>
      <c r="K3599" t="s">
        <v>7069</v>
      </c>
      <c r="L3599" t="s">
        <v>900</v>
      </c>
      <c r="O3599">
        <v>2081</v>
      </c>
      <c r="Q3599" s="2"/>
      <c r="S3599">
        <v>3888</v>
      </c>
      <c r="T3599" t="s">
        <v>213</v>
      </c>
      <c r="W3599" t="s">
        <v>455</v>
      </c>
      <c r="X3599">
        <v>0</v>
      </c>
    </row>
    <row r="3600" spans="1:24" x14ac:dyDescent="0.25">
      <c r="A3600">
        <v>4763</v>
      </c>
      <c r="B3600" t="s">
        <v>8546</v>
      </c>
      <c r="C3600" t="s">
        <v>8547</v>
      </c>
      <c r="D3600" t="s">
        <v>6125</v>
      </c>
      <c r="G3600" s="2">
        <v>36544</v>
      </c>
      <c r="H3600" s="2"/>
      <c r="I3600" t="s">
        <v>226</v>
      </c>
      <c r="J3600" t="s">
        <v>211</v>
      </c>
      <c r="K3600" t="s">
        <v>3639</v>
      </c>
      <c r="L3600" t="s">
        <v>900</v>
      </c>
      <c r="O3600">
        <v>4762</v>
      </c>
      <c r="Q3600" s="2"/>
      <c r="S3600">
        <v>0</v>
      </c>
      <c r="T3600" t="s">
        <v>213</v>
      </c>
      <c r="W3600" t="s">
        <v>455</v>
      </c>
      <c r="X3600">
        <v>0</v>
      </c>
    </row>
    <row r="3601" spans="1:24" x14ac:dyDescent="0.25">
      <c r="A3601">
        <v>4864</v>
      </c>
      <c r="B3601" t="s">
        <v>8548</v>
      </c>
      <c r="C3601" t="s">
        <v>8549</v>
      </c>
      <c r="D3601" t="s">
        <v>210</v>
      </c>
      <c r="G3601" s="2">
        <v>42370</v>
      </c>
      <c r="H3601" s="2">
        <v>42736</v>
      </c>
      <c r="J3601" t="s">
        <v>211</v>
      </c>
      <c r="K3601" t="s">
        <v>8550</v>
      </c>
      <c r="L3601" t="s">
        <v>213</v>
      </c>
      <c r="O3601">
        <v>0</v>
      </c>
      <c r="Q3601" s="2"/>
      <c r="S3601">
        <v>0</v>
      </c>
      <c r="T3601" t="s">
        <v>213</v>
      </c>
      <c r="W3601" t="s">
        <v>214</v>
      </c>
      <c r="X3601">
        <v>0</v>
      </c>
    </row>
    <row r="3602" spans="1:24" x14ac:dyDescent="0.25">
      <c r="A3602">
        <v>4865</v>
      </c>
      <c r="B3602" t="s">
        <v>8551</v>
      </c>
      <c r="C3602" t="s">
        <v>8552</v>
      </c>
      <c r="D3602" t="s">
        <v>251</v>
      </c>
      <c r="G3602" s="2">
        <v>42370</v>
      </c>
      <c r="H3602" s="2">
        <v>42736</v>
      </c>
      <c r="I3602" t="s">
        <v>226</v>
      </c>
      <c r="J3602" t="s">
        <v>211</v>
      </c>
      <c r="K3602" t="s">
        <v>8550</v>
      </c>
      <c r="L3602" t="s">
        <v>213</v>
      </c>
      <c r="O3602">
        <v>0</v>
      </c>
      <c r="Q3602" s="2"/>
      <c r="S3602">
        <v>0</v>
      </c>
      <c r="T3602" t="s">
        <v>213</v>
      </c>
      <c r="W3602" t="s">
        <v>214</v>
      </c>
      <c r="X3602">
        <v>0</v>
      </c>
    </row>
    <row r="3603" spans="1:24" x14ac:dyDescent="0.25">
      <c r="A3603">
        <v>4866</v>
      </c>
      <c r="B3603" t="s">
        <v>8553</v>
      </c>
      <c r="C3603" t="s">
        <v>8554</v>
      </c>
      <c r="D3603" t="s">
        <v>241</v>
      </c>
      <c r="G3603" s="2">
        <v>42370</v>
      </c>
      <c r="H3603" s="2">
        <v>42736</v>
      </c>
      <c r="I3603" t="s">
        <v>226</v>
      </c>
      <c r="J3603" t="s">
        <v>211</v>
      </c>
      <c r="K3603" t="s">
        <v>8550</v>
      </c>
      <c r="L3603" t="s">
        <v>213</v>
      </c>
      <c r="O3603">
        <v>0</v>
      </c>
      <c r="Q3603" s="2"/>
      <c r="S3603">
        <v>0</v>
      </c>
      <c r="T3603" t="s">
        <v>213</v>
      </c>
      <c r="W3603" t="s">
        <v>214</v>
      </c>
      <c r="X3603">
        <v>0</v>
      </c>
    </row>
    <row r="3604" spans="1:24" x14ac:dyDescent="0.25">
      <c r="A3604">
        <v>4867</v>
      </c>
      <c r="B3604" t="s">
        <v>8555</v>
      </c>
      <c r="C3604" t="s">
        <v>8556</v>
      </c>
      <c r="D3604" t="s">
        <v>245</v>
      </c>
      <c r="G3604" s="2">
        <v>42370</v>
      </c>
      <c r="H3604" s="2">
        <v>42736</v>
      </c>
      <c r="I3604" t="s">
        <v>226</v>
      </c>
      <c r="J3604" t="s">
        <v>211</v>
      </c>
      <c r="K3604" t="s">
        <v>8550</v>
      </c>
      <c r="L3604" t="s">
        <v>213</v>
      </c>
      <c r="O3604">
        <v>6093</v>
      </c>
      <c r="Q3604" s="2"/>
      <c r="S3604">
        <v>0</v>
      </c>
      <c r="T3604" t="s">
        <v>213</v>
      </c>
      <c r="W3604" t="s">
        <v>214</v>
      </c>
      <c r="X3604">
        <v>0</v>
      </c>
    </row>
    <row r="3605" spans="1:24" x14ac:dyDescent="0.25">
      <c r="A3605">
        <v>4883</v>
      </c>
      <c r="B3605" t="s">
        <v>8557</v>
      </c>
      <c r="C3605" t="s">
        <v>8558</v>
      </c>
      <c r="D3605" t="s">
        <v>256</v>
      </c>
      <c r="G3605" s="2">
        <v>42324</v>
      </c>
      <c r="H3605" s="2">
        <v>44742</v>
      </c>
      <c r="I3605" t="s">
        <v>226</v>
      </c>
      <c r="J3605" t="s">
        <v>211</v>
      </c>
      <c r="K3605" t="s">
        <v>8559</v>
      </c>
      <c r="L3605" t="s">
        <v>213</v>
      </c>
      <c r="O3605">
        <v>0</v>
      </c>
      <c r="Q3605" s="2"/>
      <c r="S3605">
        <v>0</v>
      </c>
      <c r="T3605" t="s">
        <v>213</v>
      </c>
      <c r="W3605" t="s">
        <v>214</v>
      </c>
      <c r="X3605">
        <v>0</v>
      </c>
    </row>
    <row r="3606" spans="1:24" x14ac:dyDescent="0.25">
      <c r="A3606">
        <v>4884</v>
      </c>
      <c r="B3606" t="s">
        <v>8560</v>
      </c>
      <c r="C3606" t="s">
        <v>8561</v>
      </c>
      <c r="D3606" t="s">
        <v>210</v>
      </c>
      <c r="G3606" s="2">
        <v>42324</v>
      </c>
      <c r="H3606" s="2">
        <v>44742</v>
      </c>
      <c r="J3606" t="s">
        <v>211</v>
      </c>
      <c r="K3606" t="s">
        <v>8559</v>
      </c>
      <c r="L3606" t="s">
        <v>213</v>
      </c>
      <c r="O3606">
        <v>0</v>
      </c>
      <c r="Q3606" s="2"/>
      <c r="S3606">
        <v>0</v>
      </c>
      <c r="T3606" t="s">
        <v>213</v>
      </c>
      <c r="W3606" t="s">
        <v>214</v>
      </c>
      <c r="X3606">
        <v>0</v>
      </c>
    </row>
    <row r="3607" spans="1:24" x14ac:dyDescent="0.25">
      <c r="A3607">
        <v>4773</v>
      </c>
      <c r="B3607" t="s">
        <v>8562</v>
      </c>
      <c r="C3607" t="s">
        <v>8563</v>
      </c>
      <c r="D3607" t="s">
        <v>241</v>
      </c>
      <c r="G3607" s="2">
        <v>42370</v>
      </c>
      <c r="H3607" s="2">
        <v>44270</v>
      </c>
      <c r="I3607" t="s">
        <v>226</v>
      </c>
      <c r="J3607" t="s">
        <v>211</v>
      </c>
      <c r="K3607" t="s">
        <v>8564</v>
      </c>
      <c r="L3607" t="s">
        <v>213</v>
      </c>
      <c r="O3607">
        <v>0</v>
      </c>
      <c r="Q3607" s="2"/>
      <c r="S3607">
        <v>0</v>
      </c>
      <c r="T3607" t="s">
        <v>213</v>
      </c>
      <c r="W3607" t="s">
        <v>214</v>
      </c>
      <c r="X3607">
        <v>0</v>
      </c>
    </row>
    <row r="3608" spans="1:24" x14ac:dyDescent="0.25">
      <c r="A3608">
        <v>4774</v>
      </c>
      <c r="B3608" t="s">
        <v>8565</v>
      </c>
      <c r="C3608" t="s">
        <v>8566</v>
      </c>
      <c r="D3608" t="s">
        <v>245</v>
      </c>
      <c r="G3608" s="2">
        <v>42370</v>
      </c>
      <c r="H3608" s="2">
        <v>44270</v>
      </c>
      <c r="I3608" t="s">
        <v>226</v>
      </c>
      <c r="J3608" t="s">
        <v>211</v>
      </c>
      <c r="K3608" t="s">
        <v>8564</v>
      </c>
      <c r="L3608" t="s">
        <v>213</v>
      </c>
      <c r="O3608">
        <v>6093</v>
      </c>
      <c r="Q3608" s="2"/>
      <c r="S3608">
        <v>0</v>
      </c>
      <c r="T3608" t="s">
        <v>213</v>
      </c>
      <c r="W3608" t="s">
        <v>214</v>
      </c>
      <c r="X3608">
        <v>0</v>
      </c>
    </row>
    <row r="3609" spans="1:24" x14ac:dyDescent="0.25">
      <c r="A3609">
        <v>4775</v>
      </c>
      <c r="B3609" t="s">
        <v>8567</v>
      </c>
      <c r="C3609" t="s">
        <v>8568</v>
      </c>
      <c r="D3609" t="s">
        <v>256</v>
      </c>
      <c r="G3609" s="2">
        <v>42370</v>
      </c>
      <c r="H3609" s="2">
        <v>44270</v>
      </c>
      <c r="I3609" t="s">
        <v>226</v>
      </c>
      <c r="J3609" t="s">
        <v>211</v>
      </c>
      <c r="K3609" t="s">
        <v>8564</v>
      </c>
      <c r="L3609" t="s">
        <v>213</v>
      </c>
      <c r="O3609">
        <v>0</v>
      </c>
      <c r="Q3609" s="2"/>
      <c r="S3609">
        <v>0</v>
      </c>
      <c r="T3609" t="s">
        <v>213</v>
      </c>
      <c r="W3609" t="s">
        <v>214</v>
      </c>
      <c r="X3609">
        <v>0</v>
      </c>
    </row>
    <row r="3610" spans="1:24" x14ac:dyDescent="0.25">
      <c r="A3610">
        <v>4776</v>
      </c>
      <c r="B3610" t="s">
        <v>8569</v>
      </c>
      <c r="C3610" t="s">
        <v>8570</v>
      </c>
      <c r="D3610" t="s">
        <v>294</v>
      </c>
      <c r="G3610" s="2">
        <v>42309</v>
      </c>
      <c r="H3610" s="2">
        <v>44270</v>
      </c>
      <c r="I3610" t="s">
        <v>226</v>
      </c>
      <c r="J3610" t="s">
        <v>211</v>
      </c>
      <c r="K3610" t="s">
        <v>8564</v>
      </c>
      <c r="L3610" t="s">
        <v>900</v>
      </c>
      <c r="O3610">
        <v>0</v>
      </c>
      <c r="Q3610" s="2"/>
      <c r="S3610">
        <v>0</v>
      </c>
      <c r="T3610" t="s">
        <v>213</v>
      </c>
      <c r="W3610" t="s">
        <v>214</v>
      </c>
      <c r="X3610">
        <v>0</v>
      </c>
    </row>
    <row r="3611" spans="1:24" x14ac:dyDescent="0.25">
      <c r="A3611">
        <v>4777</v>
      </c>
      <c r="B3611" t="s">
        <v>8571</v>
      </c>
      <c r="C3611" t="s">
        <v>8572</v>
      </c>
      <c r="D3611" t="s">
        <v>248</v>
      </c>
      <c r="G3611" s="2">
        <v>42370</v>
      </c>
      <c r="H3611" s="2">
        <v>44270</v>
      </c>
      <c r="I3611" t="s">
        <v>226</v>
      </c>
      <c r="J3611" t="s">
        <v>211</v>
      </c>
      <c r="K3611" t="s">
        <v>8564</v>
      </c>
      <c r="L3611" t="s">
        <v>213</v>
      </c>
      <c r="O3611">
        <v>0</v>
      </c>
      <c r="Q3611" s="2"/>
      <c r="S3611">
        <v>0</v>
      </c>
      <c r="T3611" t="s">
        <v>213</v>
      </c>
      <c r="W3611" t="s">
        <v>214</v>
      </c>
      <c r="X3611">
        <v>0</v>
      </c>
    </row>
    <row r="3612" spans="1:24" x14ac:dyDescent="0.25">
      <c r="A3612">
        <v>4778</v>
      </c>
      <c r="B3612" t="s">
        <v>8573</v>
      </c>
      <c r="C3612" t="s">
        <v>8574</v>
      </c>
      <c r="D3612" t="s">
        <v>210</v>
      </c>
      <c r="G3612" s="2">
        <v>42370</v>
      </c>
      <c r="H3612" s="2">
        <v>44270</v>
      </c>
      <c r="J3612" t="s">
        <v>211</v>
      </c>
      <c r="K3612" t="s">
        <v>8564</v>
      </c>
      <c r="L3612" t="s">
        <v>213</v>
      </c>
      <c r="O3612">
        <v>0</v>
      </c>
      <c r="Q3612" s="2"/>
      <c r="S3612">
        <v>0</v>
      </c>
      <c r="T3612" t="s">
        <v>213</v>
      </c>
      <c r="W3612" t="s">
        <v>214</v>
      </c>
      <c r="X3612">
        <v>0</v>
      </c>
    </row>
    <row r="3613" spans="1:24" x14ac:dyDescent="0.25">
      <c r="A3613">
        <v>4779</v>
      </c>
      <c r="B3613" t="s">
        <v>8562</v>
      </c>
      <c r="C3613" t="s">
        <v>8563</v>
      </c>
      <c r="D3613" t="s">
        <v>241</v>
      </c>
      <c r="G3613" s="2">
        <v>42309</v>
      </c>
      <c r="H3613" s="2">
        <v>44270</v>
      </c>
      <c r="I3613" t="s">
        <v>226</v>
      </c>
      <c r="J3613" t="s">
        <v>211</v>
      </c>
      <c r="K3613" t="s">
        <v>8564</v>
      </c>
      <c r="L3613" t="s">
        <v>900</v>
      </c>
      <c r="O3613">
        <v>0</v>
      </c>
      <c r="Q3613" s="2"/>
      <c r="S3613">
        <v>0</v>
      </c>
      <c r="T3613" t="s">
        <v>213</v>
      </c>
      <c r="W3613" t="s">
        <v>214</v>
      </c>
      <c r="X3613">
        <v>0</v>
      </c>
    </row>
    <row r="3614" spans="1:24" x14ac:dyDescent="0.25">
      <c r="A3614">
        <v>4780</v>
      </c>
      <c r="B3614" t="s">
        <v>8575</v>
      </c>
      <c r="C3614" t="s">
        <v>8576</v>
      </c>
      <c r="D3614" t="s">
        <v>251</v>
      </c>
      <c r="G3614" s="2">
        <v>42370</v>
      </c>
      <c r="H3614" s="2">
        <v>44270</v>
      </c>
      <c r="I3614" t="s">
        <v>226</v>
      </c>
      <c r="J3614" t="s">
        <v>211</v>
      </c>
      <c r="K3614" t="s">
        <v>8564</v>
      </c>
      <c r="L3614" t="s">
        <v>213</v>
      </c>
      <c r="O3614">
        <v>0</v>
      </c>
      <c r="Q3614" s="2"/>
      <c r="S3614">
        <v>0</v>
      </c>
      <c r="T3614" t="s">
        <v>213</v>
      </c>
      <c r="W3614" t="s">
        <v>214</v>
      </c>
      <c r="X3614">
        <v>0</v>
      </c>
    </row>
    <row r="3615" spans="1:24" x14ac:dyDescent="0.25">
      <c r="A3615">
        <v>4885</v>
      </c>
      <c r="B3615" t="s">
        <v>8577</v>
      </c>
      <c r="C3615" t="s">
        <v>8578</v>
      </c>
      <c r="D3615" t="s">
        <v>248</v>
      </c>
      <c r="G3615" s="2">
        <v>42324</v>
      </c>
      <c r="H3615" s="2">
        <v>44742</v>
      </c>
      <c r="I3615" t="s">
        <v>226</v>
      </c>
      <c r="J3615" t="s">
        <v>211</v>
      </c>
      <c r="K3615" t="s">
        <v>8559</v>
      </c>
      <c r="L3615" t="s">
        <v>213</v>
      </c>
      <c r="O3615">
        <v>0</v>
      </c>
      <c r="Q3615" s="2"/>
      <c r="S3615">
        <v>0</v>
      </c>
      <c r="T3615" t="s">
        <v>213</v>
      </c>
      <c r="W3615" t="s">
        <v>214</v>
      </c>
      <c r="X3615">
        <v>0</v>
      </c>
    </row>
    <row r="3616" spans="1:24" x14ac:dyDescent="0.25">
      <c r="A3616">
        <v>4886</v>
      </c>
      <c r="B3616" t="s">
        <v>8579</v>
      </c>
      <c r="C3616" t="s">
        <v>8580</v>
      </c>
      <c r="D3616" t="s">
        <v>222</v>
      </c>
      <c r="G3616" s="2">
        <v>42324</v>
      </c>
      <c r="H3616" s="2">
        <v>44742</v>
      </c>
      <c r="I3616" t="s">
        <v>218</v>
      </c>
      <c r="J3616" t="s">
        <v>211</v>
      </c>
      <c r="K3616" t="s">
        <v>8559</v>
      </c>
      <c r="L3616" t="s">
        <v>213</v>
      </c>
      <c r="O3616">
        <v>0</v>
      </c>
      <c r="Q3616" s="2"/>
      <c r="S3616">
        <v>0</v>
      </c>
      <c r="T3616" t="s">
        <v>213</v>
      </c>
      <c r="W3616" t="s">
        <v>214</v>
      </c>
      <c r="X3616">
        <v>0</v>
      </c>
    </row>
    <row r="3617" spans="1:24" x14ac:dyDescent="0.25">
      <c r="A3617">
        <v>4887</v>
      </c>
      <c r="B3617" t="s">
        <v>8581</v>
      </c>
      <c r="C3617" t="s">
        <v>8582</v>
      </c>
      <c r="D3617" t="s">
        <v>245</v>
      </c>
      <c r="G3617" s="2">
        <v>42324</v>
      </c>
      <c r="H3617" s="2">
        <v>44742</v>
      </c>
      <c r="I3617" t="s">
        <v>226</v>
      </c>
      <c r="J3617" t="s">
        <v>211</v>
      </c>
      <c r="K3617" t="s">
        <v>8559</v>
      </c>
      <c r="L3617" t="s">
        <v>213</v>
      </c>
      <c r="O3617">
        <v>6094</v>
      </c>
      <c r="Q3617" s="2"/>
      <c r="S3617">
        <v>0</v>
      </c>
      <c r="T3617" t="s">
        <v>213</v>
      </c>
      <c r="W3617" t="s">
        <v>214</v>
      </c>
      <c r="X3617">
        <v>0</v>
      </c>
    </row>
    <row r="3618" spans="1:24" x14ac:dyDescent="0.25">
      <c r="A3618">
        <v>4888</v>
      </c>
      <c r="B3618" t="s">
        <v>8583</v>
      </c>
      <c r="C3618" t="s">
        <v>8584</v>
      </c>
      <c r="D3618" t="s">
        <v>251</v>
      </c>
      <c r="G3618" s="2">
        <v>42324</v>
      </c>
      <c r="H3618" s="2">
        <v>44742</v>
      </c>
      <c r="I3618" t="s">
        <v>226</v>
      </c>
      <c r="J3618" t="s">
        <v>211</v>
      </c>
      <c r="K3618" t="s">
        <v>8559</v>
      </c>
      <c r="L3618" t="s">
        <v>213</v>
      </c>
      <c r="O3618">
        <v>0</v>
      </c>
      <c r="Q3618" s="2"/>
      <c r="S3618">
        <v>0</v>
      </c>
      <c r="T3618" t="s">
        <v>213</v>
      </c>
      <c r="W3618" t="s">
        <v>214</v>
      </c>
      <c r="X3618">
        <v>0</v>
      </c>
    </row>
    <row r="3619" spans="1:24" x14ac:dyDescent="0.25">
      <c r="A3619">
        <v>4889</v>
      </c>
      <c r="B3619" t="s">
        <v>8585</v>
      </c>
      <c r="C3619" t="s">
        <v>8586</v>
      </c>
      <c r="D3619" t="s">
        <v>225</v>
      </c>
      <c r="G3619" s="2">
        <v>42324</v>
      </c>
      <c r="H3619" s="2">
        <v>44742</v>
      </c>
      <c r="I3619" t="s">
        <v>226</v>
      </c>
      <c r="J3619" t="s">
        <v>211</v>
      </c>
      <c r="K3619" t="s">
        <v>8559</v>
      </c>
      <c r="L3619" t="s">
        <v>213</v>
      </c>
      <c r="O3619">
        <v>6149</v>
      </c>
      <c r="Q3619" s="2"/>
      <c r="S3619">
        <v>0</v>
      </c>
      <c r="T3619" t="s">
        <v>213</v>
      </c>
      <c r="W3619" t="s">
        <v>214</v>
      </c>
      <c r="X3619">
        <v>0</v>
      </c>
    </row>
    <row r="3620" spans="1:24" x14ac:dyDescent="0.25">
      <c r="A3620">
        <v>4862</v>
      </c>
      <c r="B3620" t="s">
        <v>8587</v>
      </c>
      <c r="C3620" t="s">
        <v>8588</v>
      </c>
      <c r="D3620" t="s">
        <v>256</v>
      </c>
      <c r="G3620" s="2">
        <v>42370</v>
      </c>
      <c r="H3620" s="2">
        <v>42736</v>
      </c>
      <c r="I3620" t="s">
        <v>226</v>
      </c>
      <c r="J3620" t="s">
        <v>211</v>
      </c>
      <c r="K3620" t="s">
        <v>8550</v>
      </c>
      <c r="L3620" t="s">
        <v>213</v>
      </c>
      <c r="O3620">
        <v>0</v>
      </c>
      <c r="Q3620" s="2"/>
      <c r="S3620">
        <v>0</v>
      </c>
      <c r="T3620" t="s">
        <v>213</v>
      </c>
      <c r="W3620" t="s">
        <v>214</v>
      </c>
      <c r="X3620">
        <v>0</v>
      </c>
    </row>
    <row r="3621" spans="1:24" x14ac:dyDescent="0.25">
      <c r="A3621">
        <v>4863</v>
      </c>
      <c r="B3621" t="s">
        <v>8589</v>
      </c>
      <c r="C3621" t="s">
        <v>8590</v>
      </c>
      <c r="D3621" t="s">
        <v>248</v>
      </c>
      <c r="G3621" s="2">
        <v>42370</v>
      </c>
      <c r="H3621" s="2">
        <v>42736</v>
      </c>
      <c r="I3621" t="s">
        <v>226</v>
      </c>
      <c r="J3621" t="s">
        <v>211</v>
      </c>
      <c r="K3621" t="s">
        <v>8550</v>
      </c>
      <c r="L3621" t="s">
        <v>213</v>
      </c>
      <c r="O3621">
        <v>0</v>
      </c>
      <c r="Q3621" s="2"/>
      <c r="S3621">
        <v>0</v>
      </c>
      <c r="T3621" t="s">
        <v>213</v>
      </c>
      <c r="W3621" t="s">
        <v>214</v>
      </c>
      <c r="X3621">
        <v>0</v>
      </c>
    </row>
    <row r="3622" spans="1:24" x14ac:dyDescent="0.25">
      <c r="A3622">
        <v>4890</v>
      </c>
      <c r="B3622" t="s">
        <v>8591</v>
      </c>
      <c r="C3622" t="s">
        <v>8592</v>
      </c>
      <c r="D3622" t="s">
        <v>229</v>
      </c>
      <c r="G3622" s="2">
        <v>42324</v>
      </c>
      <c r="H3622" s="2">
        <v>44742</v>
      </c>
      <c r="I3622" t="s">
        <v>226</v>
      </c>
      <c r="J3622" t="s">
        <v>211</v>
      </c>
      <c r="K3622" t="s">
        <v>8559</v>
      </c>
      <c r="L3622" t="s">
        <v>213</v>
      </c>
      <c r="O3622">
        <v>0</v>
      </c>
      <c r="Q3622" s="2"/>
      <c r="S3622">
        <v>0</v>
      </c>
      <c r="T3622" t="s">
        <v>213</v>
      </c>
      <c r="W3622" t="s">
        <v>214</v>
      </c>
      <c r="X3622">
        <v>0</v>
      </c>
    </row>
    <row r="3623" spans="1:24" x14ac:dyDescent="0.25">
      <c r="A3623">
        <v>4891</v>
      </c>
      <c r="B3623" t="s">
        <v>8593</v>
      </c>
      <c r="C3623" t="s">
        <v>8594</v>
      </c>
      <c r="D3623" t="s">
        <v>232</v>
      </c>
      <c r="G3623" s="2">
        <v>42324</v>
      </c>
      <c r="H3623" s="2">
        <v>44742</v>
      </c>
      <c r="I3623" t="s">
        <v>226</v>
      </c>
      <c r="J3623" t="s">
        <v>211</v>
      </c>
      <c r="K3623" t="s">
        <v>8559</v>
      </c>
      <c r="L3623" t="s">
        <v>213</v>
      </c>
      <c r="O3623">
        <v>0</v>
      </c>
      <c r="Q3623" s="2"/>
      <c r="S3623">
        <v>0</v>
      </c>
      <c r="T3623" t="s">
        <v>213</v>
      </c>
      <c r="W3623" t="s">
        <v>214</v>
      </c>
      <c r="X3623">
        <v>0</v>
      </c>
    </row>
    <row r="3624" spans="1:24" x14ac:dyDescent="0.25">
      <c r="A3624">
        <v>4748</v>
      </c>
      <c r="B3624" t="s">
        <v>8595</v>
      </c>
      <c r="C3624" t="s">
        <v>8596</v>
      </c>
      <c r="D3624" t="s">
        <v>6406</v>
      </c>
      <c r="F3624" t="s">
        <v>6407</v>
      </c>
      <c r="G3624" s="2">
        <v>35499</v>
      </c>
      <c r="H3624" s="2"/>
      <c r="J3624" t="s">
        <v>2278</v>
      </c>
      <c r="K3624" t="s">
        <v>968</v>
      </c>
      <c r="L3624" t="s">
        <v>213</v>
      </c>
      <c r="O3624">
        <v>3386</v>
      </c>
      <c r="Q3624" s="2"/>
      <c r="S3624">
        <v>6773</v>
      </c>
      <c r="T3624" t="s">
        <v>213</v>
      </c>
      <c r="W3624" t="s">
        <v>59</v>
      </c>
      <c r="X3624">
        <v>0</v>
      </c>
    </row>
    <row r="3625" spans="1:24" x14ac:dyDescent="0.25">
      <c r="A3625">
        <v>4749</v>
      </c>
      <c r="B3625" t="s">
        <v>8597</v>
      </c>
      <c r="C3625" t="s">
        <v>8598</v>
      </c>
      <c r="D3625" t="s">
        <v>6406</v>
      </c>
      <c r="F3625" t="s">
        <v>6410</v>
      </c>
      <c r="G3625" s="2">
        <v>35499</v>
      </c>
      <c r="H3625" s="2"/>
      <c r="J3625" t="s">
        <v>2278</v>
      </c>
      <c r="K3625" t="s">
        <v>968</v>
      </c>
      <c r="L3625" t="s">
        <v>213</v>
      </c>
      <c r="O3625">
        <v>3386</v>
      </c>
      <c r="Q3625" s="2"/>
      <c r="S3625">
        <v>6772</v>
      </c>
      <c r="T3625" t="s">
        <v>213</v>
      </c>
      <c r="W3625" t="s">
        <v>6345</v>
      </c>
      <c r="X3625">
        <v>0</v>
      </c>
    </row>
    <row r="3626" spans="1:24" x14ac:dyDescent="0.25">
      <c r="A3626">
        <v>4750</v>
      </c>
      <c r="B3626" t="s">
        <v>8599</v>
      </c>
      <c r="C3626" t="s">
        <v>8600</v>
      </c>
      <c r="D3626" t="s">
        <v>6406</v>
      </c>
      <c r="F3626" t="s">
        <v>8601</v>
      </c>
      <c r="G3626" s="2">
        <v>35490</v>
      </c>
      <c r="H3626" s="2"/>
      <c r="J3626" t="s">
        <v>211</v>
      </c>
      <c r="K3626" t="s">
        <v>391</v>
      </c>
      <c r="L3626" t="s">
        <v>213</v>
      </c>
      <c r="O3626">
        <v>4551</v>
      </c>
      <c r="Q3626" s="2"/>
      <c r="R3626" t="s">
        <v>8602</v>
      </c>
      <c r="S3626">
        <v>3835</v>
      </c>
      <c r="T3626" t="s">
        <v>213</v>
      </c>
      <c r="W3626" t="s">
        <v>214</v>
      </c>
      <c r="X3626">
        <v>0</v>
      </c>
    </row>
    <row r="3627" spans="1:24" x14ac:dyDescent="0.25">
      <c r="A3627">
        <v>4751</v>
      </c>
      <c r="B3627" t="s">
        <v>8603</v>
      </c>
      <c r="C3627" t="s">
        <v>8604</v>
      </c>
      <c r="D3627" t="s">
        <v>6125</v>
      </c>
      <c r="G3627" s="2">
        <v>38777</v>
      </c>
      <c r="H3627" s="2"/>
      <c r="I3627" t="s">
        <v>226</v>
      </c>
      <c r="J3627" t="s">
        <v>211</v>
      </c>
      <c r="K3627" t="s">
        <v>1320</v>
      </c>
      <c r="L3627" t="s">
        <v>213</v>
      </c>
      <c r="O3627">
        <v>4750</v>
      </c>
      <c r="Q3627" s="2"/>
      <c r="S3627">
        <v>0</v>
      </c>
      <c r="T3627" t="s">
        <v>213</v>
      </c>
      <c r="W3627" t="s">
        <v>214</v>
      </c>
      <c r="X3627">
        <v>0</v>
      </c>
    </row>
    <row r="3628" spans="1:24" x14ac:dyDescent="0.25">
      <c r="A3628">
        <v>4752</v>
      </c>
      <c r="B3628" t="s">
        <v>8605</v>
      </c>
      <c r="C3628" t="s">
        <v>14963</v>
      </c>
      <c r="D3628" t="s">
        <v>6129</v>
      </c>
      <c r="G3628" s="2">
        <v>38777</v>
      </c>
      <c r="H3628" s="2"/>
      <c r="I3628" t="s">
        <v>226</v>
      </c>
      <c r="J3628" t="s">
        <v>211</v>
      </c>
      <c r="K3628" t="s">
        <v>1320</v>
      </c>
      <c r="L3628" t="s">
        <v>213</v>
      </c>
      <c r="O3628">
        <v>933</v>
      </c>
      <c r="Q3628" s="2"/>
      <c r="S3628">
        <v>0</v>
      </c>
      <c r="T3628" t="s">
        <v>213</v>
      </c>
      <c r="W3628" t="s">
        <v>214</v>
      </c>
      <c r="X3628">
        <v>0</v>
      </c>
    </row>
    <row r="3629" spans="1:24" x14ac:dyDescent="0.25">
      <c r="A3629">
        <v>4764</v>
      </c>
      <c r="B3629" t="s">
        <v>8606</v>
      </c>
      <c r="C3629" t="s">
        <v>8607</v>
      </c>
      <c r="D3629" t="s">
        <v>6406</v>
      </c>
      <c r="F3629" t="s">
        <v>7077</v>
      </c>
      <c r="G3629" s="2">
        <v>38108</v>
      </c>
      <c r="H3629" s="2"/>
      <c r="J3629" t="s">
        <v>211</v>
      </c>
      <c r="K3629" t="s">
        <v>7069</v>
      </c>
      <c r="L3629" t="s">
        <v>900</v>
      </c>
      <c r="O3629">
        <v>3172</v>
      </c>
      <c r="Q3629" s="2"/>
      <c r="S3629">
        <v>3888</v>
      </c>
      <c r="T3629" t="s">
        <v>213</v>
      </c>
      <c r="W3629" t="s">
        <v>455</v>
      </c>
      <c r="X3629">
        <v>0</v>
      </c>
    </row>
    <row r="3630" spans="1:24" x14ac:dyDescent="0.25">
      <c r="A3630">
        <v>4765</v>
      </c>
      <c r="B3630" t="s">
        <v>8608</v>
      </c>
      <c r="C3630" t="s">
        <v>8609</v>
      </c>
      <c r="D3630" t="s">
        <v>6125</v>
      </c>
      <c r="G3630" s="2">
        <v>38108</v>
      </c>
      <c r="H3630" s="2"/>
      <c r="I3630" t="s">
        <v>226</v>
      </c>
      <c r="J3630" t="s">
        <v>211</v>
      </c>
      <c r="K3630" t="s">
        <v>5584</v>
      </c>
      <c r="L3630" t="s">
        <v>900</v>
      </c>
      <c r="O3630">
        <v>4764</v>
      </c>
      <c r="Q3630" s="2"/>
      <c r="S3630">
        <v>0</v>
      </c>
      <c r="T3630" t="s">
        <v>213</v>
      </c>
      <c r="W3630" t="s">
        <v>455</v>
      </c>
      <c r="X3630">
        <v>0</v>
      </c>
    </row>
    <row r="3631" spans="1:24" x14ac:dyDescent="0.25">
      <c r="A3631">
        <v>4892</v>
      </c>
      <c r="B3631" t="s">
        <v>8610</v>
      </c>
      <c r="C3631" t="s">
        <v>8611</v>
      </c>
      <c r="D3631" t="s">
        <v>235</v>
      </c>
      <c r="G3631" s="2">
        <v>42324</v>
      </c>
      <c r="H3631" s="2">
        <v>44742</v>
      </c>
      <c r="I3631" t="s">
        <v>218</v>
      </c>
      <c r="J3631" t="s">
        <v>211</v>
      </c>
      <c r="K3631" t="s">
        <v>8559</v>
      </c>
      <c r="L3631" t="s">
        <v>213</v>
      </c>
      <c r="O3631">
        <v>0</v>
      </c>
      <c r="Q3631" s="2"/>
      <c r="S3631">
        <v>0</v>
      </c>
      <c r="T3631" t="s">
        <v>213</v>
      </c>
      <c r="W3631" t="s">
        <v>214</v>
      </c>
      <c r="X3631">
        <v>0</v>
      </c>
    </row>
    <row r="3632" spans="1:24" x14ac:dyDescent="0.25">
      <c r="A3632">
        <v>4893</v>
      </c>
      <c r="B3632" t="s">
        <v>8612</v>
      </c>
      <c r="C3632" t="s">
        <v>8613</v>
      </c>
      <c r="D3632" t="s">
        <v>238</v>
      </c>
      <c r="G3632" s="2">
        <v>42324</v>
      </c>
      <c r="H3632" s="2">
        <v>44742</v>
      </c>
      <c r="I3632" t="s">
        <v>218</v>
      </c>
      <c r="J3632" t="s">
        <v>211</v>
      </c>
      <c r="K3632" t="s">
        <v>8559</v>
      </c>
      <c r="L3632" t="s">
        <v>213</v>
      </c>
      <c r="O3632">
        <v>8</v>
      </c>
      <c r="Q3632" s="2"/>
      <c r="S3632">
        <v>0</v>
      </c>
      <c r="T3632" t="s">
        <v>213</v>
      </c>
      <c r="W3632" t="s">
        <v>214</v>
      </c>
      <c r="X3632">
        <v>0</v>
      </c>
    </row>
    <row r="3633" spans="1:24" x14ac:dyDescent="0.25">
      <c r="A3633">
        <v>4894</v>
      </c>
      <c r="B3633" t="s">
        <v>8614</v>
      </c>
      <c r="C3633" t="s">
        <v>8615</v>
      </c>
      <c r="D3633" t="s">
        <v>356</v>
      </c>
      <c r="G3633" s="2">
        <v>42324</v>
      </c>
      <c r="H3633" s="2">
        <v>44742</v>
      </c>
      <c r="I3633" t="s">
        <v>218</v>
      </c>
      <c r="J3633" t="s">
        <v>211</v>
      </c>
      <c r="K3633" t="s">
        <v>8559</v>
      </c>
      <c r="L3633" t="s">
        <v>213</v>
      </c>
      <c r="O3633">
        <v>31</v>
      </c>
      <c r="Q3633" s="2"/>
      <c r="S3633">
        <v>0</v>
      </c>
      <c r="T3633" t="s">
        <v>213</v>
      </c>
      <c r="W3633" t="s">
        <v>214</v>
      </c>
      <c r="X3633">
        <v>0</v>
      </c>
    </row>
    <row r="3634" spans="1:24" x14ac:dyDescent="0.25">
      <c r="A3634">
        <v>4895</v>
      </c>
      <c r="B3634" t="s">
        <v>8616</v>
      </c>
      <c r="C3634" t="s">
        <v>8617</v>
      </c>
      <c r="D3634" t="s">
        <v>630</v>
      </c>
      <c r="G3634" s="2">
        <v>42324</v>
      </c>
      <c r="H3634" s="2">
        <v>44742</v>
      </c>
      <c r="I3634" t="s">
        <v>218</v>
      </c>
      <c r="J3634" t="s">
        <v>211</v>
      </c>
      <c r="K3634" t="s">
        <v>8559</v>
      </c>
      <c r="L3634" t="s">
        <v>213</v>
      </c>
      <c r="O3634">
        <v>0</v>
      </c>
      <c r="Q3634" s="2"/>
      <c r="S3634">
        <v>0</v>
      </c>
      <c r="T3634" t="s">
        <v>213</v>
      </c>
      <c r="W3634" t="s">
        <v>214</v>
      </c>
      <c r="X3634">
        <v>0</v>
      </c>
    </row>
    <row r="3635" spans="1:24" x14ac:dyDescent="0.25">
      <c r="A3635">
        <v>4802</v>
      </c>
      <c r="B3635" t="s">
        <v>8618</v>
      </c>
      <c r="C3635" t="s">
        <v>8619</v>
      </c>
      <c r="D3635" t="s">
        <v>297</v>
      </c>
      <c r="G3635" s="2">
        <v>42370</v>
      </c>
      <c r="H3635" s="2">
        <v>44742</v>
      </c>
      <c r="I3635" t="s">
        <v>226</v>
      </c>
      <c r="J3635" t="s">
        <v>211</v>
      </c>
      <c r="K3635" t="s">
        <v>8620</v>
      </c>
      <c r="L3635" t="s">
        <v>900</v>
      </c>
      <c r="O3635">
        <v>0</v>
      </c>
      <c r="Q3635" s="2"/>
      <c r="S3635">
        <v>0</v>
      </c>
      <c r="T3635" t="s">
        <v>213</v>
      </c>
      <c r="W3635" t="s">
        <v>214</v>
      </c>
      <c r="X3635">
        <v>0</v>
      </c>
    </row>
    <row r="3636" spans="1:24" x14ac:dyDescent="0.25">
      <c r="A3636">
        <v>4803</v>
      </c>
      <c r="B3636" t="s">
        <v>8621</v>
      </c>
      <c r="C3636" t="s">
        <v>8622</v>
      </c>
      <c r="D3636" t="s">
        <v>338</v>
      </c>
      <c r="G3636" s="2">
        <v>42370</v>
      </c>
      <c r="H3636" s="2">
        <v>44742</v>
      </c>
      <c r="I3636" t="s">
        <v>226</v>
      </c>
      <c r="J3636" t="s">
        <v>211</v>
      </c>
      <c r="K3636" t="s">
        <v>8620</v>
      </c>
      <c r="L3636" t="s">
        <v>900</v>
      </c>
      <c r="O3636">
        <v>0</v>
      </c>
      <c r="Q3636" s="2"/>
      <c r="S3636">
        <v>0</v>
      </c>
      <c r="T3636" t="s">
        <v>213</v>
      </c>
      <c r="W3636" t="s">
        <v>214</v>
      </c>
      <c r="X3636">
        <v>0</v>
      </c>
    </row>
    <row r="3637" spans="1:24" x14ac:dyDescent="0.25">
      <c r="A3637">
        <v>4804</v>
      </c>
      <c r="B3637" t="s">
        <v>8623</v>
      </c>
      <c r="C3637" t="s">
        <v>8624</v>
      </c>
      <c r="D3637" t="s">
        <v>245</v>
      </c>
      <c r="G3637" s="2">
        <v>42324</v>
      </c>
      <c r="H3637" s="2">
        <v>44742</v>
      </c>
      <c r="I3637" t="s">
        <v>226</v>
      </c>
      <c r="J3637" t="s">
        <v>211</v>
      </c>
      <c r="K3637" t="s">
        <v>8620</v>
      </c>
      <c r="L3637" t="s">
        <v>213</v>
      </c>
      <c r="O3637">
        <v>6093</v>
      </c>
      <c r="Q3637" s="2"/>
      <c r="S3637">
        <v>0</v>
      </c>
      <c r="T3637" t="s">
        <v>213</v>
      </c>
      <c r="W3637" t="s">
        <v>214</v>
      </c>
      <c r="X3637">
        <v>0</v>
      </c>
    </row>
    <row r="3638" spans="1:24" x14ac:dyDescent="0.25">
      <c r="A3638">
        <v>4805</v>
      </c>
      <c r="B3638" t="s">
        <v>8625</v>
      </c>
      <c r="C3638" t="s">
        <v>8626</v>
      </c>
      <c r="D3638" t="s">
        <v>251</v>
      </c>
      <c r="G3638" s="2">
        <v>42324</v>
      </c>
      <c r="H3638" s="2">
        <v>44742</v>
      </c>
      <c r="I3638" t="s">
        <v>226</v>
      </c>
      <c r="J3638" t="s">
        <v>211</v>
      </c>
      <c r="K3638" t="s">
        <v>8620</v>
      </c>
      <c r="L3638" t="s">
        <v>213</v>
      </c>
      <c r="O3638">
        <v>0</v>
      </c>
      <c r="Q3638" s="2"/>
      <c r="S3638">
        <v>0</v>
      </c>
      <c r="T3638" t="s">
        <v>213</v>
      </c>
      <c r="W3638" t="s">
        <v>214</v>
      </c>
      <c r="X3638">
        <v>0</v>
      </c>
    </row>
    <row r="3639" spans="1:24" x14ac:dyDescent="0.25">
      <c r="A3639">
        <v>4806</v>
      </c>
      <c r="B3639" t="s">
        <v>8627</v>
      </c>
      <c r="C3639" t="s">
        <v>8628</v>
      </c>
      <c r="D3639" t="s">
        <v>256</v>
      </c>
      <c r="G3639" s="2">
        <v>42324</v>
      </c>
      <c r="H3639" s="2">
        <v>44742</v>
      </c>
      <c r="I3639" t="s">
        <v>226</v>
      </c>
      <c r="J3639" t="s">
        <v>211</v>
      </c>
      <c r="K3639" t="s">
        <v>8620</v>
      </c>
      <c r="L3639" t="s">
        <v>213</v>
      </c>
      <c r="O3639">
        <v>0</v>
      </c>
      <c r="Q3639" s="2"/>
      <c r="S3639">
        <v>0</v>
      </c>
      <c r="T3639" t="s">
        <v>213</v>
      </c>
      <c r="W3639" t="s">
        <v>214</v>
      </c>
      <c r="X3639">
        <v>0</v>
      </c>
    </row>
    <row r="3640" spans="1:24" x14ac:dyDescent="0.25">
      <c r="A3640">
        <v>4896</v>
      </c>
      <c r="B3640" t="s">
        <v>8629</v>
      </c>
      <c r="C3640" t="s">
        <v>8630</v>
      </c>
      <c r="D3640" t="s">
        <v>633</v>
      </c>
      <c r="G3640" s="2">
        <v>42324</v>
      </c>
      <c r="H3640" s="2">
        <v>44742</v>
      </c>
      <c r="I3640" t="s">
        <v>218</v>
      </c>
      <c r="J3640" t="s">
        <v>211</v>
      </c>
      <c r="K3640" t="s">
        <v>8559</v>
      </c>
      <c r="L3640" t="s">
        <v>213</v>
      </c>
      <c r="O3640">
        <v>0</v>
      </c>
      <c r="Q3640" s="2"/>
      <c r="S3640">
        <v>0</v>
      </c>
      <c r="T3640" t="s">
        <v>213</v>
      </c>
      <c r="W3640" t="s">
        <v>214</v>
      </c>
      <c r="X3640">
        <v>0</v>
      </c>
    </row>
    <row r="3641" spans="1:24" x14ac:dyDescent="0.25">
      <c r="A3641">
        <v>4897</v>
      </c>
      <c r="B3641" t="s">
        <v>8631</v>
      </c>
      <c r="C3641" t="s">
        <v>8632</v>
      </c>
      <c r="D3641" t="s">
        <v>241</v>
      </c>
      <c r="G3641" s="2">
        <v>42324</v>
      </c>
      <c r="H3641" s="2">
        <v>44742</v>
      </c>
      <c r="I3641" t="s">
        <v>226</v>
      </c>
      <c r="J3641" t="s">
        <v>211</v>
      </c>
      <c r="K3641" t="s">
        <v>8559</v>
      </c>
      <c r="L3641" t="s">
        <v>213</v>
      </c>
      <c r="O3641">
        <v>0</v>
      </c>
      <c r="Q3641" s="2"/>
      <c r="S3641">
        <v>0</v>
      </c>
      <c r="T3641" t="s">
        <v>213</v>
      </c>
      <c r="W3641" t="s">
        <v>214</v>
      </c>
      <c r="X3641">
        <v>0</v>
      </c>
    </row>
    <row r="3642" spans="1:24" x14ac:dyDescent="0.25">
      <c r="A3642">
        <v>4807</v>
      </c>
      <c r="B3642" t="s">
        <v>8633</v>
      </c>
      <c r="C3642" t="s">
        <v>8634</v>
      </c>
      <c r="D3642" t="s">
        <v>210</v>
      </c>
      <c r="G3642" s="2">
        <v>42324</v>
      </c>
      <c r="H3642" s="2">
        <v>44742</v>
      </c>
      <c r="J3642" t="s">
        <v>211</v>
      </c>
      <c r="K3642" t="s">
        <v>8620</v>
      </c>
      <c r="L3642" t="s">
        <v>213</v>
      </c>
      <c r="O3642">
        <v>0</v>
      </c>
      <c r="Q3642" s="2"/>
      <c r="S3642">
        <v>0</v>
      </c>
      <c r="T3642" t="s">
        <v>213</v>
      </c>
      <c r="W3642" t="s">
        <v>214</v>
      </c>
      <c r="X3642">
        <v>0</v>
      </c>
    </row>
    <row r="3643" spans="1:24" x14ac:dyDescent="0.25">
      <c r="A3643">
        <v>4808</v>
      </c>
      <c r="B3643" t="s">
        <v>8635</v>
      </c>
      <c r="C3643" t="s">
        <v>8636</v>
      </c>
      <c r="D3643" t="s">
        <v>248</v>
      </c>
      <c r="G3643" s="2">
        <v>42324</v>
      </c>
      <c r="H3643" s="2">
        <v>44742</v>
      </c>
      <c r="I3643" t="s">
        <v>226</v>
      </c>
      <c r="J3643" t="s">
        <v>211</v>
      </c>
      <c r="K3643" t="s">
        <v>8620</v>
      </c>
      <c r="L3643" t="s">
        <v>213</v>
      </c>
      <c r="O3643">
        <v>0</v>
      </c>
      <c r="Q3643" s="2"/>
      <c r="S3643">
        <v>0</v>
      </c>
      <c r="T3643" t="s">
        <v>213</v>
      </c>
      <c r="W3643" t="s">
        <v>214</v>
      </c>
      <c r="X3643">
        <v>0</v>
      </c>
    </row>
    <row r="3644" spans="1:24" x14ac:dyDescent="0.25">
      <c r="A3644">
        <v>4809</v>
      </c>
      <c r="B3644" t="s">
        <v>8637</v>
      </c>
      <c r="C3644" t="s">
        <v>8638</v>
      </c>
      <c r="D3644" t="s">
        <v>222</v>
      </c>
      <c r="G3644" s="2">
        <v>42324</v>
      </c>
      <c r="H3644" s="2">
        <v>44742</v>
      </c>
      <c r="I3644" t="s">
        <v>218</v>
      </c>
      <c r="J3644" t="s">
        <v>211</v>
      </c>
      <c r="K3644" t="s">
        <v>8620</v>
      </c>
      <c r="L3644" t="s">
        <v>213</v>
      </c>
      <c r="O3644">
        <v>0</v>
      </c>
      <c r="Q3644" s="2"/>
      <c r="S3644">
        <v>0</v>
      </c>
      <c r="T3644" t="s">
        <v>213</v>
      </c>
      <c r="W3644" t="s">
        <v>214</v>
      </c>
      <c r="X3644">
        <v>0</v>
      </c>
    </row>
    <row r="3645" spans="1:24" x14ac:dyDescent="0.25">
      <c r="A3645">
        <v>4810</v>
      </c>
      <c r="B3645" t="s">
        <v>8639</v>
      </c>
      <c r="C3645" t="s">
        <v>8640</v>
      </c>
      <c r="D3645" t="s">
        <v>225</v>
      </c>
      <c r="G3645" s="2">
        <v>42324</v>
      </c>
      <c r="H3645" s="2">
        <v>44742</v>
      </c>
      <c r="I3645" t="s">
        <v>226</v>
      </c>
      <c r="J3645" t="s">
        <v>211</v>
      </c>
      <c r="K3645" t="s">
        <v>8620</v>
      </c>
      <c r="L3645" t="s">
        <v>213</v>
      </c>
      <c r="O3645">
        <v>6149</v>
      </c>
      <c r="Q3645" s="2"/>
      <c r="S3645">
        <v>0</v>
      </c>
      <c r="T3645" t="s">
        <v>213</v>
      </c>
      <c r="W3645" t="s">
        <v>214</v>
      </c>
      <c r="X3645">
        <v>0</v>
      </c>
    </row>
    <row r="3646" spans="1:24" x14ac:dyDescent="0.25">
      <c r="A3646">
        <v>4811</v>
      </c>
      <c r="B3646" t="s">
        <v>8641</v>
      </c>
      <c r="C3646" t="s">
        <v>8642</v>
      </c>
      <c r="D3646" t="s">
        <v>229</v>
      </c>
      <c r="G3646" s="2">
        <v>42324</v>
      </c>
      <c r="H3646" s="2">
        <v>44742</v>
      </c>
      <c r="I3646" t="s">
        <v>226</v>
      </c>
      <c r="J3646" t="s">
        <v>211</v>
      </c>
      <c r="K3646" t="s">
        <v>8620</v>
      </c>
      <c r="L3646" t="s">
        <v>213</v>
      </c>
      <c r="O3646">
        <v>0</v>
      </c>
      <c r="Q3646" s="2"/>
      <c r="S3646">
        <v>0</v>
      </c>
      <c r="T3646" t="s">
        <v>213</v>
      </c>
      <c r="W3646" t="s">
        <v>214</v>
      </c>
      <c r="X3646">
        <v>0</v>
      </c>
    </row>
    <row r="3647" spans="1:24" x14ac:dyDescent="0.25">
      <c r="A3647">
        <v>4812</v>
      </c>
      <c r="B3647" t="s">
        <v>8643</v>
      </c>
      <c r="C3647" t="s">
        <v>8644</v>
      </c>
      <c r="D3647" t="s">
        <v>232</v>
      </c>
      <c r="G3647" s="2">
        <v>42324</v>
      </c>
      <c r="H3647" s="2">
        <v>44742</v>
      </c>
      <c r="I3647" t="s">
        <v>226</v>
      </c>
      <c r="J3647" t="s">
        <v>211</v>
      </c>
      <c r="K3647" t="s">
        <v>8620</v>
      </c>
      <c r="L3647" t="s">
        <v>213</v>
      </c>
      <c r="O3647">
        <v>0</v>
      </c>
      <c r="Q3647" s="2"/>
      <c r="S3647">
        <v>0</v>
      </c>
      <c r="T3647" t="s">
        <v>213</v>
      </c>
      <c r="W3647" t="s">
        <v>214</v>
      </c>
      <c r="X3647">
        <v>0</v>
      </c>
    </row>
    <row r="3648" spans="1:24" x14ac:dyDescent="0.25">
      <c r="A3648">
        <v>4813</v>
      </c>
      <c r="B3648" t="s">
        <v>8645</v>
      </c>
      <c r="C3648" t="s">
        <v>8646</v>
      </c>
      <c r="D3648" t="s">
        <v>235</v>
      </c>
      <c r="G3648" s="2">
        <v>42324</v>
      </c>
      <c r="H3648" s="2">
        <v>44742</v>
      </c>
      <c r="I3648" t="s">
        <v>218</v>
      </c>
      <c r="J3648" t="s">
        <v>211</v>
      </c>
      <c r="K3648" t="s">
        <v>8620</v>
      </c>
      <c r="L3648" t="s">
        <v>213</v>
      </c>
      <c r="O3648">
        <v>0</v>
      </c>
      <c r="Q3648" s="2"/>
      <c r="S3648">
        <v>0</v>
      </c>
      <c r="T3648" t="s">
        <v>213</v>
      </c>
      <c r="W3648" t="s">
        <v>214</v>
      </c>
      <c r="X3648">
        <v>0</v>
      </c>
    </row>
    <row r="3649" spans="1:24" x14ac:dyDescent="0.25">
      <c r="A3649">
        <v>4814</v>
      </c>
      <c r="B3649" t="s">
        <v>8647</v>
      </c>
      <c r="C3649" t="s">
        <v>8648</v>
      </c>
      <c r="D3649" t="s">
        <v>238</v>
      </c>
      <c r="G3649" s="2">
        <v>42324</v>
      </c>
      <c r="H3649" s="2">
        <v>44742</v>
      </c>
      <c r="I3649" t="s">
        <v>218</v>
      </c>
      <c r="J3649" t="s">
        <v>211</v>
      </c>
      <c r="K3649" t="s">
        <v>8620</v>
      </c>
      <c r="L3649" t="s">
        <v>213</v>
      </c>
      <c r="O3649">
        <v>8</v>
      </c>
      <c r="Q3649" s="2"/>
      <c r="S3649">
        <v>0</v>
      </c>
      <c r="T3649" t="s">
        <v>213</v>
      </c>
      <c r="W3649" t="s">
        <v>214</v>
      </c>
      <c r="X3649">
        <v>0</v>
      </c>
    </row>
    <row r="3650" spans="1:24" x14ac:dyDescent="0.25">
      <c r="A3650">
        <v>4815</v>
      </c>
      <c r="B3650" t="s">
        <v>8649</v>
      </c>
      <c r="C3650" t="s">
        <v>8650</v>
      </c>
      <c r="D3650" t="s">
        <v>356</v>
      </c>
      <c r="G3650" s="2">
        <v>42324</v>
      </c>
      <c r="H3650" s="2">
        <v>44742</v>
      </c>
      <c r="I3650" t="s">
        <v>218</v>
      </c>
      <c r="J3650" t="s">
        <v>211</v>
      </c>
      <c r="K3650" t="s">
        <v>8620</v>
      </c>
      <c r="L3650" t="s">
        <v>213</v>
      </c>
      <c r="O3650">
        <v>31</v>
      </c>
      <c r="Q3650" s="2"/>
      <c r="S3650">
        <v>0</v>
      </c>
      <c r="T3650" t="s">
        <v>213</v>
      </c>
      <c r="W3650" t="s">
        <v>214</v>
      </c>
      <c r="X3650">
        <v>0</v>
      </c>
    </row>
    <row r="3651" spans="1:24" x14ac:dyDescent="0.25">
      <c r="A3651">
        <v>4816</v>
      </c>
      <c r="B3651" t="s">
        <v>8651</v>
      </c>
      <c r="C3651" t="s">
        <v>8652</v>
      </c>
      <c r="D3651" t="s">
        <v>630</v>
      </c>
      <c r="G3651" s="2">
        <v>42324</v>
      </c>
      <c r="H3651" s="2">
        <v>44742</v>
      </c>
      <c r="I3651" t="s">
        <v>218</v>
      </c>
      <c r="J3651" t="s">
        <v>211</v>
      </c>
      <c r="K3651" t="s">
        <v>8620</v>
      </c>
      <c r="L3651" t="s">
        <v>213</v>
      </c>
      <c r="O3651">
        <v>0</v>
      </c>
      <c r="Q3651" s="2"/>
      <c r="S3651">
        <v>0</v>
      </c>
      <c r="T3651" t="s">
        <v>213</v>
      </c>
      <c r="W3651" t="s">
        <v>214</v>
      </c>
      <c r="X3651">
        <v>0</v>
      </c>
    </row>
    <row r="3652" spans="1:24" x14ac:dyDescent="0.25">
      <c r="A3652">
        <v>4817</v>
      </c>
      <c r="B3652" t="s">
        <v>8653</v>
      </c>
      <c r="C3652" t="s">
        <v>8654</v>
      </c>
      <c r="D3652" t="s">
        <v>633</v>
      </c>
      <c r="G3652" s="2">
        <v>42324</v>
      </c>
      <c r="H3652" s="2">
        <v>44742</v>
      </c>
      <c r="I3652" t="s">
        <v>218</v>
      </c>
      <c r="J3652" t="s">
        <v>211</v>
      </c>
      <c r="K3652" t="s">
        <v>8620</v>
      </c>
      <c r="L3652" t="s">
        <v>213</v>
      </c>
      <c r="O3652">
        <v>0</v>
      </c>
      <c r="Q3652" s="2"/>
      <c r="S3652">
        <v>0</v>
      </c>
      <c r="T3652" t="s">
        <v>213</v>
      </c>
      <c r="W3652" t="s">
        <v>214</v>
      </c>
      <c r="X3652">
        <v>0</v>
      </c>
    </row>
    <row r="3653" spans="1:24" x14ac:dyDescent="0.25">
      <c r="A3653">
        <v>4818</v>
      </c>
      <c r="B3653" t="s">
        <v>8655</v>
      </c>
      <c r="C3653" t="s">
        <v>8656</v>
      </c>
      <c r="D3653" t="s">
        <v>412</v>
      </c>
      <c r="F3653" t="s">
        <v>6028</v>
      </c>
      <c r="G3653" s="2">
        <v>42370</v>
      </c>
      <c r="H3653" s="2">
        <v>44742</v>
      </c>
      <c r="I3653" t="s">
        <v>226</v>
      </c>
      <c r="J3653" t="s">
        <v>211</v>
      </c>
      <c r="K3653" t="s">
        <v>8620</v>
      </c>
      <c r="L3653" t="s">
        <v>900</v>
      </c>
      <c r="O3653">
        <v>1465</v>
      </c>
      <c r="Q3653" s="2"/>
      <c r="S3653">
        <v>0</v>
      </c>
      <c r="T3653" t="s">
        <v>213</v>
      </c>
      <c r="W3653" t="s">
        <v>214</v>
      </c>
      <c r="X3653">
        <v>0</v>
      </c>
    </row>
    <row r="3654" spans="1:24" x14ac:dyDescent="0.25">
      <c r="A3654">
        <v>4819</v>
      </c>
      <c r="B3654" t="s">
        <v>8657</v>
      </c>
      <c r="C3654" t="s">
        <v>8658</v>
      </c>
      <c r="D3654" t="s">
        <v>241</v>
      </c>
      <c r="G3654" s="2">
        <v>42324</v>
      </c>
      <c r="H3654" s="2">
        <v>44742</v>
      </c>
      <c r="I3654" t="s">
        <v>226</v>
      </c>
      <c r="J3654" t="s">
        <v>211</v>
      </c>
      <c r="K3654" t="s">
        <v>8620</v>
      </c>
      <c r="L3654" t="s">
        <v>213</v>
      </c>
      <c r="O3654">
        <v>0</v>
      </c>
      <c r="Q3654" s="2"/>
      <c r="S3654">
        <v>0</v>
      </c>
      <c r="T3654" t="s">
        <v>213</v>
      </c>
      <c r="W3654" t="s">
        <v>214</v>
      </c>
      <c r="X3654">
        <v>0</v>
      </c>
    </row>
    <row r="3655" spans="1:24" x14ac:dyDescent="0.25">
      <c r="A3655">
        <v>4820</v>
      </c>
      <c r="B3655" t="s">
        <v>8659</v>
      </c>
      <c r="C3655" t="s">
        <v>8660</v>
      </c>
      <c r="D3655" t="s">
        <v>720</v>
      </c>
      <c r="G3655" s="2">
        <v>42370</v>
      </c>
      <c r="H3655" s="2">
        <v>44742</v>
      </c>
      <c r="I3655" t="s">
        <v>226</v>
      </c>
      <c r="J3655" t="s">
        <v>211</v>
      </c>
      <c r="K3655" t="s">
        <v>8620</v>
      </c>
      <c r="L3655" t="s">
        <v>900</v>
      </c>
      <c r="O3655">
        <v>28</v>
      </c>
      <c r="Q3655" s="2"/>
      <c r="S3655">
        <v>0</v>
      </c>
      <c r="T3655" t="s">
        <v>213</v>
      </c>
      <c r="W3655" t="s">
        <v>214</v>
      </c>
      <c r="X3655">
        <v>0</v>
      </c>
    </row>
    <row r="3656" spans="1:24" x14ac:dyDescent="0.25">
      <c r="A3656">
        <v>4821</v>
      </c>
      <c r="B3656" t="s">
        <v>8661</v>
      </c>
      <c r="C3656" t="s">
        <v>8662</v>
      </c>
      <c r="D3656" t="s">
        <v>311</v>
      </c>
      <c r="G3656" s="2">
        <v>42370</v>
      </c>
      <c r="H3656" s="2">
        <v>44742</v>
      </c>
      <c r="I3656" t="s">
        <v>226</v>
      </c>
      <c r="J3656" t="s">
        <v>211</v>
      </c>
      <c r="K3656" t="s">
        <v>8620</v>
      </c>
      <c r="L3656" t="s">
        <v>900</v>
      </c>
      <c r="O3656">
        <v>1514</v>
      </c>
      <c r="Q3656" s="2"/>
      <c r="S3656">
        <v>0</v>
      </c>
      <c r="T3656" t="s">
        <v>213</v>
      </c>
      <c r="W3656" t="s">
        <v>214</v>
      </c>
      <c r="X3656">
        <v>0</v>
      </c>
    </row>
    <row r="3657" spans="1:24" x14ac:dyDescent="0.25">
      <c r="A3657">
        <v>4822</v>
      </c>
      <c r="B3657" t="s">
        <v>8663</v>
      </c>
      <c r="C3657" t="s">
        <v>8664</v>
      </c>
      <c r="D3657" t="s">
        <v>656</v>
      </c>
      <c r="G3657" s="2">
        <v>42370</v>
      </c>
      <c r="H3657" s="2">
        <v>44742</v>
      </c>
      <c r="I3657" t="s">
        <v>226</v>
      </c>
      <c r="J3657" t="s">
        <v>211</v>
      </c>
      <c r="K3657" t="s">
        <v>8620</v>
      </c>
      <c r="L3657" t="s">
        <v>900</v>
      </c>
      <c r="O3657">
        <v>0</v>
      </c>
      <c r="Q3657" s="2"/>
      <c r="S3657">
        <v>0</v>
      </c>
      <c r="T3657" t="s">
        <v>213</v>
      </c>
      <c r="W3657" t="s">
        <v>214</v>
      </c>
      <c r="X3657">
        <v>0</v>
      </c>
    </row>
    <row r="3658" spans="1:24" x14ac:dyDescent="0.25">
      <c r="A3658">
        <v>4823</v>
      </c>
      <c r="B3658" t="s">
        <v>8665</v>
      </c>
      <c r="C3658" t="s">
        <v>8666</v>
      </c>
      <c r="D3658" t="s">
        <v>389</v>
      </c>
      <c r="E3658" t="s">
        <v>8667</v>
      </c>
      <c r="G3658" s="2">
        <v>37288</v>
      </c>
      <c r="H3658" s="2">
        <v>42825</v>
      </c>
      <c r="J3658" t="s">
        <v>211</v>
      </c>
      <c r="K3658" t="s">
        <v>2067</v>
      </c>
      <c r="L3658" t="s">
        <v>213</v>
      </c>
      <c r="M3658" t="s">
        <v>8668</v>
      </c>
      <c r="O3658">
        <v>0</v>
      </c>
      <c r="P3658" t="s">
        <v>8669</v>
      </c>
      <c r="Q3658" s="2"/>
      <c r="R3658" t="s">
        <v>8670</v>
      </c>
      <c r="S3658">
        <v>0</v>
      </c>
      <c r="T3658" t="s">
        <v>213</v>
      </c>
      <c r="W3658" t="s">
        <v>214</v>
      </c>
      <c r="X3658">
        <v>0</v>
      </c>
    </row>
    <row r="3659" spans="1:24" x14ac:dyDescent="0.25">
      <c r="A3659">
        <v>5024</v>
      </c>
      <c r="B3659" t="s">
        <v>8671</v>
      </c>
      <c r="C3659" t="s">
        <v>8672</v>
      </c>
      <c r="D3659" t="s">
        <v>245</v>
      </c>
      <c r="G3659" s="2">
        <v>42370</v>
      </c>
      <c r="H3659" s="2"/>
      <c r="I3659" t="s">
        <v>226</v>
      </c>
      <c r="J3659" t="s">
        <v>211</v>
      </c>
      <c r="K3659" t="s">
        <v>8673</v>
      </c>
      <c r="L3659" t="s">
        <v>213</v>
      </c>
      <c r="O3659">
        <v>5756</v>
      </c>
      <c r="Q3659" s="2"/>
      <c r="S3659">
        <v>0</v>
      </c>
      <c r="T3659" t="s">
        <v>213</v>
      </c>
      <c r="W3659" t="s">
        <v>455</v>
      </c>
      <c r="X3659">
        <v>0</v>
      </c>
    </row>
    <row r="3660" spans="1:24" x14ac:dyDescent="0.25">
      <c r="A3660">
        <v>4910</v>
      </c>
      <c r="B3660" t="s">
        <v>8674</v>
      </c>
      <c r="C3660" t="s">
        <v>8675</v>
      </c>
      <c r="D3660" t="s">
        <v>245</v>
      </c>
      <c r="G3660" s="2">
        <v>42370</v>
      </c>
      <c r="H3660" s="2">
        <v>42736</v>
      </c>
      <c r="I3660" t="s">
        <v>226</v>
      </c>
      <c r="J3660" t="s">
        <v>211</v>
      </c>
      <c r="K3660" t="s">
        <v>8676</v>
      </c>
      <c r="L3660" t="s">
        <v>213</v>
      </c>
      <c r="O3660">
        <v>6094</v>
      </c>
      <c r="Q3660" s="2"/>
      <c r="S3660">
        <v>0</v>
      </c>
      <c r="T3660" t="s">
        <v>213</v>
      </c>
      <c r="W3660" t="s">
        <v>214</v>
      </c>
      <c r="X3660">
        <v>0</v>
      </c>
    </row>
    <row r="3661" spans="1:24" x14ac:dyDescent="0.25">
      <c r="A3661">
        <v>4911</v>
      </c>
      <c r="B3661" t="s">
        <v>8677</v>
      </c>
      <c r="C3661" t="s">
        <v>8678</v>
      </c>
      <c r="D3661" t="s">
        <v>256</v>
      </c>
      <c r="G3661" s="2">
        <v>42370</v>
      </c>
      <c r="H3661" s="2">
        <v>42736</v>
      </c>
      <c r="I3661" t="s">
        <v>226</v>
      </c>
      <c r="J3661" t="s">
        <v>211</v>
      </c>
      <c r="K3661" t="s">
        <v>8676</v>
      </c>
      <c r="L3661" t="s">
        <v>213</v>
      </c>
      <c r="O3661">
        <v>0</v>
      </c>
      <c r="Q3661" s="2"/>
      <c r="S3661">
        <v>0</v>
      </c>
      <c r="T3661" t="s">
        <v>213</v>
      </c>
      <c r="W3661" t="s">
        <v>214</v>
      </c>
      <c r="X3661">
        <v>0</v>
      </c>
    </row>
    <row r="3662" spans="1:24" x14ac:dyDescent="0.25">
      <c r="A3662">
        <v>4912</v>
      </c>
      <c r="B3662" t="s">
        <v>8679</v>
      </c>
      <c r="C3662" t="s">
        <v>8680</v>
      </c>
      <c r="D3662" t="s">
        <v>248</v>
      </c>
      <c r="G3662" s="2">
        <v>42370</v>
      </c>
      <c r="H3662" s="2">
        <v>42736</v>
      </c>
      <c r="I3662" t="s">
        <v>226</v>
      </c>
      <c r="J3662" t="s">
        <v>211</v>
      </c>
      <c r="K3662" t="s">
        <v>8676</v>
      </c>
      <c r="L3662" t="s">
        <v>213</v>
      </c>
      <c r="O3662">
        <v>0</v>
      </c>
      <c r="Q3662" s="2"/>
      <c r="S3662">
        <v>0</v>
      </c>
      <c r="T3662" t="s">
        <v>213</v>
      </c>
      <c r="W3662" t="s">
        <v>214</v>
      </c>
      <c r="X3662">
        <v>0</v>
      </c>
    </row>
    <row r="3663" spans="1:24" x14ac:dyDescent="0.25">
      <c r="A3663">
        <v>4913</v>
      </c>
      <c r="B3663" t="s">
        <v>8681</v>
      </c>
      <c r="C3663" t="s">
        <v>8682</v>
      </c>
      <c r="D3663" t="s">
        <v>210</v>
      </c>
      <c r="G3663" s="2">
        <v>42370</v>
      </c>
      <c r="H3663" s="2">
        <v>42736</v>
      </c>
      <c r="J3663" t="s">
        <v>211</v>
      </c>
      <c r="K3663" t="s">
        <v>8676</v>
      </c>
      <c r="L3663" t="s">
        <v>213</v>
      </c>
      <c r="O3663">
        <v>0</v>
      </c>
      <c r="Q3663" s="2"/>
      <c r="S3663">
        <v>0</v>
      </c>
      <c r="T3663" t="s">
        <v>213</v>
      </c>
      <c r="W3663" t="s">
        <v>214</v>
      </c>
      <c r="X3663">
        <v>0</v>
      </c>
    </row>
    <row r="3664" spans="1:24" x14ac:dyDescent="0.25">
      <c r="A3664">
        <v>4914</v>
      </c>
      <c r="B3664" t="s">
        <v>8683</v>
      </c>
      <c r="C3664" t="s">
        <v>8684</v>
      </c>
      <c r="D3664" t="s">
        <v>251</v>
      </c>
      <c r="G3664" s="2">
        <v>42370</v>
      </c>
      <c r="H3664" s="2">
        <v>42736</v>
      </c>
      <c r="I3664" t="s">
        <v>226</v>
      </c>
      <c r="J3664" t="s">
        <v>211</v>
      </c>
      <c r="K3664" t="s">
        <v>8676</v>
      </c>
      <c r="L3664" t="s">
        <v>213</v>
      </c>
      <c r="O3664">
        <v>0</v>
      </c>
      <c r="Q3664" s="2"/>
      <c r="S3664">
        <v>0</v>
      </c>
      <c r="T3664" t="s">
        <v>213</v>
      </c>
      <c r="W3664" t="s">
        <v>214</v>
      </c>
      <c r="X3664">
        <v>0</v>
      </c>
    </row>
    <row r="3665" spans="1:24" x14ac:dyDescent="0.25">
      <c r="A3665">
        <v>4915</v>
      </c>
      <c r="B3665" t="s">
        <v>8685</v>
      </c>
      <c r="C3665" t="s">
        <v>8686</v>
      </c>
      <c r="D3665" t="s">
        <v>241</v>
      </c>
      <c r="G3665" s="2">
        <v>42370</v>
      </c>
      <c r="H3665" s="2">
        <v>42736</v>
      </c>
      <c r="I3665" t="s">
        <v>226</v>
      </c>
      <c r="J3665" t="s">
        <v>211</v>
      </c>
      <c r="K3665" t="s">
        <v>8676</v>
      </c>
      <c r="L3665" t="s">
        <v>213</v>
      </c>
      <c r="O3665">
        <v>0</v>
      </c>
      <c r="Q3665" s="2"/>
      <c r="S3665">
        <v>0</v>
      </c>
      <c r="T3665" t="s">
        <v>213</v>
      </c>
      <c r="W3665" t="s">
        <v>214</v>
      </c>
      <c r="X3665">
        <v>0</v>
      </c>
    </row>
    <row r="3666" spans="1:24" x14ac:dyDescent="0.25">
      <c r="A3666">
        <v>4916</v>
      </c>
      <c r="B3666" t="s">
        <v>8687</v>
      </c>
      <c r="C3666" t="s">
        <v>8688</v>
      </c>
      <c r="D3666" t="s">
        <v>245</v>
      </c>
      <c r="G3666" s="2">
        <v>42370</v>
      </c>
      <c r="H3666" s="2">
        <v>44270</v>
      </c>
      <c r="I3666" t="s">
        <v>226</v>
      </c>
      <c r="J3666" t="s">
        <v>211</v>
      </c>
      <c r="K3666" t="s">
        <v>8689</v>
      </c>
      <c r="L3666" t="s">
        <v>213</v>
      </c>
      <c r="O3666">
        <v>6094</v>
      </c>
      <c r="Q3666" s="2"/>
      <c r="S3666">
        <v>0</v>
      </c>
      <c r="T3666" t="s">
        <v>213</v>
      </c>
      <c r="W3666" t="s">
        <v>214</v>
      </c>
      <c r="X3666">
        <v>0</v>
      </c>
    </row>
    <row r="3667" spans="1:24" x14ac:dyDescent="0.25">
      <c r="A3667">
        <v>4746</v>
      </c>
      <c r="B3667" t="s">
        <v>8690</v>
      </c>
      <c r="C3667" t="s">
        <v>14964</v>
      </c>
      <c r="D3667" t="s">
        <v>6125</v>
      </c>
      <c r="G3667" s="2">
        <v>35499</v>
      </c>
      <c r="H3667" s="2"/>
      <c r="I3667" t="s">
        <v>226</v>
      </c>
      <c r="J3667" t="s">
        <v>211</v>
      </c>
      <c r="K3667" t="s">
        <v>4123</v>
      </c>
      <c r="L3667" t="s">
        <v>213</v>
      </c>
      <c r="O3667">
        <v>932</v>
      </c>
      <c r="Q3667" s="2"/>
      <c r="S3667">
        <v>0</v>
      </c>
      <c r="T3667" t="s">
        <v>213</v>
      </c>
      <c r="W3667" t="s">
        <v>455</v>
      </c>
      <c r="X3667">
        <v>0</v>
      </c>
    </row>
    <row r="3668" spans="1:24" x14ac:dyDescent="0.25">
      <c r="A3668">
        <v>4747</v>
      </c>
      <c r="B3668" t="s">
        <v>8691</v>
      </c>
      <c r="C3668" t="s">
        <v>8692</v>
      </c>
      <c r="D3668" t="s">
        <v>6129</v>
      </c>
      <c r="G3668" s="2">
        <v>35499</v>
      </c>
      <c r="H3668" s="2"/>
      <c r="I3668" t="s">
        <v>226</v>
      </c>
      <c r="J3668" t="s">
        <v>211</v>
      </c>
      <c r="K3668" t="s">
        <v>4123</v>
      </c>
      <c r="L3668" t="s">
        <v>213</v>
      </c>
      <c r="O3668">
        <v>4551</v>
      </c>
      <c r="Q3668" s="2"/>
      <c r="S3668">
        <v>0</v>
      </c>
      <c r="T3668" t="s">
        <v>213</v>
      </c>
      <c r="W3668" t="s">
        <v>455</v>
      </c>
      <c r="X3668">
        <v>0</v>
      </c>
    </row>
    <row r="3669" spans="1:24" x14ac:dyDescent="0.25">
      <c r="A3669">
        <v>4906</v>
      </c>
      <c r="B3669" t="s">
        <v>8693</v>
      </c>
      <c r="C3669" t="s">
        <v>8694</v>
      </c>
      <c r="D3669" t="s">
        <v>248</v>
      </c>
      <c r="G3669" s="2">
        <v>42370</v>
      </c>
      <c r="H3669" s="2">
        <v>44742</v>
      </c>
      <c r="I3669" t="s">
        <v>226</v>
      </c>
      <c r="J3669" t="s">
        <v>211</v>
      </c>
      <c r="K3669" t="s">
        <v>8695</v>
      </c>
      <c r="L3669" t="s">
        <v>213</v>
      </c>
      <c r="O3669">
        <v>0</v>
      </c>
      <c r="Q3669" s="2"/>
      <c r="S3669">
        <v>0</v>
      </c>
      <c r="T3669" t="s">
        <v>213</v>
      </c>
      <c r="W3669" t="s">
        <v>214</v>
      </c>
      <c r="X3669">
        <v>0</v>
      </c>
    </row>
    <row r="3670" spans="1:24" x14ac:dyDescent="0.25">
      <c r="A3670">
        <v>4907</v>
      </c>
      <c r="B3670" t="s">
        <v>8696</v>
      </c>
      <c r="C3670" t="s">
        <v>8697</v>
      </c>
      <c r="D3670" t="s">
        <v>210</v>
      </c>
      <c r="G3670" s="2">
        <v>42370</v>
      </c>
      <c r="H3670" s="2">
        <v>44742</v>
      </c>
      <c r="J3670" t="s">
        <v>211</v>
      </c>
      <c r="K3670" t="s">
        <v>8695</v>
      </c>
      <c r="L3670" t="s">
        <v>213</v>
      </c>
      <c r="O3670">
        <v>0</v>
      </c>
      <c r="Q3670" s="2"/>
      <c r="S3670">
        <v>0</v>
      </c>
      <c r="T3670" t="s">
        <v>213</v>
      </c>
      <c r="W3670" t="s">
        <v>214</v>
      </c>
      <c r="X3670">
        <v>0</v>
      </c>
    </row>
    <row r="3671" spans="1:24" x14ac:dyDescent="0.25">
      <c r="A3671">
        <v>4908</v>
      </c>
      <c r="B3671" t="s">
        <v>8698</v>
      </c>
      <c r="C3671" t="s">
        <v>8699</v>
      </c>
      <c r="D3671" t="s">
        <v>251</v>
      </c>
      <c r="G3671" s="2">
        <v>42370</v>
      </c>
      <c r="H3671" s="2">
        <v>44742</v>
      </c>
      <c r="I3671" t="s">
        <v>226</v>
      </c>
      <c r="J3671" t="s">
        <v>211</v>
      </c>
      <c r="K3671" t="s">
        <v>8695</v>
      </c>
      <c r="L3671" t="s">
        <v>213</v>
      </c>
      <c r="O3671">
        <v>0</v>
      </c>
      <c r="Q3671" s="2"/>
      <c r="S3671">
        <v>0</v>
      </c>
      <c r="T3671" t="s">
        <v>213</v>
      </c>
      <c r="W3671" t="s">
        <v>214</v>
      </c>
      <c r="X3671">
        <v>0</v>
      </c>
    </row>
    <row r="3672" spans="1:24" x14ac:dyDescent="0.25">
      <c r="A3672">
        <v>4909</v>
      </c>
      <c r="B3672" t="s">
        <v>8700</v>
      </c>
      <c r="C3672" t="s">
        <v>8701</v>
      </c>
      <c r="D3672" t="s">
        <v>241</v>
      </c>
      <c r="G3672" s="2">
        <v>42370</v>
      </c>
      <c r="H3672" s="2">
        <v>44742</v>
      </c>
      <c r="I3672" t="s">
        <v>226</v>
      </c>
      <c r="J3672" t="s">
        <v>211</v>
      </c>
      <c r="K3672" t="s">
        <v>8695</v>
      </c>
      <c r="L3672" t="s">
        <v>213</v>
      </c>
      <c r="O3672">
        <v>0</v>
      </c>
      <c r="Q3672" s="2"/>
      <c r="S3672">
        <v>0</v>
      </c>
      <c r="T3672" t="s">
        <v>213</v>
      </c>
      <c r="W3672" t="s">
        <v>214</v>
      </c>
      <c r="X3672">
        <v>0</v>
      </c>
    </row>
    <row r="3673" spans="1:24" x14ac:dyDescent="0.25">
      <c r="A3673">
        <v>4917</v>
      </c>
      <c r="B3673" t="s">
        <v>8702</v>
      </c>
      <c r="C3673" t="s">
        <v>8703</v>
      </c>
      <c r="D3673" t="s">
        <v>256</v>
      </c>
      <c r="G3673" s="2">
        <v>42370</v>
      </c>
      <c r="H3673" s="2">
        <v>44270</v>
      </c>
      <c r="I3673" t="s">
        <v>226</v>
      </c>
      <c r="J3673" t="s">
        <v>211</v>
      </c>
      <c r="K3673" t="s">
        <v>8689</v>
      </c>
      <c r="L3673" t="s">
        <v>213</v>
      </c>
      <c r="O3673">
        <v>0</v>
      </c>
      <c r="Q3673" s="2"/>
      <c r="S3673">
        <v>0</v>
      </c>
      <c r="T3673" t="s">
        <v>213</v>
      </c>
      <c r="W3673" t="s">
        <v>214</v>
      </c>
      <c r="X3673">
        <v>0</v>
      </c>
    </row>
    <row r="3674" spans="1:24" x14ac:dyDescent="0.25">
      <c r="A3674">
        <v>4850</v>
      </c>
      <c r="B3674" t="s">
        <v>8704</v>
      </c>
      <c r="C3674" t="s">
        <v>8705</v>
      </c>
      <c r="D3674" t="s">
        <v>245</v>
      </c>
      <c r="G3674" s="2">
        <v>42370</v>
      </c>
      <c r="H3674" s="2">
        <v>44742</v>
      </c>
      <c r="I3674" t="s">
        <v>226</v>
      </c>
      <c r="J3674" t="s">
        <v>211</v>
      </c>
      <c r="K3674" t="s">
        <v>8706</v>
      </c>
      <c r="L3674" t="s">
        <v>213</v>
      </c>
      <c r="O3674">
        <v>6093</v>
      </c>
      <c r="Q3674" s="2"/>
      <c r="S3674">
        <v>0</v>
      </c>
      <c r="T3674" t="s">
        <v>213</v>
      </c>
      <c r="W3674" t="s">
        <v>214</v>
      </c>
      <c r="X3674">
        <v>0</v>
      </c>
    </row>
    <row r="3675" spans="1:24" x14ac:dyDescent="0.25">
      <c r="A3675">
        <v>4851</v>
      </c>
      <c r="B3675" t="s">
        <v>8707</v>
      </c>
      <c r="C3675" t="s">
        <v>8708</v>
      </c>
      <c r="D3675" t="s">
        <v>256</v>
      </c>
      <c r="G3675" s="2">
        <v>42370</v>
      </c>
      <c r="H3675" s="2">
        <v>44742</v>
      </c>
      <c r="I3675" t="s">
        <v>226</v>
      </c>
      <c r="J3675" t="s">
        <v>211</v>
      </c>
      <c r="K3675" t="s">
        <v>8706</v>
      </c>
      <c r="L3675" t="s">
        <v>213</v>
      </c>
      <c r="O3675">
        <v>0</v>
      </c>
      <c r="Q3675" s="2"/>
      <c r="S3675">
        <v>0</v>
      </c>
      <c r="T3675" t="s">
        <v>213</v>
      </c>
      <c r="W3675" t="s">
        <v>214</v>
      </c>
      <c r="X3675">
        <v>0</v>
      </c>
    </row>
    <row r="3676" spans="1:24" x14ac:dyDescent="0.25">
      <c r="A3676">
        <v>4843</v>
      </c>
      <c r="B3676" t="s">
        <v>8709</v>
      </c>
      <c r="C3676" t="s">
        <v>8710</v>
      </c>
      <c r="D3676" t="s">
        <v>389</v>
      </c>
      <c r="E3676" t="s">
        <v>8711</v>
      </c>
      <c r="G3676" s="2">
        <v>42324</v>
      </c>
      <c r="H3676" s="2">
        <v>42825</v>
      </c>
      <c r="J3676" t="s">
        <v>211</v>
      </c>
      <c r="K3676" t="s">
        <v>2067</v>
      </c>
      <c r="L3676" t="s">
        <v>213</v>
      </c>
      <c r="M3676" t="s">
        <v>8712</v>
      </c>
      <c r="O3676">
        <v>0</v>
      </c>
      <c r="P3676" t="s">
        <v>8713</v>
      </c>
      <c r="Q3676" s="2"/>
      <c r="R3676" t="s">
        <v>8714</v>
      </c>
      <c r="S3676">
        <v>0</v>
      </c>
      <c r="T3676" t="s">
        <v>213</v>
      </c>
      <c r="W3676" t="s">
        <v>214</v>
      </c>
      <c r="X3676">
        <v>0</v>
      </c>
    </row>
    <row r="3677" spans="1:24" x14ac:dyDescent="0.25">
      <c r="A3677">
        <v>4918</v>
      </c>
      <c r="B3677" t="s">
        <v>8715</v>
      </c>
      <c r="C3677" t="s">
        <v>8716</v>
      </c>
      <c r="D3677" t="s">
        <v>248</v>
      </c>
      <c r="G3677" s="2">
        <v>42370</v>
      </c>
      <c r="H3677" s="2">
        <v>44270</v>
      </c>
      <c r="I3677" t="s">
        <v>226</v>
      </c>
      <c r="J3677" t="s">
        <v>211</v>
      </c>
      <c r="K3677" t="s">
        <v>8689</v>
      </c>
      <c r="L3677" t="s">
        <v>213</v>
      </c>
      <c r="O3677">
        <v>0</v>
      </c>
      <c r="Q3677" s="2"/>
      <c r="S3677">
        <v>0</v>
      </c>
      <c r="T3677" t="s">
        <v>213</v>
      </c>
      <c r="W3677" t="s">
        <v>214</v>
      </c>
      <c r="X3677">
        <v>0</v>
      </c>
    </row>
    <row r="3678" spans="1:24" x14ac:dyDescent="0.25">
      <c r="A3678">
        <v>4852</v>
      </c>
      <c r="B3678" t="s">
        <v>8717</v>
      </c>
      <c r="C3678" t="s">
        <v>8718</v>
      </c>
      <c r="D3678" t="s">
        <v>248</v>
      </c>
      <c r="G3678" s="2">
        <v>42370</v>
      </c>
      <c r="H3678" s="2">
        <v>44742</v>
      </c>
      <c r="I3678" t="s">
        <v>226</v>
      </c>
      <c r="J3678" t="s">
        <v>211</v>
      </c>
      <c r="K3678" t="s">
        <v>8706</v>
      </c>
      <c r="L3678" t="s">
        <v>213</v>
      </c>
      <c r="O3678">
        <v>0</v>
      </c>
      <c r="Q3678" s="2"/>
      <c r="S3678">
        <v>0</v>
      </c>
      <c r="T3678" t="s">
        <v>213</v>
      </c>
      <c r="W3678" t="s">
        <v>214</v>
      </c>
      <c r="X3678">
        <v>0</v>
      </c>
    </row>
    <row r="3679" spans="1:24" x14ac:dyDescent="0.25">
      <c r="A3679">
        <v>4853</v>
      </c>
      <c r="B3679" t="s">
        <v>8719</v>
      </c>
      <c r="C3679" t="s">
        <v>8720</v>
      </c>
      <c r="D3679" t="s">
        <v>210</v>
      </c>
      <c r="G3679" s="2">
        <v>42370</v>
      </c>
      <c r="H3679" s="2">
        <v>44742</v>
      </c>
      <c r="J3679" t="s">
        <v>211</v>
      </c>
      <c r="K3679" t="s">
        <v>8706</v>
      </c>
      <c r="L3679" t="s">
        <v>213</v>
      </c>
      <c r="O3679">
        <v>0</v>
      </c>
      <c r="Q3679" s="2"/>
      <c r="S3679">
        <v>0</v>
      </c>
      <c r="T3679" t="s">
        <v>213</v>
      </c>
      <c r="W3679" t="s">
        <v>214</v>
      </c>
      <c r="X3679">
        <v>0</v>
      </c>
    </row>
    <row r="3680" spans="1:24" x14ac:dyDescent="0.25">
      <c r="A3680">
        <v>4854</v>
      </c>
      <c r="B3680" t="s">
        <v>8721</v>
      </c>
      <c r="C3680" t="s">
        <v>8722</v>
      </c>
      <c r="D3680" t="s">
        <v>251</v>
      </c>
      <c r="G3680" s="2">
        <v>42370</v>
      </c>
      <c r="H3680" s="2">
        <v>44742</v>
      </c>
      <c r="I3680" t="s">
        <v>226</v>
      </c>
      <c r="J3680" t="s">
        <v>211</v>
      </c>
      <c r="K3680" t="s">
        <v>8706</v>
      </c>
      <c r="L3680" t="s">
        <v>213</v>
      </c>
      <c r="O3680">
        <v>0</v>
      </c>
      <c r="Q3680" s="2"/>
      <c r="S3680">
        <v>0</v>
      </c>
      <c r="T3680" t="s">
        <v>213</v>
      </c>
      <c r="W3680" t="s">
        <v>214</v>
      </c>
      <c r="X3680">
        <v>0</v>
      </c>
    </row>
    <row r="3681" spans="1:24" x14ac:dyDescent="0.25">
      <c r="A3681">
        <v>4855</v>
      </c>
      <c r="B3681" t="s">
        <v>8723</v>
      </c>
      <c r="C3681" t="s">
        <v>8724</v>
      </c>
      <c r="D3681" t="s">
        <v>241</v>
      </c>
      <c r="G3681" s="2">
        <v>42370</v>
      </c>
      <c r="H3681" s="2">
        <v>44742</v>
      </c>
      <c r="I3681" t="s">
        <v>226</v>
      </c>
      <c r="J3681" t="s">
        <v>211</v>
      </c>
      <c r="K3681" t="s">
        <v>8706</v>
      </c>
      <c r="L3681" t="s">
        <v>213</v>
      </c>
      <c r="O3681">
        <v>0</v>
      </c>
      <c r="Q3681" s="2"/>
      <c r="S3681">
        <v>0</v>
      </c>
      <c r="T3681" t="s">
        <v>213</v>
      </c>
      <c r="W3681" t="s">
        <v>214</v>
      </c>
      <c r="X3681">
        <v>0</v>
      </c>
    </row>
    <row r="3682" spans="1:24" x14ac:dyDescent="0.25">
      <c r="A3682">
        <v>4919</v>
      </c>
      <c r="B3682" t="s">
        <v>8725</v>
      </c>
      <c r="C3682" t="s">
        <v>8726</v>
      </c>
      <c r="D3682" t="s">
        <v>210</v>
      </c>
      <c r="G3682" s="2">
        <v>42370</v>
      </c>
      <c r="H3682" s="2">
        <v>44270</v>
      </c>
      <c r="J3682" t="s">
        <v>211</v>
      </c>
      <c r="K3682" t="s">
        <v>8689</v>
      </c>
      <c r="L3682" t="s">
        <v>213</v>
      </c>
      <c r="O3682">
        <v>0</v>
      </c>
      <c r="Q3682" s="2"/>
      <c r="S3682">
        <v>0</v>
      </c>
      <c r="T3682" t="s">
        <v>213</v>
      </c>
      <c r="W3682" t="s">
        <v>214</v>
      </c>
      <c r="X3682">
        <v>0</v>
      </c>
    </row>
    <row r="3683" spans="1:24" x14ac:dyDescent="0.25">
      <c r="A3683">
        <v>4920</v>
      </c>
      <c r="B3683" t="s">
        <v>8727</v>
      </c>
      <c r="C3683" t="s">
        <v>8728</v>
      </c>
      <c r="D3683" t="s">
        <v>251</v>
      </c>
      <c r="G3683" s="2">
        <v>42370</v>
      </c>
      <c r="H3683" s="2">
        <v>44270</v>
      </c>
      <c r="I3683" t="s">
        <v>226</v>
      </c>
      <c r="J3683" t="s">
        <v>211</v>
      </c>
      <c r="K3683" t="s">
        <v>8689</v>
      </c>
      <c r="L3683" t="s">
        <v>213</v>
      </c>
      <c r="O3683">
        <v>0</v>
      </c>
      <c r="Q3683" s="2"/>
      <c r="S3683">
        <v>0</v>
      </c>
      <c r="T3683" t="s">
        <v>213</v>
      </c>
      <c r="W3683" t="s">
        <v>214</v>
      </c>
      <c r="X3683">
        <v>0</v>
      </c>
    </row>
    <row r="3684" spans="1:24" x14ac:dyDescent="0.25">
      <c r="A3684">
        <v>4921</v>
      </c>
      <c r="B3684" t="s">
        <v>8729</v>
      </c>
      <c r="C3684" t="s">
        <v>8730</v>
      </c>
      <c r="D3684" t="s">
        <v>241</v>
      </c>
      <c r="G3684" s="2">
        <v>42370</v>
      </c>
      <c r="H3684" s="2">
        <v>44270</v>
      </c>
      <c r="I3684" t="s">
        <v>226</v>
      </c>
      <c r="J3684" t="s">
        <v>211</v>
      </c>
      <c r="K3684" t="s">
        <v>8689</v>
      </c>
      <c r="L3684" t="s">
        <v>213</v>
      </c>
      <c r="O3684">
        <v>0</v>
      </c>
      <c r="Q3684" s="2"/>
      <c r="S3684">
        <v>0</v>
      </c>
      <c r="T3684" t="s">
        <v>213</v>
      </c>
      <c r="W3684" t="s">
        <v>214</v>
      </c>
      <c r="X3684">
        <v>0</v>
      </c>
    </row>
    <row r="3685" spans="1:24" x14ac:dyDescent="0.25">
      <c r="A3685">
        <v>4960</v>
      </c>
      <c r="B3685" t="s">
        <v>8731</v>
      </c>
      <c r="C3685" t="s">
        <v>8732</v>
      </c>
      <c r="D3685" t="s">
        <v>210</v>
      </c>
      <c r="G3685" s="2">
        <v>42370</v>
      </c>
      <c r="H3685" s="2">
        <v>44742</v>
      </c>
      <c r="J3685" t="s">
        <v>211</v>
      </c>
      <c r="K3685" t="s">
        <v>8733</v>
      </c>
      <c r="L3685" t="s">
        <v>213</v>
      </c>
      <c r="O3685">
        <v>0</v>
      </c>
      <c r="Q3685" s="2"/>
      <c r="S3685">
        <v>0</v>
      </c>
      <c r="T3685" t="s">
        <v>213</v>
      </c>
      <c r="W3685" t="s">
        <v>214</v>
      </c>
      <c r="X3685">
        <v>0</v>
      </c>
    </row>
    <row r="3686" spans="1:24" x14ac:dyDescent="0.25">
      <c r="A3686">
        <v>4961</v>
      </c>
      <c r="B3686" t="s">
        <v>8734</v>
      </c>
      <c r="C3686" t="s">
        <v>8735</v>
      </c>
      <c r="D3686" t="s">
        <v>251</v>
      </c>
      <c r="G3686" s="2">
        <v>42370</v>
      </c>
      <c r="H3686" s="2">
        <v>44742</v>
      </c>
      <c r="I3686" t="s">
        <v>226</v>
      </c>
      <c r="J3686" t="s">
        <v>211</v>
      </c>
      <c r="K3686" t="s">
        <v>8733</v>
      </c>
      <c r="L3686" t="s">
        <v>213</v>
      </c>
      <c r="O3686">
        <v>0</v>
      </c>
      <c r="Q3686" s="2"/>
      <c r="S3686">
        <v>0</v>
      </c>
      <c r="T3686" t="s">
        <v>213</v>
      </c>
      <c r="W3686" t="s">
        <v>214</v>
      </c>
      <c r="X3686">
        <v>0</v>
      </c>
    </row>
    <row r="3687" spans="1:24" x14ac:dyDescent="0.25">
      <c r="A3687">
        <v>4962</v>
      </c>
      <c r="B3687" t="s">
        <v>8736</v>
      </c>
      <c r="C3687" t="s">
        <v>8737</v>
      </c>
      <c r="D3687" t="s">
        <v>241</v>
      </c>
      <c r="G3687" s="2">
        <v>42370</v>
      </c>
      <c r="H3687" s="2">
        <v>44742</v>
      </c>
      <c r="I3687" t="s">
        <v>226</v>
      </c>
      <c r="J3687" t="s">
        <v>211</v>
      </c>
      <c r="K3687" t="s">
        <v>8733</v>
      </c>
      <c r="L3687" t="s">
        <v>213</v>
      </c>
      <c r="O3687">
        <v>0</v>
      </c>
      <c r="Q3687" s="2"/>
      <c r="S3687">
        <v>0</v>
      </c>
      <c r="T3687" t="s">
        <v>213</v>
      </c>
      <c r="W3687" t="s">
        <v>214</v>
      </c>
      <c r="X3687">
        <v>0</v>
      </c>
    </row>
    <row r="3688" spans="1:24" x14ac:dyDescent="0.25">
      <c r="A3688">
        <v>4963</v>
      </c>
      <c r="B3688" t="s">
        <v>8738</v>
      </c>
      <c r="C3688" t="s">
        <v>8739</v>
      </c>
      <c r="D3688" t="s">
        <v>245</v>
      </c>
      <c r="G3688" s="2">
        <v>42370</v>
      </c>
      <c r="H3688" s="2">
        <v>44742</v>
      </c>
      <c r="I3688" t="s">
        <v>226</v>
      </c>
      <c r="J3688" t="s">
        <v>211</v>
      </c>
      <c r="K3688" t="s">
        <v>8733</v>
      </c>
      <c r="L3688" t="s">
        <v>213</v>
      </c>
      <c r="O3688">
        <v>6095</v>
      </c>
      <c r="Q3688" s="2"/>
      <c r="S3688">
        <v>0</v>
      </c>
      <c r="T3688" t="s">
        <v>213</v>
      </c>
      <c r="W3688" t="s">
        <v>214</v>
      </c>
      <c r="X3688">
        <v>0</v>
      </c>
    </row>
    <row r="3689" spans="1:24" x14ac:dyDescent="0.25">
      <c r="A3689">
        <v>4964</v>
      </c>
      <c r="B3689" t="s">
        <v>8740</v>
      </c>
      <c r="C3689" t="s">
        <v>8741</v>
      </c>
      <c r="D3689" t="s">
        <v>256</v>
      </c>
      <c r="G3689" s="2">
        <v>42370</v>
      </c>
      <c r="H3689" s="2">
        <v>42736</v>
      </c>
      <c r="I3689" t="s">
        <v>226</v>
      </c>
      <c r="J3689" t="s">
        <v>211</v>
      </c>
      <c r="K3689" t="s">
        <v>8742</v>
      </c>
      <c r="L3689" t="s">
        <v>213</v>
      </c>
      <c r="O3689">
        <v>0</v>
      </c>
      <c r="Q3689" s="2"/>
      <c r="S3689">
        <v>0</v>
      </c>
      <c r="T3689" t="s">
        <v>213</v>
      </c>
      <c r="W3689" t="s">
        <v>214</v>
      </c>
      <c r="X3689">
        <v>0</v>
      </c>
    </row>
    <row r="3690" spans="1:24" x14ac:dyDescent="0.25">
      <c r="A3690">
        <v>4965</v>
      </c>
      <c r="B3690" t="s">
        <v>8743</v>
      </c>
      <c r="C3690" t="s">
        <v>8744</v>
      </c>
      <c r="D3690" t="s">
        <v>248</v>
      </c>
      <c r="G3690" s="2">
        <v>42370</v>
      </c>
      <c r="H3690" s="2">
        <v>42736</v>
      </c>
      <c r="I3690" t="s">
        <v>226</v>
      </c>
      <c r="J3690" t="s">
        <v>211</v>
      </c>
      <c r="K3690" t="s">
        <v>8742</v>
      </c>
      <c r="L3690" t="s">
        <v>213</v>
      </c>
      <c r="O3690">
        <v>0</v>
      </c>
      <c r="Q3690" s="2"/>
      <c r="S3690">
        <v>0</v>
      </c>
      <c r="T3690" t="s">
        <v>213</v>
      </c>
      <c r="W3690" t="s">
        <v>214</v>
      </c>
      <c r="X3690">
        <v>0</v>
      </c>
    </row>
    <row r="3691" spans="1:24" x14ac:dyDescent="0.25">
      <c r="A3691">
        <v>4904</v>
      </c>
      <c r="B3691" t="s">
        <v>8745</v>
      </c>
      <c r="C3691" t="s">
        <v>8746</v>
      </c>
      <c r="D3691" t="s">
        <v>245</v>
      </c>
      <c r="G3691" s="2">
        <v>42370</v>
      </c>
      <c r="H3691" s="2">
        <v>44742</v>
      </c>
      <c r="I3691" t="s">
        <v>226</v>
      </c>
      <c r="J3691" t="s">
        <v>211</v>
      </c>
      <c r="K3691" t="s">
        <v>8695</v>
      </c>
      <c r="L3691" t="s">
        <v>213</v>
      </c>
      <c r="O3691">
        <v>6094</v>
      </c>
      <c r="Q3691" s="2"/>
      <c r="S3691">
        <v>0</v>
      </c>
      <c r="T3691" t="s">
        <v>213</v>
      </c>
      <c r="W3691" t="s">
        <v>214</v>
      </c>
      <c r="X3691">
        <v>0</v>
      </c>
    </row>
    <row r="3692" spans="1:24" x14ac:dyDescent="0.25">
      <c r="A3692">
        <v>4905</v>
      </c>
      <c r="B3692" t="s">
        <v>8747</v>
      </c>
      <c r="C3692" t="s">
        <v>8748</v>
      </c>
      <c r="D3692" t="s">
        <v>256</v>
      </c>
      <c r="G3692" s="2">
        <v>42370</v>
      </c>
      <c r="H3692" s="2">
        <v>44742</v>
      </c>
      <c r="I3692" t="s">
        <v>226</v>
      </c>
      <c r="J3692" t="s">
        <v>211</v>
      </c>
      <c r="K3692" t="s">
        <v>8695</v>
      </c>
      <c r="L3692" t="s">
        <v>213</v>
      </c>
      <c r="O3692">
        <v>0</v>
      </c>
      <c r="Q3692" s="2"/>
      <c r="S3692">
        <v>0</v>
      </c>
      <c r="T3692" t="s">
        <v>213</v>
      </c>
      <c r="W3692" t="s">
        <v>214</v>
      </c>
      <c r="X3692">
        <v>0</v>
      </c>
    </row>
    <row r="3693" spans="1:24" x14ac:dyDescent="0.25">
      <c r="A3693">
        <v>4966</v>
      </c>
      <c r="B3693" t="s">
        <v>8749</v>
      </c>
      <c r="C3693" t="s">
        <v>8750</v>
      </c>
      <c r="D3693" t="s">
        <v>210</v>
      </c>
      <c r="G3693" s="2">
        <v>42370</v>
      </c>
      <c r="H3693" s="2">
        <v>42736</v>
      </c>
      <c r="J3693" t="s">
        <v>211</v>
      </c>
      <c r="K3693" t="s">
        <v>8742</v>
      </c>
      <c r="L3693" t="s">
        <v>213</v>
      </c>
      <c r="O3693">
        <v>0</v>
      </c>
      <c r="Q3693" s="2"/>
      <c r="S3693">
        <v>0</v>
      </c>
      <c r="T3693" t="s">
        <v>213</v>
      </c>
      <c r="W3693" t="s">
        <v>214</v>
      </c>
      <c r="X3693">
        <v>0</v>
      </c>
    </row>
    <row r="3694" spans="1:24" x14ac:dyDescent="0.25">
      <c r="A3694">
        <v>4967</v>
      </c>
      <c r="B3694" t="s">
        <v>8751</v>
      </c>
      <c r="C3694" t="s">
        <v>8752</v>
      </c>
      <c r="D3694" t="s">
        <v>251</v>
      </c>
      <c r="G3694" s="2">
        <v>42370</v>
      </c>
      <c r="H3694" s="2">
        <v>42736</v>
      </c>
      <c r="I3694" t="s">
        <v>226</v>
      </c>
      <c r="J3694" t="s">
        <v>211</v>
      </c>
      <c r="K3694" t="s">
        <v>8742</v>
      </c>
      <c r="L3694" t="s">
        <v>213</v>
      </c>
      <c r="O3694">
        <v>0</v>
      </c>
      <c r="Q3694" s="2"/>
      <c r="S3694">
        <v>0</v>
      </c>
      <c r="T3694" t="s">
        <v>213</v>
      </c>
      <c r="W3694" t="s">
        <v>214</v>
      </c>
      <c r="X3694">
        <v>0</v>
      </c>
    </row>
    <row r="3695" spans="1:24" x14ac:dyDescent="0.25">
      <c r="A3695">
        <v>4968</v>
      </c>
      <c r="B3695" t="s">
        <v>8753</v>
      </c>
      <c r="C3695" t="s">
        <v>8754</v>
      </c>
      <c r="D3695" t="s">
        <v>241</v>
      </c>
      <c r="G3695" s="2">
        <v>42370</v>
      </c>
      <c r="H3695" s="2">
        <v>42736</v>
      </c>
      <c r="I3695" t="s">
        <v>226</v>
      </c>
      <c r="J3695" t="s">
        <v>211</v>
      </c>
      <c r="K3695" t="s">
        <v>8742</v>
      </c>
      <c r="L3695" t="s">
        <v>213</v>
      </c>
      <c r="O3695">
        <v>0</v>
      </c>
      <c r="Q3695" s="2"/>
      <c r="S3695">
        <v>0</v>
      </c>
      <c r="T3695" t="s">
        <v>213</v>
      </c>
      <c r="W3695" t="s">
        <v>214</v>
      </c>
      <c r="X3695">
        <v>0</v>
      </c>
    </row>
    <row r="3696" spans="1:24" x14ac:dyDescent="0.25">
      <c r="A3696">
        <v>4969</v>
      </c>
      <c r="B3696" t="s">
        <v>8755</v>
      </c>
      <c r="C3696" t="s">
        <v>8756</v>
      </c>
      <c r="D3696" t="s">
        <v>245</v>
      </c>
      <c r="G3696" s="2">
        <v>42370</v>
      </c>
      <c r="H3696" s="2">
        <v>42736</v>
      </c>
      <c r="I3696" t="s">
        <v>226</v>
      </c>
      <c r="J3696" t="s">
        <v>211</v>
      </c>
      <c r="K3696" t="s">
        <v>8742</v>
      </c>
      <c r="L3696" t="s">
        <v>213</v>
      </c>
      <c r="O3696">
        <v>6095</v>
      </c>
      <c r="Q3696" s="2"/>
      <c r="S3696">
        <v>0</v>
      </c>
      <c r="T3696" t="s">
        <v>213</v>
      </c>
      <c r="W3696" t="s">
        <v>214</v>
      </c>
      <c r="X3696">
        <v>0</v>
      </c>
    </row>
    <row r="3697" spans="1:24" x14ac:dyDescent="0.25">
      <c r="A3697">
        <v>4970</v>
      </c>
      <c r="B3697" t="s">
        <v>8757</v>
      </c>
      <c r="C3697" t="s">
        <v>8758</v>
      </c>
      <c r="D3697" t="s">
        <v>256</v>
      </c>
      <c r="G3697" s="2">
        <v>42370</v>
      </c>
      <c r="H3697" s="2">
        <v>44270</v>
      </c>
      <c r="I3697" t="s">
        <v>226</v>
      </c>
      <c r="J3697" t="s">
        <v>211</v>
      </c>
      <c r="K3697" t="s">
        <v>8759</v>
      </c>
      <c r="L3697" t="s">
        <v>213</v>
      </c>
      <c r="O3697">
        <v>0</v>
      </c>
      <c r="Q3697" s="2"/>
      <c r="S3697">
        <v>0</v>
      </c>
      <c r="T3697" t="s">
        <v>213</v>
      </c>
      <c r="W3697" t="s">
        <v>214</v>
      </c>
      <c r="X3697">
        <v>0</v>
      </c>
    </row>
    <row r="3698" spans="1:24" x14ac:dyDescent="0.25">
      <c r="A3698">
        <v>4971</v>
      </c>
      <c r="B3698" t="s">
        <v>8760</v>
      </c>
      <c r="C3698" t="s">
        <v>8761</v>
      </c>
      <c r="D3698" t="s">
        <v>248</v>
      </c>
      <c r="G3698" s="2">
        <v>42370</v>
      </c>
      <c r="H3698" s="2">
        <v>44270</v>
      </c>
      <c r="I3698" t="s">
        <v>226</v>
      </c>
      <c r="J3698" t="s">
        <v>211</v>
      </c>
      <c r="K3698" t="s">
        <v>8759</v>
      </c>
      <c r="L3698" t="s">
        <v>213</v>
      </c>
      <c r="O3698">
        <v>0</v>
      </c>
      <c r="Q3698" s="2"/>
      <c r="S3698">
        <v>0</v>
      </c>
      <c r="T3698" t="s">
        <v>213</v>
      </c>
      <c r="W3698" t="s">
        <v>214</v>
      </c>
      <c r="X3698">
        <v>0</v>
      </c>
    </row>
    <row r="3699" spans="1:24" x14ac:dyDescent="0.25">
      <c r="A3699">
        <v>4972</v>
      </c>
      <c r="B3699" t="s">
        <v>8762</v>
      </c>
      <c r="C3699" t="s">
        <v>8763</v>
      </c>
      <c r="D3699" t="s">
        <v>210</v>
      </c>
      <c r="G3699" s="2">
        <v>42370</v>
      </c>
      <c r="H3699" s="2">
        <v>44270</v>
      </c>
      <c r="J3699" t="s">
        <v>211</v>
      </c>
      <c r="K3699" t="s">
        <v>8759</v>
      </c>
      <c r="L3699" t="s">
        <v>213</v>
      </c>
      <c r="O3699">
        <v>0</v>
      </c>
      <c r="Q3699" s="2"/>
      <c r="S3699">
        <v>0</v>
      </c>
      <c r="T3699" t="s">
        <v>213</v>
      </c>
      <c r="W3699" t="s">
        <v>214</v>
      </c>
      <c r="X3699">
        <v>0</v>
      </c>
    </row>
    <row r="3700" spans="1:24" x14ac:dyDescent="0.25">
      <c r="A3700">
        <v>4973</v>
      </c>
      <c r="B3700" t="s">
        <v>8764</v>
      </c>
      <c r="C3700" t="s">
        <v>8765</v>
      </c>
      <c r="D3700" t="s">
        <v>251</v>
      </c>
      <c r="G3700" s="2">
        <v>42370</v>
      </c>
      <c r="H3700" s="2">
        <v>44270</v>
      </c>
      <c r="I3700" t="s">
        <v>226</v>
      </c>
      <c r="J3700" t="s">
        <v>211</v>
      </c>
      <c r="K3700" t="s">
        <v>8759</v>
      </c>
      <c r="L3700" t="s">
        <v>213</v>
      </c>
      <c r="O3700">
        <v>0</v>
      </c>
      <c r="Q3700" s="2"/>
      <c r="S3700">
        <v>0</v>
      </c>
      <c r="T3700" t="s">
        <v>213</v>
      </c>
      <c r="W3700" t="s">
        <v>214</v>
      </c>
      <c r="X3700">
        <v>0</v>
      </c>
    </row>
    <row r="3701" spans="1:24" x14ac:dyDescent="0.25">
      <c r="A3701">
        <v>4974</v>
      </c>
      <c r="B3701" t="s">
        <v>8766</v>
      </c>
      <c r="C3701" t="s">
        <v>8767</v>
      </c>
      <c r="D3701" t="s">
        <v>241</v>
      </c>
      <c r="G3701" s="2">
        <v>42370</v>
      </c>
      <c r="H3701" s="2">
        <v>44270</v>
      </c>
      <c r="I3701" t="s">
        <v>226</v>
      </c>
      <c r="J3701" t="s">
        <v>211</v>
      </c>
      <c r="K3701" t="s">
        <v>8759</v>
      </c>
      <c r="L3701" t="s">
        <v>213</v>
      </c>
      <c r="O3701">
        <v>0</v>
      </c>
      <c r="Q3701" s="2"/>
      <c r="S3701">
        <v>0</v>
      </c>
      <c r="T3701" t="s">
        <v>213</v>
      </c>
      <c r="W3701" t="s">
        <v>214</v>
      </c>
      <c r="X3701">
        <v>0</v>
      </c>
    </row>
    <row r="3702" spans="1:24" x14ac:dyDescent="0.25">
      <c r="A3702">
        <v>4937</v>
      </c>
      <c r="B3702" t="s">
        <v>8768</v>
      </c>
      <c r="C3702" t="s">
        <v>8769</v>
      </c>
      <c r="D3702" t="s">
        <v>256</v>
      </c>
      <c r="G3702" s="2">
        <v>42324</v>
      </c>
      <c r="H3702" s="2">
        <v>44742</v>
      </c>
      <c r="I3702" t="s">
        <v>226</v>
      </c>
      <c r="J3702" t="s">
        <v>211</v>
      </c>
      <c r="K3702" t="s">
        <v>8770</v>
      </c>
      <c r="L3702" t="s">
        <v>213</v>
      </c>
      <c r="O3702">
        <v>0</v>
      </c>
      <c r="Q3702" s="2"/>
      <c r="S3702">
        <v>0</v>
      </c>
      <c r="T3702" t="s">
        <v>213</v>
      </c>
      <c r="W3702" t="s">
        <v>214</v>
      </c>
      <c r="X3702">
        <v>0</v>
      </c>
    </row>
    <row r="3703" spans="1:24" x14ac:dyDescent="0.25">
      <c r="A3703">
        <v>4938</v>
      </c>
      <c r="B3703" t="s">
        <v>8771</v>
      </c>
      <c r="C3703" t="s">
        <v>8772</v>
      </c>
      <c r="D3703" t="s">
        <v>210</v>
      </c>
      <c r="G3703" s="2">
        <v>42324</v>
      </c>
      <c r="H3703" s="2">
        <v>44742</v>
      </c>
      <c r="J3703" t="s">
        <v>211</v>
      </c>
      <c r="K3703" t="s">
        <v>8770</v>
      </c>
      <c r="L3703" t="s">
        <v>213</v>
      </c>
      <c r="O3703">
        <v>0</v>
      </c>
      <c r="Q3703" s="2"/>
      <c r="S3703">
        <v>0</v>
      </c>
      <c r="T3703" t="s">
        <v>213</v>
      </c>
      <c r="W3703" t="s">
        <v>214</v>
      </c>
      <c r="X3703">
        <v>0</v>
      </c>
    </row>
    <row r="3704" spans="1:24" x14ac:dyDescent="0.25">
      <c r="A3704">
        <v>4939</v>
      </c>
      <c r="B3704" t="s">
        <v>8773</v>
      </c>
      <c r="C3704" t="s">
        <v>8774</v>
      </c>
      <c r="D3704" t="s">
        <v>248</v>
      </c>
      <c r="G3704" s="2">
        <v>42324</v>
      </c>
      <c r="H3704" s="2">
        <v>44742</v>
      </c>
      <c r="I3704" t="s">
        <v>226</v>
      </c>
      <c r="J3704" t="s">
        <v>211</v>
      </c>
      <c r="K3704" t="s">
        <v>8770</v>
      </c>
      <c r="L3704" t="s">
        <v>213</v>
      </c>
      <c r="O3704">
        <v>0</v>
      </c>
      <c r="Q3704" s="2"/>
      <c r="S3704">
        <v>0</v>
      </c>
      <c r="T3704" t="s">
        <v>213</v>
      </c>
      <c r="W3704" t="s">
        <v>214</v>
      </c>
      <c r="X3704">
        <v>0</v>
      </c>
    </row>
    <row r="3705" spans="1:24" x14ac:dyDescent="0.25">
      <c r="A3705">
        <v>4940</v>
      </c>
      <c r="B3705" t="s">
        <v>8775</v>
      </c>
      <c r="C3705" t="s">
        <v>8776</v>
      </c>
      <c r="D3705" t="s">
        <v>222</v>
      </c>
      <c r="G3705" s="2">
        <v>42324</v>
      </c>
      <c r="H3705" s="2">
        <v>44742</v>
      </c>
      <c r="I3705" t="s">
        <v>218</v>
      </c>
      <c r="J3705" t="s">
        <v>211</v>
      </c>
      <c r="K3705" t="s">
        <v>8770</v>
      </c>
      <c r="L3705" t="s">
        <v>213</v>
      </c>
      <c r="O3705">
        <v>0</v>
      </c>
      <c r="Q3705" s="2"/>
      <c r="S3705">
        <v>0</v>
      </c>
      <c r="T3705" t="s">
        <v>213</v>
      </c>
      <c r="W3705" t="s">
        <v>214</v>
      </c>
      <c r="X3705">
        <v>0</v>
      </c>
    </row>
    <row r="3706" spans="1:24" x14ac:dyDescent="0.25">
      <c r="A3706">
        <v>4941</v>
      </c>
      <c r="B3706" t="s">
        <v>8777</v>
      </c>
      <c r="C3706" t="s">
        <v>8778</v>
      </c>
      <c r="D3706" t="s">
        <v>245</v>
      </c>
      <c r="G3706" s="2">
        <v>42324</v>
      </c>
      <c r="H3706" s="2">
        <v>44742</v>
      </c>
      <c r="I3706" t="s">
        <v>226</v>
      </c>
      <c r="J3706" t="s">
        <v>211</v>
      </c>
      <c r="K3706" t="s">
        <v>8770</v>
      </c>
      <c r="L3706" t="s">
        <v>213</v>
      </c>
      <c r="O3706">
        <v>6095</v>
      </c>
      <c r="Q3706" s="2"/>
      <c r="S3706">
        <v>0</v>
      </c>
      <c r="T3706" t="s">
        <v>213</v>
      </c>
      <c r="W3706" t="s">
        <v>214</v>
      </c>
      <c r="X3706">
        <v>0</v>
      </c>
    </row>
    <row r="3707" spans="1:24" x14ac:dyDescent="0.25">
      <c r="A3707">
        <v>4942</v>
      </c>
      <c r="B3707" t="s">
        <v>8779</v>
      </c>
      <c r="C3707" t="s">
        <v>8780</v>
      </c>
      <c r="D3707" t="s">
        <v>251</v>
      </c>
      <c r="G3707" s="2">
        <v>42324</v>
      </c>
      <c r="H3707" s="2">
        <v>44742</v>
      </c>
      <c r="I3707" t="s">
        <v>226</v>
      </c>
      <c r="J3707" t="s">
        <v>211</v>
      </c>
      <c r="K3707" t="s">
        <v>8770</v>
      </c>
      <c r="L3707" t="s">
        <v>213</v>
      </c>
      <c r="O3707">
        <v>0</v>
      </c>
      <c r="Q3707" s="2"/>
      <c r="S3707">
        <v>0</v>
      </c>
      <c r="T3707" t="s">
        <v>213</v>
      </c>
      <c r="W3707" t="s">
        <v>214</v>
      </c>
      <c r="X3707">
        <v>0</v>
      </c>
    </row>
    <row r="3708" spans="1:24" x14ac:dyDescent="0.25">
      <c r="A3708">
        <v>4943</v>
      </c>
      <c r="B3708" t="s">
        <v>8781</v>
      </c>
      <c r="C3708" t="s">
        <v>8782</v>
      </c>
      <c r="D3708" t="s">
        <v>225</v>
      </c>
      <c r="G3708" s="2">
        <v>42324</v>
      </c>
      <c r="H3708" s="2">
        <v>44742</v>
      </c>
      <c r="I3708" t="s">
        <v>226</v>
      </c>
      <c r="J3708" t="s">
        <v>211</v>
      </c>
      <c r="K3708" t="s">
        <v>8770</v>
      </c>
      <c r="L3708" t="s">
        <v>213</v>
      </c>
      <c r="O3708">
        <v>6149</v>
      </c>
      <c r="Q3708" s="2"/>
      <c r="S3708">
        <v>0</v>
      </c>
      <c r="T3708" t="s">
        <v>213</v>
      </c>
      <c r="W3708" t="s">
        <v>214</v>
      </c>
      <c r="X3708">
        <v>0</v>
      </c>
    </row>
    <row r="3709" spans="1:24" x14ac:dyDescent="0.25">
      <c r="A3709">
        <v>4944</v>
      </c>
      <c r="B3709" t="s">
        <v>8783</v>
      </c>
      <c r="C3709" t="s">
        <v>8784</v>
      </c>
      <c r="D3709" t="s">
        <v>229</v>
      </c>
      <c r="G3709" s="2">
        <v>42324</v>
      </c>
      <c r="H3709" s="2">
        <v>44742</v>
      </c>
      <c r="I3709" t="s">
        <v>226</v>
      </c>
      <c r="J3709" t="s">
        <v>211</v>
      </c>
      <c r="K3709" t="s">
        <v>8770</v>
      </c>
      <c r="L3709" t="s">
        <v>213</v>
      </c>
      <c r="O3709">
        <v>0</v>
      </c>
      <c r="Q3709" s="2"/>
      <c r="S3709">
        <v>0</v>
      </c>
      <c r="T3709" t="s">
        <v>213</v>
      </c>
      <c r="W3709" t="s">
        <v>214</v>
      </c>
      <c r="X3709">
        <v>0</v>
      </c>
    </row>
    <row r="3710" spans="1:24" x14ac:dyDescent="0.25">
      <c r="A3710">
        <v>4945</v>
      </c>
      <c r="B3710" t="s">
        <v>8785</v>
      </c>
      <c r="C3710" t="s">
        <v>8786</v>
      </c>
      <c r="D3710" t="s">
        <v>232</v>
      </c>
      <c r="G3710" s="2">
        <v>42324</v>
      </c>
      <c r="H3710" s="2">
        <v>44742</v>
      </c>
      <c r="I3710" t="s">
        <v>226</v>
      </c>
      <c r="J3710" t="s">
        <v>211</v>
      </c>
      <c r="K3710" t="s">
        <v>8770</v>
      </c>
      <c r="L3710" t="s">
        <v>213</v>
      </c>
      <c r="O3710">
        <v>0</v>
      </c>
      <c r="Q3710" s="2"/>
      <c r="S3710">
        <v>0</v>
      </c>
      <c r="T3710" t="s">
        <v>213</v>
      </c>
      <c r="W3710" t="s">
        <v>214</v>
      </c>
      <c r="X3710">
        <v>0</v>
      </c>
    </row>
    <row r="3711" spans="1:24" x14ac:dyDescent="0.25">
      <c r="A3711">
        <v>4946</v>
      </c>
      <c r="B3711" t="s">
        <v>8787</v>
      </c>
      <c r="C3711" t="s">
        <v>8788</v>
      </c>
      <c r="D3711" t="s">
        <v>235</v>
      </c>
      <c r="G3711" s="2">
        <v>42324</v>
      </c>
      <c r="H3711" s="2">
        <v>44742</v>
      </c>
      <c r="I3711" t="s">
        <v>218</v>
      </c>
      <c r="J3711" t="s">
        <v>211</v>
      </c>
      <c r="K3711" t="s">
        <v>8770</v>
      </c>
      <c r="L3711" t="s">
        <v>213</v>
      </c>
      <c r="O3711">
        <v>0</v>
      </c>
      <c r="Q3711" s="2"/>
      <c r="S3711">
        <v>0</v>
      </c>
      <c r="T3711" t="s">
        <v>213</v>
      </c>
      <c r="W3711" t="s">
        <v>214</v>
      </c>
      <c r="X3711">
        <v>0</v>
      </c>
    </row>
    <row r="3712" spans="1:24" x14ac:dyDescent="0.25">
      <c r="A3712">
        <v>4947</v>
      </c>
      <c r="B3712" t="s">
        <v>8789</v>
      </c>
      <c r="C3712" t="s">
        <v>8790</v>
      </c>
      <c r="D3712" t="s">
        <v>238</v>
      </c>
      <c r="G3712" s="2">
        <v>42324</v>
      </c>
      <c r="H3712" s="2">
        <v>44742</v>
      </c>
      <c r="I3712" t="s">
        <v>218</v>
      </c>
      <c r="J3712" t="s">
        <v>211</v>
      </c>
      <c r="K3712" t="s">
        <v>8770</v>
      </c>
      <c r="L3712" t="s">
        <v>213</v>
      </c>
      <c r="O3712">
        <v>8</v>
      </c>
      <c r="Q3712" s="2"/>
      <c r="S3712">
        <v>0</v>
      </c>
      <c r="T3712" t="s">
        <v>213</v>
      </c>
      <c r="W3712" t="s">
        <v>214</v>
      </c>
      <c r="X3712">
        <v>0</v>
      </c>
    </row>
    <row r="3713" spans="1:24" x14ac:dyDescent="0.25">
      <c r="A3713">
        <v>4948</v>
      </c>
      <c r="B3713" t="s">
        <v>8791</v>
      </c>
      <c r="C3713" t="s">
        <v>8792</v>
      </c>
      <c r="D3713" t="s">
        <v>356</v>
      </c>
      <c r="G3713" s="2">
        <v>42324</v>
      </c>
      <c r="H3713" s="2">
        <v>44742</v>
      </c>
      <c r="I3713" t="s">
        <v>218</v>
      </c>
      <c r="J3713" t="s">
        <v>211</v>
      </c>
      <c r="K3713" t="s">
        <v>8770</v>
      </c>
      <c r="L3713" t="s">
        <v>213</v>
      </c>
      <c r="O3713">
        <v>31</v>
      </c>
      <c r="Q3713" s="2"/>
      <c r="S3713">
        <v>0</v>
      </c>
      <c r="T3713" t="s">
        <v>213</v>
      </c>
      <c r="W3713" t="s">
        <v>214</v>
      </c>
      <c r="X3713">
        <v>0</v>
      </c>
    </row>
    <row r="3714" spans="1:24" x14ac:dyDescent="0.25">
      <c r="A3714">
        <v>4949</v>
      </c>
      <c r="B3714" t="s">
        <v>8793</v>
      </c>
      <c r="C3714" t="s">
        <v>8794</v>
      </c>
      <c r="D3714" t="s">
        <v>630</v>
      </c>
      <c r="G3714" s="2">
        <v>42324</v>
      </c>
      <c r="H3714" s="2">
        <v>44742</v>
      </c>
      <c r="I3714" t="s">
        <v>218</v>
      </c>
      <c r="J3714" t="s">
        <v>211</v>
      </c>
      <c r="K3714" t="s">
        <v>8770</v>
      </c>
      <c r="L3714" t="s">
        <v>213</v>
      </c>
      <c r="O3714">
        <v>0</v>
      </c>
      <c r="Q3714" s="2"/>
      <c r="S3714">
        <v>0</v>
      </c>
      <c r="T3714" t="s">
        <v>213</v>
      </c>
      <c r="W3714" t="s">
        <v>214</v>
      </c>
      <c r="X3714">
        <v>0</v>
      </c>
    </row>
    <row r="3715" spans="1:24" x14ac:dyDescent="0.25">
      <c r="A3715">
        <v>4950</v>
      </c>
      <c r="B3715" t="s">
        <v>8795</v>
      </c>
      <c r="C3715" t="s">
        <v>8796</v>
      </c>
      <c r="D3715" t="s">
        <v>633</v>
      </c>
      <c r="G3715" s="2">
        <v>42324</v>
      </c>
      <c r="H3715" s="2">
        <v>44742</v>
      </c>
      <c r="I3715" t="s">
        <v>218</v>
      </c>
      <c r="J3715" t="s">
        <v>211</v>
      </c>
      <c r="K3715" t="s">
        <v>8770</v>
      </c>
      <c r="L3715" t="s">
        <v>213</v>
      </c>
      <c r="O3715">
        <v>0</v>
      </c>
      <c r="Q3715" s="2"/>
      <c r="S3715">
        <v>0</v>
      </c>
      <c r="T3715" t="s">
        <v>213</v>
      </c>
      <c r="W3715" t="s">
        <v>214</v>
      </c>
      <c r="X3715">
        <v>0</v>
      </c>
    </row>
    <row r="3716" spans="1:24" x14ac:dyDescent="0.25">
      <c r="A3716">
        <v>4951</v>
      </c>
      <c r="B3716" t="s">
        <v>8797</v>
      </c>
      <c r="C3716" t="s">
        <v>8798</v>
      </c>
      <c r="D3716" t="s">
        <v>241</v>
      </c>
      <c r="G3716" s="2">
        <v>42324</v>
      </c>
      <c r="H3716" s="2">
        <v>44742</v>
      </c>
      <c r="I3716" t="s">
        <v>226</v>
      </c>
      <c r="J3716" t="s">
        <v>211</v>
      </c>
      <c r="K3716" t="s">
        <v>8770</v>
      </c>
      <c r="L3716" t="s">
        <v>213</v>
      </c>
      <c r="O3716">
        <v>0</v>
      </c>
      <c r="Q3716" s="2"/>
      <c r="S3716">
        <v>0</v>
      </c>
      <c r="T3716" t="s">
        <v>213</v>
      </c>
      <c r="W3716" t="s">
        <v>214</v>
      </c>
      <c r="X3716">
        <v>0</v>
      </c>
    </row>
    <row r="3717" spans="1:24" x14ac:dyDescent="0.25">
      <c r="A3717">
        <v>4958</v>
      </c>
      <c r="B3717" t="s">
        <v>8799</v>
      </c>
      <c r="C3717" t="s">
        <v>8800</v>
      </c>
      <c r="D3717" t="s">
        <v>256</v>
      </c>
      <c r="G3717" s="2">
        <v>42370</v>
      </c>
      <c r="H3717" s="2">
        <v>44742</v>
      </c>
      <c r="I3717" t="s">
        <v>226</v>
      </c>
      <c r="J3717" t="s">
        <v>211</v>
      </c>
      <c r="K3717" t="s">
        <v>8733</v>
      </c>
      <c r="L3717" t="s">
        <v>213</v>
      </c>
      <c r="O3717">
        <v>0</v>
      </c>
      <c r="Q3717" s="2"/>
      <c r="S3717">
        <v>0</v>
      </c>
      <c r="T3717" t="s">
        <v>213</v>
      </c>
      <c r="W3717" t="s">
        <v>214</v>
      </c>
      <c r="X3717">
        <v>0</v>
      </c>
    </row>
    <row r="3718" spans="1:24" x14ac:dyDescent="0.25">
      <c r="A3718">
        <v>4959</v>
      </c>
      <c r="B3718" t="s">
        <v>8801</v>
      </c>
      <c r="C3718" t="s">
        <v>8802</v>
      </c>
      <c r="D3718" t="s">
        <v>248</v>
      </c>
      <c r="G3718" s="2">
        <v>42370</v>
      </c>
      <c r="H3718" s="2">
        <v>44742</v>
      </c>
      <c r="I3718" t="s">
        <v>226</v>
      </c>
      <c r="J3718" t="s">
        <v>211</v>
      </c>
      <c r="K3718" t="s">
        <v>8733</v>
      </c>
      <c r="L3718" t="s">
        <v>213</v>
      </c>
      <c r="O3718">
        <v>0</v>
      </c>
      <c r="Q3718" s="2"/>
      <c r="S3718">
        <v>0</v>
      </c>
      <c r="T3718" t="s">
        <v>213</v>
      </c>
      <c r="W3718" t="s">
        <v>214</v>
      </c>
      <c r="X3718">
        <v>0</v>
      </c>
    </row>
    <row r="3719" spans="1:24" x14ac:dyDescent="0.25">
      <c r="A3719">
        <v>4975</v>
      </c>
      <c r="B3719" t="s">
        <v>8803</v>
      </c>
      <c r="C3719" t="s">
        <v>8804</v>
      </c>
      <c r="D3719" t="s">
        <v>245</v>
      </c>
      <c r="G3719" s="2">
        <v>42370</v>
      </c>
      <c r="H3719" s="2">
        <v>44270</v>
      </c>
      <c r="I3719" t="s">
        <v>226</v>
      </c>
      <c r="J3719" t="s">
        <v>211</v>
      </c>
      <c r="K3719" t="s">
        <v>8759</v>
      </c>
      <c r="L3719" t="s">
        <v>213</v>
      </c>
      <c r="O3719">
        <v>6095</v>
      </c>
      <c r="Q3719" s="2"/>
      <c r="S3719">
        <v>0</v>
      </c>
      <c r="T3719" t="s">
        <v>213</v>
      </c>
      <c r="W3719" t="s">
        <v>214</v>
      </c>
      <c r="X3719">
        <v>0</v>
      </c>
    </row>
    <row r="3720" spans="1:24" x14ac:dyDescent="0.25">
      <c r="A3720">
        <v>4978</v>
      </c>
      <c r="B3720" t="s">
        <v>8805</v>
      </c>
      <c r="C3720" t="s">
        <v>8806</v>
      </c>
      <c r="D3720" t="s">
        <v>251</v>
      </c>
      <c r="G3720" s="2">
        <v>46024</v>
      </c>
      <c r="H3720" s="2"/>
      <c r="I3720" t="s">
        <v>226</v>
      </c>
      <c r="J3720" t="s">
        <v>211</v>
      </c>
      <c r="K3720" t="s">
        <v>8807</v>
      </c>
      <c r="L3720" t="s">
        <v>213</v>
      </c>
      <c r="O3720">
        <v>0</v>
      </c>
      <c r="Q3720" s="2">
        <v>42340</v>
      </c>
      <c r="S3720">
        <v>0</v>
      </c>
      <c r="T3720" t="s">
        <v>213</v>
      </c>
      <c r="W3720" t="s">
        <v>214</v>
      </c>
      <c r="X3720">
        <v>0</v>
      </c>
    </row>
    <row r="3721" spans="1:24" x14ac:dyDescent="0.25">
      <c r="A3721">
        <v>4979</v>
      </c>
      <c r="B3721" t="s">
        <v>8808</v>
      </c>
      <c r="C3721" t="s">
        <v>8809</v>
      </c>
      <c r="D3721" t="s">
        <v>245</v>
      </c>
      <c r="G3721" s="2">
        <v>46024</v>
      </c>
      <c r="H3721" s="2"/>
      <c r="I3721" t="s">
        <v>226</v>
      </c>
      <c r="J3721" t="s">
        <v>211</v>
      </c>
      <c r="K3721" t="s">
        <v>8807</v>
      </c>
      <c r="L3721" t="s">
        <v>213</v>
      </c>
      <c r="O3721">
        <v>2599</v>
      </c>
      <c r="Q3721" s="2">
        <v>42737</v>
      </c>
      <c r="S3721">
        <v>0</v>
      </c>
      <c r="T3721" t="s">
        <v>213</v>
      </c>
      <c r="W3721" t="s">
        <v>214</v>
      </c>
      <c r="X3721">
        <v>0</v>
      </c>
    </row>
    <row r="3722" spans="1:24" x14ac:dyDescent="0.25">
      <c r="A3722">
        <v>4980</v>
      </c>
      <c r="B3722" t="s">
        <v>8810</v>
      </c>
      <c r="C3722" t="s">
        <v>8811</v>
      </c>
      <c r="D3722" t="s">
        <v>256</v>
      </c>
      <c r="G3722" s="2">
        <v>46024</v>
      </c>
      <c r="H3722" s="2"/>
      <c r="I3722" t="s">
        <v>226</v>
      </c>
      <c r="J3722" t="s">
        <v>211</v>
      </c>
      <c r="K3722" t="s">
        <v>8807</v>
      </c>
      <c r="L3722" t="s">
        <v>213</v>
      </c>
      <c r="O3722">
        <v>0</v>
      </c>
      <c r="Q3722" s="2">
        <v>42340</v>
      </c>
      <c r="S3722">
        <v>0</v>
      </c>
      <c r="T3722" t="s">
        <v>213</v>
      </c>
      <c r="W3722" t="s">
        <v>214</v>
      </c>
      <c r="X3722">
        <v>0</v>
      </c>
    </row>
    <row r="3723" spans="1:24" x14ac:dyDescent="0.25">
      <c r="A3723">
        <v>4981</v>
      </c>
      <c r="B3723" t="s">
        <v>8812</v>
      </c>
      <c r="C3723" t="s">
        <v>8813</v>
      </c>
      <c r="D3723" t="s">
        <v>241</v>
      </c>
      <c r="G3723" s="2">
        <v>46024</v>
      </c>
      <c r="H3723" s="2"/>
      <c r="I3723" t="s">
        <v>226</v>
      </c>
      <c r="J3723" t="s">
        <v>211</v>
      </c>
      <c r="K3723" t="s">
        <v>8807</v>
      </c>
      <c r="L3723" t="s">
        <v>213</v>
      </c>
      <c r="O3723">
        <v>0</v>
      </c>
      <c r="Q3723" s="2">
        <v>42340</v>
      </c>
      <c r="S3723">
        <v>0</v>
      </c>
      <c r="T3723" t="s">
        <v>213</v>
      </c>
      <c r="W3723" t="s">
        <v>214</v>
      </c>
      <c r="X3723">
        <v>0</v>
      </c>
    </row>
    <row r="3724" spans="1:24" x14ac:dyDescent="0.25">
      <c r="A3724">
        <v>4982</v>
      </c>
      <c r="B3724" t="s">
        <v>8814</v>
      </c>
      <c r="C3724" t="s">
        <v>8815</v>
      </c>
      <c r="D3724" t="s">
        <v>210</v>
      </c>
      <c r="G3724" s="2">
        <v>46024</v>
      </c>
      <c r="H3724" s="2"/>
      <c r="J3724" t="s">
        <v>211</v>
      </c>
      <c r="K3724" t="s">
        <v>8807</v>
      </c>
      <c r="L3724" t="s">
        <v>213</v>
      </c>
      <c r="O3724">
        <v>0</v>
      </c>
      <c r="Q3724" s="2">
        <v>42340</v>
      </c>
      <c r="S3724">
        <v>0</v>
      </c>
      <c r="T3724" t="s">
        <v>213</v>
      </c>
      <c r="W3724" t="s">
        <v>214</v>
      </c>
      <c r="X3724">
        <v>0</v>
      </c>
    </row>
    <row r="3725" spans="1:24" x14ac:dyDescent="0.25">
      <c r="A3725">
        <v>4983</v>
      </c>
      <c r="B3725" t="s">
        <v>8816</v>
      </c>
      <c r="C3725" t="s">
        <v>8817</v>
      </c>
      <c r="D3725" t="s">
        <v>251</v>
      </c>
      <c r="G3725" s="2">
        <v>43832</v>
      </c>
      <c r="H3725" s="2">
        <v>43830</v>
      </c>
      <c r="I3725" t="s">
        <v>226</v>
      </c>
      <c r="J3725" t="s">
        <v>211</v>
      </c>
      <c r="K3725" t="s">
        <v>8818</v>
      </c>
      <c r="L3725" t="s">
        <v>213</v>
      </c>
      <c r="O3725">
        <v>0</v>
      </c>
      <c r="Q3725" s="2">
        <v>42340</v>
      </c>
      <c r="S3725">
        <v>0</v>
      </c>
      <c r="T3725" t="s">
        <v>213</v>
      </c>
      <c r="W3725" t="s">
        <v>214</v>
      </c>
      <c r="X3725">
        <v>0</v>
      </c>
    </row>
    <row r="3726" spans="1:24" x14ac:dyDescent="0.25">
      <c r="A3726">
        <v>4984</v>
      </c>
      <c r="B3726" t="s">
        <v>8819</v>
      </c>
      <c r="C3726" t="s">
        <v>8820</v>
      </c>
      <c r="D3726" t="s">
        <v>245</v>
      </c>
      <c r="G3726" s="2">
        <v>43832</v>
      </c>
      <c r="H3726" s="2">
        <v>43830</v>
      </c>
      <c r="I3726" t="s">
        <v>226</v>
      </c>
      <c r="J3726" t="s">
        <v>211</v>
      </c>
      <c r="K3726" t="s">
        <v>8818</v>
      </c>
      <c r="L3726" t="s">
        <v>213</v>
      </c>
      <c r="O3726">
        <v>2599</v>
      </c>
      <c r="Q3726" s="2">
        <v>42737</v>
      </c>
      <c r="S3726">
        <v>0</v>
      </c>
      <c r="T3726" t="s">
        <v>213</v>
      </c>
      <c r="W3726" t="s">
        <v>214</v>
      </c>
      <c r="X3726">
        <v>0</v>
      </c>
    </row>
    <row r="3727" spans="1:24" x14ac:dyDescent="0.25">
      <c r="A3727">
        <v>4985</v>
      </c>
      <c r="B3727" t="s">
        <v>8821</v>
      </c>
      <c r="C3727" t="s">
        <v>8822</v>
      </c>
      <c r="D3727" t="s">
        <v>256</v>
      </c>
      <c r="G3727" s="2">
        <v>43832</v>
      </c>
      <c r="H3727" s="2">
        <v>43830</v>
      </c>
      <c r="I3727" t="s">
        <v>226</v>
      </c>
      <c r="J3727" t="s">
        <v>211</v>
      </c>
      <c r="K3727" t="s">
        <v>8818</v>
      </c>
      <c r="L3727" t="s">
        <v>213</v>
      </c>
      <c r="O3727">
        <v>0</v>
      </c>
      <c r="Q3727" s="2">
        <v>42340</v>
      </c>
      <c r="S3727">
        <v>0</v>
      </c>
      <c r="T3727" t="s">
        <v>213</v>
      </c>
      <c r="W3727" t="s">
        <v>214</v>
      </c>
      <c r="X3727">
        <v>0</v>
      </c>
    </row>
    <row r="3728" spans="1:24" x14ac:dyDescent="0.25">
      <c r="A3728">
        <v>4986</v>
      </c>
      <c r="B3728" t="s">
        <v>8823</v>
      </c>
      <c r="C3728" t="s">
        <v>8824</v>
      </c>
      <c r="D3728" t="s">
        <v>241</v>
      </c>
      <c r="G3728" s="2">
        <v>43832</v>
      </c>
      <c r="H3728" s="2">
        <v>43830</v>
      </c>
      <c r="I3728" t="s">
        <v>226</v>
      </c>
      <c r="J3728" t="s">
        <v>211</v>
      </c>
      <c r="K3728" t="s">
        <v>8818</v>
      </c>
      <c r="L3728" t="s">
        <v>213</v>
      </c>
      <c r="O3728">
        <v>0</v>
      </c>
      <c r="Q3728" s="2">
        <v>42340</v>
      </c>
      <c r="S3728">
        <v>0</v>
      </c>
      <c r="T3728" t="s">
        <v>213</v>
      </c>
      <c r="W3728" t="s">
        <v>214</v>
      </c>
      <c r="X3728">
        <v>0</v>
      </c>
    </row>
    <row r="3729" spans="1:24" x14ac:dyDescent="0.25">
      <c r="A3729">
        <v>4987</v>
      </c>
      <c r="B3729" t="s">
        <v>8825</v>
      </c>
      <c r="C3729" t="s">
        <v>8826</v>
      </c>
      <c r="D3729" t="s">
        <v>210</v>
      </c>
      <c r="G3729" s="2">
        <v>43832</v>
      </c>
      <c r="H3729" s="2">
        <v>43830</v>
      </c>
      <c r="J3729" t="s">
        <v>211</v>
      </c>
      <c r="K3729" t="s">
        <v>8818</v>
      </c>
      <c r="L3729" t="s">
        <v>213</v>
      </c>
      <c r="O3729">
        <v>0</v>
      </c>
      <c r="Q3729" s="2">
        <v>42340</v>
      </c>
      <c r="S3729">
        <v>0</v>
      </c>
      <c r="T3729" t="s">
        <v>213</v>
      </c>
      <c r="W3729" t="s">
        <v>214</v>
      </c>
      <c r="X3729">
        <v>0</v>
      </c>
    </row>
    <row r="3730" spans="1:24" x14ac:dyDescent="0.25">
      <c r="A3730">
        <v>4988</v>
      </c>
      <c r="B3730" t="s">
        <v>8827</v>
      </c>
      <c r="C3730" t="s">
        <v>8828</v>
      </c>
      <c r="D3730" t="s">
        <v>251</v>
      </c>
      <c r="G3730" s="2">
        <v>46024</v>
      </c>
      <c r="H3730" s="2"/>
      <c r="I3730" t="s">
        <v>226</v>
      </c>
      <c r="J3730" t="s">
        <v>211</v>
      </c>
      <c r="K3730" t="s">
        <v>8829</v>
      </c>
      <c r="L3730" t="s">
        <v>213</v>
      </c>
      <c r="O3730">
        <v>0</v>
      </c>
      <c r="Q3730" s="2">
        <v>42340</v>
      </c>
      <c r="S3730">
        <v>0</v>
      </c>
      <c r="T3730" t="s">
        <v>900</v>
      </c>
      <c r="W3730" t="s">
        <v>214</v>
      </c>
      <c r="X3730">
        <v>0</v>
      </c>
    </row>
    <row r="3731" spans="1:24" x14ac:dyDescent="0.25">
      <c r="A3731">
        <v>4989</v>
      </c>
      <c r="B3731" t="s">
        <v>8830</v>
      </c>
      <c r="C3731" t="s">
        <v>8831</v>
      </c>
      <c r="D3731" t="s">
        <v>245</v>
      </c>
      <c r="G3731" s="2">
        <v>46024</v>
      </c>
      <c r="H3731" s="2"/>
      <c r="I3731" t="s">
        <v>226</v>
      </c>
      <c r="J3731" t="s">
        <v>211</v>
      </c>
      <c r="K3731" t="s">
        <v>8829</v>
      </c>
      <c r="L3731" t="s">
        <v>213</v>
      </c>
      <c r="O3731">
        <v>2599</v>
      </c>
      <c r="Q3731" s="2">
        <v>42737</v>
      </c>
      <c r="S3731">
        <v>0</v>
      </c>
      <c r="T3731" t="s">
        <v>213</v>
      </c>
      <c r="W3731" t="s">
        <v>214</v>
      </c>
      <c r="X3731">
        <v>0</v>
      </c>
    </row>
    <row r="3732" spans="1:24" x14ac:dyDescent="0.25">
      <c r="A3732">
        <v>4990</v>
      </c>
      <c r="B3732" t="s">
        <v>8832</v>
      </c>
      <c r="C3732" t="s">
        <v>8833</v>
      </c>
      <c r="D3732" t="s">
        <v>256</v>
      </c>
      <c r="G3732" s="2">
        <v>46024</v>
      </c>
      <c r="H3732" s="2"/>
      <c r="I3732" t="s">
        <v>226</v>
      </c>
      <c r="J3732" t="s">
        <v>211</v>
      </c>
      <c r="K3732" t="s">
        <v>8829</v>
      </c>
      <c r="L3732" t="s">
        <v>213</v>
      </c>
      <c r="O3732">
        <v>0</v>
      </c>
      <c r="Q3732" s="2">
        <v>42340</v>
      </c>
      <c r="S3732">
        <v>0</v>
      </c>
      <c r="T3732" t="s">
        <v>900</v>
      </c>
      <c r="W3732" t="s">
        <v>214</v>
      </c>
      <c r="X3732">
        <v>0</v>
      </c>
    </row>
    <row r="3733" spans="1:24" x14ac:dyDescent="0.25">
      <c r="A3733">
        <v>4991</v>
      </c>
      <c r="B3733" t="s">
        <v>8834</v>
      </c>
      <c r="C3733" t="s">
        <v>8835</v>
      </c>
      <c r="D3733" t="s">
        <v>210</v>
      </c>
      <c r="G3733" s="2">
        <v>46023</v>
      </c>
      <c r="H3733" s="2"/>
      <c r="J3733" t="s">
        <v>211</v>
      </c>
      <c r="K3733" t="s">
        <v>8829</v>
      </c>
      <c r="L3733" t="s">
        <v>213</v>
      </c>
      <c r="O3733">
        <v>0</v>
      </c>
      <c r="Q3733" s="2">
        <v>42340</v>
      </c>
      <c r="S3733">
        <v>0</v>
      </c>
      <c r="T3733" t="s">
        <v>900</v>
      </c>
      <c r="W3733" t="s">
        <v>214</v>
      </c>
      <c r="X3733">
        <v>0</v>
      </c>
    </row>
    <row r="3734" spans="1:24" x14ac:dyDescent="0.25">
      <c r="A3734">
        <v>4992</v>
      </c>
      <c r="B3734" t="s">
        <v>8836</v>
      </c>
      <c r="C3734" t="s">
        <v>8837</v>
      </c>
      <c r="D3734" t="s">
        <v>241</v>
      </c>
      <c r="G3734" s="2">
        <v>46024</v>
      </c>
      <c r="H3734" s="2"/>
      <c r="I3734" t="s">
        <v>226</v>
      </c>
      <c r="J3734" t="s">
        <v>211</v>
      </c>
      <c r="K3734" t="s">
        <v>8829</v>
      </c>
      <c r="L3734" t="s">
        <v>213</v>
      </c>
      <c r="O3734">
        <v>0</v>
      </c>
      <c r="Q3734" s="2">
        <v>42340</v>
      </c>
      <c r="S3734">
        <v>0</v>
      </c>
      <c r="T3734" t="s">
        <v>900</v>
      </c>
      <c r="W3734" t="s">
        <v>214</v>
      </c>
      <c r="X3734">
        <v>0</v>
      </c>
    </row>
    <row r="3735" spans="1:24" x14ac:dyDescent="0.25">
      <c r="A3735">
        <v>4993</v>
      </c>
      <c r="B3735" t="s">
        <v>8838</v>
      </c>
      <c r="C3735" t="s">
        <v>8839</v>
      </c>
      <c r="D3735" t="s">
        <v>251</v>
      </c>
      <c r="G3735" s="2">
        <v>46024</v>
      </c>
      <c r="H3735" s="2"/>
      <c r="I3735" t="s">
        <v>226</v>
      </c>
      <c r="J3735" t="s">
        <v>211</v>
      </c>
      <c r="K3735" t="s">
        <v>8840</v>
      </c>
      <c r="L3735" t="s">
        <v>213</v>
      </c>
      <c r="O3735">
        <v>0</v>
      </c>
      <c r="Q3735" s="2">
        <v>42340</v>
      </c>
      <c r="S3735">
        <v>0</v>
      </c>
      <c r="T3735" t="s">
        <v>900</v>
      </c>
      <c r="W3735" t="s">
        <v>214</v>
      </c>
      <c r="X3735">
        <v>0</v>
      </c>
    </row>
    <row r="3736" spans="1:24" x14ac:dyDescent="0.25">
      <c r="A3736">
        <v>4994</v>
      </c>
      <c r="B3736" t="s">
        <v>8841</v>
      </c>
      <c r="C3736" t="s">
        <v>8842</v>
      </c>
      <c r="D3736" t="s">
        <v>245</v>
      </c>
      <c r="G3736" s="2">
        <v>46024</v>
      </c>
      <c r="H3736" s="2"/>
      <c r="I3736" t="s">
        <v>226</v>
      </c>
      <c r="J3736" t="s">
        <v>211</v>
      </c>
      <c r="K3736" t="s">
        <v>8840</v>
      </c>
      <c r="L3736" t="s">
        <v>213</v>
      </c>
      <c r="O3736">
        <v>2599</v>
      </c>
      <c r="Q3736" s="2">
        <v>42737</v>
      </c>
      <c r="S3736">
        <v>0</v>
      </c>
      <c r="T3736" t="s">
        <v>213</v>
      </c>
      <c r="W3736" t="s">
        <v>214</v>
      </c>
      <c r="X3736">
        <v>0</v>
      </c>
    </row>
    <row r="3737" spans="1:24" x14ac:dyDescent="0.25">
      <c r="A3737">
        <v>4995</v>
      </c>
      <c r="B3737" t="s">
        <v>8843</v>
      </c>
      <c r="C3737" t="s">
        <v>8844</v>
      </c>
      <c r="D3737" t="s">
        <v>256</v>
      </c>
      <c r="G3737" s="2">
        <v>46024</v>
      </c>
      <c r="H3737" s="2"/>
      <c r="I3737" t="s">
        <v>226</v>
      </c>
      <c r="J3737" t="s">
        <v>211</v>
      </c>
      <c r="K3737" t="s">
        <v>8840</v>
      </c>
      <c r="L3737" t="s">
        <v>213</v>
      </c>
      <c r="O3737">
        <v>0</v>
      </c>
      <c r="Q3737" s="2">
        <v>42340</v>
      </c>
      <c r="S3737">
        <v>0</v>
      </c>
      <c r="T3737" t="s">
        <v>900</v>
      </c>
      <c r="W3737" t="s">
        <v>214</v>
      </c>
      <c r="X3737">
        <v>0</v>
      </c>
    </row>
    <row r="3738" spans="1:24" x14ac:dyDescent="0.25">
      <c r="A3738">
        <v>4996</v>
      </c>
      <c r="B3738" t="s">
        <v>8845</v>
      </c>
      <c r="C3738" t="s">
        <v>8846</v>
      </c>
      <c r="D3738" t="s">
        <v>210</v>
      </c>
      <c r="G3738" s="2">
        <v>46024</v>
      </c>
      <c r="H3738" s="2"/>
      <c r="J3738" t="s">
        <v>211</v>
      </c>
      <c r="K3738" t="s">
        <v>8840</v>
      </c>
      <c r="L3738" t="s">
        <v>213</v>
      </c>
      <c r="O3738">
        <v>0</v>
      </c>
      <c r="Q3738" s="2">
        <v>42340</v>
      </c>
      <c r="S3738">
        <v>0</v>
      </c>
      <c r="T3738" t="s">
        <v>900</v>
      </c>
      <c r="W3738" t="s">
        <v>214</v>
      </c>
      <c r="X3738">
        <v>0</v>
      </c>
    </row>
    <row r="3739" spans="1:24" x14ac:dyDescent="0.25">
      <c r="A3739">
        <v>4997</v>
      </c>
      <c r="B3739" t="s">
        <v>8847</v>
      </c>
      <c r="C3739" t="s">
        <v>8848</v>
      </c>
      <c r="D3739" t="s">
        <v>241</v>
      </c>
      <c r="G3739" s="2">
        <v>46024</v>
      </c>
      <c r="H3739" s="2"/>
      <c r="I3739" t="s">
        <v>226</v>
      </c>
      <c r="J3739" t="s">
        <v>211</v>
      </c>
      <c r="K3739" t="s">
        <v>8840</v>
      </c>
      <c r="L3739" t="s">
        <v>213</v>
      </c>
      <c r="O3739">
        <v>0</v>
      </c>
      <c r="Q3739" s="2">
        <v>42340</v>
      </c>
      <c r="S3739">
        <v>0</v>
      </c>
      <c r="T3739" t="s">
        <v>900</v>
      </c>
      <c r="W3739" t="s">
        <v>214</v>
      </c>
      <c r="X3739">
        <v>0</v>
      </c>
    </row>
    <row r="3740" spans="1:24" x14ac:dyDescent="0.25">
      <c r="A3740">
        <v>5095</v>
      </c>
      <c r="B3740" t="s">
        <v>8849</v>
      </c>
      <c r="C3740" t="s">
        <v>8850</v>
      </c>
      <c r="D3740" t="s">
        <v>248</v>
      </c>
      <c r="G3740" s="2">
        <v>42388</v>
      </c>
      <c r="H3740" s="2">
        <v>43343</v>
      </c>
      <c r="I3740" t="s">
        <v>226</v>
      </c>
      <c r="J3740" t="s">
        <v>211</v>
      </c>
      <c r="K3740" t="s">
        <v>8851</v>
      </c>
      <c r="L3740" t="s">
        <v>213</v>
      </c>
      <c r="O3740">
        <v>0</v>
      </c>
      <c r="Q3740" s="2"/>
      <c r="S3740">
        <v>0</v>
      </c>
      <c r="T3740" t="s">
        <v>213</v>
      </c>
      <c r="W3740" t="s">
        <v>214</v>
      </c>
      <c r="X3740">
        <v>0</v>
      </c>
    </row>
    <row r="3741" spans="1:24" x14ac:dyDescent="0.25">
      <c r="A3741">
        <v>5096</v>
      </c>
      <c r="B3741" t="s">
        <v>8852</v>
      </c>
      <c r="C3741" t="s">
        <v>8853</v>
      </c>
      <c r="D3741" t="s">
        <v>251</v>
      </c>
      <c r="G3741" s="2">
        <v>42388</v>
      </c>
      <c r="H3741" s="2">
        <v>43343</v>
      </c>
      <c r="I3741" t="s">
        <v>226</v>
      </c>
      <c r="J3741" t="s">
        <v>211</v>
      </c>
      <c r="K3741" t="s">
        <v>8851</v>
      </c>
      <c r="L3741" t="s">
        <v>213</v>
      </c>
      <c r="O3741">
        <v>0</v>
      </c>
      <c r="Q3741" s="2"/>
      <c r="S3741">
        <v>0</v>
      </c>
      <c r="T3741" t="s">
        <v>213</v>
      </c>
      <c r="W3741" t="s">
        <v>214</v>
      </c>
      <c r="X3741">
        <v>0</v>
      </c>
    </row>
    <row r="3742" spans="1:24" x14ac:dyDescent="0.25">
      <c r="A3742">
        <v>5097</v>
      </c>
      <c r="B3742" t="s">
        <v>8854</v>
      </c>
      <c r="C3742" t="s">
        <v>8855</v>
      </c>
      <c r="D3742" t="s">
        <v>256</v>
      </c>
      <c r="G3742" s="2">
        <v>42388</v>
      </c>
      <c r="H3742" s="2">
        <v>43343</v>
      </c>
      <c r="I3742" t="s">
        <v>226</v>
      </c>
      <c r="J3742" t="s">
        <v>211</v>
      </c>
      <c r="K3742" t="s">
        <v>8851</v>
      </c>
      <c r="L3742" t="s">
        <v>213</v>
      </c>
      <c r="O3742">
        <v>0</v>
      </c>
      <c r="Q3742" s="2"/>
      <c r="S3742">
        <v>0</v>
      </c>
      <c r="T3742" t="s">
        <v>213</v>
      </c>
      <c r="W3742" t="s">
        <v>214</v>
      </c>
      <c r="X3742">
        <v>0</v>
      </c>
    </row>
    <row r="3743" spans="1:24" x14ac:dyDescent="0.25">
      <c r="A3743">
        <v>5098</v>
      </c>
      <c r="B3743" t="s">
        <v>8856</v>
      </c>
      <c r="C3743" t="s">
        <v>8857</v>
      </c>
      <c r="D3743" t="s">
        <v>245</v>
      </c>
      <c r="G3743" s="2">
        <v>42388</v>
      </c>
      <c r="H3743" s="2">
        <v>43343</v>
      </c>
      <c r="I3743" t="s">
        <v>226</v>
      </c>
      <c r="J3743" t="s">
        <v>211</v>
      </c>
      <c r="K3743" t="s">
        <v>8851</v>
      </c>
      <c r="L3743" t="s">
        <v>213</v>
      </c>
      <c r="O3743">
        <v>2599</v>
      </c>
      <c r="Q3743" s="2"/>
      <c r="S3743">
        <v>0</v>
      </c>
      <c r="T3743" t="s">
        <v>213</v>
      </c>
      <c r="W3743" t="s">
        <v>214</v>
      </c>
      <c r="X3743">
        <v>0</v>
      </c>
    </row>
    <row r="3744" spans="1:24" x14ac:dyDescent="0.25">
      <c r="A3744">
        <v>5100</v>
      </c>
      <c r="B3744" t="s">
        <v>8858</v>
      </c>
      <c r="C3744" t="s">
        <v>8859</v>
      </c>
      <c r="D3744" t="s">
        <v>2500</v>
      </c>
      <c r="F3744" t="s">
        <v>6100</v>
      </c>
      <c r="G3744" s="2">
        <v>42388</v>
      </c>
      <c r="H3744" s="2">
        <v>43343</v>
      </c>
      <c r="J3744" t="s">
        <v>211</v>
      </c>
      <c r="K3744" t="s">
        <v>8851</v>
      </c>
      <c r="L3744" t="s">
        <v>900</v>
      </c>
      <c r="O3744">
        <v>0</v>
      </c>
      <c r="Q3744" s="2"/>
      <c r="S3744">
        <v>0</v>
      </c>
      <c r="T3744" t="s">
        <v>213</v>
      </c>
      <c r="W3744" t="s">
        <v>214</v>
      </c>
      <c r="X3744">
        <v>0</v>
      </c>
    </row>
    <row r="3745" spans="1:24" x14ac:dyDescent="0.25">
      <c r="A3745">
        <v>5101</v>
      </c>
      <c r="B3745" t="s">
        <v>8860</v>
      </c>
      <c r="C3745" t="s">
        <v>8861</v>
      </c>
      <c r="D3745" t="s">
        <v>2503</v>
      </c>
      <c r="F3745" t="s">
        <v>8862</v>
      </c>
      <c r="G3745" s="2">
        <v>42388</v>
      </c>
      <c r="H3745" s="2">
        <v>43343</v>
      </c>
      <c r="J3745" t="s">
        <v>211</v>
      </c>
      <c r="K3745" t="s">
        <v>8851</v>
      </c>
      <c r="L3745" t="s">
        <v>900</v>
      </c>
      <c r="O3745">
        <v>0</v>
      </c>
      <c r="Q3745" s="2"/>
      <c r="S3745">
        <v>0</v>
      </c>
      <c r="T3745" t="s">
        <v>213</v>
      </c>
      <c r="W3745" t="s">
        <v>214</v>
      </c>
      <c r="X3745">
        <v>0</v>
      </c>
    </row>
    <row r="3746" spans="1:24" x14ac:dyDescent="0.25">
      <c r="A3746">
        <v>5102</v>
      </c>
      <c r="B3746" t="s">
        <v>8863</v>
      </c>
      <c r="C3746" t="s">
        <v>8864</v>
      </c>
      <c r="D3746" t="s">
        <v>2506</v>
      </c>
      <c r="F3746" t="s">
        <v>8865</v>
      </c>
      <c r="G3746" s="2">
        <v>42388</v>
      </c>
      <c r="H3746" s="2">
        <v>43343</v>
      </c>
      <c r="J3746" t="s">
        <v>211</v>
      </c>
      <c r="K3746" t="s">
        <v>8851</v>
      </c>
      <c r="L3746" t="s">
        <v>900</v>
      </c>
      <c r="O3746">
        <v>0</v>
      </c>
      <c r="Q3746" s="2"/>
      <c r="S3746">
        <v>0</v>
      </c>
      <c r="T3746" t="s">
        <v>213</v>
      </c>
      <c r="W3746" t="s">
        <v>214</v>
      </c>
      <c r="X3746">
        <v>0</v>
      </c>
    </row>
    <row r="3747" spans="1:24" x14ac:dyDescent="0.25">
      <c r="A3747">
        <v>5103</v>
      </c>
      <c r="B3747" t="s">
        <v>8866</v>
      </c>
      <c r="C3747" t="s">
        <v>8867</v>
      </c>
      <c r="D3747" t="s">
        <v>5533</v>
      </c>
      <c r="F3747" t="s">
        <v>8868</v>
      </c>
      <c r="G3747" s="2">
        <v>42388</v>
      </c>
      <c r="H3747" s="2">
        <v>43343</v>
      </c>
      <c r="J3747" t="s">
        <v>211</v>
      </c>
      <c r="K3747" t="s">
        <v>8851</v>
      </c>
      <c r="L3747" t="s">
        <v>900</v>
      </c>
      <c r="O3747">
        <v>0</v>
      </c>
      <c r="Q3747" s="2"/>
      <c r="S3747">
        <v>0</v>
      </c>
      <c r="T3747" t="s">
        <v>213</v>
      </c>
      <c r="W3747" t="s">
        <v>214</v>
      </c>
      <c r="X3747">
        <v>0</v>
      </c>
    </row>
    <row r="3748" spans="1:24" x14ac:dyDescent="0.25">
      <c r="A3748">
        <v>5104</v>
      </c>
      <c r="B3748" t="s">
        <v>8869</v>
      </c>
      <c r="C3748" t="s">
        <v>8870</v>
      </c>
      <c r="D3748" t="s">
        <v>6389</v>
      </c>
      <c r="F3748" t="s">
        <v>8871</v>
      </c>
      <c r="G3748" s="2">
        <v>42388</v>
      </c>
      <c r="H3748" s="2">
        <v>43343</v>
      </c>
      <c r="J3748" t="s">
        <v>211</v>
      </c>
      <c r="K3748" t="s">
        <v>8851</v>
      </c>
      <c r="L3748" t="s">
        <v>900</v>
      </c>
      <c r="O3748">
        <v>0</v>
      </c>
      <c r="Q3748" s="2"/>
      <c r="S3748">
        <v>0</v>
      </c>
      <c r="T3748" t="s">
        <v>213</v>
      </c>
      <c r="W3748" t="s">
        <v>214</v>
      </c>
      <c r="X3748">
        <v>0</v>
      </c>
    </row>
    <row r="3749" spans="1:24" x14ac:dyDescent="0.25">
      <c r="A3749">
        <v>5105</v>
      </c>
      <c r="B3749" t="s">
        <v>8872</v>
      </c>
      <c r="C3749" t="s">
        <v>8873</v>
      </c>
      <c r="D3749" t="s">
        <v>4003</v>
      </c>
      <c r="F3749" t="s">
        <v>8464</v>
      </c>
      <c r="G3749" s="2">
        <v>42388</v>
      </c>
      <c r="H3749" s="2">
        <v>43343</v>
      </c>
      <c r="J3749" t="s">
        <v>211</v>
      </c>
      <c r="K3749" t="s">
        <v>8851</v>
      </c>
      <c r="L3749" t="s">
        <v>900</v>
      </c>
      <c r="O3749">
        <v>0</v>
      </c>
      <c r="Q3749" s="2"/>
      <c r="S3749">
        <v>0</v>
      </c>
      <c r="T3749" t="s">
        <v>213</v>
      </c>
      <c r="W3749" t="s">
        <v>214</v>
      </c>
      <c r="X3749">
        <v>0</v>
      </c>
    </row>
    <row r="3750" spans="1:24" x14ac:dyDescent="0.25">
      <c r="A3750">
        <v>5106</v>
      </c>
      <c r="B3750" t="s">
        <v>8874</v>
      </c>
      <c r="C3750" t="s">
        <v>8875</v>
      </c>
      <c r="D3750" t="s">
        <v>241</v>
      </c>
      <c r="G3750" s="2">
        <v>42388</v>
      </c>
      <c r="H3750" s="2">
        <v>43343</v>
      </c>
      <c r="I3750" t="s">
        <v>226</v>
      </c>
      <c r="J3750" t="s">
        <v>211</v>
      </c>
      <c r="K3750" t="s">
        <v>8851</v>
      </c>
      <c r="L3750" t="s">
        <v>900</v>
      </c>
      <c r="O3750">
        <v>0</v>
      </c>
      <c r="Q3750" s="2"/>
      <c r="S3750">
        <v>0</v>
      </c>
      <c r="T3750" t="s">
        <v>213</v>
      </c>
      <c r="W3750" t="s">
        <v>214</v>
      </c>
      <c r="X3750">
        <v>0</v>
      </c>
    </row>
    <row r="3751" spans="1:24" x14ac:dyDescent="0.25">
      <c r="A3751">
        <v>5107</v>
      </c>
      <c r="B3751" t="s">
        <v>8876</v>
      </c>
      <c r="C3751" t="s">
        <v>8877</v>
      </c>
      <c r="D3751" t="s">
        <v>210</v>
      </c>
      <c r="G3751" s="2">
        <v>42388</v>
      </c>
      <c r="H3751" s="2">
        <v>43343</v>
      </c>
      <c r="J3751" t="s">
        <v>211</v>
      </c>
      <c r="K3751" t="s">
        <v>8851</v>
      </c>
      <c r="L3751" t="s">
        <v>213</v>
      </c>
      <c r="O3751">
        <v>0</v>
      </c>
      <c r="Q3751" s="2"/>
      <c r="S3751">
        <v>0</v>
      </c>
      <c r="T3751" t="s">
        <v>213</v>
      </c>
      <c r="W3751" t="s">
        <v>214</v>
      </c>
      <c r="X3751">
        <v>0</v>
      </c>
    </row>
    <row r="3752" spans="1:24" x14ac:dyDescent="0.25">
      <c r="A3752">
        <v>5126</v>
      </c>
      <c r="B3752" t="s">
        <v>8878</v>
      </c>
      <c r="C3752" t="s">
        <v>8879</v>
      </c>
      <c r="D3752" t="s">
        <v>248</v>
      </c>
      <c r="G3752" s="2">
        <v>42388</v>
      </c>
      <c r="H3752" s="2">
        <v>43281</v>
      </c>
      <c r="I3752" t="s">
        <v>226</v>
      </c>
      <c r="J3752" t="s">
        <v>211</v>
      </c>
      <c r="K3752" t="s">
        <v>8880</v>
      </c>
      <c r="L3752" t="s">
        <v>213</v>
      </c>
      <c r="O3752">
        <v>0</v>
      </c>
      <c r="Q3752" s="2"/>
      <c r="S3752">
        <v>0</v>
      </c>
      <c r="T3752" t="s">
        <v>213</v>
      </c>
      <c r="W3752" t="s">
        <v>214</v>
      </c>
      <c r="X3752">
        <v>0</v>
      </c>
    </row>
    <row r="3753" spans="1:24" x14ac:dyDescent="0.25">
      <c r="A3753">
        <v>5127</v>
      </c>
      <c r="B3753" t="s">
        <v>8881</v>
      </c>
      <c r="C3753" t="s">
        <v>8882</v>
      </c>
      <c r="D3753" t="s">
        <v>256</v>
      </c>
      <c r="G3753" s="2">
        <v>42388</v>
      </c>
      <c r="H3753" s="2">
        <v>43281</v>
      </c>
      <c r="I3753" t="s">
        <v>226</v>
      </c>
      <c r="J3753" t="s">
        <v>211</v>
      </c>
      <c r="K3753" t="s">
        <v>8880</v>
      </c>
      <c r="L3753" t="s">
        <v>213</v>
      </c>
      <c r="O3753">
        <v>0</v>
      </c>
      <c r="Q3753" s="2"/>
      <c r="S3753">
        <v>0</v>
      </c>
      <c r="T3753" t="s">
        <v>213</v>
      </c>
      <c r="W3753" t="s">
        <v>214</v>
      </c>
      <c r="X3753">
        <v>0</v>
      </c>
    </row>
    <row r="3754" spans="1:24" x14ac:dyDescent="0.25">
      <c r="A3754">
        <v>5128</v>
      </c>
      <c r="B3754" t="s">
        <v>8883</v>
      </c>
      <c r="C3754" t="s">
        <v>8884</v>
      </c>
      <c r="D3754" t="s">
        <v>241</v>
      </c>
      <c r="G3754" s="2">
        <v>42388</v>
      </c>
      <c r="H3754" s="2">
        <v>43281</v>
      </c>
      <c r="I3754" t="s">
        <v>226</v>
      </c>
      <c r="J3754" t="s">
        <v>211</v>
      </c>
      <c r="K3754" t="s">
        <v>8880</v>
      </c>
      <c r="L3754" t="s">
        <v>213</v>
      </c>
      <c r="O3754">
        <v>0</v>
      </c>
      <c r="Q3754" s="2"/>
      <c r="S3754">
        <v>0</v>
      </c>
      <c r="T3754" t="s">
        <v>213</v>
      </c>
      <c r="W3754" t="s">
        <v>214</v>
      </c>
      <c r="X3754">
        <v>0</v>
      </c>
    </row>
    <row r="3755" spans="1:24" x14ac:dyDescent="0.25">
      <c r="A3755">
        <v>5129</v>
      </c>
      <c r="B3755" t="s">
        <v>8885</v>
      </c>
      <c r="C3755" t="s">
        <v>8886</v>
      </c>
      <c r="D3755" t="s">
        <v>245</v>
      </c>
      <c r="G3755" s="2">
        <v>42388</v>
      </c>
      <c r="H3755" s="2">
        <v>43281</v>
      </c>
      <c r="I3755" t="s">
        <v>226</v>
      </c>
      <c r="J3755" t="s">
        <v>211</v>
      </c>
      <c r="K3755" t="s">
        <v>8880</v>
      </c>
      <c r="L3755" t="s">
        <v>213</v>
      </c>
      <c r="O3755">
        <v>2599</v>
      </c>
      <c r="Q3755" s="2"/>
      <c r="S3755">
        <v>0</v>
      </c>
      <c r="T3755" t="s">
        <v>213</v>
      </c>
      <c r="W3755" t="s">
        <v>214</v>
      </c>
      <c r="X3755">
        <v>0</v>
      </c>
    </row>
    <row r="3756" spans="1:24" x14ac:dyDescent="0.25">
      <c r="A3756">
        <v>5130</v>
      </c>
      <c r="B3756" t="s">
        <v>8887</v>
      </c>
      <c r="C3756" t="s">
        <v>8888</v>
      </c>
      <c r="D3756" t="s">
        <v>210</v>
      </c>
      <c r="G3756" s="2">
        <v>42388</v>
      </c>
      <c r="H3756" s="2">
        <v>43281</v>
      </c>
      <c r="J3756" t="s">
        <v>211</v>
      </c>
      <c r="K3756" t="s">
        <v>8880</v>
      </c>
      <c r="L3756" t="s">
        <v>213</v>
      </c>
      <c r="O3756">
        <v>0</v>
      </c>
      <c r="Q3756" s="2"/>
      <c r="S3756">
        <v>0</v>
      </c>
      <c r="T3756" t="s">
        <v>213</v>
      </c>
      <c r="W3756" t="s">
        <v>214</v>
      </c>
      <c r="X3756">
        <v>0</v>
      </c>
    </row>
    <row r="3757" spans="1:24" x14ac:dyDescent="0.25">
      <c r="A3757">
        <v>5131</v>
      </c>
      <c r="B3757" t="s">
        <v>8889</v>
      </c>
      <c r="C3757" t="s">
        <v>8890</v>
      </c>
      <c r="D3757" t="s">
        <v>251</v>
      </c>
      <c r="G3757" s="2">
        <v>42388</v>
      </c>
      <c r="H3757" s="2">
        <v>43281</v>
      </c>
      <c r="I3757" t="s">
        <v>226</v>
      </c>
      <c r="J3757" t="s">
        <v>211</v>
      </c>
      <c r="K3757" t="s">
        <v>8880</v>
      </c>
      <c r="L3757" t="s">
        <v>213</v>
      </c>
      <c r="O3757">
        <v>0</v>
      </c>
      <c r="Q3757" s="2"/>
      <c r="S3757">
        <v>0</v>
      </c>
      <c r="T3757" t="s">
        <v>213</v>
      </c>
      <c r="W3757" t="s">
        <v>214</v>
      </c>
      <c r="X3757">
        <v>0</v>
      </c>
    </row>
    <row r="3758" spans="1:24" x14ac:dyDescent="0.25">
      <c r="A3758">
        <v>5150</v>
      </c>
      <c r="B3758" t="s">
        <v>8891</v>
      </c>
      <c r="C3758" t="s">
        <v>8892</v>
      </c>
      <c r="D3758" t="s">
        <v>232</v>
      </c>
      <c r="G3758" s="2">
        <v>38047</v>
      </c>
      <c r="H3758" s="2"/>
      <c r="I3758" t="s">
        <v>226</v>
      </c>
      <c r="J3758" t="s">
        <v>211</v>
      </c>
      <c r="K3758" t="s">
        <v>1744</v>
      </c>
      <c r="L3758" t="s">
        <v>900</v>
      </c>
      <c r="O3758">
        <v>0</v>
      </c>
      <c r="Q3758" s="2"/>
      <c r="S3758">
        <v>0</v>
      </c>
      <c r="T3758" t="s">
        <v>213</v>
      </c>
      <c r="W3758" t="s">
        <v>214</v>
      </c>
      <c r="X3758">
        <v>0</v>
      </c>
    </row>
    <row r="3759" spans="1:24" x14ac:dyDescent="0.25">
      <c r="A3759">
        <v>5151</v>
      </c>
      <c r="B3759" t="s">
        <v>8893</v>
      </c>
      <c r="C3759" t="s">
        <v>8894</v>
      </c>
      <c r="D3759" t="s">
        <v>338</v>
      </c>
      <c r="G3759" s="2">
        <v>38047</v>
      </c>
      <c r="H3759" s="2"/>
      <c r="I3759" t="s">
        <v>226</v>
      </c>
      <c r="J3759" t="s">
        <v>211</v>
      </c>
      <c r="K3759" t="s">
        <v>1744</v>
      </c>
      <c r="L3759" t="s">
        <v>900</v>
      </c>
      <c r="O3759">
        <v>0</v>
      </c>
      <c r="Q3759" s="2"/>
      <c r="S3759">
        <v>0</v>
      </c>
      <c r="T3759" t="s">
        <v>213</v>
      </c>
      <c r="W3759" t="s">
        <v>214</v>
      </c>
      <c r="X3759">
        <v>0</v>
      </c>
    </row>
    <row r="3760" spans="1:24" x14ac:dyDescent="0.25">
      <c r="A3760">
        <v>5152</v>
      </c>
      <c r="B3760" t="s">
        <v>8895</v>
      </c>
      <c r="C3760" t="s">
        <v>8896</v>
      </c>
      <c r="D3760" t="s">
        <v>333</v>
      </c>
      <c r="G3760" s="2">
        <v>38047</v>
      </c>
      <c r="H3760" s="2"/>
      <c r="I3760" t="s">
        <v>226</v>
      </c>
      <c r="J3760" t="s">
        <v>211</v>
      </c>
      <c r="K3760" t="s">
        <v>1744</v>
      </c>
      <c r="L3760" t="s">
        <v>900</v>
      </c>
      <c r="O3760">
        <v>0</v>
      </c>
      <c r="Q3760" s="2"/>
      <c r="S3760">
        <v>0</v>
      </c>
      <c r="T3760" t="s">
        <v>213</v>
      </c>
      <c r="W3760" t="s">
        <v>214</v>
      </c>
      <c r="X3760">
        <v>0</v>
      </c>
    </row>
    <row r="3761" spans="1:24" x14ac:dyDescent="0.25">
      <c r="A3761">
        <v>5153</v>
      </c>
      <c r="B3761" t="s">
        <v>8897</v>
      </c>
      <c r="C3761" t="s">
        <v>8898</v>
      </c>
      <c r="D3761" t="s">
        <v>1707</v>
      </c>
      <c r="G3761" s="2">
        <v>38047</v>
      </c>
      <c r="H3761" s="2"/>
      <c r="I3761" t="s">
        <v>218</v>
      </c>
      <c r="J3761" t="s">
        <v>211</v>
      </c>
      <c r="K3761" t="s">
        <v>1744</v>
      </c>
      <c r="L3761" t="s">
        <v>900</v>
      </c>
      <c r="O3761">
        <v>0</v>
      </c>
      <c r="Q3761" s="2"/>
      <c r="S3761">
        <v>0</v>
      </c>
      <c r="T3761" t="s">
        <v>213</v>
      </c>
      <c r="W3761" t="s">
        <v>214</v>
      </c>
      <c r="X3761">
        <v>0</v>
      </c>
    </row>
    <row r="3762" spans="1:24" x14ac:dyDescent="0.25">
      <c r="A3762">
        <v>5154</v>
      </c>
      <c r="B3762" t="s">
        <v>8899</v>
      </c>
      <c r="C3762" t="s">
        <v>8900</v>
      </c>
      <c r="D3762" t="s">
        <v>633</v>
      </c>
      <c r="G3762" s="2">
        <v>38047</v>
      </c>
      <c r="H3762" s="2"/>
      <c r="I3762" t="s">
        <v>218</v>
      </c>
      <c r="J3762" t="s">
        <v>211</v>
      </c>
      <c r="K3762" t="s">
        <v>1744</v>
      </c>
      <c r="L3762" t="s">
        <v>900</v>
      </c>
      <c r="O3762">
        <v>0</v>
      </c>
      <c r="Q3762" s="2"/>
      <c r="S3762">
        <v>0</v>
      </c>
      <c r="T3762" t="s">
        <v>213</v>
      </c>
      <c r="W3762" t="s">
        <v>214</v>
      </c>
      <c r="X3762">
        <v>0</v>
      </c>
    </row>
    <row r="3763" spans="1:24" x14ac:dyDescent="0.25">
      <c r="A3763">
        <v>5165</v>
      </c>
      <c r="B3763" t="s">
        <v>8901</v>
      </c>
      <c r="C3763" t="s">
        <v>8902</v>
      </c>
      <c r="D3763" t="s">
        <v>256</v>
      </c>
      <c r="G3763" s="2">
        <v>42005</v>
      </c>
      <c r="H3763" s="2"/>
      <c r="I3763" t="s">
        <v>226</v>
      </c>
      <c r="J3763" t="s">
        <v>211</v>
      </c>
      <c r="K3763" t="s">
        <v>1744</v>
      </c>
      <c r="L3763" t="s">
        <v>213</v>
      </c>
      <c r="O3763">
        <v>0</v>
      </c>
      <c r="Q3763" s="2"/>
      <c r="S3763">
        <v>0</v>
      </c>
      <c r="T3763" t="s">
        <v>213</v>
      </c>
      <c r="W3763" t="s">
        <v>214</v>
      </c>
      <c r="X3763">
        <v>0</v>
      </c>
    </row>
    <row r="3764" spans="1:24" x14ac:dyDescent="0.25">
      <c r="A3764">
        <v>5166</v>
      </c>
      <c r="B3764" t="s">
        <v>8903</v>
      </c>
      <c r="C3764" t="s">
        <v>8904</v>
      </c>
      <c r="D3764" t="s">
        <v>256</v>
      </c>
      <c r="G3764" s="2">
        <v>42005</v>
      </c>
      <c r="H3764" s="2">
        <v>44865</v>
      </c>
      <c r="I3764" t="s">
        <v>226</v>
      </c>
      <c r="J3764" t="s">
        <v>211</v>
      </c>
      <c r="K3764" t="s">
        <v>2389</v>
      </c>
      <c r="L3764" t="s">
        <v>213</v>
      </c>
      <c r="O3764">
        <v>0</v>
      </c>
      <c r="Q3764" s="2"/>
      <c r="S3764">
        <v>0</v>
      </c>
      <c r="T3764" t="s">
        <v>213</v>
      </c>
      <c r="W3764" t="s">
        <v>214</v>
      </c>
      <c r="X3764">
        <v>0</v>
      </c>
    </row>
    <row r="3765" spans="1:24" x14ac:dyDescent="0.25">
      <c r="A3765">
        <v>5533</v>
      </c>
      <c r="B3765" t="s">
        <v>8905</v>
      </c>
      <c r="C3765" t="s">
        <v>8906</v>
      </c>
      <c r="D3765" t="s">
        <v>232</v>
      </c>
      <c r="G3765" s="2">
        <v>42005</v>
      </c>
      <c r="H3765" s="2">
        <v>42787</v>
      </c>
      <c r="I3765" t="s">
        <v>226</v>
      </c>
      <c r="J3765" t="s">
        <v>211</v>
      </c>
      <c r="K3765" t="s">
        <v>4367</v>
      </c>
      <c r="L3765" t="s">
        <v>213</v>
      </c>
      <c r="O3765">
        <v>0</v>
      </c>
      <c r="Q3765" s="2"/>
      <c r="S3765">
        <v>0</v>
      </c>
      <c r="T3765" t="s">
        <v>213</v>
      </c>
      <c r="W3765" t="s">
        <v>214</v>
      </c>
      <c r="X3765">
        <v>0</v>
      </c>
    </row>
    <row r="3766" spans="1:24" x14ac:dyDescent="0.25">
      <c r="A3766">
        <v>5534</v>
      </c>
      <c r="B3766" t="s">
        <v>8907</v>
      </c>
      <c r="C3766" t="s">
        <v>8908</v>
      </c>
      <c r="D3766" t="s">
        <v>333</v>
      </c>
      <c r="G3766" s="2">
        <v>42005</v>
      </c>
      <c r="H3766" s="2">
        <v>42787</v>
      </c>
      <c r="I3766" t="s">
        <v>226</v>
      </c>
      <c r="J3766" t="s">
        <v>211</v>
      </c>
      <c r="K3766" t="s">
        <v>4367</v>
      </c>
      <c r="L3766" t="s">
        <v>213</v>
      </c>
      <c r="O3766">
        <v>0</v>
      </c>
      <c r="Q3766" s="2"/>
      <c r="S3766">
        <v>0</v>
      </c>
      <c r="T3766" t="s">
        <v>213</v>
      </c>
      <c r="W3766" t="s">
        <v>214</v>
      </c>
      <c r="X3766">
        <v>0</v>
      </c>
    </row>
    <row r="3767" spans="1:24" x14ac:dyDescent="0.25">
      <c r="A3767">
        <v>5535</v>
      </c>
      <c r="B3767" t="s">
        <v>8909</v>
      </c>
      <c r="C3767" t="s">
        <v>8910</v>
      </c>
      <c r="D3767" t="s">
        <v>338</v>
      </c>
      <c r="G3767" s="2">
        <v>42005</v>
      </c>
      <c r="H3767" s="2">
        <v>42787</v>
      </c>
      <c r="I3767" t="s">
        <v>226</v>
      </c>
      <c r="J3767" t="s">
        <v>211</v>
      </c>
      <c r="K3767" t="s">
        <v>4367</v>
      </c>
      <c r="L3767" t="s">
        <v>213</v>
      </c>
      <c r="O3767">
        <v>0</v>
      </c>
      <c r="Q3767" s="2"/>
      <c r="S3767">
        <v>0</v>
      </c>
      <c r="T3767" t="s">
        <v>900</v>
      </c>
      <c r="W3767" t="s">
        <v>214</v>
      </c>
      <c r="X3767">
        <v>0</v>
      </c>
    </row>
    <row r="3768" spans="1:24" x14ac:dyDescent="0.25">
      <c r="A3768">
        <v>5536</v>
      </c>
      <c r="B3768" t="s">
        <v>8911</v>
      </c>
      <c r="C3768" t="s">
        <v>8912</v>
      </c>
      <c r="D3768" t="s">
        <v>256</v>
      </c>
      <c r="G3768" s="2">
        <v>42005</v>
      </c>
      <c r="H3768" s="2">
        <v>42787</v>
      </c>
      <c r="I3768" t="s">
        <v>226</v>
      </c>
      <c r="J3768" t="s">
        <v>211</v>
      </c>
      <c r="K3768" t="s">
        <v>4367</v>
      </c>
      <c r="L3768" t="s">
        <v>213</v>
      </c>
      <c r="O3768">
        <v>0</v>
      </c>
      <c r="Q3768" s="2"/>
      <c r="S3768">
        <v>0</v>
      </c>
      <c r="T3768" t="s">
        <v>213</v>
      </c>
      <c r="W3768" t="s">
        <v>214</v>
      </c>
      <c r="X3768">
        <v>0</v>
      </c>
    </row>
    <row r="3769" spans="1:24" x14ac:dyDescent="0.25">
      <c r="A3769">
        <v>5537</v>
      </c>
      <c r="B3769" t="s">
        <v>8913</v>
      </c>
      <c r="C3769" t="s">
        <v>8914</v>
      </c>
      <c r="D3769" t="s">
        <v>633</v>
      </c>
      <c r="G3769" s="2">
        <v>42005</v>
      </c>
      <c r="H3769" s="2">
        <v>42787</v>
      </c>
      <c r="I3769" t="s">
        <v>218</v>
      </c>
      <c r="J3769" t="s">
        <v>211</v>
      </c>
      <c r="K3769" t="s">
        <v>4367</v>
      </c>
      <c r="L3769" t="s">
        <v>213</v>
      </c>
      <c r="O3769">
        <v>0</v>
      </c>
      <c r="Q3769" s="2"/>
      <c r="S3769">
        <v>0</v>
      </c>
      <c r="T3769" t="s">
        <v>213</v>
      </c>
      <c r="W3769" t="s">
        <v>214</v>
      </c>
      <c r="X3769">
        <v>0</v>
      </c>
    </row>
    <row r="3770" spans="1:24" x14ac:dyDescent="0.25">
      <c r="A3770">
        <v>5538</v>
      </c>
      <c r="B3770" t="s">
        <v>8915</v>
      </c>
      <c r="C3770" t="s">
        <v>8916</v>
      </c>
      <c r="D3770" t="s">
        <v>1707</v>
      </c>
      <c r="G3770" s="2">
        <v>42005</v>
      </c>
      <c r="H3770" s="2">
        <v>42787</v>
      </c>
      <c r="I3770" t="s">
        <v>218</v>
      </c>
      <c r="J3770" t="s">
        <v>211</v>
      </c>
      <c r="K3770" t="s">
        <v>4367</v>
      </c>
      <c r="L3770" t="s">
        <v>213</v>
      </c>
      <c r="O3770">
        <v>0</v>
      </c>
      <c r="Q3770" s="2"/>
      <c r="S3770">
        <v>0</v>
      </c>
      <c r="T3770" t="s">
        <v>900</v>
      </c>
      <c r="W3770" t="s">
        <v>214</v>
      </c>
      <c r="X3770">
        <v>0</v>
      </c>
    </row>
    <row r="3771" spans="1:24" x14ac:dyDescent="0.25">
      <c r="A3771">
        <v>5539</v>
      </c>
      <c r="B3771" t="s">
        <v>8917</v>
      </c>
      <c r="C3771" t="s">
        <v>8918</v>
      </c>
      <c r="D3771" t="s">
        <v>232</v>
      </c>
      <c r="F3771" t="s">
        <v>8919</v>
      </c>
      <c r="G3771" s="2">
        <v>42005</v>
      </c>
      <c r="H3771" s="2">
        <v>42613</v>
      </c>
      <c r="I3771" t="s">
        <v>226</v>
      </c>
      <c r="J3771" t="s">
        <v>211</v>
      </c>
      <c r="K3771" t="s">
        <v>3584</v>
      </c>
      <c r="L3771" t="s">
        <v>213</v>
      </c>
      <c r="O3771">
        <v>0</v>
      </c>
      <c r="Q3771" s="2"/>
      <c r="S3771">
        <v>0</v>
      </c>
      <c r="T3771" t="s">
        <v>900</v>
      </c>
      <c r="W3771" t="s">
        <v>214</v>
      </c>
      <c r="X3771">
        <v>0</v>
      </c>
    </row>
    <row r="3772" spans="1:24" x14ac:dyDescent="0.25">
      <c r="A3772">
        <v>5540</v>
      </c>
      <c r="B3772" t="s">
        <v>8920</v>
      </c>
      <c r="C3772" t="s">
        <v>8921</v>
      </c>
      <c r="D3772" t="s">
        <v>333</v>
      </c>
      <c r="G3772" s="2">
        <v>42005</v>
      </c>
      <c r="H3772" s="2">
        <v>42613</v>
      </c>
      <c r="I3772" t="s">
        <v>226</v>
      </c>
      <c r="J3772" t="s">
        <v>211</v>
      </c>
      <c r="K3772" t="s">
        <v>3584</v>
      </c>
      <c r="L3772" t="s">
        <v>213</v>
      </c>
      <c r="O3772">
        <v>0</v>
      </c>
      <c r="Q3772" s="2"/>
      <c r="S3772">
        <v>0</v>
      </c>
      <c r="T3772" t="s">
        <v>900</v>
      </c>
      <c r="W3772" t="s">
        <v>214</v>
      </c>
      <c r="X3772">
        <v>0</v>
      </c>
    </row>
    <row r="3773" spans="1:24" x14ac:dyDescent="0.25">
      <c r="A3773">
        <v>5541</v>
      </c>
      <c r="B3773" t="s">
        <v>8922</v>
      </c>
      <c r="C3773" t="s">
        <v>8923</v>
      </c>
      <c r="D3773" t="s">
        <v>338</v>
      </c>
      <c r="F3773" t="s">
        <v>8924</v>
      </c>
      <c r="G3773" s="2">
        <v>42005</v>
      </c>
      <c r="H3773" s="2">
        <v>42613</v>
      </c>
      <c r="I3773" t="s">
        <v>226</v>
      </c>
      <c r="J3773" t="s">
        <v>211</v>
      </c>
      <c r="K3773" t="s">
        <v>3584</v>
      </c>
      <c r="L3773" t="s">
        <v>213</v>
      </c>
      <c r="O3773">
        <v>0</v>
      </c>
      <c r="Q3773" s="2"/>
      <c r="S3773">
        <v>0</v>
      </c>
      <c r="T3773" t="s">
        <v>900</v>
      </c>
      <c r="W3773" t="s">
        <v>214</v>
      </c>
      <c r="X3773">
        <v>0</v>
      </c>
    </row>
    <row r="3774" spans="1:24" x14ac:dyDescent="0.25">
      <c r="A3774">
        <v>5542</v>
      </c>
      <c r="B3774" t="s">
        <v>8925</v>
      </c>
      <c r="C3774" t="s">
        <v>8926</v>
      </c>
      <c r="D3774" t="s">
        <v>256</v>
      </c>
      <c r="G3774" s="2">
        <v>42005</v>
      </c>
      <c r="H3774" s="2">
        <v>42613</v>
      </c>
      <c r="I3774" t="s">
        <v>226</v>
      </c>
      <c r="J3774" t="s">
        <v>211</v>
      </c>
      <c r="K3774" t="s">
        <v>3584</v>
      </c>
      <c r="L3774" t="s">
        <v>213</v>
      </c>
      <c r="O3774">
        <v>0</v>
      </c>
      <c r="Q3774" s="2"/>
      <c r="S3774">
        <v>0</v>
      </c>
      <c r="T3774" t="s">
        <v>213</v>
      </c>
      <c r="W3774" t="s">
        <v>214</v>
      </c>
      <c r="X3774">
        <v>0</v>
      </c>
    </row>
    <row r="3775" spans="1:24" x14ac:dyDescent="0.25">
      <c r="A3775">
        <v>5543</v>
      </c>
      <c r="B3775" t="s">
        <v>8927</v>
      </c>
      <c r="C3775" t="s">
        <v>8928</v>
      </c>
      <c r="D3775" t="s">
        <v>633</v>
      </c>
      <c r="G3775" s="2">
        <v>42005</v>
      </c>
      <c r="H3775" s="2">
        <v>42613</v>
      </c>
      <c r="I3775" t="s">
        <v>218</v>
      </c>
      <c r="J3775" t="s">
        <v>211</v>
      </c>
      <c r="K3775" t="s">
        <v>3584</v>
      </c>
      <c r="L3775" t="s">
        <v>213</v>
      </c>
      <c r="O3775">
        <v>0</v>
      </c>
      <c r="Q3775" s="2"/>
      <c r="S3775">
        <v>0</v>
      </c>
      <c r="T3775" t="s">
        <v>213</v>
      </c>
      <c r="W3775" t="s">
        <v>214</v>
      </c>
      <c r="X3775">
        <v>0</v>
      </c>
    </row>
    <row r="3776" spans="1:24" x14ac:dyDescent="0.25">
      <c r="A3776">
        <v>5544</v>
      </c>
      <c r="B3776" t="s">
        <v>8929</v>
      </c>
      <c r="C3776" t="s">
        <v>8930</v>
      </c>
      <c r="D3776" t="s">
        <v>1707</v>
      </c>
      <c r="G3776" s="2">
        <v>42005</v>
      </c>
      <c r="H3776" s="2">
        <v>42613</v>
      </c>
      <c r="I3776" t="s">
        <v>218</v>
      </c>
      <c r="J3776" t="s">
        <v>211</v>
      </c>
      <c r="K3776" t="s">
        <v>3584</v>
      </c>
      <c r="L3776" t="s">
        <v>213</v>
      </c>
      <c r="O3776">
        <v>0</v>
      </c>
      <c r="Q3776" s="2"/>
      <c r="S3776">
        <v>0</v>
      </c>
      <c r="T3776" t="s">
        <v>900</v>
      </c>
      <c r="W3776" t="s">
        <v>214</v>
      </c>
      <c r="X3776">
        <v>0</v>
      </c>
    </row>
    <row r="3777" spans="1:24" x14ac:dyDescent="0.25">
      <c r="A3777">
        <v>5545</v>
      </c>
      <c r="B3777" t="s">
        <v>8931</v>
      </c>
      <c r="C3777" t="s">
        <v>8932</v>
      </c>
      <c r="D3777" t="s">
        <v>232</v>
      </c>
      <c r="G3777" s="2">
        <v>42005</v>
      </c>
      <c r="H3777" s="2">
        <v>44592</v>
      </c>
      <c r="I3777" t="s">
        <v>226</v>
      </c>
      <c r="J3777" t="s">
        <v>211</v>
      </c>
      <c r="K3777" t="s">
        <v>3614</v>
      </c>
      <c r="L3777" t="s">
        <v>213</v>
      </c>
      <c r="O3777">
        <v>0</v>
      </c>
      <c r="Q3777" s="2"/>
      <c r="S3777">
        <v>0</v>
      </c>
      <c r="T3777" t="s">
        <v>900</v>
      </c>
      <c r="W3777" t="s">
        <v>214</v>
      </c>
      <c r="X3777">
        <v>0</v>
      </c>
    </row>
    <row r="3778" spans="1:24" x14ac:dyDescent="0.25">
      <c r="A3778">
        <v>5546</v>
      </c>
      <c r="B3778" t="s">
        <v>8933</v>
      </c>
      <c r="C3778" t="s">
        <v>8934</v>
      </c>
      <c r="D3778" t="s">
        <v>333</v>
      </c>
      <c r="G3778" s="2">
        <v>42005</v>
      </c>
      <c r="H3778" s="2">
        <v>44592</v>
      </c>
      <c r="I3778" t="s">
        <v>226</v>
      </c>
      <c r="J3778" t="s">
        <v>211</v>
      </c>
      <c r="K3778" t="s">
        <v>3614</v>
      </c>
      <c r="L3778" t="s">
        <v>213</v>
      </c>
      <c r="O3778">
        <v>0</v>
      </c>
      <c r="Q3778" s="2"/>
      <c r="S3778">
        <v>0</v>
      </c>
      <c r="T3778" t="s">
        <v>900</v>
      </c>
      <c r="W3778" t="s">
        <v>214</v>
      </c>
      <c r="X3778">
        <v>0</v>
      </c>
    </row>
    <row r="3779" spans="1:24" x14ac:dyDescent="0.25">
      <c r="A3779">
        <v>5547</v>
      </c>
      <c r="B3779" t="s">
        <v>8935</v>
      </c>
      <c r="C3779" t="s">
        <v>8936</v>
      </c>
      <c r="D3779" t="s">
        <v>338</v>
      </c>
      <c r="G3779" s="2">
        <v>42005</v>
      </c>
      <c r="H3779" s="2">
        <v>44592</v>
      </c>
      <c r="I3779" t="s">
        <v>226</v>
      </c>
      <c r="J3779" t="s">
        <v>211</v>
      </c>
      <c r="K3779" t="s">
        <v>3614</v>
      </c>
      <c r="L3779" t="s">
        <v>213</v>
      </c>
      <c r="O3779">
        <v>0</v>
      </c>
      <c r="Q3779" s="2"/>
      <c r="S3779">
        <v>0</v>
      </c>
      <c r="T3779" t="s">
        <v>900</v>
      </c>
      <c r="W3779" t="s">
        <v>214</v>
      </c>
      <c r="X3779">
        <v>0</v>
      </c>
    </row>
    <row r="3780" spans="1:24" x14ac:dyDescent="0.25">
      <c r="A3780">
        <v>5548</v>
      </c>
      <c r="B3780" t="s">
        <v>8937</v>
      </c>
      <c r="C3780" t="s">
        <v>8938</v>
      </c>
      <c r="D3780" t="s">
        <v>256</v>
      </c>
      <c r="G3780" s="2">
        <v>42005</v>
      </c>
      <c r="H3780" s="2">
        <v>44592</v>
      </c>
      <c r="I3780" t="s">
        <v>226</v>
      </c>
      <c r="J3780" t="s">
        <v>211</v>
      </c>
      <c r="K3780" t="s">
        <v>3614</v>
      </c>
      <c r="L3780" t="s">
        <v>213</v>
      </c>
      <c r="O3780">
        <v>0</v>
      </c>
      <c r="Q3780" s="2"/>
      <c r="S3780">
        <v>0</v>
      </c>
      <c r="T3780" t="s">
        <v>213</v>
      </c>
      <c r="W3780" t="s">
        <v>214</v>
      </c>
      <c r="X3780">
        <v>0</v>
      </c>
    </row>
    <row r="3781" spans="1:24" x14ac:dyDescent="0.25">
      <c r="A3781">
        <v>5549</v>
      </c>
      <c r="B3781" t="s">
        <v>8939</v>
      </c>
      <c r="C3781" t="s">
        <v>8940</v>
      </c>
      <c r="D3781" t="s">
        <v>633</v>
      </c>
      <c r="G3781" s="2">
        <v>42005</v>
      </c>
      <c r="H3781" s="2">
        <v>44592</v>
      </c>
      <c r="I3781" t="s">
        <v>218</v>
      </c>
      <c r="J3781" t="s">
        <v>211</v>
      </c>
      <c r="K3781" t="s">
        <v>3614</v>
      </c>
      <c r="L3781" t="s">
        <v>213</v>
      </c>
      <c r="O3781">
        <v>0</v>
      </c>
      <c r="Q3781" s="2"/>
      <c r="S3781">
        <v>0</v>
      </c>
      <c r="T3781" t="s">
        <v>900</v>
      </c>
      <c r="W3781" t="s">
        <v>214</v>
      </c>
      <c r="X3781">
        <v>0</v>
      </c>
    </row>
    <row r="3782" spans="1:24" x14ac:dyDescent="0.25">
      <c r="A3782">
        <v>5550</v>
      </c>
      <c r="B3782" t="s">
        <v>8941</v>
      </c>
      <c r="C3782" t="s">
        <v>8942</v>
      </c>
      <c r="D3782" t="s">
        <v>1707</v>
      </c>
      <c r="G3782" s="2">
        <v>42005</v>
      </c>
      <c r="H3782" s="2">
        <v>44592</v>
      </c>
      <c r="I3782" t="s">
        <v>218</v>
      </c>
      <c r="J3782" t="s">
        <v>211</v>
      </c>
      <c r="K3782" t="s">
        <v>3614</v>
      </c>
      <c r="L3782" t="s">
        <v>213</v>
      </c>
      <c r="O3782">
        <v>0</v>
      </c>
      <c r="Q3782" s="2"/>
      <c r="S3782">
        <v>0</v>
      </c>
      <c r="T3782" t="s">
        <v>900</v>
      </c>
      <c r="W3782" t="s">
        <v>214</v>
      </c>
      <c r="X3782">
        <v>0</v>
      </c>
    </row>
    <row r="3783" spans="1:24" x14ac:dyDescent="0.25">
      <c r="A3783">
        <v>5551</v>
      </c>
      <c r="B3783" t="s">
        <v>8943</v>
      </c>
      <c r="C3783" t="s">
        <v>8944</v>
      </c>
      <c r="D3783" t="s">
        <v>232</v>
      </c>
      <c r="G3783" s="2">
        <v>42005</v>
      </c>
      <c r="H3783" s="2">
        <v>42674</v>
      </c>
      <c r="I3783" t="s">
        <v>226</v>
      </c>
      <c r="J3783" t="s">
        <v>211</v>
      </c>
      <c r="K3783" t="s">
        <v>3646</v>
      </c>
      <c r="L3783" t="s">
        <v>213</v>
      </c>
      <c r="O3783">
        <v>0</v>
      </c>
      <c r="Q3783" s="2"/>
      <c r="S3783">
        <v>0</v>
      </c>
      <c r="T3783" t="s">
        <v>900</v>
      </c>
      <c r="W3783" t="s">
        <v>214</v>
      </c>
      <c r="X3783">
        <v>0</v>
      </c>
    </row>
    <row r="3784" spans="1:24" x14ac:dyDescent="0.25">
      <c r="A3784">
        <v>5552</v>
      </c>
      <c r="B3784" t="s">
        <v>8945</v>
      </c>
      <c r="C3784" t="s">
        <v>8946</v>
      </c>
      <c r="D3784" t="s">
        <v>333</v>
      </c>
      <c r="G3784" s="2">
        <v>42005</v>
      </c>
      <c r="H3784" s="2">
        <v>42674</v>
      </c>
      <c r="I3784" t="s">
        <v>226</v>
      </c>
      <c r="J3784" t="s">
        <v>211</v>
      </c>
      <c r="K3784" t="s">
        <v>3646</v>
      </c>
      <c r="L3784" t="s">
        <v>213</v>
      </c>
      <c r="O3784">
        <v>0</v>
      </c>
      <c r="Q3784" s="2"/>
      <c r="S3784">
        <v>0</v>
      </c>
      <c r="T3784" t="s">
        <v>213</v>
      </c>
      <c r="W3784" t="s">
        <v>214</v>
      </c>
      <c r="X3784">
        <v>0</v>
      </c>
    </row>
    <row r="3785" spans="1:24" x14ac:dyDescent="0.25">
      <c r="A3785">
        <v>5553</v>
      </c>
      <c r="B3785" t="s">
        <v>8947</v>
      </c>
      <c r="C3785" t="s">
        <v>8948</v>
      </c>
      <c r="D3785" t="s">
        <v>338</v>
      </c>
      <c r="G3785" s="2">
        <v>42005</v>
      </c>
      <c r="H3785" s="2">
        <v>42674</v>
      </c>
      <c r="I3785" t="s">
        <v>226</v>
      </c>
      <c r="J3785" t="s">
        <v>211</v>
      </c>
      <c r="K3785" t="s">
        <v>3646</v>
      </c>
      <c r="L3785" t="s">
        <v>213</v>
      </c>
      <c r="O3785">
        <v>0</v>
      </c>
      <c r="Q3785" s="2"/>
      <c r="S3785">
        <v>0</v>
      </c>
      <c r="T3785" t="s">
        <v>900</v>
      </c>
      <c r="W3785" t="s">
        <v>214</v>
      </c>
      <c r="X3785">
        <v>0</v>
      </c>
    </row>
    <row r="3786" spans="1:24" x14ac:dyDescent="0.25">
      <c r="A3786">
        <v>5554</v>
      </c>
      <c r="B3786" t="s">
        <v>8949</v>
      </c>
      <c r="C3786" t="s">
        <v>8950</v>
      </c>
      <c r="D3786" t="s">
        <v>256</v>
      </c>
      <c r="G3786" s="2">
        <v>42005</v>
      </c>
      <c r="H3786" s="2">
        <v>42674</v>
      </c>
      <c r="I3786" t="s">
        <v>226</v>
      </c>
      <c r="J3786" t="s">
        <v>211</v>
      </c>
      <c r="K3786" t="s">
        <v>3646</v>
      </c>
      <c r="L3786" t="s">
        <v>213</v>
      </c>
      <c r="O3786">
        <v>0</v>
      </c>
      <c r="Q3786" s="2"/>
      <c r="S3786">
        <v>0</v>
      </c>
      <c r="T3786" t="s">
        <v>213</v>
      </c>
      <c r="W3786" t="s">
        <v>214</v>
      </c>
      <c r="X3786">
        <v>0</v>
      </c>
    </row>
    <row r="3787" spans="1:24" x14ac:dyDescent="0.25">
      <c r="A3787">
        <v>5555</v>
      </c>
      <c r="B3787" t="s">
        <v>8951</v>
      </c>
      <c r="C3787" t="s">
        <v>8952</v>
      </c>
      <c r="D3787" t="s">
        <v>633</v>
      </c>
      <c r="G3787" s="2">
        <v>42005</v>
      </c>
      <c r="H3787" s="2">
        <v>42674</v>
      </c>
      <c r="I3787" t="s">
        <v>218</v>
      </c>
      <c r="J3787" t="s">
        <v>211</v>
      </c>
      <c r="K3787" t="s">
        <v>3646</v>
      </c>
      <c r="L3787" t="s">
        <v>213</v>
      </c>
      <c r="O3787">
        <v>0</v>
      </c>
      <c r="Q3787" s="2"/>
      <c r="S3787">
        <v>0</v>
      </c>
      <c r="T3787" t="s">
        <v>213</v>
      </c>
      <c r="W3787" t="s">
        <v>214</v>
      </c>
      <c r="X3787">
        <v>0</v>
      </c>
    </row>
    <row r="3788" spans="1:24" x14ac:dyDescent="0.25">
      <c r="A3788">
        <v>5556</v>
      </c>
      <c r="B3788" t="s">
        <v>8953</v>
      </c>
      <c r="C3788" t="s">
        <v>8954</v>
      </c>
      <c r="D3788" t="s">
        <v>1707</v>
      </c>
      <c r="G3788" s="2">
        <v>42005</v>
      </c>
      <c r="H3788" s="2">
        <v>42674</v>
      </c>
      <c r="I3788" t="s">
        <v>218</v>
      </c>
      <c r="J3788" t="s">
        <v>211</v>
      </c>
      <c r="K3788" t="s">
        <v>3646</v>
      </c>
      <c r="L3788" t="s">
        <v>213</v>
      </c>
      <c r="O3788">
        <v>0</v>
      </c>
      <c r="Q3788" s="2"/>
      <c r="S3788">
        <v>0</v>
      </c>
      <c r="T3788" t="s">
        <v>213</v>
      </c>
      <c r="W3788" t="s">
        <v>214</v>
      </c>
      <c r="X3788">
        <v>0</v>
      </c>
    </row>
    <row r="3789" spans="1:24" x14ac:dyDescent="0.25">
      <c r="A3789">
        <v>5557</v>
      </c>
      <c r="B3789" t="s">
        <v>8955</v>
      </c>
      <c r="C3789" t="s">
        <v>8956</v>
      </c>
      <c r="D3789" t="s">
        <v>232</v>
      </c>
      <c r="G3789" s="2">
        <v>42005</v>
      </c>
      <c r="H3789" s="2"/>
      <c r="I3789" t="s">
        <v>226</v>
      </c>
      <c r="J3789" t="s">
        <v>211</v>
      </c>
      <c r="K3789" t="s">
        <v>3706</v>
      </c>
      <c r="L3789" t="s">
        <v>213</v>
      </c>
      <c r="O3789">
        <v>0</v>
      </c>
      <c r="Q3789" s="2"/>
      <c r="S3789">
        <v>0</v>
      </c>
      <c r="T3789" t="s">
        <v>213</v>
      </c>
      <c r="W3789" t="s">
        <v>214</v>
      </c>
      <c r="X3789">
        <v>0</v>
      </c>
    </row>
    <row r="3790" spans="1:24" x14ac:dyDescent="0.25">
      <c r="A3790">
        <v>5558</v>
      </c>
      <c r="B3790" t="s">
        <v>8957</v>
      </c>
      <c r="C3790" t="s">
        <v>8958</v>
      </c>
      <c r="D3790" t="s">
        <v>333</v>
      </c>
      <c r="G3790" s="2">
        <v>42005</v>
      </c>
      <c r="H3790" s="2"/>
      <c r="I3790" t="s">
        <v>226</v>
      </c>
      <c r="J3790" t="s">
        <v>211</v>
      </c>
      <c r="K3790" t="s">
        <v>3706</v>
      </c>
      <c r="L3790" t="s">
        <v>213</v>
      </c>
      <c r="O3790">
        <v>0</v>
      </c>
      <c r="Q3790" s="2"/>
      <c r="S3790">
        <v>0</v>
      </c>
      <c r="T3790" t="s">
        <v>213</v>
      </c>
      <c r="W3790" t="s">
        <v>214</v>
      </c>
      <c r="X3790">
        <v>0</v>
      </c>
    </row>
    <row r="3791" spans="1:24" x14ac:dyDescent="0.25">
      <c r="A3791">
        <v>5559</v>
      </c>
      <c r="B3791" t="s">
        <v>8959</v>
      </c>
      <c r="C3791" t="s">
        <v>8960</v>
      </c>
      <c r="D3791" t="s">
        <v>338</v>
      </c>
      <c r="G3791" s="2">
        <v>42005</v>
      </c>
      <c r="H3791" s="2"/>
      <c r="I3791" t="s">
        <v>226</v>
      </c>
      <c r="J3791" t="s">
        <v>211</v>
      </c>
      <c r="K3791" t="s">
        <v>3706</v>
      </c>
      <c r="L3791" t="s">
        <v>213</v>
      </c>
      <c r="O3791">
        <v>0</v>
      </c>
      <c r="Q3791" s="2"/>
      <c r="S3791">
        <v>0</v>
      </c>
      <c r="T3791" t="s">
        <v>900</v>
      </c>
      <c r="W3791" t="s">
        <v>214</v>
      </c>
      <c r="X3791">
        <v>0</v>
      </c>
    </row>
    <row r="3792" spans="1:24" x14ac:dyDescent="0.25">
      <c r="A3792">
        <v>5560</v>
      </c>
      <c r="B3792" t="s">
        <v>8961</v>
      </c>
      <c r="C3792" t="s">
        <v>8962</v>
      </c>
      <c r="D3792" t="s">
        <v>256</v>
      </c>
      <c r="G3792" s="2">
        <v>42005</v>
      </c>
      <c r="H3792" s="2"/>
      <c r="I3792" t="s">
        <v>226</v>
      </c>
      <c r="J3792" t="s">
        <v>211</v>
      </c>
      <c r="K3792" t="s">
        <v>3706</v>
      </c>
      <c r="L3792" t="s">
        <v>213</v>
      </c>
      <c r="O3792">
        <v>0</v>
      </c>
      <c r="Q3792" s="2"/>
      <c r="S3792">
        <v>0</v>
      </c>
      <c r="T3792" t="s">
        <v>213</v>
      </c>
      <c r="W3792" t="s">
        <v>214</v>
      </c>
      <c r="X3792">
        <v>0</v>
      </c>
    </row>
    <row r="3793" spans="1:24" x14ac:dyDescent="0.25">
      <c r="A3793">
        <v>5561</v>
      </c>
      <c r="B3793" t="s">
        <v>8963</v>
      </c>
      <c r="C3793" t="s">
        <v>8964</v>
      </c>
      <c r="D3793" t="s">
        <v>633</v>
      </c>
      <c r="G3793" s="2">
        <v>42005</v>
      </c>
      <c r="H3793" s="2"/>
      <c r="I3793" t="s">
        <v>218</v>
      </c>
      <c r="J3793" t="s">
        <v>211</v>
      </c>
      <c r="K3793" t="s">
        <v>3706</v>
      </c>
      <c r="L3793" t="s">
        <v>213</v>
      </c>
      <c r="O3793">
        <v>0</v>
      </c>
      <c r="Q3793" s="2"/>
      <c r="S3793">
        <v>0</v>
      </c>
      <c r="T3793" t="s">
        <v>900</v>
      </c>
      <c r="W3793" t="s">
        <v>214</v>
      </c>
      <c r="X3793">
        <v>0</v>
      </c>
    </row>
    <row r="3794" spans="1:24" x14ac:dyDescent="0.25">
      <c r="A3794">
        <v>5562</v>
      </c>
      <c r="B3794" t="s">
        <v>8965</v>
      </c>
      <c r="C3794" t="s">
        <v>8966</v>
      </c>
      <c r="D3794" t="s">
        <v>1707</v>
      </c>
      <c r="G3794" s="2">
        <v>42005</v>
      </c>
      <c r="H3794" s="2"/>
      <c r="I3794" t="s">
        <v>218</v>
      </c>
      <c r="J3794" t="s">
        <v>211</v>
      </c>
      <c r="K3794" t="s">
        <v>3706</v>
      </c>
      <c r="L3794" t="s">
        <v>213</v>
      </c>
      <c r="O3794">
        <v>0</v>
      </c>
      <c r="Q3794" s="2"/>
      <c r="S3794">
        <v>0</v>
      </c>
      <c r="T3794" t="s">
        <v>900</v>
      </c>
      <c r="W3794" t="s">
        <v>214</v>
      </c>
      <c r="X3794">
        <v>0</v>
      </c>
    </row>
    <row r="3795" spans="1:24" x14ac:dyDescent="0.25">
      <c r="A3795">
        <v>5563</v>
      </c>
      <c r="B3795" t="s">
        <v>8967</v>
      </c>
      <c r="C3795" t="s">
        <v>8968</v>
      </c>
      <c r="D3795" t="s">
        <v>232</v>
      </c>
      <c r="G3795" s="2">
        <v>42005</v>
      </c>
      <c r="H3795" s="2"/>
      <c r="I3795" t="s">
        <v>226</v>
      </c>
      <c r="J3795" t="s">
        <v>211</v>
      </c>
      <c r="K3795" t="s">
        <v>3709</v>
      </c>
      <c r="L3795" t="s">
        <v>213</v>
      </c>
      <c r="O3795">
        <v>0</v>
      </c>
      <c r="Q3795" s="2"/>
      <c r="S3795">
        <v>0</v>
      </c>
      <c r="T3795" t="s">
        <v>213</v>
      </c>
      <c r="W3795" t="s">
        <v>214</v>
      </c>
      <c r="X3795">
        <v>0</v>
      </c>
    </row>
    <row r="3796" spans="1:24" x14ac:dyDescent="0.25">
      <c r="A3796">
        <v>5564</v>
      </c>
      <c r="B3796" t="s">
        <v>8969</v>
      </c>
      <c r="C3796" t="s">
        <v>8970</v>
      </c>
      <c r="D3796" t="s">
        <v>333</v>
      </c>
      <c r="G3796" s="2">
        <v>42005</v>
      </c>
      <c r="H3796" s="2"/>
      <c r="I3796" t="s">
        <v>226</v>
      </c>
      <c r="J3796" t="s">
        <v>211</v>
      </c>
      <c r="K3796" t="s">
        <v>3709</v>
      </c>
      <c r="L3796" t="s">
        <v>213</v>
      </c>
      <c r="O3796">
        <v>0</v>
      </c>
      <c r="Q3796" s="2"/>
      <c r="S3796">
        <v>0</v>
      </c>
      <c r="T3796" t="s">
        <v>213</v>
      </c>
      <c r="W3796" t="s">
        <v>214</v>
      </c>
      <c r="X3796">
        <v>0</v>
      </c>
    </row>
    <row r="3797" spans="1:24" x14ac:dyDescent="0.25">
      <c r="A3797">
        <v>5565</v>
      </c>
      <c r="B3797" t="s">
        <v>8971</v>
      </c>
      <c r="C3797" t="s">
        <v>8972</v>
      </c>
      <c r="D3797" t="s">
        <v>338</v>
      </c>
      <c r="G3797" s="2">
        <v>42005</v>
      </c>
      <c r="H3797" s="2"/>
      <c r="I3797" t="s">
        <v>226</v>
      </c>
      <c r="J3797" t="s">
        <v>211</v>
      </c>
      <c r="K3797" t="s">
        <v>3709</v>
      </c>
      <c r="L3797" t="s">
        <v>213</v>
      </c>
      <c r="O3797">
        <v>0</v>
      </c>
      <c r="Q3797" s="2"/>
      <c r="S3797">
        <v>0</v>
      </c>
      <c r="T3797" t="s">
        <v>900</v>
      </c>
      <c r="W3797" t="s">
        <v>214</v>
      </c>
      <c r="X3797">
        <v>0</v>
      </c>
    </row>
    <row r="3798" spans="1:24" x14ac:dyDescent="0.25">
      <c r="A3798">
        <v>5566</v>
      </c>
      <c r="B3798" t="s">
        <v>8973</v>
      </c>
      <c r="C3798" t="s">
        <v>8974</v>
      </c>
      <c r="D3798" t="s">
        <v>256</v>
      </c>
      <c r="G3798" s="2">
        <v>42005</v>
      </c>
      <c r="H3798" s="2"/>
      <c r="I3798" t="s">
        <v>226</v>
      </c>
      <c r="J3798" t="s">
        <v>211</v>
      </c>
      <c r="K3798" t="s">
        <v>3709</v>
      </c>
      <c r="L3798" t="s">
        <v>213</v>
      </c>
      <c r="O3798">
        <v>0</v>
      </c>
      <c r="Q3798" s="2"/>
      <c r="S3798">
        <v>0</v>
      </c>
      <c r="T3798" t="s">
        <v>213</v>
      </c>
      <c r="W3798" t="s">
        <v>214</v>
      </c>
      <c r="X3798">
        <v>0</v>
      </c>
    </row>
    <row r="3799" spans="1:24" x14ac:dyDescent="0.25">
      <c r="A3799">
        <v>5568</v>
      </c>
      <c r="B3799" t="s">
        <v>8975</v>
      </c>
      <c r="C3799" t="s">
        <v>8976</v>
      </c>
      <c r="D3799" t="s">
        <v>1707</v>
      </c>
      <c r="G3799" s="2">
        <v>42005</v>
      </c>
      <c r="H3799" s="2"/>
      <c r="I3799" t="s">
        <v>218</v>
      </c>
      <c r="J3799" t="s">
        <v>211</v>
      </c>
      <c r="K3799" t="s">
        <v>3709</v>
      </c>
      <c r="L3799" t="s">
        <v>213</v>
      </c>
      <c r="O3799">
        <v>0</v>
      </c>
      <c r="Q3799" s="2"/>
      <c r="S3799">
        <v>0</v>
      </c>
      <c r="T3799" t="s">
        <v>900</v>
      </c>
      <c r="W3799" t="s">
        <v>214</v>
      </c>
      <c r="X3799">
        <v>0</v>
      </c>
    </row>
    <row r="3800" spans="1:24" x14ac:dyDescent="0.25">
      <c r="A3800">
        <v>5569</v>
      </c>
      <c r="B3800" t="s">
        <v>8977</v>
      </c>
      <c r="C3800" t="s">
        <v>8978</v>
      </c>
      <c r="D3800" t="s">
        <v>232</v>
      </c>
      <c r="G3800" s="2">
        <v>42005</v>
      </c>
      <c r="H3800" s="2"/>
      <c r="I3800" t="s">
        <v>226</v>
      </c>
      <c r="J3800" t="s">
        <v>211</v>
      </c>
      <c r="K3800" t="s">
        <v>3757</v>
      </c>
      <c r="L3800" t="s">
        <v>213</v>
      </c>
      <c r="O3800">
        <v>0</v>
      </c>
      <c r="Q3800" s="2"/>
      <c r="S3800">
        <v>0</v>
      </c>
      <c r="T3800" t="s">
        <v>213</v>
      </c>
      <c r="W3800" t="s">
        <v>214</v>
      </c>
      <c r="X3800">
        <v>0</v>
      </c>
    </row>
    <row r="3801" spans="1:24" x14ac:dyDescent="0.25">
      <c r="A3801">
        <v>5570</v>
      </c>
      <c r="B3801" t="s">
        <v>8979</v>
      </c>
      <c r="C3801" t="s">
        <v>8980</v>
      </c>
      <c r="D3801" t="s">
        <v>333</v>
      </c>
      <c r="G3801" s="2">
        <v>42005</v>
      </c>
      <c r="H3801" s="2"/>
      <c r="I3801" t="s">
        <v>226</v>
      </c>
      <c r="J3801" t="s">
        <v>211</v>
      </c>
      <c r="K3801" t="s">
        <v>3757</v>
      </c>
      <c r="L3801" t="s">
        <v>213</v>
      </c>
      <c r="O3801">
        <v>0</v>
      </c>
      <c r="Q3801" s="2"/>
      <c r="S3801">
        <v>0</v>
      </c>
      <c r="T3801" t="s">
        <v>213</v>
      </c>
      <c r="W3801" t="s">
        <v>214</v>
      </c>
      <c r="X3801">
        <v>0</v>
      </c>
    </row>
    <row r="3802" spans="1:24" x14ac:dyDescent="0.25">
      <c r="A3802">
        <v>5571</v>
      </c>
      <c r="B3802" t="s">
        <v>8981</v>
      </c>
      <c r="C3802" t="s">
        <v>8982</v>
      </c>
      <c r="D3802" t="s">
        <v>338</v>
      </c>
      <c r="G3802" s="2">
        <v>42005</v>
      </c>
      <c r="H3802" s="2"/>
      <c r="I3802" t="s">
        <v>226</v>
      </c>
      <c r="J3802" t="s">
        <v>211</v>
      </c>
      <c r="K3802" t="s">
        <v>3757</v>
      </c>
      <c r="L3802" t="s">
        <v>213</v>
      </c>
      <c r="O3802">
        <v>0</v>
      </c>
      <c r="Q3802" s="2"/>
      <c r="S3802">
        <v>0</v>
      </c>
      <c r="T3802" t="s">
        <v>900</v>
      </c>
      <c r="W3802" t="s">
        <v>214</v>
      </c>
      <c r="X3802">
        <v>0</v>
      </c>
    </row>
    <row r="3803" spans="1:24" x14ac:dyDescent="0.25">
      <c r="A3803">
        <v>5572</v>
      </c>
      <c r="B3803" t="s">
        <v>8983</v>
      </c>
      <c r="C3803" t="s">
        <v>8984</v>
      </c>
      <c r="D3803" t="s">
        <v>256</v>
      </c>
      <c r="G3803" s="2">
        <v>42005</v>
      </c>
      <c r="H3803" s="2"/>
      <c r="I3803" t="s">
        <v>226</v>
      </c>
      <c r="J3803" t="s">
        <v>211</v>
      </c>
      <c r="K3803" t="s">
        <v>3757</v>
      </c>
      <c r="L3803" t="s">
        <v>213</v>
      </c>
      <c r="O3803">
        <v>0</v>
      </c>
      <c r="Q3803" s="2"/>
      <c r="S3803">
        <v>0</v>
      </c>
      <c r="T3803" t="s">
        <v>213</v>
      </c>
      <c r="W3803" t="s">
        <v>214</v>
      </c>
      <c r="X3803">
        <v>0</v>
      </c>
    </row>
    <row r="3804" spans="1:24" x14ac:dyDescent="0.25">
      <c r="A3804">
        <v>5573</v>
      </c>
      <c r="B3804" t="s">
        <v>8985</v>
      </c>
      <c r="C3804" t="s">
        <v>8986</v>
      </c>
      <c r="D3804" t="s">
        <v>633</v>
      </c>
      <c r="G3804" s="2">
        <v>42005</v>
      </c>
      <c r="H3804" s="2"/>
      <c r="I3804" t="s">
        <v>218</v>
      </c>
      <c r="J3804" t="s">
        <v>211</v>
      </c>
      <c r="K3804" t="s">
        <v>3757</v>
      </c>
      <c r="L3804" t="s">
        <v>213</v>
      </c>
      <c r="O3804">
        <v>0</v>
      </c>
      <c r="Q3804" s="2"/>
      <c r="S3804">
        <v>0</v>
      </c>
      <c r="T3804" t="s">
        <v>900</v>
      </c>
      <c r="W3804" t="s">
        <v>214</v>
      </c>
      <c r="X3804">
        <v>0</v>
      </c>
    </row>
    <row r="3805" spans="1:24" x14ac:dyDescent="0.25">
      <c r="A3805">
        <v>5574</v>
      </c>
      <c r="B3805" t="s">
        <v>8987</v>
      </c>
      <c r="C3805" t="s">
        <v>8988</v>
      </c>
      <c r="D3805" t="s">
        <v>1707</v>
      </c>
      <c r="G3805" s="2">
        <v>42005</v>
      </c>
      <c r="H3805" s="2"/>
      <c r="I3805" t="s">
        <v>218</v>
      </c>
      <c r="J3805" t="s">
        <v>211</v>
      </c>
      <c r="K3805" t="s">
        <v>3757</v>
      </c>
      <c r="L3805" t="s">
        <v>213</v>
      </c>
      <c r="O3805">
        <v>0</v>
      </c>
      <c r="Q3805" s="2"/>
      <c r="S3805">
        <v>0</v>
      </c>
      <c r="T3805" t="s">
        <v>900</v>
      </c>
      <c r="W3805" t="s">
        <v>214</v>
      </c>
      <c r="X3805">
        <v>0</v>
      </c>
    </row>
    <row r="3806" spans="1:24" x14ac:dyDescent="0.25">
      <c r="A3806">
        <v>5575</v>
      </c>
      <c r="B3806" t="s">
        <v>8989</v>
      </c>
      <c r="C3806" t="s">
        <v>8990</v>
      </c>
      <c r="D3806" t="s">
        <v>232</v>
      </c>
      <c r="F3806" t="s">
        <v>8991</v>
      </c>
      <c r="G3806" s="2">
        <v>42005</v>
      </c>
      <c r="H3806" s="2">
        <v>44651</v>
      </c>
      <c r="I3806" t="s">
        <v>226</v>
      </c>
      <c r="J3806" t="s">
        <v>211</v>
      </c>
      <c r="K3806" t="s">
        <v>3781</v>
      </c>
      <c r="L3806" t="s">
        <v>213</v>
      </c>
      <c r="O3806">
        <v>0</v>
      </c>
      <c r="Q3806" s="2"/>
      <c r="S3806">
        <v>0</v>
      </c>
      <c r="T3806" t="s">
        <v>900</v>
      </c>
      <c r="W3806" t="s">
        <v>214</v>
      </c>
      <c r="X3806">
        <v>0</v>
      </c>
    </row>
    <row r="3807" spans="1:24" x14ac:dyDescent="0.25">
      <c r="A3807">
        <v>5576</v>
      </c>
      <c r="B3807" t="s">
        <v>8992</v>
      </c>
      <c r="C3807" t="s">
        <v>8993</v>
      </c>
      <c r="D3807" t="s">
        <v>333</v>
      </c>
      <c r="G3807" s="2">
        <v>42005</v>
      </c>
      <c r="H3807" s="2">
        <v>44651</v>
      </c>
      <c r="I3807" t="s">
        <v>226</v>
      </c>
      <c r="J3807" t="s">
        <v>211</v>
      </c>
      <c r="K3807" t="s">
        <v>3781</v>
      </c>
      <c r="L3807" t="s">
        <v>213</v>
      </c>
      <c r="O3807">
        <v>0</v>
      </c>
      <c r="Q3807" s="2"/>
      <c r="S3807">
        <v>0</v>
      </c>
      <c r="T3807" t="s">
        <v>213</v>
      </c>
      <c r="W3807" t="s">
        <v>214</v>
      </c>
      <c r="X3807">
        <v>0</v>
      </c>
    </row>
    <row r="3808" spans="1:24" x14ac:dyDescent="0.25">
      <c r="A3808">
        <v>5577</v>
      </c>
      <c r="B3808" t="s">
        <v>8994</v>
      </c>
      <c r="C3808" t="s">
        <v>8995</v>
      </c>
      <c r="D3808" t="s">
        <v>338</v>
      </c>
      <c r="F3808" t="s">
        <v>8996</v>
      </c>
      <c r="G3808" s="2">
        <v>42005</v>
      </c>
      <c r="H3808" s="2">
        <v>44651</v>
      </c>
      <c r="I3808" t="s">
        <v>226</v>
      </c>
      <c r="J3808" t="s">
        <v>211</v>
      </c>
      <c r="K3808" t="s">
        <v>3781</v>
      </c>
      <c r="L3808" t="s">
        <v>213</v>
      </c>
      <c r="O3808">
        <v>0</v>
      </c>
      <c r="Q3808" s="2"/>
      <c r="S3808">
        <v>0</v>
      </c>
      <c r="T3808" t="s">
        <v>900</v>
      </c>
      <c r="W3808" t="s">
        <v>214</v>
      </c>
      <c r="X3808">
        <v>0</v>
      </c>
    </row>
    <row r="3809" spans="1:24" x14ac:dyDescent="0.25">
      <c r="A3809">
        <v>5578</v>
      </c>
      <c r="B3809" t="s">
        <v>8997</v>
      </c>
      <c r="C3809" t="s">
        <v>8998</v>
      </c>
      <c r="D3809" t="s">
        <v>256</v>
      </c>
      <c r="G3809" s="2">
        <v>42005</v>
      </c>
      <c r="H3809" s="2">
        <v>44651</v>
      </c>
      <c r="I3809" t="s">
        <v>226</v>
      </c>
      <c r="J3809" t="s">
        <v>211</v>
      </c>
      <c r="K3809" t="s">
        <v>3781</v>
      </c>
      <c r="L3809" t="s">
        <v>213</v>
      </c>
      <c r="O3809">
        <v>0</v>
      </c>
      <c r="Q3809" s="2"/>
      <c r="S3809">
        <v>0</v>
      </c>
      <c r="T3809" t="s">
        <v>213</v>
      </c>
      <c r="W3809" t="s">
        <v>214</v>
      </c>
      <c r="X3809">
        <v>0</v>
      </c>
    </row>
    <row r="3810" spans="1:24" x14ac:dyDescent="0.25">
      <c r="A3810">
        <v>5579</v>
      </c>
      <c r="B3810" t="s">
        <v>8999</v>
      </c>
      <c r="C3810" t="s">
        <v>9000</v>
      </c>
      <c r="D3810" t="s">
        <v>633</v>
      </c>
      <c r="F3810" t="s">
        <v>9001</v>
      </c>
      <c r="G3810" s="2">
        <v>42005</v>
      </c>
      <c r="H3810" s="2">
        <v>42643</v>
      </c>
      <c r="I3810" t="s">
        <v>218</v>
      </c>
      <c r="J3810" t="s">
        <v>211</v>
      </c>
      <c r="K3810" t="s">
        <v>3781</v>
      </c>
      <c r="L3810" t="s">
        <v>213</v>
      </c>
      <c r="O3810">
        <v>0</v>
      </c>
      <c r="Q3810" s="2"/>
      <c r="S3810">
        <v>0</v>
      </c>
      <c r="T3810" t="s">
        <v>213</v>
      </c>
      <c r="W3810" t="s">
        <v>214</v>
      </c>
      <c r="X3810">
        <v>0</v>
      </c>
    </row>
    <row r="3811" spans="1:24" x14ac:dyDescent="0.25">
      <c r="A3811">
        <v>5580</v>
      </c>
      <c r="B3811" t="s">
        <v>9002</v>
      </c>
      <c r="C3811" t="s">
        <v>9003</v>
      </c>
      <c r="D3811" t="s">
        <v>1707</v>
      </c>
      <c r="F3811" t="s">
        <v>9004</v>
      </c>
      <c r="G3811" s="2">
        <v>42005</v>
      </c>
      <c r="H3811" s="2">
        <v>42674</v>
      </c>
      <c r="I3811" t="s">
        <v>218</v>
      </c>
      <c r="J3811" t="s">
        <v>211</v>
      </c>
      <c r="K3811" t="s">
        <v>3781</v>
      </c>
      <c r="L3811" t="s">
        <v>213</v>
      </c>
      <c r="O3811">
        <v>0</v>
      </c>
      <c r="Q3811" s="2"/>
      <c r="S3811">
        <v>0</v>
      </c>
      <c r="T3811" t="s">
        <v>213</v>
      </c>
      <c r="W3811" t="s">
        <v>214</v>
      </c>
      <c r="X3811">
        <v>0</v>
      </c>
    </row>
    <row r="3812" spans="1:24" x14ac:dyDescent="0.25">
      <c r="A3812">
        <v>5581</v>
      </c>
      <c r="B3812" t="s">
        <v>9005</v>
      </c>
      <c r="C3812" t="s">
        <v>9006</v>
      </c>
      <c r="D3812" t="s">
        <v>1707</v>
      </c>
      <c r="G3812" s="2">
        <v>42005</v>
      </c>
      <c r="H3812" s="2">
        <v>43465</v>
      </c>
      <c r="I3812" t="s">
        <v>218</v>
      </c>
      <c r="J3812" t="s">
        <v>211</v>
      </c>
      <c r="K3812" t="s">
        <v>259</v>
      </c>
      <c r="L3812" t="s">
        <v>213</v>
      </c>
      <c r="O3812">
        <v>0</v>
      </c>
      <c r="Q3812" s="2"/>
      <c r="S3812">
        <v>0</v>
      </c>
      <c r="T3812" t="s">
        <v>900</v>
      </c>
      <c r="W3812" t="s">
        <v>214</v>
      </c>
      <c r="X3812">
        <v>0</v>
      </c>
    </row>
    <row r="3813" spans="1:24" x14ac:dyDescent="0.25">
      <c r="A3813">
        <v>5582</v>
      </c>
      <c r="B3813" t="s">
        <v>9007</v>
      </c>
      <c r="C3813" t="s">
        <v>9008</v>
      </c>
      <c r="D3813" t="s">
        <v>333</v>
      </c>
      <c r="G3813" s="2">
        <v>42005</v>
      </c>
      <c r="H3813" s="2">
        <v>43465</v>
      </c>
      <c r="I3813" t="s">
        <v>226</v>
      </c>
      <c r="J3813" t="s">
        <v>211</v>
      </c>
      <c r="K3813" t="s">
        <v>259</v>
      </c>
      <c r="L3813" t="s">
        <v>213</v>
      </c>
      <c r="O3813">
        <v>0</v>
      </c>
      <c r="Q3813" s="2"/>
      <c r="S3813">
        <v>0</v>
      </c>
      <c r="T3813" t="s">
        <v>900</v>
      </c>
      <c r="W3813" t="s">
        <v>214</v>
      </c>
      <c r="X3813">
        <v>0</v>
      </c>
    </row>
    <row r="3814" spans="1:24" x14ac:dyDescent="0.25">
      <c r="A3814">
        <v>5043</v>
      </c>
      <c r="B3814" t="s">
        <v>8874</v>
      </c>
      <c r="C3814" t="s">
        <v>8875</v>
      </c>
      <c r="D3814" t="s">
        <v>241</v>
      </c>
      <c r="G3814" s="2">
        <v>42388</v>
      </c>
      <c r="H3814" s="2">
        <v>43343</v>
      </c>
      <c r="I3814" t="s">
        <v>226</v>
      </c>
      <c r="J3814" t="s">
        <v>211</v>
      </c>
      <c r="K3814" t="s">
        <v>8851</v>
      </c>
      <c r="L3814" t="s">
        <v>213</v>
      </c>
      <c r="O3814">
        <v>0</v>
      </c>
      <c r="Q3814" s="2"/>
      <c r="S3814">
        <v>0</v>
      </c>
      <c r="T3814" t="s">
        <v>213</v>
      </c>
      <c r="W3814" t="s">
        <v>214</v>
      </c>
      <c r="X3814">
        <v>0</v>
      </c>
    </row>
    <row r="3815" spans="1:24" x14ac:dyDescent="0.25">
      <c r="A3815">
        <v>5044</v>
      </c>
      <c r="B3815" t="s">
        <v>8856</v>
      </c>
      <c r="C3815" t="s">
        <v>9009</v>
      </c>
      <c r="D3815" t="s">
        <v>245</v>
      </c>
      <c r="G3815" s="2">
        <v>42401</v>
      </c>
      <c r="H3815" s="2">
        <v>43343</v>
      </c>
      <c r="I3815" t="s">
        <v>226</v>
      </c>
      <c r="J3815" t="s">
        <v>211</v>
      </c>
      <c r="K3815" t="s">
        <v>8851</v>
      </c>
      <c r="L3815" t="s">
        <v>900</v>
      </c>
      <c r="O3815">
        <v>1868</v>
      </c>
      <c r="Q3815" s="2"/>
      <c r="S3815">
        <v>0</v>
      </c>
      <c r="T3815" t="s">
        <v>213</v>
      </c>
      <c r="W3815" t="s">
        <v>214</v>
      </c>
      <c r="X3815">
        <v>0</v>
      </c>
    </row>
    <row r="3816" spans="1:24" x14ac:dyDescent="0.25">
      <c r="A3816">
        <v>5045</v>
      </c>
      <c r="B3816" t="s">
        <v>9010</v>
      </c>
      <c r="C3816" t="s">
        <v>9011</v>
      </c>
      <c r="D3816" t="s">
        <v>241</v>
      </c>
      <c r="F3816" t="s">
        <v>9012</v>
      </c>
      <c r="G3816" s="2">
        <v>35499</v>
      </c>
      <c r="H3816" s="2"/>
      <c r="I3816" t="s">
        <v>226</v>
      </c>
      <c r="J3816" t="s">
        <v>211</v>
      </c>
      <c r="K3816" t="s">
        <v>4123</v>
      </c>
      <c r="L3816" t="s">
        <v>213</v>
      </c>
      <c r="O3816">
        <v>0</v>
      </c>
      <c r="P3816" t="s">
        <v>7427</v>
      </c>
      <c r="Q3816" s="2"/>
      <c r="S3816">
        <v>0</v>
      </c>
      <c r="T3816" t="s">
        <v>213</v>
      </c>
      <c r="W3816" t="s">
        <v>455</v>
      </c>
      <c r="X3816">
        <v>0</v>
      </c>
    </row>
    <row r="3817" spans="1:24" x14ac:dyDescent="0.25">
      <c r="A3817">
        <v>5081</v>
      </c>
      <c r="B3817" t="s">
        <v>9013</v>
      </c>
      <c r="C3817" t="s">
        <v>9014</v>
      </c>
      <c r="D3817" t="s">
        <v>6125</v>
      </c>
      <c r="G3817" s="2">
        <v>41183</v>
      </c>
      <c r="H3817" s="2">
        <v>43861</v>
      </c>
      <c r="I3817" t="s">
        <v>226</v>
      </c>
      <c r="J3817" t="s">
        <v>211</v>
      </c>
      <c r="K3817" t="s">
        <v>5012</v>
      </c>
      <c r="L3817" t="s">
        <v>213</v>
      </c>
      <c r="O3817">
        <v>3507</v>
      </c>
      <c r="Q3817" s="2"/>
      <c r="S3817">
        <v>0</v>
      </c>
      <c r="T3817" t="s">
        <v>213</v>
      </c>
      <c r="W3817" t="s">
        <v>214</v>
      </c>
      <c r="X3817">
        <v>0</v>
      </c>
    </row>
    <row r="3818" spans="1:24" x14ac:dyDescent="0.25">
      <c r="A3818">
        <v>5155</v>
      </c>
      <c r="B3818" t="s">
        <v>9015</v>
      </c>
      <c r="C3818" t="s">
        <v>9016</v>
      </c>
      <c r="D3818" t="s">
        <v>232</v>
      </c>
      <c r="G3818" s="2">
        <v>42005</v>
      </c>
      <c r="H3818" s="2">
        <v>44865</v>
      </c>
      <c r="I3818" t="s">
        <v>226</v>
      </c>
      <c r="J3818" t="s">
        <v>211</v>
      </c>
      <c r="K3818" t="s">
        <v>2389</v>
      </c>
      <c r="L3818" t="s">
        <v>213</v>
      </c>
      <c r="O3818">
        <v>0</v>
      </c>
      <c r="Q3818" s="2"/>
      <c r="S3818">
        <v>0</v>
      </c>
      <c r="T3818" t="s">
        <v>213</v>
      </c>
      <c r="W3818" t="s">
        <v>214</v>
      </c>
      <c r="X3818">
        <v>0</v>
      </c>
    </row>
    <row r="3819" spans="1:24" x14ac:dyDescent="0.25">
      <c r="A3819">
        <v>5156</v>
      </c>
      <c r="B3819" t="s">
        <v>9017</v>
      </c>
      <c r="C3819" t="s">
        <v>9018</v>
      </c>
      <c r="D3819" t="s">
        <v>333</v>
      </c>
      <c r="G3819" s="2">
        <v>42005</v>
      </c>
      <c r="H3819" s="2">
        <v>44865</v>
      </c>
      <c r="I3819" t="s">
        <v>226</v>
      </c>
      <c r="J3819" t="s">
        <v>211</v>
      </c>
      <c r="K3819" t="s">
        <v>2389</v>
      </c>
      <c r="L3819" t="s">
        <v>213</v>
      </c>
      <c r="O3819">
        <v>0</v>
      </c>
      <c r="Q3819" s="2"/>
      <c r="S3819">
        <v>0</v>
      </c>
      <c r="T3819" t="s">
        <v>213</v>
      </c>
      <c r="W3819" t="s">
        <v>214</v>
      </c>
      <c r="X3819">
        <v>0</v>
      </c>
    </row>
    <row r="3820" spans="1:24" x14ac:dyDescent="0.25">
      <c r="A3820">
        <v>5157</v>
      </c>
      <c r="B3820" t="s">
        <v>9019</v>
      </c>
      <c r="C3820" t="s">
        <v>9020</v>
      </c>
      <c r="D3820" t="s">
        <v>338</v>
      </c>
      <c r="G3820" s="2">
        <v>42005</v>
      </c>
      <c r="H3820" s="2">
        <v>43890</v>
      </c>
      <c r="I3820" t="s">
        <v>226</v>
      </c>
      <c r="J3820" t="s">
        <v>211</v>
      </c>
      <c r="K3820" t="s">
        <v>2389</v>
      </c>
      <c r="L3820" t="s">
        <v>213</v>
      </c>
      <c r="O3820">
        <v>0</v>
      </c>
      <c r="Q3820" s="2"/>
      <c r="S3820">
        <v>0</v>
      </c>
      <c r="T3820" t="s">
        <v>213</v>
      </c>
      <c r="W3820" t="s">
        <v>214</v>
      </c>
      <c r="X3820">
        <v>0</v>
      </c>
    </row>
    <row r="3821" spans="1:24" x14ac:dyDescent="0.25">
      <c r="A3821">
        <v>5158</v>
      </c>
      <c r="B3821" t="s">
        <v>9021</v>
      </c>
      <c r="C3821" t="s">
        <v>9022</v>
      </c>
      <c r="D3821" t="s">
        <v>633</v>
      </c>
      <c r="G3821" s="2">
        <v>42005</v>
      </c>
      <c r="H3821" s="2">
        <v>44865</v>
      </c>
      <c r="I3821" t="s">
        <v>218</v>
      </c>
      <c r="J3821" t="s">
        <v>211</v>
      </c>
      <c r="K3821" t="s">
        <v>2389</v>
      </c>
      <c r="L3821" t="s">
        <v>213</v>
      </c>
      <c r="O3821">
        <v>0</v>
      </c>
      <c r="Q3821" s="2"/>
      <c r="S3821">
        <v>0</v>
      </c>
      <c r="T3821" t="s">
        <v>213</v>
      </c>
      <c r="W3821" t="s">
        <v>214</v>
      </c>
      <c r="X3821">
        <v>0</v>
      </c>
    </row>
    <row r="3822" spans="1:24" x14ac:dyDescent="0.25">
      <c r="A3822">
        <v>5159</v>
      </c>
      <c r="B3822" t="s">
        <v>9023</v>
      </c>
      <c r="C3822" t="s">
        <v>9024</v>
      </c>
      <c r="D3822" t="s">
        <v>1707</v>
      </c>
      <c r="G3822" s="2">
        <v>42005</v>
      </c>
      <c r="H3822" s="2">
        <v>44865</v>
      </c>
      <c r="I3822" t="s">
        <v>218</v>
      </c>
      <c r="J3822" t="s">
        <v>211</v>
      </c>
      <c r="K3822" t="s">
        <v>2389</v>
      </c>
      <c r="L3822" t="s">
        <v>213</v>
      </c>
      <c r="O3822">
        <v>0</v>
      </c>
      <c r="Q3822" s="2"/>
      <c r="S3822">
        <v>0</v>
      </c>
      <c r="T3822" t="s">
        <v>900</v>
      </c>
      <c r="W3822" t="s">
        <v>214</v>
      </c>
      <c r="X3822">
        <v>0</v>
      </c>
    </row>
    <row r="3823" spans="1:24" x14ac:dyDescent="0.25">
      <c r="A3823">
        <v>5167</v>
      </c>
      <c r="B3823" t="s">
        <v>9025</v>
      </c>
      <c r="C3823" t="s">
        <v>9026</v>
      </c>
      <c r="D3823" t="s">
        <v>232</v>
      </c>
      <c r="G3823" s="2">
        <v>42005</v>
      </c>
      <c r="H3823" s="2"/>
      <c r="I3823" t="s">
        <v>226</v>
      </c>
      <c r="J3823" t="s">
        <v>211</v>
      </c>
      <c r="K3823" t="s">
        <v>4361</v>
      </c>
      <c r="L3823" t="s">
        <v>213</v>
      </c>
      <c r="O3823">
        <v>0</v>
      </c>
      <c r="Q3823" s="2"/>
      <c r="S3823">
        <v>0</v>
      </c>
      <c r="T3823" t="s">
        <v>213</v>
      </c>
      <c r="W3823" t="s">
        <v>214</v>
      </c>
      <c r="X3823">
        <v>0</v>
      </c>
    </row>
    <row r="3824" spans="1:24" x14ac:dyDescent="0.25">
      <c r="A3824">
        <v>5168</v>
      </c>
      <c r="B3824" t="s">
        <v>9027</v>
      </c>
      <c r="C3824" t="s">
        <v>9028</v>
      </c>
      <c r="D3824" t="s">
        <v>333</v>
      </c>
      <c r="G3824" s="2">
        <v>42005</v>
      </c>
      <c r="H3824" s="2"/>
      <c r="I3824" t="s">
        <v>226</v>
      </c>
      <c r="J3824" t="s">
        <v>211</v>
      </c>
      <c r="K3824" t="s">
        <v>4361</v>
      </c>
      <c r="L3824" t="s">
        <v>213</v>
      </c>
      <c r="O3824">
        <v>0</v>
      </c>
      <c r="Q3824" s="2"/>
      <c r="S3824">
        <v>0</v>
      </c>
      <c r="T3824" t="s">
        <v>213</v>
      </c>
      <c r="W3824" t="s">
        <v>214</v>
      </c>
      <c r="X3824">
        <v>0</v>
      </c>
    </row>
    <row r="3825" spans="1:24" x14ac:dyDescent="0.25">
      <c r="A3825">
        <v>5169</v>
      </c>
      <c r="B3825" t="s">
        <v>9029</v>
      </c>
      <c r="C3825" t="s">
        <v>9030</v>
      </c>
      <c r="D3825" t="s">
        <v>338</v>
      </c>
      <c r="G3825" s="2">
        <v>42005</v>
      </c>
      <c r="H3825" s="2"/>
      <c r="I3825" t="s">
        <v>226</v>
      </c>
      <c r="J3825" t="s">
        <v>211</v>
      </c>
      <c r="K3825" t="s">
        <v>4361</v>
      </c>
      <c r="L3825" t="s">
        <v>213</v>
      </c>
      <c r="O3825">
        <v>0</v>
      </c>
      <c r="Q3825" s="2"/>
      <c r="S3825">
        <v>0</v>
      </c>
      <c r="T3825" t="s">
        <v>900</v>
      </c>
      <c r="W3825" t="s">
        <v>214</v>
      </c>
      <c r="X3825">
        <v>0</v>
      </c>
    </row>
    <row r="3826" spans="1:24" x14ac:dyDescent="0.25">
      <c r="A3826">
        <v>5170</v>
      </c>
      <c r="B3826" t="s">
        <v>9031</v>
      </c>
      <c r="C3826" t="s">
        <v>9032</v>
      </c>
      <c r="D3826" t="s">
        <v>256</v>
      </c>
      <c r="G3826" s="2">
        <v>42005</v>
      </c>
      <c r="H3826" s="2"/>
      <c r="I3826" t="s">
        <v>226</v>
      </c>
      <c r="J3826" t="s">
        <v>211</v>
      </c>
      <c r="K3826" t="s">
        <v>4361</v>
      </c>
      <c r="L3826" t="s">
        <v>213</v>
      </c>
      <c r="O3826">
        <v>0</v>
      </c>
      <c r="Q3826" s="2"/>
      <c r="S3826">
        <v>0</v>
      </c>
      <c r="T3826" t="s">
        <v>213</v>
      </c>
      <c r="W3826" t="s">
        <v>214</v>
      </c>
      <c r="X3826">
        <v>0</v>
      </c>
    </row>
    <row r="3827" spans="1:24" x14ac:dyDescent="0.25">
      <c r="A3827">
        <v>5171</v>
      </c>
      <c r="B3827" t="s">
        <v>9033</v>
      </c>
      <c r="C3827" t="s">
        <v>9034</v>
      </c>
      <c r="D3827" t="s">
        <v>633</v>
      </c>
      <c r="G3827" s="2">
        <v>42005</v>
      </c>
      <c r="H3827" s="2"/>
      <c r="I3827" t="s">
        <v>218</v>
      </c>
      <c r="J3827" t="s">
        <v>211</v>
      </c>
      <c r="K3827" t="s">
        <v>4361</v>
      </c>
      <c r="L3827" t="s">
        <v>213</v>
      </c>
      <c r="O3827">
        <v>0</v>
      </c>
      <c r="Q3827" s="2"/>
      <c r="S3827">
        <v>0</v>
      </c>
      <c r="T3827" t="s">
        <v>900</v>
      </c>
      <c r="W3827" t="s">
        <v>214</v>
      </c>
      <c r="X3827">
        <v>0</v>
      </c>
    </row>
    <row r="3828" spans="1:24" x14ac:dyDescent="0.25">
      <c r="A3828">
        <v>5172</v>
      </c>
      <c r="B3828" t="s">
        <v>9035</v>
      </c>
      <c r="C3828" t="s">
        <v>9036</v>
      </c>
      <c r="D3828" t="s">
        <v>1707</v>
      </c>
      <c r="G3828" s="2">
        <v>42005</v>
      </c>
      <c r="H3828" s="2"/>
      <c r="I3828" t="s">
        <v>218</v>
      </c>
      <c r="J3828" t="s">
        <v>211</v>
      </c>
      <c r="K3828" t="s">
        <v>4361</v>
      </c>
      <c r="L3828" t="s">
        <v>213</v>
      </c>
      <c r="O3828">
        <v>0</v>
      </c>
      <c r="Q3828" s="2"/>
      <c r="S3828">
        <v>0</v>
      </c>
      <c r="T3828" t="s">
        <v>900</v>
      </c>
      <c r="W3828" t="s">
        <v>214</v>
      </c>
      <c r="X3828">
        <v>0</v>
      </c>
    </row>
    <row r="3829" spans="1:24" x14ac:dyDescent="0.25">
      <c r="A3829">
        <v>5377</v>
      </c>
      <c r="B3829" t="s">
        <v>9037</v>
      </c>
      <c r="C3829" t="s">
        <v>9038</v>
      </c>
      <c r="D3829" t="s">
        <v>232</v>
      </c>
      <c r="G3829" s="2">
        <v>42005</v>
      </c>
      <c r="H3829" s="2">
        <v>43738</v>
      </c>
      <c r="I3829" t="s">
        <v>226</v>
      </c>
      <c r="J3829" t="s">
        <v>211</v>
      </c>
      <c r="K3829" t="s">
        <v>3632</v>
      </c>
      <c r="L3829" t="s">
        <v>213</v>
      </c>
      <c r="O3829">
        <v>0</v>
      </c>
      <c r="Q3829" s="2"/>
      <c r="S3829">
        <v>0</v>
      </c>
      <c r="T3829" t="s">
        <v>213</v>
      </c>
      <c r="W3829" t="s">
        <v>214</v>
      </c>
      <c r="X3829">
        <v>0</v>
      </c>
    </row>
    <row r="3830" spans="1:24" x14ac:dyDescent="0.25">
      <c r="A3830">
        <v>5378</v>
      </c>
      <c r="B3830" t="s">
        <v>9039</v>
      </c>
      <c r="C3830" t="s">
        <v>9040</v>
      </c>
      <c r="D3830" t="s">
        <v>333</v>
      </c>
      <c r="G3830" s="2">
        <v>42005</v>
      </c>
      <c r="H3830" s="2">
        <v>43738</v>
      </c>
      <c r="I3830" t="s">
        <v>226</v>
      </c>
      <c r="J3830" t="s">
        <v>211</v>
      </c>
      <c r="K3830" t="s">
        <v>3632</v>
      </c>
      <c r="L3830" t="s">
        <v>213</v>
      </c>
      <c r="O3830">
        <v>0</v>
      </c>
      <c r="Q3830" s="2"/>
      <c r="S3830">
        <v>0</v>
      </c>
      <c r="T3830" t="s">
        <v>900</v>
      </c>
      <c r="W3830" t="s">
        <v>214</v>
      </c>
      <c r="X3830">
        <v>0</v>
      </c>
    </row>
    <row r="3831" spans="1:24" x14ac:dyDescent="0.25">
      <c r="A3831">
        <v>5379</v>
      </c>
      <c r="B3831" t="s">
        <v>9041</v>
      </c>
      <c r="C3831" t="s">
        <v>9042</v>
      </c>
      <c r="D3831" t="s">
        <v>338</v>
      </c>
      <c r="G3831" s="2">
        <v>42005</v>
      </c>
      <c r="H3831" s="2">
        <v>43738</v>
      </c>
      <c r="I3831" t="s">
        <v>226</v>
      </c>
      <c r="J3831" t="s">
        <v>211</v>
      </c>
      <c r="K3831" t="s">
        <v>3632</v>
      </c>
      <c r="L3831" t="s">
        <v>213</v>
      </c>
      <c r="O3831">
        <v>0</v>
      </c>
      <c r="Q3831" s="2"/>
      <c r="S3831">
        <v>0</v>
      </c>
      <c r="T3831" t="s">
        <v>900</v>
      </c>
      <c r="W3831" t="s">
        <v>214</v>
      </c>
      <c r="X3831">
        <v>0</v>
      </c>
    </row>
    <row r="3832" spans="1:24" x14ac:dyDescent="0.25">
      <c r="A3832">
        <v>5380</v>
      </c>
      <c r="B3832" t="s">
        <v>9043</v>
      </c>
      <c r="C3832" t="s">
        <v>9044</v>
      </c>
      <c r="D3832" t="s">
        <v>256</v>
      </c>
      <c r="G3832" s="2">
        <v>42005</v>
      </c>
      <c r="H3832" s="2">
        <v>43738</v>
      </c>
      <c r="I3832" t="s">
        <v>226</v>
      </c>
      <c r="J3832" t="s">
        <v>211</v>
      </c>
      <c r="K3832" t="s">
        <v>3632</v>
      </c>
      <c r="L3832" t="s">
        <v>213</v>
      </c>
      <c r="O3832">
        <v>0</v>
      </c>
      <c r="Q3832" s="2"/>
      <c r="S3832">
        <v>0</v>
      </c>
      <c r="T3832" t="s">
        <v>213</v>
      </c>
      <c r="W3832" t="s">
        <v>214</v>
      </c>
      <c r="X3832">
        <v>0</v>
      </c>
    </row>
    <row r="3833" spans="1:24" x14ac:dyDescent="0.25">
      <c r="A3833">
        <v>5381</v>
      </c>
      <c r="B3833" t="s">
        <v>9045</v>
      </c>
      <c r="C3833" t="s">
        <v>9046</v>
      </c>
      <c r="D3833" t="s">
        <v>633</v>
      </c>
      <c r="G3833" s="2">
        <v>42005</v>
      </c>
      <c r="H3833" s="2">
        <v>43738</v>
      </c>
      <c r="I3833" t="s">
        <v>218</v>
      </c>
      <c r="J3833" t="s">
        <v>211</v>
      </c>
      <c r="K3833" t="s">
        <v>3632</v>
      </c>
      <c r="L3833" t="s">
        <v>213</v>
      </c>
      <c r="O3833">
        <v>0</v>
      </c>
      <c r="Q3833" s="2"/>
      <c r="S3833">
        <v>0</v>
      </c>
      <c r="T3833" t="s">
        <v>213</v>
      </c>
      <c r="W3833" t="s">
        <v>214</v>
      </c>
      <c r="X3833">
        <v>0</v>
      </c>
    </row>
    <row r="3834" spans="1:24" x14ac:dyDescent="0.25">
      <c r="A3834">
        <v>5382</v>
      </c>
      <c r="B3834" t="s">
        <v>9047</v>
      </c>
      <c r="C3834" t="s">
        <v>9048</v>
      </c>
      <c r="D3834" t="s">
        <v>1707</v>
      </c>
      <c r="G3834" s="2">
        <v>42005</v>
      </c>
      <c r="H3834" s="2">
        <v>43738</v>
      </c>
      <c r="I3834" t="s">
        <v>218</v>
      </c>
      <c r="J3834" t="s">
        <v>211</v>
      </c>
      <c r="K3834" t="s">
        <v>3632</v>
      </c>
      <c r="L3834" t="s">
        <v>213</v>
      </c>
      <c r="O3834">
        <v>0</v>
      </c>
      <c r="Q3834" s="2"/>
      <c r="S3834">
        <v>0</v>
      </c>
      <c r="T3834" t="s">
        <v>900</v>
      </c>
      <c r="W3834" t="s">
        <v>214</v>
      </c>
      <c r="X3834">
        <v>0</v>
      </c>
    </row>
    <row r="3835" spans="1:24" x14ac:dyDescent="0.25">
      <c r="A3835">
        <v>5383</v>
      </c>
      <c r="B3835" t="s">
        <v>9049</v>
      </c>
      <c r="C3835" t="s">
        <v>9050</v>
      </c>
      <c r="D3835" t="s">
        <v>232</v>
      </c>
      <c r="G3835" s="2">
        <v>42005</v>
      </c>
      <c r="H3835" s="2">
        <v>43861</v>
      </c>
      <c r="I3835" t="s">
        <v>226</v>
      </c>
      <c r="J3835" t="s">
        <v>211</v>
      </c>
      <c r="K3835" t="s">
        <v>3635</v>
      </c>
      <c r="L3835" t="s">
        <v>213</v>
      </c>
      <c r="O3835">
        <v>0</v>
      </c>
      <c r="Q3835" s="2"/>
      <c r="S3835">
        <v>0</v>
      </c>
      <c r="T3835" t="s">
        <v>213</v>
      </c>
      <c r="W3835" t="s">
        <v>214</v>
      </c>
      <c r="X3835">
        <v>0</v>
      </c>
    </row>
    <row r="3836" spans="1:24" x14ac:dyDescent="0.25">
      <c r="A3836">
        <v>5384</v>
      </c>
      <c r="B3836" t="s">
        <v>9051</v>
      </c>
      <c r="C3836" t="s">
        <v>9052</v>
      </c>
      <c r="D3836" t="s">
        <v>333</v>
      </c>
      <c r="G3836" s="2">
        <v>42005</v>
      </c>
      <c r="H3836" s="2">
        <v>44620</v>
      </c>
      <c r="I3836" t="s">
        <v>226</v>
      </c>
      <c r="J3836" t="s">
        <v>211</v>
      </c>
      <c r="K3836" t="s">
        <v>3635</v>
      </c>
      <c r="L3836" t="s">
        <v>213</v>
      </c>
      <c r="O3836">
        <v>0</v>
      </c>
      <c r="Q3836" s="2"/>
      <c r="S3836">
        <v>0</v>
      </c>
      <c r="T3836" t="s">
        <v>213</v>
      </c>
      <c r="W3836" t="s">
        <v>214</v>
      </c>
      <c r="X3836">
        <v>0</v>
      </c>
    </row>
    <row r="3837" spans="1:24" x14ac:dyDescent="0.25">
      <c r="A3837">
        <v>5385</v>
      </c>
      <c r="B3837" t="s">
        <v>9053</v>
      </c>
      <c r="C3837" t="s">
        <v>9054</v>
      </c>
      <c r="D3837" t="s">
        <v>338</v>
      </c>
      <c r="G3837" s="2">
        <v>42005</v>
      </c>
      <c r="H3837" s="2">
        <v>44773</v>
      </c>
      <c r="I3837" t="s">
        <v>226</v>
      </c>
      <c r="J3837" t="s">
        <v>211</v>
      </c>
      <c r="K3837" t="s">
        <v>3635</v>
      </c>
      <c r="L3837" t="s">
        <v>213</v>
      </c>
      <c r="O3837">
        <v>0</v>
      </c>
      <c r="Q3837" s="2"/>
      <c r="S3837">
        <v>0</v>
      </c>
      <c r="T3837" t="s">
        <v>900</v>
      </c>
      <c r="W3837" t="s">
        <v>214</v>
      </c>
      <c r="X3837">
        <v>0</v>
      </c>
    </row>
    <row r="3838" spans="1:24" x14ac:dyDescent="0.25">
      <c r="A3838">
        <v>5386</v>
      </c>
      <c r="B3838" t="s">
        <v>9055</v>
      </c>
      <c r="C3838" t="s">
        <v>9056</v>
      </c>
      <c r="D3838" t="s">
        <v>256</v>
      </c>
      <c r="G3838" s="2">
        <v>42005</v>
      </c>
      <c r="H3838" s="2">
        <v>44773</v>
      </c>
      <c r="I3838" t="s">
        <v>226</v>
      </c>
      <c r="J3838" t="s">
        <v>211</v>
      </c>
      <c r="K3838" t="s">
        <v>3635</v>
      </c>
      <c r="L3838" t="s">
        <v>213</v>
      </c>
      <c r="O3838">
        <v>0</v>
      </c>
      <c r="Q3838" s="2"/>
      <c r="S3838">
        <v>0</v>
      </c>
      <c r="T3838" t="s">
        <v>213</v>
      </c>
      <c r="W3838" t="s">
        <v>214</v>
      </c>
      <c r="X3838">
        <v>0</v>
      </c>
    </row>
    <row r="3839" spans="1:24" x14ac:dyDescent="0.25">
      <c r="A3839">
        <v>5387</v>
      </c>
      <c r="B3839" t="s">
        <v>9057</v>
      </c>
      <c r="C3839" t="s">
        <v>9058</v>
      </c>
      <c r="D3839" t="s">
        <v>633</v>
      </c>
      <c r="G3839" s="2">
        <v>42005</v>
      </c>
      <c r="H3839" s="2">
        <v>44773</v>
      </c>
      <c r="I3839" t="s">
        <v>218</v>
      </c>
      <c r="J3839" t="s">
        <v>211</v>
      </c>
      <c r="K3839" t="s">
        <v>3635</v>
      </c>
      <c r="L3839" t="s">
        <v>213</v>
      </c>
      <c r="O3839">
        <v>0</v>
      </c>
      <c r="Q3839" s="2"/>
      <c r="S3839">
        <v>0</v>
      </c>
      <c r="T3839" t="s">
        <v>900</v>
      </c>
      <c r="W3839" t="s">
        <v>214</v>
      </c>
      <c r="X3839">
        <v>0</v>
      </c>
    </row>
    <row r="3840" spans="1:24" x14ac:dyDescent="0.25">
      <c r="A3840">
        <v>5388</v>
      </c>
      <c r="B3840" t="s">
        <v>9059</v>
      </c>
      <c r="C3840" t="s">
        <v>9060</v>
      </c>
      <c r="D3840" t="s">
        <v>1707</v>
      </c>
      <c r="G3840" s="2">
        <v>42005</v>
      </c>
      <c r="H3840" s="2">
        <v>44773</v>
      </c>
      <c r="I3840" t="s">
        <v>218</v>
      </c>
      <c r="J3840" t="s">
        <v>211</v>
      </c>
      <c r="K3840" t="s">
        <v>3635</v>
      </c>
      <c r="L3840" t="s">
        <v>213</v>
      </c>
      <c r="O3840">
        <v>0</v>
      </c>
      <c r="Q3840" s="2"/>
      <c r="S3840">
        <v>0</v>
      </c>
      <c r="T3840" t="s">
        <v>900</v>
      </c>
      <c r="W3840" t="s">
        <v>214</v>
      </c>
      <c r="X3840">
        <v>0</v>
      </c>
    </row>
    <row r="3841" spans="1:24" x14ac:dyDescent="0.25">
      <c r="A3841">
        <v>5389</v>
      </c>
      <c r="B3841" t="s">
        <v>9061</v>
      </c>
      <c r="C3841" t="s">
        <v>9062</v>
      </c>
      <c r="D3841" t="s">
        <v>232</v>
      </c>
      <c r="G3841" s="2">
        <v>42005</v>
      </c>
      <c r="H3841" s="2"/>
      <c r="I3841" t="s">
        <v>226</v>
      </c>
      <c r="J3841" t="s">
        <v>211</v>
      </c>
      <c r="K3841" t="s">
        <v>3639</v>
      </c>
      <c r="L3841" t="s">
        <v>213</v>
      </c>
      <c r="O3841">
        <v>0</v>
      </c>
      <c r="Q3841" s="2"/>
      <c r="S3841">
        <v>0</v>
      </c>
      <c r="T3841" t="s">
        <v>213</v>
      </c>
      <c r="W3841" t="s">
        <v>214</v>
      </c>
      <c r="X3841">
        <v>0</v>
      </c>
    </row>
    <row r="3842" spans="1:24" x14ac:dyDescent="0.25">
      <c r="A3842">
        <v>5390</v>
      </c>
      <c r="B3842" t="s">
        <v>9063</v>
      </c>
      <c r="C3842" t="s">
        <v>9064</v>
      </c>
      <c r="D3842" t="s">
        <v>333</v>
      </c>
      <c r="G3842" s="2">
        <v>42005</v>
      </c>
      <c r="H3842" s="2"/>
      <c r="I3842" t="s">
        <v>226</v>
      </c>
      <c r="J3842" t="s">
        <v>211</v>
      </c>
      <c r="K3842" t="s">
        <v>3639</v>
      </c>
      <c r="L3842" t="s">
        <v>213</v>
      </c>
      <c r="O3842">
        <v>0</v>
      </c>
      <c r="Q3842" s="2"/>
      <c r="S3842">
        <v>0</v>
      </c>
      <c r="T3842" t="s">
        <v>900</v>
      </c>
      <c r="W3842" t="s">
        <v>214</v>
      </c>
      <c r="X3842">
        <v>0</v>
      </c>
    </row>
    <row r="3843" spans="1:24" x14ac:dyDescent="0.25">
      <c r="A3843">
        <v>5391</v>
      </c>
      <c r="B3843" t="s">
        <v>9065</v>
      </c>
      <c r="C3843" t="s">
        <v>9066</v>
      </c>
      <c r="D3843" t="s">
        <v>338</v>
      </c>
      <c r="G3843" s="2">
        <v>42005</v>
      </c>
      <c r="H3843" s="2"/>
      <c r="I3843" t="s">
        <v>226</v>
      </c>
      <c r="J3843" t="s">
        <v>211</v>
      </c>
      <c r="K3843" t="s">
        <v>3639</v>
      </c>
      <c r="L3843" t="s">
        <v>213</v>
      </c>
      <c r="O3843">
        <v>0</v>
      </c>
      <c r="Q3843" s="2"/>
      <c r="S3843">
        <v>0</v>
      </c>
      <c r="T3843" t="s">
        <v>900</v>
      </c>
      <c r="W3843" t="s">
        <v>214</v>
      </c>
      <c r="X3843">
        <v>0</v>
      </c>
    </row>
    <row r="3844" spans="1:24" x14ac:dyDescent="0.25">
      <c r="A3844">
        <v>5392</v>
      </c>
      <c r="B3844" t="s">
        <v>7630</v>
      </c>
      <c r="C3844" t="s">
        <v>7631</v>
      </c>
      <c r="D3844" t="s">
        <v>256</v>
      </c>
      <c r="G3844" s="2">
        <v>42005</v>
      </c>
      <c r="H3844" s="2"/>
      <c r="I3844" t="s">
        <v>226</v>
      </c>
      <c r="J3844" t="s">
        <v>211</v>
      </c>
      <c r="K3844" t="s">
        <v>3639</v>
      </c>
      <c r="L3844" t="s">
        <v>900</v>
      </c>
      <c r="O3844">
        <v>0</v>
      </c>
      <c r="Q3844" s="2"/>
      <c r="S3844">
        <v>0</v>
      </c>
      <c r="T3844" t="s">
        <v>213</v>
      </c>
      <c r="W3844" t="s">
        <v>214</v>
      </c>
      <c r="X3844">
        <v>0</v>
      </c>
    </row>
    <row r="3845" spans="1:24" x14ac:dyDescent="0.25">
      <c r="A3845">
        <v>5393</v>
      </c>
      <c r="B3845" t="s">
        <v>9067</v>
      </c>
      <c r="C3845" t="s">
        <v>9068</v>
      </c>
      <c r="D3845" t="s">
        <v>633</v>
      </c>
      <c r="G3845" s="2">
        <v>42005</v>
      </c>
      <c r="H3845" s="2"/>
      <c r="I3845" t="s">
        <v>218</v>
      </c>
      <c r="J3845" t="s">
        <v>211</v>
      </c>
      <c r="K3845" t="s">
        <v>3639</v>
      </c>
      <c r="L3845" t="s">
        <v>213</v>
      </c>
      <c r="O3845">
        <v>0</v>
      </c>
      <c r="Q3845" s="2"/>
      <c r="S3845">
        <v>0</v>
      </c>
      <c r="T3845" t="s">
        <v>900</v>
      </c>
      <c r="W3845" t="s">
        <v>214</v>
      </c>
      <c r="X3845">
        <v>0</v>
      </c>
    </row>
    <row r="3846" spans="1:24" x14ac:dyDescent="0.25">
      <c r="A3846">
        <v>5394</v>
      </c>
      <c r="B3846" t="s">
        <v>9069</v>
      </c>
      <c r="C3846" t="s">
        <v>9070</v>
      </c>
      <c r="D3846" t="s">
        <v>1707</v>
      </c>
      <c r="G3846" s="2">
        <v>42005</v>
      </c>
      <c r="H3846" s="2"/>
      <c r="I3846" t="s">
        <v>218</v>
      </c>
      <c r="J3846" t="s">
        <v>211</v>
      </c>
      <c r="K3846" t="s">
        <v>3639</v>
      </c>
      <c r="L3846" t="s">
        <v>213</v>
      </c>
      <c r="O3846">
        <v>0</v>
      </c>
      <c r="Q3846" s="2"/>
      <c r="S3846">
        <v>0</v>
      </c>
      <c r="T3846" t="s">
        <v>900</v>
      </c>
      <c r="W3846" t="s">
        <v>214</v>
      </c>
      <c r="X3846">
        <v>0</v>
      </c>
    </row>
    <row r="3847" spans="1:24" x14ac:dyDescent="0.25">
      <c r="A3847">
        <v>5395</v>
      </c>
      <c r="B3847" t="s">
        <v>9071</v>
      </c>
      <c r="C3847" t="s">
        <v>9072</v>
      </c>
      <c r="D3847" t="s">
        <v>232</v>
      </c>
      <c r="G3847" s="2">
        <v>42005</v>
      </c>
      <c r="H3847" s="2">
        <v>42643</v>
      </c>
      <c r="I3847" t="s">
        <v>226</v>
      </c>
      <c r="J3847" t="s">
        <v>211</v>
      </c>
      <c r="K3847" t="s">
        <v>3652</v>
      </c>
      <c r="L3847" t="s">
        <v>213</v>
      </c>
      <c r="O3847">
        <v>0</v>
      </c>
      <c r="Q3847" s="2"/>
      <c r="S3847">
        <v>0</v>
      </c>
      <c r="T3847" t="s">
        <v>213</v>
      </c>
      <c r="W3847" t="s">
        <v>214</v>
      </c>
      <c r="X3847">
        <v>0</v>
      </c>
    </row>
    <row r="3848" spans="1:24" x14ac:dyDescent="0.25">
      <c r="A3848">
        <v>5396</v>
      </c>
      <c r="B3848" t="s">
        <v>9073</v>
      </c>
      <c r="C3848" t="s">
        <v>9074</v>
      </c>
      <c r="D3848" t="s">
        <v>333</v>
      </c>
      <c r="G3848" s="2">
        <v>42005</v>
      </c>
      <c r="H3848" s="2">
        <v>42643</v>
      </c>
      <c r="I3848" t="s">
        <v>226</v>
      </c>
      <c r="J3848" t="s">
        <v>211</v>
      </c>
      <c r="K3848" t="s">
        <v>3652</v>
      </c>
      <c r="L3848" t="s">
        <v>213</v>
      </c>
      <c r="O3848">
        <v>0</v>
      </c>
      <c r="Q3848" s="2"/>
      <c r="S3848">
        <v>0</v>
      </c>
      <c r="T3848" t="s">
        <v>900</v>
      </c>
      <c r="W3848" t="s">
        <v>214</v>
      </c>
      <c r="X3848">
        <v>0</v>
      </c>
    </row>
    <row r="3849" spans="1:24" x14ac:dyDescent="0.25">
      <c r="A3849">
        <v>5397</v>
      </c>
      <c r="B3849" t="s">
        <v>9075</v>
      </c>
      <c r="C3849" t="s">
        <v>9076</v>
      </c>
      <c r="D3849" t="s">
        <v>338</v>
      </c>
      <c r="G3849" s="2">
        <v>42005</v>
      </c>
      <c r="H3849" s="2">
        <v>42643</v>
      </c>
      <c r="I3849" t="s">
        <v>226</v>
      </c>
      <c r="J3849" t="s">
        <v>211</v>
      </c>
      <c r="K3849" t="s">
        <v>3652</v>
      </c>
      <c r="L3849" t="s">
        <v>213</v>
      </c>
      <c r="O3849">
        <v>0</v>
      </c>
      <c r="Q3849" s="2"/>
      <c r="S3849">
        <v>0</v>
      </c>
      <c r="T3849" t="s">
        <v>213</v>
      </c>
      <c r="W3849" t="s">
        <v>214</v>
      </c>
      <c r="X3849">
        <v>0</v>
      </c>
    </row>
    <row r="3850" spans="1:24" x14ac:dyDescent="0.25">
      <c r="A3850">
        <v>5398</v>
      </c>
      <c r="B3850" t="s">
        <v>9077</v>
      </c>
      <c r="C3850" t="s">
        <v>9078</v>
      </c>
      <c r="D3850" t="s">
        <v>256</v>
      </c>
      <c r="G3850" s="2">
        <v>42005</v>
      </c>
      <c r="H3850" s="2">
        <v>42643</v>
      </c>
      <c r="I3850" t="s">
        <v>226</v>
      </c>
      <c r="J3850" t="s">
        <v>211</v>
      </c>
      <c r="K3850" t="s">
        <v>3652</v>
      </c>
      <c r="L3850" t="s">
        <v>213</v>
      </c>
      <c r="O3850">
        <v>0</v>
      </c>
      <c r="Q3850" s="2"/>
      <c r="S3850">
        <v>0</v>
      </c>
      <c r="T3850" t="s">
        <v>213</v>
      </c>
      <c r="W3850" t="s">
        <v>214</v>
      </c>
      <c r="X3850">
        <v>0</v>
      </c>
    </row>
    <row r="3851" spans="1:24" x14ac:dyDescent="0.25">
      <c r="A3851">
        <v>5399</v>
      </c>
      <c r="B3851" t="s">
        <v>9079</v>
      </c>
      <c r="C3851" t="s">
        <v>9080</v>
      </c>
      <c r="D3851" t="s">
        <v>633</v>
      </c>
      <c r="G3851" s="2">
        <v>42005</v>
      </c>
      <c r="H3851" s="2">
        <v>42643</v>
      </c>
      <c r="I3851" t="s">
        <v>218</v>
      </c>
      <c r="J3851" t="s">
        <v>211</v>
      </c>
      <c r="K3851" t="s">
        <v>3652</v>
      </c>
      <c r="L3851" t="s">
        <v>213</v>
      </c>
      <c r="O3851">
        <v>0</v>
      </c>
      <c r="Q3851" s="2"/>
      <c r="S3851">
        <v>0</v>
      </c>
      <c r="T3851" t="s">
        <v>213</v>
      </c>
      <c r="W3851" t="s">
        <v>214</v>
      </c>
      <c r="X3851">
        <v>0</v>
      </c>
    </row>
    <row r="3852" spans="1:24" x14ac:dyDescent="0.25">
      <c r="A3852">
        <v>5400</v>
      </c>
      <c r="B3852" t="s">
        <v>9081</v>
      </c>
      <c r="C3852" t="s">
        <v>9082</v>
      </c>
      <c r="D3852" t="s">
        <v>1707</v>
      </c>
      <c r="G3852" s="2">
        <v>42005</v>
      </c>
      <c r="H3852" s="2">
        <v>42643</v>
      </c>
      <c r="I3852" t="s">
        <v>218</v>
      </c>
      <c r="J3852" t="s">
        <v>211</v>
      </c>
      <c r="K3852" t="s">
        <v>3652</v>
      </c>
      <c r="L3852" t="s">
        <v>213</v>
      </c>
      <c r="O3852">
        <v>0</v>
      </c>
      <c r="Q3852" s="2"/>
      <c r="S3852">
        <v>0</v>
      </c>
      <c r="T3852" t="s">
        <v>900</v>
      </c>
      <c r="W3852" t="s">
        <v>214</v>
      </c>
      <c r="X3852">
        <v>0</v>
      </c>
    </row>
    <row r="3853" spans="1:24" x14ac:dyDescent="0.25">
      <c r="A3853">
        <v>5401</v>
      </c>
      <c r="B3853" t="s">
        <v>9083</v>
      </c>
      <c r="C3853" t="s">
        <v>9084</v>
      </c>
      <c r="D3853" t="s">
        <v>232</v>
      </c>
      <c r="G3853" s="2">
        <v>42005</v>
      </c>
      <c r="H3853" s="2">
        <v>43343</v>
      </c>
      <c r="I3853" t="s">
        <v>226</v>
      </c>
      <c r="J3853" t="s">
        <v>211</v>
      </c>
      <c r="K3853" t="s">
        <v>3655</v>
      </c>
      <c r="L3853" t="s">
        <v>213</v>
      </c>
      <c r="O3853">
        <v>0</v>
      </c>
      <c r="Q3853" s="2"/>
      <c r="S3853">
        <v>0</v>
      </c>
      <c r="T3853" t="s">
        <v>213</v>
      </c>
      <c r="W3853" t="s">
        <v>214</v>
      </c>
      <c r="X3853">
        <v>0</v>
      </c>
    </row>
    <row r="3854" spans="1:24" x14ac:dyDescent="0.25">
      <c r="A3854">
        <v>5402</v>
      </c>
      <c r="B3854" t="s">
        <v>9085</v>
      </c>
      <c r="C3854" t="s">
        <v>9086</v>
      </c>
      <c r="D3854" t="s">
        <v>333</v>
      </c>
      <c r="G3854" s="2">
        <v>42005</v>
      </c>
      <c r="H3854" s="2">
        <v>45747</v>
      </c>
      <c r="I3854" t="s">
        <v>226</v>
      </c>
      <c r="J3854" t="s">
        <v>211</v>
      </c>
      <c r="K3854" t="s">
        <v>3655</v>
      </c>
      <c r="L3854" t="s">
        <v>213</v>
      </c>
      <c r="O3854">
        <v>0</v>
      </c>
      <c r="Q3854" s="2"/>
      <c r="S3854">
        <v>0</v>
      </c>
      <c r="T3854" t="s">
        <v>213</v>
      </c>
      <c r="W3854" t="s">
        <v>214</v>
      </c>
      <c r="X3854">
        <v>0</v>
      </c>
    </row>
    <row r="3855" spans="1:24" x14ac:dyDescent="0.25">
      <c r="A3855">
        <v>5403</v>
      </c>
      <c r="B3855" t="s">
        <v>9087</v>
      </c>
      <c r="C3855" t="s">
        <v>9088</v>
      </c>
      <c r="D3855" t="s">
        <v>338</v>
      </c>
      <c r="G3855" s="2">
        <v>42005</v>
      </c>
      <c r="H3855" s="2">
        <v>45747</v>
      </c>
      <c r="I3855" t="s">
        <v>226</v>
      </c>
      <c r="J3855" t="s">
        <v>211</v>
      </c>
      <c r="K3855" t="s">
        <v>3655</v>
      </c>
      <c r="L3855" t="s">
        <v>213</v>
      </c>
      <c r="O3855">
        <v>0</v>
      </c>
      <c r="Q3855" s="2"/>
      <c r="S3855">
        <v>0</v>
      </c>
      <c r="T3855" t="s">
        <v>900</v>
      </c>
      <c r="W3855" t="s">
        <v>214</v>
      </c>
      <c r="X3855">
        <v>0</v>
      </c>
    </row>
    <row r="3856" spans="1:24" x14ac:dyDescent="0.25">
      <c r="A3856">
        <v>5404</v>
      </c>
      <c r="B3856" t="s">
        <v>9089</v>
      </c>
      <c r="C3856" t="s">
        <v>9090</v>
      </c>
      <c r="D3856" t="s">
        <v>256</v>
      </c>
      <c r="G3856" s="2">
        <v>42005</v>
      </c>
      <c r="H3856" s="2">
        <v>45747</v>
      </c>
      <c r="I3856" t="s">
        <v>226</v>
      </c>
      <c r="J3856" t="s">
        <v>211</v>
      </c>
      <c r="K3856" t="s">
        <v>3655</v>
      </c>
      <c r="L3856" t="s">
        <v>213</v>
      </c>
      <c r="O3856">
        <v>0</v>
      </c>
      <c r="Q3856" s="2"/>
      <c r="S3856">
        <v>0</v>
      </c>
      <c r="T3856" t="s">
        <v>213</v>
      </c>
      <c r="W3856" t="s">
        <v>214</v>
      </c>
      <c r="X3856">
        <v>0</v>
      </c>
    </row>
    <row r="3857" spans="1:24" x14ac:dyDescent="0.25">
      <c r="A3857">
        <v>5405</v>
      </c>
      <c r="B3857" t="s">
        <v>9091</v>
      </c>
      <c r="C3857" t="s">
        <v>9092</v>
      </c>
      <c r="D3857" t="s">
        <v>633</v>
      </c>
      <c r="G3857" s="2">
        <v>42005</v>
      </c>
      <c r="H3857" s="2">
        <v>43343</v>
      </c>
      <c r="I3857" t="s">
        <v>218</v>
      </c>
      <c r="J3857" t="s">
        <v>211</v>
      </c>
      <c r="K3857" t="s">
        <v>3655</v>
      </c>
      <c r="L3857" t="s">
        <v>213</v>
      </c>
      <c r="O3857">
        <v>0</v>
      </c>
      <c r="Q3857" s="2"/>
      <c r="S3857">
        <v>0</v>
      </c>
      <c r="T3857" t="s">
        <v>213</v>
      </c>
      <c r="W3857" t="s">
        <v>214</v>
      </c>
      <c r="X3857">
        <v>0</v>
      </c>
    </row>
    <row r="3858" spans="1:24" x14ac:dyDescent="0.25">
      <c r="A3858">
        <v>5406</v>
      </c>
      <c r="B3858" t="s">
        <v>9093</v>
      </c>
      <c r="C3858" t="s">
        <v>9094</v>
      </c>
      <c r="D3858" t="s">
        <v>1707</v>
      </c>
      <c r="G3858" s="2">
        <v>42005</v>
      </c>
      <c r="H3858" s="2">
        <v>45747</v>
      </c>
      <c r="I3858" t="s">
        <v>218</v>
      </c>
      <c r="J3858" t="s">
        <v>211</v>
      </c>
      <c r="K3858" t="s">
        <v>3655</v>
      </c>
      <c r="L3858" t="s">
        <v>213</v>
      </c>
      <c r="O3858">
        <v>0</v>
      </c>
      <c r="Q3858" s="2"/>
      <c r="S3858">
        <v>0</v>
      </c>
      <c r="T3858" t="s">
        <v>900</v>
      </c>
      <c r="W3858" t="s">
        <v>214</v>
      </c>
      <c r="X3858">
        <v>0</v>
      </c>
    </row>
    <row r="3859" spans="1:24" x14ac:dyDescent="0.25">
      <c r="A3859">
        <v>5407</v>
      </c>
      <c r="B3859" t="s">
        <v>9095</v>
      </c>
      <c r="C3859" t="s">
        <v>9096</v>
      </c>
      <c r="D3859" t="s">
        <v>232</v>
      </c>
      <c r="G3859" s="2">
        <v>42005</v>
      </c>
      <c r="H3859" s="2"/>
      <c r="I3859" t="s">
        <v>226</v>
      </c>
      <c r="J3859" t="s">
        <v>211</v>
      </c>
      <c r="K3859" t="s">
        <v>3668</v>
      </c>
      <c r="L3859" t="s">
        <v>213</v>
      </c>
      <c r="O3859">
        <v>0</v>
      </c>
      <c r="Q3859" s="2"/>
      <c r="S3859">
        <v>0</v>
      </c>
      <c r="T3859" t="s">
        <v>900</v>
      </c>
      <c r="W3859" t="s">
        <v>214</v>
      </c>
      <c r="X3859">
        <v>0</v>
      </c>
    </row>
    <row r="3860" spans="1:24" x14ac:dyDescent="0.25">
      <c r="A3860">
        <v>5408</v>
      </c>
      <c r="B3860" t="s">
        <v>9097</v>
      </c>
      <c r="C3860" t="s">
        <v>9098</v>
      </c>
      <c r="D3860" t="s">
        <v>333</v>
      </c>
      <c r="G3860" s="2">
        <v>42005</v>
      </c>
      <c r="H3860" s="2"/>
      <c r="I3860" t="s">
        <v>226</v>
      </c>
      <c r="J3860" t="s">
        <v>211</v>
      </c>
      <c r="K3860" t="s">
        <v>3668</v>
      </c>
      <c r="L3860" t="s">
        <v>213</v>
      </c>
      <c r="O3860">
        <v>0</v>
      </c>
      <c r="Q3860" s="2"/>
      <c r="S3860">
        <v>0</v>
      </c>
      <c r="T3860" t="s">
        <v>213</v>
      </c>
      <c r="W3860" t="s">
        <v>214</v>
      </c>
      <c r="X3860">
        <v>0</v>
      </c>
    </row>
    <row r="3861" spans="1:24" x14ac:dyDescent="0.25">
      <c r="A3861">
        <v>5409</v>
      </c>
      <c r="B3861" t="s">
        <v>9099</v>
      </c>
      <c r="C3861" t="s">
        <v>9100</v>
      </c>
      <c r="D3861" t="s">
        <v>338</v>
      </c>
      <c r="G3861" s="2">
        <v>42005</v>
      </c>
      <c r="H3861" s="2"/>
      <c r="I3861" t="s">
        <v>226</v>
      </c>
      <c r="J3861" t="s">
        <v>211</v>
      </c>
      <c r="K3861" t="s">
        <v>3668</v>
      </c>
      <c r="L3861" t="s">
        <v>213</v>
      </c>
      <c r="O3861">
        <v>0</v>
      </c>
      <c r="Q3861" s="2"/>
      <c r="S3861">
        <v>0</v>
      </c>
      <c r="T3861" t="s">
        <v>900</v>
      </c>
      <c r="W3861" t="s">
        <v>214</v>
      </c>
      <c r="X3861">
        <v>0</v>
      </c>
    </row>
    <row r="3862" spans="1:24" x14ac:dyDescent="0.25">
      <c r="A3862">
        <v>5410</v>
      </c>
      <c r="B3862" t="s">
        <v>9101</v>
      </c>
      <c r="C3862" t="s">
        <v>9102</v>
      </c>
      <c r="D3862" t="s">
        <v>256</v>
      </c>
      <c r="G3862" s="2">
        <v>42005</v>
      </c>
      <c r="H3862" s="2"/>
      <c r="I3862" t="s">
        <v>226</v>
      </c>
      <c r="J3862" t="s">
        <v>211</v>
      </c>
      <c r="K3862" t="s">
        <v>3668</v>
      </c>
      <c r="L3862" t="s">
        <v>213</v>
      </c>
      <c r="O3862">
        <v>0</v>
      </c>
      <c r="Q3862" s="2"/>
      <c r="S3862">
        <v>0</v>
      </c>
      <c r="T3862" t="s">
        <v>213</v>
      </c>
      <c r="W3862" t="s">
        <v>214</v>
      </c>
      <c r="X3862">
        <v>0</v>
      </c>
    </row>
    <row r="3863" spans="1:24" x14ac:dyDescent="0.25">
      <c r="A3863">
        <v>5411</v>
      </c>
      <c r="B3863" t="s">
        <v>9103</v>
      </c>
      <c r="C3863" t="s">
        <v>9104</v>
      </c>
      <c r="D3863" t="s">
        <v>633</v>
      </c>
      <c r="G3863" s="2">
        <v>42005</v>
      </c>
      <c r="H3863" s="2"/>
      <c r="I3863" t="s">
        <v>218</v>
      </c>
      <c r="J3863" t="s">
        <v>211</v>
      </c>
      <c r="K3863" t="s">
        <v>3668</v>
      </c>
      <c r="L3863" t="s">
        <v>213</v>
      </c>
      <c r="O3863">
        <v>0</v>
      </c>
      <c r="Q3863" s="2"/>
      <c r="S3863">
        <v>0</v>
      </c>
      <c r="T3863" t="s">
        <v>213</v>
      </c>
      <c r="W3863" t="s">
        <v>214</v>
      </c>
      <c r="X3863">
        <v>0</v>
      </c>
    </row>
    <row r="3864" spans="1:24" x14ac:dyDescent="0.25">
      <c r="A3864">
        <v>5412</v>
      </c>
      <c r="B3864" t="s">
        <v>9105</v>
      </c>
      <c r="C3864" t="s">
        <v>9106</v>
      </c>
      <c r="D3864" t="s">
        <v>1707</v>
      </c>
      <c r="G3864" s="2">
        <v>42005</v>
      </c>
      <c r="H3864" s="2"/>
      <c r="I3864" t="s">
        <v>218</v>
      </c>
      <c r="J3864" t="s">
        <v>211</v>
      </c>
      <c r="K3864" t="s">
        <v>3668</v>
      </c>
      <c r="L3864" t="s">
        <v>213</v>
      </c>
      <c r="O3864">
        <v>0</v>
      </c>
      <c r="Q3864" s="2"/>
      <c r="S3864">
        <v>0</v>
      </c>
      <c r="T3864" t="s">
        <v>900</v>
      </c>
      <c r="W3864" t="s">
        <v>214</v>
      </c>
      <c r="X3864">
        <v>0</v>
      </c>
    </row>
    <row r="3865" spans="1:24" x14ac:dyDescent="0.25">
      <c r="A3865">
        <v>5413</v>
      </c>
      <c r="B3865" t="s">
        <v>9107</v>
      </c>
      <c r="C3865" t="s">
        <v>9108</v>
      </c>
      <c r="D3865" t="s">
        <v>232</v>
      </c>
      <c r="G3865" s="2">
        <v>42005</v>
      </c>
      <c r="H3865" s="2"/>
      <c r="I3865" t="s">
        <v>226</v>
      </c>
      <c r="J3865" t="s">
        <v>211</v>
      </c>
      <c r="K3865" t="s">
        <v>3712</v>
      </c>
      <c r="L3865" t="s">
        <v>213</v>
      </c>
      <c r="O3865">
        <v>0</v>
      </c>
      <c r="Q3865" s="2"/>
      <c r="S3865">
        <v>0</v>
      </c>
      <c r="T3865" t="s">
        <v>900</v>
      </c>
      <c r="W3865" t="s">
        <v>214</v>
      </c>
      <c r="X3865">
        <v>0</v>
      </c>
    </row>
    <row r="3866" spans="1:24" x14ac:dyDescent="0.25">
      <c r="A3866">
        <v>5414</v>
      </c>
      <c r="B3866" t="s">
        <v>9109</v>
      </c>
      <c r="C3866" t="s">
        <v>9110</v>
      </c>
      <c r="D3866" t="s">
        <v>333</v>
      </c>
      <c r="G3866" s="2">
        <v>42005</v>
      </c>
      <c r="H3866" s="2"/>
      <c r="I3866" t="s">
        <v>226</v>
      </c>
      <c r="J3866" t="s">
        <v>211</v>
      </c>
      <c r="K3866" t="s">
        <v>3712</v>
      </c>
      <c r="L3866" t="s">
        <v>213</v>
      </c>
      <c r="O3866">
        <v>0</v>
      </c>
      <c r="Q3866" s="2"/>
      <c r="S3866">
        <v>0</v>
      </c>
      <c r="T3866" t="s">
        <v>213</v>
      </c>
      <c r="W3866" t="s">
        <v>214</v>
      </c>
      <c r="X3866">
        <v>0</v>
      </c>
    </row>
    <row r="3867" spans="1:24" x14ac:dyDescent="0.25">
      <c r="A3867">
        <v>5415</v>
      </c>
      <c r="B3867" t="s">
        <v>9111</v>
      </c>
      <c r="C3867" t="s">
        <v>9112</v>
      </c>
      <c r="D3867" t="s">
        <v>338</v>
      </c>
      <c r="G3867" s="2">
        <v>42005</v>
      </c>
      <c r="H3867" s="2"/>
      <c r="I3867" t="s">
        <v>226</v>
      </c>
      <c r="J3867" t="s">
        <v>211</v>
      </c>
      <c r="K3867" t="s">
        <v>3712</v>
      </c>
      <c r="L3867" t="s">
        <v>213</v>
      </c>
      <c r="O3867">
        <v>0</v>
      </c>
      <c r="Q3867" s="2"/>
      <c r="S3867">
        <v>0</v>
      </c>
      <c r="T3867" t="s">
        <v>900</v>
      </c>
      <c r="W3867" t="s">
        <v>214</v>
      </c>
      <c r="X3867">
        <v>0</v>
      </c>
    </row>
    <row r="3868" spans="1:24" x14ac:dyDescent="0.25">
      <c r="A3868">
        <v>5416</v>
      </c>
      <c r="B3868" t="s">
        <v>9113</v>
      </c>
      <c r="C3868" t="s">
        <v>9114</v>
      </c>
      <c r="D3868" t="s">
        <v>256</v>
      </c>
      <c r="G3868" s="2">
        <v>42005</v>
      </c>
      <c r="H3868" s="2"/>
      <c r="I3868" t="s">
        <v>226</v>
      </c>
      <c r="J3868" t="s">
        <v>211</v>
      </c>
      <c r="K3868" t="s">
        <v>3712</v>
      </c>
      <c r="L3868" t="s">
        <v>213</v>
      </c>
      <c r="O3868">
        <v>0</v>
      </c>
      <c r="Q3868" s="2"/>
      <c r="S3868">
        <v>0</v>
      </c>
      <c r="T3868" t="s">
        <v>213</v>
      </c>
      <c r="W3868" t="s">
        <v>214</v>
      </c>
      <c r="X3868">
        <v>0</v>
      </c>
    </row>
    <row r="3869" spans="1:24" x14ac:dyDescent="0.25">
      <c r="A3869">
        <v>5417</v>
      </c>
      <c r="B3869" t="s">
        <v>9115</v>
      </c>
      <c r="C3869" t="s">
        <v>9116</v>
      </c>
      <c r="D3869" t="s">
        <v>633</v>
      </c>
      <c r="G3869" s="2">
        <v>42005</v>
      </c>
      <c r="H3869" s="2"/>
      <c r="I3869" t="s">
        <v>218</v>
      </c>
      <c r="J3869" t="s">
        <v>211</v>
      </c>
      <c r="K3869" t="s">
        <v>3712</v>
      </c>
      <c r="L3869" t="s">
        <v>213</v>
      </c>
      <c r="O3869">
        <v>0</v>
      </c>
      <c r="Q3869" s="2"/>
      <c r="S3869">
        <v>0</v>
      </c>
      <c r="T3869" t="s">
        <v>900</v>
      </c>
      <c r="W3869" t="s">
        <v>214</v>
      </c>
      <c r="X3869">
        <v>0</v>
      </c>
    </row>
    <row r="3870" spans="1:24" x14ac:dyDescent="0.25">
      <c r="A3870">
        <v>5418</v>
      </c>
      <c r="B3870" t="s">
        <v>9117</v>
      </c>
      <c r="C3870" t="s">
        <v>9118</v>
      </c>
      <c r="D3870" t="s">
        <v>1707</v>
      </c>
      <c r="G3870" s="2">
        <v>42005</v>
      </c>
      <c r="H3870" s="2"/>
      <c r="I3870" t="s">
        <v>218</v>
      </c>
      <c r="J3870" t="s">
        <v>211</v>
      </c>
      <c r="K3870" t="s">
        <v>3712</v>
      </c>
      <c r="L3870" t="s">
        <v>213</v>
      </c>
      <c r="O3870">
        <v>0</v>
      </c>
      <c r="Q3870" s="2"/>
      <c r="S3870">
        <v>0</v>
      </c>
      <c r="T3870" t="s">
        <v>213</v>
      </c>
      <c r="W3870" t="s">
        <v>214</v>
      </c>
      <c r="X3870">
        <v>0</v>
      </c>
    </row>
    <row r="3871" spans="1:24" x14ac:dyDescent="0.25">
      <c r="A3871">
        <v>5419</v>
      </c>
      <c r="B3871" t="s">
        <v>9119</v>
      </c>
      <c r="C3871" t="s">
        <v>9120</v>
      </c>
      <c r="D3871" t="s">
        <v>232</v>
      </c>
      <c r="G3871" s="2">
        <v>42005</v>
      </c>
      <c r="H3871" s="2">
        <v>42947</v>
      </c>
      <c r="I3871" t="s">
        <v>226</v>
      </c>
      <c r="J3871" t="s">
        <v>211</v>
      </c>
      <c r="K3871" t="s">
        <v>3724</v>
      </c>
      <c r="L3871" t="s">
        <v>213</v>
      </c>
      <c r="O3871">
        <v>0</v>
      </c>
      <c r="Q3871" s="2"/>
      <c r="S3871">
        <v>0</v>
      </c>
      <c r="T3871" t="s">
        <v>900</v>
      </c>
      <c r="W3871" t="s">
        <v>214</v>
      </c>
      <c r="X3871">
        <v>0</v>
      </c>
    </row>
    <row r="3872" spans="1:24" x14ac:dyDescent="0.25">
      <c r="A3872">
        <v>5420</v>
      </c>
      <c r="B3872" t="s">
        <v>9121</v>
      </c>
      <c r="C3872" t="s">
        <v>9122</v>
      </c>
      <c r="D3872" t="s">
        <v>333</v>
      </c>
      <c r="G3872" s="2">
        <v>42005</v>
      </c>
      <c r="H3872" s="2">
        <v>42947</v>
      </c>
      <c r="I3872" t="s">
        <v>226</v>
      </c>
      <c r="J3872" t="s">
        <v>211</v>
      </c>
      <c r="K3872" t="s">
        <v>3724</v>
      </c>
      <c r="L3872" t="s">
        <v>213</v>
      </c>
      <c r="O3872">
        <v>0</v>
      </c>
      <c r="Q3872" s="2"/>
      <c r="S3872">
        <v>0</v>
      </c>
      <c r="T3872" t="s">
        <v>213</v>
      </c>
      <c r="W3872" t="s">
        <v>214</v>
      </c>
      <c r="X3872">
        <v>0</v>
      </c>
    </row>
    <row r="3873" spans="1:24" x14ac:dyDescent="0.25">
      <c r="A3873">
        <v>5421</v>
      </c>
      <c r="B3873" t="s">
        <v>9123</v>
      </c>
      <c r="C3873" t="s">
        <v>9124</v>
      </c>
      <c r="D3873" t="s">
        <v>338</v>
      </c>
      <c r="G3873" s="2">
        <v>42005</v>
      </c>
      <c r="H3873" s="2">
        <v>42947</v>
      </c>
      <c r="I3873" t="s">
        <v>226</v>
      </c>
      <c r="J3873" t="s">
        <v>211</v>
      </c>
      <c r="K3873" t="s">
        <v>3724</v>
      </c>
      <c r="L3873" t="s">
        <v>213</v>
      </c>
      <c r="O3873">
        <v>0</v>
      </c>
      <c r="Q3873" s="2"/>
      <c r="S3873">
        <v>0</v>
      </c>
      <c r="T3873" t="s">
        <v>900</v>
      </c>
      <c r="W3873" t="s">
        <v>214</v>
      </c>
      <c r="X3873">
        <v>0</v>
      </c>
    </row>
    <row r="3874" spans="1:24" x14ac:dyDescent="0.25">
      <c r="A3874">
        <v>5422</v>
      </c>
      <c r="B3874" t="s">
        <v>9125</v>
      </c>
      <c r="C3874" t="s">
        <v>9126</v>
      </c>
      <c r="D3874" t="s">
        <v>256</v>
      </c>
      <c r="G3874" s="2">
        <v>42005</v>
      </c>
      <c r="H3874" s="2">
        <v>42947</v>
      </c>
      <c r="I3874" t="s">
        <v>226</v>
      </c>
      <c r="J3874" t="s">
        <v>211</v>
      </c>
      <c r="K3874" t="s">
        <v>3724</v>
      </c>
      <c r="L3874" t="s">
        <v>213</v>
      </c>
      <c r="O3874">
        <v>0</v>
      </c>
      <c r="Q3874" s="2"/>
      <c r="S3874">
        <v>0</v>
      </c>
      <c r="T3874" t="s">
        <v>213</v>
      </c>
      <c r="W3874" t="s">
        <v>214</v>
      </c>
      <c r="X3874">
        <v>0</v>
      </c>
    </row>
    <row r="3875" spans="1:24" x14ac:dyDescent="0.25">
      <c r="A3875">
        <v>5423</v>
      </c>
      <c r="B3875" t="s">
        <v>9127</v>
      </c>
      <c r="C3875" t="s">
        <v>9128</v>
      </c>
      <c r="D3875" t="s">
        <v>633</v>
      </c>
      <c r="G3875" s="2">
        <v>42005</v>
      </c>
      <c r="H3875" s="2">
        <v>42947</v>
      </c>
      <c r="I3875" t="s">
        <v>218</v>
      </c>
      <c r="J3875" t="s">
        <v>211</v>
      </c>
      <c r="K3875" t="s">
        <v>3724</v>
      </c>
      <c r="L3875" t="s">
        <v>213</v>
      </c>
      <c r="O3875">
        <v>0</v>
      </c>
      <c r="Q3875" s="2"/>
      <c r="S3875">
        <v>0</v>
      </c>
      <c r="T3875" t="s">
        <v>213</v>
      </c>
      <c r="W3875" t="s">
        <v>214</v>
      </c>
      <c r="X3875">
        <v>0</v>
      </c>
    </row>
    <row r="3876" spans="1:24" x14ac:dyDescent="0.25">
      <c r="A3876">
        <v>5424</v>
      </c>
      <c r="B3876" t="s">
        <v>9129</v>
      </c>
      <c r="C3876" t="s">
        <v>9130</v>
      </c>
      <c r="D3876" t="s">
        <v>1707</v>
      </c>
      <c r="G3876" s="2">
        <v>42005</v>
      </c>
      <c r="H3876" s="2">
        <v>42947</v>
      </c>
      <c r="I3876" t="s">
        <v>218</v>
      </c>
      <c r="J3876" t="s">
        <v>211</v>
      </c>
      <c r="K3876" t="s">
        <v>3724</v>
      </c>
      <c r="L3876" t="s">
        <v>213</v>
      </c>
      <c r="O3876">
        <v>0</v>
      </c>
      <c r="Q3876" s="2"/>
      <c r="S3876">
        <v>0</v>
      </c>
      <c r="T3876" t="s">
        <v>900</v>
      </c>
      <c r="W3876" t="s">
        <v>214</v>
      </c>
      <c r="X3876">
        <v>0</v>
      </c>
    </row>
    <row r="3877" spans="1:24" x14ac:dyDescent="0.25">
      <c r="A3877">
        <v>5425</v>
      </c>
      <c r="B3877" t="s">
        <v>9131</v>
      </c>
      <c r="C3877" t="s">
        <v>9132</v>
      </c>
      <c r="D3877" t="s">
        <v>232</v>
      </c>
      <c r="G3877" s="2">
        <v>37712</v>
      </c>
      <c r="H3877" s="2"/>
      <c r="I3877" t="s">
        <v>226</v>
      </c>
      <c r="J3877" t="s">
        <v>211</v>
      </c>
      <c r="K3877" t="s">
        <v>2136</v>
      </c>
      <c r="L3877" t="s">
        <v>213</v>
      </c>
      <c r="O3877">
        <v>0</v>
      </c>
      <c r="Q3877" s="2"/>
      <c r="S3877">
        <v>0</v>
      </c>
      <c r="T3877" t="s">
        <v>213</v>
      </c>
      <c r="W3877" t="s">
        <v>214</v>
      </c>
      <c r="X3877">
        <v>0</v>
      </c>
    </row>
    <row r="3878" spans="1:24" x14ac:dyDescent="0.25">
      <c r="A3878">
        <v>5426</v>
      </c>
      <c r="B3878" t="s">
        <v>9133</v>
      </c>
      <c r="C3878" t="s">
        <v>9134</v>
      </c>
      <c r="D3878" t="s">
        <v>333</v>
      </c>
      <c r="G3878" s="2">
        <v>38018</v>
      </c>
      <c r="H3878" s="2"/>
      <c r="I3878" t="s">
        <v>226</v>
      </c>
      <c r="J3878" t="s">
        <v>211</v>
      </c>
      <c r="K3878" t="s">
        <v>2136</v>
      </c>
      <c r="L3878" t="s">
        <v>213</v>
      </c>
      <c r="O3878">
        <v>0</v>
      </c>
      <c r="Q3878" s="2"/>
      <c r="S3878">
        <v>0</v>
      </c>
      <c r="T3878" t="s">
        <v>213</v>
      </c>
      <c r="W3878" t="s">
        <v>214</v>
      </c>
      <c r="X3878">
        <v>0</v>
      </c>
    </row>
    <row r="3879" spans="1:24" x14ac:dyDescent="0.25">
      <c r="A3879">
        <v>5427</v>
      </c>
      <c r="B3879" t="s">
        <v>9135</v>
      </c>
      <c r="C3879" t="s">
        <v>9136</v>
      </c>
      <c r="D3879" t="s">
        <v>338</v>
      </c>
      <c r="G3879" s="2">
        <v>37712</v>
      </c>
      <c r="H3879" s="2"/>
      <c r="I3879" t="s">
        <v>226</v>
      </c>
      <c r="J3879" t="s">
        <v>211</v>
      </c>
      <c r="K3879" t="s">
        <v>2136</v>
      </c>
      <c r="L3879" t="s">
        <v>213</v>
      </c>
      <c r="O3879">
        <v>0</v>
      </c>
      <c r="Q3879" s="2"/>
      <c r="S3879">
        <v>0</v>
      </c>
      <c r="T3879" t="s">
        <v>213</v>
      </c>
      <c r="W3879" t="s">
        <v>214</v>
      </c>
      <c r="X3879">
        <v>0</v>
      </c>
    </row>
    <row r="3880" spans="1:24" x14ac:dyDescent="0.25">
      <c r="A3880">
        <v>5428</v>
      </c>
      <c r="B3880" t="s">
        <v>2145</v>
      </c>
      <c r="C3880" t="s">
        <v>2146</v>
      </c>
      <c r="D3880" t="s">
        <v>256</v>
      </c>
      <c r="G3880" s="2">
        <v>42005</v>
      </c>
      <c r="H3880" s="2"/>
      <c r="I3880" t="s">
        <v>226</v>
      </c>
      <c r="J3880" t="s">
        <v>211</v>
      </c>
      <c r="K3880" t="s">
        <v>2136</v>
      </c>
      <c r="L3880" t="s">
        <v>900</v>
      </c>
      <c r="O3880">
        <v>0</v>
      </c>
      <c r="Q3880" s="2"/>
      <c r="S3880">
        <v>0</v>
      </c>
      <c r="T3880" t="s">
        <v>213</v>
      </c>
      <c r="W3880" t="s">
        <v>214</v>
      </c>
      <c r="X3880">
        <v>0</v>
      </c>
    </row>
    <row r="3881" spans="1:24" x14ac:dyDescent="0.25">
      <c r="A3881">
        <v>5429</v>
      </c>
      <c r="B3881" t="s">
        <v>9137</v>
      </c>
      <c r="C3881" t="s">
        <v>9138</v>
      </c>
      <c r="D3881" t="s">
        <v>633</v>
      </c>
      <c r="G3881" s="2">
        <v>37712</v>
      </c>
      <c r="H3881" s="2"/>
      <c r="I3881" t="s">
        <v>218</v>
      </c>
      <c r="J3881" t="s">
        <v>211</v>
      </c>
      <c r="K3881" t="s">
        <v>2136</v>
      </c>
      <c r="L3881" t="s">
        <v>213</v>
      </c>
      <c r="O3881">
        <v>0</v>
      </c>
      <c r="Q3881" s="2"/>
      <c r="S3881">
        <v>0</v>
      </c>
      <c r="T3881" t="s">
        <v>900</v>
      </c>
      <c r="W3881" t="s">
        <v>214</v>
      </c>
      <c r="X3881">
        <v>0</v>
      </c>
    </row>
    <row r="3882" spans="1:24" x14ac:dyDescent="0.25">
      <c r="A3882">
        <v>5430</v>
      </c>
      <c r="B3882" t="s">
        <v>9139</v>
      </c>
      <c r="C3882" t="s">
        <v>9140</v>
      </c>
      <c r="D3882" t="s">
        <v>1707</v>
      </c>
      <c r="G3882" s="2">
        <v>42005</v>
      </c>
      <c r="H3882" s="2"/>
      <c r="I3882" t="s">
        <v>218</v>
      </c>
      <c r="J3882" t="s">
        <v>211</v>
      </c>
      <c r="K3882" t="s">
        <v>2136</v>
      </c>
      <c r="L3882" t="s">
        <v>213</v>
      </c>
      <c r="O3882">
        <v>0</v>
      </c>
      <c r="Q3882" s="2"/>
      <c r="S3882">
        <v>0</v>
      </c>
      <c r="T3882" t="s">
        <v>900</v>
      </c>
      <c r="W3882" t="s">
        <v>214</v>
      </c>
      <c r="X3882">
        <v>0</v>
      </c>
    </row>
    <row r="3883" spans="1:24" x14ac:dyDescent="0.25">
      <c r="A3883">
        <v>5431</v>
      </c>
      <c r="B3883" t="s">
        <v>9141</v>
      </c>
      <c r="C3883" t="s">
        <v>9142</v>
      </c>
      <c r="D3883" t="s">
        <v>232</v>
      </c>
      <c r="G3883" s="2">
        <v>42005</v>
      </c>
      <c r="H3883" s="2">
        <v>43890</v>
      </c>
      <c r="I3883" t="s">
        <v>226</v>
      </c>
      <c r="J3883" t="s">
        <v>211</v>
      </c>
      <c r="K3883" t="s">
        <v>3730</v>
      </c>
      <c r="L3883" t="s">
        <v>213</v>
      </c>
      <c r="O3883">
        <v>0</v>
      </c>
      <c r="Q3883" s="2"/>
      <c r="S3883">
        <v>0</v>
      </c>
      <c r="T3883" t="s">
        <v>213</v>
      </c>
      <c r="W3883" t="s">
        <v>214</v>
      </c>
      <c r="X3883">
        <v>0</v>
      </c>
    </row>
    <row r="3884" spans="1:24" x14ac:dyDescent="0.25">
      <c r="A3884">
        <v>5432</v>
      </c>
      <c r="B3884" t="s">
        <v>9143</v>
      </c>
      <c r="C3884" t="s">
        <v>9144</v>
      </c>
      <c r="D3884" t="s">
        <v>333</v>
      </c>
      <c r="G3884" s="2">
        <v>42005</v>
      </c>
      <c r="H3884" s="2">
        <v>43951</v>
      </c>
      <c r="I3884" t="s">
        <v>226</v>
      </c>
      <c r="J3884" t="s">
        <v>211</v>
      </c>
      <c r="K3884" t="s">
        <v>3730</v>
      </c>
      <c r="L3884" t="s">
        <v>213</v>
      </c>
      <c r="O3884">
        <v>0</v>
      </c>
      <c r="Q3884" s="2"/>
      <c r="S3884">
        <v>0</v>
      </c>
      <c r="T3884" t="s">
        <v>213</v>
      </c>
      <c r="W3884" t="s">
        <v>214</v>
      </c>
      <c r="X3884">
        <v>0</v>
      </c>
    </row>
    <row r="3885" spans="1:24" x14ac:dyDescent="0.25">
      <c r="A3885">
        <v>5433</v>
      </c>
      <c r="B3885" t="s">
        <v>9145</v>
      </c>
      <c r="C3885" t="s">
        <v>9146</v>
      </c>
      <c r="D3885" t="s">
        <v>338</v>
      </c>
      <c r="G3885" s="2">
        <v>42005</v>
      </c>
      <c r="H3885" s="2">
        <v>44651</v>
      </c>
      <c r="I3885" t="s">
        <v>226</v>
      </c>
      <c r="J3885" t="s">
        <v>211</v>
      </c>
      <c r="K3885" t="s">
        <v>3730</v>
      </c>
      <c r="L3885" t="s">
        <v>213</v>
      </c>
      <c r="O3885">
        <v>0</v>
      </c>
      <c r="Q3885" s="2"/>
      <c r="S3885">
        <v>0</v>
      </c>
      <c r="T3885" t="s">
        <v>900</v>
      </c>
      <c r="W3885" t="s">
        <v>214</v>
      </c>
      <c r="X3885">
        <v>0</v>
      </c>
    </row>
    <row r="3886" spans="1:24" x14ac:dyDescent="0.25">
      <c r="A3886">
        <v>5434</v>
      </c>
      <c r="B3886" t="s">
        <v>9147</v>
      </c>
      <c r="C3886" t="s">
        <v>9148</v>
      </c>
      <c r="D3886" t="s">
        <v>256</v>
      </c>
      <c r="G3886" s="2">
        <v>42005</v>
      </c>
      <c r="H3886" s="2">
        <v>44651</v>
      </c>
      <c r="I3886" t="s">
        <v>226</v>
      </c>
      <c r="J3886" t="s">
        <v>211</v>
      </c>
      <c r="K3886" t="s">
        <v>3730</v>
      </c>
      <c r="L3886" t="s">
        <v>213</v>
      </c>
      <c r="O3886">
        <v>0</v>
      </c>
      <c r="Q3886" s="2"/>
      <c r="S3886">
        <v>0</v>
      </c>
      <c r="T3886" t="s">
        <v>213</v>
      </c>
      <c r="W3886" t="s">
        <v>214</v>
      </c>
      <c r="X3886">
        <v>0</v>
      </c>
    </row>
    <row r="3887" spans="1:24" x14ac:dyDescent="0.25">
      <c r="A3887">
        <v>5435</v>
      </c>
      <c r="B3887" t="s">
        <v>9149</v>
      </c>
      <c r="C3887" t="s">
        <v>9150</v>
      </c>
      <c r="D3887" t="s">
        <v>633</v>
      </c>
      <c r="G3887" s="2">
        <v>42005</v>
      </c>
      <c r="H3887" s="2">
        <v>44651</v>
      </c>
      <c r="I3887" t="s">
        <v>218</v>
      </c>
      <c r="J3887" t="s">
        <v>211</v>
      </c>
      <c r="K3887" t="s">
        <v>3730</v>
      </c>
      <c r="L3887" t="s">
        <v>213</v>
      </c>
      <c r="O3887">
        <v>0</v>
      </c>
      <c r="Q3887" s="2"/>
      <c r="S3887">
        <v>0</v>
      </c>
      <c r="T3887" t="s">
        <v>900</v>
      </c>
      <c r="W3887" t="s">
        <v>214</v>
      </c>
      <c r="X3887">
        <v>0</v>
      </c>
    </row>
    <row r="3888" spans="1:24" x14ac:dyDescent="0.25">
      <c r="A3888">
        <v>5436</v>
      </c>
      <c r="B3888" t="s">
        <v>9151</v>
      </c>
      <c r="C3888" t="s">
        <v>9152</v>
      </c>
      <c r="D3888" t="s">
        <v>1707</v>
      </c>
      <c r="G3888" s="2">
        <v>42005</v>
      </c>
      <c r="H3888" s="2">
        <v>44651</v>
      </c>
      <c r="I3888" t="s">
        <v>218</v>
      </c>
      <c r="J3888" t="s">
        <v>211</v>
      </c>
      <c r="K3888" t="s">
        <v>3730</v>
      </c>
      <c r="L3888" t="s">
        <v>213</v>
      </c>
      <c r="O3888">
        <v>0</v>
      </c>
      <c r="Q3888" s="2"/>
      <c r="S3888">
        <v>0</v>
      </c>
      <c r="T3888" t="s">
        <v>900</v>
      </c>
      <c r="W3888" t="s">
        <v>214</v>
      </c>
      <c r="X3888">
        <v>0</v>
      </c>
    </row>
    <row r="3889" spans="1:24" x14ac:dyDescent="0.25">
      <c r="A3889">
        <v>5437</v>
      </c>
      <c r="B3889" t="s">
        <v>9153</v>
      </c>
      <c r="C3889" t="s">
        <v>9154</v>
      </c>
      <c r="D3889" t="s">
        <v>232</v>
      </c>
      <c r="G3889" s="2">
        <v>42005</v>
      </c>
      <c r="H3889" s="2"/>
      <c r="I3889" t="s">
        <v>226</v>
      </c>
      <c r="J3889" t="s">
        <v>211</v>
      </c>
      <c r="K3889" t="s">
        <v>3736</v>
      </c>
      <c r="L3889" t="s">
        <v>213</v>
      </c>
      <c r="O3889">
        <v>0</v>
      </c>
      <c r="Q3889" s="2"/>
      <c r="S3889">
        <v>0</v>
      </c>
      <c r="T3889" t="s">
        <v>213</v>
      </c>
      <c r="W3889" t="s">
        <v>214</v>
      </c>
      <c r="X3889">
        <v>0</v>
      </c>
    </row>
    <row r="3890" spans="1:24" x14ac:dyDescent="0.25">
      <c r="A3890">
        <v>5438</v>
      </c>
      <c r="B3890" t="s">
        <v>9155</v>
      </c>
      <c r="C3890" t="s">
        <v>9156</v>
      </c>
      <c r="D3890" t="s">
        <v>333</v>
      </c>
      <c r="G3890" s="2">
        <v>42005</v>
      </c>
      <c r="H3890" s="2"/>
      <c r="I3890" t="s">
        <v>226</v>
      </c>
      <c r="J3890" t="s">
        <v>211</v>
      </c>
      <c r="K3890" t="s">
        <v>3736</v>
      </c>
      <c r="L3890" t="s">
        <v>213</v>
      </c>
      <c r="O3890">
        <v>0</v>
      </c>
      <c r="Q3890" s="2"/>
      <c r="S3890">
        <v>0</v>
      </c>
      <c r="T3890" t="s">
        <v>900</v>
      </c>
      <c r="W3890" t="s">
        <v>214</v>
      </c>
      <c r="X3890">
        <v>0</v>
      </c>
    </row>
    <row r="3891" spans="1:24" x14ac:dyDescent="0.25">
      <c r="A3891">
        <v>5439</v>
      </c>
      <c r="B3891" t="s">
        <v>9157</v>
      </c>
      <c r="C3891" t="s">
        <v>9158</v>
      </c>
      <c r="D3891" t="s">
        <v>338</v>
      </c>
      <c r="G3891" s="2">
        <v>42005</v>
      </c>
      <c r="H3891" s="2"/>
      <c r="I3891" t="s">
        <v>226</v>
      </c>
      <c r="J3891" t="s">
        <v>211</v>
      </c>
      <c r="K3891" t="s">
        <v>3736</v>
      </c>
      <c r="L3891" t="s">
        <v>213</v>
      </c>
      <c r="O3891">
        <v>0</v>
      </c>
      <c r="Q3891" s="2"/>
      <c r="S3891">
        <v>0</v>
      </c>
      <c r="T3891" t="s">
        <v>900</v>
      </c>
      <c r="W3891" t="s">
        <v>214</v>
      </c>
      <c r="X3891">
        <v>0</v>
      </c>
    </row>
    <row r="3892" spans="1:24" x14ac:dyDescent="0.25">
      <c r="A3892">
        <v>5440</v>
      </c>
      <c r="B3892" t="s">
        <v>9159</v>
      </c>
      <c r="C3892" t="s">
        <v>9160</v>
      </c>
      <c r="D3892" t="s">
        <v>256</v>
      </c>
      <c r="G3892" s="2">
        <v>42005</v>
      </c>
      <c r="H3892" s="2"/>
      <c r="I3892" t="s">
        <v>226</v>
      </c>
      <c r="J3892" t="s">
        <v>211</v>
      </c>
      <c r="K3892" t="s">
        <v>3736</v>
      </c>
      <c r="L3892" t="s">
        <v>213</v>
      </c>
      <c r="O3892">
        <v>0</v>
      </c>
      <c r="Q3892" s="2"/>
      <c r="S3892">
        <v>0</v>
      </c>
      <c r="T3892" t="s">
        <v>213</v>
      </c>
      <c r="W3892" t="s">
        <v>214</v>
      </c>
      <c r="X3892">
        <v>0</v>
      </c>
    </row>
    <row r="3893" spans="1:24" x14ac:dyDescent="0.25">
      <c r="A3893">
        <v>5441</v>
      </c>
      <c r="B3893" t="s">
        <v>9161</v>
      </c>
      <c r="C3893" t="s">
        <v>9162</v>
      </c>
      <c r="D3893" t="s">
        <v>633</v>
      </c>
      <c r="G3893" s="2">
        <v>42005</v>
      </c>
      <c r="H3893" s="2"/>
      <c r="I3893" t="s">
        <v>218</v>
      </c>
      <c r="J3893" t="s">
        <v>211</v>
      </c>
      <c r="K3893" t="s">
        <v>3736</v>
      </c>
      <c r="L3893" t="s">
        <v>213</v>
      </c>
      <c r="O3893">
        <v>0</v>
      </c>
      <c r="Q3893" s="2"/>
      <c r="S3893">
        <v>0</v>
      </c>
      <c r="T3893" t="s">
        <v>900</v>
      </c>
      <c r="W3893" t="s">
        <v>214</v>
      </c>
      <c r="X3893">
        <v>0</v>
      </c>
    </row>
    <row r="3894" spans="1:24" x14ac:dyDescent="0.25">
      <c r="A3894">
        <v>5027</v>
      </c>
      <c r="B3894" t="s">
        <v>9163</v>
      </c>
      <c r="C3894" t="s">
        <v>9164</v>
      </c>
      <c r="D3894" t="s">
        <v>245</v>
      </c>
      <c r="G3894" s="2">
        <v>42005</v>
      </c>
      <c r="H3894" s="2"/>
      <c r="I3894" t="s">
        <v>226</v>
      </c>
      <c r="J3894" t="s">
        <v>211</v>
      </c>
      <c r="K3894" t="s">
        <v>9165</v>
      </c>
      <c r="L3894" t="s">
        <v>213</v>
      </c>
      <c r="O3894">
        <v>1044</v>
      </c>
      <c r="Q3894" s="2"/>
      <c r="S3894">
        <v>0</v>
      </c>
      <c r="T3894" t="s">
        <v>213</v>
      </c>
      <c r="W3894" t="s">
        <v>214</v>
      </c>
      <c r="X3894">
        <v>0</v>
      </c>
    </row>
    <row r="3895" spans="1:24" x14ac:dyDescent="0.25">
      <c r="A3895">
        <v>5028</v>
      </c>
      <c r="B3895" t="s">
        <v>9166</v>
      </c>
      <c r="C3895" t="s">
        <v>9167</v>
      </c>
      <c r="D3895" t="s">
        <v>245</v>
      </c>
      <c r="G3895" s="2">
        <v>42005</v>
      </c>
      <c r="H3895" s="2"/>
      <c r="I3895" t="s">
        <v>226</v>
      </c>
      <c r="J3895" t="s">
        <v>211</v>
      </c>
      <c r="K3895" t="s">
        <v>9168</v>
      </c>
      <c r="L3895" t="s">
        <v>213</v>
      </c>
      <c r="O3895">
        <v>2915</v>
      </c>
      <c r="Q3895" s="2"/>
      <c r="S3895">
        <v>0</v>
      </c>
      <c r="T3895" t="s">
        <v>213</v>
      </c>
      <c r="W3895" t="s">
        <v>214</v>
      </c>
      <c r="X3895">
        <v>0</v>
      </c>
    </row>
    <row r="3896" spans="1:24" x14ac:dyDescent="0.25">
      <c r="A3896">
        <v>5029</v>
      </c>
      <c r="B3896" t="s">
        <v>9169</v>
      </c>
      <c r="C3896" t="s">
        <v>9170</v>
      </c>
      <c r="D3896" t="s">
        <v>245</v>
      </c>
      <c r="G3896" s="2">
        <v>42005</v>
      </c>
      <c r="H3896" s="2">
        <v>44500</v>
      </c>
      <c r="I3896" t="s">
        <v>226</v>
      </c>
      <c r="J3896" t="s">
        <v>211</v>
      </c>
      <c r="K3896" t="s">
        <v>9171</v>
      </c>
      <c r="L3896" t="s">
        <v>213</v>
      </c>
      <c r="O3896">
        <v>36</v>
      </c>
      <c r="Q3896" s="2"/>
      <c r="S3896">
        <v>0</v>
      </c>
      <c r="T3896" t="s">
        <v>213</v>
      </c>
      <c r="W3896" t="s">
        <v>214</v>
      </c>
      <c r="X3896">
        <v>0</v>
      </c>
    </row>
    <row r="3897" spans="1:24" x14ac:dyDescent="0.25">
      <c r="A3897">
        <v>5030</v>
      </c>
      <c r="B3897" t="s">
        <v>9172</v>
      </c>
      <c r="C3897" t="s">
        <v>9173</v>
      </c>
      <c r="D3897" t="s">
        <v>245</v>
      </c>
      <c r="G3897" s="2">
        <v>42005</v>
      </c>
      <c r="H3897" s="2">
        <v>44408</v>
      </c>
      <c r="I3897" t="s">
        <v>226</v>
      </c>
      <c r="J3897" t="s">
        <v>211</v>
      </c>
      <c r="K3897" t="s">
        <v>9174</v>
      </c>
      <c r="L3897" t="s">
        <v>213</v>
      </c>
      <c r="O3897">
        <v>3593</v>
      </c>
      <c r="Q3897" s="2"/>
      <c r="S3897">
        <v>0</v>
      </c>
      <c r="T3897" t="s">
        <v>213</v>
      </c>
      <c r="W3897" t="s">
        <v>214</v>
      </c>
      <c r="X3897">
        <v>0</v>
      </c>
    </row>
    <row r="3898" spans="1:24" x14ac:dyDescent="0.25">
      <c r="A3898">
        <v>5031</v>
      </c>
      <c r="B3898" t="s">
        <v>9175</v>
      </c>
      <c r="C3898" t="s">
        <v>14965</v>
      </c>
      <c r="D3898" t="s">
        <v>389</v>
      </c>
      <c r="E3898" t="s">
        <v>14966</v>
      </c>
      <c r="F3898" t="s">
        <v>9176</v>
      </c>
      <c r="G3898" s="2">
        <v>42005</v>
      </c>
      <c r="H3898" s="2">
        <v>44408</v>
      </c>
      <c r="I3898" t="s">
        <v>226</v>
      </c>
      <c r="J3898" t="s">
        <v>211</v>
      </c>
      <c r="K3898" t="s">
        <v>2067</v>
      </c>
      <c r="L3898" t="s">
        <v>213</v>
      </c>
      <c r="M3898" t="s">
        <v>14967</v>
      </c>
      <c r="O3898">
        <v>0</v>
      </c>
      <c r="Q3898" s="2"/>
      <c r="R3898" t="s">
        <v>14968</v>
      </c>
      <c r="S3898">
        <v>0</v>
      </c>
      <c r="T3898" t="s">
        <v>213</v>
      </c>
      <c r="W3898" t="s">
        <v>214</v>
      </c>
      <c r="X3898">
        <v>0</v>
      </c>
    </row>
    <row r="3899" spans="1:24" x14ac:dyDescent="0.25">
      <c r="A3899">
        <v>5032</v>
      </c>
      <c r="B3899" t="s">
        <v>9177</v>
      </c>
      <c r="C3899" t="s">
        <v>9178</v>
      </c>
      <c r="D3899" t="s">
        <v>245</v>
      </c>
      <c r="F3899" t="s">
        <v>9179</v>
      </c>
      <c r="G3899" s="2">
        <v>42005</v>
      </c>
      <c r="H3899" s="2">
        <v>44408</v>
      </c>
      <c r="I3899" t="s">
        <v>226</v>
      </c>
      <c r="J3899" t="s">
        <v>211</v>
      </c>
      <c r="K3899" t="s">
        <v>9180</v>
      </c>
      <c r="L3899" t="s">
        <v>213</v>
      </c>
      <c r="O3899">
        <v>5031</v>
      </c>
      <c r="Q3899" s="2"/>
      <c r="S3899">
        <v>0</v>
      </c>
      <c r="T3899" t="s">
        <v>213</v>
      </c>
      <c r="W3899" t="s">
        <v>214</v>
      </c>
      <c r="X3899">
        <v>0</v>
      </c>
    </row>
    <row r="3900" spans="1:24" x14ac:dyDescent="0.25">
      <c r="A3900">
        <v>5114</v>
      </c>
      <c r="B3900" t="s">
        <v>9181</v>
      </c>
      <c r="C3900" t="s">
        <v>9182</v>
      </c>
      <c r="D3900" t="s">
        <v>210</v>
      </c>
      <c r="G3900" s="2">
        <v>42388</v>
      </c>
      <c r="H3900" s="2">
        <v>42736</v>
      </c>
      <c r="J3900" t="s">
        <v>211</v>
      </c>
      <c r="K3900" t="s">
        <v>9183</v>
      </c>
      <c r="L3900" t="s">
        <v>213</v>
      </c>
      <c r="O3900">
        <v>0</v>
      </c>
      <c r="Q3900" s="2"/>
      <c r="S3900">
        <v>0</v>
      </c>
      <c r="T3900" t="s">
        <v>213</v>
      </c>
      <c r="W3900" t="s">
        <v>214</v>
      </c>
      <c r="X3900">
        <v>0</v>
      </c>
    </row>
    <row r="3901" spans="1:24" x14ac:dyDescent="0.25">
      <c r="A3901">
        <v>5115</v>
      </c>
      <c r="B3901" t="s">
        <v>9184</v>
      </c>
      <c r="C3901" t="s">
        <v>9185</v>
      </c>
      <c r="D3901" t="s">
        <v>251</v>
      </c>
      <c r="G3901" s="2">
        <v>42388</v>
      </c>
      <c r="H3901" s="2">
        <v>42736</v>
      </c>
      <c r="I3901" t="s">
        <v>226</v>
      </c>
      <c r="J3901" t="s">
        <v>211</v>
      </c>
      <c r="K3901" t="s">
        <v>9183</v>
      </c>
      <c r="L3901" t="s">
        <v>213</v>
      </c>
      <c r="O3901">
        <v>0</v>
      </c>
      <c r="Q3901" s="2"/>
      <c r="S3901">
        <v>0</v>
      </c>
      <c r="T3901" t="s">
        <v>213</v>
      </c>
      <c r="W3901" t="s">
        <v>214</v>
      </c>
      <c r="X3901">
        <v>0</v>
      </c>
    </row>
    <row r="3902" spans="1:24" x14ac:dyDescent="0.25">
      <c r="A3902">
        <v>5116</v>
      </c>
      <c r="B3902" t="s">
        <v>9186</v>
      </c>
      <c r="C3902" t="s">
        <v>9187</v>
      </c>
      <c r="D3902" t="s">
        <v>248</v>
      </c>
      <c r="G3902" s="2">
        <v>42388</v>
      </c>
      <c r="H3902" s="2">
        <v>42736</v>
      </c>
      <c r="I3902" t="s">
        <v>226</v>
      </c>
      <c r="J3902" t="s">
        <v>211</v>
      </c>
      <c r="K3902" t="s">
        <v>9183</v>
      </c>
      <c r="L3902" t="s">
        <v>213</v>
      </c>
      <c r="O3902">
        <v>0</v>
      </c>
      <c r="Q3902" s="2"/>
      <c r="S3902">
        <v>0</v>
      </c>
      <c r="T3902" t="s">
        <v>213</v>
      </c>
      <c r="W3902" t="s">
        <v>214</v>
      </c>
      <c r="X3902">
        <v>0</v>
      </c>
    </row>
    <row r="3903" spans="1:24" x14ac:dyDescent="0.25">
      <c r="A3903">
        <v>5117</v>
      </c>
      <c r="B3903" t="s">
        <v>9188</v>
      </c>
      <c r="C3903" t="s">
        <v>9189</v>
      </c>
      <c r="D3903" t="s">
        <v>256</v>
      </c>
      <c r="G3903" s="2">
        <v>42388</v>
      </c>
      <c r="H3903" s="2">
        <v>42736</v>
      </c>
      <c r="I3903" t="s">
        <v>226</v>
      </c>
      <c r="J3903" t="s">
        <v>211</v>
      </c>
      <c r="K3903" t="s">
        <v>9183</v>
      </c>
      <c r="L3903" t="s">
        <v>213</v>
      </c>
      <c r="O3903">
        <v>0</v>
      </c>
      <c r="Q3903" s="2"/>
      <c r="S3903">
        <v>0</v>
      </c>
      <c r="T3903" t="s">
        <v>213</v>
      </c>
      <c r="W3903" t="s">
        <v>214</v>
      </c>
      <c r="X3903">
        <v>0</v>
      </c>
    </row>
    <row r="3904" spans="1:24" x14ac:dyDescent="0.25">
      <c r="A3904">
        <v>5118</v>
      </c>
      <c r="B3904" t="s">
        <v>9190</v>
      </c>
      <c r="C3904" t="s">
        <v>9191</v>
      </c>
      <c r="D3904" t="s">
        <v>241</v>
      </c>
      <c r="G3904" s="2">
        <v>42388</v>
      </c>
      <c r="H3904" s="2">
        <v>42736</v>
      </c>
      <c r="I3904" t="s">
        <v>226</v>
      </c>
      <c r="J3904" t="s">
        <v>211</v>
      </c>
      <c r="K3904" t="s">
        <v>9183</v>
      </c>
      <c r="L3904" t="s">
        <v>213</v>
      </c>
      <c r="O3904">
        <v>0</v>
      </c>
      <c r="Q3904" s="2"/>
      <c r="S3904">
        <v>0</v>
      </c>
      <c r="T3904" t="s">
        <v>213</v>
      </c>
      <c r="W3904" t="s">
        <v>214</v>
      </c>
      <c r="X3904">
        <v>0</v>
      </c>
    </row>
    <row r="3905" spans="1:24" x14ac:dyDescent="0.25">
      <c r="A3905">
        <v>5119</v>
      </c>
      <c r="B3905" t="s">
        <v>9192</v>
      </c>
      <c r="C3905" t="s">
        <v>9193</v>
      </c>
      <c r="D3905" t="s">
        <v>245</v>
      </c>
      <c r="G3905" s="2">
        <v>42388</v>
      </c>
      <c r="H3905" s="2">
        <v>42736</v>
      </c>
      <c r="I3905" t="s">
        <v>226</v>
      </c>
      <c r="J3905" t="s">
        <v>211</v>
      </c>
      <c r="K3905" t="s">
        <v>9183</v>
      </c>
      <c r="L3905" t="s">
        <v>213</v>
      </c>
      <c r="O3905">
        <v>2599</v>
      </c>
      <c r="Q3905" s="2"/>
      <c r="S3905">
        <v>0</v>
      </c>
      <c r="T3905" t="s">
        <v>213</v>
      </c>
      <c r="W3905" t="s">
        <v>214</v>
      </c>
      <c r="X3905">
        <v>0</v>
      </c>
    </row>
    <row r="3906" spans="1:24" x14ac:dyDescent="0.25">
      <c r="A3906">
        <v>5144</v>
      </c>
      <c r="B3906" t="s">
        <v>3497</v>
      </c>
      <c r="C3906" t="s">
        <v>9194</v>
      </c>
      <c r="D3906" t="s">
        <v>720</v>
      </c>
      <c r="G3906" s="2">
        <v>37085</v>
      </c>
      <c r="H3906" s="2"/>
      <c r="I3906" t="s">
        <v>226</v>
      </c>
      <c r="J3906" t="s">
        <v>211</v>
      </c>
      <c r="K3906" t="s">
        <v>2136</v>
      </c>
      <c r="L3906" t="s">
        <v>900</v>
      </c>
      <c r="O3906">
        <v>1460</v>
      </c>
      <c r="Q3906" s="2"/>
      <c r="S3906">
        <v>0</v>
      </c>
      <c r="T3906" t="s">
        <v>213</v>
      </c>
      <c r="W3906" t="s">
        <v>214</v>
      </c>
      <c r="X3906">
        <v>0</v>
      </c>
    </row>
    <row r="3907" spans="1:24" x14ac:dyDescent="0.25">
      <c r="A3907">
        <v>5149</v>
      </c>
      <c r="B3907" t="s">
        <v>9195</v>
      </c>
      <c r="C3907" t="s">
        <v>9196</v>
      </c>
      <c r="D3907" t="s">
        <v>389</v>
      </c>
      <c r="F3907" t="s">
        <v>9197</v>
      </c>
      <c r="G3907" s="2">
        <v>38015</v>
      </c>
      <c r="H3907" s="2"/>
      <c r="I3907" t="s">
        <v>226</v>
      </c>
      <c r="J3907" t="s">
        <v>211</v>
      </c>
      <c r="K3907" t="s">
        <v>1402</v>
      </c>
      <c r="L3907" t="s">
        <v>213</v>
      </c>
      <c r="M3907" t="s">
        <v>9198</v>
      </c>
      <c r="O3907">
        <v>0</v>
      </c>
      <c r="Q3907" s="2"/>
      <c r="R3907" t="s">
        <v>9199</v>
      </c>
      <c r="S3907">
        <v>0</v>
      </c>
      <c r="T3907" t="s">
        <v>213</v>
      </c>
      <c r="W3907" t="s">
        <v>214</v>
      </c>
      <c r="X3907">
        <v>0</v>
      </c>
    </row>
    <row r="3908" spans="1:24" x14ac:dyDescent="0.25">
      <c r="A3908">
        <v>5442</v>
      </c>
      <c r="B3908" t="s">
        <v>9200</v>
      </c>
      <c r="C3908" t="s">
        <v>9201</v>
      </c>
      <c r="D3908" t="s">
        <v>1707</v>
      </c>
      <c r="G3908" s="2">
        <v>42005</v>
      </c>
      <c r="H3908" s="2"/>
      <c r="I3908" t="s">
        <v>218</v>
      </c>
      <c r="J3908" t="s">
        <v>211</v>
      </c>
      <c r="K3908" t="s">
        <v>3736</v>
      </c>
      <c r="L3908" t="s">
        <v>213</v>
      </c>
      <c r="O3908">
        <v>0</v>
      </c>
      <c r="Q3908" s="2"/>
      <c r="S3908">
        <v>0</v>
      </c>
      <c r="T3908" t="s">
        <v>900</v>
      </c>
      <c r="W3908" t="s">
        <v>214</v>
      </c>
      <c r="X3908">
        <v>0</v>
      </c>
    </row>
    <row r="3909" spans="1:24" x14ac:dyDescent="0.25">
      <c r="A3909">
        <v>5443</v>
      </c>
      <c r="B3909" t="s">
        <v>9202</v>
      </c>
      <c r="C3909" t="s">
        <v>9203</v>
      </c>
      <c r="D3909" t="s">
        <v>232</v>
      </c>
      <c r="G3909" s="2">
        <v>42005</v>
      </c>
      <c r="H3909" s="2">
        <v>44012</v>
      </c>
      <c r="I3909" t="s">
        <v>226</v>
      </c>
      <c r="J3909" t="s">
        <v>211</v>
      </c>
      <c r="K3909" t="s">
        <v>3739</v>
      </c>
      <c r="L3909" t="s">
        <v>213</v>
      </c>
      <c r="O3909">
        <v>0</v>
      </c>
      <c r="Q3909" s="2"/>
      <c r="S3909">
        <v>0</v>
      </c>
      <c r="T3909" t="s">
        <v>213</v>
      </c>
      <c r="W3909" t="s">
        <v>214</v>
      </c>
      <c r="X3909">
        <v>0</v>
      </c>
    </row>
    <row r="3910" spans="1:24" x14ac:dyDescent="0.25">
      <c r="A3910">
        <v>5444</v>
      </c>
      <c r="B3910" t="s">
        <v>9204</v>
      </c>
      <c r="C3910" t="s">
        <v>9205</v>
      </c>
      <c r="D3910" t="s">
        <v>333</v>
      </c>
      <c r="G3910" s="2">
        <v>42005</v>
      </c>
      <c r="H3910" s="2">
        <v>44012</v>
      </c>
      <c r="I3910" t="s">
        <v>226</v>
      </c>
      <c r="J3910" t="s">
        <v>211</v>
      </c>
      <c r="K3910" t="s">
        <v>3739</v>
      </c>
      <c r="L3910" t="s">
        <v>213</v>
      </c>
      <c r="O3910">
        <v>0</v>
      </c>
      <c r="Q3910" s="2"/>
      <c r="S3910">
        <v>0</v>
      </c>
      <c r="T3910" t="s">
        <v>213</v>
      </c>
      <c r="W3910" t="s">
        <v>214</v>
      </c>
      <c r="X3910">
        <v>0</v>
      </c>
    </row>
    <row r="3911" spans="1:24" x14ac:dyDescent="0.25">
      <c r="A3911">
        <v>5445</v>
      </c>
      <c r="B3911" t="s">
        <v>9206</v>
      </c>
      <c r="C3911" t="s">
        <v>9207</v>
      </c>
      <c r="D3911" t="s">
        <v>338</v>
      </c>
      <c r="G3911" s="2">
        <v>42005</v>
      </c>
      <c r="H3911" s="2">
        <v>44012</v>
      </c>
      <c r="I3911" t="s">
        <v>226</v>
      </c>
      <c r="J3911" t="s">
        <v>211</v>
      </c>
      <c r="K3911" t="s">
        <v>3739</v>
      </c>
      <c r="L3911" t="s">
        <v>213</v>
      </c>
      <c r="O3911">
        <v>0</v>
      </c>
      <c r="Q3911" s="2"/>
      <c r="S3911">
        <v>0</v>
      </c>
      <c r="T3911" t="s">
        <v>900</v>
      </c>
      <c r="W3911" t="s">
        <v>214</v>
      </c>
      <c r="X3911">
        <v>0</v>
      </c>
    </row>
    <row r="3912" spans="1:24" x14ac:dyDescent="0.25">
      <c r="A3912">
        <v>5446</v>
      </c>
      <c r="B3912" t="s">
        <v>9208</v>
      </c>
      <c r="C3912" t="s">
        <v>9209</v>
      </c>
      <c r="D3912" t="s">
        <v>256</v>
      </c>
      <c r="G3912" s="2">
        <v>42005</v>
      </c>
      <c r="H3912" s="2">
        <v>44012</v>
      </c>
      <c r="I3912" t="s">
        <v>226</v>
      </c>
      <c r="J3912" t="s">
        <v>211</v>
      </c>
      <c r="K3912" t="s">
        <v>3739</v>
      </c>
      <c r="L3912" t="s">
        <v>213</v>
      </c>
      <c r="O3912">
        <v>0</v>
      </c>
      <c r="Q3912" s="2"/>
      <c r="S3912">
        <v>0</v>
      </c>
      <c r="T3912" t="s">
        <v>213</v>
      </c>
      <c r="W3912" t="s">
        <v>214</v>
      </c>
      <c r="X3912">
        <v>0</v>
      </c>
    </row>
    <row r="3913" spans="1:24" x14ac:dyDescent="0.25">
      <c r="A3913">
        <v>5447</v>
      </c>
      <c r="B3913" t="s">
        <v>9210</v>
      </c>
      <c r="C3913" t="s">
        <v>9211</v>
      </c>
      <c r="D3913" t="s">
        <v>633</v>
      </c>
      <c r="G3913" s="2">
        <v>42005</v>
      </c>
      <c r="H3913" s="2">
        <v>44012</v>
      </c>
      <c r="I3913" t="s">
        <v>218</v>
      </c>
      <c r="J3913" t="s">
        <v>211</v>
      </c>
      <c r="K3913" t="s">
        <v>3739</v>
      </c>
      <c r="L3913" t="s">
        <v>213</v>
      </c>
      <c r="O3913">
        <v>0</v>
      </c>
      <c r="Q3913" s="2"/>
      <c r="S3913">
        <v>0</v>
      </c>
      <c r="T3913" t="s">
        <v>213</v>
      </c>
      <c r="W3913" t="s">
        <v>214</v>
      </c>
      <c r="X3913">
        <v>0</v>
      </c>
    </row>
    <row r="3914" spans="1:24" x14ac:dyDescent="0.25">
      <c r="A3914">
        <v>5448</v>
      </c>
      <c r="B3914" t="s">
        <v>9212</v>
      </c>
      <c r="C3914" t="s">
        <v>9213</v>
      </c>
      <c r="D3914" t="s">
        <v>1707</v>
      </c>
      <c r="G3914" s="2">
        <v>42005</v>
      </c>
      <c r="H3914" s="2">
        <v>44012</v>
      </c>
      <c r="I3914" t="s">
        <v>218</v>
      </c>
      <c r="J3914" t="s">
        <v>211</v>
      </c>
      <c r="K3914" t="s">
        <v>3739</v>
      </c>
      <c r="L3914" t="s">
        <v>213</v>
      </c>
      <c r="O3914">
        <v>0</v>
      </c>
      <c r="Q3914" s="2"/>
      <c r="S3914">
        <v>0</v>
      </c>
      <c r="T3914" t="s">
        <v>900</v>
      </c>
      <c r="W3914" t="s">
        <v>214</v>
      </c>
      <c r="X3914">
        <v>0</v>
      </c>
    </row>
    <row r="3915" spans="1:24" x14ac:dyDescent="0.25">
      <c r="A3915">
        <v>5449</v>
      </c>
      <c r="B3915" t="s">
        <v>9214</v>
      </c>
      <c r="C3915" t="s">
        <v>9215</v>
      </c>
      <c r="D3915" t="s">
        <v>232</v>
      </c>
      <c r="G3915" s="2">
        <v>42005</v>
      </c>
      <c r="H3915" s="2"/>
      <c r="I3915" t="s">
        <v>226</v>
      </c>
      <c r="J3915" t="s">
        <v>211</v>
      </c>
      <c r="K3915" t="s">
        <v>3742</v>
      </c>
      <c r="L3915" t="s">
        <v>213</v>
      </c>
      <c r="O3915">
        <v>0</v>
      </c>
      <c r="Q3915" s="2"/>
      <c r="S3915">
        <v>0</v>
      </c>
      <c r="T3915" t="s">
        <v>213</v>
      </c>
      <c r="W3915" t="s">
        <v>214</v>
      </c>
      <c r="X3915">
        <v>0</v>
      </c>
    </row>
    <row r="3916" spans="1:24" x14ac:dyDescent="0.25">
      <c r="A3916">
        <v>5450</v>
      </c>
      <c r="B3916" t="s">
        <v>9216</v>
      </c>
      <c r="C3916" t="s">
        <v>9217</v>
      </c>
      <c r="D3916" t="s">
        <v>333</v>
      </c>
      <c r="G3916" s="2">
        <v>42005</v>
      </c>
      <c r="H3916" s="2"/>
      <c r="I3916" t="s">
        <v>226</v>
      </c>
      <c r="J3916" t="s">
        <v>211</v>
      </c>
      <c r="K3916" t="s">
        <v>3742</v>
      </c>
      <c r="L3916" t="s">
        <v>213</v>
      </c>
      <c r="O3916">
        <v>0</v>
      </c>
      <c r="Q3916" s="2"/>
      <c r="S3916">
        <v>0</v>
      </c>
      <c r="T3916" t="s">
        <v>213</v>
      </c>
      <c r="W3916" t="s">
        <v>214</v>
      </c>
      <c r="X3916">
        <v>0</v>
      </c>
    </row>
    <row r="3917" spans="1:24" x14ac:dyDescent="0.25">
      <c r="A3917">
        <v>5451</v>
      </c>
      <c r="B3917" t="s">
        <v>9218</v>
      </c>
      <c r="C3917" t="s">
        <v>9219</v>
      </c>
      <c r="D3917" t="s">
        <v>338</v>
      </c>
      <c r="G3917" s="2">
        <v>42005</v>
      </c>
      <c r="H3917" s="2"/>
      <c r="I3917" t="s">
        <v>226</v>
      </c>
      <c r="J3917" t="s">
        <v>211</v>
      </c>
      <c r="K3917" t="s">
        <v>3742</v>
      </c>
      <c r="L3917" t="s">
        <v>213</v>
      </c>
      <c r="O3917">
        <v>0</v>
      </c>
      <c r="Q3917" s="2"/>
      <c r="S3917">
        <v>0</v>
      </c>
      <c r="T3917" t="s">
        <v>900</v>
      </c>
      <c r="W3917" t="s">
        <v>214</v>
      </c>
      <c r="X3917">
        <v>0</v>
      </c>
    </row>
    <row r="3918" spans="1:24" x14ac:dyDescent="0.25">
      <c r="A3918">
        <v>5452</v>
      </c>
      <c r="B3918" t="s">
        <v>9220</v>
      </c>
      <c r="C3918" t="s">
        <v>9221</v>
      </c>
      <c r="D3918" t="s">
        <v>256</v>
      </c>
      <c r="G3918" s="2">
        <v>42005</v>
      </c>
      <c r="H3918" s="2"/>
      <c r="I3918" t="s">
        <v>226</v>
      </c>
      <c r="J3918" t="s">
        <v>211</v>
      </c>
      <c r="K3918" t="s">
        <v>3742</v>
      </c>
      <c r="L3918" t="s">
        <v>213</v>
      </c>
      <c r="O3918">
        <v>0</v>
      </c>
      <c r="Q3918" s="2"/>
      <c r="S3918">
        <v>0</v>
      </c>
      <c r="T3918" t="s">
        <v>213</v>
      </c>
      <c r="W3918" t="s">
        <v>214</v>
      </c>
      <c r="X3918">
        <v>0</v>
      </c>
    </row>
    <row r="3919" spans="1:24" x14ac:dyDescent="0.25">
      <c r="A3919">
        <v>5453</v>
      </c>
      <c r="B3919" t="s">
        <v>9222</v>
      </c>
      <c r="C3919" t="s">
        <v>9223</v>
      </c>
      <c r="D3919" t="s">
        <v>633</v>
      </c>
      <c r="G3919" s="2">
        <v>42005</v>
      </c>
      <c r="H3919" s="2"/>
      <c r="I3919" t="s">
        <v>218</v>
      </c>
      <c r="J3919" t="s">
        <v>211</v>
      </c>
      <c r="K3919" t="s">
        <v>3742</v>
      </c>
      <c r="L3919" t="s">
        <v>213</v>
      </c>
      <c r="O3919">
        <v>0</v>
      </c>
      <c r="Q3919" s="2"/>
      <c r="S3919">
        <v>0</v>
      </c>
      <c r="T3919" t="s">
        <v>900</v>
      </c>
      <c r="W3919" t="s">
        <v>214</v>
      </c>
      <c r="X3919">
        <v>0</v>
      </c>
    </row>
    <row r="3920" spans="1:24" x14ac:dyDescent="0.25">
      <c r="A3920">
        <v>5454</v>
      </c>
      <c r="B3920" t="s">
        <v>9224</v>
      </c>
      <c r="C3920" t="s">
        <v>9225</v>
      </c>
      <c r="D3920" t="s">
        <v>1707</v>
      </c>
      <c r="G3920" s="2">
        <v>42005</v>
      </c>
      <c r="H3920" s="2"/>
      <c r="I3920" t="s">
        <v>218</v>
      </c>
      <c r="J3920" t="s">
        <v>211</v>
      </c>
      <c r="K3920" t="s">
        <v>3742</v>
      </c>
      <c r="L3920" t="s">
        <v>213</v>
      </c>
      <c r="O3920">
        <v>0</v>
      </c>
      <c r="Q3920" s="2"/>
      <c r="S3920">
        <v>0</v>
      </c>
      <c r="T3920" t="s">
        <v>900</v>
      </c>
      <c r="W3920" t="s">
        <v>214</v>
      </c>
      <c r="X3920">
        <v>0</v>
      </c>
    </row>
    <row r="3921" spans="1:24" x14ac:dyDescent="0.25">
      <c r="A3921">
        <v>5455</v>
      </c>
      <c r="B3921" t="s">
        <v>9226</v>
      </c>
      <c r="C3921" t="s">
        <v>9227</v>
      </c>
      <c r="D3921" t="s">
        <v>232</v>
      </c>
      <c r="G3921" s="2">
        <v>42005</v>
      </c>
      <c r="H3921" s="2">
        <v>42460</v>
      </c>
      <c r="I3921" t="s">
        <v>226</v>
      </c>
      <c r="J3921" t="s">
        <v>211</v>
      </c>
      <c r="K3921" t="s">
        <v>3745</v>
      </c>
      <c r="L3921" t="s">
        <v>213</v>
      </c>
      <c r="O3921">
        <v>0</v>
      </c>
      <c r="Q3921" s="2"/>
      <c r="S3921">
        <v>0</v>
      </c>
      <c r="T3921" t="s">
        <v>900</v>
      </c>
      <c r="W3921" t="s">
        <v>214</v>
      </c>
      <c r="X3921">
        <v>0</v>
      </c>
    </row>
    <row r="3922" spans="1:24" x14ac:dyDescent="0.25">
      <c r="A3922">
        <v>5456</v>
      </c>
      <c r="B3922" t="s">
        <v>9228</v>
      </c>
      <c r="C3922" t="s">
        <v>9229</v>
      </c>
      <c r="D3922" t="s">
        <v>333</v>
      </c>
      <c r="G3922" s="2">
        <v>42005</v>
      </c>
      <c r="H3922" s="2">
        <v>42460</v>
      </c>
      <c r="I3922" t="s">
        <v>226</v>
      </c>
      <c r="J3922" t="s">
        <v>211</v>
      </c>
      <c r="K3922" t="s">
        <v>3745</v>
      </c>
      <c r="L3922" t="s">
        <v>213</v>
      </c>
      <c r="O3922">
        <v>0</v>
      </c>
      <c r="Q3922" s="2"/>
      <c r="S3922">
        <v>0</v>
      </c>
      <c r="T3922" t="s">
        <v>900</v>
      </c>
      <c r="W3922" t="s">
        <v>214</v>
      </c>
      <c r="X3922">
        <v>0</v>
      </c>
    </row>
    <row r="3923" spans="1:24" x14ac:dyDescent="0.25">
      <c r="A3923">
        <v>5457</v>
      </c>
      <c r="B3923" t="s">
        <v>9230</v>
      </c>
      <c r="C3923" t="s">
        <v>9231</v>
      </c>
      <c r="D3923" t="s">
        <v>338</v>
      </c>
      <c r="G3923" s="2">
        <v>42005</v>
      </c>
      <c r="H3923" s="2">
        <v>42460</v>
      </c>
      <c r="I3923" t="s">
        <v>226</v>
      </c>
      <c r="J3923" t="s">
        <v>211</v>
      </c>
      <c r="K3923" t="s">
        <v>3745</v>
      </c>
      <c r="L3923" t="s">
        <v>213</v>
      </c>
      <c r="O3923">
        <v>0</v>
      </c>
      <c r="Q3923" s="2"/>
      <c r="S3923">
        <v>0</v>
      </c>
      <c r="T3923" t="s">
        <v>900</v>
      </c>
      <c r="W3923" t="s">
        <v>214</v>
      </c>
      <c r="X3923">
        <v>0</v>
      </c>
    </row>
    <row r="3924" spans="1:24" x14ac:dyDescent="0.25">
      <c r="A3924">
        <v>5458</v>
      </c>
      <c r="B3924" t="s">
        <v>9232</v>
      </c>
      <c r="C3924" t="s">
        <v>9233</v>
      </c>
      <c r="D3924" t="s">
        <v>256</v>
      </c>
      <c r="G3924" s="2">
        <v>42005</v>
      </c>
      <c r="H3924" s="2">
        <v>42460</v>
      </c>
      <c r="I3924" t="s">
        <v>226</v>
      </c>
      <c r="J3924" t="s">
        <v>211</v>
      </c>
      <c r="K3924" t="s">
        <v>3745</v>
      </c>
      <c r="L3924" t="s">
        <v>213</v>
      </c>
      <c r="O3924">
        <v>0</v>
      </c>
      <c r="Q3924" s="2"/>
      <c r="S3924">
        <v>0</v>
      </c>
      <c r="T3924" t="s">
        <v>213</v>
      </c>
      <c r="W3924" t="s">
        <v>214</v>
      </c>
      <c r="X3924">
        <v>0</v>
      </c>
    </row>
    <row r="3925" spans="1:24" x14ac:dyDescent="0.25">
      <c r="A3925">
        <v>5459</v>
      </c>
      <c r="B3925" t="s">
        <v>9234</v>
      </c>
      <c r="C3925" t="s">
        <v>9235</v>
      </c>
      <c r="D3925" t="s">
        <v>633</v>
      </c>
      <c r="G3925" s="2">
        <v>42005</v>
      </c>
      <c r="H3925" s="2">
        <v>42460</v>
      </c>
      <c r="I3925" t="s">
        <v>218</v>
      </c>
      <c r="J3925" t="s">
        <v>211</v>
      </c>
      <c r="K3925" t="s">
        <v>3745</v>
      </c>
      <c r="L3925" t="s">
        <v>213</v>
      </c>
      <c r="O3925">
        <v>0</v>
      </c>
      <c r="Q3925" s="2"/>
      <c r="S3925">
        <v>0</v>
      </c>
      <c r="T3925" t="s">
        <v>213</v>
      </c>
      <c r="W3925" t="s">
        <v>214</v>
      </c>
      <c r="X3925">
        <v>0</v>
      </c>
    </row>
    <row r="3926" spans="1:24" x14ac:dyDescent="0.25">
      <c r="A3926">
        <v>5460</v>
      </c>
      <c r="B3926" t="s">
        <v>9236</v>
      </c>
      <c r="C3926" t="s">
        <v>9237</v>
      </c>
      <c r="D3926" t="s">
        <v>1707</v>
      </c>
      <c r="G3926" s="2">
        <v>42005</v>
      </c>
      <c r="H3926" s="2">
        <v>42460</v>
      </c>
      <c r="I3926" t="s">
        <v>218</v>
      </c>
      <c r="J3926" t="s">
        <v>211</v>
      </c>
      <c r="K3926" t="s">
        <v>3745</v>
      </c>
      <c r="L3926" t="s">
        <v>213</v>
      </c>
      <c r="O3926">
        <v>0</v>
      </c>
      <c r="Q3926" s="2"/>
      <c r="S3926">
        <v>0</v>
      </c>
      <c r="T3926" t="s">
        <v>900</v>
      </c>
      <c r="W3926" t="s">
        <v>214</v>
      </c>
      <c r="X3926">
        <v>0</v>
      </c>
    </row>
    <row r="3927" spans="1:24" x14ac:dyDescent="0.25">
      <c r="A3927">
        <v>5461</v>
      </c>
      <c r="B3927" t="s">
        <v>9238</v>
      </c>
      <c r="C3927" t="s">
        <v>9239</v>
      </c>
      <c r="D3927" t="s">
        <v>232</v>
      </c>
      <c r="G3927" s="2">
        <v>42005</v>
      </c>
      <c r="H3927" s="2">
        <v>42460</v>
      </c>
      <c r="I3927" t="s">
        <v>226</v>
      </c>
      <c r="J3927" t="s">
        <v>211</v>
      </c>
      <c r="K3927" t="s">
        <v>3748</v>
      </c>
      <c r="L3927" t="s">
        <v>213</v>
      </c>
      <c r="O3927">
        <v>0</v>
      </c>
      <c r="Q3927" s="2"/>
      <c r="S3927">
        <v>0</v>
      </c>
      <c r="T3927" t="s">
        <v>213</v>
      </c>
      <c r="W3927" t="s">
        <v>214</v>
      </c>
      <c r="X3927">
        <v>0</v>
      </c>
    </row>
    <row r="3928" spans="1:24" x14ac:dyDescent="0.25">
      <c r="A3928">
        <v>5462</v>
      </c>
      <c r="B3928" t="s">
        <v>9240</v>
      </c>
      <c r="C3928" t="s">
        <v>9241</v>
      </c>
      <c r="D3928" t="s">
        <v>333</v>
      </c>
      <c r="G3928" s="2">
        <v>42005</v>
      </c>
      <c r="H3928" s="2">
        <v>42460</v>
      </c>
      <c r="I3928" t="s">
        <v>226</v>
      </c>
      <c r="J3928" t="s">
        <v>211</v>
      </c>
      <c r="K3928" t="s">
        <v>3748</v>
      </c>
      <c r="L3928" t="s">
        <v>213</v>
      </c>
      <c r="O3928">
        <v>0</v>
      </c>
      <c r="Q3928" s="2"/>
      <c r="S3928">
        <v>0</v>
      </c>
      <c r="T3928" t="s">
        <v>213</v>
      </c>
      <c r="W3928" t="s">
        <v>214</v>
      </c>
      <c r="X3928">
        <v>0</v>
      </c>
    </row>
    <row r="3929" spans="1:24" x14ac:dyDescent="0.25">
      <c r="A3929">
        <v>5463</v>
      </c>
      <c r="B3929" t="s">
        <v>9242</v>
      </c>
      <c r="C3929" t="s">
        <v>9243</v>
      </c>
      <c r="D3929" t="s">
        <v>338</v>
      </c>
      <c r="G3929" s="2">
        <v>42005</v>
      </c>
      <c r="H3929" s="2">
        <v>42460</v>
      </c>
      <c r="I3929" t="s">
        <v>226</v>
      </c>
      <c r="J3929" t="s">
        <v>211</v>
      </c>
      <c r="K3929" t="s">
        <v>3748</v>
      </c>
      <c r="L3929" t="s">
        <v>213</v>
      </c>
      <c r="O3929">
        <v>0</v>
      </c>
      <c r="Q3929" s="2"/>
      <c r="S3929">
        <v>0</v>
      </c>
      <c r="T3929" t="s">
        <v>900</v>
      </c>
      <c r="W3929" t="s">
        <v>214</v>
      </c>
      <c r="X3929">
        <v>0</v>
      </c>
    </row>
    <row r="3930" spans="1:24" x14ac:dyDescent="0.25">
      <c r="A3930">
        <v>5464</v>
      </c>
      <c r="B3930" t="s">
        <v>9244</v>
      </c>
      <c r="C3930" t="s">
        <v>9245</v>
      </c>
      <c r="D3930" t="s">
        <v>256</v>
      </c>
      <c r="G3930" s="2">
        <v>42005</v>
      </c>
      <c r="H3930" s="2">
        <v>42460</v>
      </c>
      <c r="I3930" t="s">
        <v>226</v>
      </c>
      <c r="J3930" t="s">
        <v>211</v>
      </c>
      <c r="K3930" t="s">
        <v>3748</v>
      </c>
      <c r="L3930" t="s">
        <v>213</v>
      </c>
      <c r="O3930">
        <v>0</v>
      </c>
      <c r="Q3930" s="2"/>
      <c r="S3930">
        <v>0</v>
      </c>
      <c r="T3930" t="s">
        <v>213</v>
      </c>
      <c r="W3930" t="s">
        <v>214</v>
      </c>
      <c r="X3930">
        <v>0</v>
      </c>
    </row>
    <row r="3931" spans="1:24" x14ac:dyDescent="0.25">
      <c r="A3931">
        <v>5465</v>
      </c>
      <c r="B3931" t="s">
        <v>9246</v>
      </c>
      <c r="C3931" t="s">
        <v>9247</v>
      </c>
      <c r="D3931" t="s">
        <v>633</v>
      </c>
      <c r="G3931" s="2">
        <v>42005</v>
      </c>
      <c r="H3931" s="2">
        <v>42460</v>
      </c>
      <c r="I3931" t="s">
        <v>218</v>
      </c>
      <c r="J3931" t="s">
        <v>211</v>
      </c>
      <c r="K3931" t="s">
        <v>3748</v>
      </c>
      <c r="L3931" t="s">
        <v>213</v>
      </c>
      <c r="O3931">
        <v>0</v>
      </c>
      <c r="Q3931" s="2"/>
      <c r="S3931">
        <v>0</v>
      </c>
      <c r="T3931" t="s">
        <v>213</v>
      </c>
      <c r="W3931" t="s">
        <v>214</v>
      </c>
      <c r="X3931">
        <v>0</v>
      </c>
    </row>
    <row r="3932" spans="1:24" x14ac:dyDescent="0.25">
      <c r="A3932">
        <v>5466</v>
      </c>
      <c r="B3932" t="s">
        <v>9248</v>
      </c>
      <c r="C3932" t="s">
        <v>9249</v>
      </c>
      <c r="D3932" t="s">
        <v>1707</v>
      </c>
      <c r="G3932" s="2">
        <v>42005</v>
      </c>
      <c r="H3932" s="2">
        <v>42460</v>
      </c>
      <c r="I3932" t="s">
        <v>218</v>
      </c>
      <c r="J3932" t="s">
        <v>211</v>
      </c>
      <c r="K3932" t="s">
        <v>3748</v>
      </c>
      <c r="L3932" t="s">
        <v>213</v>
      </c>
      <c r="O3932">
        <v>0</v>
      </c>
      <c r="Q3932" s="2"/>
      <c r="S3932">
        <v>0</v>
      </c>
      <c r="T3932" t="s">
        <v>900</v>
      </c>
      <c r="W3932" t="s">
        <v>214</v>
      </c>
      <c r="X3932">
        <v>0</v>
      </c>
    </row>
    <row r="3933" spans="1:24" x14ac:dyDescent="0.25">
      <c r="A3933">
        <v>5467</v>
      </c>
      <c r="B3933" t="s">
        <v>9250</v>
      </c>
      <c r="C3933" t="s">
        <v>9251</v>
      </c>
      <c r="D3933" t="s">
        <v>232</v>
      </c>
      <c r="G3933" s="2">
        <v>42005</v>
      </c>
      <c r="H3933" s="2"/>
      <c r="I3933" t="s">
        <v>226</v>
      </c>
      <c r="J3933" t="s">
        <v>211</v>
      </c>
      <c r="K3933" t="s">
        <v>3751</v>
      </c>
      <c r="L3933" t="s">
        <v>213</v>
      </c>
      <c r="O3933">
        <v>0</v>
      </c>
      <c r="Q3933" s="2"/>
      <c r="S3933">
        <v>0</v>
      </c>
      <c r="T3933" t="s">
        <v>213</v>
      </c>
      <c r="W3933" t="s">
        <v>214</v>
      </c>
      <c r="X3933">
        <v>0</v>
      </c>
    </row>
    <row r="3934" spans="1:24" x14ac:dyDescent="0.25">
      <c r="A3934">
        <v>5468</v>
      </c>
      <c r="B3934" t="s">
        <v>9252</v>
      </c>
      <c r="C3934" t="s">
        <v>9253</v>
      </c>
      <c r="D3934" t="s">
        <v>333</v>
      </c>
      <c r="G3934" s="2">
        <v>42005</v>
      </c>
      <c r="H3934" s="2"/>
      <c r="I3934" t="s">
        <v>226</v>
      </c>
      <c r="J3934" t="s">
        <v>211</v>
      </c>
      <c r="K3934" t="s">
        <v>3751</v>
      </c>
      <c r="L3934" t="s">
        <v>213</v>
      </c>
      <c r="O3934">
        <v>0</v>
      </c>
      <c r="Q3934" s="2"/>
      <c r="S3934">
        <v>0</v>
      </c>
      <c r="T3934" t="s">
        <v>213</v>
      </c>
      <c r="W3934" t="s">
        <v>214</v>
      </c>
      <c r="X3934">
        <v>0</v>
      </c>
    </row>
    <row r="3935" spans="1:24" x14ac:dyDescent="0.25">
      <c r="A3935">
        <v>5469</v>
      </c>
      <c r="B3935" t="s">
        <v>9254</v>
      </c>
      <c r="C3935" t="s">
        <v>9255</v>
      </c>
      <c r="D3935" t="s">
        <v>338</v>
      </c>
      <c r="G3935" s="2">
        <v>42005</v>
      </c>
      <c r="H3935" s="2"/>
      <c r="I3935" t="s">
        <v>226</v>
      </c>
      <c r="J3935" t="s">
        <v>211</v>
      </c>
      <c r="K3935" t="s">
        <v>3751</v>
      </c>
      <c r="L3935" t="s">
        <v>213</v>
      </c>
      <c r="O3935">
        <v>0</v>
      </c>
      <c r="Q3935" s="2"/>
      <c r="S3935">
        <v>0</v>
      </c>
      <c r="T3935" t="s">
        <v>900</v>
      </c>
      <c r="W3935" t="s">
        <v>214</v>
      </c>
      <c r="X3935">
        <v>0</v>
      </c>
    </row>
    <row r="3936" spans="1:24" x14ac:dyDescent="0.25">
      <c r="A3936">
        <v>5470</v>
      </c>
      <c r="B3936" t="s">
        <v>9256</v>
      </c>
      <c r="C3936" t="s">
        <v>9257</v>
      </c>
      <c r="D3936" t="s">
        <v>256</v>
      </c>
      <c r="G3936" s="2">
        <v>42005</v>
      </c>
      <c r="H3936" s="2"/>
      <c r="I3936" t="s">
        <v>226</v>
      </c>
      <c r="J3936" t="s">
        <v>211</v>
      </c>
      <c r="K3936" t="s">
        <v>3751</v>
      </c>
      <c r="L3936" t="s">
        <v>213</v>
      </c>
      <c r="O3936">
        <v>0</v>
      </c>
      <c r="Q3936" s="2"/>
      <c r="S3936">
        <v>0</v>
      </c>
      <c r="T3936" t="s">
        <v>213</v>
      </c>
      <c r="W3936" t="s">
        <v>214</v>
      </c>
      <c r="X3936">
        <v>0</v>
      </c>
    </row>
    <row r="3937" spans="1:24" x14ac:dyDescent="0.25">
      <c r="A3937">
        <v>5471</v>
      </c>
      <c r="B3937" t="s">
        <v>9258</v>
      </c>
      <c r="C3937" t="s">
        <v>9259</v>
      </c>
      <c r="D3937" t="s">
        <v>633</v>
      </c>
      <c r="G3937" s="2">
        <v>42005</v>
      </c>
      <c r="H3937" s="2"/>
      <c r="I3937" t="s">
        <v>218</v>
      </c>
      <c r="J3937" t="s">
        <v>211</v>
      </c>
      <c r="K3937" t="s">
        <v>3751</v>
      </c>
      <c r="L3937" t="s">
        <v>213</v>
      </c>
      <c r="O3937">
        <v>0</v>
      </c>
      <c r="Q3937" s="2"/>
      <c r="S3937">
        <v>0</v>
      </c>
      <c r="T3937" t="s">
        <v>900</v>
      </c>
      <c r="W3937" t="s">
        <v>214</v>
      </c>
      <c r="X3937">
        <v>0</v>
      </c>
    </row>
    <row r="3938" spans="1:24" x14ac:dyDescent="0.25">
      <c r="A3938">
        <v>5472</v>
      </c>
      <c r="B3938" t="s">
        <v>9260</v>
      </c>
      <c r="C3938" t="s">
        <v>9261</v>
      </c>
      <c r="D3938" t="s">
        <v>1707</v>
      </c>
      <c r="G3938" s="2">
        <v>42005</v>
      </c>
      <c r="H3938" s="2"/>
      <c r="I3938" t="s">
        <v>218</v>
      </c>
      <c r="J3938" t="s">
        <v>211</v>
      </c>
      <c r="K3938" t="s">
        <v>3751</v>
      </c>
      <c r="L3938" t="s">
        <v>213</v>
      </c>
      <c r="O3938">
        <v>0</v>
      </c>
      <c r="Q3938" s="2"/>
      <c r="S3938">
        <v>0</v>
      </c>
      <c r="T3938" t="s">
        <v>900</v>
      </c>
      <c r="W3938" t="s">
        <v>214</v>
      </c>
      <c r="X3938">
        <v>0</v>
      </c>
    </row>
    <row r="3939" spans="1:24" x14ac:dyDescent="0.25">
      <c r="A3939">
        <v>5473</v>
      </c>
      <c r="B3939" t="s">
        <v>9262</v>
      </c>
      <c r="C3939" t="s">
        <v>9263</v>
      </c>
      <c r="D3939" t="s">
        <v>232</v>
      </c>
      <c r="G3939" s="2">
        <v>42005</v>
      </c>
      <c r="H3939" s="2">
        <v>42369</v>
      </c>
      <c r="I3939" t="s">
        <v>226</v>
      </c>
      <c r="J3939" t="s">
        <v>211</v>
      </c>
      <c r="K3939" t="s">
        <v>3754</v>
      </c>
      <c r="L3939" t="s">
        <v>213</v>
      </c>
      <c r="O3939">
        <v>0</v>
      </c>
      <c r="Q3939" s="2"/>
      <c r="S3939">
        <v>0</v>
      </c>
      <c r="T3939" t="s">
        <v>900</v>
      </c>
      <c r="W3939" t="s">
        <v>214</v>
      </c>
      <c r="X3939">
        <v>0</v>
      </c>
    </row>
    <row r="3940" spans="1:24" x14ac:dyDescent="0.25">
      <c r="A3940">
        <v>5474</v>
      </c>
      <c r="B3940" t="s">
        <v>9264</v>
      </c>
      <c r="C3940" t="s">
        <v>9265</v>
      </c>
      <c r="D3940" t="s">
        <v>333</v>
      </c>
      <c r="G3940" s="2">
        <v>42005</v>
      </c>
      <c r="H3940" s="2">
        <v>42369</v>
      </c>
      <c r="I3940" t="s">
        <v>226</v>
      </c>
      <c r="J3940" t="s">
        <v>211</v>
      </c>
      <c r="K3940" t="s">
        <v>3754</v>
      </c>
      <c r="L3940" t="s">
        <v>213</v>
      </c>
      <c r="O3940">
        <v>0</v>
      </c>
      <c r="Q3940" s="2"/>
      <c r="S3940">
        <v>0</v>
      </c>
      <c r="T3940" t="s">
        <v>900</v>
      </c>
      <c r="W3940" t="s">
        <v>214</v>
      </c>
      <c r="X3940">
        <v>0</v>
      </c>
    </row>
    <row r="3941" spans="1:24" x14ac:dyDescent="0.25">
      <c r="A3941">
        <v>5475</v>
      </c>
      <c r="B3941" t="s">
        <v>9266</v>
      </c>
      <c r="C3941" t="s">
        <v>9267</v>
      </c>
      <c r="D3941" t="s">
        <v>338</v>
      </c>
      <c r="G3941" s="2">
        <v>42005</v>
      </c>
      <c r="H3941" s="2">
        <v>42369</v>
      </c>
      <c r="I3941" t="s">
        <v>226</v>
      </c>
      <c r="J3941" t="s">
        <v>211</v>
      </c>
      <c r="K3941" t="s">
        <v>3754</v>
      </c>
      <c r="L3941" t="s">
        <v>213</v>
      </c>
      <c r="O3941">
        <v>0</v>
      </c>
      <c r="Q3941" s="2"/>
      <c r="S3941">
        <v>0</v>
      </c>
      <c r="T3941" t="s">
        <v>213</v>
      </c>
      <c r="W3941" t="s">
        <v>214</v>
      </c>
      <c r="X3941">
        <v>0</v>
      </c>
    </row>
    <row r="3942" spans="1:24" x14ac:dyDescent="0.25">
      <c r="A3942">
        <v>5476</v>
      </c>
      <c r="B3942" t="s">
        <v>9268</v>
      </c>
      <c r="C3942" t="s">
        <v>9269</v>
      </c>
      <c r="D3942" t="s">
        <v>256</v>
      </c>
      <c r="G3942" s="2">
        <v>42005</v>
      </c>
      <c r="H3942" s="2">
        <v>42369</v>
      </c>
      <c r="I3942" t="s">
        <v>226</v>
      </c>
      <c r="J3942" t="s">
        <v>211</v>
      </c>
      <c r="K3942" t="s">
        <v>3754</v>
      </c>
      <c r="L3942" t="s">
        <v>213</v>
      </c>
      <c r="O3942">
        <v>0</v>
      </c>
      <c r="Q3942" s="2"/>
      <c r="S3942">
        <v>0</v>
      </c>
      <c r="T3942" t="s">
        <v>213</v>
      </c>
      <c r="W3942" t="s">
        <v>214</v>
      </c>
      <c r="X3942">
        <v>0</v>
      </c>
    </row>
    <row r="3943" spans="1:24" x14ac:dyDescent="0.25">
      <c r="A3943">
        <v>5477</v>
      </c>
      <c r="B3943" t="s">
        <v>9270</v>
      </c>
      <c r="C3943" t="s">
        <v>9271</v>
      </c>
      <c r="D3943" t="s">
        <v>633</v>
      </c>
      <c r="G3943" s="2">
        <v>42005</v>
      </c>
      <c r="H3943" s="2">
        <v>42369</v>
      </c>
      <c r="I3943" t="s">
        <v>218</v>
      </c>
      <c r="J3943" t="s">
        <v>211</v>
      </c>
      <c r="K3943" t="s">
        <v>3754</v>
      </c>
      <c r="L3943" t="s">
        <v>213</v>
      </c>
      <c r="O3943">
        <v>0</v>
      </c>
      <c r="Q3943" s="2"/>
      <c r="S3943">
        <v>0</v>
      </c>
      <c r="T3943" t="s">
        <v>900</v>
      </c>
      <c r="W3943" t="s">
        <v>214</v>
      </c>
      <c r="X3943">
        <v>0</v>
      </c>
    </row>
    <row r="3944" spans="1:24" x14ac:dyDescent="0.25">
      <c r="A3944">
        <v>5478</v>
      </c>
      <c r="B3944" t="s">
        <v>9272</v>
      </c>
      <c r="C3944" t="s">
        <v>9273</v>
      </c>
      <c r="D3944" t="s">
        <v>1707</v>
      </c>
      <c r="G3944" s="2">
        <v>42005</v>
      </c>
      <c r="H3944" s="2">
        <v>42369</v>
      </c>
      <c r="I3944" t="s">
        <v>218</v>
      </c>
      <c r="J3944" t="s">
        <v>211</v>
      </c>
      <c r="K3944" t="s">
        <v>3754</v>
      </c>
      <c r="L3944" t="s">
        <v>213</v>
      </c>
      <c r="O3944">
        <v>0</v>
      </c>
      <c r="Q3944" s="2"/>
      <c r="S3944">
        <v>0</v>
      </c>
      <c r="T3944" t="s">
        <v>900</v>
      </c>
      <c r="W3944" t="s">
        <v>214</v>
      </c>
      <c r="X3944">
        <v>0</v>
      </c>
    </row>
    <row r="3945" spans="1:24" x14ac:dyDescent="0.25">
      <c r="A3945">
        <v>5479</v>
      </c>
      <c r="B3945" t="s">
        <v>9274</v>
      </c>
      <c r="C3945" t="s">
        <v>9275</v>
      </c>
      <c r="D3945" t="s">
        <v>232</v>
      </c>
      <c r="G3945" s="2">
        <v>42005</v>
      </c>
      <c r="H3945" s="2">
        <v>43343</v>
      </c>
      <c r="I3945" t="s">
        <v>226</v>
      </c>
      <c r="J3945" t="s">
        <v>211</v>
      </c>
      <c r="K3945" t="s">
        <v>3760</v>
      </c>
      <c r="L3945" t="s">
        <v>213</v>
      </c>
      <c r="O3945">
        <v>0</v>
      </c>
      <c r="Q3945" s="2"/>
      <c r="S3945">
        <v>0</v>
      </c>
      <c r="T3945" t="s">
        <v>213</v>
      </c>
      <c r="W3945" t="s">
        <v>214</v>
      </c>
      <c r="X3945">
        <v>0</v>
      </c>
    </row>
    <row r="3946" spans="1:24" x14ac:dyDescent="0.25">
      <c r="A3946">
        <v>5480</v>
      </c>
      <c r="B3946" t="s">
        <v>9276</v>
      </c>
      <c r="C3946" t="s">
        <v>9277</v>
      </c>
      <c r="D3946" t="s">
        <v>333</v>
      </c>
      <c r="G3946" s="2">
        <v>42005</v>
      </c>
      <c r="H3946" s="2"/>
      <c r="I3946" t="s">
        <v>226</v>
      </c>
      <c r="J3946" t="s">
        <v>211</v>
      </c>
      <c r="K3946" t="s">
        <v>3760</v>
      </c>
      <c r="L3946" t="s">
        <v>213</v>
      </c>
      <c r="O3946">
        <v>0</v>
      </c>
      <c r="Q3946" s="2"/>
      <c r="S3946">
        <v>0</v>
      </c>
      <c r="T3946" t="s">
        <v>213</v>
      </c>
      <c r="W3946" t="s">
        <v>214</v>
      </c>
      <c r="X3946">
        <v>0</v>
      </c>
    </row>
    <row r="3947" spans="1:24" x14ac:dyDescent="0.25">
      <c r="A3947">
        <v>5481</v>
      </c>
      <c r="B3947" t="s">
        <v>9278</v>
      </c>
      <c r="C3947" t="s">
        <v>9279</v>
      </c>
      <c r="D3947" t="s">
        <v>338</v>
      </c>
      <c r="G3947" s="2">
        <v>42005</v>
      </c>
      <c r="H3947" s="2"/>
      <c r="I3947" t="s">
        <v>226</v>
      </c>
      <c r="J3947" t="s">
        <v>211</v>
      </c>
      <c r="K3947" t="s">
        <v>3760</v>
      </c>
      <c r="L3947" t="s">
        <v>213</v>
      </c>
      <c r="O3947">
        <v>0</v>
      </c>
      <c r="Q3947" s="2"/>
      <c r="S3947">
        <v>0</v>
      </c>
      <c r="T3947" t="s">
        <v>900</v>
      </c>
      <c r="W3947" t="s">
        <v>214</v>
      </c>
      <c r="X3947">
        <v>0</v>
      </c>
    </row>
    <row r="3948" spans="1:24" x14ac:dyDescent="0.25">
      <c r="A3948">
        <v>5482</v>
      </c>
      <c r="B3948" t="s">
        <v>9280</v>
      </c>
      <c r="C3948" t="s">
        <v>9281</v>
      </c>
      <c r="D3948" t="s">
        <v>256</v>
      </c>
      <c r="G3948" s="2">
        <v>42005</v>
      </c>
      <c r="H3948" s="2"/>
      <c r="I3948" t="s">
        <v>226</v>
      </c>
      <c r="J3948" t="s">
        <v>211</v>
      </c>
      <c r="K3948" t="s">
        <v>3760</v>
      </c>
      <c r="L3948" t="s">
        <v>213</v>
      </c>
      <c r="O3948">
        <v>0</v>
      </c>
      <c r="Q3948" s="2"/>
      <c r="S3948">
        <v>0</v>
      </c>
      <c r="T3948" t="s">
        <v>213</v>
      </c>
      <c r="W3948" t="s">
        <v>214</v>
      </c>
      <c r="X3948">
        <v>0</v>
      </c>
    </row>
    <row r="3949" spans="1:24" x14ac:dyDescent="0.25">
      <c r="A3949">
        <v>5483</v>
      </c>
      <c r="B3949" t="s">
        <v>9282</v>
      </c>
      <c r="C3949" t="s">
        <v>9283</v>
      </c>
      <c r="D3949" t="s">
        <v>633</v>
      </c>
      <c r="G3949" s="2">
        <v>42005</v>
      </c>
      <c r="H3949" s="2"/>
      <c r="I3949" t="s">
        <v>218</v>
      </c>
      <c r="J3949" t="s">
        <v>211</v>
      </c>
      <c r="K3949" t="s">
        <v>3760</v>
      </c>
      <c r="L3949" t="s">
        <v>213</v>
      </c>
      <c r="O3949">
        <v>0</v>
      </c>
      <c r="Q3949" s="2"/>
      <c r="S3949">
        <v>0</v>
      </c>
      <c r="T3949" t="s">
        <v>900</v>
      </c>
      <c r="W3949" t="s">
        <v>214</v>
      </c>
      <c r="X3949">
        <v>0</v>
      </c>
    </row>
    <row r="3950" spans="1:24" x14ac:dyDescent="0.25">
      <c r="A3950">
        <v>5484</v>
      </c>
      <c r="B3950" t="s">
        <v>9284</v>
      </c>
      <c r="C3950" t="s">
        <v>9285</v>
      </c>
      <c r="D3950" t="s">
        <v>1707</v>
      </c>
      <c r="G3950" s="2">
        <v>42005</v>
      </c>
      <c r="H3950" s="2"/>
      <c r="I3950" t="s">
        <v>218</v>
      </c>
      <c r="J3950" t="s">
        <v>211</v>
      </c>
      <c r="K3950" t="s">
        <v>3760</v>
      </c>
      <c r="L3950" t="s">
        <v>213</v>
      </c>
      <c r="O3950">
        <v>0</v>
      </c>
      <c r="Q3950" s="2"/>
      <c r="S3950">
        <v>0</v>
      </c>
      <c r="T3950" t="s">
        <v>900</v>
      </c>
      <c r="W3950" t="s">
        <v>214</v>
      </c>
      <c r="X3950">
        <v>0</v>
      </c>
    </row>
    <row r="3951" spans="1:24" x14ac:dyDescent="0.25">
      <c r="A3951">
        <v>5485</v>
      </c>
      <c r="B3951" t="s">
        <v>9286</v>
      </c>
      <c r="C3951" t="s">
        <v>9287</v>
      </c>
      <c r="D3951" t="s">
        <v>232</v>
      </c>
      <c r="G3951" s="2">
        <v>42005</v>
      </c>
      <c r="H3951" s="2">
        <v>43890</v>
      </c>
      <c r="I3951" t="s">
        <v>226</v>
      </c>
      <c r="J3951" t="s">
        <v>211</v>
      </c>
      <c r="K3951" t="s">
        <v>3763</v>
      </c>
      <c r="L3951" t="s">
        <v>213</v>
      </c>
      <c r="O3951">
        <v>0</v>
      </c>
      <c r="Q3951" s="2"/>
      <c r="S3951">
        <v>0</v>
      </c>
      <c r="T3951" t="s">
        <v>213</v>
      </c>
      <c r="W3951" t="s">
        <v>214</v>
      </c>
      <c r="X3951">
        <v>0</v>
      </c>
    </row>
    <row r="3952" spans="1:24" x14ac:dyDescent="0.25">
      <c r="A3952">
        <v>5486</v>
      </c>
      <c r="B3952" t="s">
        <v>9288</v>
      </c>
      <c r="C3952" t="s">
        <v>9289</v>
      </c>
      <c r="D3952" t="s">
        <v>333</v>
      </c>
      <c r="G3952" s="2">
        <v>42005</v>
      </c>
      <c r="H3952" s="2"/>
      <c r="I3952" t="s">
        <v>226</v>
      </c>
      <c r="J3952" t="s">
        <v>211</v>
      </c>
      <c r="K3952" t="s">
        <v>3763</v>
      </c>
      <c r="L3952" t="s">
        <v>213</v>
      </c>
      <c r="O3952">
        <v>0</v>
      </c>
      <c r="Q3952" s="2"/>
      <c r="S3952">
        <v>0</v>
      </c>
      <c r="T3952" t="s">
        <v>213</v>
      </c>
      <c r="W3952" t="s">
        <v>214</v>
      </c>
      <c r="X3952">
        <v>0</v>
      </c>
    </row>
    <row r="3953" spans="1:26" x14ac:dyDescent="0.25">
      <c r="A3953">
        <v>5487</v>
      </c>
      <c r="B3953" t="s">
        <v>9290</v>
      </c>
      <c r="C3953" t="s">
        <v>9291</v>
      </c>
      <c r="D3953" t="s">
        <v>338</v>
      </c>
      <c r="G3953" s="2">
        <v>42005</v>
      </c>
      <c r="H3953" s="2"/>
      <c r="I3953" t="s">
        <v>226</v>
      </c>
      <c r="J3953" t="s">
        <v>211</v>
      </c>
      <c r="K3953" t="s">
        <v>3763</v>
      </c>
      <c r="L3953" t="s">
        <v>213</v>
      </c>
      <c r="O3953">
        <v>0</v>
      </c>
      <c r="Q3953" s="2"/>
      <c r="S3953">
        <v>0</v>
      </c>
      <c r="T3953" t="s">
        <v>900</v>
      </c>
      <c r="W3953" t="s">
        <v>214</v>
      </c>
      <c r="X3953">
        <v>0</v>
      </c>
    </row>
    <row r="3954" spans="1:26" x14ac:dyDescent="0.25">
      <c r="A3954">
        <v>5488</v>
      </c>
      <c r="B3954" t="s">
        <v>9292</v>
      </c>
      <c r="C3954" t="s">
        <v>9293</v>
      </c>
      <c r="D3954" t="s">
        <v>256</v>
      </c>
      <c r="G3954" s="2">
        <v>42005</v>
      </c>
      <c r="H3954" s="2"/>
      <c r="I3954" t="s">
        <v>226</v>
      </c>
      <c r="J3954" t="s">
        <v>211</v>
      </c>
      <c r="K3954" t="s">
        <v>3763</v>
      </c>
      <c r="L3954" t="s">
        <v>213</v>
      </c>
      <c r="O3954">
        <v>0</v>
      </c>
      <c r="Q3954" s="2"/>
      <c r="S3954">
        <v>0</v>
      </c>
      <c r="T3954" t="s">
        <v>213</v>
      </c>
      <c r="W3954" t="s">
        <v>214</v>
      </c>
      <c r="X3954">
        <v>0</v>
      </c>
    </row>
    <row r="3955" spans="1:26" x14ac:dyDescent="0.25">
      <c r="A3955">
        <v>5489</v>
      </c>
      <c r="B3955" t="s">
        <v>9294</v>
      </c>
      <c r="C3955" t="s">
        <v>9295</v>
      </c>
      <c r="D3955" t="s">
        <v>633</v>
      </c>
      <c r="G3955" s="2">
        <v>42005</v>
      </c>
      <c r="H3955" s="2"/>
      <c r="I3955" t="s">
        <v>218</v>
      </c>
      <c r="J3955" t="s">
        <v>211</v>
      </c>
      <c r="K3955" t="s">
        <v>3763</v>
      </c>
      <c r="L3955" t="s">
        <v>213</v>
      </c>
      <c r="O3955">
        <v>0</v>
      </c>
      <c r="Q3955" s="2"/>
      <c r="S3955">
        <v>0</v>
      </c>
      <c r="T3955" t="s">
        <v>900</v>
      </c>
      <c r="W3955" t="s">
        <v>214</v>
      </c>
      <c r="X3955">
        <v>0</v>
      </c>
    </row>
    <row r="3956" spans="1:26" x14ac:dyDescent="0.25">
      <c r="A3956">
        <v>5490</v>
      </c>
      <c r="B3956" t="s">
        <v>9296</v>
      </c>
      <c r="C3956" t="s">
        <v>9297</v>
      </c>
      <c r="D3956" t="s">
        <v>1707</v>
      </c>
      <c r="G3956" s="2">
        <v>42005</v>
      </c>
      <c r="H3956" s="2"/>
      <c r="I3956" t="s">
        <v>218</v>
      </c>
      <c r="J3956" t="s">
        <v>211</v>
      </c>
      <c r="K3956" t="s">
        <v>3763</v>
      </c>
      <c r="L3956" t="s">
        <v>213</v>
      </c>
      <c r="O3956">
        <v>0</v>
      </c>
      <c r="Q3956" s="2"/>
      <c r="S3956">
        <v>0</v>
      </c>
      <c r="T3956" t="s">
        <v>900</v>
      </c>
      <c r="W3956" t="s">
        <v>214</v>
      </c>
      <c r="X3956">
        <v>0</v>
      </c>
    </row>
    <row r="3957" spans="1:26" x14ac:dyDescent="0.25">
      <c r="A3957">
        <v>5491</v>
      </c>
      <c r="B3957" t="s">
        <v>9298</v>
      </c>
      <c r="C3957" t="s">
        <v>9299</v>
      </c>
      <c r="D3957" t="s">
        <v>232</v>
      </c>
      <c r="G3957" s="2">
        <v>42005</v>
      </c>
      <c r="H3957" s="2"/>
      <c r="I3957" t="s">
        <v>226</v>
      </c>
      <c r="J3957" t="s">
        <v>211</v>
      </c>
      <c r="K3957" t="s">
        <v>3766</v>
      </c>
      <c r="L3957" t="s">
        <v>213</v>
      </c>
      <c r="O3957">
        <v>0</v>
      </c>
      <c r="Q3957" s="2"/>
      <c r="S3957">
        <v>0</v>
      </c>
      <c r="T3957" t="s">
        <v>900</v>
      </c>
      <c r="W3957" t="s">
        <v>214</v>
      </c>
      <c r="X3957">
        <v>0</v>
      </c>
    </row>
    <row r="3958" spans="1:26" x14ac:dyDescent="0.25">
      <c r="A3958">
        <v>5492</v>
      </c>
      <c r="B3958" t="s">
        <v>9300</v>
      </c>
      <c r="C3958" t="s">
        <v>9301</v>
      </c>
      <c r="D3958" t="s">
        <v>333</v>
      </c>
      <c r="G3958" s="2">
        <v>42005</v>
      </c>
      <c r="H3958" s="2"/>
      <c r="I3958" t="s">
        <v>226</v>
      </c>
      <c r="J3958" t="s">
        <v>211</v>
      </c>
      <c r="K3958" t="s">
        <v>3766</v>
      </c>
      <c r="L3958" t="s">
        <v>213</v>
      </c>
      <c r="O3958">
        <v>0</v>
      </c>
      <c r="Q3958" s="2"/>
      <c r="S3958">
        <v>0</v>
      </c>
      <c r="T3958" t="s">
        <v>213</v>
      </c>
      <c r="W3958" t="s">
        <v>214</v>
      </c>
      <c r="X3958">
        <v>0</v>
      </c>
    </row>
    <row r="3959" spans="1:26" x14ac:dyDescent="0.25">
      <c r="A3959">
        <v>5493</v>
      </c>
      <c r="B3959" t="s">
        <v>9302</v>
      </c>
      <c r="C3959" t="s">
        <v>9303</v>
      </c>
      <c r="D3959" t="s">
        <v>338</v>
      </c>
      <c r="G3959" s="2">
        <v>42005</v>
      </c>
      <c r="H3959" s="2"/>
      <c r="I3959" t="s">
        <v>226</v>
      </c>
      <c r="J3959" t="s">
        <v>211</v>
      </c>
      <c r="K3959" t="s">
        <v>3766</v>
      </c>
      <c r="L3959" t="s">
        <v>213</v>
      </c>
      <c r="O3959">
        <v>0</v>
      </c>
      <c r="Q3959" s="2"/>
      <c r="S3959">
        <v>0</v>
      </c>
      <c r="T3959" t="s">
        <v>900</v>
      </c>
      <c r="W3959" t="s">
        <v>214</v>
      </c>
      <c r="X3959">
        <v>0</v>
      </c>
    </row>
    <row r="3960" spans="1:26" x14ac:dyDescent="0.25">
      <c r="A3960">
        <v>5494</v>
      </c>
      <c r="B3960" t="s">
        <v>9304</v>
      </c>
      <c r="C3960" t="s">
        <v>9305</v>
      </c>
      <c r="D3960" t="s">
        <v>256</v>
      </c>
      <c r="G3960" s="2">
        <v>42005</v>
      </c>
      <c r="H3960" s="2"/>
      <c r="I3960" t="s">
        <v>226</v>
      </c>
      <c r="J3960" t="s">
        <v>211</v>
      </c>
      <c r="K3960" t="s">
        <v>3766</v>
      </c>
      <c r="L3960" t="s">
        <v>213</v>
      </c>
      <c r="O3960">
        <v>0</v>
      </c>
      <c r="Q3960" s="2"/>
      <c r="S3960">
        <v>0</v>
      </c>
      <c r="T3960" t="s">
        <v>213</v>
      </c>
      <c r="W3960" t="s">
        <v>214</v>
      </c>
      <c r="X3960">
        <v>0</v>
      </c>
    </row>
    <row r="3961" spans="1:26" x14ac:dyDescent="0.25">
      <c r="A3961">
        <v>5495</v>
      </c>
      <c r="B3961" t="s">
        <v>9306</v>
      </c>
      <c r="C3961" t="s">
        <v>9307</v>
      </c>
      <c r="D3961" t="s">
        <v>633</v>
      </c>
      <c r="G3961" s="2">
        <v>42005</v>
      </c>
      <c r="H3961" s="2">
        <v>43890</v>
      </c>
      <c r="I3961" t="s">
        <v>218</v>
      </c>
      <c r="J3961" t="s">
        <v>211</v>
      </c>
      <c r="K3961" t="s">
        <v>3766</v>
      </c>
      <c r="L3961" t="s">
        <v>213</v>
      </c>
      <c r="O3961">
        <v>0</v>
      </c>
      <c r="Q3961" s="2"/>
      <c r="S3961">
        <v>0</v>
      </c>
      <c r="T3961" t="s">
        <v>213</v>
      </c>
      <c r="W3961" t="s">
        <v>214</v>
      </c>
      <c r="X3961">
        <v>0</v>
      </c>
    </row>
    <row r="3962" spans="1:26" x14ac:dyDescent="0.25">
      <c r="A3962">
        <v>5496</v>
      </c>
      <c r="B3962" t="s">
        <v>9308</v>
      </c>
      <c r="C3962" t="s">
        <v>9309</v>
      </c>
      <c r="D3962" t="s">
        <v>1707</v>
      </c>
      <c r="G3962" s="2">
        <v>42005</v>
      </c>
      <c r="H3962" s="2"/>
      <c r="I3962" t="s">
        <v>218</v>
      </c>
      <c r="J3962" t="s">
        <v>211</v>
      </c>
      <c r="K3962" t="s">
        <v>3766</v>
      </c>
      <c r="L3962" t="s">
        <v>213</v>
      </c>
      <c r="O3962">
        <v>0</v>
      </c>
      <c r="Q3962" s="2"/>
      <c r="S3962">
        <v>0</v>
      </c>
      <c r="T3962" t="s">
        <v>900</v>
      </c>
      <c r="W3962" t="s">
        <v>214</v>
      </c>
      <c r="X3962">
        <v>0</v>
      </c>
    </row>
    <row r="3963" spans="1:26" x14ac:dyDescent="0.25">
      <c r="A3963">
        <v>5497</v>
      </c>
      <c r="B3963" t="s">
        <v>9310</v>
      </c>
      <c r="C3963" t="s">
        <v>9311</v>
      </c>
      <c r="D3963" t="s">
        <v>232</v>
      </c>
      <c r="G3963" s="2">
        <v>42005</v>
      </c>
      <c r="H3963" s="2">
        <v>42582</v>
      </c>
      <c r="I3963" t="s">
        <v>226</v>
      </c>
      <c r="J3963" t="s">
        <v>211</v>
      </c>
      <c r="K3963" t="s">
        <v>3772</v>
      </c>
      <c r="L3963" t="s">
        <v>213</v>
      </c>
      <c r="O3963">
        <v>0</v>
      </c>
      <c r="Q3963" s="2"/>
      <c r="S3963">
        <v>0</v>
      </c>
      <c r="T3963" t="s">
        <v>900</v>
      </c>
      <c r="W3963" t="s">
        <v>214</v>
      </c>
      <c r="X3963">
        <v>0</v>
      </c>
    </row>
    <row r="3964" spans="1:26" x14ac:dyDescent="0.25">
      <c r="A3964">
        <v>5498</v>
      </c>
      <c r="B3964" t="s">
        <v>9312</v>
      </c>
      <c r="C3964" t="s">
        <v>9313</v>
      </c>
      <c r="D3964" t="s">
        <v>333</v>
      </c>
      <c r="G3964" s="2">
        <v>42005</v>
      </c>
      <c r="H3964" s="2">
        <v>42582</v>
      </c>
      <c r="I3964" t="s">
        <v>226</v>
      </c>
      <c r="J3964" t="s">
        <v>211</v>
      </c>
      <c r="K3964" t="s">
        <v>3772</v>
      </c>
      <c r="L3964" t="s">
        <v>213</v>
      </c>
      <c r="O3964">
        <v>0</v>
      </c>
      <c r="Q3964" s="2"/>
      <c r="S3964">
        <v>0</v>
      </c>
      <c r="T3964" t="s">
        <v>213</v>
      </c>
      <c r="W3964" t="s">
        <v>214</v>
      </c>
      <c r="X3964">
        <v>0</v>
      </c>
    </row>
    <row r="3965" spans="1:26" x14ac:dyDescent="0.25">
      <c r="A3965">
        <v>5025</v>
      </c>
      <c r="B3965" t="s">
        <v>9314</v>
      </c>
      <c r="C3965" t="s">
        <v>9315</v>
      </c>
      <c r="D3965" t="s">
        <v>256</v>
      </c>
      <c r="G3965" s="2">
        <v>42370</v>
      </c>
      <c r="H3965" s="2"/>
      <c r="I3965" t="s">
        <v>226</v>
      </c>
      <c r="J3965" t="s">
        <v>211</v>
      </c>
      <c r="K3965" t="s">
        <v>8673</v>
      </c>
      <c r="L3965" t="s">
        <v>213</v>
      </c>
      <c r="O3965">
        <v>0</v>
      </c>
      <c r="Q3965" s="2"/>
      <c r="S3965">
        <v>0</v>
      </c>
      <c r="T3965" t="s">
        <v>213</v>
      </c>
      <c r="W3965" t="s">
        <v>455</v>
      </c>
      <c r="X3965">
        <v>0</v>
      </c>
    </row>
    <row r="3966" spans="1:26" x14ac:dyDescent="0.25">
      <c r="A3966">
        <v>5026</v>
      </c>
      <c r="B3966" t="s">
        <v>9316</v>
      </c>
      <c r="C3966" t="s">
        <v>9317</v>
      </c>
      <c r="D3966" t="s">
        <v>251</v>
      </c>
      <c r="G3966" s="2">
        <v>42370</v>
      </c>
      <c r="H3966" s="2"/>
      <c r="I3966" t="s">
        <v>226</v>
      </c>
      <c r="J3966" t="s">
        <v>211</v>
      </c>
      <c r="K3966" t="s">
        <v>8673</v>
      </c>
      <c r="L3966" t="s">
        <v>213</v>
      </c>
      <c r="O3966">
        <v>0</v>
      </c>
      <c r="Q3966" s="2"/>
      <c r="S3966">
        <v>0</v>
      </c>
      <c r="T3966" t="s">
        <v>213</v>
      </c>
      <c r="W3966" t="s">
        <v>455</v>
      </c>
      <c r="X3966">
        <v>0</v>
      </c>
    </row>
    <row r="3967" spans="1:26" x14ac:dyDescent="0.25">
      <c r="A3967">
        <v>5620</v>
      </c>
      <c r="B3967" t="s">
        <v>9318</v>
      </c>
      <c r="C3967" t="s">
        <v>9319</v>
      </c>
      <c r="D3967" t="s">
        <v>343</v>
      </c>
      <c r="F3967" t="s">
        <v>9320</v>
      </c>
      <c r="G3967" s="2">
        <v>41061</v>
      </c>
      <c r="H3967" s="2"/>
      <c r="J3967" t="s">
        <v>211</v>
      </c>
      <c r="K3967" t="s">
        <v>9321</v>
      </c>
      <c r="L3967" t="s">
        <v>213</v>
      </c>
      <c r="M3967" t="s">
        <v>9322</v>
      </c>
      <c r="O3967">
        <v>0</v>
      </c>
      <c r="P3967" t="s">
        <v>9323</v>
      </c>
      <c r="Q3967" s="2">
        <v>40908</v>
      </c>
      <c r="R3967" t="s">
        <v>9324</v>
      </c>
      <c r="S3967">
        <v>0</v>
      </c>
      <c r="T3967" t="s">
        <v>213</v>
      </c>
      <c r="U3967" t="s">
        <v>15715</v>
      </c>
      <c r="V3967" t="s">
        <v>15740</v>
      </c>
      <c r="W3967" t="s">
        <v>455</v>
      </c>
      <c r="X3967">
        <v>0</v>
      </c>
      <c r="Z3967" t="s">
        <v>15094</v>
      </c>
    </row>
    <row r="3968" spans="1:26" x14ac:dyDescent="0.25">
      <c r="A3968">
        <v>5621</v>
      </c>
      <c r="B3968" t="s">
        <v>9325</v>
      </c>
      <c r="C3968" t="s">
        <v>9326</v>
      </c>
      <c r="D3968" t="s">
        <v>343</v>
      </c>
      <c r="F3968" t="s">
        <v>9320</v>
      </c>
      <c r="G3968" s="2">
        <v>41061</v>
      </c>
      <c r="H3968" s="2"/>
      <c r="J3968" t="s">
        <v>211</v>
      </c>
      <c r="K3968" t="s">
        <v>9321</v>
      </c>
      <c r="L3968" t="s">
        <v>213</v>
      </c>
      <c r="M3968" t="s">
        <v>9327</v>
      </c>
      <c r="O3968">
        <v>0</v>
      </c>
      <c r="P3968" t="s">
        <v>9328</v>
      </c>
      <c r="Q3968" s="2">
        <v>40908</v>
      </c>
      <c r="R3968" t="s">
        <v>9329</v>
      </c>
      <c r="S3968">
        <v>0</v>
      </c>
      <c r="T3968" t="s">
        <v>213</v>
      </c>
      <c r="U3968" t="s">
        <v>15715</v>
      </c>
      <c r="V3968" t="s">
        <v>15741</v>
      </c>
      <c r="W3968" t="s">
        <v>455</v>
      </c>
      <c r="X3968">
        <v>0</v>
      </c>
      <c r="Z3968" t="s">
        <v>15094</v>
      </c>
    </row>
    <row r="3969" spans="1:24" x14ac:dyDescent="0.25">
      <c r="A3969">
        <v>5160</v>
      </c>
      <c r="B3969" t="s">
        <v>8891</v>
      </c>
      <c r="C3969" t="s">
        <v>8892</v>
      </c>
      <c r="D3969" t="s">
        <v>232</v>
      </c>
      <c r="G3969" s="2">
        <v>42005</v>
      </c>
      <c r="H3969" s="2">
        <v>43039</v>
      </c>
      <c r="I3969" t="s">
        <v>226</v>
      </c>
      <c r="J3969" t="s">
        <v>211</v>
      </c>
      <c r="K3969" t="s">
        <v>1744</v>
      </c>
      <c r="L3969" t="s">
        <v>213</v>
      </c>
      <c r="O3969">
        <v>0</v>
      </c>
      <c r="Q3969" s="2"/>
      <c r="S3969">
        <v>0</v>
      </c>
      <c r="T3969" t="s">
        <v>213</v>
      </c>
      <c r="W3969" t="s">
        <v>214</v>
      </c>
      <c r="X3969">
        <v>0</v>
      </c>
    </row>
    <row r="3970" spans="1:24" x14ac:dyDescent="0.25">
      <c r="A3970">
        <v>5161</v>
      </c>
      <c r="B3970" t="s">
        <v>8895</v>
      </c>
      <c r="C3970" t="s">
        <v>8896</v>
      </c>
      <c r="D3970" t="s">
        <v>333</v>
      </c>
      <c r="G3970" s="2">
        <v>42005</v>
      </c>
      <c r="H3970" s="2"/>
      <c r="I3970" t="s">
        <v>226</v>
      </c>
      <c r="J3970" t="s">
        <v>211</v>
      </c>
      <c r="K3970" t="s">
        <v>1744</v>
      </c>
      <c r="L3970" t="s">
        <v>213</v>
      </c>
      <c r="O3970">
        <v>0</v>
      </c>
      <c r="Q3970" s="2"/>
      <c r="S3970">
        <v>0</v>
      </c>
      <c r="T3970" t="s">
        <v>213</v>
      </c>
      <c r="W3970" t="s">
        <v>214</v>
      </c>
      <c r="X3970">
        <v>0</v>
      </c>
    </row>
    <row r="3971" spans="1:24" x14ac:dyDescent="0.25">
      <c r="A3971">
        <v>5162</v>
      </c>
      <c r="B3971" t="s">
        <v>8893</v>
      </c>
      <c r="C3971" t="s">
        <v>8894</v>
      </c>
      <c r="D3971" t="s">
        <v>338</v>
      </c>
      <c r="G3971" s="2">
        <v>42005</v>
      </c>
      <c r="H3971" s="2"/>
      <c r="I3971" t="s">
        <v>226</v>
      </c>
      <c r="J3971" t="s">
        <v>211</v>
      </c>
      <c r="K3971" t="s">
        <v>1744</v>
      </c>
      <c r="L3971" t="s">
        <v>213</v>
      </c>
      <c r="O3971">
        <v>0</v>
      </c>
      <c r="Q3971" s="2"/>
      <c r="S3971">
        <v>0</v>
      </c>
      <c r="T3971" t="s">
        <v>900</v>
      </c>
      <c r="W3971" t="s">
        <v>214</v>
      </c>
      <c r="X3971">
        <v>0</v>
      </c>
    </row>
    <row r="3972" spans="1:24" x14ac:dyDescent="0.25">
      <c r="A3972">
        <v>5163</v>
      </c>
      <c r="B3972" t="s">
        <v>8899</v>
      </c>
      <c r="C3972" t="s">
        <v>8900</v>
      </c>
      <c r="D3972" t="s">
        <v>633</v>
      </c>
      <c r="G3972" s="2">
        <v>42005</v>
      </c>
      <c r="H3972" s="2"/>
      <c r="I3972" t="s">
        <v>218</v>
      </c>
      <c r="J3972" t="s">
        <v>211</v>
      </c>
      <c r="K3972" t="s">
        <v>1744</v>
      </c>
      <c r="L3972" t="s">
        <v>213</v>
      </c>
      <c r="O3972">
        <v>0</v>
      </c>
      <c r="Q3972" s="2"/>
      <c r="S3972">
        <v>0</v>
      </c>
      <c r="T3972" t="s">
        <v>900</v>
      </c>
      <c r="W3972" t="s">
        <v>214</v>
      </c>
      <c r="X3972">
        <v>0</v>
      </c>
    </row>
    <row r="3973" spans="1:24" x14ac:dyDescent="0.25">
      <c r="A3973">
        <v>5164</v>
      </c>
      <c r="B3973" t="s">
        <v>8897</v>
      </c>
      <c r="C3973" t="s">
        <v>8898</v>
      </c>
      <c r="D3973" t="s">
        <v>1707</v>
      </c>
      <c r="G3973" s="2">
        <v>42005</v>
      </c>
      <c r="H3973" s="2"/>
      <c r="I3973" t="s">
        <v>218</v>
      </c>
      <c r="J3973" t="s">
        <v>211</v>
      </c>
      <c r="K3973" t="s">
        <v>1744</v>
      </c>
      <c r="L3973" t="s">
        <v>213</v>
      </c>
      <c r="O3973">
        <v>0</v>
      </c>
      <c r="Q3973" s="2"/>
      <c r="S3973">
        <v>0</v>
      </c>
      <c r="T3973" t="s">
        <v>213</v>
      </c>
      <c r="W3973" t="s">
        <v>214</v>
      </c>
      <c r="X3973">
        <v>0</v>
      </c>
    </row>
    <row r="3974" spans="1:24" x14ac:dyDescent="0.25">
      <c r="A3974">
        <v>5179</v>
      </c>
      <c r="B3974" t="s">
        <v>9330</v>
      </c>
      <c r="C3974" t="s">
        <v>9331</v>
      </c>
      <c r="D3974" t="s">
        <v>232</v>
      </c>
      <c r="G3974" s="2">
        <v>42005</v>
      </c>
      <c r="H3974" s="2"/>
      <c r="I3974" t="s">
        <v>226</v>
      </c>
      <c r="J3974" t="s">
        <v>211</v>
      </c>
      <c r="K3974" t="s">
        <v>4376</v>
      </c>
      <c r="L3974" t="s">
        <v>213</v>
      </c>
      <c r="O3974">
        <v>0</v>
      </c>
      <c r="Q3974" s="2"/>
      <c r="S3974">
        <v>0</v>
      </c>
      <c r="T3974" t="s">
        <v>213</v>
      </c>
      <c r="W3974" t="s">
        <v>214</v>
      </c>
      <c r="X3974">
        <v>0</v>
      </c>
    </row>
    <row r="3975" spans="1:24" x14ac:dyDescent="0.25">
      <c r="A3975">
        <v>5180</v>
      </c>
      <c r="B3975" t="s">
        <v>9332</v>
      </c>
      <c r="C3975" t="s">
        <v>9333</v>
      </c>
      <c r="D3975" t="s">
        <v>333</v>
      </c>
      <c r="G3975" s="2">
        <v>42005</v>
      </c>
      <c r="H3975" s="2"/>
      <c r="I3975" t="s">
        <v>226</v>
      </c>
      <c r="J3975" t="s">
        <v>211</v>
      </c>
      <c r="K3975" t="s">
        <v>4376</v>
      </c>
      <c r="L3975" t="s">
        <v>213</v>
      </c>
      <c r="O3975">
        <v>0</v>
      </c>
      <c r="Q3975" s="2"/>
      <c r="S3975">
        <v>0</v>
      </c>
      <c r="T3975" t="s">
        <v>900</v>
      </c>
      <c r="W3975" t="s">
        <v>214</v>
      </c>
      <c r="X3975">
        <v>0</v>
      </c>
    </row>
    <row r="3976" spans="1:24" x14ac:dyDescent="0.25">
      <c r="A3976">
        <v>5181</v>
      </c>
      <c r="B3976" t="s">
        <v>9334</v>
      </c>
      <c r="C3976" t="s">
        <v>9335</v>
      </c>
      <c r="D3976" t="s">
        <v>338</v>
      </c>
      <c r="G3976" s="2">
        <v>42005</v>
      </c>
      <c r="H3976" s="2"/>
      <c r="I3976" t="s">
        <v>226</v>
      </c>
      <c r="J3976" t="s">
        <v>211</v>
      </c>
      <c r="K3976" t="s">
        <v>4376</v>
      </c>
      <c r="L3976" t="s">
        <v>213</v>
      </c>
      <c r="O3976">
        <v>0</v>
      </c>
      <c r="Q3976" s="2"/>
      <c r="S3976">
        <v>0</v>
      </c>
      <c r="T3976" t="s">
        <v>900</v>
      </c>
      <c r="W3976" t="s">
        <v>214</v>
      </c>
      <c r="X3976">
        <v>0</v>
      </c>
    </row>
    <row r="3977" spans="1:24" x14ac:dyDescent="0.25">
      <c r="A3977">
        <v>5182</v>
      </c>
      <c r="B3977" t="s">
        <v>9336</v>
      </c>
      <c r="C3977" t="s">
        <v>9337</v>
      </c>
      <c r="D3977" t="s">
        <v>256</v>
      </c>
      <c r="G3977" s="2">
        <v>42005</v>
      </c>
      <c r="H3977" s="2"/>
      <c r="I3977" t="s">
        <v>226</v>
      </c>
      <c r="J3977" t="s">
        <v>211</v>
      </c>
      <c r="K3977" t="s">
        <v>4376</v>
      </c>
      <c r="L3977" t="s">
        <v>213</v>
      </c>
      <c r="O3977">
        <v>0</v>
      </c>
      <c r="Q3977" s="2"/>
      <c r="S3977">
        <v>0</v>
      </c>
      <c r="T3977" t="s">
        <v>213</v>
      </c>
      <c r="W3977" t="s">
        <v>214</v>
      </c>
      <c r="X3977">
        <v>0</v>
      </c>
    </row>
    <row r="3978" spans="1:24" x14ac:dyDescent="0.25">
      <c r="A3978">
        <v>5183</v>
      </c>
      <c r="B3978" t="s">
        <v>9338</v>
      </c>
      <c r="C3978" t="s">
        <v>9339</v>
      </c>
      <c r="D3978" t="s">
        <v>633</v>
      </c>
      <c r="G3978" s="2">
        <v>42005</v>
      </c>
      <c r="H3978" s="2"/>
      <c r="I3978" t="s">
        <v>218</v>
      </c>
      <c r="J3978" t="s">
        <v>211</v>
      </c>
      <c r="K3978" t="s">
        <v>4376</v>
      </c>
      <c r="L3978" t="s">
        <v>213</v>
      </c>
      <c r="O3978">
        <v>0</v>
      </c>
      <c r="Q3978" s="2"/>
      <c r="S3978">
        <v>0</v>
      </c>
      <c r="T3978" t="s">
        <v>900</v>
      </c>
      <c r="W3978" t="s">
        <v>214</v>
      </c>
      <c r="X3978">
        <v>0</v>
      </c>
    </row>
    <row r="3979" spans="1:24" x14ac:dyDescent="0.25">
      <c r="A3979">
        <v>5184</v>
      </c>
      <c r="B3979" t="s">
        <v>9340</v>
      </c>
      <c r="C3979" t="s">
        <v>9341</v>
      </c>
      <c r="D3979" t="s">
        <v>1707</v>
      </c>
      <c r="G3979" s="2">
        <v>42005</v>
      </c>
      <c r="H3979" s="2"/>
      <c r="I3979" t="s">
        <v>218</v>
      </c>
      <c r="J3979" t="s">
        <v>211</v>
      </c>
      <c r="K3979" t="s">
        <v>4376</v>
      </c>
      <c r="L3979" t="s">
        <v>213</v>
      </c>
      <c r="O3979">
        <v>0</v>
      </c>
      <c r="Q3979" s="2"/>
      <c r="S3979">
        <v>0</v>
      </c>
      <c r="T3979" t="s">
        <v>900</v>
      </c>
      <c r="W3979" t="s">
        <v>214</v>
      </c>
      <c r="X3979">
        <v>0</v>
      </c>
    </row>
    <row r="3980" spans="1:24" x14ac:dyDescent="0.25">
      <c r="A3980">
        <v>5185</v>
      </c>
      <c r="B3980" t="s">
        <v>9342</v>
      </c>
      <c r="C3980" t="s">
        <v>9343</v>
      </c>
      <c r="D3980" t="s">
        <v>232</v>
      </c>
      <c r="G3980" s="2">
        <v>42005</v>
      </c>
      <c r="H3980" s="2"/>
      <c r="I3980" t="s">
        <v>226</v>
      </c>
      <c r="J3980" t="s">
        <v>211</v>
      </c>
      <c r="K3980" t="s">
        <v>4382</v>
      </c>
      <c r="L3980" t="s">
        <v>213</v>
      </c>
      <c r="O3980">
        <v>0</v>
      </c>
      <c r="Q3980" s="2"/>
      <c r="S3980">
        <v>0</v>
      </c>
      <c r="T3980" t="s">
        <v>900</v>
      </c>
      <c r="W3980" t="s">
        <v>214</v>
      </c>
      <c r="X3980">
        <v>0</v>
      </c>
    </row>
    <row r="3981" spans="1:24" x14ac:dyDescent="0.25">
      <c r="A3981">
        <v>5186</v>
      </c>
      <c r="B3981" t="s">
        <v>9344</v>
      </c>
      <c r="C3981" t="s">
        <v>9345</v>
      </c>
      <c r="D3981" t="s">
        <v>333</v>
      </c>
      <c r="G3981" s="2">
        <v>42005</v>
      </c>
      <c r="H3981" s="2"/>
      <c r="I3981" t="s">
        <v>226</v>
      </c>
      <c r="J3981" t="s">
        <v>211</v>
      </c>
      <c r="K3981" t="s">
        <v>4382</v>
      </c>
      <c r="L3981" t="s">
        <v>213</v>
      </c>
      <c r="O3981">
        <v>0</v>
      </c>
      <c r="Q3981" s="2"/>
      <c r="S3981">
        <v>0</v>
      </c>
      <c r="T3981" t="s">
        <v>213</v>
      </c>
      <c r="W3981" t="s">
        <v>214</v>
      </c>
      <c r="X3981">
        <v>0</v>
      </c>
    </row>
    <row r="3982" spans="1:24" x14ac:dyDescent="0.25">
      <c r="A3982">
        <v>5187</v>
      </c>
      <c r="B3982" t="s">
        <v>9346</v>
      </c>
      <c r="C3982" t="s">
        <v>9347</v>
      </c>
      <c r="D3982" t="s">
        <v>338</v>
      </c>
      <c r="G3982" s="2">
        <v>42005</v>
      </c>
      <c r="H3982" s="2"/>
      <c r="I3982" t="s">
        <v>226</v>
      </c>
      <c r="J3982" t="s">
        <v>211</v>
      </c>
      <c r="K3982" t="s">
        <v>4382</v>
      </c>
      <c r="L3982" t="s">
        <v>213</v>
      </c>
      <c r="O3982">
        <v>0</v>
      </c>
      <c r="Q3982" s="2"/>
      <c r="S3982">
        <v>0</v>
      </c>
      <c r="T3982" t="s">
        <v>900</v>
      </c>
      <c r="W3982" t="s">
        <v>214</v>
      </c>
      <c r="X3982">
        <v>0</v>
      </c>
    </row>
    <row r="3983" spans="1:24" x14ac:dyDescent="0.25">
      <c r="A3983">
        <v>5188</v>
      </c>
      <c r="B3983" t="s">
        <v>9348</v>
      </c>
      <c r="C3983" t="s">
        <v>9349</v>
      </c>
      <c r="D3983" t="s">
        <v>256</v>
      </c>
      <c r="G3983" s="2">
        <v>42005</v>
      </c>
      <c r="H3983" s="2"/>
      <c r="I3983" t="s">
        <v>226</v>
      </c>
      <c r="J3983" t="s">
        <v>211</v>
      </c>
      <c r="K3983" t="s">
        <v>4382</v>
      </c>
      <c r="L3983" t="s">
        <v>213</v>
      </c>
      <c r="O3983">
        <v>0</v>
      </c>
      <c r="Q3983" s="2"/>
      <c r="S3983">
        <v>0</v>
      </c>
      <c r="T3983" t="s">
        <v>213</v>
      </c>
      <c r="W3983" t="s">
        <v>214</v>
      </c>
      <c r="X3983">
        <v>0</v>
      </c>
    </row>
    <row r="3984" spans="1:24" x14ac:dyDescent="0.25">
      <c r="A3984">
        <v>5189</v>
      </c>
      <c r="B3984" t="s">
        <v>9350</v>
      </c>
      <c r="C3984" t="s">
        <v>9351</v>
      </c>
      <c r="D3984" t="s">
        <v>633</v>
      </c>
      <c r="G3984" s="2">
        <v>42005</v>
      </c>
      <c r="H3984" s="2"/>
      <c r="I3984" t="s">
        <v>218</v>
      </c>
      <c r="J3984" t="s">
        <v>211</v>
      </c>
      <c r="K3984" t="s">
        <v>4382</v>
      </c>
      <c r="L3984" t="s">
        <v>213</v>
      </c>
      <c r="O3984">
        <v>0</v>
      </c>
      <c r="Q3984" s="2"/>
      <c r="S3984">
        <v>0</v>
      </c>
      <c r="T3984" t="s">
        <v>900</v>
      </c>
      <c r="W3984" t="s">
        <v>214</v>
      </c>
      <c r="X3984">
        <v>0</v>
      </c>
    </row>
    <row r="3985" spans="1:24" x14ac:dyDescent="0.25">
      <c r="A3985">
        <v>5190</v>
      </c>
      <c r="B3985" t="s">
        <v>9352</v>
      </c>
      <c r="C3985" t="s">
        <v>9353</v>
      </c>
      <c r="D3985" t="s">
        <v>1707</v>
      </c>
      <c r="G3985" s="2">
        <v>42005</v>
      </c>
      <c r="H3985" s="2"/>
      <c r="I3985" t="s">
        <v>218</v>
      </c>
      <c r="J3985" t="s">
        <v>211</v>
      </c>
      <c r="K3985" t="s">
        <v>4382</v>
      </c>
      <c r="L3985" t="s">
        <v>213</v>
      </c>
      <c r="O3985">
        <v>0</v>
      </c>
      <c r="Q3985" s="2"/>
      <c r="S3985">
        <v>0</v>
      </c>
      <c r="T3985" t="s">
        <v>900</v>
      </c>
      <c r="W3985" t="s">
        <v>214</v>
      </c>
      <c r="X3985">
        <v>0</v>
      </c>
    </row>
    <row r="3986" spans="1:24" x14ac:dyDescent="0.25">
      <c r="A3986">
        <v>5191</v>
      </c>
      <c r="B3986" t="s">
        <v>9354</v>
      </c>
      <c r="C3986" t="s">
        <v>9355</v>
      </c>
      <c r="D3986" t="s">
        <v>232</v>
      </c>
      <c r="G3986" s="2">
        <v>42005</v>
      </c>
      <c r="H3986" s="2"/>
      <c r="I3986" t="s">
        <v>226</v>
      </c>
      <c r="J3986" t="s">
        <v>211</v>
      </c>
      <c r="K3986" t="s">
        <v>4388</v>
      </c>
      <c r="L3986" t="s">
        <v>213</v>
      </c>
      <c r="O3986">
        <v>0</v>
      </c>
      <c r="Q3986" s="2"/>
      <c r="S3986">
        <v>0</v>
      </c>
      <c r="T3986" t="s">
        <v>900</v>
      </c>
      <c r="W3986" t="s">
        <v>214</v>
      </c>
      <c r="X3986">
        <v>0</v>
      </c>
    </row>
    <row r="3987" spans="1:24" x14ac:dyDescent="0.25">
      <c r="A3987">
        <v>5192</v>
      </c>
      <c r="B3987" t="s">
        <v>9356</v>
      </c>
      <c r="C3987" t="s">
        <v>9357</v>
      </c>
      <c r="D3987" t="s">
        <v>333</v>
      </c>
      <c r="G3987" s="2">
        <v>42005</v>
      </c>
      <c r="H3987" s="2"/>
      <c r="I3987" t="s">
        <v>226</v>
      </c>
      <c r="J3987" t="s">
        <v>211</v>
      </c>
      <c r="K3987" t="s">
        <v>4388</v>
      </c>
      <c r="L3987" t="s">
        <v>213</v>
      </c>
      <c r="O3987">
        <v>0</v>
      </c>
      <c r="Q3987" s="2"/>
      <c r="S3987">
        <v>0</v>
      </c>
      <c r="T3987" t="s">
        <v>213</v>
      </c>
      <c r="W3987" t="s">
        <v>214</v>
      </c>
      <c r="X3987">
        <v>0</v>
      </c>
    </row>
    <row r="3988" spans="1:24" x14ac:dyDescent="0.25">
      <c r="A3988">
        <v>5193</v>
      </c>
      <c r="B3988" t="s">
        <v>9358</v>
      </c>
      <c r="C3988" t="s">
        <v>9359</v>
      </c>
      <c r="D3988" t="s">
        <v>338</v>
      </c>
      <c r="G3988" s="2">
        <v>42005</v>
      </c>
      <c r="H3988" s="2"/>
      <c r="I3988" t="s">
        <v>226</v>
      </c>
      <c r="J3988" t="s">
        <v>211</v>
      </c>
      <c r="K3988" t="s">
        <v>4388</v>
      </c>
      <c r="L3988" t="s">
        <v>213</v>
      </c>
      <c r="O3988">
        <v>0</v>
      </c>
      <c r="Q3988" s="2"/>
      <c r="S3988">
        <v>0</v>
      </c>
      <c r="T3988" t="s">
        <v>900</v>
      </c>
      <c r="W3988" t="s">
        <v>214</v>
      </c>
      <c r="X3988">
        <v>0</v>
      </c>
    </row>
    <row r="3989" spans="1:24" x14ac:dyDescent="0.25">
      <c r="A3989">
        <v>5194</v>
      </c>
      <c r="B3989" t="s">
        <v>9360</v>
      </c>
      <c r="C3989" t="s">
        <v>9361</v>
      </c>
      <c r="D3989" t="s">
        <v>256</v>
      </c>
      <c r="G3989" s="2">
        <v>42005</v>
      </c>
      <c r="H3989" s="2"/>
      <c r="I3989" t="s">
        <v>226</v>
      </c>
      <c r="J3989" t="s">
        <v>211</v>
      </c>
      <c r="K3989" t="s">
        <v>4388</v>
      </c>
      <c r="L3989" t="s">
        <v>213</v>
      </c>
      <c r="O3989">
        <v>0</v>
      </c>
      <c r="Q3989" s="2"/>
      <c r="S3989">
        <v>0</v>
      </c>
      <c r="T3989" t="s">
        <v>213</v>
      </c>
      <c r="W3989" t="s">
        <v>214</v>
      </c>
      <c r="X3989">
        <v>0</v>
      </c>
    </row>
    <row r="3990" spans="1:24" x14ac:dyDescent="0.25">
      <c r="A3990">
        <v>5195</v>
      </c>
      <c r="B3990" t="s">
        <v>9362</v>
      </c>
      <c r="C3990" t="s">
        <v>9363</v>
      </c>
      <c r="D3990" t="s">
        <v>633</v>
      </c>
      <c r="G3990" s="2">
        <v>42005</v>
      </c>
      <c r="H3990" s="2"/>
      <c r="I3990" t="s">
        <v>218</v>
      </c>
      <c r="J3990" t="s">
        <v>211</v>
      </c>
      <c r="K3990" t="s">
        <v>4388</v>
      </c>
      <c r="L3990" t="s">
        <v>213</v>
      </c>
      <c r="O3990">
        <v>0</v>
      </c>
      <c r="Q3990" s="2"/>
      <c r="S3990">
        <v>0</v>
      </c>
      <c r="T3990" t="s">
        <v>900</v>
      </c>
      <c r="W3990" t="s">
        <v>214</v>
      </c>
      <c r="X3990">
        <v>0</v>
      </c>
    </row>
    <row r="3991" spans="1:24" x14ac:dyDescent="0.25">
      <c r="A3991">
        <v>5196</v>
      </c>
      <c r="B3991" t="s">
        <v>9364</v>
      </c>
      <c r="C3991" t="s">
        <v>9365</v>
      </c>
      <c r="D3991" t="s">
        <v>1707</v>
      </c>
      <c r="G3991" s="2">
        <v>42005</v>
      </c>
      <c r="H3991" s="2"/>
      <c r="I3991" t="s">
        <v>218</v>
      </c>
      <c r="J3991" t="s">
        <v>211</v>
      </c>
      <c r="K3991" t="s">
        <v>4388</v>
      </c>
      <c r="L3991" t="s">
        <v>213</v>
      </c>
      <c r="O3991">
        <v>0</v>
      </c>
      <c r="Q3991" s="2"/>
      <c r="S3991">
        <v>0</v>
      </c>
      <c r="T3991" t="s">
        <v>213</v>
      </c>
      <c r="W3991" t="s">
        <v>214</v>
      </c>
      <c r="X3991">
        <v>0</v>
      </c>
    </row>
    <row r="3992" spans="1:24" x14ac:dyDescent="0.25">
      <c r="A3992">
        <v>5197</v>
      </c>
      <c r="B3992" t="s">
        <v>9366</v>
      </c>
      <c r="C3992" t="s">
        <v>9367</v>
      </c>
      <c r="D3992" t="s">
        <v>232</v>
      </c>
      <c r="G3992" s="2">
        <v>42005</v>
      </c>
      <c r="H3992" s="2"/>
      <c r="I3992" t="s">
        <v>226</v>
      </c>
      <c r="J3992" t="s">
        <v>211</v>
      </c>
      <c r="K3992" t="s">
        <v>4392</v>
      </c>
      <c r="L3992" t="s">
        <v>213</v>
      </c>
      <c r="O3992">
        <v>0</v>
      </c>
      <c r="Q3992" s="2"/>
      <c r="S3992">
        <v>0</v>
      </c>
      <c r="T3992" t="s">
        <v>900</v>
      </c>
      <c r="W3992" t="s">
        <v>214</v>
      </c>
      <c r="X3992">
        <v>0</v>
      </c>
    </row>
    <row r="3993" spans="1:24" x14ac:dyDescent="0.25">
      <c r="A3993">
        <v>5198</v>
      </c>
      <c r="B3993" t="s">
        <v>9368</v>
      </c>
      <c r="C3993" t="s">
        <v>9369</v>
      </c>
      <c r="D3993" t="s">
        <v>333</v>
      </c>
      <c r="G3993" s="2">
        <v>42005</v>
      </c>
      <c r="H3993" s="2"/>
      <c r="I3993" t="s">
        <v>226</v>
      </c>
      <c r="J3993" t="s">
        <v>211</v>
      </c>
      <c r="K3993" t="s">
        <v>4392</v>
      </c>
      <c r="L3993" t="s">
        <v>213</v>
      </c>
      <c r="O3993">
        <v>0</v>
      </c>
      <c r="Q3993" s="2"/>
      <c r="S3993">
        <v>0</v>
      </c>
      <c r="T3993" t="s">
        <v>213</v>
      </c>
      <c r="W3993" t="s">
        <v>214</v>
      </c>
      <c r="X3993">
        <v>0</v>
      </c>
    </row>
    <row r="3994" spans="1:24" x14ac:dyDescent="0.25">
      <c r="A3994">
        <v>5199</v>
      </c>
      <c r="B3994" t="s">
        <v>9370</v>
      </c>
      <c r="C3994" t="s">
        <v>9371</v>
      </c>
      <c r="D3994" t="s">
        <v>338</v>
      </c>
      <c r="G3994" s="2">
        <v>42005</v>
      </c>
      <c r="H3994" s="2"/>
      <c r="I3994" t="s">
        <v>226</v>
      </c>
      <c r="J3994" t="s">
        <v>211</v>
      </c>
      <c r="K3994" t="s">
        <v>4392</v>
      </c>
      <c r="L3994" t="s">
        <v>213</v>
      </c>
      <c r="O3994">
        <v>0</v>
      </c>
      <c r="Q3994" s="2"/>
      <c r="S3994">
        <v>0</v>
      </c>
      <c r="T3994" t="s">
        <v>900</v>
      </c>
      <c r="W3994" t="s">
        <v>214</v>
      </c>
      <c r="X3994">
        <v>0</v>
      </c>
    </row>
    <row r="3995" spans="1:24" x14ac:dyDescent="0.25">
      <c r="A3995">
        <v>5200</v>
      </c>
      <c r="B3995" t="s">
        <v>9372</v>
      </c>
      <c r="C3995" t="s">
        <v>9373</v>
      </c>
      <c r="D3995" t="s">
        <v>256</v>
      </c>
      <c r="G3995" s="2">
        <v>42005</v>
      </c>
      <c r="H3995" s="2"/>
      <c r="I3995" t="s">
        <v>226</v>
      </c>
      <c r="J3995" t="s">
        <v>211</v>
      </c>
      <c r="K3995" t="s">
        <v>4392</v>
      </c>
      <c r="L3995" t="s">
        <v>213</v>
      </c>
      <c r="O3995">
        <v>0</v>
      </c>
      <c r="Q3995" s="2"/>
      <c r="S3995">
        <v>0</v>
      </c>
      <c r="T3995" t="s">
        <v>213</v>
      </c>
      <c r="W3995" t="s">
        <v>214</v>
      </c>
      <c r="X3995">
        <v>0</v>
      </c>
    </row>
    <row r="3996" spans="1:24" x14ac:dyDescent="0.25">
      <c r="A3996">
        <v>5201</v>
      </c>
      <c r="B3996" t="s">
        <v>9374</v>
      </c>
      <c r="C3996" t="s">
        <v>9375</v>
      </c>
      <c r="D3996" t="s">
        <v>633</v>
      </c>
      <c r="G3996" s="2">
        <v>42005</v>
      </c>
      <c r="H3996" s="2"/>
      <c r="I3996" t="s">
        <v>218</v>
      </c>
      <c r="J3996" t="s">
        <v>211</v>
      </c>
      <c r="K3996" t="s">
        <v>4392</v>
      </c>
      <c r="L3996" t="s">
        <v>213</v>
      </c>
      <c r="O3996">
        <v>0</v>
      </c>
      <c r="Q3996" s="2"/>
      <c r="S3996">
        <v>0</v>
      </c>
      <c r="T3996" t="s">
        <v>900</v>
      </c>
      <c r="W3996" t="s">
        <v>214</v>
      </c>
      <c r="X3996">
        <v>0</v>
      </c>
    </row>
    <row r="3997" spans="1:24" x14ac:dyDescent="0.25">
      <c r="A3997">
        <v>5202</v>
      </c>
      <c r="B3997" t="s">
        <v>9376</v>
      </c>
      <c r="C3997" t="s">
        <v>9377</v>
      </c>
      <c r="D3997" t="s">
        <v>1707</v>
      </c>
      <c r="G3997" s="2">
        <v>42005</v>
      </c>
      <c r="H3997" s="2"/>
      <c r="I3997" t="s">
        <v>218</v>
      </c>
      <c r="J3997" t="s">
        <v>211</v>
      </c>
      <c r="K3997" t="s">
        <v>4392</v>
      </c>
      <c r="L3997" t="s">
        <v>213</v>
      </c>
      <c r="O3997">
        <v>0</v>
      </c>
      <c r="Q3997" s="2"/>
      <c r="S3997">
        <v>0</v>
      </c>
      <c r="T3997" t="s">
        <v>213</v>
      </c>
      <c r="W3997" t="s">
        <v>214</v>
      </c>
      <c r="X3997">
        <v>0</v>
      </c>
    </row>
    <row r="3998" spans="1:24" x14ac:dyDescent="0.25">
      <c r="A3998">
        <v>5221</v>
      </c>
      <c r="B3998" t="s">
        <v>9378</v>
      </c>
      <c r="C3998" t="s">
        <v>9379</v>
      </c>
      <c r="D3998" t="s">
        <v>232</v>
      </c>
      <c r="G3998" s="2">
        <v>42005</v>
      </c>
      <c r="H3998" s="2">
        <v>42991</v>
      </c>
      <c r="I3998" t="s">
        <v>226</v>
      </c>
      <c r="J3998" t="s">
        <v>211</v>
      </c>
      <c r="K3998" t="s">
        <v>4433</v>
      </c>
      <c r="L3998" t="s">
        <v>213</v>
      </c>
      <c r="O3998">
        <v>0</v>
      </c>
      <c r="Q3998" s="2"/>
      <c r="S3998">
        <v>0</v>
      </c>
      <c r="T3998" t="s">
        <v>213</v>
      </c>
      <c r="W3998" t="s">
        <v>214</v>
      </c>
      <c r="X3998">
        <v>0</v>
      </c>
    </row>
    <row r="3999" spans="1:24" x14ac:dyDescent="0.25">
      <c r="A3999">
        <v>5222</v>
      </c>
      <c r="B3999" t="s">
        <v>9380</v>
      </c>
      <c r="C3999" t="s">
        <v>9381</v>
      </c>
      <c r="D3999" t="s">
        <v>333</v>
      </c>
      <c r="G3999" s="2">
        <v>42005</v>
      </c>
      <c r="H3999" s="2">
        <v>42991</v>
      </c>
      <c r="I3999" t="s">
        <v>226</v>
      </c>
      <c r="J3999" t="s">
        <v>211</v>
      </c>
      <c r="K3999" t="s">
        <v>4433</v>
      </c>
      <c r="L3999" t="s">
        <v>213</v>
      </c>
      <c r="O3999">
        <v>0</v>
      </c>
      <c r="Q3999" s="2"/>
      <c r="S3999">
        <v>0</v>
      </c>
      <c r="T3999" t="s">
        <v>213</v>
      </c>
      <c r="W3999" t="s">
        <v>214</v>
      </c>
      <c r="X3999">
        <v>0</v>
      </c>
    </row>
    <row r="4000" spans="1:24" x14ac:dyDescent="0.25">
      <c r="A4000">
        <v>5223</v>
      </c>
      <c r="B4000" t="s">
        <v>9382</v>
      </c>
      <c r="C4000" t="s">
        <v>9383</v>
      </c>
      <c r="D4000" t="s">
        <v>338</v>
      </c>
      <c r="G4000" s="2">
        <v>42005</v>
      </c>
      <c r="H4000" s="2">
        <v>42991</v>
      </c>
      <c r="I4000" t="s">
        <v>226</v>
      </c>
      <c r="J4000" t="s">
        <v>211</v>
      </c>
      <c r="K4000" t="s">
        <v>4433</v>
      </c>
      <c r="L4000" t="s">
        <v>213</v>
      </c>
      <c r="O4000">
        <v>0</v>
      </c>
      <c r="Q4000" s="2"/>
      <c r="S4000">
        <v>0</v>
      </c>
      <c r="T4000" t="s">
        <v>900</v>
      </c>
      <c r="W4000" t="s">
        <v>214</v>
      </c>
      <c r="X4000">
        <v>0</v>
      </c>
    </row>
    <row r="4001" spans="1:24" x14ac:dyDescent="0.25">
      <c r="A4001">
        <v>5224</v>
      </c>
      <c r="B4001" t="s">
        <v>9384</v>
      </c>
      <c r="C4001" t="s">
        <v>9385</v>
      </c>
      <c r="D4001" t="s">
        <v>256</v>
      </c>
      <c r="G4001" s="2">
        <v>42005</v>
      </c>
      <c r="H4001" s="2">
        <v>42991</v>
      </c>
      <c r="I4001" t="s">
        <v>226</v>
      </c>
      <c r="J4001" t="s">
        <v>211</v>
      </c>
      <c r="K4001" t="s">
        <v>4433</v>
      </c>
      <c r="L4001" t="s">
        <v>213</v>
      </c>
      <c r="O4001">
        <v>0</v>
      </c>
      <c r="Q4001" s="2"/>
      <c r="S4001">
        <v>0</v>
      </c>
      <c r="T4001" t="s">
        <v>213</v>
      </c>
      <c r="W4001" t="s">
        <v>214</v>
      </c>
      <c r="X4001">
        <v>0</v>
      </c>
    </row>
    <row r="4002" spans="1:24" x14ac:dyDescent="0.25">
      <c r="A4002">
        <v>5225</v>
      </c>
      <c r="B4002" t="s">
        <v>9386</v>
      </c>
      <c r="C4002" t="s">
        <v>9387</v>
      </c>
      <c r="D4002" t="s">
        <v>633</v>
      </c>
      <c r="G4002" s="2">
        <v>42005</v>
      </c>
      <c r="H4002" s="2">
        <v>42991</v>
      </c>
      <c r="I4002" t="s">
        <v>218</v>
      </c>
      <c r="J4002" t="s">
        <v>211</v>
      </c>
      <c r="K4002" t="s">
        <v>4433</v>
      </c>
      <c r="L4002" t="s">
        <v>213</v>
      </c>
      <c r="O4002">
        <v>0</v>
      </c>
      <c r="Q4002" s="2"/>
      <c r="S4002">
        <v>0</v>
      </c>
      <c r="T4002" t="s">
        <v>213</v>
      </c>
      <c r="W4002" t="s">
        <v>214</v>
      </c>
      <c r="X4002">
        <v>0</v>
      </c>
    </row>
    <row r="4003" spans="1:24" x14ac:dyDescent="0.25">
      <c r="A4003">
        <v>5226</v>
      </c>
      <c r="B4003" t="s">
        <v>9388</v>
      </c>
      <c r="C4003" t="s">
        <v>9389</v>
      </c>
      <c r="D4003" t="s">
        <v>1707</v>
      </c>
      <c r="G4003" s="2">
        <v>42005</v>
      </c>
      <c r="H4003" s="2">
        <v>42991</v>
      </c>
      <c r="I4003" t="s">
        <v>218</v>
      </c>
      <c r="J4003" t="s">
        <v>211</v>
      </c>
      <c r="K4003" t="s">
        <v>4433</v>
      </c>
      <c r="L4003" t="s">
        <v>213</v>
      </c>
      <c r="O4003">
        <v>0</v>
      </c>
      <c r="Q4003" s="2"/>
      <c r="S4003">
        <v>0</v>
      </c>
      <c r="T4003" t="s">
        <v>900</v>
      </c>
      <c r="W4003" t="s">
        <v>214</v>
      </c>
      <c r="X4003">
        <v>0</v>
      </c>
    </row>
    <row r="4004" spans="1:24" x14ac:dyDescent="0.25">
      <c r="A4004">
        <v>5227</v>
      </c>
      <c r="B4004" t="s">
        <v>9390</v>
      </c>
      <c r="C4004" t="s">
        <v>9391</v>
      </c>
      <c r="D4004" t="s">
        <v>232</v>
      </c>
      <c r="G4004" s="2">
        <v>42005</v>
      </c>
      <c r="H4004" s="2"/>
      <c r="I4004" t="s">
        <v>226</v>
      </c>
      <c r="J4004" t="s">
        <v>211</v>
      </c>
      <c r="K4004" t="s">
        <v>4439</v>
      </c>
      <c r="L4004" t="s">
        <v>213</v>
      </c>
      <c r="O4004">
        <v>0</v>
      </c>
      <c r="Q4004" s="2"/>
      <c r="S4004">
        <v>0</v>
      </c>
      <c r="T4004" t="s">
        <v>213</v>
      </c>
      <c r="W4004" t="s">
        <v>214</v>
      </c>
      <c r="X4004">
        <v>0</v>
      </c>
    </row>
    <row r="4005" spans="1:24" x14ac:dyDescent="0.25">
      <c r="A4005">
        <v>5228</v>
      </c>
      <c r="B4005" t="s">
        <v>9392</v>
      </c>
      <c r="C4005" t="s">
        <v>9393</v>
      </c>
      <c r="D4005" t="s">
        <v>333</v>
      </c>
      <c r="G4005" s="2">
        <v>42005</v>
      </c>
      <c r="H4005" s="2"/>
      <c r="I4005" t="s">
        <v>226</v>
      </c>
      <c r="J4005" t="s">
        <v>211</v>
      </c>
      <c r="K4005" t="s">
        <v>4439</v>
      </c>
      <c r="L4005" t="s">
        <v>213</v>
      </c>
      <c r="O4005">
        <v>0</v>
      </c>
      <c r="Q4005" s="2"/>
      <c r="S4005">
        <v>0</v>
      </c>
      <c r="T4005" t="s">
        <v>900</v>
      </c>
      <c r="W4005" t="s">
        <v>214</v>
      </c>
      <c r="X4005">
        <v>0</v>
      </c>
    </row>
    <row r="4006" spans="1:24" x14ac:dyDescent="0.25">
      <c r="A4006">
        <v>5229</v>
      </c>
      <c r="B4006" t="s">
        <v>9394</v>
      </c>
      <c r="C4006" t="s">
        <v>9395</v>
      </c>
      <c r="D4006" t="s">
        <v>338</v>
      </c>
      <c r="G4006" s="2">
        <v>42005</v>
      </c>
      <c r="H4006" s="2"/>
      <c r="I4006" t="s">
        <v>226</v>
      </c>
      <c r="J4006" t="s">
        <v>211</v>
      </c>
      <c r="K4006" t="s">
        <v>4439</v>
      </c>
      <c r="L4006" t="s">
        <v>213</v>
      </c>
      <c r="O4006">
        <v>0</v>
      </c>
      <c r="Q4006" s="2"/>
      <c r="S4006">
        <v>0</v>
      </c>
      <c r="T4006" t="s">
        <v>900</v>
      </c>
      <c r="W4006" t="s">
        <v>214</v>
      </c>
      <c r="X4006">
        <v>0</v>
      </c>
    </row>
    <row r="4007" spans="1:24" x14ac:dyDescent="0.25">
      <c r="A4007">
        <v>5230</v>
      </c>
      <c r="B4007" t="s">
        <v>9396</v>
      </c>
      <c r="C4007" t="s">
        <v>9397</v>
      </c>
      <c r="D4007" t="s">
        <v>256</v>
      </c>
      <c r="G4007" s="2">
        <v>42005</v>
      </c>
      <c r="H4007" s="2"/>
      <c r="I4007" t="s">
        <v>226</v>
      </c>
      <c r="J4007" t="s">
        <v>211</v>
      </c>
      <c r="K4007" t="s">
        <v>4439</v>
      </c>
      <c r="L4007" t="s">
        <v>213</v>
      </c>
      <c r="O4007">
        <v>0</v>
      </c>
      <c r="Q4007" s="2"/>
      <c r="S4007">
        <v>0</v>
      </c>
      <c r="T4007" t="s">
        <v>213</v>
      </c>
      <c r="W4007" t="s">
        <v>214</v>
      </c>
      <c r="X4007">
        <v>0</v>
      </c>
    </row>
    <row r="4008" spans="1:24" x14ac:dyDescent="0.25">
      <c r="A4008">
        <v>5231</v>
      </c>
      <c r="B4008" t="s">
        <v>9398</v>
      </c>
      <c r="C4008" t="s">
        <v>9399</v>
      </c>
      <c r="D4008" t="s">
        <v>633</v>
      </c>
      <c r="G4008" s="2">
        <v>42005</v>
      </c>
      <c r="H4008" s="2"/>
      <c r="I4008" t="s">
        <v>218</v>
      </c>
      <c r="J4008" t="s">
        <v>211</v>
      </c>
      <c r="K4008" t="s">
        <v>4439</v>
      </c>
      <c r="L4008" t="s">
        <v>213</v>
      </c>
      <c r="O4008">
        <v>0</v>
      </c>
      <c r="Q4008" s="2"/>
      <c r="S4008">
        <v>0</v>
      </c>
      <c r="T4008" t="s">
        <v>213</v>
      </c>
      <c r="W4008" t="s">
        <v>214</v>
      </c>
      <c r="X4008">
        <v>0</v>
      </c>
    </row>
    <row r="4009" spans="1:24" x14ac:dyDescent="0.25">
      <c r="A4009">
        <v>5232</v>
      </c>
      <c r="B4009" t="s">
        <v>9400</v>
      </c>
      <c r="C4009" t="s">
        <v>9401</v>
      </c>
      <c r="D4009" t="s">
        <v>1707</v>
      </c>
      <c r="G4009" s="2">
        <v>42005</v>
      </c>
      <c r="H4009" s="2"/>
      <c r="I4009" t="s">
        <v>218</v>
      </c>
      <c r="J4009" t="s">
        <v>211</v>
      </c>
      <c r="K4009" t="s">
        <v>4439</v>
      </c>
      <c r="L4009" t="s">
        <v>213</v>
      </c>
      <c r="O4009">
        <v>0</v>
      </c>
      <c r="Q4009" s="2"/>
      <c r="S4009">
        <v>0</v>
      </c>
      <c r="T4009" t="s">
        <v>900</v>
      </c>
      <c r="W4009" t="s">
        <v>214</v>
      </c>
      <c r="X4009">
        <v>0</v>
      </c>
    </row>
    <row r="4010" spans="1:24" x14ac:dyDescent="0.25">
      <c r="A4010">
        <v>5233</v>
      </c>
      <c r="B4010" t="s">
        <v>9402</v>
      </c>
      <c r="C4010" t="s">
        <v>9403</v>
      </c>
      <c r="D4010" t="s">
        <v>232</v>
      </c>
      <c r="G4010" s="2">
        <v>42005</v>
      </c>
      <c r="H4010" s="2"/>
      <c r="I4010" t="s">
        <v>226</v>
      </c>
      <c r="J4010" t="s">
        <v>211</v>
      </c>
      <c r="K4010" t="s">
        <v>4445</v>
      </c>
      <c r="L4010" t="s">
        <v>213</v>
      </c>
      <c r="O4010">
        <v>0</v>
      </c>
      <c r="Q4010" s="2"/>
      <c r="S4010">
        <v>0</v>
      </c>
      <c r="T4010" t="s">
        <v>213</v>
      </c>
      <c r="W4010" t="s">
        <v>214</v>
      </c>
      <c r="X4010">
        <v>0</v>
      </c>
    </row>
    <row r="4011" spans="1:24" x14ac:dyDescent="0.25">
      <c r="A4011">
        <v>5234</v>
      </c>
      <c r="B4011" t="s">
        <v>9404</v>
      </c>
      <c r="C4011" t="s">
        <v>9405</v>
      </c>
      <c r="D4011" t="s">
        <v>333</v>
      </c>
      <c r="G4011" s="2">
        <v>42005</v>
      </c>
      <c r="H4011" s="2"/>
      <c r="I4011" t="s">
        <v>226</v>
      </c>
      <c r="J4011" t="s">
        <v>211</v>
      </c>
      <c r="K4011" t="s">
        <v>4445</v>
      </c>
      <c r="L4011" t="s">
        <v>213</v>
      </c>
      <c r="O4011">
        <v>0</v>
      </c>
      <c r="Q4011" s="2"/>
      <c r="S4011">
        <v>0</v>
      </c>
      <c r="T4011" t="s">
        <v>900</v>
      </c>
      <c r="W4011" t="s">
        <v>214</v>
      </c>
      <c r="X4011">
        <v>0</v>
      </c>
    </row>
    <row r="4012" spans="1:24" x14ac:dyDescent="0.25">
      <c r="A4012">
        <v>5235</v>
      </c>
      <c r="B4012" t="s">
        <v>9406</v>
      </c>
      <c r="C4012" t="s">
        <v>9407</v>
      </c>
      <c r="D4012" t="s">
        <v>338</v>
      </c>
      <c r="G4012" s="2">
        <v>42005</v>
      </c>
      <c r="H4012" s="2"/>
      <c r="I4012" t="s">
        <v>226</v>
      </c>
      <c r="J4012" t="s">
        <v>211</v>
      </c>
      <c r="K4012" t="s">
        <v>4445</v>
      </c>
      <c r="L4012" t="s">
        <v>213</v>
      </c>
      <c r="O4012">
        <v>0</v>
      </c>
      <c r="Q4012" s="2"/>
      <c r="S4012">
        <v>0</v>
      </c>
      <c r="T4012" t="s">
        <v>900</v>
      </c>
      <c r="W4012" t="s">
        <v>214</v>
      </c>
      <c r="X4012">
        <v>0</v>
      </c>
    </row>
    <row r="4013" spans="1:24" x14ac:dyDescent="0.25">
      <c r="A4013">
        <v>5236</v>
      </c>
      <c r="B4013" t="s">
        <v>9408</v>
      </c>
      <c r="C4013" t="s">
        <v>9409</v>
      </c>
      <c r="D4013" t="s">
        <v>256</v>
      </c>
      <c r="G4013" s="2">
        <v>42005</v>
      </c>
      <c r="H4013" s="2"/>
      <c r="I4013" t="s">
        <v>226</v>
      </c>
      <c r="J4013" t="s">
        <v>211</v>
      </c>
      <c r="K4013" t="s">
        <v>4445</v>
      </c>
      <c r="L4013" t="s">
        <v>213</v>
      </c>
      <c r="O4013">
        <v>0</v>
      </c>
      <c r="Q4013" s="2"/>
      <c r="S4013">
        <v>0</v>
      </c>
      <c r="T4013" t="s">
        <v>213</v>
      </c>
      <c r="W4013" t="s">
        <v>214</v>
      </c>
      <c r="X4013">
        <v>0</v>
      </c>
    </row>
    <row r="4014" spans="1:24" x14ac:dyDescent="0.25">
      <c r="A4014">
        <v>5237</v>
      </c>
      <c r="B4014" t="s">
        <v>9410</v>
      </c>
      <c r="C4014" t="s">
        <v>9411</v>
      </c>
      <c r="D4014" t="s">
        <v>633</v>
      </c>
      <c r="G4014" s="2">
        <v>42005</v>
      </c>
      <c r="H4014" s="2"/>
      <c r="I4014" t="s">
        <v>218</v>
      </c>
      <c r="J4014" t="s">
        <v>211</v>
      </c>
      <c r="K4014" t="s">
        <v>4445</v>
      </c>
      <c r="L4014" t="s">
        <v>213</v>
      </c>
      <c r="O4014">
        <v>0</v>
      </c>
      <c r="Q4014" s="2"/>
      <c r="S4014">
        <v>0</v>
      </c>
      <c r="T4014" t="s">
        <v>213</v>
      </c>
      <c r="W4014" t="s">
        <v>214</v>
      </c>
      <c r="X4014">
        <v>0</v>
      </c>
    </row>
    <row r="4015" spans="1:24" x14ac:dyDescent="0.25">
      <c r="A4015">
        <v>5238</v>
      </c>
      <c r="B4015" t="s">
        <v>9412</v>
      </c>
      <c r="C4015" t="s">
        <v>9413</v>
      </c>
      <c r="D4015" t="s">
        <v>1707</v>
      </c>
      <c r="G4015" s="2">
        <v>42005</v>
      </c>
      <c r="H4015" s="2"/>
      <c r="I4015" t="s">
        <v>218</v>
      </c>
      <c r="J4015" t="s">
        <v>211</v>
      </c>
      <c r="K4015" t="s">
        <v>4445</v>
      </c>
      <c r="L4015" t="s">
        <v>213</v>
      </c>
      <c r="O4015">
        <v>0</v>
      </c>
      <c r="Q4015" s="2"/>
      <c r="S4015">
        <v>0</v>
      </c>
      <c r="T4015" t="s">
        <v>900</v>
      </c>
      <c r="W4015" t="s">
        <v>214</v>
      </c>
      <c r="X4015">
        <v>0</v>
      </c>
    </row>
    <row r="4016" spans="1:24" x14ac:dyDescent="0.25">
      <c r="A4016">
        <v>5263</v>
      </c>
      <c r="B4016" t="s">
        <v>9414</v>
      </c>
      <c r="C4016" t="s">
        <v>9415</v>
      </c>
      <c r="D4016" t="s">
        <v>232</v>
      </c>
      <c r="G4016" s="2">
        <v>42005</v>
      </c>
      <c r="H4016" s="2">
        <v>45961</v>
      </c>
      <c r="I4016" t="s">
        <v>226</v>
      </c>
      <c r="J4016" t="s">
        <v>211</v>
      </c>
      <c r="K4016" t="s">
        <v>3142</v>
      </c>
      <c r="L4016" t="s">
        <v>213</v>
      </c>
      <c r="O4016">
        <v>0</v>
      </c>
      <c r="Q4016" s="2"/>
      <c r="S4016">
        <v>0</v>
      </c>
      <c r="T4016" t="s">
        <v>213</v>
      </c>
      <c r="W4016" t="s">
        <v>214</v>
      </c>
      <c r="X4016">
        <v>0</v>
      </c>
    </row>
    <row r="4017" spans="1:24" x14ac:dyDescent="0.25">
      <c r="A4017">
        <v>5264</v>
      </c>
      <c r="B4017" t="s">
        <v>9416</v>
      </c>
      <c r="C4017" t="s">
        <v>9417</v>
      </c>
      <c r="D4017" t="s">
        <v>333</v>
      </c>
      <c r="G4017" s="2">
        <v>42005</v>
      </c>
      <c r="H4017" s="2">
        <v>45961</v>
      </c>
      <c r="I4017" t="s">
        <v>226</v>
      </c>
      <c r="J4017" t="s">
        <v>211</v>
      </c>
      <c r="K4017" t="s">
        <v>3142</v>
      </c>
      <c r="L4017" t="s">
        <v>213</v>
      </c>
      <c r="O4017">
        <v>0</v>
      </c>
      <c r="Q4017" s="2"/>
      <c r="S4017">
        <v>0</v>
      </c>
      <c r="T4017" t="s">
        <v>900</v>
      </c>
      <c r="W4017" t="s">
        <v>214</v>
      </c>
      <c r="X4017">
        <v>0</v>
      </c>
    </row>
    <row r="4018" spans="1:24" x14ac:dyDescent="0.25">
      <c r="A4018">
        <v>5265</v>
      </c>
      <c r="B4018" t="s">
        <v>9418</v>
      </c>
      <c r="C4018" t="s">
        <v>9419</v>
      </c>
      <c r="D4018" t="s">
        <v>338</v>
      </c>
      <c r="G4018" s="2">
        <v>42005</v>
      </c>
      <c r="H4018" s="2">
        <v>45961</v>
      </c>
      <c r="I4018" t="s">
        <v>226</v>
      </c>
      <c r="J4018" t="s">
        <v>211</v>
      </c>
      <c r="K4018" t="s">
        <v>3142</v>
      </c>
      <c r="L4018" t="s">
        <v>213</v>
      </c>
      <c r="O4018">
        <v>0</v>
      </c>
      <c r="Q4018" s="2"/>
      <c r="S4018">
        <v>0</v>
      </c>
      <c r="T4018" t="s">
        <v>900</v>
      </c>
      <c r="W4018" t="s">
        <v>214</v>
      </c>
      <c r="X4018">
        <v>0</v>
      </c>
    </row>
    <row r="4019" spans="1:24" x14ac:dyDescent="0.25">
      <c r="A4019">
        <v>5266</v>
      </c>
      <c r="B4019" t="s">
        <v>9420</v>
      </c>
      <c r="C4019" t="s">
        <v>9421</v>
      </c>
      <c r="D4019" t="s">
        <v>256</v>
      </c>
      <c r="G4019" s="2">
        <v>42005</v>
      </c>
      <c r="H4019" s="2">
        <v>45961</v>
      </c>
      <c r="I4019" t="s">
        <v>226</v>
      </c>
      <c r="J4019" t="s">
        <v>211</v>
      </c>
      <c r="K4019" t="s">
        <v>3142</v>
      </c>
      <c r="L4019" t="s">
        <v>213</v>
      </c>
      <c r="O4019">
        <v>0</v>
      </c>
      <c r="Q4019" s="2"/>
      <c r="S4019">
        <v>0</v>
      </c>
      <c r="T4019" t="s">
        <v>213</v>
      </c>
      <c r="W4019" t="s">
        <v>214</v>
      </c>
      <c r="X4019">
        <v>0</v>
      </c>
    </row>
    <row r="4020" spans="1:24" x14ac:dyDescent="0.25">
      <c r="A4020">
        <v>5267</v>
      </c>
      <c r="B4020" t="s">
        <v>9422</v>
      </c>
      <c r="C4020" t="s">
        <v>9423</v>
      </c>
      <c r="D4020" t="s">
        <v>633</v>
      </c>
      <c r="G4020" s="2">
        <v>42005</v>
      </c>
      <c r="H4020" s="2">
        <v>45961</v>
      </c>
      <c r="I4020" t="s">
        <v>218</v>
      </c>
      <c r="J4020" t="s">
        <v>211</v>
      </c>
      <c r="K4020" t="s">
        <v>3142</v>
      </c>
      <c r="L4020" t="s">
        <v>213</v>
      </c>
      <c r="O4020">
        <v>0</v>
      </c>
      <c r="Q4020" s="2"/>
      <c r="S4020">
        <v>0</v>
      </c>
      <c r="T4020" t="s">
        <v>213</v>
      </c>
      <c r="W4020" t="s">
        <v>214</v>
      </c>
      <c r="X4020">
        <v>0</v>
      </c>
    </row>
    <row r="4021" spans="1:24" x14ac:dyDescent="0.25">
      <c r="A4021">
        <v>5268</v>
      </c>
      <c r="B4021" t="s">
        <v>9424</v>
      </c>
      <c r="C4021" t="s">
        <v>9425</v>
      </c>
      <c r="D4021" t="s">
        <v>1707</v>
      </c>
      <c r="G4021" s="2">
        <v>42005</v>
      </c>
      <c r="H4021" s="2">
        <v>45961</v>
      </c>
      <c r="I4021" t="s">
        <v>218</v>
      </c>
      <c r="J4021" t="s">
        <v>211</v>
      </c>
      <c r="K4021" t="s">
        <v>3142</v>
      </c>
      <c r="L4021" t="s">
        <v>213</v>
      </c>
      <c r="O4021">
        <v>0</v>
      </c>
      <c r="Q4021" s="2"/>
      <c r="S4021">
        <v>0</v>
      </c>
      <c r="T4021" t="s">
        <v>900</v>
      </c>
      <c r="W4021" t="s">
        <v>214</v>
      </c>
      <c r="X4021">
        <v>0</v>
      </c>
    </row>
    <row r="4022" spans="1:24" x14ac:dyDescent="0.25">
      <c r="A4022">
        <v>5287</v>
      </c>
      <c r="B4022" t="s">
        <v>9426</v>
      </c>
      <c r="C4022" t="s">
        <v>9427</v>
      </c>
      <c r="D4022" t="s">
        <v>232</v>
      </c>
      <c r="G4022" s="2">
        <v>42005</v>
      </c>
      <c r="H4022" s="2">
        <v>43190</v>
      </c>
      <c r="I4022" t="s">
        <v>226</v>
      </c>
      <c r="J4022" t="s">
        <v>211</v>
      </c>
      <c r="K4022" t="s">
        <v>4476</v>
      </c>
      <c r="L4022" t="s">
        <v>213</v>
      </c>
      <c r="O4022">
        <v>0</v>
      </c>
      <c r="Q4022" s="2"/>
      <c r="S4022">
        <v>0</v>
      </c>
      <c r="T4022" t="s">
        <v>213</v>
      </c>
      <c r="W4022" t="s">
        <v>214</v>
      </c>
      <c r="X4022">
        <v>0</v>
      </c>
    </row>
    <row r="4023" spans="1:24" x14ac:dyDescent="0.25">
      <c r="A4023">
        <v>5288</v>
      </c>
      <c r="B4023" t="s">
        <v>9428</v>
      </c>
      <c r="C4023" t="s">
        <v>9429</v>
      </c>
      <c r="D4023" t="s">
        <v>333</v>
      </c>
      <c r="G4023" s="2">
        <v>42005</v>
      </c>
      <c r="H4023" s="2">
        <v>43677</v>
      </c>
      <c r="I4023" t="s">
        <v>226</v>
      </c>
      <c r="J4023" t="s">
        <v>211</v>
      </c>
      <c r="K4023" t="s">
        <v>4476</v>
      </c>
      <c r="L4023" t="s">
        <v>213</v>
      </c>
      <c r="O4023">
        <v>0</v>
      </c>
      <c r="Q4023" s="2"/>
      <c r="S4023">
        <v>0</v>
      </c>
      <c r="T4023" t="s">
        <v>900</v>
      </c>
      <c r="W4023" t="s">
        <v>214</v>
      </c>
      <c r="X4023">
        <v>0</v>
      </c>
    </row>
    <row r="4024" spans="1:24" x14ac:dyDescent="0.25">
      <c r="A4024">
        <v>5289</v>
      </c>
      <c r="B4024" t="s">
        <v>9430</v>
      </c>
      <c r="C4024" t="s">
        <v>9431</v>
      </c>
      <c r="D4024" t="s">
        <v>338</v>
      </c>
      <c r="G4024" s="2">
        <v>42005</v>
      </c>
      <c r="H4024" s="2">
        <v>43677</v>
      </c>
      <c r="I4024" t="s">
        <v>226</v>
      </c>
      <c r="J4024" t="s">
        <v>211</v>
      </c>
      <c r="K4024" t="s">
        <v>4476</v>
      </c>
      <c r="L4024" t="s">
        <v>213</v>
      </c>
      <c r="O4024">
        <v>0</v>
      </c>
      <c r="Q4024" s="2"/>
      <c r="S4024">
        <v>0</v>
      </c>
      <c r="T4024" t="s">
        <v>900</v>
      </c>
      <c r="W4024" t="s">
        <v>214</v>
      </c>
      <c r="X4024">
        <v>0</v>
      </c>
    </row>
    <row r="4025" spans="1:24" x14ac:dyDescent="0.25">
      <c r="A4025">
        <v>5290</v>
      </c>
      <c r="B4025" t="s">
        <v>9432</v>
      </c>
      <c r="C4025" t="s">
        <v>9433</v>
      </c>
      <c r="D4025" t="s">
        <v>256</v>
      </c>
      <c r="G4025" s="2">
        <v>42005</v>
      </c>
      <c r="H4025" s="2">
        <v>43677</v>
      </c>
      <c r="I4025" t="s">
        <v>226</v>
      </c>
      <c r="J4025" t="s">
        <v>211</v>
      </c>
      <c r="K4025" t="s">
        <v>4476</v>
      </c>
      <c r="L4025" t="s">
        <v>213</v>
      </c>
      <c r="O4025">
        <v>0</v>
      </c>
      <c r="Q4025" s="2"/>
      <c r="S4025">
        <v>0</v>
      </c>
      <c r="T4025" t="s">
        <v>213</v>
      </c>
      <c r="W4025" t="s">
        <v>214</v>
      </c>
      <c r="X4025">
        <v>0</v>
      </c>
    </row>
    <row r="4026" spans="1:24" x14ac:dyDescent="0.25">
      <c r="A4026">
        <v>5291</v>
      </c>
      <c r="B4026" t="s">
        <v>9434</v>
      </c>
      <c r="C4026" t="s">
        <v>9435</v>
      </c>
      <c r="D4026" t="s">
        <v>633</v>
      </c>
      <c r="G4026" s="2">
        <v>42005</v>
      </c>
      <c r="H4026" s="2">
        <v>43677</v>
      </c>
      <c r="I4026" t="s">
        <v>218</v>
      </c>
      <c r="J4026" t="s">
        <v>211</v>
      </c>
      <c r="K4026" t="s">
        <v>4476</v>
      </c>
      <c r="L4026" t="s">
        <v>213</v>
      </c>
      <c r="O4026">
        <v>0</v>
      </c>
      <c r="Q4026" s="2"/>
      <c r="S4026">
        <v>0</v>
      </c>
      <c r="T4026" t="s">
        <v>213</v>
      </c>
      <c r="W4026" t="s">
        <v>214</v>
      </c>
      <c r="X4026">
        <v>0</v>
      </c>
    </row>
    <row r="4027" spans="1:24" x14ac:dyDescent="0.25">
      <c r="A4027">
        <v>5292</v>
      </c>
      <c r="B4027" t="s">
        <v>9436</v>
      </c>
      <c r="C4027" t="s">
        <v>9437</v>
      </c>
      <c r="D4027" t="s">
        <v>1707</v>
      </c>
      <c r="G4027" s="2">
        <v>42005</v>
      </c>
      <c r="H4027" s="2">
        <v>43677</v>
      </c>
      <c r="I4027" t="s">
        <v>218</v>
      </c>
      <c r="J4027" t="s">
        <v>211</v>
      </c>
      <c r="K4027" t="s">
        <v>4476</v>
      </c>
      <c r="L4027" t="s">
        <v>213</v>
      </c>
      <c r="O4027">
        <v>0</v>
      </c>
      <c r="Q4027" s="2"/>
      <c r="S4027">
        <v>0</v>
      </c>
      <c r="T4027" t="s">
        <v>900</v>
      </c>
      <c r="W4027" t="s">
        <v>214</v>
      </c>
      <c r="X4027">
        <v>0</v>
      </c>
    </row>
    <row r="4028" spans="1:24" x14ac:dyDescent="0.25">
      <c r="A4028">
        <v>5305</v>
      </c>
      <c r="B4028" t="s">
        <v>9438</v>
      </c>
      <c r="C4028" t="s">
        <v>9439</v>
      </c>
      <c r="D4028" t="s">
        <v>232</v>
      </c>
      <c r="G4028" s="2">
        <v>42005</v>
      </c>
      <c r="H4028" s="2">
        <v>42613</v>
      </c>
      <c r="I4028" t="s">
        <v>226</v>
      </c>
      <c r="J4028" t="s">
        <v>211</v>
      </c>
      <c r="K4028" t="s">
        <v>4493</v>
      </c>
      <c r="L4028" t="s">
        <v>213</v>
      </c>
      <c r="O4028">
        <v>0</v>
      </c>
      <c r="Q4028" s="2"/>
      <c r="S4028">
        <v>0</v>
      </c>
      <c r="T4028" t="s">
        <v>213</v>
      </c>
      <c r="W4028" t="s">
        <v>214</v>
      </c>
      <c r="X4028">
        <v>0</v>
      </c>
    </row>
    <row r="4029" spans="1:24" x14ac:dyDescent="0.25">
      <c r="A4029">
        <v>5306</v>
      </c>
      <c r="B4029" t="s">
        <v>9440</v>
      </c>
      <c r="C4029" t="s">
        <v>9441</v>
      </c>
      <c r="D4029" t="s">
        <v>333</v>
      </c>
      <c r="G4029" s="2">
        <v>42005</v>
      </c>
      <c r="H4029" s="2">
        <v>42613</v>
      </c>
      <c r="I4029" t="s">
        <v>226</v>
      </c>
      <c r="J4029" t="s">
        <v>211</v>
      </c>
      <c r="K4029" t="s">
        <v>4493</v>
      </c>
      <c r="L4029" t="s">
        <v>213</v>
      </c>
      <c r="O4029">
        <v>0</v>
      </c>
      <c r="Q4029" s="2"/>
      <c r="S4029">
        <v>0</v>
      </c>
      <c r="T4029" t="s">
        <v>900</v>
      </c>
      <c r="W4029" t="s">
        <v>214</v>
      </c>
      <c r="X4029">
        <v>0</v>
      </c>
    </row>
    <row r="4030" spans="1:24" x14ac:dyDescent="0.25">
      <c r="A4030">
        <v>5307</v>
      </c>
      <c r="B4030" t="s">
        <v>9442</v>
      </c>
      <c r="C4030" t="s">
        <v>9443</v>
      </c>
      <c r="D4030" t="s">
        <v>338</v>
      </c>
      <c r="G4030" s="2">
        <v>42005</v>
      </c>
      <c r="H4030" s="2">
        <v>42613</v>
      </c>
      <c r="I4030" t="s">
        <v>226</v>
      </c>
      <c r="J4030" t="s">
        <v>211</v>
      </c>
      <c r="K4030" t="s">
        <v>4493</v>
      </c>
      <c r="L4030" t="s">
        <v>213</v>
      </c>
      <c r="O4030">
        <v>0</v>
      </c>
      <c r="Q4030" s="2"/>
      <c r="S4030">
        <v>0</v>
      </c>
      <c r="T4030" t="s">
        <v>900</v>
      </c>
      <c r="W4030" t="s">
        <v>214</v>
      </c>
      <c r="X4030">
        <v>0</v>
      </c>
    </row>
    <row r="4031" spans="1:24" x14ac:dyDescent="0.25">
      <c r="A4031">
        <v>5308</v>
      </c>
      <c r="B4031" t="s">
        <v>9444</v>
      </c>
      <c r="C4031" t="s">
        <v>9445</v>
      </c>
      <c r="D4031" t="s">
        <v>256</v>
      </c>
      <c r="G4031" s="2">
        <v>42005</v>
      </c>
      <c r="H4031" s="2">
        <v>42613</v>
      </c>
      <c r="I4031" t="s">
        <v>226</v>
      </c>
      <c r="J4031" t="s">
        <v>211</v>
      </c>
      <c r="K4031" t="s">
        <v>4493</v>
      </c>
      <c r="L4031" t="s">
        <v>213</v>
      </c>
      <c r="O4031">
        <v>0</v>
      </c>
      <c r="Q4031" s="2"/>
      <c r="S4031">
        <v>0</v>
      </c>
      <c r="T4031" t="s">
        <v>213</v>
      </c>
      <c r="W4031" t="s">
        <v>214</v>
      </c>
      <c r="X4031">
        <v>0</v>
      </c>
    </row>
    <row r="4032" spans="1:24" x14ac:dyDescent="0.25">
      <c r="A4032">
        <v>5309</v>
      </c>
      <c r="B4032" t="s">
        <v>9446</v>
      </c>
      <c r="C4032" t="s">
        <v>9447</v>
      </c>
      <c r="D4032" t="s">
        <v>633</v>
      </c>
      <c r="G4032" s="2">
        <v>42005</v>
      </c>
      <c r="H4032" s="2">
        <v>42613</v>
      </c>
      <c r="I4032" t="s">
        <v>218</v>
      </c>
      <c r="J4032" t="s">
        <v>211</v>
      </c>
      <c r="K4032" t="s">
        <v>4493</v>
      </c>
      <c r="L4032" t="s">
        <v>213</v>
      </c>
      <c r="O4032">
        <v>0</v>
      </c>
      <c r="Q4032" s="2"/>
      <c r="S4032">
        <v>0</v>
      </c>
      <c r="T4032" t="s">
        <v>213</v>
      </c>
      <c r="W4032" t="s">
        <v>214</v>
      </c>
      <c r="X4032">
        <v>0</v>
      </c>
    </row>
    <row r="4033" spans="1:24" x14ac:dyDescent="0.25">
      <c r="A4033">
        <v>5310</v>
      </c>
      <c r="B4033" t="s">
        <v>9448</v>
      </c>
      <c r="C4033" t="s">
        <v>9449</v>
      </c>
      <c r="D4033" t="s">
        <v>1707</v>
      </c>
      <c r="G4033" s="2">
        <v>42005</v>
      </c>
      <c r="H4033" s="2">
        <v>42613</v>
      </c>
      <c r="I4033" t="s">
        <v>218</v>
      </c>
      <c r="J4033" t="s">
        <v>211</v>
      </c>
      <c r="K4033" t="s">
        <v>4493</v>
      </c>
      <c r="L4033" t="s">
        <v>213</v>
      </c>
      <c r="O4033">
        <v>0</v>
      </c>
      <c r="Q4033" s="2"/>
      <c r="S4033">
        <v>0</v>
      </c>
      <c r="T4033" t="s">
        <v>900</v>
      </c>
      <c r="W4033" t="s">
        <v>214</v>
      </c>
      <c r="X4033">
        <v>0</v>
      </c>
    </row>
    <row r="4034" spans="1:24" x14ac:dyDescent="0.25">
      <c r="A4034">
        <v>5317</v>
      </c>
      <c r="B4034" t="s">
        <v>9450</v>
      </c>
      <c r="C4034" t="s">
        <v>9451</v>
      </c>
      <c r="D4034" t="s">
        <v>232</v>
      </c>
      <c r="G4034" s="2">
        <v>42005</v>
      </c>
      <c r="H4034" s="2">
        <v>43312</v>
      </c>
      <c r="I4034" t="s">
        <v>226</v>
      </c>
      <c r="J4034" t="s">
        <v>211</v>
      </c>
      <c r="K4034" t="s">
        <v>3569</v>
      </c>
      <c r="L4034" t="s">
        <v>213</v>
      </c>
      <c r="O4034">
        <v>0</v>
      </c>
      <c r="Q4034" s="2"/>
      <c r="S4034">
        <v>0</v>
      </c>
      <c r="T4034" t="s">
        <v>213</v>
      </c>
      <c r="W4034" t="s">
        <v>214</v>
      </c>
      <c r="X4034">
        <v>0</v>
      </c>
    </row>
    <row r="4035" spans="1:24" x14ac:dyDescent="0.25">
      <c r="A4035">
        <v>5318</v>
      </c>
      <c r="B4035" t="s">
        <v>9452</v>
      </c>
      <c r="C4035" t="s">
        <v>9453</v>
      </c>
      <c r="D4035" t="s">
        <v>333</v>
      </c>
      <c r="G4035" s="2">
        <v>42005</v>
      </c>
      <c r="H4035" s="2">
        <v>43312</v>
      </c>
      <c r="I4035" t="s">
        <v>226</v>
      </c>
      <c r="J4035" t="s">
        <v>211</v>
      </c>
      <c r="K4035" t="s">
        <v>3569</v>
      </c>
      <c r="L4035" t="s">
        <v>213</v>
      </c>
      <c r="O4035">
        <v>0</v>
      </c>
      <c r="Q4035" s="2"/>
      <c r="S4035">
        <v>0</v>
      </c>
      <c r="T4035" t="s">
        <v>900</v>
      </c>
      <c r="W4035" t="s">
        <v>214</v>
      </c>
      <c r="X4035">
        <v>0</v>
      </c>
    </row>
    <row r="4036" spans="1:24" x14ac:dyDescent="0.25">
      <c r="A4036">
        <v>5319</v>
      </c>
      <c r="B4036" t="s">
        <v>9454</v>
      </c>
      <c r="C4036" t="s">
        <v>9455</v>
      </c>
      <c r="D4036" t="s">
        <v>338</v>
      </c>
      <c r="G4036" s="2">
        <v>42005</v>
      </c>
      <c r="H4036" s="2">
        <v>43312</v>
      </c>
      <c r="I4036" t="s">
        <v>226</v>
      </c>
      <c r="J4036" t="s">
        <v>211</v>
      </c>
      <c r="K4036" t="s">
        <v>3569</v>
      </c>
      <c r="L4036" t="s">
        <v>213</v>
      </c>
      <c r="O4036">
        <v>0</v>
      </c>
      <c r="Q4036" s="2"/>
      <c r="S4036">
        <v>0</v>
      </c>
      <c r="T4036" t="s">
        <v>900</v>
      </c>
      <c r="W4036" t="s">
        <v>214</v>
      </c>
      <c r="X4036">
        <v>0</v>
      </c>
    </row>
    <row r="4037" spans="1:24" x14ac:dyDescent="0.25">
      <c r="A4037">
        <v>5320</v>
      </c>
      <c r="B4037" t="s">
        <v>9456</v>
      </c>
      <c r="C4037" t="s">
        <v>9457</v>
      </c>
      <c r="D4037" t="s">
        <v>256</v>
      </c>
      <c r="G4037" s="2">
        <v>42005</v>
      </c>
      <c r="H4037" s="2">
        <v>43312</v>
      </c>
      <c r="I4037" t="s">
        <v>226</v>
      </c>
      <c r="J4037" t="s">
        <v>211</v>
      </c>
      <c r="K4037" t="s">
        <v>3569</v>
      </c>
      <c r="L4037" t="s">
        <v>213</v>
      </c>
      <c r="O4037">
        <v>0</v>
      </c>
      <c r="Q4037" s="2"/>
      <c r="S4037">
        <v>0</v>
      </c>
      <c r="T4037" t="s">
        <v>213</v>
      </c>
      <c r="W4037" t="s">
        <v>214</v>
      </c>
      <c r="X4037">
        <v>0</v>
      </c>
    </row>
    <row r="4038" spans="1:24" x14ac:dyDescent="0.25">
      <c r="A4038">
        <v>5321</v>
      </c>
      <c r="B4038" t="s">
        <v>9458</v>
      </c>
      <c r="C4038" t="s">
        <v>9459</v>
      </c>
      <c r="D4038" t="s">
        <v>633</v>
      </c>
      <c r="G4038" s="2">
        <v>42005</v>
      </c>
      <c r="H4038" s="2">
        <v>43312</v>
      </c>
      <c r="I4038" t="s">
        <v>218</v>
      </c>
      <c r="J4038" t="s">
        <v>211</v>
      </c>
      <c r="K4038" t="s">
        <v>3569</v>
      </c>
      <c r="L4038" t="s">
        <v>213</v>
      </c>
      <c r="O4038">
        <v>0</v>
      </c>
      <c r="Q4038" s="2"/>
      <c r="S4038">
        <v>0</v>
      </c>
      <c r="T4038" t="s">
        <v>213</v>
      </c>
      <c r="W4038" t="s">
        <v>214</v>
      </c>
      <c r="X4038">
        <v>0</v>
      </c>
    </row>
    <row r="4039" spans="1:24" x14ac:dyDescent="0.25">
      <c r="A4039">
        <v>5322</v>
      </c>
      <c r="B4039" t="s">
        <v>9460</v>
      </c>
      <c r="C4039" t="s">
        <v>9461</v>
      </c>
      <c r="D4039" t="s">
        <v>1707</v>
      </c>
      <c r="G4039" s="2">
        <v>42005</v>
      </c>
      <c r="H4039" s="2">
        <v>43312</v>
      </c>
      <c r="I4039" t="s">
        <v>218</v>
      </c>
      <c r="J4039" t="s">
        <v>211</v>
      </c>
      <c r="K4039" t="s">
        <v>3569</v>
      </c>
      <c r="L4039" t="s">
        <v>213</v>
      </c>
      <c r="O4039">
        <v>0</v>
      </c>
      <c r="Q4039" s="2"/>
      <c r="S4039">
        <v>0</v>
      </c>
      <c r="T4039" t="s">
        <v>213</v>
      </c>
      <c r="W4039" t="s">
        <v>214</v>
      </c>
      <c r="X4039">
        <v>0</v>
      </c>
    </row>
    <row r="4040" spans="1:24" x14ac:dyDescent="0.25">
      <c r="A4040">
        <v>5329</v>
      </c>
      <c r="B4040" t="s">
        <v>9462</v>
      </c>
      <c r="C4040" t="s">
        <v>9463</v>
      </c>
      <c r="D4040" t="s">
        <v>232</v>
      </c>
      <c r="G4040" s="2">
        <v>42005</v>
      </c>
      <c r="H4040" s="2"/>
      <c r="I4040" t="s">
        <v>226</v>
      </c>
      <c r="J4040" t="s">
        <v>211</v>
      </c>
      <c r="K4040" t="s">
        <v>3575</v>
      </c>
      <c r="L4040" t="s">
        <v>213</v>
      </c>
      <c r="O4040">
        <v>0</v>
      </c>
      <c r="Q4040" s="2"/>
      <c r="S4040">
        <v>0</v>
      </c>
      <c r="T4040" t="s">
        <v>213</v>
      </c>
      <c r="W4040" t="s">
        <v>214</v>
      </c>
      <c r="X4040">
        <v>0</v>
      </c>
    </row>
    <row r="4041" spans="1:24" x14ac:dyDescent="0.25">
      <c r="A4041">
        <v>5330</v>
      </c>
      <c r="B4041" t="s">
        <v>9464</v>
      </c>
      <c r="C4041" t="s">
        <v>9465</v>
      </c>
      <c r="D4041" t="s">
        <v>333</v>
      </c>
      <c r="G4041" s="2">
        <v>42005</v>
      </c>
      <c r="H4041" s="2"/>
      <c r="I4041" t="s">
        <v>226</v>
      </c>
      <c r="J4041" t="s">
        <v>211</v>
      </c>
      <c r="K4041" t="s">
        <v>3575</v>
      </c>
      <c r="L4041" t="s">
        <v>213</v>
      </c>
      <c r="O4041">
        <v>0</v>
      </c>
      <c r="Q4041" s="2"/>
      <c r="S4041">
        <v>0</v>
      </c>
      <c r="T4041" t="s">
        <v>213</v>
      </c>
      <c r="W4041" t="s">
        <v>214</v>
      </c>
      <c r="X4041">
        <v>0</v>
      </c>
    </row>
    <row r="4042" spans="1:24" x14ac:dyDescent="0.25">
      <c r="A4042">
        <v>4998</v>
      </c>
      <c r="B4042" t="s">
        <v>9466</v>
      </c>
      <c r="C4042" t="s">
        <v>9467</v>
      </c>
      <c r="D4042" t="s">
        <v>3139</v>
      </c>
      <c r="G4042" s="2">
        <v>42263</v>
      </c>
      <c r="H4042" s="2">
        <v>43251</v>
      </c>
      <c r="J4042" t="s">
        <v>211</v>
      </c>
      <c r="K4042" t="s">
        <v>8399</v>
      </c>
      <c r="L4042" t="s">
        <v>213</v>
      </c>
      <c r="O4042">
        <v>0</v>
      </c>
      <c r="Q4042" s="2"/>
      <c r="S4042">
        <v>0</v>
      </c>
      <c r="T4042" t="s">
        <v>213</v>
      </c>
      <c r="W4042" t="s">
        <v>214</v>
      </c>
      <c r="X4042">
        <v>0</v>
      </c>
    </row>
    <row r="4043" spans="1:24" x14ac:dyDescent="0.25">
      <c r="A4043">
        <v>5033</v>
      </c>
      <c r="B4043" t="s">
        <v>9468</v>
      </c>
      <c r="C4043" t="s">
        <v>9469</v>
      </c>
      <c r="D4043" t="s">
        <v>241</v>
      </c>
      <c r="G4043" s="2">
        <v>42370</v>
      </c>
      <c r="H4043" s="2"/>
      <c r="I4043" t="s">
        <v>226</v>
      </c>
      <c r="J4043" t="s">
        <v>211</v>
      </c>
      <c r="K4043" t="s">
        <v>9470</v>
      </c>
      <c r="L4043" t="s">
        <v>213</v>
      </c>
      <c r="O4043">
        <v>0</v>
      </c>
      <c r="P4043" t="s">
        <v>7427</v>
      </c>
      <c r="Q4043" s="2"/>
      <c r="S4043">
        <v>0</v>
      </c>
      <c r="T4043" t="s">
        <v>213</v>
      </c>
      <c r="W4043" t="s">
        <v>455</v>
      </c>
      <c r="X4043">
        <v>0</v>
      </c>
    </row>
    <row r="4044" spans="1:24" x14ac:dyDescent="0.25">
      <c r="A4044">
        <v>5034</v>
      </c>
      <c r="B4044" t="s">
        <v>9471</v>
      </c>
      <c r="C4044" t="s">
        <v>9472</v>
      </c>
      <c r="D4044" t="s">
        <v>241</v>
      </c>
      <c r="G4044" s="2">
        <v>42370</v>
      </c>
      <c r="H4044" s="2"/>
      <c r="I4044" t="s">
        <v>226</v>
      </c>
      <c r="J4044" t="s">
        <v>211</v>
      </c>
      <c r="K4044" t="s">
        <v>8673</v>
      </c>
      <c r="L4044" t="s">
        <v>213</v>
      </c>
      <c r="O4044">
        <v>0</v>
      </c>
      <c r="P4044" t="s">
        <v>7427</v>
      </c>
      <c r="Q4044" s="2"/>
      <c r="S4044">
        <v>0</v>
      </c>
      <c r="T4044" t="s">
        <v>213</v>
      </c>
      <c r="W4044" t="s">
        <v>455</v>
      </c>
      <c r="X4044">
        <v>0</v>
      </c>
    </row>
    <row r="4045" spans="1:24" x14ac:dyDescent="0.25">
      <c r="A4045">
        <v>5173</v>
      </c>
      <c r="B4045" t="s">
        <v>9473</v>
      </c>
      <c r="C4045" t="s">
        <v>9474</v>
      </c>
      <c r="D4045" t="s">
        <v>232</v>
      </c>
      <c r="G4045" s="2">
        <v>42005</v>
      </c>
      <c r="H4045" s="2">
        <v>43951</v>
      </c>
      <c r="I4045" t="s">
        <v>226</v>
      </c>
      <c r="J4045" t="s">
        <v>211</v>
      </c>
      <c r="K4045" t="s">
        <v>4370</v>
      </c>
      <c r="L4045" t="s">
        <v>213</v>
      </c>
      <c r="O4045">
        <v>0</v>
      </c>
      <c r="Q4045" s="2"/>
      <c r="S4045">
        <v>0</v>
      </c>
      <c r="T4045" t="s">
        <v>213</v>
      </c>
      <c r="W4045" t="s">
        <v>214</v>
      </c>
      <c r="X4045">
        <v>0</v>
      </c>
    </row>
    <row r="4046" spans="1:24" x14ac:dyDescent="0.25">
      <c r="A4046">
        <v>5174</v>
      </c>
      <c r="B4046" t="s">
        <v>9475</v>
      </c>
      <c r="C4046" t="s">
        <v>9476</v>
      </c>
      <c r="D4046" t="s">
        <v>333</v>
      </c>
      <c r="G4046" s="2">
        <v>42005</v>
      </c>
      <c r="H4046" s="2">
        <v>44012</v>
      </c>
      <c r="I4046" t="s">
        <v>226</v>
      </c>
      <c r="J4046" t="s">
        <v>211</v>
      </c>
      <c r="K4046" t="s">
        <v>4370</v>
      </c>
      <c r="L4046" t="s">
        <v>213</v>
      </c>
      <c r="O4046">
        <v>0</v>
      </c>
      <c r="Q4046" s="2"/>
      <c r="S4046">
        <v>0</v>
      </c>
      <c r="T4046" t="s">
        <v>213</v>
      </c>
      <c r="W4046" t="s">
        <v>214</v>
      </c>
      <c r="X4046">
        <v>0</v>
      </c>
    </row>
    <row r="4047" spans="1:24" x14ac:dyDescent="0.25">
      <c r="A4047">
        <v>5175</v>
      </c>
      <c r="B4047" t="s">
        <v>9477</v>
      </c>
      <c r="C4047" t="s">
        <v>9478</v>
      </c>
      <c r="D4047" t="s">
        <v>338</v>
      </c>
      <c r="G4047" s="2">
        <v>42005</v>
      </c>
      <c r="H4047" s="2">
        <v>44074</v>
      </c>
      <c r="I4047" t="s">
        <v>226</v>
      </c>
      <c r="J4047" t="s">
        <v>211</v>
      </c>
      <c r="K4047" t="s">
        <v>4370</v>
      </c>
      <c r="L4047" t="s">
        <v>213</v>
      </c>
      <c r="O4047">
        <v>0</v>
      </c>
      <c r="Q4047" s="2"/>
      <c r="S4047">
        <v>0</v>
      </c>
      <c r="T4047" t="s">
        <v>900</v>
      </c>
      <c r="W4047" t="s">
        <v>214</v>
      </c>
      <c r="X4047">
        <v>0</v>
      </c>
    </row>
    <row r="4048" spans="1:24" x14ac:dyDescent="0.25">
      <c r="A4048">
        <v>5176</v>
      </c>
      <c r="B4048" t="s">
        <v>9479</v>
      </c>
      <c r="C4048" t="s">
        <v>9480</v>
      </c>
      <c r="D4048" t="s">
        <v>256</v>
      </c>
      <c r="G4048" s="2">
        <v>42005</v>
      </c>
      <c r="H4048" s="2">
        <v>44074</v>
      </c>
      <c r="I4048" t="s">
        <v>226</v>
      </c>
      <c r="J4048" t="s">
        <v>211</v>
      </c>
      <c r="K4048" t="s">
        <v>4370</v>
      </c>
      <c r="L4048" t="s">
        <v>213</v>
      </c>
      <c r="O4048">
        <v>0</v>
      </c>
      <c r="Q4048" s="2"/>
      <c r="S4048">
        <v>0</v>
      </c>
      <c r="T4048" t="s">
        <v>213</v>
      </c>
      <c r="W4048" t="s">
        <v>214</v>
      </c>
      <c r="X4048">
        <v>0</v>
      </c>
    </row>
    <row r="4049" spans="1:24" x14ac:dyDescent="0.25">
      <c r="A4049">
        <v>5039</v>
      </c>
      <c r="B4049" t="s">
        <v>9481</v>
      </c>
      <c r="C4049" t="s">
        <v>9482</v>
      </c>
      <c r="D4049" t="s">
        <v>241</v>
      </c>
      <c r="G4049" s="2">
        <v>42370</v>
      </c>
      <c r="H4049" s="2">
        <v>44196</v>
      </c>
      <c r="I4049" t="s">
        <v>226</v>
      </c>
      <c r="J4049" t="s">
        <v>211</v>
      </c>
      <c r="K4049" t="s">
        <v>9483</v>
      </c>
      <c r="L4049" t="s">
        <v>213</v>
      </c>
      <c r="O4049">
        <v>0</v>
      </c>
      <c r="Q4049" s="2"/>
      <c r="S4049">
        <v>0</v>
      </c>
      <c r="T4049" t="s">
        <v>213</v>
      </c>
      <c r="W4049" t="s">
        <v>214</v>
      </c>
      <c r="X4049">
        <v>0</v>
      </c>
    </row>
    <row r="4050" spans="1:24" x14ac:dyDescent="0.25">
      <c r="A4050">
        <v>5040</v>
      </c>
      <c r="B4050" t="s">
        <v>9484</v>
      </c>
      <c r="C4050" t="s">
        <v>9485</v>
      </c>
      <c r="D4050" t="s">
        <v>245</v>
      </c>
      <c r="G4050" s="2">
        <v>42370</v>
      </c>
      <c r="H4050" s="2">
        <v>44196</v>
      </c>
      <c r="I4050" t="s">
        <v>226</v>
      </c>
      <c r="J4050" t="s">
        <v>211</v>
      </c>
      <c r="K4050" t="s">
        <v>9483</v>
      </c>
      <c r="L4050" t="s">
        <v>213</v>
      </c>
      <c r="O4050">
        <v>6609</v>
      </c>
      <c r="Q4050" s="2"/>
      <c r="S4050">
        <v>0</v>
      </c>
      <c r="T4050" t="s">
        <v>213</v>
      </c>
      <c r="W4050" t="s">
        <v>214</v>
      </c>
      <c r="X4050">
        <v>0</v>
      </c>
    </row>
    <row r="4051" spans="1:24" x14ac:dyDescent="0.25">
      <c r="A4051">
        <v>5041</v>
      </c>
      <c r="B4051" t="s">
        <v>9486</v>
      </c>
      <c r="C4051" t="s">
        <v>9487</v>
      </c>
      <c r="D4051" t="s">
        <v>256</v>
      </c>
      <c r="G4051" s="2">
        <v>42370</v>
      </c>
      <c r="H4051" s="2">
        <v>44196</v>
      </c>
      <c r="I4051" t="s">
        <v>226</v>
      </c>
      <c r="J4051" t="s">
        <v>211</v>
      </c>
      <c r="K4051" t="s">
        <v>9483</v>
      </c>
      <c r="L4051" t="s">
        <v>213</v>
      </c>
      <c r="O4051">
        <v>0</v>
      </c>
      <c r="Q4051" s="2"/>
      <c r="S4051">
        <v>0</v>
      </c>
      <c r="T4051" t="s">
        <v>213</v>
      </c>
      <c r="W4051" t="s">
        <v>214</v>
      </c>
      <c r="X4051">
        <v>0</v>
      </c>
    </row>
    <row r="4052" spans="1:24" x14ac:dyDescent="0.25">
      <c r="A4052">
        <v>5042</v>
      </c>
      <c r="B4052" t="s">
        <v>9488</v>
      </c>
      <c r="C4052" t="s">
        <v>9489</v>
      </c>
      <c r="D4052" t="s">
        <v>210</v>
      </c>
      <c r="G4052" s="2">
        <v>42370</v>
      </c>
      <c r="H4052" s="2">
        <v>44196</v>
      </c>
      <c r="J4052" t="s">
        <v>211</v>
      </c>
      <c r="K4052" t="s">
        <v>9483</v>
      </c>
      <c r="L4052" t="s">
        <v>213</v>
      </c>
      <c r="O4052">
        <v>0</v>
      </c>
      <c r="Q4052" s="2"/>
      <c r="S4052">
        <v>0</v>
      </c>
      <c r="T4052" t="s">
        <v>213</v>
      </c>
      <c r="W4052" t="s">
        <v>214</v>
      </c>
      <c r="X4052">
        <v>0</v>
      </c>
    </row>
    <row r="4053" spans="1:24" x14ac:dyDescent="0.25">
      <c r="A4053">
        <v>5046</v>
      </c>
      <c r="B4053" t="s">
        <v>8663</v>
      </c>
      <c r="C4053" t="s">
        <v>8664</v>
      </c>
      <c r="D4053" t="s">
        <v>656</v>
      </c>
      <c r="G4053" s="2">
        <v>42324</v>
      </c>
      <c r="H4053" s="2">
        <v>44742</v>
      </c>
      <c r="I4053" t="s">
        <v>226</v>
      </c>
      <c r="J4053" t="s">
        <v>211</v>
      </c>
      <c r="K4053" t="s">
        <v>8620</v>
      </c>
      <c r="L4053" t="s">
        <v>900</v>
      </c>
      <c r="O4053">
        <v>0</v>
      </c>
      <c r="Q4053" s="2"/>
      <c r="S4053">
        <v>0</v>
      </c>
      <c r="T4053" t="s">
        <v>213</v>
      </c>
      <c r="W4053" t="s">
        <v>214</v>
      </c>
      <c r="X4053">
        <v>0</v>
      </c>
    </row>
    <row r="4054" spans="1:24" x14ac:dyDescent="0.25">
      <c r="A4054">
        <v>5047</v>
      </c>
      <c r="B4054" t="s">
        <v>8618</v>
      </c>
      <c r="C4054" t="s">
        <v>8619</v>
      </c>
      <c r="D4054" t="s">
        <v>297</v>
      </c>
      <c r="G4054" s="2">
        <v>42324</v>
      </c>
      <c r="H4054" s="2">
        <v>44742</v>
      </c>
      <c r="I4054" t="s">
        <v>226</v>
      </c>
      <c r="J4054" t="s">
        <v>211</v>
      </c>
      <c r="K4054" t="s">
        <v>8620</v>
      </c>
      <c r="L4054" t="s">
        <v>900</v>
      </c>
      <c r="O4054">
        <v>0</v>
      </c>
      <c r="Q4054" s="2"/>
      <c r="S4054">
        <v>0</v>
      </c>
      <c r="T4054" t="s">
        <v>213</v>
      </c>
      <c r="W4054" t="s">
        <v>214</v>
      </c>
      <c r="X4054">
        <v>0</v>
      </c>
    </row>
    <row r="4055" spans="1:24" x14ac:dyDescent="0.25">
      <c r="A4055">
        <v>5048</v>
      </c>
      <c r="B4055" t="s">
        <v>8621</v>
      </c>
      <c r="C4055" t="s">
        <v>8622</v>
      </c>
      <c r="D4055" t="s">
        <v>338</v>
      </c>
      <c r="G4055" s="2">
        <v>42324</v>
      </c>
      <c r="H4055" s="2">
        <v>44742</v>
      </c>
      <c r="I4055" t="s">
        <v>226</v>
      </c>
      <c r="J4055" t="s">
        <v>211</v>
      </c>
      <c r="K4055" t="s">
        <v>8620</v>
      </c>
      <c r="L4055" t="s">
        <v>900</v>
      </c>
      <c r="O4055">
        <v>0</v>
      </c>
      <c r="Q4055" s="2"/>
      <c r="S4055">
        <v>0</v>
      </c>
      <c r="T4055" t="s">
        <v>213</v>
      </c>
      <c r="W4055" t="s">
        <v>214</v>
      </c>
      <c r="X4055">
        <v>0</v>
      </c>
    </row>
    <row r="4056" spans="1:24" x14ac:dyDescent="0.25">
      <c r="A4056">
        <v>5049</v>
      </c>
      <c r="B4056" t="s">
        <v>9490</v>
      </c>
      <c r="C4056" t="s">
        <v>9491</v>
      </c>
      <c r="D4056" t="s">
        <v>9492</v>
      </c>
      <c r="G4056" s="2">
        <v>42005</v>
      </c>
      <c r="H4056" s="2"/>
      <c r="I4056" t="s">
        <v>226</v>
      </c>
      <c r="J4056" t="s">
        <v>211</v>
      </c>
      <c r="K4056" t="s">
        <v>289</v>
      </c>
      <c r="L4056" t="s">
        <v>213</v>
      </c>
      <c r="O4056">
        <v>0</v>
      </c>
      <c r="Q4056" s="2"/>
      <c r="S4056">
        <v>0</v>
      </c>
      <c r="T4056" t="s">
        <v>213</v>
      </c>
      <c r="W4056" t="s">
        <v>214</v>
      </c>
      <c r="X4056">
        <v>0</v>
      </c>
    </row>
    <row r="4057" spans="1:24" x14ac:dyDescent="0.25">
      <c r="A4057">
        <v>5050</v>
      </c>
      <c r="B4057" t="s">
        <v>9493</v>
      </c>
      <c r="C4057" t="s">
        <v>9494</v>
      </c>
      <c r="D4057" t="s">
        <v>9495</v>
      </c>
      <c r="G4057" s="2">
        <v>42005</v>
      </c>
      <c r="H4057" s="2"/>
      <c r="I4057" t="s">
        <v>226</v>
      </c>
      <c r="J4057" t="s">
        <v>211</v>
      </c>
      <c r="K4057" t="s">
        <v>289</v>
      </c>
      <c r="L4057" t="s">
        <v>213</v>
      </c>
      <c r="O4057">
        <v>0</v>
      </c>
      <c r="Q4057" s="2"/>
      <c r="S4057">
        <v>0</v>
      </c>
      <c r="T4057" t="s">
        <v>213</v>
      </c>
      <c r="W4057" t="s">
        <v>214</v>
      </c>
      <c r="X4057">
        <v>0</v>
      </c>
    </row>
    <row r="4058" spans="1:24" x14ac:dyDescent="0.25">
      <c r="A4058">
        <v>5051</v>
      </c>
      <c r="B4058" t="s">
        <v>9496</v>
      </c>
      <c r="C4058" t="s">
        <v>9497</v>
      </c>
      <c r="D4058" t="s">
        <v>9498</v>
      </c>
      <c r="G4058" s="2">
        <v>42005</v>
      </c>
      <c r="H4058" s="2"/>
      <c r="I4058" t="s">
        <v>226</v>
      </c>
      <c r="J4058" t="s">
        <v>211</v>
      </c>
      <c r="K4058" t="s">
        <v>289</v>
      </c>
      <c r="L4058" t="s">
        <v>213</v>
      </c>
      <c r="O4058">
        <v>0</v>
      </c>
      <c r="Q4058" s="2"/>
      <c r="S4058">
        <v>0</v>
      </c>
      <c r="T4058" t="s">
        <v>213</v>
      </c>
      <c r="W4058" t="s">
        <v>214</v>
      </c>
      <c r="X4058">
        <v>0</v>
      </c>
    </row>
    <row r="4059" spans="1:24" x14ac:dyDescent="0.25">
      <c r="A4059">
        <v>5052</v>
      </c>
      <c r="B4059" t="s">
        <v>9499</v>
      </c>
      <c r="C4059" t="s">
        <v>9500</v>
      </c>
      <c r="D4059" t="s">
        <v>9501</v>
      </c>
      <c r="G4059" s="2">
        <v>42005</v>
      </c>
      <c r="H4059" s="2"/>
      <c r="I4059" t="s">
        <v>226</v>
      </c>
      <c r="J4059" t="s">
        <v>211</v>
      </c>
      <c r="K4059" t="s">
        <v>289</v>
      </c>
      <c r="L4059" t="s">
        <v>213</v>
      </c>
      <c r="O4059">
        <v>0</v>
      </c>
      <c r="Q4059" s="2"/>
      <c r="S4059">
        <v>0</v>
      </c>
      <c r="T4059" t="s">
        <v>213</v>
      </c>
      <c r="W4059" t="s">
        <v>214</v>
      </c>
      <c r="X4059">
        <v>0</v>
      </c>
    </row>
    <row r="4060" spans="1:24" x14ac:dyDescent="0.25">
      <c r="A4060">
        <v>5053</v>
      </c>
      <c r="B4060" t="s">
        <v>9502</v>
      </c>
      <c r="C4060" t="s">
        <v>9503</v>
      </c>
      <c r="D4060" t="s">
        <v>1707</v>
      </c>
      <c r="G4060" s="2">
        <v>42324</v>
      </c>
      <c r="H4060" s="2">
        <v>44742</v>
      </c>
      <c r="I4060" t="s">
        <v>218</v>
      </c>
      <c r="J4060" t="s">
        <v>211</v>
      </c>
      <c r="K4060" t="s">
        <v>8620</v>
      </c>
      <c r="L4060" t="s">
        <v>213</v>
      </c>
      <c r="O4060">
        <v>0</v>
      </c>
      <c r="Q4060" s="2"/>
      <c r="S4060">
        <v>0</v>
      </c>
      <c r="T4060" t="s">
        <v>213</v>
      </c>
      <c r="W4060" t="s">
        <v>214</v>
      </c>
      <c r="X4060">
        <v>0</v>
      </c>
    </row>
    <row r="4061" spans="1:24" x14ac:dyDescent="0.25">
      <c r="A4061">
        <v>5054</v>
      </c>
      <c r="B4061" t="s">
        <v>9504</v>
      </c>
      <c r="C4061" t="s">
        <v>9505</v>
      </c>
      <c r="D4061" t="s">
        <v>9501</v>
      </c>
      <c r="G4061" s="2">
        <v>42324</v>
      </c>
      <c r="H4061" s="2">
        <v>44742</v>
      </c>
      <c r="I4061" t="s">
        <v>226</v>
      </c>
      <c r="J4061" t="s">
        <v>211</v>
      </c>
      <c r="K4061" t="s">
        <v>8620</v>
      </c>
      <c r="L4061" t="s">
        <v>213</v>
      </c>
      <c r="O4061">
        <v>0</v>
      </c>
      <c r="Q4061" s="2"/>
      <c r="S4061">
        <v>0</v>
      </c>
      <c r="T4061" t="s">
        <v>213</v>
      </c>
      <c r="W4061" t="s">
        <v>214</v>
      </c>
      <c r="X4061">
        <v>0</v>
      </c>
    </row>
    <row r="4062" spans="1:24" x14ac:dyDescent="0.25">
      <c r="A4062">
        <v>5055</v>
      </c>
      <c r="B4062" t="s">
        <v>8621</v>
      </c>
      <c r="C4062" t="s">
        <v>8622</v>
      </c>
      <c r="D4062" t="s">
        <v>338</v>
      </c>
      <c r="G4062" s="2">
        <v>42324</v>
      </c>
      <c r="H4062" s="2">
        <v>44742</v>
      </c>
      <c r="I4062" t="s">
        <v>226</v>
      </c>
      <c r="J4062" t="s">
        <v>211</v>
      </c>
      <c r="K4062" t="s">
        <v>8620</v>
      </c>
      <c r="L4062" t="s">
        <v>900</v>
      </c>
      <c r="O4062">
        <v>0</v>
      </c>
      <c r="Q4062" s="2"/>
      <c r="S4062">
        <v>0</v>
      </c>
      <c r="T4062" t="s">
        <v>213</v>
      </c>
      <c r="W4062" t="s">
        <v>214</v>
      </c>
      <c r="X4062">
        <v>0</v>
      </c>
    </row>
    <row r="4063" spans="1:24" x14ac:dyDescent="0.25">
      <c r="A4063">
        <v>5056</v>
      </c>
      <c r="B4063" t="s">
        <v>8618</v>
      </c>
      <c r="C4063" t="s">
        <v>8619</v>
      </c>
      <c r="D4063" t="s">
        <v>297</v>
      </c>
      <c r="G4063" s="2">
        <v>42324</v>
      </c>
      <c r="H4063" s="2">
        <v>44742</v>
      </c>
      <c r="I4063" t="s">
        <v>226</v>
      </c>
      <c r="J4063" t="s">
        <v>211</v>
      </c>
      <c r="K4063" t="s">
        <v>8620</v>
      </c>
      <c r="L4063" t="s">
        <v>900</v>
      </c>
      <c r="O4063">
        <v>0</v>
      </c>
      <c r="Q4063" s="2"/>
      <c r="S4063">
        <v>0</v>
      </c>
      <c r="T4063" t="s">
        <v>213</v>
      </c>
      <c r="W4063" t="s">
        <v>214</v>
      </c>
      <c r="X4063">
        <v>0</v>
      </c>
    </row>
    <row r="4064" spans="1:24" x14ac:dyDescent="0.25">
      <c r="A4064">
        <v>5057</v>
      </c>
      <c r="B4064" t="s">
        <v>8621</v>
      </c>
      <c r="C4064" t="s">
        <v>8622</v>
      </c>
      <c r="D4064" t="s">
        <v>338</v>
      </c>
      <c r="G4064" s="2">
        <v>42324</v>
      </c>
      <c r="H4064" s="2">
        <v>44742</v>
      </c>
      <c r="I4064" t="s">
        <v>226</v>
      </c>
      <c r="J4064" t="s">
        <v>211</v>
      </c>
      <c r="K4064" t="s">
        <v>8620</v>
      </c>
      <c r="L4064" t="s">
        <v>900</v>
      </c>
      <c r="O4064">
        <v>0</v>
      </c>
      <c r="Q4064" s="2"/>
      <c r="S4064">
        <v>0</v>
      </c>
      <c r="T4064" t="s">
        <v>213</v>
      </c>
      <c r="W4064" t="s">
        <v>214</v>
      </c>
      <c r="X4064">
        <v>0</v>
      </c>
    </row>
    <row r="4065" spans="1:24" x14ac:dyDescent="0.25">
      <c r="A4065">
        <v>5058</v>
      </c>
      <c r="B4065" t="s">
        <v>8621</v>
      </c>
      <c r="C4065" t="s">
        <v>8622</v>
      </c>
      <c r="D4065" t="s">
        <v>338</v>
      </c>
      <c r="G4065" s="2">
        <v>42324</v>
      </c>
      <c r="H4065" s="2">
        <v>44742</v>
      </c>
      <c r="I4065" t="s">
        <v>226</v>
      </c>
      <c r="J4065" t="s">
        <v>211</v>
      </c>
      <c r="K4065" t="s">
        <v>8620</v>
      </c>
      <c r="L4065" t="s">
        <v>213</v>
      </c>
      <c r="O4065">
        <v>0</v>
      </c>
      <c r="Q4065" s="2"/>
      <c r="S4065">
        <v>0</v>
      </c>
      <c r="T4065" t="s">
        <v>213</v>
      </c>
      <c r="W4065" t="s">
        <v>214</v>
      </c>
      <c r="X4065">
        <v>0</v>
      </c>
    </row>
    <row r="4066" spans="1:24" x14ac:dyDescent="0.25">
      <c r="A4066">
        <v>5059</v>
      </c>
      <c r="B4066" t="s">
        <v>8618</v>
      </c>
      <c r="C4066" t="s">
        <v>8619</v>
      </c>
      <c r="D4066" t="s">
        <v>297</v>
      </c>
      <c r="G4066" s="2">
        <v>42324</v>
      </c>
      <c r="H4066" s="2">
        <v>44742</v>
      </c>
      <c r="I4066" t="s">
        <v>226</v>
      </c>
      <c r="J4066" t="s">
        <v>211</v>
      </c>
      <c r="K4066" t="s">
        <v>8620</v>
      </c>
      <c r="L4066" t="s">
        <v>213</v>
      </c>
      <c r="O4066">
        <v>0</v>
      </c>
      <c r="Q4066" s="2"/>
      <c r="S4066">
        <v>0</v>
      </c>
      <c r="T4066" t="s">
        <v>213</v>
      </c>
      <c r="W4066" t="s">
        <v>214</v>
      </c>
      <c r="X4066">
        <v>0</v>
      </c>
    </row>
    <row r="4067" spans="1:24" x14ac:dyDescent="0.25">
      <c r="A4067">
        <v>5060</v>
      </c>
      <c r="B4067" t="s">
        <v>9506</v>
      </c>
      <c r="C4067" t="s">
        <v>9507</v>
      </c>
      <c r="D4067" t="s">
        <v>297</v>
      </c>
      <c r="G4067" s="2">
        <v>42324</v>
      </c>
      <c r="H4067" s="2">
        <v>44742</v>
      </c>
      <c r="I4067" t="s">
        <v>226</v>
      </c>
      <c r="J4067" t="s">
        <v>211</v>
      </c>
      <c r="K4067" t="s">
        <v>8559</v>
      </c>
      <c r="L4067" t="s">
        <v>213</v>
      </c>
      <c r="O4067">
        <v>0</v>
      </c>
      <c r="Q4067" s="2">
        <v>42324</v>
      </c>
      <c r="S4067">
        <v>0</v>
      </c>
      <c r="T4067" t="s">
        <v>213</v>
      </c>
      <c r="W4067" t="s">
        <v>214</v>
      </c>
      <c r="X4067">
        <v>0</v>
      </c>
    </row>
    <row r="4068" spans="1:24" x14ac:dyDescent="0.25">
      <c r="A4068">
        <v>5061</v>
      </c>
      <c r="B4068" t="s">
        <v>9508</v>
      </c>
      <c r="C4068" t="s">
        <v>9509</v>
      </c>
      <c r="D4068" t="s">
        <v>338</v>
      </c>
      <c r="G4068" s="2">
        <v>42324</v>
      </c>
      <c r="H4068" s="2">
        <v>44742</v>
      </c>
      <c r="I4068" t="s">
        <v>226</v>
      </c>
      <c r="J4068" t="s">
        <v>211</v>
      </c>
      <c r="K4068" t="s">
        <v>8559</v>
      </c>
      <c r="L4068" t="s">
        <v>213</v>
      </c>
      <c r="O4068">
        <v>0</v>
      </c>
      <c r="Q4068" s="2">
        <v>42324</v>
      </c>
      <c r="S4068">
        <v>0</v>
      </c>
      <c r="T4068" t="s">
        <v>213</v>
      </c>
      <c r="W4068" t="s">
        <v>214</v>
      </c>
      <c r="X4068">
        <v>0</v>
      </c>
    </row>
    <row r="4069" spans="1:24" x14ac:dyDescent="0.25">
      <c r="A4069">
        <v>5062</v>
      </c>
      <c r="B4069" t="s">
        <v>9510</v>
      </c>
      <c r="C4069" t="s">
        <v>9511</v>
      </c>
      <c r="D4069" t="s">
        <v>1707</v>
      </c>
      <c r="G4069" s="2">
        <v>42324</v>
      </c>
      <c r="H4069" s="2">
        <v>44742</v>
      </c>
      <c r="I4069" t="s">
        <v>218</v>
      </c>
      <c r="J4069" t="s">
        <v>211</v>
      </c>
      <c r="K4069" t="s">
        <v>8559</v>
      </c>
      <c r="L4069" t="s">
        <v>213</v>
      </c>
      <c r="O4069">
        <v>0</v>
      </c>
      <c r="Q4069" s="2">
        <v>42324</v>
      </c>
      <c r="S4069">
        <v>0</v>
      </c>
      <c r="T4069" t="s">
        <v>213</v>
      </c>
      <c r="W4069" t="s">
        <v>214</v>
      </c>
      <c r="X4069">
        <v>0</v>
      </c>
    </row>
    <row r="4070" spans="1:24" x14ac:dyDescent="0.25">
      <c r="A4070">
        <v>5063</v>
      </c>
      <c r="B4070" t="s">
        <v>9512</v>
      </c>
      <c r="C4070" t="s">
        <v>9513</v>
      </c>
      <c r="D4070" t="s">
        <v>9501</v>
      </c>
      <c r="G4070" s="2">
        <v>42324</v>
      </c>
      <c r="H4070" s="2">
        <v>44742</v>
      </c>
      <c r="I4070" t="s">
        <v>226</v>
      </c>
      <c r="J4070" t="s">
        <v>211</v>
      </c>
      <c r="K4070" t="s">
        <v>8559</v>
      </c>
      <c r="L4070" t="s">
        <v>213</v>
      </c>
      <c r="O4070">
        <v>0</v>
      </c>
      <c r="Q4070" s="2">
        <v>42324</v>
      </c>
      <c r="S4070">
        <v>0</v>
      </c>
      <c r="T4070" t="s">
        <v>213</v>
      </c>
      <c r="W4070" t="s">
        <v>214</v>
      </c>
      <c r="X4070">
        <v>0</v>
      </c>
    </row>
    <row r="4071" spans="1:24" x14ac:dyDescent="0.25">
      <c r="A4071">
        <v>5064</v>
      </c>
      <c r="B4071" t="s">
        <v>9514</v>
      </c>
      <c r="C4071" t="s">
        <v>9515</v>
      </c>
      <c r="D4071" t="s">
        <v>297</v>
      </c>
      <c r="G4071" s="2">
        <v>42324</v>
      </c>
      <c r="H4071" s="2">
        <v>44742</v>
      </c>
      <c r="I4071" t="s">
        <v>226</v>
      </c>
      <c r="J4071" t="s">
        <v>211</v>
      </c>
      <c r="K4071" t="s">
        <v>8770</v>
      </c>
      <c r="L4071" t="s">
        <v>213</v>
      </c>
      <c r="O4071">
        <v>0</v>
      </c>
      <c r="Q4071" s="2"/>
      <c r="S4071">
        <v>0</v>
      </c>
      <c r="T4071" t="s">
        <v>213</v>
      </c>
      <c r="W4071" t="s">
        <v>214</v>
      </c>
      <c r="X4071">
        <v>0</v>
      </c>
    </row>
    <row r="4072" spans="1:24" x14ac:dyDescent="0.25">
      <c r="A4072">
        <v>5065</v>
      </c>
      <c r="B4072" t="s">
        <v>9516</v>
      </c>
      <c r="C4072" t="s">
        <v>9517</v>
      </c>
      <c r="D4072" t="s">
        <v>338</v>
      </c>
      <c r="G4072" s="2">
        <v>42324</v>
      </c>
      <c r="H4072" s="2">
        <v>44742</v>
      </c>
      <c r="I4072" t="s">
        <v>226</v>
      </c>
      <c r="J4072" t="s">
        <v>211</v>
      </c>
      <c r="K4072" t="s">
        <v>8770</v>
      </c>
      <c r="L4072" t="s">
        <v>213</v>
      </c>
      <c r="O4072">
        <v>0</v>
      </c>
      <c r="Q4072" s="2"/>
      <c r="S4072">
        <v>0</v>
      </c>
      <c r="T4072" t="s">
        <v>213</v>
      </c>
      <c r="W4072" t="s">
        <v>214</v>
      </c>
      <c r="X4072">
        <v>0</v>
      </c>
    </row>
    <row r="4073" spans="1:24" x14ac:dyDescent="0.25">
      <c r="A4073">
        <v>5066</v>
      </c>
      <c r="B4073" t="s">
        <v>9518</v>
      </c>
      <c r="C4073" t="s">
        <v>9519</v>
      </c>
      <c r="D4073" t="s">
        <v>1707</v>
      </c>
      <c r="G4073" s="2">
        <v>42324</v>
      </c>
      <c r="H4073" s="2">
        <v>44742</v>
      </c>
      <c r="I4073" t="s">
        <v>218</v>
      </c>
      <c r="J4073" t="s">
        <v>211</v>
      </c>
      <c r="K4073" t="s">
        <v>8770</v>
      </c>
      <c r="L4073" t="s">
        <v>213</v>
      </c>
      <c r="O4073">
        <v>0</v>
      </c>
      <c r="Q4073" s="2"/>
      <c r="S4073">
        <v>0</v>
      </c>
      <c r="T4073" t="s">
        <v>213</v>
      </c>
      <c r="W4073" t="s">
        <v>214</v>
      </c>
      <c r="X4073">
        <v>0</v>
      </c>
    </row>
    <row r="4074" spans="1:24" x14ac:dyDescent="0.25">
      <c r="A4074">
        <v>5067</v>
      </c>
      <c r="B4074" t="s">
        <v>9520</v>
      </c>
      <c r="C4074" t="s">
        <v>9521</v>
      </c>
      <c r="D4074" t="s">
        <v>9501</v>
      </c>
      <c r="G4074" s="2">
        <v>42324</v>
      </c>
      <c r="H4074" s="2">
        <v>44742</v>
      </c>
      <c r="I4074" t="s">
        <v>226</v>
      </c>
      <c r="J4074" t="s">
        <v>211</v>
      </c>
      <c r="K4074" t="s">
        <v>8770</v>
      </c>
      <c r="L4074" t="s">
        <v>213</v>
      </c>
      <c r="O4074">
        <v>0</v>
      </c>
      <c r="Q4074" s="2"/>
      <c r="S4074">
        <v>0</v>
      </c>
      <c r="T4074" t="s">
        <v>213</v>
      </c>
      <c r="W4074" t="s">
        <v>214</v>
      </c>
      <c r="X4074">
        <v>0</v>
      </c>
    </row>
    <row r="4075" spans="1:24" x14ac:dyDescent="0.25">
      <c r="A4075">
        <v>5068</v>
      </c>
      <c r="B4075" t="s">
        <v>9522</v>
      </c>
      <c r="C4075" t="s">
        <v>9523</v>
      </c>
      <c r="D4075" t="s">
        <v>1920</v>
      </c>
      <c r="G4075" s="2">
        <v>42324</v>
      </c>
      <c r="H4075" s="2">
        <v>44742</v>
      </c>
      <c r="J4075" t="s">
        <v>211</v>
      </c>
      <c r="K4075" t="s">
        <v>8770</v>
      </c>
      <c r="L4075" t="s">
        <v>213</v>
      </c>
      <c r="O4075">
        <v>0</v>
      </c>
      <c r="Q4075" s="2"/>
      <c r="S4075">
        <v>0</v>
      </c>
      <c r="T4075" t="s">
        <v>213</v>
      </c>
      <c r="W4075" t="s">
        <v>214</v>
      </c>
      <c r="X4075">
        <v>0</v>
      </c>
    </row>
    <row r="4076" spans="1:24" x14ac:dyDescent="0.25">
      <c r="A4076">
        <v>5069</v>
      </c>
      <c r="B4076" t="s">
        <v>9524</v>
      </c>
      <c r="C4076" t="s">
        <v>9525</v>
      </c>
      <c r="D4076" t="s">
        <v>217</v>
      </c>
      <c r="G4076" s="2">
        <v>42324</v>
      </c>
      <c r="H4076" s="2">
        <v>44742</v>
      </c>
      <c r="I4076" t="s">
        <v>218</v>
      </c>
      <c r="J4076" t="s">
        <v>211</v>
      </c>
      <c r="K4076" t="s">
        <v>8770</v>
      </c>
      <c r="L4076" t="s">
        <v>213</v>
      </c>
      <c r="O4076">
        <v>0</v>
      </c>
      <c r="Q4076" s="2"/>
      <c r="S4076">
        <v>0</v>
      </c>
      <c r="T4076" t="s">
        <v>213</v>
      </c>
      <c r="W4076" t="s">
        <v>214</v>
      </c>
      <c r="X4076">
        <v>0</v>
      </c>
    </row>
    <row r="4077" spans="1:24" x14ac:dyDescent="0.25">
      <c r="A4077">
        <v>5070</v>
      </c>
      <c r="B4077" t="s">
        <v>9526</v>
      </c>
      <c r="C4077" t="s">
        <v>9527</v>
      </c>
      <c r="D4077" t="s">
        <v>300</v>
      </c>
      <c r="G4077" s="2">
        <v>42324</v>
      </c>
      <c r="H4077" s="2">
        <v>44742</v>
      </c>
      <c r="I4077" t="s">
        <v>226</v>
      </c>
      <c r="J4077" t="s">
        <v>211</v>
      </c>
      <c r="K4077" t="s">
        <v>8770</v>
      </c>
      <c r="L4077" t="s">
        <v>213</v>
      </c>
      <c r="O4077">
        <v>0</v>
      </c>
      <c r="Q4077" s="2"/>
      <c r="S4077">
        <v>0</v>
      </c>
      <c r="T4077" t="s">
        <v>213</v>
      </c>
      <c r="W4077" t="s">
        <v>214</v>
      </c>
      <c r="X4077">
        <v>0</v>
      </c>
    </row>
    <row r="4078" spans="1:24" x14ac:dyDescent="0.25">
      <c r="A4078">
        <v>5071</v>
      </c>
      <c r="B4078" t="s">
        <v>9528</v>
      </c>
      <c r="C4078" t="s">
        <v>9529</v>
      </c>
      <c r="D4078" t="s">
        <v>300</v>
      </c>
      <c r="G4078" s="2">
        <v>42324</v>
      </c>
      <c r="H4078" s="2">
        <v>44742</v>
      </c>
      <c r="I4078" t="s">
        <v>226</v>
      </c>
      <c r="J4078" t="s">
        <v>211</v>
      </c>
      <c r="K4078" t="s">
        <v>8559</v>
      </c>
      <c r="L4078" t="s">
        <v>213</v>
      </c>
      <c r="O4078">
        <v>0</v>
      </c>
      <c r="Q4078" s="2"/>
      <c r="S4078">
        <v>0</v>
      </c>
      <c r="T4078" t="s">
        <v>213</v>
      </c>
      <c r="W4078" t="s">
        <v>214</v>
      </c>
      <c r="X4078">
        <v>0</v>
      </c>
    </row>
    <row r="4079" spans="1:24" x14ac:dyDescent="0.25">
      <c r="A4079">
        <v>5072</v>
      </c>
      <c r="B4079" t="s">
        <v>9530</v>
      </c>
      <c r="C4079" t="s">
        <v>9531</v>
      </c>
      <c r="D4079" t="s">
        <v>217</v>
      </c>
      <c r="G4079" s="2">
        <v>42324</v>
      </c>
      <c r="H4079" s="2">
        <v>44742</v>
      </c>
      <c r="I4079" t="s">
        <v>218</v>
      </c>
      <c r="J4079" t="s">
        <v>211</v>
      </c>
      <c r="K4079" t="s">
        <v>8559</v>
      </c>
      <c r="L4079" t="s">
        <v>213</v>
      </c>
      <c r="O4079">
        <v>0</v>
      </c>
      <c r="Q4079" s="2"/>
      <c r="S4079">
        <v>0</v>
      </c>
      <c r="T4079" t="s">
        <v>213</v>
      </c>
      <c r="W4079" t="s">
        <v>214</v>
      </c>
      <c r="X4079">
        <v>0</v>
      </c>
    </row>
    <row r="4080" spans="1:24" x14ac:dyDescent="0.25">
      <c r="A4080">
        <v>5073</v>
      </c>
      <c r="B4080" t="s">
        <v>9532</v>
      </c>
      <c r="C4080" t="s">
        <v>9533</v>
      </c>
      <c r="D4080" t="s">
        <v>1920</v>
      </c>
      <c r="G4080" s="2">
        <v>42324</v>
      </c>
      <c r="H4080" s="2">
        <v>44742</v>
      </c>
      <c r="J4080" t="s">
        <v>211</v>
      </c>
      <c r="K4080" t="s">
        <v>8559</v>
      </c>
      <c r="L4080" t="s">
        <v>213</v>
      </c>
      <c r="O4080">
        <v>0</v>
      </c>
      <c r="Q4080" s="2"/>
      <c r="S4080">
        <v>0</v>
      </c>
      <c r="T4080" t="s">
        <v>213</v>
      </c>
      <c r="W4080" t="s">
        <v>214</v>
      </c>
      <c r="X4080">
        <v>0</v>
      </c>
    </row>
    <row r="4081" spans="1:24" x14ac:dyDescent="0.25">
      <c r="A4081">
        <v>5074</v>
      </c>
      <c r="B4081" t="s">
        <v>9534</v>
      </c>
      <c r="C4081" t="s">
        <v>9535</v>
      </c>
      <c r="D4081" t="s">
        <v>300</v>
      </c>
      <c r="G4081" s="2">
        <v>42324</v>
      </c>
      <c r="H4081" s="2">
        <v>44742</v>
      </c>
      <c r="I4081" t="s">
        <v>226</v>
      </c>
      <c r="J4081" t="s">
        <v>211</v>
      </c>
      <c r="K4081" t="s">
        <v>8620</v>
      </c>
      <c r="L4081" t="s">
        <v>213</v>
      </c>
      <c r="O4081">
        <v>0</v>
      </c>
      <c r="Q4081" s="2"/>
      <c r="S4081">
        <v>0</v>
      </c>
      <c r="T4081" t="s">
        <v>213</v>
      </c>
      <c r="W4081" t="s">
        <v>214</v>
      </c>
      <c r="X4081">
        <v>0</v>
      </c>
    </row>
    <row r="4082" spans="1:24" x14ac:dyDescent="0.25">
      <c r="A4082">
        <v>5075</v>
      </c>
      <c r="B4082" t="s">
        <v>9536</v>
      </c>
      <c r="C4082" t="s">
        <v>9537</v>
      </c>
      <c r="D4082" t="s">
        <v>217</v>
      </c>
      <c r="G4082" s="2">
        <v>42324</v>
      </c>
      <c r="H4082" s="2">
        <v>44742</v>
      </c>
      <c r="I4082" t="s">
        <v>218</v>
      </c>
      <c r="J4082" t="s">
        <v>211</v>
      </c>
      <c r="K4082" t="s">
        <v>8620</v>
      </c>
      <c r="L4082" t="s">
        <v>213</v>
      </c>
      <c r="O4082">
        <v>0</v>
      </c>
      <c r="Q4082" s="2"/>
      <c r="S4082">
        <v>0</v>
      </c>
      <c r="T4082" t="s">
        <v>213</v>
      </c>
      <c r="W4082" t="s">
        <v>214</v>
      </c>
      <c r="X4082">
        <v>0</v>
      </c>
    </row>
    <row r="4083" spans="1:24" x14ac:dyDescent="0.25">
      <c r="A4083">
        <v>5076</v>
      </c>
      <c r="B4083" t="s">
        <v>9538</v>
      </c>
      <c r="C4083" t="s">
        <v>9539</v>
      </c>
      <c r="D4083" t="s">
        <v>1920</v>
      </c>
      <c r="G4083" s="2">
        <v>42324</v>
      </c>
      <c r="H4083" s="2">
        <v>44742</v>
      </c>
      <c r="J4083" t="s">
        <v>211</v>
      </c>
      <c r="K4083" t="s">
        <v>8620</v>
      </c>
      <c r="L4083" t="s">
        <v>213</v>
      </c>
      <c r="O4083">
        <v>0</v>
      </c>
      <c r="Q4083" s="2"/>
      <c r="S4083">
        <v>0</v>
      </c>
      <c r="T4083" t="s">
        <v>213</v>
      </c>
      <c r="W4083" t="s">
        <v>214</v>
      </c>
      <c r="X4083">
        <v>0</v>
      </c>
    </row>
    <row r="4084" spans="1:24" x14ac:dyDescent="0.25">
      <c r="A4084">
        <v>5077</v>
      </c>
      <c r="B4084" t="s">
        <v>9540</v>
      </c>
      <c r="C4084" t="s">
        <v>9541</v>
      </c>
      <c r="D4084" t="s">
        <v>9542</v>
      </c>
      <c r="G4084" s="2">
        <v>42005</v>
      </c>
      <c r="H4084" s="2"/>
      <c r="J4084" t="s">
        <v>211</v>
      </c>
      <c r="K4084" t="s">
        <v>289</v>
      </c>
      <c r="L4084" t="s">
        <v>213</v>
      </c>
      <c r="O4084">
        <v>0</v>
      </c>
      <c r="Q4084" s="2"/>
      <c r="S4084">
        <v>0</v>
      </c>
      <c r="T4084" t="s">
        <v>213</v>
      </c>
      <c r="W4084" t="s">
        <v>214</v>
      </c>
      <c r="X4084">
        <v>0</v>
      </c>
    </row>
    <row r="4085" spans="1:24" x14ac:dyDescent="0.25">
      <c r="A4085">
        <v>5078</v>
      </c>
      <c r="B4085" t="s">
        <v>9543</v>
      </c>
      <c r="C4085" t="s">
        <v>9544</v>
      </c>
      <c r="D4085" t="s">
        <v>9542</v>
      </c>
      <c r="G4085" s="2">
        <v>42324</v>
      </c>
      <c r="H4085" s="2">
        <v>44742</v>
      </c>
      <c r="J4085" t="s">
        <v>211</v>
      </c>
      <c r="K4085" t="s">
        <v>8620</v>
      </c>
      <c r="L4085" t="s">
        <v>213</v>
      </c>
      <c r="O4085">
        <v>0</v>
      </c>
      <c r="Q4085" s="2"/>
      <c r="S4085">
        <v>0</v>
      </c>
      <c r="T4085" t="s">
        <v>213</v>
      </c>
      <c r="W4085" t="s">
        <v>214</v>
      </c>
      <c r="X4085">
        <v>0</v>
      </c>
    </row>
    <row r="4086" spans="1:24" x14ac:dyDescent="0.25">
      <c r="A4086">
        <v>5079</v>
      </c>
      <c r="B4086" t="s">
        <v>9545</v>
      </c>
      <c r="C4086" t="s">
        <v>9546</v>
      </c>
      <c r="D4086" t="s">
        <v>9542</v>
      </c>
      <c r="G4086" s="2">
        <v>42324</v>
      </c>
      <c r="H4086" s="2">
        <v>44742</v>
      </c>
      <c r="J4086" t="s">
        <v>211</v>
      </c>
      <c r="K4086" t="s">
        <v>8559</v>
      </c>
      <c r="L4086" t="s">
        <v>213</v>
      </c>
      <c r="O4086">
        <v>0</v>
      </c>
      <c r="Q4086" s="2"/>
      <c r="S4086">
        <v>0</v>
      </c>
      <c r="T4086" t="s">
        <v>213</v>
      </c>
      <c r="W4086" t="s">
        <v>214</v>
      </c>
      <c r="X4086">
        <v>0</v>
      </c>
    </row>
    <row r="4087" spans="1:24" x14ac:dyDescent="0.25">
      <c r="A4087">
        <v>5080</v>
      </c>
      <c r="B4087" t="s">
        <v>9547</v>
      </c>
      <c r="C4087" t="s">
        <v>9548</v>
      </c>
      <c r="D4087" t="s">
        <v>9542</v>
      </c>
      <c r="G4087" s="2">
        <v>42324</v>
      </c>
      <c r="H4087" s="2">
        <v>44742</v>
      </c>
      <c r="J4087" t="s">
        <v>211</v>
      </c>
      <c r="K4087" t="s">
        <v>8770</v>
      </c>
      <c r="L4087" t="s">
        <v>213</v>
      </c>
      <c r="O4087">
        <v>0</v>
      </c>
      <c r="Q4087" s="2"/>
      <c r="S4087">
        <v>0</v>
      </c>
      <c r="T4087" t="s">
        <v>213</v>
      </c>
      <c r="W4087" t="s">
        <v>214</v>
      </c>
      <c r="X4087">
        <v>0</v>
      </c>
    </row>
    <row r="4088" spans="1:24" x14ac:dyDescent="0.25">
      <c r="A4088">
        <v>5177</v>
      </c>
      <c r="B4088" t="s">
        <v>9549</v>
      </c>
      <c r="C4088" t="s">
        <v>9550</v>
      </c>
      <c r="D4088" t="s">
        <v>633</v>
      </c>
      <c r="G4088" s="2">
        <v>42005</v>
      </c>
      <c r="H4088" s="2">
        <v>44074</v>
      </c>
      <c r="I4088" t="s">
        <v>218</v>
      </c>
      <c r="J4088" t="s">
        <v>211</v>
      </c>
      <c r="K4088" t="s">
        <v>4370</v>
      </c>
      <c r="L4088" t="s">
        <v>213</v>
      </c>
      <c r="O4088">
        <v>0</v>
      </c>
      <c r="Q4088" s="2"/>
      <c r="S4088">
        <v>0</v>
      </c>
      <c r="T4088" t="s">
        <v>213</v>
      </c>
      <c r="W4088" t="s">
        <v>214</v>
      </c>
      <c r="X4088">
        <v>0</v>
      </c>
    </row>
    <row r="4089" spans="1:24" x14ac:dyDescent="0.25">
      <c r="A4089">
        <v>5178</v>
      </c>
      <c r="B4089" t="s">
        <v>9551</v>
      </c>
      <c r="C4089" t="s">
        <v>9552</v>
      </c>
      <c r="D4089" t="s">
        <v>1707</v>
      </c>
      <c r="G4089" s="2">
        <v>42005</v>
      </c>
      <c r="H4089" s="2">
        <v>44074</v>
      </c>
      <c r="I4089" t="s">
        <v>218</v>
      </c>
      <c r="J4089" t="s">
        <v>211</v>
      </c>
      <c r="K4089" t="s">
        <v>4370</v>
      </c>
      <c r="L4089" t="s">
        <v>213</v>
      </c>
      <c r="O4089">
        <v>0</v>
      </c>
      <c r="Q4089" s="2"/>
      <c r="S4089">
        <v>0</v>
      </c>
      <c r="T4089" t="s">
        <v>900</v>
      </c>
      <c r="W4089" t="s">
        <v>214</v>
      </c>
      <c r="X4089">
        <v>0</v>
      </c>
    </row>
    <row r="4090" spans="1:24" x14ac:dyDescent="0.25">
      <c r="A4090">
        <v>5203</v>
      </c>
      <c r="B4090" t="s">
        <v>9553</v>
      </c>
      <c r="C4090" t="s">
        <v>9554</v>
      </c>
      <c r="D4090" t="s">
        <v>232</v>
      </c>
      <c r="G4090" s="2">
        <v>42005</v>
      </c>
      <c r="H4090" s="2">
        <v>46053</v>
      </c>
      <c r="I4090" t="s">
        <v>226</v>
      </c>
      <c r="J4090" t="s">
        <v>211</v>
      </c>
      <c r="K4090" t="s">
        <v>4396</v>
      </c>
      <c r="L4090" t="s">
        <v>213</v>
      </c>
      <c r="O4090">
        <v>0</v>
      </c>
      <c r="Q4090" s="2"/>
      <c r="S4090">
        <v>0</v>
      </c>
      <c r="T4090" t="s">
        <v>213</v>
      </c>
      <c r="W4090" t="s">
        <v>214</v>
      </c>
      <c r="X4090">
        <v>0</v>
      </c>
    </row>
    <row r="4091" spans="1:24" x14ac:dyDescent="0.25">
      <c r="A4091">
        <v>5204</v>
      </c>
      <c r="B4091" t="s">
        <v>9555</v>
      </c>
      <c r="C4091" t="s">
        <v>9556</v>
      </c>
      <c r="D4091" t="s">
        <v>333</v>
      </c>
      <c r="G4091" s="2">
        <v>42005</v>
      </c>
      <c r="H4091" s="2">
        <v>46053</v>
      </c>
      <c r="I4091" t="s">
        <v>226</v>
      </c>
      <c r="J4091" t="s">
        <v>211</v>
      </c>
      <c r="K4091" t="s">
        <v>4396</v>
      </c>
      <c r="L4091" t="s">
        <v>213</v>
      </c>
      <c r="O4091">
        <v>0</v>
      </c>
      <c r="Q4091" s="2"/>
      <c r="S4091">
        <v>0</v>
      </c>
      <c r="T4091" t="s">
        <v>213</v>
      </c>
      <c r="W4091" t="s">
        <v>214</v>
      </c>
      <c r="X4091">
        <v>0</v>
      </c>
    </row>
    <row r="4092" spans="1:24" x14ac:dyDescent="0.25">
      <c r="A4092">
        <v>5205</v>
      </c>
      <c r="B4092" t="s">
        <v>9557</v>
      </c>
      <c r="C4092" t="s">
        <v>9558</v>
      </c>
      <c r="D4092" t="s">
        <v>338</v>
      </c>
      <c r="F4092" t="s">
        <v>2419</v>
      </c>
      <c r="G4092" s="2">
        <v>42005</v>
      </c>
      <c r="H4092" s="2">
        <v>46053</v>
      </c>
      <c r="I4092" t="s">
        <v>226</v>
      </c>
      <c r="J4092" t="s">
        <v>211</v>
      </c>
      <c r="K4092" t="s">
        <v>4396</v>
      </c>
      <c r="L4092" t="s">
        <v>213</v>
      </c>
      <c r="O4092">
        <v>0</v>
      </c>
      <c r="Q4092" s="2"/>
      <c r="S4092">
        <v>0</v>
      </c>
      <c r="T4092" t="s">
        <v>900</v>
      </c>
      <c r="W4092" t="s">
        <v>214</v>
      </c>
      <c r="X4092">
        <v>0</v>
      </c>
    </row>
    <row r="4093" spans="1:24" x14ac:dyDescent="0.25">
      <c r="A4093">
        <v>5206</v>
      </c>
      <c r="B4093" t="s">
        <v>9559</v>
      </c>
      <c r="C4093" t="s">
        <v>9560</v>
      </c>
      <c r="D4093" t="s">
        <v>256</v>
      </c>
      <c r="G4093" s="2">
        <v>42005</v>
      </c>
      <c r="H4093" s="2">
        <v>46053</v>
      </c>
      <c r="I4093" t="s">
        <v>226</v>
      </c>
      <c r="J4093" t="s">
        <v>211</v>
      </c>
      <c r="K4093" t="s">
        <v>4396</v>
      </c>
      <c r="L4093" t="s">
        <v>213</v>
      </c>
      <c r="O4093">
        <v>0</v>
      </c>
      <c r="Q4093" s="2"/>
      <c r="S4093">
        <v>0</v>
      </c>
      <c r="T4093" t="s">
        <v>213</v>
      </c>
      <c r="W4093" t="s">
        <v>214</v>
      </c>
      <c r="X4093">
        <v>0</v>
      </c>
    </row>
    <row r="4094" spans="1:24" x14ac:dyDescent="0.25">
      <c r="A4094">
        <v>5207</v>
      </c>
      <c r="B4094" t="s">
        <v>9561</v>
      </c>
      <c r="C4094" t="s">
        <v>9562</v>
      </c>
      <c r="D4094" t="s">
        <v>633</v>
      </c>
      <c r="G4094" s="2">
        <v>42005</v>
      </c>
      <c r="H4094" s="2">
        <v>46053</v>
      </c>
      <c r="I4094" t="s">
        <v>218</v>
      </c>
      <c r="J4094" t="s">
        <v>211</v>
      </c>
      <c r="K4094" t="s">
        <v>4396</v>
      </c>
      <c r="L4094" t="s">
        <v>213</v>
      </c>
      <c r="O4094">
        <v>0</v>
      </c>
      <c r="Q4094" s="2"/>
      <c r="S4094">
        <v>0</v>
      </c>
      <c r="T4094" t="s">
        <v>900</v>
      </c>
      <c r="W4094" t="s">
        <v>214</v>
      </c>
      <c r="X4094">
        <v>0</v>
      </c>
    </row>
    <row r="4095" spans="1:24" x14ac:dyDescent="0.25">
      <c r="A4095">
        <v>5208</v>
      </c>
      <c r="B4095" t="s">
        <v>9563</v>
      </c>
      <c r="C4095" t="s">
        <v>9564</v>
      </c>
      <c r="D4095" t="s">
        <v>1707</v>
      </c>
      <c r="G4095" s="2">
        <v>42005</v>
      </c>
      <c r="H4095" s="2">
        <v>46053</v>
      </c>
      <c r="I4095" t="s">
        <v>218</v>
      </c>
      <c r="J4095" t="s">
        <v>211</v>
      </c>
      <c r="K4095" t="s">
        <v>4396</v>
      </c>
      <c r="L4095" t="s">
        <v>213</v>
      </c>
      <c r="O4095">
        <v>0</v>
      </c>
      <c r="Q4095" s="2"/>
      <c r="S4095">
        <v>0</v>
      </c>
      <c r="T4095" t="s">
        <v>900</v>
      </c>
      <c r="W4095" t="s">
        <v>214</v>
      </c>
      <c r="X4095">
        <v>0</v>
      </c>
    </row>
    <row r="4096" spans="1:24" x14ac:dyDescent="0.25">
      <c r="A4096">
        <v>5209</v>
      </c>
      <c r="B4096" t="s">
        <v>9565</v>
      </c>
      <c r="C4096" t="s">
        <v>9566</v>
      </c>
      <c r="D4096" t="s">
        <v>232</v>
      </c>
      <c r="G4096" s="2">
        <v>42005</v>
      </c>
      <c r="H4096" s="2">
        <v>44286</v>
      </c>
      <c r="I4096" t="s">
        <v>226</v>
      </c>
      <c r="J4096" t="s">
        <v>211</v>
      </c>
      <c r="K4096" t="s">
        <v>4402</v>
      </c>
      <c r="L4096" t="s">
        <v>213</v>
      </c>
      <c r="O4096">
        <v>0</v>
      </c>
      <c r="Q4096" s="2"/>
      <c r="S4096">
        <v>0</v>
      </c>
      <c r="T4096" t="s">
        <v>900</v>
      </c>
      <c r="W4096" t="s">
        <v>214</v>
      </c>
      <c r="X4096">
        <v>0</v>
      </c>
    </row>
    <row r="4097" spans="1:24" x14ac:dyDescent="0.25">
      <c r="A4097">
        <v>5210</v>
      </c>
      <c r="B4097" t="s">
        <v>9567</v>
      </c>
      <c r="C4097" t="s">
        <v>9568</v>
      </c>
      <c r="D4097" t="s">
        <v>333</v>
      </c>
      <c r="G4097" s="2">
        <v>42005</v>
      </c>
      <c r="H4097" s="2">
        <v>44286</v>
      </c>
      <c r="I4097" t="s">
        <v>226</v>
      </c>
      <c r="J4097" t="s">
        <v>211</v>
      </c>
      <c r="K4097" t="s">
        <v>4402</v>
      </c>
      <c r="L4097" t="s">
        <v>213</v>
      </c>
      <c r="O4097">
        <v>0</v>
      </c>
      <c r="Q4097" s="2"/>
      <c r="S4097">
        <v>0</v>
      </c>
      <c r="T4097" t="s">
        <v>900</v>
      </c>
      <c r="W4097" t="s">
        <v>214</v>
      </c>
      <c r="X4097">
        <v>0</v>
      </c>
    </row>
    <row r="4098" spans="1:24" x14ac:dyDescent="0.25">
      <c r="A4098">
        <v>5211</v>
      </c>
      <c r="B4098" t="s">
        <v>9569</v>
      </c>
      <c r="C4098" t="s">
        <v>9570</v>
      </c>
      <c r="D4098" t="s">
        <v>338</v>
      </c>
      <c r="G4098" s="2">
        <v>42005</v>
      </c>
      <c r="H4098" s="2">
        <v>44286</v>
      </c>
      <c r="I4098" t="s">
        <v>226</v>
      </c>
      <c r="J4098" t="s">
        <v>211</v>
      </c>
      <c r="K4098" t="s">
        <v>4402</v>
      </c>
      <c r="L4098" t="s">
        <v>213</v>
      </c>
      <c r="O4098">
        <v>0</v>
      </c>
      <c r="Q4098" s="2"/>
      <c r="S4098">
        <v>0</v>
      </c>
      <c r="T4098" t="s">
        <v>900</v>
      </c>
      <c r="W4098" t="s">
        <v>214</v>
      </c>
      <c r="X4098">
        <v>0</v>
      </c>
    </row>
    <row r="4099" spans="1:24" x14ac:dyDescent="0.25">
      <c r="A4099">
        <v>5212</v>
      </c>
      <c r="B4099" t="s">
        <v>9571</v>
      </c>
      <c r="C4099" t="s">
        <v>9572</v>
      </c>
      <c r="D4099" t="s">
        <v>256</v>
      </c>
      <c r="G4099" s="2">
        <v>42005</v>
      </c>
      <c r="H4099" s="2">
        <v>44286</v>
      </c>
      <c r="I4099" t="s">
        <v>226</v>
      </c>
      <c r="J4099" t="s">
        <v>211</v>
      </c>
      <c r="K4099" t="s">
        <v>4402</v>
      </c>
      <c r="L4099" t="s">
        <v>213</v>
      </c>
      <c r="O4099">
        <v>0</v>
      </c>
      <c r="Q4099" s="2"/>
      <c r="S4099">
        <v>0</v>
      </c>
      <c r="T4099" t="s">
        <v>213</v>
      </c>
      <c r="W4099" t="s">
        <v>214</v>
      </c>
      <c r="X4099">
        <v>0</v>
      </c>
    </row>
    <row r="4100" spans="1:24" x14ac:dyDescent="0.25">
      <c r="A4100">
        <v>5213</v>
      </c>
      <c r="B4100" t="s">
        <v>9573</v>
      </c>
      <c r="C4100" t="s">
        <v>9574</v>
      </c>
      <c r="D4100" t="s">
        <v>633</v>
      </c>
      <c r="G4100" s="2">
        <v>42005</v>
      </c>
      <c r="H4100" s="2">
        <v>44286</v>
      </c>
      <c r="I4100" t="s">
        <v>218</v>
      </c>
      <c r="J4100" t="s">
        <v>211</v>
      </c>
      <c r="K4100" t="s">
        <v>4402</v>
      </c>
      <c r="L4100" t="s">
        <v>213</v>
      </c>
      <c r="O4100">
        <v>0</v>
      </c>
      <c r="Q4100" s="2"/>
      <c r="S4100">
        <v>0</v>
      </c>
      <c r="T4100" t="s">
        <v>900</v>
      </c>
      <c r="W4100" t="s">
        <v>214</v>
      </c>
      <c r="X4100">
        <v>0</v>
      </c>
    </row>
    <row r="4101" spans="1:24" x14ac:dyDescent="0.25">
      <c r="A4101">
        <v>5214</v>
      </c>
      <c r="B4101" t="s">
        <v>9575</v>
      </c>
      <c r="C4101" t="s">
        <v>9576</v>
      </c>
      <c r="D4101" t="s">
        <v>1707</v>
      </c>
      <c r="G4101" s="2">
        <v>42005</v>
      </c>
      <c r="H4101" s="2">
        <v>44286</v>
      </c>
      <c r="I4101" t="s">
        <v>218</v>
      </c>
      <c r="J4101" t="s">
        <v>211</v>
      </c>
      <c r="K4101" t="s">
        <v>4402</v>
      </c>
      <c r="L4101" t="s">
        <v>213</v>
      </c>
      <c r="O4101">
        <v>0</v>
      </c>
      <c r="Q4101" s="2"/>
      <c r="S4101">
        <v>0</v>
      </c>
      <c r="T4101" t="s">
        <v>900</v>
      </c>
      <c r="W4101" t="s">
        <v>214</v>
      </c>
      <c r="X4101">
        <v>0</v>
      </c>
    </row>
    <row r="4102" spans="1:24" x14ac:dyDescent="0.25">
      <c r="A4102">
        <v>5215</v>
      </c>
      <c r="B4102" t="s">
        <v>9577</v>
      </c>
      <c r="C4102" t="s">
        <v>9578</v>
      </c>
      <c r="D4102" t="s">
        <v>232</v>
      </c>
      <c r="G4102" s="2">
        <v>42005</v>
      </c>
      <c r="H4102" s="2"/>
      <c r="I4102" t="s">
        <v>226</v>
      </c>
      <c r="J4102" t="s">
        <v>211</v>
      </c>
      <c r="K4102" t="s">
        <v>4408</v>
      </c>
      <c r="L4102" t="s">
        <v>213</v>
      </c>
      <c r="O4102">
        <v>0</v>
      </c>
      <c r="Q4102" s="2"/>
      <c r="S4102">
        <v>0</v>
      </c>
      <c r="T4102" t="s">
        <v>213</v>
      </c>
      <c r="W4102" t="s">
        <v>214</v>
      </c>
      <c r="X4102">
        <v>0</v>
      </c>
    </row>
    <row r="4103" spans="1:24" x14ac:dyDescent="0.25">
      <c r="A4103">
        <v>5216</v>
      </c>
      <c r="B4103" t="s">
        <v>9579</v>
      </c>
      <c r="C4103" t="s">
        <v>9580</v>
      </c>
      <c r="D4103" t="s">
        <v>333</v>
      </c>
      <c r="G4103" s="2">
        <v>42005</v>
      </c>
      <c r="H4103" s="2"/>
      <c r="I4103" t="s">
        <v>226</v>
      </c>
      <c r="J4103" t="s">
        <v>211</v>
      </c>
      <c r="K4103" t="s">
        <v>4408</v>
      </c>
      <c r="L4103" t="s">
        <v>213</v>
      </c>
      <c r="O4103">
        <v>0</v>
      </c>
      <c r="Q4103" s="2"/>
      <c r="S4103">
        <v>0</v>
      </c>
      <c r="T4103" t="s">
        <v>213</v>
      </c>
      <c r="W4103" t="s">
        <v>214</v>
      </c>
      <c r="X4103">
        <v>0</v>
      </c>
    </row>
    <row r="4104" spans="1:24" x14ac:dyDescent="0.25">
      <c r="A4104">
        <v>5217</v>
      </c>
      <c r="B4104" t="s">
        <v>9581</v>
      </c>
      <c r="C4104" t="s">
        <v>9582</v>
      </c>
      <c r="D4104" t="s">
        <v>338</v>
      </c>
      <c r="G4104" s="2">
        <v>42005</v>
      </c>
      <c r="H4104" s="2"/>
      <c r="I4104" t="s">
        <v>226</v>
      </c>
      <c r="J4104" t="s">
        <v>211</v>
      </c>
      <c r="K4104" t="s">
        <v>4408</v>
      </c>
      <c r="L4104" t="s">
        <v>213</v>
      </c>
      <c r="O4104">
        <v>0</v>
      </c>
      <c r="Q4104" s="2"/>
      <c r="S4104">
        <v>0</v>
      </c>
      <c r="T4104" t="s">
        <v>900</v>
      </c>
      <c r="W4104" t="s">
        <v>214</v>
      </c>
      <c r="X4104">
        <v>0</v>
      </c>
    </row>
    <row r="4105" spans="1:24" x14ac:dyDescent="0.25">
      <c r="A4105">
        <v>5218</v>
      </c>
      <c r="B4105" t="s">
        <v>9583</v>
      </c>
      <c r="C4105" t="s">
        <v>9584</v>
      </c>
      <c r="D4105" t="s">
        <v>256</v>
      </c>
      <c r="G4105" s="2">
        <v>42005</v>
      </c>
      <c r="H4105" s="2"/>
      <c r="I4105" t="s">
        <v>226</v>
      </c>
      <c r="J4105" t="s">
        <v>211</v>
      </c>
      <c r="K4105" t="s">
        <v>4408</v>
      </c>
      <c r="L4105" t="s">
        <v>213</v>
      </c>
      <c r="O4105">
        <v>0</v>
      </c>
      <c r="Q4105" s="2"/>
      <c r="S4105">
        <v>0</v>
      </c>
      <c r="T4105" t="s">
        <v>213</v>
      </c>
      <c r="W4105" t="s">
        <v>214</v>
      </c>
      <c r="X4105">
        <v>0</v>
      </c>
    </row>
    <row r="4106" spans="1:24" x14ac:dyDescent="0.25">
      <c r="A4106">
        <v>5219</v>
      </c>
      <c r="B4106" t="s">
        <v>9585</v>
      </c>
      <c r="C4106" t="s">
        <v>9586</v>
      </c>
      <c r="D4106" t="s">
        <v>633</v>
      </c>
      <c r="G4106" s="2">
        <v>42005</v>
      </c>
      <c r="H4106" s="2"/>
      <c r="I4106" t="s">
        <v>218</v>
      </c>
      <c r="J4106" t="s">
        <v>211</v>
      </c>
      <c r="K4106" t="s">
        <v>4408</v>
      </c>
      <c r="L4106" t="s">
        <v>213</v>
      </c>
      <c r="O4106">
        <v>0</v>
      </c>
      <c r="Q4106" s="2"/>
      <c r="S4106">
        <v>0</v>
      </c>
      <c r="T4106" t="s">
        <v>900</v>
      </c>
      <c r="W4106" t="s">
        <v>214</v>
      </c>
      <c r="X4106">
        <v>0</v>
      </c>
    </row>
    <row r="4107" spans="1:24" x14ac:dyDescent="0.25">
      <c r="A4107">
        <v>5220</v>
      </c>
      <c r="B4107" t="s">
        <v>9587</v>
      </c>
      <c r="C4107" t="s">
        <v>9588</v>
      </c>
      <c r="D4107" t="s">
        <v>1707</v>
      </c>
      <c r="G4107" s="2">
        <v>42005</v>
      </c>
      <c r="H4107" s="2"/>
      <c r="I4107" t="s">
        <v>218</v>
      </c>
      <c r="J4107" t="s">
        <v>211</v>
      </c>
      <c r="K4107" t="s">
        <v>4408</v>
      </c>
      <c r="L4107" t="s">
        <v>213</v>
      </c>
      <c r="O4107">
        <v>0</v>
      </c>
      <c r="Q4107" s="2"/>
      <c r="S4107">
        <v>0</v>
      </c>
      <c r="T4107" t="s">
        <v>900</v>
      </c>
      <c r="W4107" t="s">
        <v>214</v>
      </c>
      <c r="X4107">
        <v>0</v>
      </c>
    </row>
    <row r="4108" spans="1:24" x14ac:dyDescent="0.25">
      <c r="A4108">
        <v>5239</v>
      </c>
      <c r="B4108" t="s">
        <v>9589</v>
      </c>
      <c r="C4108" t="s">
        <v>9590</v>
      </c>
      <c r="D4108" t="s">
        <v>232</v>
      </c>
      <c r="G4108" s="2">
        <v>42005</v>
      </c>
      <c r="H4108" s="2">
        <v>42916</v>
      </c>
      <c r="I4108" t="s">
        <v>226</v>
      </c>
      <c r="J4108" t="s">
        <v>211</v>
      </c>
      <c r="K4108" t="s">
        <v>4451</v>
      </c>
      <c r="L4108" t="s">
        <v>213</v>
      </c>
      <c r="O4108">
        <v>0</v>
      </c>
      <c r="Q4108" s="2"/>
      <c r="S4108">
        <v>0</v>
      </c>
      <c r="T4108" t="s">
        <v>213</v>
      </c>
      <c r="W4108" t="s">
        <v>214</v>
      </c>
      <c r="X4108">
        <v>0</v>
      </c>
    </row>
    <row r="4109" spans="1:24" x14ac:dyDescent="0.25">
      <c r="A4109">
        <v>5240</v>
      </c>
      <c r="B4109" t="s">
        <v>9591</v>
      </c>
      <c r="C4109" t="s">
        <v>9592</v>
      </c>
      <c r="D4109" t="s">
        <v>333</v>
      </c>
      <c r="G4109" s="2">
        <v>42005</v>
      </c>
      <c r="H4109" s="2">
        <v>42916</v>
      </c>
      <c r="I4109" t="s">
        <v>226</v>
      </c>
      <c r="J4109" t="s">
        <v>211</v>
      </c>
      <c r="K4109" t="s">
        <v>4451</v>
      </c>
      <c r="L4109" t="s">
        <v>213</v>
      </c>
      <c r="O4109">
        <v>0</v>
      </c>
      <c r="Q4109" s="2"/>
      <c r="S4109">
        <v>0</v>
      </c>
      <c r="T4109" t="s">
        <v>900</v>
      </c>
      <c r="W4109" t="s">
        <v>214</v>
      </c>
      <c r="X4109">
        <v>0</v>
      </c>
    </row>
    <row r="4110" spans="1:24" x14ac:dyDescent="0.25">
      <c r="A4110">
        <v>5241</v>
      </c>
      <c r="B4110" t="s">
        <v>9593</v>
      </c>
      <c r="C4110" t="s">
        <v>9594</v>
      </c>
      <c r="D4110" t="s">
        <v>338</v>
      </c>
      <c r="G4110" s="2">
        <v>42005</v>
      </c>
      <c r="H4110" s="2">
        <v>42916</v>
      </c>
      <c r="I4110" t="s">
        <v>226</v>
      </c>
      <c r="J4110" t="s">
        <v>211</v>
      </c>
      <c r="K4110" t="s">
        <v>4451</v>
      </c>
      <c r="L4110" t="s">
        <v>213</v>
      </c>
      <c r="O4110">
        <v>0</v>
      </c>
      <c r="Q4110" s="2"/>
      <c r="S4110">
        <v>0</v>
      </c>
      <c r="T4110" t="s">
        <v>213</v>
      </c>
      <c r="W4110" t="s">
        <v>214</v>
      </c>
      <c r="X4110">
        <v>0</v>
      </c>
    </row>
    <row r="4111" spans="1:24" x14ac:dyDescent="0.25">
      <c r="A4111">
        <v>5242</v>
      </c>
      <c r="B4111" t="s">
        <v>9595</v>
      </c>
      <c r="C4111" t="s">
        <v>9596</v>
      </c>
      <c r="D4111" t="s">
        <v>256</v>
      </c>
      <c r="G4111" s="2">
        <v>42005</v>
      </c>
      <c r="H4111" s="2">
        <v>42916</v>
      </c>
      <c r="I4111" t="s">
        <v>226</v>
      </c>
      <c r="J4111" t="s">
        <v>211</v>
      </c>
      <c r="K4111" t="s">
        <v>4451</v>
      </c>
      <c r="L4111" t="s">
        <v>213</v>
      </c>
      <c r="O4111">
        <v>0</v>
      </c>
      <c r="Q4111" s="2"/>
      <c r="S4111">
        <v>0</v>
      </c>
      <c r="T4111" t="s">
        <v>213</v>
      </c>
      <c r="W4111" t="s">
        <v>214</v>
      </c>
      <c r="X4111">
        <v>0</v>
      </c>
    </row>
    <row r="4112" spans="1:24" x14ac:dyDescent="0.25">
      <c r="A4112">
        <v>5243</v>
      </c>
      <c r="B4112" t="s">
        <v>9597</v>
      </c>
      <c r="C4112" t="s">
        <v>9598</v>
      </c>
      <c r="D4112" t="s">
        <v>633</v>
      </c>
      <c r="G4112" s="2">
        <v>42005</v>
      </c>
      <c r="H4112" s="2">
        <v>42916</v>
      </c>
      <c r="I4112" t="s">
        <v>218</v>
      </c>
      <c r="J4112" t="s">
        <v>211</v>
      </c>
      <c r="K4112" t="s">
        <v>4451</v>
      </c>
      <c r="L4112" t="s">
        <v>213</v>
      </c>
      <c r="O4112">
        <v>0</v>
      </c>
      <c r="Q4112" s="2"/>
      <c r="S4112">
        <v>0</v>
      </c>
      <c r="T4112" t="s">
        <v>213</v>
      </c>
      <c r="W4112" t="s">
        <v>214</v>
      </c>
      <c r="X4112">
        <v>0</v>
      </c>
    </row>
    <row r="4113" spans="1:24" x14ac:dyDescent="0.25">
      <c r="A4113">
        <v>5244</v>
      </c>
      <c r="B4113" t="s">
        <v>9599</v>
      </c>
      <c r="C4113" t="s">
        <v>9600</v>
      </c>
      <c r="D4113" t="s">
        <v>1707</v>
      </c>
      <c r="G4113" s="2">
        <v>42005</v>
      </c>
      <c r="H4113" s="2">
        <v>42916</v>
      </c>
      <c r="I4113" t="s">
        <v>218</v>
      </c>
      <c r="J4113" t="s">
        <v>211</v>
      </c>
      <c r="K4113" t="s">
        <v>4451</v>
      </c>
      <c r="L4113" t="s">
        <v>213</v>
      </c>
      <c r="O4113">
        <v>0</v>
      </c>
      <c r="Q4113" s="2"/>
      <c r="S4113">
        <v>0</v>
      </c>
      <c r="T4113" t="s">
        <v>900</v>
      </c>
      <c r="W4113" t="s">
        <v>214</v>
      </c>
      <c r="X4113">
        <v>0</v>
      </c>
    </row>
    <row r="4114" spans="1:24" x14ac:dyDescent="0.25">
      <c r="A4114">
        <v>5245</v>
      </c>
      <c r="B4114" t="s">
        <v>9601</v>
      </c>
      <c r="C4114" t="s">
        <v>9602</v>
      </c>
      <c r="D4114" t="s">
        <v>232</v>
      </c>
      <c r="G4114" s="2">
        <v>42005</v>
      </c>
      <c r="H4114" s="2">
        <v>42947</v>
      </c>
      <c r="I4114" t="s">
        <v>226</v>
      </c>
      <c r="J4114" t="s">
        <v>211</v>
      </c>
      <c r="K4114" t="s">
        <v>4454</v>
      </c>
      <c r="L4114" t="s">
        <v>213</v>
      </c>
      <c r="O4114">
        <v>0</v>
      </c>
      <c r="Q4114" s="2"/>
      <c r="S4114">
        <v>0</v>
      </c>
      <c r="T4114" t="s">
        <v>213</v>
      </c>
      <c r="W4114" t="s">
        <v>214</v>
      </c>
      <c r="X4114">
        <v>0</v>
      </c>
    </row>
    <row r="4115" spans="1:24" x14ac:dyDescent="0.25">
      <c r="A4115">
        <v>5246</v>
      </c>
      <c r="B4115" t="s">
        <v>9603</v>
      </c>
      <c r="C4115" t="s">
        <v>9604</v>
      </c>
      <c r="D4115" t="s">
        <v>333</v>
      </c>
      <c r="G4115" s="2">
        <v>42005</v>
      </c>
      <c r="H4115" s="2">
        <v>42947</v>
      </c>
      <c r="I4115" t="s">
        <v>226</v>
      </c>
      <c r="J4115" t="s">
        <v>211</v>
      </c>
      <c r="K4115" t="s">
        <v>4454</v>
      </c>
      <c r="L4115" t="s">
        <v>213</v>
      </c>
      <c r="O4115">
        <v>0</v>
      </c>
      <c r="Q4115" s="2"/>
      <c r="S4115">
        <v>0</v>
      </c>
      <c r="T4115" t="s">
        <v>900</v>
      </c>
      <c r="W4115" t="s">
        <v>214</v>
      </c>
      <c r="X4115">
        <v>0</v>
      </c>
    </row>
    <row r="4116" spans="1:24" x14ac:dyDescent="0.25">
      <c r="A4116">
        <v>5247</v>
      </c>
      <c r="B4116" t="s">
        <v>9605</v>
      </c>
      <c r="C4116" t="s">
        <v>9606</v>
      </c>
      <c r="D4116" t="s">
        <v>338</v>
      </c>
      <c r="G4116" s="2">
        <v>42005</v>
      </c>
      <c r="H4116" s="2">
        <v>42947</v>
      </c>
      <c r="I4116" t="s">
        <v>226</v>
      </c>
      <c r="J4116" t="s">
        <v>211</v>
      </c>
      <c r="K4116" t="s">
        <v>4454</v>
      </c>
      <c r="L4116" t="s">
        <v>213</v>
      </c>
      <c r="O4116">
        <v>0</v>
      </c>
      <c r="Q4116" s="2"/>
      <c r="S4116">
        <v>0</v>
      </c>
      <c r="T4116" t="s">
        <v>213</v>
      </c>
      <c r="W4116" t="s">
        <v>214</v>
      </c>
      <c r="X4116">
        <v>0</v>
      </c>
    </row>
    <row r="4117" spans="1:24" x14ac:dyDescent="0.25">
      <c r="A4117">
        <v>5248</v>
      </c>
      <c r="B4117" t="s">
        <v>9607</v>
      </c>
      <c r="C4117" t="s">
        <v>9608</v>
      </c>
      <c r="D4117" t="s">
        <v>256</v>
      </c>
      <c r="G4117" s="2">
        <v>42005</v>
      </c>
      <c r="H4117" s="2">
        <v>43555</v>
      </c>
      <c r="I4117" t="s">
        <v>226</v>
      </c>
      <c r="J4117" t="s">
        <v>211</v>
      </c>
      <c r="K4117" t="s">
        <v>4454</v>
      </c>
      <c r="L4117" t="s">
        <v>213</v>
      </c>
      <c r="O4117">
        <v>0</v>
      </c>
      <c r="Q4117" s="2"/>
      <c r="S4117">
        <v>0</v>
      </c>
      <c r="T4117" t="s">
        <v>213</v>
      </c>
      <c r="W4117" t="s">
        <v>214</v>
      </c>
      <c r="X4117">
        <v>0</v>
      </c>
    </row>
    <row r="4118" spans="1:24" x14ac:dyDescent="0.25">
      <c r="A4118">
        <v>5249</v>
      </c>
      <c r="B4118" t="s">
        <v>9609</v>
      </c>
      <c r="C4118" t="s">
        <v>9610</v>
      </c>
      <c r="D4118" t="s">
        <v>633</v>
      </c>
      <c r="G4118" s="2">
        <v>42005</v>
      </c>
      <c r="H4118" s="2">
        <v>42947</v>
      </c>
      <c r="I4118" t="s">
        <v>218</v>
      </c>
      <c r="J4118" t="s">
        <v>211</v>
      </c>
      <c r="K4118" t="s">
        <v>4454</v>
      </c>
      <c r="L4118" t="s">
        <v>213</v>
      </c>
      <c r="O4118">
        <v>0</v>
      </c>
      <c r="Q4118" s="2"/>
      <c r="S4118">
        <v>0</v>
      </c>
      <c r="T4118" t="s">
        <v>213</v>
      </c>
      <c r="W4118" t="s">
        <v>214</v>
      </c>
      <c r="X4118">
        <v>0</v>
      </c>
    </row>
    <row r="4119" spans="1:24" x14ac:dyDescent="0.25">
      <c r="A4119">
        <v>5250</v>
      </c>
      <c r="B4119" t="s">
        <v>9611</v>
      </c>
      <c r="C4119" t="s">
        <v>9612</v>
      </c>
      <c r="D4119" t="s">
        <v>1707</v>
      </c>
      <c r="G4119" s="2">
        <v>42005</v>
      </c>
      <c r="H4119" s="2">
        <v>42947</v>
      </c>
      <c r="I4119" t="s">
        <v>218</v>
      </c>
      <c r="J4119" t="s">
        <v>211</v>
      </c>
      <c r="K4119" t="s">
        <v>4454</v>
      </c>
      <c r="L4119" t="s">
        <v>213</v>
      </c>
      <c r="O4119">
        <v>0</v>
      </c>
      <c r="Q4119" s="2"/>
      <c r="S4119">
        <v>0</v>
      </c>
      <c r="T4119" t="s">
        <v>900</v>
      </c>
      <c r="W4119" t="s">
        <v>214</v>
      </c>
      <c r="X4119">
        <v>0</v>
      </c>
    </row>
    <row r="4120" spans="1:24" x14ac:dyDescent="0.25">
      <c r="A4120">
        <v>5251</v>
      </c>
      <c r="B4120" t="s">
        <v>9613</v>
      </c>
      <c r="C4120" t="s">
        <v>9614</v>
      </c>
      <c r="D4120" t="s">
        <v>232</v>
      </c>
      <c r="F4120" t="s">
        <v>9615</v>
      </c>
      <c r="G4120" s="2">
        <v>42005</v>
      </c>
      <c r="H4120" s="2">
        <v>43039</v>
      </c>
      <c r="I4120" t="s">
        <v>226</v>
      </c>
      <c r="J4120" t="s">
        <v>211</v>
      </c>
      <c r="K4120" t="s">
        <v>2924</v>
      </c>
      <c r="L4120" t="s">
        <v>213</v>
      </c>
      <c r="O4120">
        <v>0</v>
      </c>
      <c r="Q4120" s="2"/>
      <c r="S4120">
        <v>0</v>
      </c>
      <c r="T4120" t="s">
        <v>213</v>
      </c>
      <c r="W4120" t="s">
        <v>214</v>
      </c>
      <c r="X4120">
        <v>0</v>
      </c>
    </row>
    <row r="4121" spans="1:24" x14ac:dyDescent="0.25">
      <c r="A4121">
        <v>5252</v>
      </c>
      <c r="B4121" t="s">
        <v>9616</v>
      </c>
      <c r="C4121" t="s">
        <v>9617</v>
      </c>
      <c r="D4121" t="s">
        <v>333</v>
      </c>
      <c r="G4121" s="2">
        <v>42005</v>
      </c>
      <c r="H4121" s="2"/>
      <c r="I4121" t="s">
        <v>226</v>
      </c>
      <c r="J4121" t="s">
        <v>211</v>
      </c>
      <c r="K4121" t="s">
        <v>2924</v>
      </c>
      <c r="L4121" t="s">
        <v>213</v>
      </c>
      <c r="O4121">
        <v>0</v>
      </c>
      <c r="Q4121" s="2"/>
      <c r="S4121">
        <v>0</v>
      </c>
      <c r="T4121" t="s">
        <v>213</v>
      </c>
      <c r="W4121" t="s">
        <v>214</v>
      </c>
      <c r="X4121">
        <v>0</v>
      </c>
    </row>
    <row r="4122" spans="1:24" x14ac:dyDescent="0.25">
      <c r="A4122">
        <v>5253</v>
      </c>
      <c r="B4122" t="s">
        <v>9618</v>
      </c>
      <c r="C4122" t="s">
        <v>9619</v>
      </c>
      <c r="D4122" t="s">
        <v>338</v>
      </c>
      <c r="G4122" s="2">
        <v>42005</v>
      </c>
      <c r="H4122" s="2"/>
      <c r="I4122" t="s">
        <v>226</v>
      </c>
      <c r="J4122" t="s">
        <v>211</v>
      </c>
      <c r="K4122" t="s">
        <v>2924</v>
      </c>
      <c r="L4122" t="s">
        <v>213</v>
      </c>
      <c r="O4122">
        <v>0</v>
      </c>
      <c r="Q4122" s="2"/>
      <c r="S4122">
        <v>0</v>
      </c>
      <c r="T4122" t="s">
        <v>900</v>
      </c>
      <c r="W4122" t="s">
        <v>214</v>
      </c>
      <c r="X4122">
        <v>0</v>
      </c>
    </row>
    <row r="4123" spans="1:24" x14ac:dyDescent="0.25">
      <c r="A4123">
        <v>5254</v>
      </c>
      <c r="B4123" t="s">
        <v>9620</v>
      </c>
      <c r="C4123" t="s">
        <v>9621</v>
      </c>
      <c r="D4123" t="s">
        <v>256</v>
      </c>
      <c r="G4123" s="2">
        <v>42005</v>
      </c>
      <c r="H4123" s="2"/>
      <c r="I4123" t="s">
        <v>226</v>
      </c>
      <c r="J4123" t="s">
        <v>211</v>
      </c>
      <c r="K4123" t="s">
        <v>2924</v>
      </c>
      <c r="L4123" t="s">
        <v>213</v>
      </c>
      <c r="O4123">
        <v>0</v>
      </c>
      <c r="Q4123" s="2"/>
      <c r="S4123">
        <v>0</v>
      </c>
      <c r="T4123" t="s">
        <v>213</v>
      </c>
      <c r="W4123" t="s">
        <v>214</v>
      </c>
      <c r="X4123">
        <v>0</v>
      </c>
    </row>
    <row r="4124" spans="1:24" x14ac:dyDescent="0.25">
      <c r="A4124">
        <v>5255</v>
      </c>
      <c r="B4124" t="s">
        <v>9622</v>
      </c>
      <c r="C4124" t="s">
        <v>9623</v>
      </c>
      <c r="D4124" t="s">
        <v>633</v>
      </c>
      <c r="G4124" s="2">
        <v>42005</v>
      </c>
      <c r="H4124" s="2"/>
      <c r="I4124" t="s">
        <v>218</v>
      </c>
      <c r="J4124" t="s">
        <v>211</v>
      </c>
      <c r="K4124" t="s">
        <v>2924</v>
      </c>
      <c r="L4124" t="s">
        <v>213</v>
      </c>
      <c r="O4124">
        <v>0</v>
      </c>
      <c r="Q4124" s="2"/>
      <c r="S4124">
        <v>0</v>
      </c>
      <c r="T4124" t="s">
        <v>213</v>
      </c>
      <c r="W4124" t="s">
        <v>214</v>
      </c>
      <c r="X4124">
        <v>0</v>
      </c>
    </row>
    <row r="4125" spans="1:24" x14ac:dyDescent="0.25">
      <c r="A4125">
        <v>5256</v>
      </c>
      <c r="B4125" t="s">
        <v>9624</v>
      </c>
      <c r="C4125" t="s">
        <v>9625</v>
      </c>
      <c r="D4125" t="s">
        <v>1707</v>
      </c>
      <c r="G4125" s="2">
        <v>42005</v>
      </c>
      <c r="H4125" s="2"/>
      <c r="I4125" t="s">
        <v>218</v>
      </c>
      <c r="J4125" t="s">
        <v>211</v>
      </c>
      <c r="K4125" t="s">
        <v>2924</v>
      </c>
      <c r="L4125" t="s">
        <v>213</v>
      </c>
      <c r="O4125">
        <v>0</v>
      </c>
      <c r="Q4125" s="2"/>
      <c r="S4125">
        <v>0</v>
      </c>
      <c r="T4125" t="s">
        <v>213</v>
      </c>
      <c r="W4125" t="s">
        <v>214</v>
      </c>
      <c r="X4125">
        <v>0</v>
      </c>
    </row>
    <row r="4126" spans="1:24" x14ac:dyDescent="0.25">
      <c r="A4126">
        <v>5257</v>
      </c>
      <c r="B4126" t="s">
        <v>9626</v>
      </c>
      <c r="C4126" t="s">
        <v>9627</v>
      </c>
      <c r="D4126" t="s">
        <v>232</v>
      </c>
      <c r="G4126" s="2">
        <v>42005</v>
      </c>
      <c r="H4126" s="2">
        <v>42582</v>
      </c>
      <c r="I4126" t="s">
        <v>226</v>
      </c>
      <c r="J4126" t="s">
        <v>211</v>
      </c>
      <c r="K4126" t="s">
        <v>2929</v>
      </c>
      <c r="L4126" t="s">
        <v>213</v>
      </c>
      <c r="O4126">
        <v>0</v>
      </c>
      <c r="Q4126" s="2"/>
      <c r="S4126">
        <v>0</v>
      </c>
      <c r="T4126" t="s">
        <v>213</v>
      </c>
      <c r="W4126" t="s">
        <v>214</v>
      </c>
      <c r="X4126">
        <v>0</v>
      </c>
    </row>
    <row r="4127" spans="1:24" x14ac:dyDescent="0.25">
      <c r="A4127">
        <v>5258</v>
      </c>
      <c r="B4127" t="s">
        <v>9628</v>
      </c>
      <c r="C4127" t="s">
        <v>9629</v>
      </c>
      <c r="D4127" t="s">
        <v>333</v>
      </c>
      <c r="G4127" s="2">
        <v>42005</v>
      </c>
      <c r="H4127" s="2">
        <v>42582</v>
      </c>
      <c r="I4127" t="s">
        <v>226</v>
      </c>
      <c r="J4127" t="s">
        <v>211</v>
      </c>
      <c r="K4127" t="s">
        <v>2929</v>
      </c>
      <c r="L4127" t="s">
        <v>213</v>
      </c>
      <c r="O4127">
        <v>0</v>
      </c>
      <c r="Q4127" s="2"/>
      <c r="S4127">
        <v>0</v>
      </c>
      <c r="T4127" t="s">
        <v>213</v>
      </c>
      <c r="W4127" t="s">
        <v>214</v>
      </c>
      <c r="X4127">
        <v>0</v>
      </c>
    </row>
    <row r="4128" spans="1:24" x14ac:dyDescent="0.25">
      <c r="A4128">
        <v>5259</v>
      </c>
      <c r="B4128" t="s">
        <v>9630</v>
      </c>
      <c r="C4128" t="s">
        <v>9631</v>
      </c>
      <c r="D4128" t="s">
        <v>338</v>
      </c>
      <c r="G4128" s="2">
        <v>42005</v>
      </c>
      <c r="H4128" s="2">
        <v>42582</v>
      </c>
      <c r="I4128" t="s">
        <v>226</v>
      </c>
      <c r="J4128" t="s">
        <v>211</v>
      </c>
      <c r="K4128" t="s">
        <v>2929</v>
      </c>
      <c r="L4128" t="s">
        <v>213</v>
      </c>
      <c r="O4128">
        <v>0</v>
      </c>
      <c r="Q4128" s="2"/>
      <c r="S4128">
        <v>0</v>
      </c>
      <c r="T4128" t="s">
        <v>900</v>
      </c>
      <c r="W4128" t="s">
        <v>214</v>
      </c>
      <c r="X4128">
        <v>0</v>
      </c>
    </row>
    <row r="4129" spans="1:24" x14ac:dyDescent="0.25">
      <c r="A4129">
        <v>5260</v>
      </c>
      <c r="B4129" t="s">
        <v>9632</v>
      </c>
      <c r="C4129" t="s">
        <v>9633</v>
      </c>
      <c r="D4129" t="s">
        <v>256</v>
      </c>
      <c r="G4129" s="2">
        <v>42005</v>
      </c>
      <c r="H4129" s="2">
        <v>46173</v>
      </c>
      <c r="I4129" t="s">
        <v>226</v>
      </c>
      <c r="J4129" t="s">
        <v>211</v>
      </c>
      <c r="K4129" t="s">
        <v>2929</v>
      </c>
      <c r="L4129" t="s">
        <v>213</v>
      </c>
      <c r="O4129">
        <v>0</v>
      </c>
      <c r="Q4129" s="2"/>
      <c r="S4129">
        <v>0</v>
      </c>
      <c r="T4129" t="s">
        <v>213</v>
      </c>
      <c r="W4129" t="s">
        <v>214</v>
      </c>
      <c r="X4129">
        <v>0</v>
      </c>
    </row>
    <row r="4130" spans="1:24" x14ac:dyDescent="0.25">
      <c r="A4130">
        <v>5261</v>
      </c>
      <c r="B4130" t="s">
        <v>9634</v>
      </c>
      <c r="C4130" t="s">
        <v>9635</v>
      </c>
      <c r="D4130" t="s">
        <v>633</v>
      </c>
      <c r="G4130" s="2">
        <v>42005</v>
      </c>
      <c r="H4130" s="2">
        <v>42582</v>
      </c>
      <c r="I4130" t="s">
        <v>218</v>
      </c>
      <c r="J4130" t="s">
        <v>211</v>
      </c>
      <c r="K4130" t="s">
        <v>2929</v>
      </c>
      <c r="L4130" t="s">
        <v>213</v>
      </c>
      <c r="O4130">
        <v>0</v>
      </c>
      <c r="Q4130" s="2"/>
      <c r="S4130">
        <v>0</v>
      </c>
      <c r="T4130" t="s">
        <v>213</v>
      </c>
      <c r="W4130" t="s">
        <v>214</v>
      </c>
      <c r="X4130">
        <v>0</v>
      </c>
    </row>
    <row r="4131" spans="1:24" x14ac:dyDescent="0.25">
      <c r="A4131">
        <v>5262</v>
      </c>
      <c r="B4131" t="s">
        <v>9636</v>
      </c>
      <c r="C4131" t="s">
        <v>9637</v>
      </c>
      <c r="D4131" t="s">
        <v>1707</v>
      </c>
      <c r="G4131" s="2">
        <v>42005</v>
      </c>
      <c r="H4131" s="2">
        <v>42582</v>
      </c>
      <c r="I4131" t="s">
        <v>218</v>
      </c>
      <c r="J4131" t="s">
        <v>211</v>
      </c>
      <c r="K4131" t="s">
        <v>2929</v>
      </c>
      <c r="L4131" t="s">
        <v>213</v>
      </c>
      <c r="O4131">
        <v>0</v>
      </c>
      <c r="Q4131" s="2"/>
      <c r="S4131">
        <v>0</v>
      </c>
      <c r="T4131" t="s">
        <v>213</v>
      </c>
      <c r="W4131" t="s">
        <v>214</v>
      </c>
      <c r="X4131">
        <v>0</v>
      </c>
    </row>
    <row r="4132" spans="1:24" x14ac:dyDescent="0.25">
      <c r="A4132">
        <v>5269</v>
      </c>
      <c r="B4132" t="s">
        <v>9638</v>
      </c>
      <c r="C4132" t="s">
        <v>9639</v>
      </c>
      <c r="D4132" t="s">
        <v>232</v>
      </c>
      <c r="G4132" s="2">
        <v>42005</v>
      </c>
      <c r="H4132" s="2">
        <v>43312</v>
      </c>
      <c r="I4132" t="s">
        <v>226</v>
      </c>
      <c r="J4132" t="s">
        <v>211</v>
      </c>
      <c r="K4132" t="s">
        <v>4581</v>
      </c>
      <c r="L4132" t="s">
        <v>213</v>
      </c>
      <c r="O4132">
        <v>0</v>
      </c>
      <c r="Q4132" s="2"/>
      <c r="S4132">
        <v>0</v>
      </c>
      <c r="T4132" t="s">
        <v>213</v>
      </c>
      <c r="W4132" t="s">
        <v>214</v>
      </c>
      <c r="X4132">
        <v>0</v>
      </c>
    </row>
    <row r="4133" spans="1:24" x14ac:dyDescent="0.25">
      <c r="A4133">
        <v>5270</v>
      </c>
      <c r="B4133" t="s">
        <v>9640</v>
      </c>
      <c r="C4133" t="s">
        <v>9641</v>
      </c>
      <c r="D4133" t="s">
        <v>333</v>
      </c>
      <c r="G4133" s="2">
        <v>42005</v>
      </c>
      <c r="H4133" s="2">
        <v>43312</v>
      </c>
      <c r="I4133" t="s">
        <v>226</v>
      </c>
      <c r="J4133" t="s">
        <v>211</v>
      </c>
      <c r="K4133" t="s">
        <v>4581</v>
      </c>
      <c r="L4133" t="s">
        <v>213</v>
      </c>
      <c r="O4133">
        <v>0</v>
      </c>
      <c r="Q4133" s="2"/>
      <c r="S4133">
        <v>0</v>
      </c>
      <c r="T4133" t="s">
        <v>213</v>
      </c>
      <c r="W4133" t="s">
        <v>214</v>
      </c>
      <c r="X4133">
        <v>0</v>
      </c>
    </row>
    <row r="4134" spans="1:24" x14ac:dyDescent="0.25">
      <c r="A4134">
        <v>5271</v>
      </c>
      <c r="B4134" t="s">
        <v>9642</v>
      </c>
      <c r="C4134" t="s">
        <v>9643</v>
      </c>
      <c r="D4134" t="s">
        <v>338</v>
      </c>
      <c r="G4134" s="2">
        <v>42005</v>
      </c>
      <c r="H4134" s="2">
        <v>43312</v>
      </c>
      <c r="I4134" t="s">
        <v>226</v>
      </c>
      <c r="J4134" t="s">
        <v>211</v>
      </c>
      <c r="K4134" t="s">
        <v>4581</v>
      </c>
      <c r="L4134" t="s">
        <v>213</v>
      </c>
      <c r="O4134">
        <v>0</v>
      </c>
      <c r="Q4134" s="2"/>
      <c r="S4134">
        <v>0</v>
      </c>
      <c r="T4134" t="s">
        <v>900</v>
      </c>
      <c r="W4134" t="s">
        <v>214</v>
      </c>
      <c r="X4134">
        <v>0</v>
      </c>
    </row>
    <row r="4135" spans="1:24" x14ac:dyDescent="0.25">
      <c r="A4135">
        <v>5272</v>
      </c>
      <c r="B4135" t="s">
        <v>9644</v>
      </c>
      <c r="C4135" t="s">
        <v>9645</v>
      </c>
      <c r="D4135" t="s">
        <v>256</v>
      </c>
      <c r="G4135" s="2">
        <v>42005</v>
      </c>
      <c r="H4135" s="2">
        <v>43312</v>
      </c>
      <c r="I4135" t="s">
        <v>226</v>
      </c>
      <c r="J4135" t="s">
        <v>211</v>
      </c>
      <c r="K4135" t="s">
        <v>4581</v>
      </c>
      <c r="L4135" t="s">
        <v>213</v>
      </c>
      <c r="O4135">
        <v>0</v>
      </c>
      <c r="Q4135" s="2"/>
      <c r="S4135">
        <v>0</v>
      </c>
      <c r="T4135" t="s">
        <v>213</v>
      </c>
      <c r="W4135" t="s">
        <v>214</v>
      </c>
      <c r="X4135">
        <v>0</v>
      </c>
    </row>
    <row r="4136" spans="1:24" x14ac:dyDescent="0.25">
      <c r="A4136">
        <v>5273</v>
      </c>
      <c r="B4136" t="s">
        <v>9646</v>
      </c>
      <c r="C4136" t="s">
        <v>9647</v>
      </c>
      <c r="D4136" t="s">
        <v>633</v>
      </c>
      <c r="G4136" s="2">
        <v>42005</v>
      </c>
      <c r="H4136" s="2">
        <v>43312</v>
      </c>
      <c r="I4136" t="s">
        <v>218</v>
      </c>
      <c r="J4136" t="s">
        <v>211</v>
      </c>
      <c r="K4136" t="s">
        <v>4581</v>
      </c>
      <c r="L4136" t="s">
        <v>213</v>
      </c>
      <c r="O4136">
        <v>0</v>
      </c>
      <c r="Q4136" s="2"/>
      <c r="S4136">
        <v>0</v>
      </c>
      <c r="T4136" t="s">
        <v>213</v>
      </c>
      <c r="W4136" t="s">
        <v>214</v>
      </c>
      <c r="X4136">
        <v>0</v>
      </c>
    </row>
    <row r="4137" spans="1:24" x14ac:dyDescent="0.25">
      <c r="A4137">
        <v>5274</v>
      </c>
      <c r="B4137" t="s">
        <v>9648</v>
      </c>
      <c r="C4137" t="s">
        <v>9649</v>
      </c>
      <c r="D4137" t="s">
        <v>1707</v>
      </c>
      <c r="G4137" s="2">
        <v>42005</v>
      </c>
      <c r="H4137" s="2">
        <v>43312</v>
      </c>
      <c r="I4137" t="s">
        <v>218</v>
      </c>
      <c r="J4137" t="s">
        <v>211</v>
      </c>
      <c r="K4137" t="s">
        <v>4581</v>
      </c>
      <c r="L4137" t="s">
        <v>213</v>
      </c>
      <c r="O4137">
        <v>0</v>
      </c>
      <c r="Q4137" s="2"/>
      <c r="S4137">
        <v>0</v>
      </c>
      <c r="T4137" t="s">
        <v>900</v>
      </c>
      <c r="W4137" t="s">
        <v>214</v>
      </c>
      <c r="X4137">
        <v>0</v>
      </c>
    </row>
    <row r="4138" spans="1:24" x14ac:dyDescent="0.25">
      <c r="A4138">
        <v>5275</v>
      </c>
      <c r="B4138" t="s">
        <v>9650</v>
      </c>
      <c r="C4138" t="s">
        <v>9651</v>
      </c>
      <c r="D4138" t="s">
        <v>232</v>
      </c>
      <c r="G4138" s="2">
        <v>42005</v>
      </c>
      <c r="H4138" s="2">
        <v>43190</v>
      </c>
      <c r="I4138" t="s">
        <v>226</v>
      </c>
      <c r="J4138" t="s">
        <v>211</v>
      </c>
      <c r="K4138" t="s">
        <v>4467</v>
      </c>
      <c r="L4138" t="s">
        <v>213</v>
      </c>
      <c r="O4138">
        <v>0</v>
      </c>
      <c r="Q4138" s="2"/>
      <c r="S4138">
        <v>0</v>
      </c>
      <c r="T4138" t="s">
        <v>213</v>
      </c>
      <c r="W4138" t="s">
        <v>214</v>
      </c>
      <c r="X4138">
        <v>0</v>
      </c>
    </row>
    <row r="4139" spans="1:24" x14ac:dyDescent="0.25">
      <c r="A4139">
        <v>5276</v>
      </c>
      <c r="B4139" t="s">
        <v>9652</v>
      </c>
      <c r="C4139" t="s">
        <v>9653</v>
      </c>
      <c r="D4139" t="s">
        <v>333</v>
      </c>
      <c r="G4139" s="2">
        <v>42005</v>
      </c>
      <c r="H4139" s="2"/>
      <c r="I4139" t="s">
        <v>226</v>
      </c>
      <c r="J4139" t="s">
        <v>211</v>
      </c>
      <c r="K4139" t="s">
        <v>4467</v>
      </c>
      <c r="L4139" t="s">
        <v>213</v>
      </c>
      <c r="O4139">
        <v>0</v>
      </c>
      <c r="Q4139" s="2"/>
      <c r="S4139">
        <v>0</v>
      </c>
      <c r="T4139" t="s">
        <v>213</v>
      </c>
      <c r="W4139" t="s">
        <v>214</v>
      </c>
      <c r="X4139">
        <v>0</v>
      </c>
    </row>
    <row r="4140" spans="1:24" x14ac:dyDescent="0.25">
      <c r="A4140">
        <v>5277</v>
      </c>
      <c r="B4140" t="s">
        <v>9654</v>
      </c>
      <c r="C4140" t="s">
        <v>9655</v>
      </c>
      <c r="D4140" t="s">
        <v>338</v>
      </c>
      <c r="G4140" s="2">
        <v>42005</v>
      </c>
      <c r="H4140" s="2"/>
      <c r="I4140" t="s">
        <v>226</v>
      </c>
      <c r="J4140" t="s">
        <v>211</v>
      </c>
      <c r="K4140" t="s">
        <v>4467</v>
      </c>
      <c r="L4140" t="s">
        <v>213</v>
      </c>
      <c r="O4140">
        <v>0</v>
      </c>
      <c r="Q4140" s="2"/>
      <c r="S4140">
        <v>0</v>
      </c>
      <c r="T4140" t="s">
        <v>900</v>
      </c>
      <c r="W4140" t="s">
        <v>214</v>
      </c>
      <c r="X4140">
        <v>0</v>
      </c>
    </row>
    <row r="4141" spans="1:24" x14ac:dyDescent="0.25">
      <c r="A4141">
        <v>5278</v>
      </c>
      <c r="B4141" t="s">
        <v>9656</v>
      </c>
      <c r="C4141" t="s">
        <v>9657</v>
      </c>
      <c r="D4141" t="s">
        <v>256</v>
      </c>
      <c r="G4141" s="2">
        <v>42005</v>
      </c>
      <c r="H4141" s="2"/>
      <c r="I4141" t="s">
        <v>226</v>
      </c>
      <c r="J4141" t="s">
        <v>211</v>
      </c>
      <c r="K4141" t="s">
        <v>4467</v>
      </c>
      <c r="L4141" t="s">
        <v>213</v>
      </c>
      <c r="O4141">
        <v>0</v>
      </c>
      <c r="Q4141" s="2"/>
      <c r="S4141">
        <v>0</v>
      </c>
      <c r="T4141" t="s">
        <v>213</v>
      </c>
      <c r="W4141" t="s">
        <v>214</v>
      </c>
      <c r="X4141">
        <v>0</v>
      </c>
    </row>
    <row r="4142" spans="1:24" x14ac:dyDescent="0.25">
      <c r="A4142">
        <v>5279</v>
      </c>
      <c r="B4142" t="s">
        <v>9658</v>
      </c>
      <c r="C4142" t="s">
        <v>9659</v>
      </c>
      <c r="D4142" t="s">
        <v>633</v>
      </c>
      <c r="G4142" s="2">
        <v>42005</v>
      </c>
      <c r="H4142" s="2"/>
      <c r="I4142" t="s">
        <v>218</v>
      </c>
      <c r="J4142" t="s">
        <v>211</v>
      </c>
      <c r="K4142" t="s">
        <v>4467</v>
      </c>
      <c r="L4142" t="s">
        <v>213</v>
      </c>
      <c r="O4142">
        <v>0</v>
      </c>
      <c r="Q4142" s="2"/>
      <c r="S4142">
        <v>0</v>
      </c>
      <c r="T4142" t="s">
        <v>900</v>
      </c>
      <c r="W4142" t="s">
        <v>214</v>
      </c>
      <c r="X4142">
        <v>0</v>
      </c>
    </row>
    <row r="4143" spans="1:24" x14ac:dyDescent="0.25">
      <c r="A4143">
        <v>5280</v>
      </c>
      <c r="B4143" t="s">
        <v>9660</v>
      </c>
      <c r="C4143" t="s">
        <v>9661</v>
      </c>
      <c r="D4143" t="s">
        <v>1707</v>
      </c>
      <c r="G4143" s="2">
        <v>42005</v>
      </c>
      <c r="H4143" s="2"/>
      <c r="I4143" t="s">
        <v>218</v>
      </c>
      <c r="J4143" t="s">
        <v>211</v>
      </c>
      <c r="K4143" t="s">
        <v>4467</v>
      </c>
      <c r="L4143" t="s">
        <v>213</v>
      </c>
      <c r="O4143">
        <v>0</v>
      </c>
      <c r="Q4143" s="2"/>
      <c r="S4143">
        <v>0</v>
      </c>
      <c r="T4143" t="s">
        <v>213</v>
      </c>
      <c r="W4143" t="s">
        <v>214</v>
      </c>
      <c r="X4143">
        <v>0</v>
      </c>
    </row>
    <row r="4144" spans="1:24" x14ac:dyDescent="0.25">
      <c r="A4144">
        <v>5281</v>
      </c>
      <c r="B4144" t="s">
        <v>9662</v>
      </c>
      <c r="C4144" t="s">
        <v>9663</v>
      </c>
      <c r="D4144" t="s">
        <v>232</v>
      </c>
      <c r="G4144" s="2">
        <v>42005</v>
      </c>
      <c r="H4144" s="2">
        <v>45230</v>
      </c>
      <c r="I4144" t="s">
        <v>226</v>
      </c>
      <c r="J4144" t="s">
        <v>211</v>
      </c>
      <c r="K4144" t="s">
        <v>4473</v>
      </c>
      <c r="L4144" t="s">
        <v>213</v>
      </c>
      <c r="O4144">
        <v>0</v>
      </c>
      <c r="Q4144" s="2"/>
      <c r="S4144">
        <v>0</v>
      </c>
      <c r="T4144" t="s">
        <v>213</v>
      </c>
      <c r="W4144" t="s">
        <v>214</v>
      </c>
      <c r="X4144">
        <v>0</v>
      </c>
    </row>
    <row r="4145" spans="1:24" x14ac:dyDescent="0.25">
      <c r="A4145">
        <v>5282</v>
      </c>
      <c r="B4145" t="s">
        <v>9664</v>
      </c>
      <c r="C4145" t="s">
        <v>9665</v>
      </c>
      <c r="D4145" t="s">
        <v>333</v>
      </c>
      <c r="G4145" s="2">
        <v>42005</v>
      </c>
      <c r="H4145" s="2">
        <v>45230</v>
      </c>
      <c r="I4145" t="s">
        <v>226</v>
      </c>
      <c r="J4145" t="s">
        <v>211</v>
      </c>
      <c r="K4145" t="s">
        <v>4473</v>
      </c>
      <c r="L4145" t="s">
        <v>213</v>
      </c>
      <c r="O4145">
        <v>0</v>
      </c>
      <c r="Q4145" s="2"/>
      <c r="S4145">
        <v>0</v>
      </c>
      <c r="T4145" t="s">
        <v>213</v>
      </c>
      <c r="W4145" t="s">
        <v>214</v>
      </c>
      <c r="X4145">
        <v>0</v>
      </c>
    </row>
    <row r="4146" spans="1:24" x14ac:dyDescent="0.25">
      <c r="A4146">
        <v>5283</v>
      </c>
      <c r="B4146" t="s">
        <v>9666</v>
      </c>
      <c r="C4146" t="s">
        <v>9667</v>
      </c>
      <c r="D4146" t="s">
        <v>338</v>
      </c>
      <c r="G4146" s="2">
        <v>42005</v>
      </c>
      <c r="H4146" s="2">
        <v>45230</v>
      </c>
      <c r="I4146" t="s">
        <v>226</v>
      </c>
      <c r="J4146" t="s">
        <v>211</v>
      </c>
      <c r="K4146" t="s">
        <v>4473</v>
      </c>
      <c r="L4146" t="s">
        <v>213</v>
      </c>
      <c r="O4146">
        <v>0</v>
      </c>
      <c r="Q4146" s="2"/>
      <c r="S4146">
        <v>0</v>
      </c>
      <c r="T4146" t="s">
        <v>900</v>
      </c>
      <c r="W4146" t="s">
        <v>214</v>
      </c>
      <c r="X4146">
        <v>0</v>
      </c>
    </row>
    <row r="4147" spans="1:24" x14ac:dyDescent="0.25">
      <c r="A4147">
        <v>5284</v>
      </c>
      <c r="B4147" t="s">
        <v>9668</v>
      </c>
      <c r="C4147" t="s">
        <v>9669</v>
      </c>
      <c r="D4147" t="s">
        <v>256</v>
      </c>
      <c r="G4147" s="2">
        <v>42005</v>
      </c>
      <c r="H4147" s="2">
        <v>45230</v>
      </c>
      <c r="I4147" t="s">
        <v>226</v>
      </c>
      <c r="J4147" t="s">
        <v>211</v>
      </c>
      <c r="K4147" t="s">
        <v>4473</v>
      </c>
      <c r="L4147" t="s">
        <v>213</v>
      </c>
      <c r="O4147">
        <v>0</v>
      </c>
      <c r="Q4147" s="2"/>
      <c r="S4147">
        <v>0</v>
      </c>
      <c r="T4147" t="s">
        <v>213</v>
      </c>
      <c r="W4147" t="s">
        <v>214</v>
      </c>
      <c r="X4147">
        <v>0</v>
      </c>
    </row>
    <row r="4148" spans="1:24" x14ac:dyDescent="0.25">
      <c r="A4148">
        <v>5285</v>
      </c>
      <c r="B4148" t="s">
        <v>9670</v>
      </c>
      <c r="C4148" t="s">
        <v>9671</v>
      </c>
      <c r="D4148" t="s">
        <v>633</v>
      </c>
      <c r="G4148" s="2">
        <v>42005</v>
      </c>
      <c r="H4148" s="2">
        <v>45230</v>
      </c>
      <c r="I4148" t="s">
        <v>218</v>
      </c>
      <c r="J4148" t="s">
        <v>211</v>
      </c>
      <c r="K4148" t="s">
        <v>4473</v>
      </c>
      <c r="L4148" t="s">
        <v>213</v>
      </c>
      <c r="O4148">
        <v>0</v>
      </c>
      <c r="Q4148" s="2"/>
      <c r="S4148">
        <v>0</v>
      </c>
      <c r="T4148" t="s">
        <v>900</v>
      </c>
      <c r="W4148" t="s">
        <v>214</v>
      </c>
      <c r="X4148">
        <v>0</v>
      </c>
    </row>
    <row r="4149" spans="1:24" x14ac:dyDescent="0.25">
      <c r="A4149">
        <v>5286</v>
      </c>
      <c r="B4149" t="s">
        <v>9672</v>
      </c>
      <c r="C4149" t="s">
        <v>9673</v>
      </c>
      <c r="D4149" t="s">
        <v>1707</v>
      </c>
      <c r="G4149" s="2">
        <v>42005</v>
      </c>
      <c r="H4149" s="2">
        <v>45230</v>
      </c>
      <c r="I4149" t="s">
        <v>218</v>
      </c>
      <c r="J4149" t="s">
        <v>211</v>
      </c>
      <c r="K4149" t="s">
        <v>4473</v>
      </c>
      <c r="L4149" t="s">
        <v>213</v>
      </c>
      <c r="O4149">
        <v>0</v>
      </c>
      <c r="Q4149" s="2"/>
      <c r="S4149">
        <v>0</v>
      </c>
      <c r="T4149" t="s">
        <v>900</v>
      </c>
      <c r="W4149" t="s">
        <v>214</v>
      </c>
      <c r="X4149">
        <v>0</v>
      </c>
    </row>
    <row r="4150" spans="1:24" x14ac:dyDescent="0.25">
      <c r="A4150">
        <v>5293</v>
      </c>
      <c r="B4150" t="s">
        <v>9674</v>
      </c>
      <c r="C4150" t="s">
        <v>9675</v>
      </c>
      <c r="D4150" t="s">
        <v>232</v>
      </c>
      <c r="G4150" s="2">
        <v>42005</v>
      </c>
      <c r="H4150" s="2">
        <v>43039</v>
      </c>
      <c r="I4150" t="s">
        <v>226</v>
      </c>
      <c r="J4150" t="s">
        <v>211</v>
      </c>
      <c r="K4150" t="s">
        <v>4483</v>
      </c>
      <c r="L4150" t="s">
        <v>213</v>
      </c>
      <c r="O4150">
        <v>0</v>
      </c>
      <c r="Q4150" s="2"/>
      <c r="S4150">
        <v>0</v>
      </c>
      <c r="T4150" t="s">
        <v>900</v>
      </c>
      <c r="W4150" t="s">
        <v>214</v>
      </c>
      <c r="X4150">
        <v>0</v>
      </c>
    </row>
    <row r="4151" spans="1:24" x14ac:dyDescent="0.25">
      <c r="A4151">
        <v>5294</v>
      </c>
      <c r="B4151" t="s">
        <v>9676</v>
      </c>
      <c r="C4151" t="s">
        <v>9677</v>
      </c>
      <c r="D4151" t="s">
        <v>333</v>
      </c>
      <c r="G4151" s="2">
        <v>42005</v>
      </c>
      <c r="H4151" s="2">
        <v>43039</v>
      </c>
      <c r="I4151" t="s">
        <v>226</v>
      </c>
      <c r="J4151" t="s">
        <v>211</v>
      </c>
      <c r="K4151" t="s">
        <v>4483</v>
      </c>
      <c r="L4151" t="s">
        <v>213</v>
      </c>
      <c r="O4151">
        <v>0</v>
      </c>
      <c r="Q4151" s="2"/>
      <c r="S4151">
        <v>0</v>
      </c>
      <c r="T4151" t="s">
        <v>900</v>
      </c>
      <c r="W4151" t="s">
        <v>214</v>
      </c>
      <c r="X4151">
        <v>0</v>
      </c>
    </row>
    <row r="4152" spans="1:24" x14ac:dyDescent="0.25">
      <c r="A4152">
        <v>5295</v>
      </c>
      <c r="B4152" t="s">
        <v>9678</v>
      </c>
      <c r="C4152" t="s">
        <v>9679</v>
      </c>
      <c r="D4152" t="s">
        <v>338</v>
      </c>
      <c r="G4152" s="2">
        <v>42005</v>
      </c>
      <c r="H4152" s="2">
        <v>43039</v>
      </c>
      <c r="I4152" t="s">
        <v>226</v>
      </c>
      <c r="J4152" t="s">
        <v>211</v>
      </c>
      <c r="K4152" t="s">
        <v>4483</v>
      </c>
      <c r="L4152" t="s">
        <v>213</v>
      </c>
      <c r="O4152">
        <v>0</v>
      </c>
      <c r="Q4152" s="2"/>
      <c r="S4152">
        <v>0</v>
      </c>
      <c r="T4152" t="s">
        <v>900</v>
      </c>
      <c r="W4152" t="s">
        <v>214</v>
      </c>
      <c r="X4152">
        <v>0</v>
      </c>
    </row>
    <row r="4153" spans="1:24" x14ac:dyDescent="0.25">
      <c r="A4153">
        <v>5296</v>
      </c>
      <c r="B4153" t="s">
        <v>9680</v>
      </c>
      <c r="C4153" t="s">
        <v>9681</v>
      </c>
      <c r="D4153" t="s">
        <v>256</v>
      </c>
      <c r="G4153" s="2">
        <v>42005</v>
      </c>
      <c r="H4153" s="2">
        <v>43039</v>
      </c>
      <c r="I4153" t="s">
        <v>226</v>
      </c>
      <c r="J4153" t="s">
        <v>211</v>
      </c>
      <c r="K4153" t="s">
        <v>4483</v>
      </c>
      <c r="L4153" t="s">
        <v>213</v>
      </c>
      <c r="O4153">
        <v>0</v>
      </c>
      <c r="Q4153" s="2"/>
      <c r="S4153">
        <v>0</v>
      </c>
      <c r="T4153" t="s">
        <v>213</v>
      </c>
      <c r="W4153" t="s">
        <v>214</v>
      </c>
      <c r="X4153">
        <v>0</v>
      </c>
    </row>
    <row r="4154" spans="1:24" x14ac:dyDescent="0.25">
      <c r="A4154">
        <v>5297</v>
      </c>
      <c r="B4154" t="s">
        <v>9682</v>
      </c>
      <c r="C4154" t="s">
        <v>9683</v>
      </c>
      <c r="D4154" t="s">
        <v>633</v>
      </c>
      <c r="G4154" s="2">
        <v>42005</v>
      </c>
      <c r="H4154" s="2">
        <v>43039</v>
      </c>
      <c r="I4154" t="s">
        <v>218</v>
      </c>
      <c r="J4154" t="s">
        <v>211</v>
      </c>
      <c r="K4154" t="s">
        <v>4483</v>
      </c>
      <c r="L4154" t="s">
        <v>213</v>
      </c>
      <c r="O4154">
        <v>0</v>
      </c>
      <c r="Q4154" s="2"/>
      <c r="S4154">
        <v>0</v>
      </c>
      <c r="T4154" t="s">
        <v>213</v>
      </c>
      <c r="W4154" t="s">
        <v>214</v>
      </c>
      <c r="X4154">
        <v>0</v>
      </c>
    </row>
    <row r="4155" spans="1:24" x14ac:dyDescent="0.25">
      <c r="A4155">
        <v>5298</v>
      </c>
      <c r="B4155" t="s">
        <v>9684</v>
      </c>
      <c r="C4155" t="s">
        <v>9685</v>
      </c>
      <c r="D4155" t="s">
        <v>1707</v>
      </c>
      <c r="G4155" s="2">
        <v>42005</v>
      </c>
      <c r="H4155" s="2">
        <v>43039</v>
      </c>
      <c r="I4155" t="s">
        <v>218</v>
      </c>
      <c r="J4155" t="s">
        <v>211</v>
      </c>
      <c r="K4155" t="s">
        <v>4483</v>
      </c>
      <c r="L4155" t="s">
        <v>213</v>
      </c>
      <c r="O4155">
        <v>0</v>
      </c>
      <c r="Q4155" s="2"/>
      <c r="S4155">
        <v>0</v>
      </c>
      <c r="T4155" t="s">
        <v>900</v>
      </c>
      <c r="W4155" t="s">
        <v>214</v>
      </c>
      <c r="X4155">
        <v>0</v>
      </c>
    </row>
    <row r="4156" spans="1:24" x14ac:dyDescent="0.25">
      <c r="A4156">
        <v>5299</v>
      </c>
      <c r="B4156" t="s">
        <v>9686</v>
      </c>
      <c r="C4156" t="s">
        <v>9687</v>
      </c>
      <c r="D4156" t="s">
        <v>232</v>
      </c>
      <c r="G4156" s="2">
        <v>42005</v>
      </c>
      <c r="H4156" s="2">
        <v>44255</v>
      </c>
      <c r="I4156" t="s">
        <v>226</v>
      </c>
      <c r="J4156" t="s">
        <v>211</v>
      </c>
      <c r="K4156" t="s">
        <v>4490</v>
      </c>
      <c r="L4156" t="s">
        <v>213</v>
      </c>
      <c r="O4156">
        <v>0</v>
      </c>
      <c r="Q4156" s="2"/>
      <c r="S4156">
        <v>0</v>
      </c>
      <c r="T4156" t="s">
        <v>213</v>
      </c>
      <c r="W4156" t="s">
        <v>214</v>
      </c>
      <c r="X4156">
        <v>0</v>
      </c>
    </row>
    <row r="4157" spans="1:24" x14ac:dyDescent="0.25">
      <c r="A4157">
        <v>5300</v>
      </c>
      <c r="B4157" t="s">
        <v>9688</v>
      </c>
      <c r="C4157" t="s">
        <v>9689</v>
      </c>
      <c r="D4157" t="s">
        <v>333</v>
      </c>
      <c r="G4157" s="2">
        <v>42005</v>
      </c>
      <c r="H4157" s="2">
        <v>44255</v>
      </c>
      <c r="I4157" t="s">
        <v>226</v>
      </c>
      <c r="J4157" t="s">
        <v>211</v>
      </c>
      <c r="K4157" t="s">
        <v>4490</v>
      </c>
      <c r="L4157" t="s">
        <v>213</v>
      </c>
      <c r="O4157">
        <v>0</v>
      </c>
      <c r="Q4157" s="2"/>
      <c r="S4157">
        <v>0</v>
      </c>
      <c r="T4157" t="s">
        <v>213</v>
      </c>
      <c r="W4157" t="s">
        <v>214</v>
      </c>
      <c r="X4157">
        <v>0</v>
      </c>
    </row>
    <row r="4158" spans="1:24" x14ac:dyDescent="0.25">
      <c r="A4158">
        <v>5301</v>
      </c>
      <c r="B4158" t="s">
        <v>9690</v>
      </c>
      <c r="C4158" t="s">
        <v>9691</v>
      </c>
      <c r="D4158" t="s">
        <v>338</v>
      </c>
      <c r="G4158" s="2">
        <v>42005</v>
      </c>
      <c r="H4158" s="2">
        <v>44255</v>
      </c>
      <c r="I4158" t="s">
        <v>226</v>
      </c>
      <c r="J4158" t="s">
        <v>211</v>
      </c>
      <c r="K4158" t="s">
        <v>4490</v>
      </c>
      <c r="L4158" t="s">
        <v>213</v>
      </c>
      <c r="O4158">
        <v>0</v>
      </c>
      <c r="Q4158" s="2"/>
      <c r="S4158">
        <v>0</v>
      </c>
      <c r="T4158" t="s">
        <v>900</v>
      </c>
      <c r="W4158" t="s">
        <v>214</v>
      </c>
      <c r="X4158">
        <v>0</v>
      </c>
    </row>
    <row r="4159" spans="1:24" x14ac:dyDescent="0.25">
      <c r="A4159">
        <v>5302</v>
      </c>
      <c r="B4159" t="s">
        <v>9692</v>
      </c>
      <c r="C4159" t="s">
        <v>9693</v>
      </c>
      <c r="D4159" t="s">
        <v>256</v>
      </c>
      <c r="G4159" s="2">
        <v>42005</v>
      </c>
      <c r="H4159" s="2">
        <v>44255</v>
      </c>
      <c r="I4159" t="s">
        <v>226</v>
      </c>
      <c r="J4159" t="s">
        <v>211</v>
      </c>
      <c r="K4159" t="s">
        <v>4490</v>
      </c>
      <c r="L4159" t="s">
        <v>213</v>
      </c>
      <c r="O4159">
        <v>0</v>
      </c>
      <c r="Q4159" s="2"/>
      <c r="S4159">
        <v>0</v>
      </c>
      <c r="T4159" t="s">
        <v>213</v>
      </c>
      <c r="W4159" t="s">
        <v>214</v>
      </c>
      <c r="X4159">
        <v>0</v>
      </c>
    </row>
    <row r="4160" spans="1:24" x14ac:dyDescent="0.25">
      <c r="A4160">
        <v>5303</v>
      </c>
      <c r="B4160" t="s">
        <v>9694</v>
      </c>
      <c r="C4160" t="s">
        <v>9695</v>
      </c>
      <c r="D4160" t="s">
        <v>633</v>
      </c>
      <c r="G4160" s="2">
        <v>42005</v>
      </c>
      <c r="H4160" s="2">
        <v>44255</v>
      </c>
      <c r="I4160" t="s">
        <v>218</v>
      </c>
      <c r="J4160" t="s">
        <v>211</v>
      </c>
      <c r="K4160" t="s">
        <v>4490</v>
      </c>
      <c r="L4160" t="s">
        <v>213</v>
      </c>
      <c r="O4160">
        <v>0</v>
      </c>
      <c r="Q4160" s="2"/>
      <c r="S4160">
        <v>0</v>
      </c>
      <c r="T4160" t="s">
        <v>213</v>
      </c>
      <c r="W4160" t="s">
        <v>214</v>
      </c>
      <c r="X4160">
        <v>0</v>
      </c>
    </row>
    <row r="4161" spans="1:24" x14ac:dyDescent="0.25">
      <c r="A4161">
        <v>5304</v>
      </c>
      <c r="B4161" t="s">
        <v>9696</v>
      </c>
      <c r="C4161" t="s">
        <v>9697</v>
      </c>
      <c r="D4161" t="s">
        <v>1707</v>
      </c>
      <c r="G4161" s="2">
        <v>42005</v>
      </c>
      <c r="H4161" s="2">
        <v>44255</v>
      </c>
      <c r="I4161" t="s">
        <v>218</v>
      </c>
      <c r="J4161" t="s">
        <v>211</v>
      </c>
      <c r="K4161" t="s">
        <v>4490</v>
      </c>
      <c r="L4161" t="s">
        <v>213</v>
      </c>
      <c r="O4161">
        <v>0</v>
      </c>
      <c r="Q4161" s="2"/>
      <c r="S4161">
        <v>0</v>
      </c>
      <c r="T4161" t="s">
        <v>900</v>
      </c>
      <c r="W4161" t="s">
        <v>214</v>
      </c>
      <c r="X4161">
        <v>0</v>
      </c>
    </row>
    <row r="4162" spans="1:24" x14ac:dyDescent="0.25">
      <c r="A4162">
        <v>5311</v>
      </c>
      <c r="B4162" t="s">
        <v>9698</v>
      </c>
      <c r="C4162" t="s">
        <v>9699</v>
      </c>
      <c r="D4162" t="s">
        <v>232</v>
      </c>
      <c r="G4162" s="2">
        <v>42005</v>
      </c>
      <c r="H4162" s="2"/>
      <c r="I4162" t="s">
        <v>226</v>
      </c>
      <c r="J4162" t="s">
        <v>211</v>
      </c>
      <c r="K4162" t="s">
        <v>4499</v>
      </c>
      <c r="L4162" t="s">
        <v>213</v>
      </c>
      <c r="O4162">
        <v>0</v>
      </c>
      <c r="Q4162" s="2"/>
      <c r="S4162">
        <v>0</v>
      </c>
      <c r="T4162" t="s">
        <v>213</v>
      </c>
      <c r="W4162" t="s">
        <v>214</v>
      </c>
      <c r="X4162">
        <v>0</v>
      </c>
    </row>
    <row r="4163" spans="1:24" x14ac:dyDescent="0.25">
      <c r="A4163">
        <v>5312</v>
      </c>
      <c r="B4163" t="s">
        <v>9700</v>
      </c>
      <c r="C4163" t="s">
        <v>9701</v>
      </c>
      <c r="D4163" t="s">
        <v>333</v>
      </c>
      <c r="G4163" s="2">
        <v>42005</v>
      </c>
      <c r="H4163" s="2"/>
      <c r="I4163" t="s">
        <v>226</v>
      </c>
      <c r="J4163" t="s">
        <v>211</v>
      </c>
      <c r="K4163" t="s">
        <v>4499</v>
      </c>
      <c r="L4163" t="s">
        <v>213</v>
      </c>
      <c r="O4163">
        <v>0</v>
      </c>
      <c r="Q4163" s="2"/>
      <c r="S4163">
        <v>0</v>
      </c>
      <c r="T4163" t="s">
        <v>213</v>
      </c>
      <c r="W4163" t="s">
        <v>214</v>
      </c>
      <c r="X4163">
        <v>0</v>
      </c>
    </row>
    <row r="4164" spans="1:24" x14ac:dyDescent="0.25">
      <c r="A4164">
        <v>5313</v>
      </c>
      <c r="B4164" t="s">
        <v>9702</v>
      </c>
      <c r="C4164" t="s">
        <v>9703</v>
      </c>
      <c r="D4164" t="s">
        <v>338</v>
      </c>
      <c r="G4164" s="2">
        <v>42005</v>
      </c>
      <c r="H4164" s="2"/>
      <c r="I4164" t="s">
        <v>226</v>
      </c>
      <c r="J4164" t="s">
        <v>211</v>
      </c>
      <c r="K4164" t="s">
        <v>4499</v>
      </c>
      <c r="L4164" t="s">
        <v>213</v>
      </c>
      <c r="O4164">
        <v>0</v>
      </c>
      <c r="Q4164" s="2"/>
      <c r="S4164">
        <v>0</v>
      </c>
      <c r="T4164" t="s">
        <v>900</v>
      </c>
      <c r="W4164" t="s">
        <v>214</v>
      </c>
      <c r="X4164">
        <v>0</v>
      </c>
    </row>
    <row r="4165" spans="1:24" x14ac:dyDescent="0.25">
      <c r="A4165">
        <v>5314</v>
      </c>
      <c r="B4165" t="s">
        <v>9704</v>
      </c>
      <c r="C4165" t="s">
        <v>9705</v>
      </c>
      <c r="D4165" t="s">
        <v>256</v>
      </c>
      <c r="G4165" s="2">
        <v>42005</v>
      </c>
      <c r="H4165" s="2"/>
      <c r="I4165" t="s">
        <v>226</v>
      </c>
      <c r="J4165" t="s">
        <v>211</v>
      </c>
      <c r="K4165" t="s">
        <v>4499</v>
      </c>
      <c r="L4165" t="s">
        <v>213</v>
      </c>
      <c r="O4165">
        <v>0</v>
      </c>
      <c r="Q4165" s="2"/>
      <c r="S4165">
        <v>0</v>
      </c>
      <c r="T4165" t="s">
        <v>213</v>
      </c>
      <c r="W4165" t="s">
        <v>214</v>
      </c>
      <c r="X4165">
        <v>0</v>
      </c>
    </row>
    <row r="4166" spans="1:24" x14ac:dyDescent="0.25">
      <c r="A4166">
        <v>5315</v>
      </c>
      <c r="B4166" t="s">
        <v>9706</v>
      </c>
      <c r="C4166" t="s">
        <v>9707</v>
      </c>
      <c r="D4166" t="s">
        <v>633</v>
      </c>
      <c r="G4166" s="2">
        <v>42005</v>
      </c>
      <c r="H4166" s="2"/>
      <c r="I4166" t="s">
        <v>218</v>
      </c>
      <c r="J4166" t="s">
        <v>211</v>
      </c>
      <c r="K4166" t="s">
        <v>4499</v>
      </c>
      <c r="L4166" t="s">
        <v>213</v>
      </c>
      <c r="O4166">
        <v>0</v>
      </c>
      <c r="Q4166" s="2"/>
      <c r="S4166">
        <v>0</v>
      </c>
      <c r="T4166" t="s">
        <v>900</v>
      </c>
      <c r="W4166" t="s">
        <v>214</v>
      </c>
      <c r="X4166">
        <v>0</v>
      </c>
    </row>
    <row r="4167" spans="1:24" x14ac:dyDescent="0.25">
      <c r="A4167">
        <v>5316</v>
      </c>
      <c r="B4167" t="s">
        <v>9708</v>
      </c>
      <c r="C4167" t="s">
        <v>9709</v>
      </c>
      <c r="D4167" t="s">
        <v>1707</v>
      </c>
      <c r="G4167" s="2">
        <v>42005</v>
      </c>
      <c r="H4167" s="2"/>
      <c r="I4167" t="s">
        <v>218</v>
      </c>
      <c r="J4167" t="s">
        <v>211</v>
      </c>
      <c r="K4167" t="s">
        <v>4499</v>
      </c>
      <c r="L4167" t="s">
        <v>213</v>
      </c>
      <c r="O4167">
        <v>0</v>
      </c>
      <c r="Q4167" s="2"/>
      <c r="S4167">
        <v>0</v>
      </c>
      <c r="T4167" t="s">
        <v>900</v>
      </c>
      <c r="W4167" t="s">
        <v>214</v>
      </c>
      <c r="X4167">
        <v>0</v>
      </c>
    </row>
    <row r="4168" spans="1:24" x14ac:dyDescent="0.25">
      <c r="A4168">
        <v>5323</v>
      </c>
      <c r="B4168" t="s">
        <v>9710</v>
      </c>
      <c r="C4168" t="s">
        <v>9711</v>
      </c>
      <c r="D4168" t="s">
        <v>232</v>
      </c>
      <c r="G4168" s="2">
        <v>42005</v>
      </c>
      <c r="H4168" s="2">
        <v>44500</v>
      </c>
      <c r="I4168" t="s">
        <v>226</v>
      </c>
      <c r="J4168" t="s">
        <v>211</v>
      </c>
      <c r="K4168" t="s">
        <v>3572</v>
      </c>
      <c r="L4168" t="s">
        <v>213</v>
      </c>
      <c r="O4168">
        <v>0</v>
      </c>
      <c r="Q4168" s="2"/>
      <c r="S4168">
        <v>0</v>
      </c>
      <c r="T4168" t="s">
        <v>900</v>
      </c>
      <c r="W4168" t="s">
        <v>214</v>
      </c>
      <c r="X4168">
        <v>0</v>
      </c>
    </row>
    <row r="4169" spans="1:24" x14ac:dyDescent="0.25">
      <c r="A4169">
        <v>5324</v>
      </c>
      <c r="B4169" t="s">
        <v>9712</v>
      </c>
      <c r="C4169" t="s">
        <v>9713</v>
      </c>
      <c r="D4169" t="s">
        <v>333</v>
      </c>
      <c r="G4169" s="2">
        <v>42005</v>
      </c>
      <c r="H4169" s="2">
        <v>44500</v>
      </c>
      <c r="I4169" t="s">
        <v>226</v>
      </c>
      <c r="J4169" t="s">
        <v>211</v>
      </c>
      <c r="K4169" t="s">
        <v>3572</v>
      </c>
      <c r="L4169" t="s">
        <v>213</v>
      </c>
      <c r="O4169">
        <v>0</v>
      </c>
      <c r="Q4169" s="2"/>
      <c r="S4169">
        <v>0</v>
      </c>
      <c r="T4169" t="s">
        <v>900</v>
      </c>
      <c r="W4169" t="s">
        <v>214</v>
      </c>
      <c r="X4169">
        <v>0</v>
      </c>
    </row>
    <row r="4170" spans="1:24" x14ac:dyDescent="0.25">
      <c r="A4170">
        <v>5325</v>
      </c>
      <c r="B4170" t="s">
        <v>9714</v>
      </c>
      <c r="C4170" t="s">
        <v>9715</v>
      </c>
      <c r="D4170" t="s">
        <v>338</v>
      </c>
      <c r="G4170" s="2">
        <v>42005</v>
      </c>
      <c r="H4170" s="2">
        <v>44500</v>
      </c>
      <c r="I4170" t="s">
        <v>226</v>
      </c>
      <c r="J4170" t="s">
        <v>211</v>
      </c>
      <c r="K4170" t="s">
        <v>3572</v>
      </c>
      <c r="L4170" t="s">
        <v>213</v>
      </c>
      <c r="O4170">
        <v>0</v>
      </c>
      <c r="Q4170" s="2"/>
      <c r="S4170">
        <v>0</v>
      </c>
      <c r="T4170" t="s">
        <v>900</v>
      </c>
      <c r="W4170" t="s">
        <v>214</v>
      </c>
      <c r="X4170">
        <v>0</v>
      </c>
    </row>
    <row r="4171" spans="1:24" x14ac:dyDescent="0.25">
      <c r="A4171">
        <v>5326</v>
      </c>
      <c r="B4171" t="s">
        <v>9716</v>
      </c>
      <c r="C4171" t="s">
        <v>9717</v>
      </c>
      <c r="D4171" t="s">
        <v>256</v>
      </c>
      <c r="G4171" s="2">
        <v>42005</v>
      </c>
      <c r="H4171" s="2">
        <v>44500</v>
      </c>
      <c r="I4171" t="s">
        <v>226</v>
      </c>
      <c r="J4171" t="s">
        <v>211</v>
      </c>
      <c r="K4171" t="s">
        <v>3572</v>
      </c>
      <c r="L4171" t="s">
        <v>213</v>
      </c>
      <c r="O4171">
        <v>0</v>
      </c>
      <c r="Q4171" s="2"/>
      <c r="S4171">
        <v>0</v>
      </c>
      <c r="T4171" t="s">
        <v>213</v>
      </c>
      <c r="W4171" t="s">
        <v>214</v>
      </c>
      <c r="X4171">
        <v>0</v>
      </c>
    </row>
    <row r="4172" spans="1:24" x14ac:dyDescent="0.25">
      <c r="A4172">
        <v>5327</v>
      </c>
      <c r="B4172" t="s">
        <v>9718</v>
      </c>
      <c r="C4172" t="s">
        <v>9719</v>
      </c>
      <c r="D4172" t="s">
        <v>633</v>
      </c>
      <c r="G4172" s="2">
        <v>42005</v>
      </c>
      <c r="H4172" s="2">
        <v>44500</v>
      </c>
      <c r="I4172" t="s">
        <v>218</v>
      </c>
      <c r="J4172" t="s">
        <v>211</v>
      </c>
      <c r="K4172" t="s">
        <v>3572</v>
      </c>
      <c r="L4172" t="s">
        <v>213</v>
      </c>
      <c r="O4172">
        <v>0</v>
      </c>
      <c r="Q4172" s="2"/>
      <c r="S4172">
        <v>0</v>
      </c>
      <c r="T4172" t="s">
        <v>900</v>
      </c>
      <c r="W4172" t="s">
        <v>214</v>
      </c>
      <c r="X4172">
        <v>0</v>
      </c>
    </row>
    <row r="4173" spans="1:24" x14ac:dyDescent="0.25">
      <c r="A4173">
        <v>5328</v>
      </c>
      <c r="B4173" t="s">
        <v>9720</v>
      </c>
      <c r="C4173" t="s">
        <v>9721</v>
      </c>
      <c r="D4173" t="s">
        <v>1707</v>
      </c>
      <c r="G4173" s="2">
        <v>42005</v>
      </c>
      <c r="H4173" s="2">
        <v>44500</v>
      </c>
      <c r="I4173" t="s">
        <v>218</v>
      </c>
      <c r="J4173" t="s">
        <v>211</v>
      </c>
      <c r="K4173" t="s">
        <v>3572</v>
      </c>
      <c r="L4173" t="s">
        <v>213</v>
      </c>
      <c r="O4173">
        <v>0</v>
      </c>
      <c r="Q4173" s="2"/>
      <c r="S4173">
        <v>0</v>
      </c>
      <c r="T4173" t="s">
        <v>900</v>
      </c>
      <c r="W4173" t="s">
        <v>214</v>
      </c>
      <c r="X4173">
        <v>0</v>
      </c>
    </row>
    <row r="4174" spans="1:24" x14ac:dyDescent="0.25">
      <c r="A4174">
        <v>5331</v>
      </c>
      <c r="B4174" t="s">
        <v>9722</v>
      </c>
      <c r="C4174" t="s">
        <v>9723</v>
      </c>
      <c r="D4174" t="s">
        <v>338</v>
      </c>
      <c r="G4174" s="2">
        <v>42005</v>
      </c>
      <c r="H4174" s="2"/>
      <c r="I4174" t="s">
        <v>226</v>
      </c>
      <c r="J4174" t="s">
        <v>211</v>
      </c>
      <c r="K4174" t="s">
        <v>3575</v>
      </c>
      <c r="L4174" t="s">
        <v>213</v>
      </c>
      <c r="O4174">
        <v>0</v>
      </c>
      <c r="Q4174" s="2"/>
      <c r="S4174">
        <v>0</v>
      </c>
      <c r="T4174" t="s">
        <v>900</v>
      </c>
      <c r="W4174" t="s">
        <v>214</v>
      </c>
      <c r="X4174">
        <v>0</v>
      </c>
    </row>
    <row r="4175" spans="1:24" x14ac:dyDescent="0.25">
      <c r="A4175">
        <v>5332</v>
      </c>
      <c r="B4175" t="s">
        <v>9724</v>
      </c>
      <c r="C4175" t="s">
        <v>9725</v>
      </c>
      <c r="D4175" t="s">
        <v>256</v>
      </c>
      <c r="G4175" s="2">
        <v>42005</v>
      </c>
      <c r="H4175" s="2"/>
      <c r="I4175" t="s">
        <v>226</v>
      </c>
      <c r="J4175" t="s">
        <v>211</v>
      </c>
      <c r="K4175" t="s">
        <v>3575</v>
      </c>
      <c r="L4175" t="s">
        <v>213</v>
      </c>
      <c r="O4175">
        <v>0</v>
      </c>
      <c r="Q4175" s="2"/>
      <c r="S4175">
        <v>0</v>
      </c>
      <c r="T4175" t="s">
        <v>213</v>
      </c>
      <c r="W4175" t="s">
        <v>214</v>
      </c>
      <c r="X4175">
        <v>0</v>
      </c>
    </row>
    <row r="4176" spans="1:24" x14ac:dyDescent="0.25">
      <c r="A4176">
        <v>5333</v>
      </c>
      <c r="B4176" t="s">
        <v>9726</v>
      </c>
      <c r="C4176" t="s">
        <v>9727</v>
      </c>
      <c r="D4176" t="s">
        <v>633</v>
      </c>
      <c r="G4176" s="2">
        <v>42005</v>
      </c>
      <c r="H4176" s="2"/>
      <c r="I4176" t="s">
        <v>218</v>
      </c>
      <c r="J4176" t="s">
        <v>211</v>
      </c>
      <c r="K4176" t="s">
        <v>3575</v>
      </c>
      <c r="L4176" t="s">
        <v>213</v>
      </c>
      <c r="O4176">
        <v>0</v>
      </c>
      <c r="Q4176" s="2"/>
      <c r="S4176">
        <v>0</v>
      </c>
      <c r="T4176" t="s">
        <v>900</v>
      </c>
      <c r="W4176" t="s">
        <v>214</v>
      </c>
      <c r="X4176">
        <v>0</v>
      </c>
    </row>
    <row r="4177" spans="1:24" x14ac:dyDescent="0.25">
      <c r="A4177">
        <v>5334</v>
      </c>
      <c r="B4177" t="s">
        <v>9728</v>
      </c>
      <c r="C4177" t="s">
        <v>9729</v>
      </c>
      <c r="D4177" t="s">
        <v>1707</v>
      </c>
      <c r="G4177" s="2">
        <v>42005</v>
      </c>
      <c r="H4177" s="2"/>
      <c r="I4177" t="s">
        <v>218</v>
      </c>
      <c r="J4177" t="s">
        <v>211</v>
      </c>
      <c r="K4177" t="s">
        <v>3575</v>
      </c>
      <c r="L4177" t="s">
        <v>213</v>
      </c>
      <c r="O4177">
        <v>0</v>
      </c>
      <c r="Q4177" s="2"/>
      <c r="S4177">
        <v>0</v>
      </c>
      <c r="T4177" t="s">
        <v>900</v>
      </c>
      <c r="W4177" t="s">
        <v>214</v>
      </c>
      <c r="X4177">
        <v>0</v>
      </c>
    </row>
    <row r="4178" spans="1:24" x14ac:dyDescent="0.25">
      <c r="A4178">
        <v>5335</v>
      </c>
      <c r="B4178" t="s">
        <v>9730</v>
      </c>
      <c r="C4178" t="s">
        <v>9731</v>
      </c>
      <c r="D4178" t="s">
        <v>232</v>
      </c>
      <c r="G4178" s="2">
        <v>42005</v>
      </c>
      <c r="H4178" s="2">
        <v>44531</v>
      </c>
      <c r="I4178" t="s">
        <v>226</v>
      </c>
      <c r="J4178" t="s">
        <v>211</v>
      </c>
      <c r="K4178" t="s">
        <v>3578</v>
      </c>
      <c r="L4178" t="s">
        <v>213</v>
      </c>
      <c r="O4178">
        <v>0</v>
      </c>
      <c r="Q4178" s="2"/>
      <c r="S4178">
        <v>0</v>
      </c>
      <c r="T4178" t="s">
        <v>900</v>
      </c>
      <c r="W4178" t="s">
        <v>214</v>
      </c>
      <c r="X4178">
        <v>0</v>
      </c>
    </row>
    <row r="4179" spans="1:24" x14ac:dyDescent="0.25">
      <c r="A4179">
        <v>5336</v>
      </c>
      <c r="B4179" t="s">
        <v>9732</v>
      </c>
      <c r="C4179" t="s">
        <v>9733</v>
      </c>
      <c r="D4179" t="s">
        <v>333</v>
      </c>
      <c r="G4179" s="2">
        <v>42005</v>
      </c>
      <c r="H4179" s="2">
        <v>44531</v>
      </c>
      <c r="I4179" t="s">
        <v>226</v>
      </c>
      <c r="J4179" t="s">
        <v>211</v>
      </c>
      <c r="K4179" t="s">
        <v>3578</v>
      </c>
      <c r="L4179" t="s">
        <v>213</v>
      </c>
      <c r="O4179">
        <v>0</v>
      </c>
      <c r="Q4179" s="2"/>
      <c r="S4179">
        <v>0</v>
      </c>
      <c r="T4179" t="s">
        <v>213</v>
      </c>
      <c r="W4179" t="s">
        <v>214</v>
      </c>
      <c r="X4179">
        <v>0</v>
      </c>
    </row>
    <row r="4180" spans="1:24" x14ac:dyDescent="0.25">
      <c r="A4180">
        <v>5337</v>
      </c>
      <c r="B4180" t="s">
        <v>9734</v>
      </c>
      <c r="C4180" t="s">
        <v>9735</v>
      </c>
      <c r="D4180" t="s">
        <v>338</v>
      </c>
      <c r="G4180" s="2">
        <v>42005</v>
      </c>
      <c r="H4180" s="2">
        <v>44531</v>
      </c>
      <c r="I4180" t="s">
        <v>226</v>
      </c>
      <c r="J4180" t="s">
        <v>211</v>
      </c>
      <c r="K4180" t="s">
        <v>3578</v>
      </c>
      <c r="L4180" t="s">
        <v>213</v>
      </c>
      <c r="O4180">
        <v>0</v>
      </c>
      <c r="Q4180" s="2"/>
      <c r="S4180">
        <v>0</v>
      </c>
      <c r="T4180" t="s">
        <v>900</v>
      </c>
      <c r="W4180" t="s">
        <v>214</v>
      </c>
      <c r="X4180">
        <v>0</v>
      </c>
    </row>
    <row r="4181" spans="1:24" x14ac:dyDescent="0.25">
      <c r="A4181">
        <v>5338</v>
      </c>
      <c r="B4181" t="s">
        <v>9736</v>
      </c>
      <c r="C4181" t="s">
        <v>9737</v>
      </c>
      <c r="D4181" t="s">
        <v>256</v>
      </c>
      <c r="G4181" s="2">
        <v>42005</v>
      </c>
      <c r="H4181" s="2">
        <v>44531</v>
      </c>
      <c r="I4181" t="s">
        <v>226</v>
      </c>
      <c r="J4181" t="s">
        <v>211</v>
      </c>
      <c r="K4181" t="s">
        <v>3578</v>
      </c>
      <c r="L4181" t="s">
        <v>213</v>
      </c>
      <c r="O4181">
        <v>0</v>
      </c>
      <c r="Q4181" s="2"/>
      <c r="S4181">
        <v>0</v>
      </c>
      <c r="T4181" t="s">
        <v>213</v>
      </c>
      <c r="W4181" t="s">
        <v>214</v>
      </c>
      <c r="X4181">
        <v>0</v>
      </c>
    </row>
    <row r="4182" spans="1:24" x14ac:dyDescent="0.25">
      <c r="A4182">
        <v>5339</v>
      </c>
      <c r="B4182" t="s">
        <v>9738</v>
      </c>
      <c r="C4182" t="s">
        <v>9739</v>
      </c>
      <c r="D4182" t="s">
        <v>633</v>
      </c>
      <c r="G4182" s="2">
        <v>42005</v>
      </c>
      <c r="H4182" s="2">
        <v>44531</v>
      </c>
      <c r="I4182" t="s">
        <v>218</v>
      </c>
      <c r="J4182" t="s">
        <v>211</v>
      </c>
      <c r="K4182" t="s">
        <v>3578</v>
      </c>
      <c r="L4182" t="s">
        <v>213</v>
      </c>
      <c r="O4182">
        <v>0</v>
      </c>
      <c r="Q4182" s="2"/>
      <c r="S4182">
        <v>0</v>
      </c>
      <c r="T4182" t="s">
        <v>900</v>
      </c>
      <c r="W4182" t="s">
        <v>214</v>
      </c>
      <c r="X4182">
        <v>0</v>
      </c>
    </row>
    <row r="4183" spans="1:24" x14ac:dyDescent="0.25">
      <c r="A4183">
        <v>5340</v>
      </c>
      <c r="B4183" t="s">
        <v>9740</v>
      </c>
      <c r="C4183" t="s">
        <v>9741</v>
      </c>
      <c r="D4183" t="s">
        <v>1707</v>
      </c>
      <c r="G4183" s="2">
        <v>42005</v>
      </c>
      <c r="H4183" s="2">
        <v>44531</v>
      </c>
      <c r="I4183" t="s">
        <v>218</v>
      </c>
      <c r="J4183" t="s">
        <v>211</v>
      </c>
      <c r="K4183" t="s">
        <v>3578</v>
      </c>
      <c r="L4183" t="s">
        <v>213</v>
      </c>
      <c r="O4183">
        <v>0</v>
      </c>
      <c r="Q4183" s="2"/>
      <c r="S4183">
        <v>0</v>
      </c>
      <c r="T4183" t="s">
        <v>900</v>
      </c>
      <c r="W4183" t="s">
        <v>214</v>
      </c>
      <c r="X4183">
        <v>0</v>
      </c>
    </row>
    <row r="4184" spans="1:24" x14ac:dyDescent="0.25">
      <c r="A4184">
        <v>5341</v>
      </c>
      <c r="B4184" t="s">
        <v>9742</v>
      </c>
      <c r="C4184" t="s">
        <v>9743</v>
      </c>
      <c r="D4184" t="s">
        <v>232</v>
      </c>
      <c r="G4184" s="2">
        <v>42005</v>
      </c>
      <c r="H4184" s="2"/>
      <c r="I4184" t="s">
        <v>226</v>
      </c>
      <c r="J4184" t="s">
        <v>211</v>
      </c>
      <c r="K4184" t="s">
        <v>3599</v>
      </c>
      <c r="L4184" t="s">
        <v>213</v>
      </c>
      <c r="O4184">
        <v>0</v>
      </c>
      <c r="Q4184" s="2"/>
      <c r="S4184">
        <v>0</v>
      </c>
      <c r="T4184" t="s">
        <v>900</v>
      </c>
      <c r="W4184" t="s">
        <v>214</v>
      </c>
      <c r="X4184">
        <v>0</v>
      </c>
    </row>
    <row r="4185" spans="1:24" x14ac:dyDescent="0.25">
      <c r="A4185">
        <v>5342</v>
      </c>
      <c r="B4185" t="s">
        <v>9744</v>
      </c>
      <c r="C4185" t="s">
        <v>9745</v>
      </c>
      <c r="D4185" t="s">
        <v>333</v>
      </c>
      <c r="G4185" s="2">
        <v>42005</v>
      </c>
      <c r="H4185" s="2"/>
      <c r="I4185" t="s">
        <v>226</v>
      </c>
      <c r="J4185" t="s">
        <v>211</v>
      </c>
      <c r="K4185" t="s">
        <v>3599</v>
      </c>
      <c r="L4185" t="s">
        <v>213</v>
      </c>
      <c r="O4185">
        <v>0</v>
      </c>
      <c r="Q4185" s="2"/>
      <c r="S4185">
        <v>0</v>
      </c>
      <c r="T4185" t="s">
        <v>213</v>
      </c>
      <c r="W4185" t="s">
        <v>214</v>
      </c>
      <c r="X4185">
        <v>0</v>
      </c>
    </row>
    <row r="4186" spans="1:24" x14ac:dyDescent="0.25">
      <c r="A4186">
        <v>5343</v>
      </c>
      <c r="B4186" t="s">
        <v>9746</v>
      </c>
      <c r="C4186" t="s">
        <v>9747</v>
      </c>
      <c r="D4186" t="s">
        <v>338</v>
      </c>
      <c r="G4186" s="2">
        <v>42005</v>
      </c>
      <c r="H4186" s="2"/>
      <c r="I4186" t="s">
        <v>226</v>
      </c>
      <c r="J4186" t="s">
        <v>211</v>
      </c>
      <c r="K4186" t="s">
        <v>3599</v>
      </c>
      <c r="L4186" t="s">
        <v>213</v>
      </c>
      <c r="O4186">
        <v>0</v>
      </c>
      <c r="Q4186" s="2"/>
      <c r="S4186">
        <v>0</v>
      </c>
      <c r="T4186" t="s">
        <v>900</v>
      </c>
      <c r="W4186" t="s">
        <v>214</v>
      </c>
      <c r="X4186">
        <v>0</v>
      </c>
    </row>
    <row r="4187" spans="1:24" x14ac:dyDescent="0.25">
      <c r="A4187">
        <v>5344</v>
      </c>
      <c r="B4187" t="s">
        <v>9748</v>
      </c>
      <c r="C4187" t="s">
        <v>9749</v>
      </c>
      <c r="D4187" t="s">
        <v>256</v>
      </c>
      <c r="G4187" s="2">
        <v>42005</v>
      </c>
      <c r="H4187" s="2"/>
      <c r="I4187" t="s">
        <v>226</v>
      </c>
      <c r="J4187" t="s">
        <v>211</v>
      </c>
      <c r="K4187" t="s">
        <v>3599</v>
      </c>
      <c r="L4187" t="s">
        <v>213</v>
      </c>
      <c r="O4187">
        <v>0</v>
      </c>
      <c r="Q4187" s="2"/>
      <c r="S4187">
        <v>0</v>
      </c>
      <c r="T4187" t="s">
        <v>213</v>
      </c>
      <c r="W4187" t="s">
        <v>214</v>
      </c>
      <c r="X4187">
        <v>0</v>
      </c>
    </row>
    <row r="4188" spans="1:24" x14ac:dyDescent="0.25">
      <c r="A4188">
        <v>5345</v>
      </c>
      <c r="B4188" t="s">
        <v>9750</v>
      </c>
      <c r="C4188" t="s">
        <v>9751</v>
      </c>
      <c r="D4188" t="s">
        <v>633</v>
      </c>
      <c r="G4188" s="2">
        <v>42005</v>
      </c>
      <c r="H4188" s="2"/>
      <c r="I4188" t="s">
        <v>218</v>
      </c>
      <c r="J4188" t="s">
        <v>211</v>
      </c>
      <c r="K4188" t="s">
        <v>3599</v>
      </c>
      <c r="L4188" t="s">
        <v>213</v>
      </c>
      <c r="O4188">
        <v>0</v>
      </c>
      <c r="Q4188" s="2"/>
      <c r="S4188">
        <v>0</v>
      </c>
      <c r="T4188" t="s">
        <v>900</v>
      </c>
      <c r="W4188" t="s">
        <v>214</v>
      </c>
      <c r="X4188">
        <v>0</v>
      </c>
    </row>
    <row r="4189" spans="1:24" x14ac:dyDescent="0.25">
      <c r="A4189">
        <v>5346</v>
      </c>
      <c r="B4189" t="s">
        <v>9752</v>
      </c>
      <c r="C4189" t="s">
        <v>9753</v>
      </c>
      <c r="D4189" t="s">
        <v>1707</v>
      </c>
      <c r="G4189" s="2">
        <v>42005</v>
      </c>
      <c r="H4189" s="2"/>
      <c r="I4189" t="s">
        <v>218</v>
      </c>
      <c r="J4189" t="s">
        <v>211</v>
      </c>
      <c r="K4189" t="s">
        <v>3599</v>
      </c>
      <c r="L4189" t="s">
        <v>213</v>
      </c>
      <c r="O4189">
        <v>0</v>
      </c>
      <c r="Q4189" s="2"/>
      <c r="S4189">
        <v>0</v>
      </c>
      <c r="T4189" t="s">
        <v>900</v>
      </c>
      <c r="W4189" t="s">
        <v>214</v>
      </c>
      <c r="X4189">
        <v>0</v>
      </c>
    </row>
    <row r="4190" spans="1:24" x14ac:dyDescent="0.25">
      <c r="A4190">
        <v>5347</v>
      </c>
      <c r="B4190" t="s">
        <v>9754</v>
      </c>
      <c r="C4190" t="s">
        <v>9755</v>
      </c>
      <c r="D4190" t="s">
        <v>232</v>
      </c>
      <c r="G4190" s="2">
        <v>42005</v>
      </c>
      <c r="H4190" s="2">
        <v>44377</v>
      </c>
      <c r="I4190" t="s">
        <v>226</v>
      </c>
      <c r="J4190" t="s">
        <v>211</v>
      </c>
      <c r="K4190" t="s">
        <v>3602</v>
      </c>
      <c r="L4190" t="s">
        <v>213</v>
      </c>
      <c r="O4190">
        <v>0</v>
      </c>
      <c r="Q4190" s="2"/>
      <c r="S4190">
        <v>0</v>
      </c>
      <c r="T4190" t="s">
        <v>213</v>
      </c>
      <c r="W4190" t="s">
        <v>214</v>
      </c>
      <c r="X4190">
        <v>0</v>
      </c>
    </row>
    <row r="4191" spans="1:24" x14ac:dyDescent="0.25">
      <c r="A4191">
        <v>5348</v>
      </c>
      <c r="B4191" t="s">
        <v>9756</v>
      </c>
      <c r="C4191" t="s">
        <v>9757</v>
      </c>
      <c r="D4191" t="s">
        <v>333</v>
      </c>
      <c r="G4191" s="2">
        <v>42005</v>
      </c>
      <c r="H4191" s="2">
        <v>44377</v>
      </c>
      <c r="I4191" t="s">
        <v>226</v>
      </c>
      <c r="J4191" t="s">
        <v>211</v>
      </c>
      <c r="K4191" t="s">
        <v>3602</v>
      </c>
      <c r="L4191" t="s">
        <v>213</v>
      </c>
      <c r="O4191">
        <v>0</v>
      </c>
      <c r="Q4191" s="2"/>
      <c r="S4191">
        <v>0</v>
      </c>
      <c r="T4191" t="s">
        <v>213</v>
      </c>
      <c r="W4191" t="s">
        <v>214</v>
      </c>
      <c r="X4191">
        <v>0</v>
      </c>
    </row>
    <row r="4192" spans="1:24" x14ac:dyDescent="0.25">
      <c r="A4192">
        <v>5349</v>
      </c>
      <c r="B4192" t="s">
        <v>9758</v>
      </c>
      <c r="C4192" t="s">
        <v>9759</v>
      </c>
      <c r="D4192" t="s">
        <v>338</v>
      </c>
      <c r="G4192" s="2">
        <v>42005</v>
      </c>
      <c r="H4192" s="2">
        <v>44377</v>
      </c>
      <c r="I4192" t="s">
        <v>226</v>
      </c>
      <c r="J4192" t="s">
        <v>211</v>
      </c>
      <c r="K4192" t="s">
        <v>3602</v>
      </c>
      <c r="L4192" t="s">
        <v>213</v>
      </c>
      <c r="O4192">
        <v>0</v>
      </c>
      <c r="Q4192" s="2"/>
      <c r="S4192">
        <v>0</v>
      </c>
      <c r="T4192" t="s">
        <v>900</v>
      </c>
      <c r="W4192" t="s">
        <v>214</v>
      </c>
      <c r="X4192">
        <v>0</v>
      </c>
    </row>
    <row r="4193" spans="1:24" x14ac:dyDescent="0.25">
      <c r="A4193">
        <v>5350</v>
      </c>
      <c r="B4193" t="s">
        <v>9760</v>
      </c>
      <c r="C4193" t="s">
        <v>9761</v>
      </c>
      <c r="D4193" t="s">
        <v>256</v>
      </c>
      <c r="G4193" s="2">
        <v>42005</v>
      </c>
      <c r="H4193" s="2">
        <v>44377</v>
      </c>
      <c r="I4193" t="s">
        <v>226</v>
      </c>
      <c r="J4193" t="s">
        <v>211</v>
      </c>
      <c r="K4193" t="s">
        <v>3602</v>
      </c>
      <c r="L4193" t="s">
        <v>213</v>
      </c>
      <c r="O4193">
        <v>0</v>
      </c>
      <c r="Q4193" s="2"/>
      <c r="S4193">
        <v>0</v>
      </c>
      <c r="T4193" t="s">
        <v>213</v>
      </c>
      <c r="W4193" t="s">
        <v>214</v>
      </c>
      <c r="X4193">
        <v>0</v>
      </c>
    </row>
    <row r="4194" spans="1:24" x14ac:dyDescent="0.25">
      <c r="A4194">
        <v>5351</v>
      </c>
      <c r="B4194" t="s">
        <v>9762</v>
      </c>
      <c r="C4194" t="s">
        <v>9763</v>
      </c>
      <c r="D4194" t="s">
        <v>633</v>
      </c>
      <c r="G4194" s="2">
        <v>42005</v>
      </c>
      <c r="H4194" s="2">
        <v>44377</v>
      </c>
      <c r="I4194" t="s">
        <v>218</v>
      </c>
      <c r="J4194" t="s">
        <v>211</v>
      </c>
      <c r="K4194" t="s">
        <v>3602</v>
      </c>
      <c r="L4194" t="s">
        <v>213</v>
      </c>
      <c r="O4194">
        <v>0</v>
      </c>
      <c r="Q4194" s="2"/>
      <c r="S4194">
        <v>0</v>
      </c>
      <c r="T4194" t="s">
        <v>900</v>
      </c>
      <c r="W4194" t="s">
        <v>214</v>
      </c>
      <c r="X4194">
        <v>0</v>
      </c>
    </row>
    <row r="4195" spans="1:24" x14ac:dyDescent="0.25">
      <c r="A4195">
        <v>5352</v>
      </c>
      <c r="B4195" t="s">
        <v>9764</v>
      </c>
      <c r="C4195" t="s">
        <v>9765</v>
      </c>
      <c r="D4195" t="s">
        <v>1707</v>
      </c>
      <c r="G4195" s="2">
        <v>42005</v>
      </c>
      <c r="H4195" s="2">
        <v>44377</v>
      </c>
      <c r="I4195" t="s">
        <v>218</v>
      </c>
      <c r="J4195" t="s">
        <v>211</v>
      </c>
      <c r="K4195" t="s">
        <v>3602</v>
      </c>
      <c r="L4195" t="s">
        <v>213</v>
      </c>
      <c r="O4195">
        <v>0</v>
      </c>
      <c r="Q4195" s="2"/>
      <c r="S4195">
        <v>0</v>
      </c>
      <c r="T4195" t="s">
        <v>900</v>
      </c>
      <c r="W4195" t="s">
        <v>214</v>
      </c>
      <c r="X4195">
        <v>0</v>
      </c>
    </row>
    <row r="4196" spans="1:24" x14ac:dyDescent="0.25">
      <c r="A4196">
        <v>5353</v>
      </c>
      <c r="B4196" t="s">
        <v>9766</v>
      </c>
      <c r="C4196" t="s">
        <v>9767</v>
      </c>
      <c r="D4196" t="s">
        <v>232</v>
      </c>
      <c r="G4196" s="2">
        <v>42005</v>
      </c>
      <c r="H4196" s="2">
        <v>43738</v>
      </c>
      <c r="I4196" t="s">
        <v>226</v>
      </c>
      <c r="J4196" t="s">
        <v>211</v>
      </c>
      <c r="K4196" t="s">
        <v>3623</v>
      </c>
      <c r="L4196" t="s">
        <v>213</v>
      </c>
      <c r="O4196">
        <v>0</v>
      </c>
      <c r="Q4196" s="2"/>
      <c r="S4196">
        <v>0</v>
      </c>
      <c r="T4196" t="s">
        <v>213</v>
      </c>
      <c r="W4196" t="s">
        <v>214</v>
      </c>
      <c r="X4196">
        <v>0</v>
      </c>
    </row>
    <row r="4197" spans="1:24" x14ac:dyDescent="0.25">
      <c r="A4197">
        <v>5354</v>
      </c>
      <c r="B4197" t="s">
        <v>9768</v>
      </c>
      <c r="C4197" t="s">
        <v>9769</v>
      </c>
      <c r="D4197" t="s">
        <v>333</v>
      </c>
      <c r="G4197" s="2">
        <v>42005</v>
      </c>
      <c r="H4197" s="2">
        <v>43738</v>
      </c>
      <c r="I4197" t="s">
        <v>226</v>
      </c>
      <c r="J4197" t="s">
        <v>211</v>
      </c>
      <c r="K4197" t="s">
        <v>3623</v>
      </c>
      <c r="L4197" t="s">
        <v>213</v>
      </c>
      <c r="O4197">
        <v>0</v>
      </c>
      <c r="Q4197" s="2"/>
      <c r="S4197">
        <v>0</v>
      </c>
      <c r="T4197" t="s">
        <v>900</v>
      </c>
      <c r="W4197" t="s">
        <v>214</v>
      </c>
      <c r="X4197">
        <v>0</v>
      </c>
    </row>
    <row r="4198" spans="1:24" x14ac:dyDescent="0.25">
      <c r="A4198">
        <v>5355</v>
      </c>
      <c r="B4198" t="s">
        <v>9770</v>
      </c>
      <c r="C4198" t="s">
        <v>9771</v>
      </c>
      <c r="D4198" t="s">
        <v>338</v>
      </c>
      <c r="G4198" s="2">
        <v>42005</v>
      </c>
      <c r="H4198" s="2">
        <v>43738</v>
      </c>
      <c r="I4198" t="s">
        <v>226</v>
      </c>
      <c r="J4198" t="s">
        <v>211</v>
      </c>
      <c r="K4198" t="s">
        <v>3623</v>
      </c>
      <c r="L4198" t="s">
        <v>213</v>
      </c>
      <c r="O4198">
        <v>0</v>
      </c>
      <c r="Q4198" s="2"/>
      <c r="S4198">
        <v>0</v>
      </c>
      <c r="T4198" t="s">
        <v>900</v>
      </c>
      <c r="W4198" t="s">
        <v>214</v>
      </c>
      <c r="X4198">
        <v>0</v>
      </c>
    </row>
    <row r="4199" spans="1:24" x14ac:dyDescent="0.25">
      <c r="A4199">
        <v>5356</v>
      </c>
      <c r="B4199" t="s">
        <v>9772</v>
      </c>
      <c r="C4199" t="s">
        <v>9773</v>
      </c>
      <c r="D4199" t="s">
        <v>256</v>
      </c>
      <c r="G4199" s="2">
        <v>42005</v>
      </c>
      <c r="H4199" s="2">
        <v>43738</v>
      </c>
      <c r="I4199" t="s">
        <v>226</v>
      </c>
      <c r="J4199" t="s">
        <v>211</v>
      </c>
      <c r="K4199" t="s">
        <v>3623</v>
      </c>
      <c r="L4199" t="s">
        <v>213</v>
      </c>
      <c r="O4199">
        <v>0</v>
      </c>
      <c r="Q4199" s="2"/>
      <c r="S4199">
        <v>0</v>
      </c>
      <c r="T4199" t="s">
        <v>213</v>
      </c>
      <c r="W4199" t="s">
        <v>214</v>
      </c>
      <c r="X4199">
        <v>0</v>
      </c>
    </row>
    <row r="4200" spans="1:24" x14ac:dyDescent="0.25">
      <c r="A4200">
        <v>5357</v>
      </c>
      <c r="B4200" t="s">
        <v>9774</v>
      </c>
      <c r="C4200" t="s">
        <v>9775</v>
      </c>
      <c r="D4200" t="s">
        <v>633</v>
      </c>
      <c r="G4200" s="2">
        <v>42005</v>
      </c>
      <c r="H4200" s="2">
        <v>43738</v>
      </c>
      <c r="I4200" t="s">
        <v>218</v>
      </c>
      <c r="J4200" t="s">
        <v>211</v>
      </c>
      <c r="K4200" t="s">
        <v>3623</v>
      </c>
      <c r="L4200" t="s">
        <v>213</v>
      </c>
      <c r="O4200">
        <v>0</v>
      </c>
      <c r="Q4200" s="2"/>
      <c r="S4200">
        <v>0</v>
      </c>
      <c r="T4200" t="s">
        <v>213</v>
      </c>
      <c r="W4200" t="s">
        <v>214</v>
      </c>
      <c r="X4200">
        <v>0</v>
      </c>
    </row>
    <row r="4201" spans="1:24" x14ac:dyDescent="0.25">
      <c r="A4201">
        <v>5358</v>
      </c>
      <c r="B4201" t="s">
        <v>9776</v>
      </c>
      <c r="C4201" t="s">
        <v>9777</v>
      </c>
      <c r="D4201" t="s">
        <v>1707</v>
      </c>
      <c r="G4201" s="2">
        <v>42005</v>
      </c>
      <c r="H4201" s="2">
        <v>43738</v>
      </c>
      <c r="I4201" t="s">
        <v>218</v>
      </c>
      <c r="J4201" t="s">
        <v>211</v>
      </c>
      <c r="K4201" t="s">
        <v>3623</v>
      </c>
      <c r="L4201" t="s">
        <v>213</v>
      </c>
      <c r="O4201">
        <v>0</v>
      </c>
      <c r="Q4201" s="2"/>
      <c r="S4201">
        <v>0</v>
      </c>
      <c r="T4201" t="s">
        <v>900</v>
      </c>
      <c r="W4201" t="s">
        <v>214</v>
      </c>
      <c r="X4201">
        <v>0</v>
      </c>
    </row>
    <row r="4202" spans="1:24" x14ac:dyDescent="0.25">
      <c r="A4202">
        <v>5010</v>
      </c>
      <c r="B4202" t="s">
        <v>9778</v>
      </c>
      <c r="C4202" t="s">
        <v>9779</v>
      </c>
      <c r="D4202" t="s">
        <v>245</v>
      </c>
      <c r="G4202" s="2">
        <v>42370</v>
      </c>
      <c r="H4202" s="2"/>
      <c r="I4202" t="s">
        <v>226</v>
      </c>
      <c r="J4202" t="s">
        <v>211</v>
      </c>
      <c r="K4202" t="s">
        <v>9470</v>
      </c>
      <c r="L4202" t="s">
        <v>213</v>
      </c>
      <c r="O4202">
        <v>5756</v>
      </c>
      <c r="Q4202" s="2"/>
      <c r="S4202">
        <v>0</v>
      </c>
      <c r="T4202" t="s">
        <v>213</v>
      </c>
      <c r="W4202" t="s">
        <v>455</v>
      </c>
      <c r="X4202">
        <v>0</v>
      </c>
    </row>
    <row r="4203" spans="1:24" x14ac:dyDescent="0.25">
      <c r="A4203">
        <v>5011</v>
      </c>
      <c r="B4203" t="s">
        <v>9780</v>
      </c>
      <c r="C4203" t="s">
        <v>9781</v>
      </c>
      <c r="D4203" t="s">
        <v>256</v>
      </c>
      <c r="G4203" s="2">
        <v>42370</v>
      </c>
      <c r="H4203" s="2"/>
      <c r="I4203" t="s">
        <v>226</v>
      </c>
      <c r="J4203" t="s">
        <v>211</v>
      </c>
      <c r="K4203" t="s">
        <v>9470</v>
      </c>
      <c r="L4203" t="s">
        <v>213</v>
      </c>
      <c r="O4203">
        <v>0</v>
      </c>
      <c r="Q4203" s="2"/>
      <c r="S4203">
        <v>0</v>
      </c>
      <c r="T4203" t="s">
        <v>213</v>
      </c>
      <c r="W4203" t="s">
        <v>455</v>
      </c>
      <c r="X4203">
        <v>0</v>
      </c>
    </row>
    <row r="4204" spans="1:24" x14ac:dyDescent="0.25">
      <c r="A4204">
        <v>5012</v>
      </c>
      <c r="B4204" t="s">
        <v>9782</v>
      </c>
      <c r="C4204" t="s">
        <v>9783</v>
      </c>
      <c r="D4204" t="s">
        <v>251</v>
      </c>
      <c r="G4204" s="2">
        <v>42370</v>
      </c>
      <c r="H4204" s="2"/>
      <c r="I4204" t="s">
        <v>226</v>
      </c>
      <c r="J4204" t="s">
        <v>211</v>
      </c>
      <c r="K4204" t="s">
        <v>9470</v>
      </c>
      <c r="L4204" t="s">
        <v>213</v>
      </c>
      <c r="O4204">
        <v>0</v>
      </c>
      <c r="Q4204" s="2"/>
      <c r="S4204">
        <v>0</v>
      </c>
      <c r="T4204" t="s">
        <v>213</v>
      </c>
      <c r="W4204" t="s">
        <v>455</v>
      </c>
      <c r="X4204">
        <v>0</v>
      </c>
    </row>
    <row r="4205" spans="1:24" x14ac:dyDescent="0.25">
      <c r="A4205">
        <v>5013</v>
      </c>
      <c r="B4205" t="s">
        <v>9784</v>
      </c>
      <c r="C4205" t="s">
        <v>9785</v>
      </c>
      <c r="D4205" t="s">
        <v>3973</v>
      </c>
      <c r="G4205" s="2">
        <v>42359</v>
      </c>
      <c r="H4205" s="2"/>
      <c r="I4205" t="s">
        <v>226</v>
      </c>
      <c r="J4205" t="s">
        <v>211</v>
      </c>
      <c r="K4205" t="s">
        <v>9470</v>
      </c>
      <c r="L4205" t="s">
        <v>900</v>
      </c>
      <c r="O4205">
        <v>3386</v>
      </c>
      <c r="Q4205" s="2"/>
      <c r="S4205">
        <v>0</v>
      </c>
      <c r="T4205" t="s">
        <v>213</v>
      </c>
      <c r="W4205" t="s">
        <v>214</v>
      </c>
      <c r="X4205">
        <v>0</v>
      </c>
    </row>
    <row r="4206" spans="1:24" x14ac:dyDescent="0.25">
      <c r="A4206">
        <v>5014</v>
      </c>
      <c r="B4206" t="s">
        <v>9786</v>
      </c>
      <c r="C4206" t="s">
        <v>9787</v>
      </c>
      <c r="D4206" t="s">
        <v>5886</v>
      </c>
      <c r="G4206" s="2">
        <v>42359</v>
      </c>
      <c r="H4206" s="2"/>
      <c r="J4206" t="s">
        <v>211</v>
      </c>
      <c r="K4206" t="s">
        <v>9470</v>
      </c>
      <c r="L4206" t="s">
        <v>900</v>
      </c>
      <c r="O4206">
        <v>3387</v>
      </c>
      <c r="Q4206" s="2"/>
      <c r="S4206">
        <v>0</v>
      </c>
      <c r="T4206" t="s">
        <v>213</v>
      </c>
      <c r="W4206" t="s">
        <v>214</v>
      </c>
      <c r="X4206">
        <v>0</v>
      </c>
    </row>
    <row r="4207" spans="1:24" x14ac:dyDescent="0.25">
      <c r="A4207">
        <v>5015</v>
      </c>
      <c r="B4207" t="s">
        <v>9788</v>
      </c>
      <c r="C4207" t="s">
        <v>9789</v>
      </c>
      <c r="D4207" t="s">
        <v>5889</v>
      </c>
      <c r="G4207" s="2">
        <v>42359</v>
      </c>
      <c r="H4207" s="2"/>
      <c r="J4207" t="s">
        <v>211</v>
      </c>
      <c r="K4207" t="s">
        <v>9470</v>
      </c>
      <c r="L4207" t="s">
        <v>900</v>
      </c>
      <c r="O4207">
        <v>3388</v>
      </c>
      <c r="Q4207" s="2"/>
      <c r="S4207">
        <v>0</v>
      </c>
      <c r="T4207" t="s">
        <v>213</v>
      </c>
      <c r="W4207" t="s">
        <v>214</v>
      </c>
      <c r="X4207">
        <v>0</v>
      </c>
    </row>
    <row r="4208" spans="1:24" x14ac:dyDescent="0.25">
      <c r="A4208">
        <v>5016</v>
      </c>
      <c r="B4208" t="s">
        <v>9790</v>
      </c>
      <c r="C4208" t="s">
        <v>9791</v>
      </c>
      <c r="D4208" t="s">
        <v>5892</v>
      </c>
      <c r="G4208" s="2">
        <v>42359</v>
      </c>
      <c r="H4208" s="2"/>
      <c r="J4208" t="s">
        <v>211</v>
      </c>
      <c r="K4208" t="s">
        <v>9470</v>
      </c>
      <c r="L4208" t="s">
        <v>900</v>
      </c>
      <c r="O4208">
        <v>3391</v>
      </c>
      <c r="Q4208" s="2"/>
      <c r="S4208">
        <v>0</v>
      </c>
      <c r="T4208" t="s">
        <v>213</v>
      </c>
      <c r="W4208" t="s">
        <v>214</v>
      </c>
      <c r="X4208">
        <v>0</v>
      </c>
    </row>
    <row r="4209" spans="1:24" x14ac:dyDescent="0.25">
      <c r="A4209">
        <v>5017</v>
      </c>
      <c r="B4209" t="s">
        <v>9792</v>
      </c>
      <c r="C4209" t="s">
        <v>9793</v>
      </c>
      <c r="D4209" t="s">
        <v>7099</v>
      </c>
      <c r="G4209" s="2">
        <v>42359</v>
      </c>
      <c r="H4209" s="2"/>
      <c r="J4209" t="s">
        <v>211</v>
      </c>
      <c r="K4209" t="s">
        <v>9470</v>
      </c>
      <c r="L4209" t="s">
        <v>900</v>
      </c>
      <c r="O4209">
        <v>4468</v>
      </c>
      <c r="Q4209" s="2"/>
      <c r="S4209">
        <v>0</v>
      </c>
      <c r="T4209" t="s">
        <v>213</v>
      </c>
      <c r="W4209" t="s">
        <v>214</v>
      </c>
      <c r="X4209">
        <v>0</v>
      </c>
    </row>
    <row r="4210" spans="1:24" x14ac:dyDescent="0.25">
      <c r="A4210">
        <v>5018</v>
      </c>
      <c r="B4210" t="s">
        <v>9794</v>
      </c>
      <c r="C4210" t="s">
        <v>9795</v>
      </c>
      <c r="D4210" t="s">
        <v>412</v>
      </c>
      <c r="G4210" s="2">
        <v>42359</v>
      </c>
      <c r="H4210" s="2"/>
      <c r="J4210" t="s">
        <v>211</v>
      </c>
      <c r="K4210" t="s">
        <v>9470</v>
      </c>
      <c r="L4210" t="s">
        <v>900</v>
      </c>
      <c r="O4210">
        <v>3534</v>
      </c>
      <c r="Q4210" s="2"/>
      <c r="S4210">
        <v>0</v>
      </c>
      <c r="T4210" t="s">
        <v>213</v>
      </c>
      <c r="W4210" t="s">
        <v>214</v>
      </c>
      <c r="X4210">
        <v>0</v>
      </c>
    </row>
    <row r="4211" spans="1:24" x14ac:dyDescent="0.25">
      <c r="A4211">
        <v>5019</v>
      </c>
      <c r="B4211" t="s">
        <v>9796</v>
      </c>
      <c r="C4211" t="s">
        <v>9797</v>
      </c>
      <c r="D4211" t="s">
        <v>6125</v>
      </c>
      <c r="G4211" s="2">
        <v>42359</v>
      </c>
      <c r="H4211" s="2"/>
      <c r="I4211" t="s">
        <v>226</v>
      </c>
      <c r="J4211" t="s">
        <v>211</v>
      </c>
      <c r="K4211" t="s">
        <v>9470</v>
      </c>
      <c r="L4211" t="s">
        <v>900</v>
      </c>
      <c r="O4211">
        <v>932</v>
      </c>
      <c r="Q4211" s="2"/>
      <c r="S4211">
        <v>0</v>
      </c>
      <c r="T4211" t="s">
        <v>213</v>
      </c>
      <c r="W4211" t="s">
        <v>214</v>
      </c>
      <c r="X4211">
        <v>0</v>
      </c>
    </row>
    <row r="4212" spans="1:24" x14ac:dyDescent="0.25">
      <c r="A4212">
        <v>5020</v>
      </c>
      <c r="B4212" t="s">
        <v>9798</v>
      </c>
      <c r="C4212" t="s">
        <v>9799</v>
      </c>
      <c r="D4212" t="s">
        <v>6129</v>
      </c>
      <c r="G4212" s="2">
        <v>42359</v>
      </c>
      <c r="H4212" s="2"/>
      <c r="I4212" t="s">
        <v>226</v>
      </c>
      <c r="J4212" t="s">
        <v>211</v>
      </c>
      <c r="K4212" t="s">
        <v>9470</v>
      </c>
      <c r="L4212" t="s">
        <v>900</v>
      </c>
      <c r="O4212">
        <v>4551</v>
      </c>
      <c r="Q4212" s="2"/>
      <c r="S4212">
        <v>0</v>
      </c>
      <c r="T4212" t="s">
        <v>213</v>
      </c>
      <c r="W4212" t="s">
        <v>214</v>
      </c>
      <c r="X4212">
        <v>0</v>
      </c>
    </row>
    <row r="4213" spans="1:24" x14ac:dyDescent="0.25">
      <c r="A4213">
        <v>5140</v>
      </c>
      <c r="B4213" t="s">
        <v>9800</v>
      </c>
      <c r="C4213" t="s">
        <v>9801</v>
      </c>
      <c r="D4213" t="s">
        <v>210</v>
      </c>
      <c r="G4213" s="2">
        <v>42388</v>
      </c>
      <c r="H4213" s="2">
        <v>43100</v>
      </c>
      <c r="J4213" t="s">
        <v>211</v>
      </c>
      <c r="K4213" t="s">
        <v>9802</v>
      </c>
      <c r="L4213" t="s">
        <v>213</v>
      </c>
      <c r="O4213">
        <v>0</v>
      </c>
      <c r="Q4213" s="2"/>
      <c r="S4213">
        <v>0</v>
      </c>
      <c r="T4213" t="s">
        <v>213</v>
      </c>
      <c r="W4213" t="s">
        <v>214</v>
      </c>
      <c r="X4213">
        <v>0</v>
      </c>
    </row>
    <row r="4214" spans="1:24" x14ac:dyDescent="0.25">
      <c r="A4214">
        <v>5141</v>
      </c>
      <c r="B4214" t="s">
        <v>9803</v>
      </c>
      <c r="C4214" t="s">
        <v>9804</v>
      </c>
      <c r="D4214" t="s">
        <v>251</v>
      </c>
      <c r="G4214" s="2">
        <v>42388</v>
      </c>
      <c r="H4214" s="2">
        <v>43100</v>
      </c>
      <c r="I4214" t="s">
        <v>226</v>
      </c>
      <c r="J4214" t="s">
        <v>211</v>
      </c>
      <c r="K4214" t="s">
        <v>9802</v>
      </c>
      <c r="L4214" t="s">
        <v>213</v>
      </c>
      <c r="O4214">
        <v>0</v>
      </c>
      <c r="Q4214" s="2"/>
      <c r="S4214">
        <v>0</v>
      </c>
      <c r="T4214" t="s">
        <v>213</v>
      </c>
      <c r="W4214" t="s">
        <v>214</v>
      </c>
      <c r="X4214">
        <v>0</v>
      </c>
    </row>
    <row r="4215" spans="1:24" x14ac:dyDescent="0.25">
      <c r="A4215">
        <v>5142</v>
      </c>
      <c r="B4215" t="s">
        <v>9805</v>
      </c>
      <c r="C4215" t="s">
        <v>9806</v>
      </c>
      <c r="D4215" t="s">
        <v>248</v>
      </c>
      <c r="G4215" s="2">
        <v>42388</v>
      </c>
      <c r="H4215" s="2">
        <v>43100</v>
      </c>
      <c r="I4215" t="s">
        <v>226</v>
      </c>
      <c r="J4215" t="s">
        <v>211</v>
      </c>
      <c r="K4215" t="s">
        <v>9802</v>
      </c>
      <c r="L4215" t="s">
        <v>213</v>
      </c>
      <c r="O4215">
        <v>0</v>
      </c>
      <c r="Q4215" s="2"/>
      <c r="S4215">
        <v>0</v>
      </c>
      <c r="T4215" t="s">
        <v>213</v>
      </c>
      <c r="W4215" t="s">
        <v>214</v>
      </c>
      <c r="X4215">
        <v>0</v>
      </c>
    </row>
    <row r="4216" spans="1:24" x14ac:dyDescent="0.25">
      <c r="A4216">
        <v>5143</v>
      </c>
      <c r="B4216" t="s">
        <v>9807</v>
      </c>
      <c r="C4216" t="s">
        <v>9808</v>
      </c>
      <c r="D4216" t="s">
        <v>256</v>
      </c>
      <c r="G4216" s="2">
        <v>42388</v>
      </c>
      <c r="H4216" s="2">
        <v>43100</v>
      </c>
      <c r="I4216" t="s">
        <v>226</v>
      </c>
      <c r="J4216" t="s">
        <v>211</v>
      </c>
      <c r="K4216" t="s">
        <v>9802</v>
      </c>
      <c r="L4216" t="s">
        <v>213</v>
      </c>
      <c r="O4216">
        <v>0</v>
      </c>
      <c r="Q4216" s="2"/>
      <c r="S4216">
        <v>0</v>
      </c>
      <c r="T4216" t="s">
        <v>213</v>
      </c>
      <c r="W4216" t="s">
        <v>214</v>
      </c>
      <c r="X4216">
        <v>0</v>
      </c>
    </row>
    <row r="4217" spans="1:24" x14ac:dyDescent="0.25">
      <c r="A4217">
        <v>5138</v>
      </c>
      <c r="B4217" t="s">
        <v>9809</v>
      </c>
      <c r="C4217" t="s">
        <v>9810</v>
      </c>
      <c r="D4217" t="s">
        <v>241</v>
      </c>
      <c r="G4217" s="2">
        <v>42388</v>
      </c>
      <c r="H4217" s="2">
        <v>43100</v>
      </c>
      <c r="I4217" t="s">
        <v>226</v>
      </c>
      <c r="J4217" t="s">
        <v>211</v>
      </c>
      <c r="K4217" t="s">
        <v>9802</v>
      </c>
      <c r="L4217" t="s">
        <v>213</v>
      </c>
      <c r="O4217">
        <v>0</v>
      </c>
      <c r="Q4217" s="2"/>
      <c r="S4217">
        <v>0</v>
      </c>
      <c r="T4217" t="s">
        <v>213</v>
      </c>
      <c r="W4217" t="s">
        <v>214</v>
      </c>
      <c r="X4217">
        <v>0</v>
      </c>
    </row>
    <row r="4218" spans="1:24" x14ac:dyDescent="0.25">
      <c r="A4218">
        <v>5139</v>
      </c>
      <c r="B4218" t="s">
        <v>9811</v>
      </c>
      <c r="C4218" t="s">
        <v>9812</v>
      </c>
      <c r="D4218" t="s">
        <v>245</v>
      </c>
      <c r="G4218" s="2">
        <v>42388</v>
      </c>
      <c r="H4218" s="2">
        <v>43100</v>
      </c>
      <c r="I4218" t="s">
        <v>226</v>
      </c>
      <c r="J4218" t="s">
        <v>211</v>
      </c>
      <c r="K4218" t="s">
        <v>9802</v>
      </c>
      <c r="L4218" t="s">
        <v>213</v>
      </c>
      <c r="O4218">
        <v>2599</v>
      </c>
      <c r="Q4218" s="2"/>
      <c r="S4218">
        <v>0</v>
      </c>
      <c r="T4218" t="s">
        <v>213</v>
      </c>
      <c r="W4218" t="s">
        <v>214</v>
      </c>
      <c r="X4218">
        <v>0</v>
      </c>
    </row>
    <row r="4219" spans="1:24" x14ac:dyDescent="0.25">
      <c r="A4219">
        <v>5145</v>
      </c>
      <c r="B4219" t="s">
        <v>9813</v>
      </c>
      <c r="C4219" t="s">
        <v>9814</v>
      </c>
      <c r="D4219" t="s">
        <v>412</v>
      </c>
      <c r="G4219" s="2">
        <v>38553</v>
      </c>
      <c r="H4219" s="2"/>
      <c r="I4219" t="s">
        <v>226</v>
      </c>
      <c r="J4219" t="s">
        <v>211</v>
      </c>
      <c r="K4219" t="s">
        <v>4388</v>
      </c>
      <c r="L4219" t="s">
        <v>213</v>
      </c>
      <c r="O4219">
        <v>33</v>
      </c>
      <c r="Q4219" s="2"/>
      <c r="S4219">
        <v>0</v>
      </c>
      <c r="T4219" t="s">
        <v>213</v>
      </c>
      <c r="W4219" t="s">
        <v>214</v>
      </c>
      <c r="X4219">
        <v>0</v>
      </c>
    </row>
    <row r="4220" spans="1:24" x14ac:dyDescent="0.25">
      <c r="A4220">
        <v>5146</v>
      </c>
      <c r="B4220" t="s">
        <v>9815</v>
      </c>
      <c r="C4220" t="s">
        <v>9816</v>
      </c>
      <c r="D4220" t="s">
        <v>412</v>
      </c>
      <c r="G4220" s="2">
        <v>38553</v>
      </c>
      <c r="H4220" s="2"/>
      <c r="I4220" t="s">
        <v>226</v>
      </c>
      <c r="J4220" t="s">
        <v>211</v>
      </c>
      <c r="K4220" t="s">
        <v>4392</v>
      </c>
      <c r="L4220" t="s">
        <v>213</v>
      </c>
      <c r="O4220">
        <v>33</v>
      </c>
      <c r="Q4220" s="2"/>
      <c r="S4220">
        <v>0</v>
      </c>
      <c r="T4220" t="s">
        <v>213</v>
      </c>
      <c r="W4220" t="s">
        <v>214</v>
      </c>
      <c r="X4220">
        <v>0</v>
      </c>
    </row>
    <row r="4221" spans="1:24" x14ac:dyDescent="0.25">
      <c r="A4221">
        <v>5147</v>
      </c>
      <c r="B4221" t="s">
        <v>9817</v>
      </c>
      <c r="C4221" t="s">
        <v>9818</v>
      </c>
      <c r="D4221" t="s">
        <v>389</v>
      </c>
      <c r="F4221" t="s">
        <v>9819</v>
      </c>
      <c r="G4221" s="2">
        <v>40299</v>
      </c>
      <c r="H4221" s="2"/>
      <c r="I4221" t="s">
        <v>226</v>
      </c>
      <c r="J4221" t="s">
        <v>211</v>
      </c>
      <c r="K4221" t="s">
        <v>2040</v>
      </c>
      <c r="L4221" t="s">
        <v>213</v>
      </c>
      <c r="M4221" t="s">
        <v>9820</v>
      </c>
      <c r="O4221">
        <v>0</v>
      </c>
      <c r="Q4221" s="2"/>
      <c r="R4221" t="s">
        <v>9821</v>
      </c>
      <c r="S4221">
        <v>0</v>
      </c>
      <c r="T4221" t="s">
        <v>213</v>
      </c>
      <c r="W4221" t="s">
        <v>214</v>
      </c>
      <c r="X4221">
        <v>0</v>
      </c>
    </row>
    <row r="4222" spans="1:24" x14ac:dyDescent="0.25">
      <c r="A4222">
        <v>5148</v>
      </c>
      <c r="B4222" t="s">
        <v>9822</v>
      </c>
      <c r="C4222" t="s">
        <v>9823</v>
      </c>
      <c r="D4222" t="s">
        <v>389</v>
      </c>
      <c r="F4222" t="s">
        <v>9819</v>
      </c>
      <c r="G4222" s="2">
        <v>37956</v>
      </c>
      <c r="H4222" s="2"/>
      <c r="I4222" t="s">
        <v>226</v>
      </c>
      <c r="J4222" t="s">
        <v>211</v>
      </c>
      <c r="K4222" t="s">
        <v>2040</v>
      </c>
      <c r="L4222" t="s">
        <v>213</v>
      </c>
      <c r="M4222" t="s">
        <v>9824</v>
      </c>
      <c r="O4222">
        <v>0</v>
      </c>
      <c r="Q4222" s="2"/>
      <c r="R4222" t="s">
        <v>9825</v>
      </c>
      <c r="S4222">
        <v>0</v>
      </c>
      <c r="T4222" t="s">
        <v>213</v>
      </c>
      <c r="W4222" t="s">
        <v>214</v>
      </c>
      <c r="X4222">
        <v>0</v>
      </c>
    </row>
    <row r="4223" spans="1:24" x14ac:dyDescent="0.25">
      <c r="A4223">
        <v>5359</v>
      </c>
      <c r="B4223" t="s">
        <v>9826</v>
      </c>
      <c r="C4223" t="s">
        <v>9827</v>
      </c>
      <c r="D4223" t="s">
        <v>232</v>
      </c>
      <c r="G4223" s="2">
        <v>42005</v>
      </c>
      <c r="H4223" s="2">
        <v>42613</v>
      </c>
      <c r="I4223" t="s">
        <v>226</v>
      </c>
      <c r="J4223" t="s">
        <v>211</v>
      </c>
      <c r="K4223" t="s">
        <v>3626</v>
      </c>
      <c r="L4223" t="s">
        <v>213</v>
      </c>
      <c r="O4223">
        <v>0</v>
      </c>
      <c r="Q4223" s="2"/>
      <c r="S4223">
        <v>0</v>
      </c>
      <c r="T4223" t="s">
        <v>213</v>
      </c>
      <c r="W4223" t="s">
        <v>214</v>
      </c>
      <c r="X4223">
        <v>0</v>
      </c>
    </row>
    <row r="4224" spans="1:24" x14ac:dyDescent="0.25">
      <c r="A4224">
        <v>5360</v>
      </c>
      <c r="B4224" t="s">
        <v>9828</v>
      </c>
      <c r="C4224" t="s">
        <v>9829</v>
      </c>
      <c r="D4224" t="s">
        <v>333</v>
      </c>
      <c r="G4224" s="2">
        <v>42005</v>
      </c>
      <c r="H4224" s="2">
        <v>42613</v>
      </c>
      <c r="I4224" t="s">
        <v>226</v>
      </c>
      <c r="J4224" t="s">
        <v>211</v>
      </c>
      <c r="K4224" t="s">
        <v>3626</v>
      </c>
      <c r="L4224" t="s">
        <v>213</v>
      </c>
      <c r="O4224">
        <v>0</v>
      </c>
      <c r="Q4224" s="2"/>
      <c r="S4224">
        <v>0</v>
      </c>
      <c r="T4224" t="s">
        <v>900</v>
      </c>
      <c r="W4224" t="s">
        <v>214</v>
      </c>
      <c r="X4224">
        <v>0</v>
      </c>
    </row>
    <row r="4225" spans="1:24" x14ac:dyDescent="0.25">
      <c r="A4225">
        <v>5361</v>
      </c>
      <c r="B4225" t="s">
        <v>9830</v>
      </c>
      <c r="C4225" t="s">
        <v>9831</v>
      </c>
      <c r="D4225" t="s">
        <v>338</v>
      </c>
      <c r="G4225" s="2">
        <v>42005</v>
      </c>
      <c r="H4225" s="2">
        <v>42613</v>
      </c>
      <c r="I4225" t="s">
        <v>226</v>
      </c>
      <c r="J4225" t="s">
        <v>211</v>
      </c>
      <c r="K4225" t="s">
        <v>3626</v>
      </c>
      <c r="L4225" t="s">
        <v>213</v>
      </c>
      <c r="O4225">
        <v>0</v>
      </c>
      <c r="Q4225" s="2"/>
      <c r="S4225">
        <v>0</v>
      </c>
      <c r="T4225" t="s">
        <v>900</v>
      </c>
      <c r="W4225" t="s">
        <v>214</v>
      </c>
      <c r="X4225">
        <v>0</v>
      </c>
    </row>
    <row r="4226" spans="1:24" x14ac:dyDescent="0.25">
      <c r="A4226">
        <v>5362</v>
      </c>
      <c r="B4226" t="s">
        <v>9832</v>
      </c>
      <c r="C4226" t="s">
        <v>9833</v>
      </c>
      <c r="D4226" t="s">
        <v>256</v>
      </c>
      <c r="G4226" s="2">
        <v>42005</v>
      </c>
      <c r="H4226" s="2">
        <v>42613</v>
      </c>
      <c r="I4226" t="s">
        <v>226</v>
      </c>
      <c r="J4226" t="s">
        <v>211</v>
      </c>
      <c r="K4226" t="s">
        <v>3626</v>
      </c>
      <c r="L4226" t="s">
        <v>213</v>
      </c>
      <c r="O4226">
        <v>0</v>
      </c>
      <c r="Q4226" s="2"/>
      <c r="S4226">
        <v>0</v>
      </c>
      <c r="T4226" t="s">
        <v>213</v>
      </c>
      <c r="W4226" t="s">
        <v>214</v>
      </c>
      <c r="X4226">
        <v>0</v>
      </c>
    </row>
    <row r="4227" spans="1:24" x14ac:dyDescent="0.25">
      <c r="A4227">
        <v>5363</v>
      </c>
      <c r="B4227" t="s">
        <v>9834</v>
      </c>
      <c r="C4227" t="s">
        <v>9835</v>
      </c>
      <c r="D4227" t="s">
        <v>633</v>
      </c>
      <c r="G4227" s="2">
        <v>42005</v>
      </c>
      <c r="H4227" s="2">
        <v>42613</v>
      </c>
      <c r="I4227" t="s">
        <v>218</v>
      </c>
      <c r="J4227" t="s">
        <v>211</v>
      </c>
      <c r="K4227" t="s">
        <v>3626</v>
      </c>
      <c r="L4227" t="s">
        <v>213</v>
      </c>
      <c r="O4227">
        <v>0</v>
      </c>
      <c r="Q4227" s="2"/>
      <c r="S4227">
        <v>0</v>
      </c>
      <c r="T4227" t="s">
        <v>213</v>
      </c>
      <c r="W4227" t="s">
        <v>214</v>
      </c>
      <c r="X4227">
        <v>0</v>
      </c>
    </row>
    <row r="4228" spans="1:24" x14ac:dyDescent="0.25">
      <c r="A4228">
        <v>5364</v>
      </c>
      <c r="B4228" t="s">
        <v>9836</v>
      </c>
      <c r="C4228" t="s">
        <v>9837</v>
      </c>
      <c r="D4228" t="s">
        <v>1707</v>
      </c>
      <c r="G4228" s="2">
        <v>42005</v>
      </c>
      <c r="H4228" s="2">
        <v>42613</v>
      </c>
      <c r="I4228" t="s">
        <v>218</v>
      </c>
      <c r="J4228" t="s">
        <v>211</v>
      </c>
      <c r="K4228" t="s">
        <v>3626</v>
      </c>
      <c r="L4228" t="s">
        <v>213</v>
      </c>
      <c r="O4228">
        <v>0</v>
      </c>
      <c r="Q4228" s="2"/>
      <c r="S4228">
        <v>0</v>
      </c>
      <c r="T4228" t="s">
        <v>900</v>
      </c>
      <c r="W4228" t="s">
        <v>214</v>
      </c>
      <c r="X4228">
        <v>0</v>
      </c>
    </row>
    <row r="4229" spans="1:24" x14ac:dyDescent="0.25">
      <c r="A4229">
        <v>5365</v>
      </c>
      <c r="B4229" t="s">
        <v>9838</v>
      </c>
      <c r="C4229" t="s">
        <v>9839</v>
      </c>
      <c r="D4229" t="s">
        <v>232</v>
      </c>
      <c r="G4229" s="2">
        <v>42005</v>
      </c>
      <c r="H4229" s="2">
        <v>42674</v>
      </c>
      <c r="I4229" t="s">
        <v>226</v>
      </c>
      <c r="J4229" t="s">
        <v>211</v>
      </c>
      <c r="K4229" t="s">
        <v>3812</v>
      </c>
      <c r="L4229" t="s">
        <v>213</v>
      </c>
      <c r="O4229">
        <v>0</v>
      </c>
      <c r="Q4229" s="2"/>
      <c r="S4229">
        <v>0</v>
      </c>
      <c r="T4229" t="s">
        <v>213</v>
      </c>
      <c r="W4229" t="s">
        <v>214</v>
      </c>
      <c r="X4229">
        <v>0</v>
      </c>
    </row>
    <row r="4230" spans="1:24" x14ac:dyDescent="0.25">
      <c r="A4230">
        <v>5366</v>
      </c>
      <c r="B4230" t="s">
        <v>9840</v>
      </c>
      <c r="C4230" t="s">
        <v>9841</v>
      </c>
      <c r="D4230" t="s">
        <v>333</v>
      </c>
      <c r="G4230" s="2">
        <v>42005</v>
      </c>
      <c r="H4230" s="2">
        <v>42674</v>
      </c>
      <c r="I4230" t="s">
        <v>226</v>
      </c>
      <c r="J4230" t="s">
        <v>211</v>
      </c>
      <c r="K4230" t="s">
        <v>3812</v>
      </c>
      <c r="L4230" t="s">
        <v>213</v>
      </c>
      <c r="O4230">
        <v>0</v>
      </c>
      <c r="Q4230" s="2"/>
      <c r="S4230">
        <v>0</v>
      </c>
      <c r="T4230" t="s">
        <v>213</v>
      </c>
      <c r="W4230" t="s">
        <v>214</v>
      </c>
      <c r="X4230">
        <v>0</v>
      </c>
    </row>
    <row r="4231" spans="1:24" x14ac:dyDescent="0.25">
      <c r="A4231">
        <v>5367</v>
      </c>
      <c r="B4231" t="s">
        <v>9842</v>
      </c>
      <c r="C4231" t="s">
        <v>9843</v>
      </c>
      <c r="D4231" t="s">
        <v>338</v>
      </c>
      <c r="G4231" s="2">
        <v>42005</v>
      </c>
      <c r="H4231" s="2">
        <v>42674</v>
      </c>
      <c r="I4231" t="s">
        <v>226</v>
      </c>
      <c r="J4231" t="s">
        <v>211</v>
      </c>
      <c r="K4231" t="s">
        <v>3812</v>
      </c>
      <c r="L4231" t="s">
        <v>213</v>
      </c>
      <c r="O4231">
        <v>0</v>
      </c>
      <c r="Q4231" s="2"/>
      <c r="S4231">
        <v>0</v>
      </c>
      <c r="T4231" t="s">
        <v>213</v>
      </c>
      <c r="W4231" t="s">
        <v>214</v>
      </c>
      <c r="X4231">
        <v>0</v>
      </c>
    </row>
    <row r="4232" spans="1:24" x14ac:dyDescent="0.25">
      <c r="A4232">
        <v>5368</v>
      </c>
      <c r="B4232" t="s">
        <v>9844</v>
      </c>
      <c r="C4232" t="s">
        <v>9845</v>
      </c>
      <c r="D4232" t="s">
        <v>256</v>
      </c>
      <c r="G4232" s="2">
        <v>42005</v>
      </c>
      <c r="H4232" s="2">
        <v>42674</v>
      </c>
      <c r="I4232" t="s">
        <v>226</v>
      </c>
      <c r="J4232" t="s">
        <v>211</v>
      </c>
      <c r="K4232" t="s">
        <v>3812</v>
      </c>
      <c r="L4232" t="s">
        <v>213</v>
      </c>
      <c r="O4232">
        <v>0</v>
      </c>
      <c r="Q4232" s="2"/>
      <c r="S4232">
        <v>0</v>
      </c>
      <c r="T4232" t="s">
        <v>213</v>
      </c>
      <c r="W4232" t="s">
        <v>214</v>
      </c>
      <c r="X4232">
        <v>0</v>
      </c>
    </row>
    <row r="4233" spans="1:24" x14ac:dyDescent="0.25">
      <c r="A4233">
        <v>5369</v>
      </c>
      <c r="B4233" t="s">
        <v>9846</v>
      </c>
      <c r="C4233" t="s">
        <v>9847</v>
      </c>
      <c r="D4233" t="s">
        <v>633</v>
      </c>
      <c r="G4233" s="2">
        <v>42005</v>
      </c>
      <c r="H4233" s="2">
        <v>42674</v>
      </c>
      <c r="I4233" t="s">
        <v>218</v>
      </c>
      <c r="J4233" t="s">
        <v>211</v>
      </c>
      <c r="K4233" t="s">
        <v>3812</v>
      </c>
      <c r="L4233" t="s">
        <v>213</v>
      </c>
      <c r="O4233">
        <v>0</v>
      </c>
      <c r="Q4233" s="2"/>
      <c r="S4233">
        <v>0</v>
      </c>
      <c r="T4233" t="s">
        <v>213</v>
      </c>
      <c r="W4233" t="s">
        <v>214</v>
      </c>
      <c r="X4233">
        <v>0</v>
      </c>
    </row>
    <row r="4234" spans="1:24" x14ac:dyDescent="0.25">
      <c r="A4234">
        <v>5370</v>
      </c>
      <c r="B4234" t="s">
        <v>9848</v>
      </c>
      <c r="C4234" t="s">
        <v>9849</v>
      </c>
      <c r="D4234" t="s">
        <v>1707</v>
      </c>
      <c r="G4234" s="2">
        <v>42005</v>
      </c>
      <c r="H4234" s="2">
        <v>42674</v>
      </c>
      <c r="I4234" t="s">
        <v>218</v>
      </c>
      <c r="J4234" t="s">
        <v>211</v>
      </c>
      <c r="K4234" t="s">
        <v>3812</v>
      </c>
      <c r="L4234" t="s">
        <v>213</v>
      </c>
      <c r="O4234">
        <v>0</v>
      </c>
      <c r="Q4234" s="2"/>
      <c r="S4234">
        <v>0</v>
      </c>
      <c r="T4234" t="s">
        <v>900</v>
      </c>
      <c r="W4234" t="s">
        <v>214</v>
      </c>
      <c r="X4234">
        <v>0</v>
      </c>
    </row>
    <row r="4235" spans="1:24" x14ac:dyDescent="0.25">
      <c r="A4235">
        <v>5371</v>
      </c>
      <c r="B4235" t="s">
        <v>9850</v>
      </c>
      <c r="C4235" t="s">
        <v>9851</v>
      </c>
      <c r="D4235" t="s">
        <v>232</v>
      </c>
      <c r="G4235" s="2">
        <v>42005</v>
      </c>
      <c r="H4235" s="2">
        <v>43343</v>
      </c>
      <c r="I4235" t="s">
        <v>226</v>
      </c>
      <c r="J4235" t="s">
        <v>211</v>
      </c>
      <c r="K4235" t="s">
        <v>3629</v>
      </c>
      <c r="L4235" t="s">
        <v>213</v>
      </c>
      <c r="O4235">
        <v>0</v>
      </c>
      <c r="Q4235" s="2"/>
      <c r="S4235">
        <v>0</v>
      </c>
      <c r="T4235" t="s">
        <v>213</v>
      </c>
      <c r="W4235" t="s">
        <v>214</v>
      </c>
      <c r="X4235">
        <v>0</v>
      </c>
    </row>
    <row r="4236" spans="1:24" x14ac:dyDescent="0.25">
      <c r="A4236">
        <v>5372</v>
      </c>
      <c r="B4236" t="s">
        <v>9852</v>
      </c>
      <c r="C4236" t="s">
        <v>9853</v>
      </c>
      <c r="D4236" t="s">
        <v>333</v>
      </c>
      <c r="G4236" s="2">
        <v>42005</v>
      </c>
      <c r="H4236" s="2"/>
      <c r="I4236" t="s">
        <v>226</v>
      </c>
      <c r="J4236" t="s">
        <v>211</v>
      </c>
      <c r="K4236" t="s">
        <v>3629</v>
      </c>
      <c r="L4236" t="s">
        <v>213</v>
      </c>
      <c r="O4236">
        <v>0</v>
      </c>
      <c r="Q4236" s="2"/>
      <c r="S4236">
        <v>0</v>
      </c>
      <c r="T4236" t="s">
        <v>213</v>
      </c>
      <c r="W4236" t="s">
        <v>214</v>
      </c>
      <c r="X4236">
        <v>0</v>
      </c>
    </row>
    <row r="4237" spans="1:24" x14ac:dyDescent="0.25">
      <c r="A4237">
        <v>5373</v>
      </c>
      <c r="B4237" t="s">
        <v>9854</v>
      </c>
      <c r="C4237" t="s">
        <v>9855</v>
      </c>
      <c r="D4237" t="s">
        <v>338</v>
      </c>
      <c r="G4237" s="2">
        <v>42005</v>
      </c>
      <c r="H4237" s="2"/>
      <c r="I4237" t="s">
        <v>226</v>
      </c>
      <c r="J4237" t="s">
        <v>211</v>
      </c>
      <c r="K4237" t="s">
        <v>3629</v>
      </c>
      <c r="L4237" t="s">
        <v>213</v>
      </c>
      <c r="O4237">
        <v>0</v>
      </c>
      <c r="Q4237" s="2"/>
      <c r="S4237">
        <v>0</v>
      </c>
      <c r="T4237" t="s">
        <v>900</v>
      </c>
      <c r="W4237" t="s">
        <v>214</v>
      </c>
      <c r="X4237">
        <v>0</v>
      </c>
    </row>
    <row r="4238" spans="1:24" x14ac:dyDescent="0.25">
      <c r="A4238">
        <v>5374</v>
      </c>
      <c r="B4238" t="s">
        <v>9856</v>
      </c>
      <c r="C4238" t="s">
        <v>9857</v>
      </c>
      <c r="D4238" t="s">
        <v>256</v>
      </c>
      <c r="G4238" s="2">
        <v>42005</v>
      </c>
      <c r="H4238" s="2"/>
      <c r="I4238" t="s">
        <v>226</v>
      </c>
      <c r="J4238" t="s">
        <v>211</v>
      </c>
      <c r="K4238" t="s">
        <v>3629</v>
      </c>
      <c r="L4238" t="s">
        <v>213</v>
      </c>
      <c r="O4238">
        <v>0</v>
      </c>
      <c r="Q4238" s="2"/>
      <c r="S4238">
        <v>0</v>
      </c>
      <c r="T4238" t="s">
        <v>213</v>
      </c>
      <c r="W4238" t="s">
        <v>214</v>
      </c>
      <c r="X4238">
        <v>0</v>
      </c>
    </row>
    <row r="4239" spans="1:24" x14ac:dyDescent="0.25">
      <c r="A4239">
        <v>5375</v>
      </c>
      <c r="B4239" t="s">
        <v>9858</v>
      </c>
      <c r="C4239" t="s">
        <v>9859</v>
      </c>
      <c r="D4239" t="s">
        <v>633</v>
      </c>
      <c r="G4239" s="2">
        <v>42005</v>
      </c>
      <c r="H4239" s="2"/>
      <c r="I4239" t="s">
        <v>218</v>
      </c>
      <c r="J4239" t="s">
        <v>211</v>
      </c>
      <c r="K4239" t="s">
        <v>3629</v>
      </c>
      <c r="L4239" t="s">
        <v>213</v>
      </c>
      <c r="O4239">
        <v>0</v>
      </c>
      <c r="Q4239" s="2"/>
      <c r="S4239">
        <v>0</v>
      </c>
      <c r="T4239" t="s">
        <v>900</v>
      </c>
      <c r="W4239" t="s">
        <v>214</v>
      </c>
      <c r="X4239">
        <v>0</v>
      </c>
    </row>
    <row r="4240" spans="1:24" x14ac:dyDescent="0.25">
      <c r="A4240">
        <v>5376</v>
      </c>
      <c r="B4240" t="s">
        <v>9860</v>
      </c>
      <c r="C4240" t="s">
        <v>9861</v>
      </c>
      <c r="D4240" t="s">
        <v>1707</v>
      </c>
      <c r="G4240" s="2">
        <v>42005</v>
      </c>
      <c r="H4240" s="2"/>
      <c r="I4240" t="s">
        <v>218</v>
      </c>
      <c r="J4240" t="s">
        <v>211</v>
      </c>
      <c r="K4240" t="s">
        <v>3629</v>
      </c>
      <c r="L4240" t="s">
        <v>213</v>
      </c>
      <c r="O4240">
        <v>0</v>
      </c>
      <c r="Q4240" s="2"/>
      <c r="S4240">
        <v>0</v>
      </c>
      <c r="T4240" t="s">
        <v>900</v>
      </c>
      <c r="W4240" t="s">
        <v>214</v>
      </c>
      <c r="X4240">
        <v>0</v>
      </c>
    </row>
    <row r="4241" spans="1:24" x14ac:dyDescent="0.25">
      <c r="A4241">
        <v>5499</v>
      </c>
      <c r="B4241" t="s">
        <v>9862</v>
      </c>
      <c r="C4241" t="s">
        <v>9863</v>
      </c>
      <c r="D4241" t="s">
        <v>338</v>
      </c>
      <c r="G4241" s="2">
        <v>42005</v>
      </c>
      <c r="H4241" s="2">
        <v>42582</v>
      </c>
      <c r="I4241" t="s">
        <v>226</v>
      </c>
      <c r="J4241" t="s">
        <v>211</v>
      </c>
      <c r="K4241" t="s">
        <v>3772</v>
      </c>
      <c r="L4241" t="s">
        <v>213</v>
      </c>
      <c r="O4241">
        <v>0</v>
      </c>
      <c r="Q4241" s="2"/>
      <c r="S4241">
        <v>0</v>
      </c>
      <c r="T4241" t="s">
        <v>900</v>
      </c>
      <c r="W4241" t="s">
        <v>214</v>
      </c>
      <c r="X4241">
        <v>0</v>
      </c>
    </row>
    <row r="4242" spans="1:24" x14ac:dyDescent="0.25">
      <c r="A4242">
        <v>5500</v>
      </c>
      <c r="B4242" t="s">
        <v>9864</v>
      </c>
      <c r="C4242" t="s">
        <v>9865</v>
      </c>
      <c r="D4242" t="s">
        <v>256</v>
      </c>
      <c r="G4242" s="2">
        <v>42005</v>
      </c>
      <c r="H4242" s="2">
        <v>42582</v>
      </c>
      <c r="I4242" t="s">
        <v>226</v>
      </c>
      <c r="J4242" t="s">
        <v>211</v>
      </c>
      <c r="K4242" t="s">
        <v>3772</v>
      </c>
      <c r="L4242" t="s">
        <v>213</v>
      </c>
      <c r="O4242">
        <v>0</v>
      </c>
      <c r="Q4242" s="2"/>
      <c r="S4242">
        <v>0</v>
      </c>
      <c r="T4242" t="s">
        <v>213</v>
      </c>
      <c r="W4242" t="s">
        <v>214</v>
      </c>
      <c r="X4242">
        <v>0</v>
      </c>
    </row>
    <row r="4243" spans="1:24" x14ac:dyDescent="0.25">
      <c r="A4243">
        <v>5501</v>
      </c>
      <c r="B4243" t="s">
        <v>9866</v>
      </c>
      <c r="C4243" t="s">
        <v>9867</v>
      </c>
      <c r="D4243" t="s">
        <v>633</v>
      </c>
      <c r="G4243" s="2">
        <v>42005</v>
      </c>
      <c r="H4243" s="2">
        <v>42582</v>
      </c>
      <c r="I4243" t="s">
        <v>218</v>
      </c>
      <c r="J4243" t="s">
        <v>211</v>
      </c>
      <c r="K4243" t="s">
        <v>3772</v>
      </c>
      <c r="L4243" t="s">
        <v>213</v>
      </c>
      <c r="O4243">
        <v>0</v>
      </c>
      <c r="Q4243" s="2"/>
      <c r="S4243">
        <v>0</v>
      </c>
      <c r="T4243" t="s">
        <v>213</v>
      </c>
      <c r="W4243" t="s">
        <v>214</v>
      </c>
      <c r="X4243">
        <v>0</v>
      </c>
    </row>
    <row r="4244" spans="1:24" x14ac:dyDescent="0.25">
      <c r="A4244">
        <v>5502</v>
      </c>
      <c r="B4244" t="s">
        <v>9868</v>
      </c>
      <c r="C4244" t="s">
        <v>9869</v>
      </c>
      <c r="D4244" t="s">
        <v>1707</v>
      </c>
      <c r="G4244" s="2">
        <v>42005</v>
      </c>
      <c r="H4244" s="2">
        <v>42582</v>
      </c>
      <c r="I4244" t="s">
        <v>218</v>
      </c>
      <c r="J4244" t="s">
        <v>211</v>
      </c>
      <c r="K4244" t="s">
        <v>3772</v>
      </c>
      <c r="L4244" t="s">
        <v>213</v>
      </c>
      <c r="O4244">
        <v>0</v>
      </c>
      <c r="Q4244" s="2"/>
      <c r="S4244">
        <v>0</v>
      </c>
      <c r="T4244" t="s">
        <v>900</v>
      </c>
      <c r="W4244" t="s">
        <v>214</v>
      </c>
      <c r="X4244">
        <v>0</v>
      </c>
    </row>
    <row r="4245" spans="1:24" x14ac:dyDescent="0.25">
      <c r="A4245">
        <v>5503</v>
      </c>
      <c r="B4245" t="s">
        <v>9870</v>
      </c>
      <c r="C4245" t="s">
        <v>9871</v>
      </c>
      <c r="D4245" t="s">
        <v>232</v>
      </c>
      <c r="G4245" s="2">
        <v>42005</v>
      </c>
      <c r="H4245" s="2">
        <v>43039</v>
      </c>
      <c r="I4245" t="s">
        <v>226</v>
      </c>
      <c r="J4245" t="s">
        <v>211</v>
      </c>
      <c r="K4245" t="s">
        <v>3778</v>
      </c>
      <c r="L4245" t="s">
        <v>213</v>
      </c>
      <c r="O4245">
        <v>0</v>
      </c>
      <c r="Q4245" s="2"/>
      <c r="S4245">
        <v>0</v>
      </c>
      <c r="T4245" t="s">
        <v>213</v>
      </c>
      <c r="W4245" t="s">
        <v>214</v>
      </c>
      <c r="X4245">
        <v>0</v>
      </c>
    </row>
    <row r="4246" spans="1:24" x14ac:dyDescent="0.25">
      <c r="A4246">
        <v>5504</v>
      </c>
      <c r="B4246" t="s">
        <v>9872</v>
      </c>
      <c r="C4246" t="s">
        <v>9873</v>
      </c>
      <c r="D4246" t="s">
        <v>333</v>
      </c>
      <c r="G4246" s="2">
        <v>42005</v>
      </c>
      <c r="H4246" s="2">
        <v>43039</v>
      </c>
      <c r="I4246" t="s">
        <v>226</v>
      </c>
      <c r="J4246" t="s">
        <v>211</v>
      </c>
      <c r="K4246" t="s">
        <v>3778</v>
      </c>
      <c r="L4246" t="s">
        <v>213</v>
      </c>
      <c r="O4246">
        <v>0</v>
      </c>
      <c r="Q4246" s="2"/>
      <c r="S4246">
        <v>0</v>
      </c>
      <c r="T4246" t="s">
        <v>213</v>
      </c>
      <c r="W4246" t="s">
        <v>214</v>
      </c>
      <c r="X4246">
        <v>0</v>
      </c>
    </row>
    <row r="4247" spans="1:24" x14ac:dyDescent="0.25">
      <c r="A4247">
        <v>5505</v>
      </c>
      <c r="B4247" t="s">
        <v>9874</v>
      </c>
      <c r="C4247" t="s">
        <v>9875</v>
      </c>
      <c r="D4247" t="s">
        <v>338</v>
      </c>
      <c r="G4247" s="2">
        <v>42005</v>
      </c>
      <c r="H4247" s="2">
        <v>43039</v>
      </c>
      <c r="I4247" t="s">
        <v>226</v>
      </c>
      <c r="J4247" t="s">
        <v>211</v>
      </c>
      <c r="K4247" t="s">
        <v>3778</v>
      </c>
      <c r="L4247" t="s">
        <v>213</v>
      </c>
      <c r="O4247">
        <v>0</v>
      </c>
      <c r="Q4247" s="2"/>
      <c r="S4247">
        <v>0</v>
      </c>
      <c r="T4247" t="s">
        <v>900</v>
      </c>
      <c r="W4247" t="s">
        <v>214</v>
      </c>
      <c r="X4247">
        <v>0</v>
      </c>
    </row>
    <row r="4248" spans="1:24" x14ac:dyDescent="0.25">
      <c r="A4248">
        <v>5506</v>
      </c>
      <c r="B4248" t="s">
        <v>9876</v>
      </c>
      <c r="C4248" t="s">
        <v>9877</v>
      </c>
      <c r="D4248" t="s">
        <v>256</v>
      </c>
      <c r="G4248" s="2">
        <v>42005</v>
      </c>
      <c r="H4248" s="2">
        <v>43039</v>
      </c>
      <c r="I4248" t="s">
        <v>226</v>
      </c>
      <c r="J4248" t="s">
        <v>211</v>
      </c>
      <c r="K4248" t="s">
        <v>3778</v>
      </c>
      <c r="L4248" t="s">
        <v>213</v>
      </c>
      <c r="O4248">
        <v>0</v>
      </c>
      <c r="Q4248" s="2"/>
      <c r="S4248">
        <v>0</v>
      </c>
      <c r="T4248" t="s">
        <v>213</v>
      </c>
      <c r="W4248" t="s">
        <v>214</v>
      </c>
      <c r="X4248">
        <v>0</v>
      </c>
    </row>
    <row r="4249" spans="1:24" x14ac:dyDescent="0.25">
      <c r="A4249">
        <v>5507</v>
      </c>
      <c r="B4249" t="s">
        <v>9878</v>
      </c>
      <c r="C4249" t="s">
        <v>9879</v>
      </c>
      <c r="D4249" t="s">
        <v>633</v>
      </c>
      <c r="G4249" s="2">
        <v>42005</v>
      </c>
      <c r="H4249" s="2">
        <v>43039</v>
      </c>
      <c r="I4249" t="s">
        <v>218</v>
      </c>
      <c r="J4249" t="s">
        <v>211</v>
      </c>
      <c r="K4249" t="s">
        <v>3778</v>
      </c>
      <c r="L4249" t="s">
        <v>213</v>
      </c>
      <c r="O4249">
        <v>0</v>
      </c>
      <c r="Q4249" s="2"/>
      <c r="S4249">
        <v>0</v>
      </c>
      <c r="T4249" t="s">
        <v>213</v>
      </c>
      <c r="W4249" t="s">
        <v>214</v>
      </c>
      <c r="X4249">
        <v>0</v>
      </c>
    </row>
    <row r="4250" spans="1:24" x14ac:dyDescent="0.25">
      <c r="A4250">
        <v>5508</v>
      </c>
      <c r="B4250" t="s">
        <v>9880</v>
      </c>
      <c r="C4250" t="s">
        <v>9881</v>
      </c>
      <c r="D4250" t="s">
        <v>1707</v>
      </c>
      <c r="G4250" s="2">
        <v>42005</v>
      </c>
      <c r="H4250" s="2">
        <v>43039</v>
      </c>
      <c r="I4250" t="s">
        <v>218</v>
      </c>
      <c r="J4250" t="s">
        <v>211</v>
      </c>
      <c r="K4250" t="s">
        <v>3778</v>
      </c>
      <c r="L4250" t="s">
        <v>213</v>
      </c>
      <c r="O4250">
        <v>0</v>
      </c>
      <c r="Q4250" s="2"/>
      <c r="S4250">
        <v>0</v>
      </c>
      <c r="T4250" t="s">
        <v>900</v>
      </c>
      <c r="W4250" t="s">
        <v>214</v>
      </c>
      <c r="X4250">
        <v>0</v>
      </c>
    </row>
    <row r="4251" spans="1:24" x14ac:dyDescent="0.25">
      <c r="A4251">
        <v>5509</v>
      </c>
      <c r="B4251" t="s">
        <v>9882</v>
      </c>
      <c r="C4251" t="s">
        <v>9883</v>
      </c>
      <c r="D4251" t="s">
        <v>232</v>
      </c>
      <c r="G4251" s="2">
        <v>42005</v>
      </c>
      <c r="H4251" s="2"/>
      <c r="I4251" t="s">
        <v>226</v>
      </c>
      <c r="J4251" t="s">
        <v>211</v>
      </c>
      <c r="K4251" t="s">
        <v>3790</v>
      </c>
      <c r="L4251" t="s">
        <v>213</v>
      </c>
      <c r="O4251">
        <v>0</v>
      </c>
      <c r="Q4251" s="2"/>
      <c r="S4251">
        <v>0</v>
      </c>
      <c r="T4251" t="s">
        <v>900</v>
      </c>
      <c r="W4251" t="s">
        <v>214</v>
      </c>
      <c r="X4251">
        <v>0</v>
      </c>
    </row>
    <row r="4252" spans="1:24" x14ac:dyDescent="0.25">
      <c r="A4252">
        <v>5510</v>
      </c>
      <c r="B4252" t="s">
        <v>9884</v>
      </c>
      <c r="C4252" t="s">
        <v>9885</v>
      </c>
      <c r="D4252" t="s">
        <v>333</v>
      </c>
      <c r="G4252" s="2">
        <v>42005</v>
      </c>
      <c r="H4252" s="2"/>
      <c r="I4252" t="s">
        <v>226</v>
      </c>
      <c r="J4252" t="s">
        <v>211</v>
      </c>
      <c r="K4252" t="s">
        <v>3790</v>
      </c>
      <c r="L4252" t="s">
        <v>213</v>
      </c>
      <c r="O4252">
        <v>0</v>
      </c>
      <c r="Q4252" s="2"/>
      <c r="S4252">
        <v>0</v>
      </c>
      <c r="T4252" t="s">
        <v>213</v>
      </c>
      <c r="W4252" t="s">
        <v>214</v>
      </c>
      <c r="X4252">
        <v>0</v>
      </c>
    </row>
    <row r="4253" spans="1:24" x14ac:dyDescent="0.25">
      <c r="A4253">
        <v>5511</v>
      </c>
      <c r="B4253" t="s">
        <v>9886</v>
      </c>
      <c r="C4253" t="s">
        <v>9887</v>
      </c>
      <c r="D4253" t="s">
        <v>338</v>
      </c>
      <c r="G4253" s="2">
        <v>42005</v>
      </c>
      <c r="H4253" s="2"/>
      <c r="I4253" t="s">
        <v>226</v>
      </c>
      <c r="J4253" t="s">
        <v>211</v>
      </c>
      <c r="K4253" t="s">
        <v>3790</v>
      </c>
      <c r="L4253" t="s">
        <v>213</v>
      </c>
      <c r="O4253">
        <v>0</v>
      </c>
      <c r="Q4253" s="2"/>
      <c r="S4253">
        <v>0</v>
      </c>
      <c r="T4253" t="s">
        <v>900</v>
      </c>
      <c r="W4253" t="s">
        <v>214</v>
      </c>
      <c r="X4253">
        <v>0</v>
      </c>
    </row>
    <row r="4254" spans="1:24" x14ac:dyDescent="0.25">
      <c r="A4254">
        <v>5512</v>
      </c>
      <c r="B4254" t="s">
        <v>9888</v>
      </c>
      <c r="C4254" t="s">
        <v>9889</v>
      </c>
      <c r="D4254" t="s">
        <v>256</v>
      </c>
      <c r="G4254" s="2">
        <v>42005</v>
      </c>
      <c r="H4254" s="2"/>
      <c r="I4254" t="s">
        <v>226</v>
      </c>
      <c r="J4254" t="s">
        <v>211</v>
      </c>
      <c r="K4254" t="s">
        <v>3790</v>
      </c>
      <c r="L4254" t="s">
        <v>213</v>
      </c>
      <c r="O4254">
        <v>0</v>
      </c>
      <c r="Q4254" s="2"/>
      <c r="S4254">
        <v>0</v>
      </c>
      <c r="T4254" t="s">
        <v>213</v>
      </c>
      <c r="W4254" t="s">
        <v>214</v>
      </c>
      <c r="X4254">
        <v>0</v>
      </c>
    </row>
    <row r="4255" spans="1:24" x14ac:dyDescent="0.25">
      <c r="A4255">
        <v>5513</v>
      </c>
      <c r="B4255" t="s">
        <v>9890</v>
      </c>
      <c r="C4255" t="s">
        <v>9891</v>
      </c>
      <c r="D4255" t="s">
        <v>633</v>
      </c>
      <c r="G4255" s="2">
        <v>42005</v>
      </c>
      <c r="H4255" s="2"/>
      <c r="I4255" t="s">
        <v>218</v>
      </c>
      <c r="J4255" t="s">
        <v>211</v>
      </c>
      <c r="K4255" t="s">
        <v>3790</v>
      </c>
      <c r="L4255" t="s">
        <v>213</v>
      </c>
      <c r="O4255">
        <v>0</v>
      </c>
      <c r="Q4255" s="2"/>
      <c r="S4255">
        <v>0</v>
      </c>
      <c r="T4255" t="s">
        <v>900</v>
      </c>
      <c r="W4255" t="s">
        <v>214</v>
      </c>
      <c r="X4255">
        <v>0</v>
      </c>
    </row>
    <row r="4256" spans="1:24" x14ac:dyDescent="0.25">
      <c r="A4256">
        <v>5514</v>
      </c>
      <c r="B4256" t="s">
        <v>9892</v>
      </c>
      <c r="C4256" t="s">
        <v>9893</v>
      </c>
      <c r="D4256" t="s">
        <v>1707</v>
      </c>
      <c r="G4256" s="2">
        <v>42005</v>
      </c>
      <c r="H4256" s="2"/>
      <c r="I4256" t="s">
        <v>218</v>
      </c>
      <c r="J4256" t="s">
        <v>211</v>
      </c>
      <c r="K4256" t="s">
        <v>3790</v>
      </c>
      <c r="L4256" t="s">
        <v>213</v>
      </c>
      <c r="O4256">
        <v>0</v>
      </c>
      <c r="Q4256" s="2"/>
      <c r="S4256">
        <v>0</v>
      </c>
      <c r="T4256" t="s">
        <v>900</v>
      </c>
      <c r="W4256" t="s">
        <v>214</v>
      </c>
      <c r="X4256">
        <v>0</v>
      </c>
    </row>
    <row r="4257" spans="1:24" x14ac:dyDescent="0.25">
      <c r="A4257">
        <v>5515</v>
      </c>
      <c r="B4257" t="s">
        <v>9894</v>
      </c>
      <c r="C4257" t="s">
        <v>9895</v>
      </c>
      <c r="D4257" t="s">
        <v>232</v>
      </c>
      <c r="G4257" s="2">
        <v>42005</v>
      </c>
      <c r="H4257" s="2">
        <v>43190</v>
      </c>
      <c r="I4257" t="s">
        <v>226</v>
      </c>
      <c r="J4257" t="s">
        <v>211</v>
      </c>
      <c r="K4257" t="s">
        <v>3799</v>
      </c>
      <c r="L4257" t="s">
        <v>213</v>
      </c>
      <c r="O4257">
        <v>0</v>
      </c>
      <c r="Q4257" s="2"/>
      <c r="S4257">
        <v>0</v>
      </c>
      <c r="T4257" t="s">
        <v>213</v>
      </c>
      <c r="W4257" t="s">
        <v>214</v>
      </c>
      <c r="X4257">
        <v>0</v>
      </c>
    </row>
    <row r="4258" spans="1:24" x14ac:dyDescent="0.25">
      <c r="A4258">
        <v>5516</v>
      </c>
      <c r="B4258" t="s">
        <v>9896</v>
      </c>
      <c r="C4258" t="s">
        <v>9897</v>
      </c>
      <c r="D4258" t="s">
        <v>333</v>
      </c>
      <c r="G4258" s="2">
        <v>42005</v>
      </c>
      <c r="H4258" s="2">
        <v>45777</v>
      </c>
      <c r="I4258" t="s">
        <v>226</v>
      </c>
      <c r="J4258" t="s">
        <v>211</v>
      </c>
      <c r="K4258" t="s">
        <v>3799</v>
      </c>
      <c r="L4258" t="s">
        <v>213</v>
      </c>
      <c r="O4258">
        <v>0</v>
      </c>
      <c r="Q4258" s="2"/>
      <c r="S4258">
        <v>0</v>
      </c>
      <c r="T4258" t="s">
        <v>213</v>
      </c>
      <c r="W4258" t="s">
        <v>214</v>
      </c>
      <c r="X4258">
        <v>0</v>
      </c>
    </row>
    <row r="4259" spans="1:24" x14ac:dyDescent="0.25">
      <c r="A4259">
        <v>5517</v>
      </c>
      <c r="B4259" t="s">
        <v>9898</v>
      </c>
      <c r="C4259" t="s">
        <v>9899</v>
      </c>
      <c r="D4259" t="s">
        <v>338</v>
      </c>
      <c r="G4259" s="2">
        <v>42005</v>
      </c>
      <c r="H4259" s="2">
        <v>45777</v>
      </c>
      <c r="I4259" t="s">
        <v>226</v>
      </c>
      <c r="J4259" t="s">
        <v>211</v>
      </c>
      <c r="K4259" t="s">
        <v>3799</v>
      </c>
      <c r="L4259" t="s">
        <v>213</v>
      </c>
      <c r="O4259">
        <v>0</v>
      </c>
      <c r="Q4259" s="2"/>
      <c r="S4259">
        <v>0</v>
      </c>
      <c r="T4259" t="s">
        <v>900</v>
      </c>
      <c r="W4259" t="s">
        <v>214</v>
      </c>
      <c r="X4259">
        <v>0</v>
      </c>
    </row>
    <row r="4260" spans="1:24" x14ac:dyDescent="0.25">
      <c r="A4260">
        <v>5518</v>
      </c>
      <c r="B4260" t="s">
        <v>9900</v>
      </c>
      <c r="C4260" t="s">
        <v>9901</v>
      </c>
      <c r="D4260" t="s">
        <v>256</v>
      </c>
      <c r="G4260" s="2">
        <v>42005</v>
      </c>
      <c r="H4260" s="2">
        <v>45777</v>
      </c>
      <c r="I4260" t="s">
        <v>226</v>
      </c>
      <c r="J4260" t="s">
        <v>211</v>
      </c>
      <c r="K4260" t="s">
        <v>3799</v>
      </c>
      <c r="L4260" t="s">
        <v>213</v>
      </c>
      <c r="O4260">
        <v>0</v>
      </c>
      <c r="Q4260" s="2"/>
      <c r="S4260">
        <v>0</v>
      </c>
      <c r="T4260" t="s">
        <v>213</v>
      </c>
      <c r="W4260" t="s">
        <v>214</v>
      </c>
      <c r="X4260">
        <v>0</v>
      </c>
    </row>
    <row r="4261" spans="1:24" x14ac:dyDescent="0.25">
      <c r="A4261">
        <v>5519</v>
      </c>
      <c r="B4261" t="s">
        <v>9902</v>
      </c>
      <c r="C4261" t="s">
        <v>9903</v>
      </c>
      <c r="D4261" t="s">
        <v>633</v>
      </c>
      <c r="G4261" s="2">
        <v>42005</v>
      </c>
      <c r="H4261" s="2">
        <v>45777</v>
      </c>
      <c r="I4261" t="s">
        <v>218</v>
      </c>
      <c r="J4261" t="s">
        <v>211</v>
      </c>
      <c r="K4261" t="s">
        <v>3799</v>
      </c>
      <c r="L4261" t="s">
        <v>213</v>
      </c>
      <c r="O4261">
        <v>0</v>
      </c>
      <c r="Q4261" s="2"/>
      <c r="S4261">
        <v>0</v>
      </c>
      <c r="T4261" t="s">
        <v>900</v>
      </c>
      <c r="W4261" t="s">
        <v>214</v>
      </c>
      <c r="X4261">
        <v>0</v>
      </c>
    </row>
    <row r="4262" spans="1:24" x14ac:dyDescent="0.25">
      <c r="A4262">
        <v>5520</v>
      </c>
      <c r="B4262" t="s">
        <v>9904</v>
      </c>
      <c r="C4262" t="s">
        <v>9905</v>
      </c>
      <c r="D4262" t="s">
        <v>1707</v>
      </c>
      <c r="G4262" s="2">
        <v>42005</v>
      </c>
      <c r="H4262" s="2">
        <v>45777</v>
      </c>
      <c r="I4262" t="s">
        <v>218</v>
      </c>
      <c r="J4262" t="s">
        <v>211</v>
      </c>
      <c r="K4262" t="s">
        <v>3799</v>
      </c>
      <c r="L4262" t="s">
        <v>213</v>
      </c>
      <c r="O4262">
        <v>0</v>
      </c>
      <c r="Q4262" s="2"/>
      <c r="S4262">
        <v>0</v>
      </c>
      <c r="T4262" t="s">
        <v>900</v>
      </c>
      <c r="W4262" t="s">
        <v>214</v>
      </c>
      <c r="X4262">
        <v>0</v>
      </c>
    </row>
    <row r="4263" spans="1:24" x14ac:dyDescent="0.25">
      <c r="A4263">
        <v>5521</v>
      </c>
      <c r="B4263" t="s">
        <v>9906</v>
      </c>
      <c r="C4263" t="s">
        <v>9907</v>
      </c>
      <c r="D4263" t="s">
        <v>232</v>
      </c>
      <c r="G4263" s="2">
        <v>42005</v>
      </c>
      <c r="H4263" s="2"/>
      <c r="I4263" t="s">
        <v>226</v>
      </c>
      <c r="J4263" t="s">
        <v>211</v>
      </c>
      <c r="K4263" t="s">
        <v>3805</v>
      </c>
      <c r="L4263" t="s">
        <v>213</v>
      </c>
      <c r="O4263">
        <v>0</v>
      </c>
      <c r="Q4263" s="2"/>
      <c r="S4263">
        <v>0</v>
      </c>
      <c r="T4263" t="s">
        <v>213</v>
      </c>
      <c r="W4263" t="s">
        <v>214</v>
      </c>
      <c r="X4263">
        <v>0</v>
      </c>
    </row>
    <row r="4264" spans="1:24" x14ac:dyDescent="0.25">
      <c r="A4264">
        <v>5522</v>
      </c>
      <c r="B4264" t="s">
        <v>9908</v>
      </c>
      <c r="C4264" t="s">
        <v>9909</v>
      </c>
      <c r="D4264" t="s">
        <v>333</v>
      </c>
      <c r="G4264" s="2">
        <v>42005</v>
      </c>
      <c r="H4264" s="2"/>
      <c r="I4264" t="s">
        <v>226</v>
      </c>
      <c r="J4264" t="s">
        <v>211</v>
      </c>
      <c r="K4264" t="s">
        <v>3805</v>
      </c>
      <c r="L4264" t="s">
        <v>213</v>
      </c>
      <c r="O4264">
        <v>0</v>
      </c>
      <c r="Q4264" s="2"/>
      <c r="S4264">
        <v>0</v>
      </c>
      <c r="T4264" t="s">
        <v>213</v>
      </c>
      <c r="W4264" t="s">
        <v>214</v>
      </c>
      <c r="X4264">
        <v>0</v>
      </c>
    </row>
    <row r="4265" spans="1:24" x14ac:dyDescent="0.25">
      <c r="A4265">
        <v>5523</v>
      </c>
      <c r="B4265" t="s">
        <v>9910</v>
      </c>
      <c r="C4265" t="s">
        <v>9911</v>
      </c>
      <c r="D4265" t="s">
        <v>338</v>
      </c>
      <c r="G4265" s="2">
        <v>42005</v>
      </c>
      <c r="H4265" s="2"/>
      <c r="I4265" t="s">
        <v>226</v>
      </c>
      <c r="J4265" t="s">
        <v>211</v>
      </c>
      <c r="K4265" t="s">
        <v>3805</v>
      </c>
      <c r="L4265" t="s">
        <v>213</v>
      </c>
      <c r="O4265">
        <v>0</v>
      </c>
      <c r="Q4265" s="2"/>
      <c r="S4265">
        <v>0</v>
      </c>
      <c r="T4265" t="s">
        <v>900</v>
      </c>
      <c r="W4265" t="s">
        <v>214</v>
      </c>
      <c r="X4265">
        <v>0</v>
      </c>
    </row>
    <row r="4266" spans="1:24" x14ac:dyDescent="0.25">
      <c r="A4266">
        <v>5524</v>
      </c>
      <c r="B4266" t="s">
        <v>9912</v>
      </c>
      <c r="C4266" t="s">
        <v>9913</v>
      </c>
      <c r="D4266" t="s">
        <v>256</v>
      </c>
      <c r="G4266" s="2">
        <v>42005</v>
      </c>
      <c r="H4266" s="2"/>
      <c r="I4266" t="s">
        <v>226</v>
      </c>
      <c r="J4266" t="s">
        <v>211</v>
      </c>
      <c r="K4266" t="s">
        <v>3805</v>
      </c>
      <c r="L4266" t="s">
        <v>213</v>
      </c>
      <c r="O4266">
        <v>0</v>
      </c>
      <c r="Q4266" s="2"/>
      <c r="S4266">
        <v>0</v>
      </c>
      <c r="T4266" t="s">
        <v>213</v>
      </c>
      <c r="W4266" t="s">
        <v>214</v>
      </c>
      <c r="X4266">
        <v>0</v>
      </c>
    </row>
    <row r="4267" spans="1:24" x14ac:dyDescent="0.25">
      <c r="A4267">
        <v>5525</v>
      </c>
      <c r="B4267" t="s">
        <v>9914</v>
      </c>
      <c r="C4267" t="s">
        <v>9915</v>
      </c>
      <c r="D4267" t="s">
        <v>633</v>
      </c>
      <c r="G4267" s="2">
        <v>42005</v>
      </c>
      <c r="H4267" s="2"/>
      <c r="I4267" t="s">
        <v>218</v>
      </c>
      <c r="J4267" t="s">
        <v>211</v>
      </c>
      <c r="K4267" t="s">
        <v>3805</v>
      </c>
      <c r="L4267" t="s">
        <v>213</v>
      </c>
      <c r="O4267">
        <v>0</v>
      </c>
      <c r="Q4267" s="2"/>
      <c r="S4267">
        <v>0</v>
      </c>
      <c r="T4267" t="s">
        <v>900</v>
      </c>
      <c r="W4267" t="s">
        <v>214</v>
      </c>
      <c r="X4267">
        <v>0</v>
      </c>
    </row>
    <row r="4268" spans="1:24" x14ac:dyDescent="0.25">
      <c r="A4268">
        <v>5526</v>
      </c>
      <c r="B4268" t="s">
        <v>9916</v>
      </c>
      <c r="C4268" t="s">
        <v>9917</v>
      </c>
      <c r="D4268" t="s">
        <v>1707</v>
      </c>
      <c r="G4268" s="2">
        <v>42005</v>
      </c>
      <c r="H4268" s="2"/>
      <c r="I4268" t="s">
        <v>218</v>
      </c>
      <c r="J4268" t="s">
        <v>211</v>
      </c>
      <c r="K4268" t="s">
        <v>3805</v>
      </c>
      <c r="L4268" t="s">
        <v>213</v>
      </c>
      <c r="O4268">
        <v>0</v>
      </c>
      <c r="Q4268" s="2"/>
      <c r="S4268">
        <v>0</v>
      </c>
      <c r="T4268" t="s">
        <v>900</v>
      </c>
      <c r="W4268" t="s">
        <v>214</v>
      </c>
      <c r="X4268">
        <v>0</v>
      </c>
    </row>
    <row r="4269" spans="1:24" x14ac:dyDescent="0.25">
      <c r="A4269">
        <v>5527</v>
      </c>
      <c r="B4269" t="s">
        <v>9918</v>
      </c>
      <c r="C4269" t="s">
        <v>9919</v>
      </c>
      <c r="D4269" t="s">
        <v>232</v>
      </c>
      <c r="G4269" s="2">
        <v>42005</v>
      </c>
      <c r="H4269" s="2">
        <v>43190</v>
      </c>
      <c r="I4269" t="s">
        <v>226</v>
      </c>
      <c r="J4269" t="s">
        <v>211</v>
      </c>
      <c r="K4269" t="s">
        <v>3247</v>
      </c>
      <c r="L4269" t="s">
        <v>213</v>
      </c>
      <c r="O4269">
        <v>0</v>
      </c>
      <c r="Q4269" s="2"/>
      <c r="S4269">
        <v>0</v>
      </c>
      <c r="T4269" t="s">
        <v>900</v>
      </c>
      <c r="W4269" t="s">
        <v>214</v>
      </c>
      <c r="X4269">
        <v>0</v>
      </c>
    </row>
    <row r="4270" spans="1:24" x14ac:dyDescent="0.25">
      <c r="A4270">
        <v>5528</v>
      </c>
      <c r="B4270" t="s">
        <v>9920</v>
      </c>
      <c r="C4270" t="s">
        <v>9921</v>
      </c>
      <c r="D4270" t="s">
        <v>333</v>
      </c>
      <c r="G4270" s="2">
        <v>42005</v>
      </c>
      <c r="H4270" s="2">
        <v>43190</v>
      </c>
      <c r="I4270" t="s">
        <v>226</v>
      </c>
      <c r="J4270" t="s">
        <v>211</v>
      </c>
      <c r="K4270" t="s">
        <v>3247</v>
      </c>
      <c r="L4270" t="s">
        <v>213</v>
      </c>
      <c r="O4270">
        <v>0</v>
      </c>
      <c r="Q4270" s="2"/>
      <c r="S4270">
        <v>0</v>
      </c>
      <c r="T4270" t="s">
        <v>900</v>
      </c>
      <c r="W4270" t="s">
        <v>214</v>
      </c>
      <c r="X4270">
        <v>0</v>
      </c>
    </row>
    <row r="4271" spans="1:24" x14ac:dyDescent="0.25">
      <c r="A4271">
        <v>5529</v>
      </c>
      <c r="B4271" t="s">
        <v>9922</v>
      </c>
      <c r="C4271" t="s">
        <v>9923</v>
      </c>
      <c r="D4271" t="s">
        <v>338</v>
      </c>
      <c r="G4271" s="2">
        <v>42005</v>
      </c>
      <c r="H4271" s="2">
        <v>43190</v>
      </c>
      <c r="I4271" t="s">
        <v>226</v>
      </c>
      <c r="J4271" t="s">
        <v>211</v>
      </c>
      <c r="K4271" t="s">
        <v>3247</v>
      </c>
      <c r="L4271" t="s">
        <v>213</v>
      </c>
      <c r="O4271">
        <v>0</v>
      </c>
      <c r="Q4271" s="2"/>
      <c r="S4271">
        <v>0</v>
      </c>
      <c r="T4271" t="s">
        <v>900</v>
      </c>
      <c r="W4271" t="s">
        <v>214</v>
      </c>
      <c r="X4271">
        <v>0</v>
      </c>
    </row>
    <row r="4272" spans="1:24" x14ac:dyDescent="0.25">
      <c r="A4272">
        <v>5530</v>
      </c>
      <c r="B4272" t="s">
        <v>9924</v>
      </c>
      <c r="C4272" t="s">
        <v>9925</v>
      </c>
      <c r="D4272" t="s">
        <v>256</v>
      </c>
      <c r="G4272" s="2">
        <v>42005</v>
      </c>
      <c r="H4272" s="2">
        <v>43190</v>
      </c>
      <c r="I4272" t="s">
        <v>226</v>
      </c>
      <c r="J4272" t="s">
        <v>211</v>
      </c>
      <c r="K4272" t="s">
        <v>3247</v>
      </c>
      <c r="L4272" t="s">
        <v>213</v>
      </c>
      <c r="O4272">
        <v>0</v>
      </c>
      <c r="Q4272" s="2"/>
      <c r="S4272">
        <v>0</v>
      </c>
      <c r="T4272" t="s">
        <v>213</v>
      </c>
      <c r="W4272" t="s">
        <v>214</v>
      </c>
      <c r="X4272">
        <v>0</v>
      </c>
    </row>
    <row r="4273" spans="1:24" x14ac:dyDescent="0.25">
      <c r="A4273">
        <v>5531</v>
      </c>
      <c r="B4273" t="s">
        <v>9926</v>
      </c>
      <c r="C4273" t="s">
        <v>9927</v>
      </c>
      <c r="D4273" t="s">
        <v>633</v>
      </c>
      <c r="G4273" s="2">
        <v>42005</v>
      </c>
      <c r="H4273" s="2">
        <v>43190</v>
      </c>
      <c r="I4273" t="s">
        <v>218</v>
      </c>
      <c r="J4273" t="s">
        <v>211</v>
      </c>
      <c r="K4273" t="s">
        <v>3247</v>
      </c>
      <c r="L4273" t="s">
        <v>213</v>
      </c>
      <c r="O4273">
        <v>0</v>
      </c>
      <c r="Q4273" s="2"/>
      <c r="S4273">
        <v>0</v>
      </c>
      <c r="T4273" t="s">
        <v>213</v>
      </c>
      <c r="W4273" t="s">
        <v>214</v>
      </c>
      <c r="X4273">
        <v>0</v>
      </c>
    </row>
    <row r="4274" spans="1:24" x14ac:dyDescent="0.25">
      <c r="A4274">
        <v>5532</v>
      </c>
      <c r="B4274" t="s">
        <v>9928</v>
      </c>
      <c r="C4274" t="s">
        <v>9929</v>
      </c>
      <c r="D4274" t="s">
        <v>1707</v>
      </c>
      <c r="G4274" s="2">
        <v>42005</v>
      </c>
      <c r="H4274" s="2">
        <v>43190</v>
      </c>
      <c r="I4274" t="s">
        <v>218</v>
      </c>
      <c r="J4274" t="s">
        <v>211</v>
      </c>
      <c r="K4274" t="s">
        <v>3247</v>
      </c>
      <c r="L4274" t="s">
        <v>213</v>
      </c>
      <c r="O4274">
        <v>0</v>
      </c>
      <c r="Q4274" s="2"/>
      <c r="S4274">
        <v>0</v>
      </c>
      <c r="T4274" t="s">
        <v>900</v>
      </c>
      <c r="W4274" t="s">
        <v>214</v>
      </c>
      <c r="X4274">
        <v>0</v>
      </c>
    </row>
    <row r="4275" spans="1:24" x14ac:dyDescent="0.25">
      <c r="A4275">
        <v>5648</v>
      </c>
      <c r="B4275" t="s">
        <v>9930</v>
      </c>
      <c r="C4275" t="s">
        <v>9931</v>
      </c>
      <c r="D4275" t="s">
        <v>245</v>
      </c>
      <c r="G4275" s="2">
        <v>42461</v>
      </c>
      <c r="H4275" s="2">
        <v>42704</v>
      </c>
      <c r="I4275" t="s">
        <v>226</v>
      </c>
      <c r="J4275" t="s">
        <v>211</v>
      </c>
      <c r="K4275" t="s">
        <v>9932</v>
      </c>
      <c r="L4275" t="s">
        <v>213</v>
      </c>
      <c r="O4275">
        <v>5625</v>
      </c>
      <c r="Q4275" s="2"/>
      <c r="S4275">
        <v>0</v>
      </c>
      <c r="T4275" t="s">
        <v>213</v>
      </c>
      <c r="W4275" t="s">
        <v>455</v>
      </c>
      <c r="X4275">
        <v>0</v>
      </c>
    </row>
    <row r="4276" spans="1:24" x14ac:dyDescent="0.25">
      <c r="A4276">
        <v>5649</v>
      </c>
      <c r="B4276" t="s">
        <v>9933</v>
      </c>
      <c r="C4276" t="s">
        <v>9934</v>
      </c>
      <c r="D4276" t="s">
        <v>256</v>
      </c>
      <c r="G4276" s="2">
        <v>42461</v>
      </c>
      <c r="H4276" s="2">
        <v>42704</v>
      </c>
      <c r="I4276" t="s">
        <v>226</v>
      </c>
      <c r="J4276" t="s">
        <v>211</v>
      </c>
      <c r="K4276" t="s">
        <v>9932</v>
      </c>
      <c r="L4276" t="s">
        <v>213</v>
      </c>
      <c r="O4276">
        <v>0</v>
      </c>
      <c r="Q4276" s="2"/>
      <c r="S4276">
        <v>0</v>
      </c>
      <c r="T4276" t="s">
        <v>213</v>
      </c>
      <c r="W4276" t="s">
        <v>455</v>
      </c>
      <c r="X4276">
        <v>0</v>
      </c>
    </row>
    <row r="4277" spans="1:24" x14ac:dyDescent="0.25">
      <c r="A4277">
        <v>5650</v>
      </c>
      <c r="B4277" t="s">
        <v>9935</v>
      </c>
      <c r="C4277" t="s">
        <v>9936</v>
      </c>
      <c r="D4277" t="s">
        <v>251</v>
      </c>
      <c r="G4277" s="2">
        <v>42461</v>
      </c>
      <c r="H4277" s="2">
        <v>42704</v>
      </c>
      <c r="I4277" t="s">
        <v>226</v>
      </c>
      <c r="J4277" t="s">
        <v>211</v>
      </c>
      <c r="K4277" t="s">
        <v>9932</v>
      </c>
      <c r="L4277" t="s">
        <v>213</v>
      </c>
      <c r="O4277">
        <v>0</v>
      </c>
      <c r="Q4277" s="2"/>
      <c r="S4277">
        <v>0</v>
      </c>
      <c r="T4277" t="s">
        <v>213</v>
      </c>
      <c r="W4277" t="s">
        <v>455</v>
      </c>
      <c r="X4277">
        <v>0</v>
      </c>
    </row>
    <row r="4278" spans="1:24" x14ac:dyDescent="0.25">
      <c r="A4278">
        <v>5651</v>
      </c>
      <c r="B4278" t="s">
        <v>9937</v>
      </c>
      <c r="C4278" t="s">
        <v>9938</v>
      </c>
      <c r="D4278" t="s">
        <v>241</v>
      </c>
      <c r="G4278" s="2">
        <v>42461</v>
      </c>
      <c r="H4278" s="2"/>
      <c r="I4278" t="s">
        <v>226</v>
      </c>
      <c r="J4278" t="s">
        <v>211</v>
      </c>
      <c r="K4278" t="s">
        <v>9939</v>
      </c>
      <c r="L4278" t="s">
        <v>213</v>
      </c>
      <c r="O4278">
        <v>0</v>
      </c>
      <c r="P4278" t="s">
        <v>5494</v>
      </c>
      <c r="Q4278" s="2"/>
      <c r="S4278">
        <v>0</v>
      </c>
      <c r="T4278" t="s">
        <v>213</v>
      </c>
      <c r="W4278" t="s">
        <v>455</v>
      </c>
      <c r="X4278">
        <v>0</v>
      </c>
    </row>
    <row r="4279" spans="1:24" x14ac:dyDescent="0.25">
      <c r="A4279">
        <v>5600</v>
      </c>
      <c r="B4279" t="s">
        <v>9940</v>
      </c>
      <c r="C4279" t="s">
        <v>9941</v>
      </c>
      <c r="D4279" t="s">
        <v>256</v>
      </c>
      <c r="G4279" s="2">
        <v>42430</v>
      </c>
      <c r="H4279" s="2">
        <v>43100</v>
      </c>
      <c r="I4279" t="s">
        <v>226</v>
      </c>
      <c r="J4279" t="s">
        <v>211</v>
      </c>
      <c r="K4279" t="s">
        <v>9942</v>
      </c>
      <c r="L4279" t="s">
        <v>213</v>
      </c>
      <c r="O4279">
        <v>0</v>
      </c>
      <c r="Q4279" s="2"/>
      <c r="S4279">
        <v>0</v>
      </c>
      <c r="T4279" t="s">
        <v>213</v>
      </c>
      <c r="W4279" t="s">
        <v>455</v>
      </c>
      <c r="X4279">
        <v>0</v>
      </c>
    </row>
    <row r="4280" spans="1:24" x14ac:dyDescent="0.25">
      <c r="A4280">
        <v>5601</v>
      </c>
      <c r="B4280" t="s">
        <v>9943</v>
      </c>
      <c r="C4280" t="s">
        <v>9944</v>
      </c>
      <c r="D4280" t="s">
        <v>251</v>
      </c>
      <c r="G4280" s="2">
        <v>42430</v>
      </c>
      <c r="H4280" s="2">
        <v>43100</v>
      </c>
      <c r="I4280" t="s">
        <v>226</v>
      </c>
      <c r="J4280" t="s">
        <v>211</v>
      </c>
      <c r="K4280" t="s">
        <v>9942</v>
      </c>
      <c r="L4280" t="s">
        <v>213</v>
      </c>
      <c r="O4280">
        <v>0</v>
      </c>
      <c r="Q4280" s="2"/>
      <c r="S4280">
        <v>0</v>
      </c>
      <c r="T4280" t="s">
        <v>213</v>
      </c>
      <c r="W4280" t="s">
        <v>455</v>
      </c>
      <c r="X4280">
        <v>0</v>
      </c>
    </row>
    <row r="4281" spans="1:24" x14ac:dyDescent="0.25">
      <c r="A4281">
        <v>5602</v>
      </c>
      <c r="B4281" t="s">
        <v>9945</v>
      </c>
      <c r="C4281" t="s">
        <v>9946</v>
      </c>
      <c r="D4281" t="s">
        <v>241</v>
      </c>
      <c r="G4281" s="2">
        <v>42430</v>
      </c>
      <c r="H4281" s="2">
        <v>43100</v>
      </c>
      <c r="I4281" t="s">
        <v>226</v>
      </c>
      <c r="J4281" t="s">
        <v>211</v>
      </c>
      <c r="K4281" t="s">
        <v>9942</v>
      </c>
      <c r="L4281" t="s">
        <v>213</v>
      </c>
      <c r="O4281">
        <v>0</v>
      </c>
      <c r="P4281" t="s">
        <v>5494</v>
      </c>
      <c r="Q4281" s="2"/>
      <c r="S4281">
        <v>0</v>
      </c>
      <c r="T4281" t="s">
        <v>213</v>
      </c>
      <c r="W4281" t="s">
        <v>455</v>
      </c>
      <c r="X4281">
        <v>0</v>
      </c>
    </row>
    <row r="4282" spans="1:24" x14ac:dyDescent="0.25">
      <c r="A4282">
        <v>5603</v>
      </c>
      <c r="B4282" t="s">
        <v>9947</v>
      </c>
      <c r="C4282" t="s">
        <v>9948</v>
      </c>
      <c r="D4282" t="s">
        <v>245</v>
      </c>
      <c r="G4282" s="2">
        <v>42430</v>
      </c>
      <c r="H4282" s="2">
        <v>43100</v>
      </c>
      <c r="I4282" t="s">
        <v>226</v>
      </c>
      <c r="J4282" t="s">
        <v>211</v>
      </c>
      <c r="K4282" t="s">
        <v>9942</v>
      </c>
      <c r="L4282" t="s">
        <v>213</v>
      </c>
      <c r="O4282">
        <v>5623</v>
      </c>
      <c r="Q4282" s="2"/>
      <c r="S4282">
        <v>0</v>
      </c>
      <c r="T4282" t="s">
        <v>213</v>
      </c>
      <c r="W4282" t="s">
        <v>455</v>
      </c>
      <c r="X4282">
        <v>0</v>
      </c>
    </row>
    <row r="4283" spans="1:24" x14ac:dyDescent="0.25">
      <c r="A4283">
        <v>5612</v>
      </c>
      <c r="B4283" t="s">
        <v>9949</v>
      </c>
      <c r="C4283" t="s">
        <v>9950</v>
      </c>
      <c r="D4283" t="s">
        <v>256</v>
      </c>
      <c r="G4283" s="2">
        <v>42430</v>
      </c>
      <c r="H4283" s="2">
        <v>43100</v>
      </c>
      <c r="I4283" t="s">
        <v>226</v>
      </c>
      <c r="J4283" t="s">
        <v>211</v>
      </c>
      <c r="K4283" t="s">
        <v>9951</v>
      </c>
      <c r="L4283" t="s">
        <v>213</v>
      </c>
      <c r="O4283">
        <v>0</v>
      </c>
      <c r="Q4283" s="2"/>
      <c r="S4283">
        <v>0</v>
      </c>
      <c r="T4283" t="s">
        <v>213</v>
      </c>
      <c r="W4283" t="s">
        <v>455</v>
      </c>
      <c r="X4283">
        <v>0</v>
      </c>
    </row>
    <row r="4284" spans="1:24" x14ac:dyDescent="0.25">
      <c r="A4284">
        <v>5613</v>
      </c>
      <c r="B4284" t="s">
        <v>9952</v>
      </c>
      <c r="C4284" t="s">
        <v>9953</v>
      </c>
      <c r="D4284" t="s">
        <v>251</v>
      </c>
      <c r="G4284" s="2">
        <v>42430</v>
      </c>
      <c r="H4284" s="2">
        <v>43100</v>
      </c>
      <c r="I4284" t="s">
        <v>226</v>
      </c>
      <c r="J4284" t="s">
        <v>211</v>
      </c>
      <c r="K4284" t="s">
        <v>9951</v>
      </c>
      <c r="L4284" t="s">
        <v>213</v>
      </c>
      <c r="O4284">
        <v>0</v>
      </c>
      <c r="Q4284" s="2"/>
      <c r="S4284">
        <v>0</v>
      </c>
      <c r="T4284" t="s">
        <v>213</v>
      </c>
      <c r="W4284" t="s">
        <v>455</v>
      </c>
      <c r="X4284">
        <v>0</v>
      </c>
    </row>
    <row r="4285" spans="1:24" x14ac:dyDescent="0.25">
      <c r="A4285">
        <v>5614</v>
      </c>
      <c r="B4285" t="s">
        <v>9954</v>
      </c>
      <c r="C4285" t="s">
        <v>9955</v>
      </c>
      <c r="D4285" t="s">
        <v>241</v>
      </c>
      <c r="G4285" s="2">
        <v>42430</v>
      </c>
      <c r="H4285" s="2">
        <v>43100</v>
      </c>
      <c r="I4285" t="s">
        <v>226</v>
      </c>
      <c r="J4285" t="s">
        <v>211</v>
      </c>
      <c r="K4285" t="s">
        <v>9951</v>
      </c>
      <c r="L4285" t="s">
        <v>213</v>
      </c>
      <c r="O4285">
        <v>0</v>
      </c>
      <c r="P4285" t="s">
        <v>5494</v>
      </c>
      <c r="Q4285" s="2"/>
      <c r="S4285">
        <v>0</v>
      </c>
      <c r="T4285" t="s">
        <v>213</v>
      </c>
      <c r="W4285" t="s">
        <v>455</v>
      </c>
      <c r="X4285">
        <v>0</v>
      </c>
    </row>
    <row r="4286" spans="1:24" x14ac:dyDescent="0.25">
      <c r="A4286">
        <v>5615</v>
      </c>
      <c r="B4286" t="s">
        <v>9956</v>
      </c>
      <c r="C4286" t="s">
        <v>9957</v>
      </c>
      <c r="D4286" t="s">
        <v>245</v>
      </c>
      <c r="G4286" s="2">
        <v>42430</v>
      </c>
      <c r="H4286" s="2">
        <v>43100</v>
      </c>
      <c r="I4286" t="s">
        <v>226</v>
      </c>
      <c r="J4286" t="s">
        <v>211</v>
      </c>
      <c r="K4286" t="s">
        <v>9951</v>
      </c>
      <c r="L4286" t="s">
        <v>213</v>
      </c>
      <c r="O4286">
        <v>6045</v>
      </c>
      <c r="Q4286" s="2"/>
      <c r="S4286">
        <v>0</v>
      </c>
      <c r="T4286" t="s">
        <v>213</v>
      </c>
      <c r="W4286" t="s">
        <v>455</v>
      </c>
      <c r="X4286">
        <v>0</v>
      </c>
    </row>
    <row r="4287" spans="1:24" x14ac:dyDescent="0.25">
      <c r="A4287">
        <v>5616</v>
      </c>
      <c r="B4287" t="s">
        <v>9958</v>
      </c>
      <c r="C4287" t="s">
        <v>9959</v>
      </c>
      <c r="D4287" t="s">
        <v>256</v>
      </c>
      <c r="G4287" s="2">
        <v>42430</v>
      </c>
      <c r="H4287" s="2">
        <v>44227</v>
      </c>
      <c r="I4287" t="s">
        <v>226</v>
      </c>
      <c r="J4287" t="s">
        <v>211</v>
      </c>
      <c r="K4287" t="s">
        <v>9960</v>
      </c>
      <c r="L4287" t="s">
        <v>213</v>
      </c>
      <c r="O4287">
        <v>0</v>
      </c>
      <c r="Q4287" s="2"/>
      <c r="S4287">
        <v>0</v>
      </c>
      <c r="T4287" t="s">
        <v>213</v>
      </c>
      <c r="W4287" t="s">
        <v>455</v>
      </c>
      <c r="X4287">
        <v>0</v>
      </c>
    </row>
    <row r="4288" spans="1:24" x14ac:dyDescent="0.25">
      <c r="A4288">
        <v>5617</v>
      </c>
      <c r="B4288" t="s">
        <v>9961</v>
      </c>
      <c r="C4288" t="s">
        <v>9962</v>
      </c>
      <c r="D4288" t="s">
        <v>251</v>
      </c>
      <c r="G4288" s="2">
        <v>42430</v>
      </c>
      <c r="H4288" s="2">
        <v>44227</v>
      </c>
      <c r="I4288" t="s">
        <v>226</v>
      </c>
      <c r="J4288" t="s">
        <v>211</v>
      </c>
      <c r="K4288" t="s">
        <v>9960</v>
      </c>
      <c r="L4288" t="s">
        <v>213</v>
      </c>
      <c r="O4288">
        <v>0</v>
      </c>
      <c r="Q4288" s="2"/>
      <c r="S4288">
        <v>0</v>
      </c>
      <c r="T4288" t="s">
        <v>213</v>
      </c>
      <c r="W4288" t="s">
        <v>455</v>
      </c>
      <c r="X4288">
        <v>0</v>
      </c>
    </row>
    <row r="4289" spans="1:26" x14ac:dyDescent="0.25">
      <c r="A4289">
        <v>5618</v>
      </c>
      <c r="B4289" t="s">
        <v>9963</v>
      </c>
      <c r="C4289" t="s">
        <v>9964</v>
      </c>
      <c r="D4289" t="s">
        <v>241</v>
      </c>
      <c r="G4289" s="2">
        <v>42430</v>
      </c>
      <c r="H4289" s="2">
        <v>44227</v>
      </c>
      <c r="I4289" t="s">
        <v>226</v>
      </c>
      <c r="J4289" t="s">
        <v>211</v>
      </c>
      <c r="K4289" t="s">
        <v>9960</v>
      </c>
      <c r="L4289" t="s">
        <v>213</v>
      </c>
      <c r="O4289">
        <v>0</v>
      </c>
      <c r="P4289" t="s">
        <v>5494</v>
      </c>
      <c r="Q4289" s="2"/>
      <c r="S4289">
        <v>0</v>
      </c>
      <c r="T4289" t="s">
        <v>213</v>
      </c>
      <c r="W4289" t="s">
        <v>455</v>
      </c>
      <c r="X4289">
        <v>0</v>
      </c>
    </row>
    <row r="4290" spans="1:26" x14ac:dyDescent="0.25">
      <c r="A4290">
        <v>5619</v>
      </c>
      <c r="B4290" t="s">
        <v>9965</v>
      </c>
      <c r="C4290" t="s">
        <v>9966</v>
      </c>
      <c r="D4290" t="s">
        <v>245</v>
      </c>
      <c r="G4290" s="2">
        <v>42430</v>
      </c>
      <c r="H4290" s="2">
        <v>44227</v>
      </c>
      <c r="I4290" t="s">
        <v>226</v>
      </c>
      <c r="J4290" t="s">
        <v>211</v>
      </c>
      <c r="K4290" t="s">
        <v>9960</v>
      </c>
      <c r="L4290" t="s">
        <v>213</v>
      </c>
      <c r="O4290">
        <v>7010</v>
      </c>
      <c r="Q4290" s="2"/>
      <c r="S4290">
        <v>0</v>
      </c>
      <c r="T4290" t="s">
        <v>213</v>
      </c>
      <c r="W4290" t="s">
        <v>455</v>
      </c>
      <c r="X4290">
        <v>0</v>
      </c>
    </row>
    <row r="4291" spans="1:26" x14ac:dyDescent="0.25">
      <c r="A4291">
        <v>5622</v>
      </c>
      <c r="B4291" t="s">
        <v>9967</v>
      </c>
      <c r="C4291" t="s">
        <v>9968</v>
      </c>
      <c r="D4291" t="s">
        <v>343</v>
      </c>
      <c r="F4291" t="s">
        <v>9320</v>
      </c>
      <c r="G4291" s="2">
        <v>41061</v>
      </c>
      <c r="H4291" s="2"/>
      <c r="J4291" t="s">
        <v>211</v>
      </c>
      <c r="K4291" t="s">
        <v>9321</v>
      </c>
      <c r="L4291" t="s">
        <v>213</v>
      </c>
      <c r="M4291" t="s">
        <v>9969</v>
      </c>
      <c r="O4291">
        <v>0</v>
      </c>
      <c r="P4291" t="s">
        <v>9970</v>
      </c>
      <c r="Q4291" s="2">
        <v>40908</v>
      </c>
      <c r="R4291" t="s">
        <v>9971</v>
      </c>
      <c r="S4291">
        <v>0</v>
      </c>
      <c r="T4291" t="s">
        <v>213</v>
      </c>
      <c r="U4291" t="s">
        <v>15715</v>
      </c>
      <c r="V4291" t="s">
        <v>15742</v>
      </c>
      <c r="W4291" t="s">
        <v>455</v>
      </c>
      <c r="X4291">
        <v>0</v>
      </c>
      <c r="Z4291" t="s">
        <v>15094</v>
      </c>
    </row>
    <row r="4292" spans="1:26" x14ac:dyDescent="0.25">
      <c r="A4292">
        <v>5647</v>
      </c>
      <c r="B4292" t="s">
        <v>9972</v>
      </c>
      <c r="C4292" t="s">
        <v>9973</v>
      </c>
      <c r="D4292" t="s">
        <v>241</v>
      </c>
      <c r="G4292" s="2">
        <v>42461</v>
      </c>
      <c r="H4292" s="2">
        <v>42704</v>
      </c>
      <c r="I4292" t="s">
        <v>226</v>
      </c>
      <c r="J4292" t="s">
        <v>211</v>
      </c>
      <c r="K4292" t="s">
        <v>9932</v>
      </c>
      <c r="L4292" t="s">
        <v>213</v>
      </c>
      <c r="O4292">
        <v>0</v>
      </c>
      <c r="P4292" t="s">
        <v>5494</v>
      </c>
      <c r="Q4292" s="2"/>
      <c r="S4292">
        <v>0</v>
      </c>
      <c r="T4292" t="s">
        <v>213</v>
      </c>
      <c r="W4292" t="s">
        <v>455</v>
      </c>
      <c r="X4292">
        <v>0</v>
      </c>
    </row>
    <row r="4293" spans="1:26" x14ac:dyDescent="0.25">
      <c r="A4293">
        <v>5652</v>
      </c>
      <c r="B4293" t="s">
        <v>9974</v>
      </c>
      <c r="C4293" t="s">
        <v>9975</v>
      </c>
      <c r="D4293" t="s">
        <v>245</v>
      </c>
      <c r="G4293" s="2">
        <v>42461</v>
      </c>
      <c r="H4293" s="2"/>
      <c r="I4293" t="s">
        <v>226</v>
      </c>
      <c r="J4293" t="s">
        <v>211</v>
      </c>
      <c r="K4293" t="s">
        <v>9939</v>
      </c>
      <c r="L4293" t="s">
        <v>213</v>
      </c>
      <c r="O4293">
        <v>5629</v>
      </c>
      <c r="Q4293" s="2"/>
      <c r="S4293">
        <v>0</v>
      </c>
      <c r="T4293" t="s">
        <v>213</v>
      </c>
      <c r="W4293" t="s">
        <v>455</v>
      </c>
      <c r="X4293">
        <v>0</v>
      </c>
    </row>
    <row r="4294" spans="1:26" x14ac:dyDescent="0.25">
      <c r="A4294">
        <v>5653</v>
      </c>
      <c r="B4294" t="s">
        <v>9976</v>
      </c>
      <c r="C4294" t="s">
        <v>9977</v>
      </c>
      <c r="D4294" t="s">
        <v>256</v>
      </c>
      <c r="G4294" s="2">
        <v>42461</v>
      </c>
      <c r="H4294" s="2"/>
      <c r="I4294" t="s">
        <v>226</v>
      </c>
      <c r="J4294" t="s">
        <v>211</v>
      </c>
      <c r="K4294" t="s">
        <v>9939</v>
      </c>
      <c r="L4294" t="s">
        <v>213</v>
      </c>
      <c r="O4294">
        <v>0</v>
      </c>
      <c r="Q4294" s="2"/>
      <c r="S4294">
        <v>0</v>
      </c>
      <c r="T4294" t="s">
        <v>213</v>
      </c>
      <c r="W4294" t="s">
        <v>455</v>
      </c>
      <c r="X4294">
        <v>0</v>
      </c>
    </row>
    <row r="4295" spans="1:26" x14ac:dyDescent="0.25">
      <c r="A4295">
        <v>5654</v>
      </c>
      <c r="B4295" t="s">
        <v>9978</v>
      </c>
      <c r="C4295" t="s">
        <v>9979</v>
      </c>
      <c r="D4295" t="s">
        <v>251</v>
      </c>
      <c r="G4295" s="2">
        <v>42461</v>
      </c>
      <c r="H4295" s="2"/>
      <c r="I4295" t="s">
        <v>226</v>
      </c>
      <c r="J4295" t="s">
        <v>211</v>
      </c>
      <c r="K4295" t="s">
        <v>9939</v>
      </c>
      <c r="L4295" t="s">
        <v>213</v>
      </c>
      <c r="O4295">
        <v>0</v>
      </c>
      <c r="Q4295" s="2"/>
      <c r="S4295">
        <v>0</v>
      </c>
      <c r="T4295" t="s">
        <v>213</v>
      </c>
      <c r="W4295" t="s">
        <v>455</v>
      </c>
      <c r="X4295">
        <v>0</v>
      </c>
    </row>
    <row r="4296" spans="1:26" x14ac:dyDescent="0.25">
      <c r="A4296">
        <v>5659</v>
      </c>
      <c r="B4296" t="s">
        <v>9980</v>
      </c>
      <c r="C4296" t="s">
        <v>9981</v>
      </c>
      <c r="D4296" t="s">
        <v>241</v>
      </c>
      <c r="G4296" s="2">
        <v>43101</v>
      </c>
      <c r="H4296" s="2">
        <v>44227</v>
      </c>
      <c r="I4296" t="s">
        <v>226</v>
      </c>
      <c r="J4296" t="s">
        <v>211</v>
      </c>
      <c r="K4296" t="s">
        <v>9982</v>
      </c>
      <c r="L4296" t="s">
        <v>213</v>
      </c>
      <c r="O4296">
        <v>0</v>
      </c>
      <c r="P4296" t="s">
        <v>5494</v>
      </c>
      <c r="Q4296" s="2">
        <v>42461</v>
      </c>
      <c r="S4296">
        <v>0</v>
      </c>
      <c r="T4296" t="s">
        <v>213</v>
      </c>
      <c r="W4296" t="s">
        <v>455</v>
      </c>
      <c r="X4296">
        <v>0</v>
      </c>
    </row>
    <row r="4297" spans="1:26" x14ac:dyDescent="0.25">
      <c r="A4297">
        <v>5660</v>
      </c>
      <c r="B4297" t="s">
        <v>9983</v>
      </c>
      <c r="C4297" t="s">
        <v>9984</v>
      </c>
      <c r="D4297" t="s">
        <v>245</v>
      </c>
      <c r="G4297" s="2">
        <v>43101</v>
      </c>
      <c r="H4297" s="2">
        <v>44227</v>
      </c>
      <c r="I4297" t="s">
        <v>226</v>
      </c>
      <c r="J4297" t="s">
        <v>211</v>
      </c>
      <c r="K4297" t="s">
        <v>9982</v>
      </c>
      <c r="L4297" t="s">
        <v>213</v>
      </c>
      <c r="O4297">
        <v>5628</v>
      </c>
      <c r="Q4297" s="2"/>
      <c r="S4297">
        <v>0</v>
      </c>
      <c r="T4297" t="s">
        <v>213</v>
      </c>
      <c r="W4297" t="s">
        <v>455</v>
      </c>
      <c r="X4297">
        <v>0</v>
      </c>
    </row>
    <row r="4298" spans="1:26" x14ac:dyDescent="0.25">
      <c r="A4298">
        <v>5661</v>
      </c>
      <c r="B4298" t="s">
        <v>9985</v>
      </c>
      <c r="C4298" t="s">
        <v>9986</v>
      </c>
      <c r="D4298" t="s">
        <v>256</v>
      </c>
      <c r="G4298" s="2">
        <v>43101</v>
      </c>
      <c r="H4298" s="2">
        <v>44227</v>
      </c>
      <c r="I4298" t="s">
        <v>226</v>
      </c>
      <c r="J4298" t="s">
        <v>211</v>
      </c>
      <c r="K4298" t="s">
        <v>9982</v>
      </c>
      <c r="L4298" t="s">
        <v>213</v>
      </c>
      <c r="O4298">
        <v>0</v>
      </c>
      <c r="Q4298" s="2">
        <v>42461</v>
      </c>
      <c r="S4298">
        <v>0</v>
      </c>
      <c r="T4298" t="s">
        <v>213</v>
      </c>
      <c r="W4298" t="s">
        <v>455</v>
      </c>
      <c r="X4298">
        <v>0</v>
      </c>
    </row>
    <row r="4299" spans="1:26" x14ac:dyDescent="0.25">
      <c r="A4299">
        <v>5662</v>
      </c>
      <c r="B4299" t="s">
        <v>9987</v>
      </c>
      <c r="C4299" t="s">
        <v>9988</v>
      </c>
      <c r="D4299" t="s">
        <v>251</v>
      </c>
      <c r="G4299" s="2">
        <v>43101</v>
      </c>
      <c r="H4299" s="2">
        <v>44227</v>
      </c>
      <c r="I4299" t="s">
        <v>226</v>
      </c>
      <c r="J4299" t="s">
        <v>211</v>
      </c>
      <c r="K4299" t="s">
        <v>9982</v>
      </c>
      <c r="L4299" t="s">
        <v>213</v>
      </c>
      <c r="O4299">
        <v>0</v>
      </c>
      <c r="Q4299" s="2">
        <v>42461</v>
      </c>
      <c r="S4299">
        <v>0</v>
      </c>
      <c r="T4299" t="s">
        <v>213</v>
      </c>
      <c r="W4299" t="s">
        <v>455</v>
      </c>
      <c r="X4299">
        <v>0</v>
      </c>
    </row>
    <row r="4300" spans="1:26" x14ac:dyDescent="0.25">
      <c r="A4300">
        <v>5707</v>
      </c>
      <c r="B4300" t="s">
        <v>9989</v>
      </c>
      <c r="C4300" t="s">
        <v>9990</v>
      </c>
      <c r="D4300" t="s">
        <v>251</v>
      </c>
      <c r="G4300" s="2">
        <v>40544</v>
      </c>
      <c r="H4300" s="2"/>
      <c r="I4300" t="s">
        <v>226</v>
      </c>
      <c r="J4300" t="s">
        <v>211</v>
      </c>
      <c r="K4300" t="s">
        <v>9991</v>
      </c>
      <c r="L4300" t="s">
        <v>213</v>
      </c>
      <c r="O4300">
        <v>0</v>
      </c>
      <c r="Q4300" s="2">
        <v>40544</v>
      </c>
      <c r="S4300">
        <v>0</v>
      </c>
      <c r="T4300" t="s">
        <v>213</v>
      </c>
      <c r="W4300" t="s">
        <v>214</v>
      </c>
      <c r="X4300">
        <v>0</v>
      </c>
    </row>
    <row r="4301" spans="1:26" x14ac:dyDescent="0.25">
      <c r="A4301">
        <v>5708</v>
      </c>
      <c r="B4301" t="s">
        <v>9992</v>
      </c>
      <c r="C4301" t="s">
        <v>9993</v>
      </c>
      <c r="D4301" t="s">
        <v>256</v>
      </c>
      <c r="G4301" s="2">
        <v>40544</v>
      </c>
      <c r="H4301" s="2"/>
      <c r="I4301" t="s">
        <v>226</v>
      </c>
      <c r="J4301" t="s">
        <v>211</v>
      </c>
      <c r="K4301" t="s">
        <v>9991</v>
      </c>
      <c r="L4301" t="s">
        <v>213</v>
      </c>
      <c r="O4301">
        <v>0</v>
      </c>
      <c r="Q4301" s="2"/>
      <c r="S4301">
        <v>0</v>
      </c>
      <c r="T4301" t="s">
        <v>213</v>
      </c>
      <c r="W4301" t="s">
        <v>214</v>
      </c>
      <c r="X4301">
        <v>0</v>
      </c>
    </row>
    <row r="4302" spans="1:26" x14ac:dyDescent="0.25">
      <c r="A4302">
        <v>5709</v>
      </c>
      <c r="B4302" t="s">
        <v>9994</v>
      </c>
      <c r="C4302" t="s">
        <v>9995</v>
      </c>
      <c r="D4302" t="s">
        <v>245</v>
      </c>
      <c r="G4302" s="2">
        <v>40544</v>
      </c>
      <c r="H4302" s="2"/>
      <c r="I4302" t="s">
        <v>226</v>
      </c>
      <c r="J4302" t="s">
        <v>211</v>
      </c>
      <c r="K4302" t="s">
        <v>9991</v>
      </c>
      <c r="L4302" t="s">
        <v>213</v>
      </c>
      <c r="O4302">
        <v>5148</v>
      </c>
      <c r="Q4302" s="2"/>
      <c r="S4302">
        <v>0</v>
      </c>
      <c r="T4302" t="s">
        <v>213</v>
      </c>
      <c r="W4302" t="s">
        <v>214</v>
      </c>
      <c r="X4302">
        <v>0</v>
      </c>
    </row>
    <row r="4303" spans="1:26" x14ac:dyDescent="0.25">
      <c r="A4303">
        <v>5710</v>
      </c>
      <c r="B4303" t="s">
        <v>9996</v>
      </c>
      <c r="C4303" t="s">
        <v>9997</v>
      </c>
      <c r="D4303" t="s">
        <v>241</v>
      </c>
      <c r="G4303" s="2">
        <v>40544</v>
      </c>
      <c r="H4303" s="2"/>
      <c r="I4303" t="s">
        <v>226</v>
      </c>
      <c r="J4303" t="s">
        <v>211</v>
      </c>
      <c r="K4303" t="s">
        <v>9991</v>
      </c>
      <c r="L4303" t="s">
        <v>213</v>
      </c>
      <c r="O4303">
        <v>0</v>
      </c>
      <c r="Q4303" s="2"/>
      <c r="S4303">
        <v>0</v>
      </c>
      <c r="T4303" t="s">
        <v>213</v>
      </c>
      <c r="W4303" t="s">
        <v>214</v>
      </c>
      <c r="X4303">
        <v>0</v>
      </c>
    </row>
    <row r="4304" spans="1:26" x14ac:dyDescent="0.25">
      <c r="A4304">
        <v>5711</v>
      </c>
      <c r="B4304" t="s">
        <v>9998</v>
      </c>
      <c r="C4304" t="s">
        <v>9999</v>
      </c>
      <c r="D4304" t="s">
        <v>251</v>
      </c>
      <c r="G4304" s="2">
        <v>40544</v>
      </c>
      <c r="H4304" s="2">
        <v>42460</v>
      </c>
      <c r="I4304" t="s">
        <v>226</v>
      </c>
      <c r="J4304" t="s">
        <v>211</v>
      </c>
      <c r="K4304" t="s">
        <v>10000</v>
      </c>
      <c r="L4304" t="s">
        <v>213</v>
      </c>
      <c r="O4304">
        <v>0</v>
      </c>
      <c r="Q4304" s="2">
        <v>40544</v>
      </c>
      <c r="S4304">
        <v>0</v>
      </c>
      <c r="T4304" t="s">
        <v>213</v>
      </c>
      <c r="W4304" t="s">
        <v>214</v>
      </c>
      <c r="X4304">
        <v>0</v>
      </c>
    </row>
    <row r="4305" spans="1:26" x14ac:dyDescent="0.25">
      <c r="A4305">
        <v>5712</v>
      </c>
      <c r="B4305" t="s">
        <v>10001</v>
      </c>
      <c r="C4305" t="s">
        <v>10002</v>
      </c>
      <c r="D4305" t="s">
        <v>256</v>
      </c>
      <c r="G4305" s="2">
        <v>40544</v>
      </c>
      <c r="H4305" s="2">
        <v>42460</v>
      </c>
      <c r="I4305" t="s">
        <v>226</v>
      </c>
      <c r="J4305" t="s">
        <v>211</v>
      </c>
      <c r="K4305" t="s">
        <v>10000</v>
      </c>
      <c r="L4305" t="s">
        <v>213</v>
      </c>
      <c r="O4305">
        <v>0</v>
      </c>
      <c r="Q4305" s="2"/>
      <c r="S4305">
        <v>0</v>
      </c>
      <c r="T4305" t="s">
        <v>213</v>
      </c>
      <c r="W4305" t="s">
        <v>214</v>
      </c>
      <c r="X4305">
        <v>0</v>
      </c>
    </row>
    <row r="4306" spans="1:26" x14ac:dyDescent="0.25">
      <c r="A4306">
        <v>5713</v>
      </c>
      <c r="B4306" t="s">
        <v>10003</v>
      </c>
      <c r="C4306" t="s">
        <v>10004</v>
      </c>
      <c r="D4306" t="s">
        <v>245</v>
      </c>
      <c r="G4306" s="2">
        <v>40544</v>
      </c>
      <c r="H4306" s="2">
        <v>42460</v>
      </c>
      <c r="I4306" t="s">
        <v>226</v>
      </c>
      <c r="J4306" t="s">
        <v>211</v>
      </c>
      <c r="K4306" t="s">
        <v>10000</v>
      </c>
      <c r="L4306" t="s">
        <v>213</v>
      </c>
      <c r="O4306">
        <v>1488</v>
      </c>
      <c r="Q4306" s="2"/>
      <c r="S4306">
        <v>0</v>
      </c>
      <c r="T4306" t="s">
        <v>213</v>
      </c>
      <c r="W4306" t="s">
        <v>214</v>
      </c>
      <c r="X4306">
        <v>0</v>
      </c>
    </row>
    <row r="4307" spans="1:26" x14ac:dyDescent="0.25">
      <c r="A4307">
        <v>5714</v>
      </c>
      <c r="B4307" t="s">
        <v>10005</v>
      </c>
      <c r="C4307" t="s">
        <v>10006</v>
      </c>
      <c r="D4307" t="s">
        <v>241</v>
      </c>
      <c r="G4307" s="2">
        <v>40544</v>
      </c>
      <c r="H4307" s="2">
        <v>42460</v>
      </c>
      <c r="I4307" t="s">
        <v>226</v>
      </c>
      <c r="J4307" t="s">
        <v>211</v>
      </c>
      <c r="K4307" t="s">
        <v>10000</v>
      </c>
      <c r="L4307" t="s">
        <v>213</v>
      </c>
      <c r="O4307">
        <v>0</v>
      </c>
      <c r="Q4307" s="2"/>
      <c r="S4307">
        <v>0</v>
      </c>
      <c r="T4307" t="s">
        <v>213</v>
      </c>
      <c r="W4307" t="s">
        <v>214</v>
      </c>
      <c r="X4307">
        <v>0</v>
      </c>
    </row>
    <row r="4308" spans="1:26" x14ac:dyDescent="0.25">
      <c r="A4308">
        <v>5715</v>
      </c>
      <c r="B4308" t="s">
        <v>10007</v>
      </c>
      <c r="C4308" t="s">
        <v>10008</v>
      </c>
      <c r="D4308" t="s">
        <v>251</v>
      </c>
      <c r="G4308" s="2">
        <v>40544</v>
      </c>
      <c r="H4308" s="2"/>
      <c r="I4308" t="s">
        <v>226</v>
      </c>
      <c r="J4308" t="s">
        <v>211</v>
      </c>
      <c r="K4308" t="s">
        <v>10009</v>
      </c>
      <c r="L4308" t="s">
        <v>213</v>
      </c>
      <c r="O4308">
        <v>0</v>
      </c>
      <c r="Q4308" s="2">
        <v>40544</v>
      </c>
      <c r="S4308">
        <v>0</v>
      </c>
      <c r="T4308" t="s">
        <v>213</v>
      </c>
      <c r="W4308" t="s">
        <v>214</v>
      </c>
      <c r="X4308">
        <v>0</v>
      </c>
    </row>
    <row r="4309" spans="1:26" x14ac:dyDescent="0.25">
      <c r="A4309">
        <v>5716</v>
      </c>
      <c r="B4309" t="s">
        <v>10010</v>
      </c>
      <c r="C4309" t="s">
        <v>10011</v>
      </c>
      <c r="D4309" t="s">
        <v>256</v>
      </c>
      <c r="G4309" s="2">
        <v>40544</v>
      </c>
      <c r="H4309" s="2"/>
      <c r="I4309" t="s">
        <v>226</v>
      </c>
      <c r="J4309" t="s">
        <v>211</v>
      </c>
      <c r="K4309" t="s">
        <v>10009</v>
      </c>
      <c r="L4309" t="s">
        <v>213</v>
      </c>
      <c r="O4309">
        <v>0</v>
      </c>
      <c r="Q4309" s="2"/>
      <c r="S4309">
        <v>0</v>
      </c>
      <c r="T4309" t="s">
        <v>213</v>
      </c>
      <c r="W4309" t="s">
        <v>214</v>
      </c>
      <c r="X4309">
        <v>0</v>
      </c>
    </row>
    <row r="4310" spans="1:26" x14ac:dyDescent="0.25">
      <c r="A4310">
        <v>5717</v>
      </c>
      <c r="B4310" t="s">
        <v>10012</v>
      </c>
      <c r="C4310" t="s">
        <v>10013</v>
      </c>
      <c r="D4310" t="s">
        <v>245</v>
      </c>
      <c r="G4310" s="2">
        <v>40544</v>
      </c>
      <c r="H4310" s="2"/>
      <c r="I4310" t="s">
        <v>226</v>
      </c>
      <c r="J4310" t="s">
        <v>211</v>
      </c>
      <c r="K4310" t="s">
        <v>10009</v>
      </c>
      <c r="L4310" t="s">
        <v>213</v>
      </c>
      <c r="O4310">
        <v>35</v>
      </c>
      <c r="Q4310" s="2"/>
      <c r="S4310">
        <v>0</v>
      </c>
      <c r="T4310" t="s">
        <v>213</v>
      </c>
      <c r="W4310" t="s">
        <v>214</v>
      </c>
      <c r="X4310">
        <v>0</v>
      </c>
    </row>
    <row r="4311" spans="1:26" x14ac:dyDescent="0.25">
      <c r="A4311">
        <v>5718</v>
      </c>
      <c r="B4311" t="s">
        <v>10014</v>
      </c>
      <c r="C4311" t="s">
        <v>10015</v>
      </c>
      <c r="D4311" t="s">
        <v>241</v>
      </c>
      <c r="G4311" s="2">
        <v>40544</v>
      </c>
      <c r="H4311" s="2"/>
      <c r="I4311" t="s">
        <v>226</v>
      </c>
      <c r="J4311" t="s">
        <v>211</v>
      </c>
      <c r="K4311" t="s">
        <v>10009</v>
      </c>
      <c r="L4311" t="s">
        <v>213</v>
      </c>
      <c r="O4311">
        <v>0</v>
      </c>
      <c r="Q4311" s="2"/>
      <c r="S4311">
        <v>0</v>
      </c>
      <c r="T4311" t="s">
        <v>213</v>
      </c>
      <c r="W4311" t="s">
        <v>214</v>
      </c>
      <c r="X4311">
        <v>0</v>
      </c>
    </row>
    <row r="4312" spans="1:26" x14ac:dyDescent="0.25">
      <c r="A4312">
        <v>5756</v>
      </c>
      <c r="B4312" t="s">
        <v>10016</v>
      </c>
      <c r="C4312" t="s">
        <v>10017</v>
      </c>
      <c r="D4312" t="s">
        <v>343</v>
      </c>
      <c r="E4312" t="s">
        <v>10018</v>
      </c>
      <c r="F4312" t="s">
        <v>10019</v>
      </c>
      <c r="G4312" s="2">
        <v>35490</v>
      </c>
      <c r="H4312" s="2"/>
      <c r="J4312" t="s">
        <v>211</v>
      </c>
      <c r="K4312" t="s">
        <v>391</v>
      </c>
      <c r="L4312" t="s">
        <v>213</v>
      </c>
      <c r="M4312" t="s">
        <v>10020</v>
      </c>
      <c r="O4312">
        <v>0</v>
      </c>
      <c r="P4312" t="s">
        <v>10021</v>
      </c>
      <c r="Q4312" s="2"/>
      <c r="S4312">
        <v>0</v>
      </c>
      <c r="T4312" t="s">
        <v>213</v>
      </c>
      <c r="U4312" t="s">
        <v>15715</v>
      </c>
      <c r="V4312" t="s">
        <v>15743</v>
      </c>
      <c r="W4312" t="s">
        <v>455</v>
      </c>
      <c r="X4312">
        <v>0</v>
      </c>
      <c r="Z4312" t="s">
        <v>15094</v>
      </c>
    </row>
    <row r="4313" spans="1:26" x14ac:dyDescent="0.25">
      <c r="A4313">
        <v>5757</v>
      </c>
      <c r="B4313" t="s">
        <v>8661</v>
      </c>
      <c r="C4313" t="s">
        <v>10022</v>
      </c>
      <c r="D4313" t="s">
        <v>311</v>
      </c>
      <c r="G4313" s="2">
        <v>42324</v>
      </c>
      <c r="H4313" s="2">
        <v>44742</v>
      </c>
      <c r="I4313" t="s">
        <v>226</v>
      </c>
      <c r="J4313" t="s">
        <v>211</v>
      </c>
      <c r="K4313" t="s">
        <v>8620</v>
      </c>
      <c r="L4313" t="s">
        <v>213</v>
      </c>
      <c r="O4313">
        <v>6642</v>
      </c>
      <c r="Q4313" s="2"/>
      <c r="S4313">
        <v>0</v>
      </c>
      <c r="T4313" t="s">
        <v>213</v>
      </c>
      <c r="W4313" t="s">
        <v>214</v>
      </c>
      <c r="X4313">
        <v>0</v>
      </c>
    </row>
    <row r="4314" spans="1:26" x14ac:dyDescent="0.25">
      <c r="A4314">
        <v>5758</v>
      </c>
      <c r="B4314" t="s">
        <v>10023</v>
      </c>
      <c r="C4314" t="s">
        <v>10024</v>
      </c>
      <c r="D4314" t="s">
        <v>311</v>
      </c>
      <c r="G4314" s="2">
        <v>42324</v>
      </c>
      <c r="H4314" s="2">
        <v>44742</v>
      </c>
      <c r="I4314" t="s">
        <v>226</v>
      </c>
      <c r="J4314" t="s">
        <v>211</v>
      </c>
      <c r="K4314" t="s">
        <v>8559</v>
      </c>
      <c r="L4314" t="s">
        <v>213</v>
      </c>
      <c r="O4314">
        <v>6642</v>
      </c>
      <c r="Q4314" s="2"/>
      <c r="S4314">
        <v>0</v>
      </c>
      <c r="T4314" t="s">
        <v>213</v>
      </c>
      <c r="W4314" t="s">
        <v>214</v>
      </c>
      <c r="X4314">
        <v>0</v>
      </c>
    </row>
    <row r="4315" spans="1:26" x14ac:dyDescent="0.25">
      <c r="A4315">
        <v>5759</v>
      </c>
      <c r="B4315" t="s">
        <v>10025</v>
      </c>
      <c r="C4315" t="s">
        <v>10026</v>
      </c>
      <c r="D4315" t="s">
        <v>311</v>
      </c>
      <c r="G4315" s="2">
        <v>42324</v>
      </c>
      <c r="H4315" s="2">
        <v>44742</v>
      </c>
      <c r="I4315" t="s">
        <v>226</v>
      </c>
      <c r="J4315" t="s">
        <v>211</v>
      </c>
      <c r="K4315" t="s">
        <v>8770</v>
      </c>
      <c r="L4315" t="s">
        <v>213</v>
      </c>
      <c r="O4315">
        <v>6642</v>
      </c>
      <c r="Q4315" s="2"/>
      <c r="S4315">
        <v>0</v>
      </c>
      <c r="T4315" t="s">
        <v>213</v>
      </c>
      <c r="W4315" t="s">
        <v>214</v>
      </c>
      <c r="X4315">
        <v>0</v>
      </c>
    </row>
    <row r="4316" spans="1:26" x14ac:dyDescent="0.25">
      <c r="A4316">
        <v>6046</v>
      </c>
      <c r="B4316" t="s">
        <v>10027</v>
      </c>
      <c r="C4316" t="s">
        <v>10028</v>
      </c>
      <c r="D4316" t="s">
        <v>314</v>
      </c>
      <c r="G4316" s="2">
        <v>40575</v>
      </c>
      <c r="H4316" s="2">
        <v>43738</v>
      </c>
      <c r="I4316" t="s">
        <v>226</v>
      </c>
      <c r="J4316" t="s">
        <v>211</v>
      </c>
      <c r="K4316" t="s">
        <v>444</v>
      </c>
      <c r="L4316" t="s">
        <v>213</v>
      </c>
      <c r="O4316">
        <v>11</v>
      </c>
      <c r="Q4316" s="2"/>
      <c r="S4316">
        <v>0</v>
      </c>
      <c r="T4316" t="s">
        <v>213</v>
      </c>
      <c r="W4316" t="s">
        <v>214</v>
      </c>
      <c r="X4316">
        <v>0</v>
      </c>
    </row>
    <row r="4317" spans="1:26" x14ac:dyDescent="0.25">
      <c r="A4317">
        <v>6047</v>
      </c>
      <c r="B4317" t="s">
        <v>10029</v>
      </c>
      <c r="C4317" t="s">
        <v>10030</v>
      </c>
      <c r="D4317" t="s">
        <v>333</v>
      </c>
      <c r="G4317" s="2">
        <v>40575</v>
      </c>
      <c r="H4317" s="2">
        <v>43738</v>
      </c>
      <c r="I4317" t="s">
        <v>226</v>
      </c>
      <c r="J4317" t="s">
        <v>211</v>
      </c>
      <c r="K4317" t="s">
        <v>444</v>
      </c>
      <c r="L4317" t="s">
        <v>213</v>
      </c>
      <c r="O4317">
        <v>0</v>
      </c>
      <c r="Q4317" s="2"/>
      <c r="S4317">
        <v>0</v>
      </c>
      <c r="T4317" t="s">
        <v>213</v>
      </c>
      <c r="W4317" t="s">
        <v>214</v>
      </c>
      <c r="X4317">
        <v>0</v>
      </c>
    </row>
    <row r="4318" spans="1:26" x14ac:dyDescent="0.25">
      <c r="A4318">
        <v>6048</v>
      </c>
      <c r="B4318" t="s">
        <v>10031</v>
      </c>
      <c r="C4318" t="s">
        <v>10032</v>
      </c>
      <c r="D4318" t="s">
        <v>303</v>
      </c>
      <c r="G4318" s="2">
        <v>40575</v>
      </c>
      <c r="H4318" s="2">
        <v>43738</v>
      </c>
      <c r="I4318" t="s">
        <v>226</v>
      </c>
      <c r="J4318" t="s">
        <v>211</v>
      </c>
      <c r="K4318" t="s">
        <v>444</v>
      </c>
      <c r="L4318" t="s">
        <v>213</v>
      </c>
      <c r="O4318">
        <v>0</v>
      </c>
      <c r="Q4318" s="2"/>
      <c r="S4318">
        <v>0</v>
      </c>
      <c r="T4318" t="s">
        <v>213</v>
      </c>
      <c r="W4318" t="s">
        <v>214</v>
      </c>
      <c r="X4318">
        <v>0</v>
      </c>
    </row>
    <row r="4319" spans="1:26" x14ac:dyDescent="0.25">
      <c r="A4319">
        <v>6049</v>
      </c>
      <c r="B4319" t="s">
        <v>10033</v>
      </c>
      <c r="C4319" t="s">
        <v>10034</v>
      </c>
      <c r="D4319" t="s">
        <v>294</v>
      </c>
      <c r="G4319" s="2">
        <v>40575</v>
      </c>
      <c r="H4319" s="2">
        <v>43738</v>
      </c>
      <c r="I4319" t="s">
        <v>226</v>
      </c>
      <c r="J4319" t="s">
        <v>211</v>
      </c>
      <c r="K4319" t="s">
        <v>444</v>
      </c>
      <c r="L4319" t="s">
        <v>213</v>
      </c>
      <c r="O4319">
        <v>0</v>
      </c>
      <c r="Q4319" s="2"/>
      <c r="S4319">
        <v>0</v>
      </c>
      <c r="T4319" t="s">
        <v>213</v>
      </c>
      <c r="W4319" t="s">
        <v>214</v>
      </c>
      <c r="X4319">
        <v>0</v>
      </c>
    </row>
    <row r="4320" spans="1:26" x14ac:dyDescent="0.25">
      <c r="A4320">
        <v>6062</v>
      </c>
      <c r="B4320" t="s">
        <v>10035</v>
      </c>
      <c r="C4320" t="s">
        <v>10036</v>
      </c>
      <c r="D4320" t="s">
        <v>251</v>
      </c>
      <c r="G4320" s="2">
        <v>42736</v>
      </c>
      <c r="H4320" s="2">
        <v>44804</v>
      </c>
      <c r="I4320" t="s">
        <v>226</v>
      </c>
      <c r="J4320" t="s">
        <v>211</v>
      </c>
      <c r="K4320" t="s">
        <v>10037</v>
      </c>
      <c r="L4320" t="s">
        <v>213</v>
      </c>
      <c r="O4320">
        <v>0</v>
      </c>
      <c r="Q4320" s="2"/>
      <c r="S4320">
        <v>0</v>
      </c>
      <c r="T4320" t="s">
        <v>213</v>
      </c>
      <c r="W4320" t="s">
        <v>214</v>
      </c>
      <c r="X4320">
        <v>0</v>
      </c>
    </row>
    <row r="4321" spans="1:26" x14ac:dyDescent="0.25">
      <c r="A4321">
        <v>6063</v>
      </c>
      <c r="B4321" t="s">
        <v>10038</v>
      </c>
      <c r="C4321" t="s">
        <v>10039</v>
      </c>
      <c r="D4321" t="s">
        <v>241</v>
      </c>
      <c r="G4321" s="2">
        <v>42736</v>
      </c>
      <c r="H4321" s="2">
        <v>44804</v>
      </c>
      <c r="I4321" t="s">
        <v>226</v>
      </c>
      <c r="J4321" t="s">
        <v>211</v>
      </c>
      <c r="K4321" t="s">
        <v>10037</v>
      </c>
      <c r="L4321" t="s">
        <v>213</v>
      </c>
      <c r="O4321">
        <v>0</v>
      </c>
      <c r="Q4321" s="2"/>
      <c r="S4321">
        <v>0</v>
      </c>
      <c r="T4321" t="s">
        <v>213</v>
      </c>
      <c r="W4321" t="s">
        <v>214</v>
      </c>
      <c r="X4321">
        <v>0</v>
      </c>
    </row>
    <row r="4322" spans="1:26" x14ac:dyDescent="0.25">
      <c r="A4322">
        <v>5807</v>
      </c>
      <c r="B4322" t="s">
        <v>10040</v>
      </c>
      <c r="C4322" t="s">
        <v>10041</v>
      </c>
      <c r="D4322" t="s">
        <v>256</v>
      </c>
      <c r="G4322" s="2">
        <v>42593</v>
      </c>
      <c r="H4322" s="2">
        <v>44074</v>
      </c>
      <c r="I4322" t="s">
        <v>226</v>
      </c>
      <c r="J4322" t="s">
        <v>211</v>
      </c>
      <c r="K4322" t="s">
        <v>10042</v>
      </c>
      <c r="L4322" t="s">
        <v>213</v>
      </c>
      <c r="O4322">
        <v>0</v>
      </c>
      <c r="Q4322" s="2"/>
      <c r="S4322">
        <v>0</v>
      </c>
      <c r="T4322" t="s">
        <v>900</v>
      </c>
      <c r="W4322" t="s">
        <v>214</v>
      </c>
      <c r="X4322">
        <v>0</v>
      </c>
    </row>
    <row r="4323" spans="1:26" x14ac:dyDescent="0.25">
      <c r="A4323">
        <v>5808</v>
      </c>
      <c r="B4323" t="s">
        <v>10043</v>
      </c>
      <c r="C4323" t="s">
        <v>10044</v>
      </c>
      <c r="D4323" t="s">
        <v>241</v>
      </c>
      <c r="G4323" s="2">
        <v>42593</v>
      </c>
      <c r="H4323" s="2">
        <v>44074</v>
      </c>
      <c r="I4323" t="s">
        <v>226</v>
      </c>
      <c r="J4323" t="s">
        <v>211</v>
      </c>
      <c r="K4323" t="s">
        <v>10042</v>
      </c>
      <c r="L4323" t="s">
        <v>213</v>
      </c>
      <c r="O4323">
        <v>0</v>
      </c>
      <c r="Q4323" s="2"/>
      <c r="S4323">
        <v>0</v>
      </c>
      <c r="T4323" t="s">
        <v>900</v>
      </c>
      <c r="W4323" t="s">
        <v>214</v>
      </c>
      <c r="X4323">
        <v>0</v>
      </c>
    </row>
    <row r="4324" spans="1:26" x14ac:dyDescent="0.25">
      <c r="A4324">
        <v>5809</v>
      </c>
      <c r="B4324" t="s">
        <v>10045</v>
      </c>
      <c r="C4324" t="s">
        <v>10046</v>
      </c>
      <c r="D4324" t="s">
        <v>245</v>
      </c>
      <c r="F4324" t="s">
        <v>10047</v>
      </c>
      <c r="G4324" s="2">
        <v>42593</v>
      </c>
      <c r="H4324" s="2">
        <v>44074</v>
      </c>
      <c r="I4324" t="s">
        <v>226</v>
      </c>
      <c r="J4324" t="s">
        <v>211</v>
      </c>
      <c r="K4324" t="s">
        <v>10042</v>
      </c>
      <c r="L4324" t="s">
        <v>213</v>
      </c>
      <c r="O4324">
        <v>6149</v>
      </c>
      <c r="Q4324" s="2"/>
      <c r="S4324">
        <v>0</v>
      </c>
      <c r="T4324" t="s">
        <v>213</v>
      </c>
      <c r="W4324" t="s">
        <v>214</v>
      </c>
      <c r="X4324">
        <v>0</v>
      </c>
    </row>
    <row r="4325" spans="1:26" x14ac:dyDescent="0.25">
      <c r="A4325">
        <v>5810</v>
      </c>
      <c r="B4325" t="s">
        <v>10048</v>
      </c>
      <c r="C4325" t="s">
        <v>10049</v>
      </c>
      <c r="D4325" t="s">
        <v>210</v>
      </c>
      <c r="G4325" s="2">
        <v>42593</v>
      </c>
      <c r="H4325" s="2">
        <v>44074</v>
      </c>
      <c r="J4325" t="s">
        <v>211</v>
      </c>
      <c r="K4325" t="s">
        <v>10042</v>
      </c>
      <c r="L4325" t="s">
        <v>213</v>
      </c>
      <c r="O4325">
        <v>0</v>
      </c>
      <c r="Q4325" s="2"/>
      <c r="S4325">
        <v>0</v>
      </c>
      <c r="T4325" t="s">
        <v>900</v>
      </c>
      <c r="W4325" t="s">
        <v>214</v>
      </c>
      <c r="X4325">
        <v>0</v>
      </c>
    </row>
    <row r="4326" spans="1:26" x14ac:dyDescent="0.25">
      <c r="A4326">
        <v>5811</v>
      </c>
      <c r="B4326" t="s">
        <v>10050</v>
      </c>
      <c r="C4326" t="s">
        <v>10051</v>
      </c>
      <c r="D4326" t="s">
        <v>251</v>
      </c>
      <c r="G4326" s="2">
        <v>42593</v>
      </c>
      <c r="H4326" s="2">
        <v>44074</v>
      </c>
      <c r="I4326" t="s">
        <v>226</v>
      </c>
      <c r="J4326" t="s">
        <v>211</v>
      </c>
      <c r="K4326" t="s">
        <v>10042</v>
      </c>
      <c r="L4326" t="s">
        <v>213</v>
      </c>
      <c r="O4326">
        <v>0</v>
      </c>
      <c r="Q4326" s="2"/>
      <c r="S4326">
        <v>0</v>
      </c>
      <c r="T4326" t="s">
        <v>900</v>
      </c>
      <c r="W4326" t="s">
        <v>214</v>
      </c>
      <c r="X4326">
        <v>0</v>
      </c>
    </row>
    <row r="4327" spans="1:26" x14ac:dyDescent="0.25">
      <c r="A4327">
        <v>5812</v>
      </c>
      <c r="B4327" t="s">
        <v>10052</v>
      </c>
      <c r="C4327" t="s">
        <v>10053</v>
      </c>
      <c r="D4327" t="s">
        <v>248</v>
      </c>
      <c r="G4327" s="2">
        <v>42593</v>
      </c>
      <c r="H4327" s="2">
        <v>44074</v>
      </c>
      <c r="I4327" t="s">
        <v>226</v>
      </c>
      <c r="J4327" t="s">
        <v>211</v>
      </c>
      <c r="K4327" t="s">
        <v>10042</v>
      </c>
      <c r="L4327" t="s">
        <v>213</v>
      </c>
      <c r="O4327">
        <v>0</v>
      </c>
      <c r="Q4327" s="2"/>
      <c r="S4327">
        <v>0</v>
      </c>
      <c r="T4327" t="s">
        <v>900</v>
      </c>
      <c r="W4327" t="s">
        <v>214</v>
      </c>
      <c r="X4327">
        <v>0</v>
      </c>
    </row>
    <row r="4328" spans="1:26" x14ac:dyDescent="0.25">
      <c r="A4328">
        <v>6064</v>
      </c>
      <c r="B4328" t="s">
        <v>10054</v>
      </c>
      <c r="C4328" t="s">
        <v>10055</v>
      </c>
      <c r="D4328" t="s">
        <v>256</v>
      </c>
      <c r="G4328" s="2">
        <v>42736</v>
      </c>
      <c r="H4328" s="2">
        <v>44804</v>
      </c>
      <c r="I4328" t="s">
        <v>226</v>
      </c>
      <c r="J4328" t="s">
        <v>211</v>
      </c>
      <c r="K4328" t="s">
        <v>10037</v>
      </c>
      <c r="L4328" t="s">
        <v>213</v>
      </c>
      <c r="O4328">
        <v>0</v>
      </c>
      <c r="Q4328" s="2"/>
      <c r="S4328">
        <v>0</v>
      </c>
      <c r="T4328" t="s">
        <v>213</v>
      </c>
      <c r="W4328" t="s">
        <v>214</v>
      </c>
      <c r="X4328">
        <v>0</v>
      </c>
    </row>
    <row r="4329" spans="1:26" x14ac:dyDescent="0.25">
      <c r="A4329">
        <v>6125</v>
      </c>
      <c r="B4329" t="s">
        <v>10056</v>
      </c>
      <c r="C4329" t="s">
        <v>10057</v>
      </c>
      <c r="D4329" t="s">
        <v>6125</v>
      </c>
      <c r="G4329" s="2">
        <v>42660</v>
      </c>
      <c r="H4329" s="2">
        <v>45230</v>
      </c>
      <c r="I4329" t="s">
        <v>226</v>
      </c>
      <c r="J4329" t="s">
        <v>211</v>
      </c>
      <c r="K4329" t="s">
        <v>10058</v>
      </c>
      <c r="L4329" t="s">
        <v>213</v>
      </c>
      <c r="O4329">
        <v>4551</v>
      </c>
      <c r="Q4329" s="2"/>
      <c r="S4329">
        <v>0</v>
      </c>
      <c r="T4329" t="s">
        <v>213</v>
      </c>
      <c r="W4329" t="s">
        <v>455</v>
      </c>
      <c r="X4329">
        <v>0</v>
      </c>
    </row>
    <row r="4330" spans="1:26" x14ac:dyDescent="0.25">
      <c r="A4330">
        <v>6126</v>
      </c>
      <c r="B4330" t="s">
        <v>10059</v>
      </c>
      <c r="C4330" t="s">
        <v>10060</v>
      </c>
      <c r="D4330" t="s">
        <v>251</v>
      </c>
      <c r="G4330" s="2">
        <v>42660</v>
      </c>
      <c r="H4330" s="2">
        <v>45230</v>
      </c>
      <c r="I4330" t="s">
        <v>226</v>
      </c>
      <c r="J4330" t="s">
        <v>211</v>
      </c>
      <c r="K4330" t="s">
        <v>10058</v>
      </c>
      <c r="L4330" t="s">
        <v>213</v>
      </c>
      <c r="O4330">
        <v>0</v>
      </c>
      <c r="Q4330" s="2"/>
      <c r="S4330">
        <v>0</v>
      </c>
      <c r="T4330" t="s">
        <v>213</v>
      </c>
      <c r="W4330" t="s">
        <v>214</v>
      </c>
      <c r="X4330">
        <v>0</v>
      </c>
    </row>
    <row r="4331" spans="1:26" x14ac:dyDescent="0.25">
      <c r="A4331">
        <v>6127</v>
      </c>
      <c r="B4331" t="s">
        <v>10061</v>
      </c>
      <c r="C4331" t="s">
        <v>10062</v>
      </c>
      <c r="D4331" t="s">
        <v>248</v>
      </c>
      <c r="G4331" s="2">
        <v>42660</v>
      </c>
      <c r="H4331" s="2">
        <v>45230</v>
      </c>
      <c r="I4331" t="s">
        <v>226</v>
      </c>
      <c r="J4331" t="s">
        <v>211</v>
      </c>
      <c r="K4331" t="s">
        <v>10058</v>
      </c>
      <c r="L4331" t="s">
        <v>213</v>
      </c>
      <c r="O4331">
        <v>0</v>
      </c>
      <c r="Q4331" s="2"/>
      <c r="S4331">
        <v>0</v>
      </c>
      <c r="T4331" t="s">
        <v>213</v>
      </c>
      <c r="W4331" t="s">
        <v>214</v>
      </c>
      <c r="X4331">
        <v>0</v>
      </c>
    </row>
    <row r="4332" spans="1:26" x14ac:dyDescent="0.25">
      <c r="A4332">
        <v>5583</v>
      </c>
      <c r="B4332" t="s">
        <v>10063</v>
      </c>
      <c r="C4332" t="s">
        <v>10064</v>
      </c>
      <c r="D4332" t="s">
        <v>389</v>
      </c>
      <c r="F4332" t="s">
        <v>14969</v>
      </c>
      <c r="G4332" s="2">
        <v>41061</v>
      </c>
      <c r="H4332" s="2"/>
      <c r="I4332" t="s">
        <v>226</v>
      </c>
      <c r="J4332" t="s">
        <v>211</v>
      </c>
      <c r="K4332" t="s">
        <v>14924</v>
      </c>
      <c r="L4332" t="s">
        <v>213</v>
      </c>
      <c r="M4332" t="s">
        <v>10066</v>
      </c>
      <c r="O4332">
        <v>0</v>
      </c>
      <c r="Q4332" s="2"/>
      <c r="R4332" t="s">
        <v>10067</v>
      </c>
      <c r="S4332">
        <v>0</v>
      </c>
      <c r="T4332" t="s">
        <v>213</v>
      </c>
      <c r="W4332" t="s">
        <v>455</v>
      </c>
      <c r="X4332">
        <v>0</v>
      </c>
      <c r="Z4332" t="s">
        <v>15094</v>
      </c>
    </row>
    <row r="4333" spans="1:26" x14ac:dyDescent="0.25">
      <c r="A4333">
        <v>5584</v>
      </c>
      <c r="B4333" t="s">
        <v>10068</v>
      </c>
      <c r="C4333" t="s">
        <v>10069</v>
      </c>
      <c r="D4333" t="s">
        <v>720</v>
      </c>
      <c r="G4333" s="2">
        <v>41061</v>
      </c>
      <c r="H4333" s="2">
        <v>46173</v>
      </c>
      <c r="I4333" t="s">
        <v>226</v>
      </c>
      <c r="J4333" t="s">
        <v>211</v>
      </c>
      <c r="K4333" t="s">
        <v>3974</v>
      </c>
      <c r="L4333" t="s">
        <v>213</v>
      </c>
      <c r="O4333">
        <v>5583</v>
      </c>
      <c r="Q4333" s="2"/>
      <c r="S4333">
        <v>0</v>
      </c>
      <c r="T4333" t="s">
        <v>213</v>
      </c>
      <c r="W4333" t="s">
        <v>455</v>
      </c>
      <c r="X4333">
        <v>0</v>
      </c>
    </row>
    <row r="4334" spans="1:26" x14ac:dyDescent="0.25">
      <c r="A4334">
        <v>5585</v>
      </c>
      <c r="B4334" t="s">
        <v>10070</v>
      </c>
      <c r="C4334" t="s">
        <v>10071</v>
      </c>
      <c r="D4334" t="s">
        <v>412</v>
      </c>
      <c r="G4334" s="2">
        <v>41366</v>
      </c>
      <c r="H4334" s="2"/>
      <c r="I4334" t="s">
        <v>226</v>
      </c>
      <c r="J4334" t="s">
        <v>211</v>
      </c>
      <c r="K4334" t="s">
        <v>7102</v>
      </c>
      <c r="L4334" t="s">
        <v>213</v>
      </c>
      <c r="O4334">
        <v>5583</v>
      </c>
      <c r="Q4334" s="2"/>
      <c r="S4334">
        <v>0</v>
      </c>
      <c r="T4334" t="s">
        <v>213</v>
      </c>
      <c r="W4334" t="s">
        <v>455</v>
      </c>
      <c r="X4334">
        <v>0</v>
      </c>
    </row>
    <row r="4335" spans="1:26" x14ac:dyDescent="0.25">
      <c r="A4335">
        <v>5677</v>
      </c>
      <c r="B4335" t="s">
        <v>10072</v>
      </c>
      <c r="C4335" t="s">
        <v>10073</v>
      </c>
      <c r="D4335" t="s">
        <v>245</v>
      </c>
      <c r="G4335" s="2">
        <v>40544</v>
      </c>
      <c r="H4335" s="2"/>
      <c r="I4335" t="s">
        <v>226</v>
      </c>
      <c r="J4335" t="s">
        <v>211</v>
      </c>
      <c r="K4335" t="s">
        <v>10074</v>
      </c>
      <c r="L4335" t="s">
        <v>213</v>
      </c>
      <c r="O4335">
        <v>1777</v>
      </c>
      <c r="Q4335" s="2"/>
      <c r="S4335">
        <v>0</v>
      </c>
      <c r="T4335" t="s">
        <v>213</v>
      </c>
      <c r="W4335" t="s">
        <v>214</v>
      </c>
      <c r="X4335">
        <v>0</v>
      </c>
    </row>
    <row r="4336" spans="1:26" x14ac:dyDescent="0.25">
      <c r="A4336">
        <v>5678</v>
      </c>
      <c r="B4336" t="s">
        <v>10075</v>
      </c>
      <c r="C4336" t="s">
        <v>10076</v>
      </c>
      <c r="D4336" t="s">
        <v>241</v>
      </c>
      <c r="G4336" s="2">
        <v>40544</v>
      </c>
      <c r="H4336" s="2"/>
      <c r="I4336" t="s">
        <v>226</v>
      </c>
      <c r="J4336" t="s">
        <v>211</v>
      </c>
      <c r="K4336" t="s">
        <v>10074</v>
      </c>
      <c r="L4336" t="s">
        <v>213</v>
      </c>
      <c r="O4336">
        <v>0</v>
      </c>
      <c r="Q4336" s="2"/>
      <c r="S4336">
        <v>0</v>
      </c>
      <c r="T4336" t="s">
        <v>213</v>
      </c>
      <c r="W4336" t="s">
        <v>214</v>
      </c>
      <c r="X4336">
        <v>0</v>
      </c>
    </row>
    <row r="4337" spans="1:24" x14ac:dyDescent="0.25">
      <c r="A4337">
        <v>5675</v>
      </c>
      <c r="B4337" t="s">
        <v>10077</v>
      </c>
      <c r="C4337" t="s">
        <v>10078</v>
      </c>
      <c r="D4337" t="s">
        <v>251</v>
      </c>
      <c r="G4337" s="2">
        <v>40544</v>
      </c>
      <c r="H4337" s="2"/>
      <c r="I4337" t="s">
        <v>226</v>
      </c>
      <c r="J4337" t="s">
        <v>211</v>
      </c>
      <c r="K4337" t="s">
        <v>10074</v>
      </c>
      <c r="L4337" t="s">
        <v>213</v>
      </c>
      <c r="O4337">
        <v>0</v>
      </c>
      <c r="Q4337" s="2">
        <v>40544</v>
      </c>
      <c r="S4337">
        <v>0</v>
      </c>
      <c r="T4337" t="s">
        <v>213</v>
      </c>
      <c r="W4337" t="s">
        <v>214</v>
      </c>
      <c r="X4337">
        <v>0</v>
      </c>
    </row>
    <row r="4338" spans="1:24" x14ac:dyDescent="0.25">
      <c r="A4338">
        <v>5676</v>
      </c>
      <c r="B4338" t="s">
        <v>10079</v>
      </c>
      <c r="C4338" t="s">
        <v>10080</v>
      </c>
      <c r="D4338" t="s">
        <v>256</v>
      </c>
      <c r="G4338" s="2">
        <v>40544</v>
      </c>
      <c r="H4338" s="2"/>
      <c r="I4338" t="s">
        <v>226</v>
      </c>
      <c r="J4338" t="s">
        <v>211</v>
      </c>
      <c r="K4338" t="s">
        <v>10074</v>
      </c>
      <c r="L4338" t="s">
        <v>213</v>
      </c>
      <c r="O4338">
        <v>0</v>
      </c>
      <c r="Q4338" s="2"/>
      <c r="S4338">
        <v>0</v>
      </c>
      <c r="T4338" t="s">
        <v>213</v>
      </c>
      <c r="W4338" t="s">
        <v>214</v>
      </c>
      <c r="X4338">
        <v>0</v>
      </c>
    </row>
    <row r="4339" spans="1:24" x14ac:dyDescent="0.25">
      <c r="A4339">
        <v>5683</v>
      </c>
      <c r="B4339" t="s">
        <v>10081</v>
      </c>
      <c r="C4339" t="s">
        <v>10082</v>
      </c>
      <c r="D4339" t="s">
        <v>251</v>
      </c>
      <c r="G4339" s="2">
        <v>40544</v>
      </c>
      <c r="H4339" s="2"/>
      <c r="I4339" t="s">
        <v>226</v>
      </c>
      <c r="J4339" t="s">
        <v>211</v>
      </c>
      <c r="K4339" t="s">
        <v>10083</v>
      </c>
      <c r="L4339" t="s">
        <v>213</v>
      </c>
      <c r="O4339">
        <v>0</v>
      </c>
      <c r="Q4339" s="2"/>
      <c r="S4339">
        <v>0</v>
      </c>
      <c r="T4339" t="s">
        <v>213</v>
      </c>
      <c r="W4339" t="s">
        <v>214</v>
      </c>
      <c r="X4339">
        <v>0</v>
      </c>
    </row>
    <row r="4340" spans="1:24" x14ac:dyDescent="0.25">
      <c r="A4340">
        <v>5591</v>
      </c>
      <c r="B4340" t="s">
        <v>10084</v>
      </c>
      <c r="C4340" t="s">
        <v>10085</v>
      </c>
      <c r="D4340" t="s">
        <v>256</v>
      </c>
      <c r="G4340" s="2">
        <v>42430</v>
      </c>
      <c r="H4340" s="2">
        <v>44469</v>
      </c>
      <c r="I4340" t="s">
        <v>226</v>
      </c>
      <c r="J4340" t="s">
        <v>211</v>
      </c>
      <c r="K4340" t="s">
        <v>10086</v>
      </c>
      <c r="L4340" t="s">
        <v>213</v>
      </c>
      <c r="O4340">
        <v>0</v>
      </c>
      <c r="Q4340" s="2"/>
      <c r="S4340">
        <v>0</v>
      </c>
      <c r="T4340" t="s">
        <v>213</v>
      </c>
      <c r="W4340" t="s">
        <v>455</v>
      </c>
      <c r="X4340">
        <v>0</v>
      </c>
    </row>
    <row r="4341" spans="1:24" x14ac:dyDescent="0.25">
      <c r="A4341">
        <v>5592</v>
      </c>
      <c r="B4341" t="s">
        <v>10087</v>
      </c>
      <c r="C4341" t="s">
        <v>10088</v>
      </c>
      <c r="D4341" t="s">
        <v>251</v>
      </c>
      <c r="G4341" s="2">
        <v>42430</v>
      </c>
      <c r="H4341" s="2">
        <v>44469</v>
      </c>
      <c r="I4341" t="s">
        <v>226</v>
      </c>
      <c r="J4341" t="s">
        <v>211</v>
      </c>
      <c r="K4341" t="s">
        <v>10086</v>
      </c>
      <c r="L4341" t="s">
        <v>213</v>
      </c>
      <c r="O4341">
        <v>0</v>
      </c>
      <c r="Q4341" s="2"/>
      <c r="S4341">
        <v>0</v>
      </c>
      <c r="T4341" t="s">
        <v>213</v>
      </c>
      <c r="W4341" t="s">
        <v>455</v>
      </c>
      <c r="X4341">
        <v>0</v>
      </c>
    </row>
    <row r="4342" spans="1:24" x14ac:dyDescent="0.25">
      <c r="A4342">
        <v>5593</v>
      </c>
      <c r="B4342" t="s">
        <v>10089</v>
      </c>
      <c r="C4342" t="s">
        <v>10090</v>
      </c>
      <c r="D4342" t="s">
        <v>241</v>
      </c>
      <c r="G4342" s="2">
        <v>42430</v>
      </c>
      <c r="H4342" s="2">
        <v>44469</v>
      </c>
      <c r="I4342" t="s">
        <v>226</v>
      </c>
      <c r="J4342" t="s">
        <v>211</v>
      </c>
      <c r="K4342" t="s">
        <v>10086</v>
      </c>
      <c r="L4342" t="s">
        <v>213</v>
      </c>
      <c r="O4342">
        <v>0</v>
      </c>
      <c r="P4342" t="s">
        <v>5494</v>
      </c>
      <c r="Q4342" s="2"/>
      <c r="S4342">
        <v>0</v>
      </c>
      <c r="T4342" t="s">
        <v>213</v>
      </c>
      <c r="W4342" t="s">
        <v>455</v>
      </c>
      <c r="X4342">
        <v>0</v>
      </c>
    </row>
    <row r="4343" spans="1:24" x14ac:dyDescent="0.25">
      <c r="A4343">
        <v>5594</v>
      </c>
      <c r="B4343" t="s">
        <v>10091</v>
      </c>
      <c r="C4343" t="s">
        <v>10092</v>
      </c>
      <c r="D4343" t="s">
        <v>245</v>
      </c>
      <c r="G4343" s="2">
        <v>42430</v>
      </c>
      <c r="H4343" s="2">
        <v>44469</v>
      </c>
      <c r="I4343" t="s">
        <v>226</v>
      </c>
      <c r="J4343" t="s">
        <v>211</v>
      </c>
      <c r="K4343" t="s">
        <v>10086</v>
      </c>
      <c r="L4343" t="s">
        <v>213</v>
      </c>
      <c r="O4343">
        <v>5620</v>
      </c>
      <c r="Q4343" s="2"/>
      <c r="S4343">
        <v>0</v>
      </c>
      <c r="T4343" t="s">
        <v>213</v>
      </c>
      <c r="W4343" t="s">
        <v>455</v>
      </c>
      <c r="X4343">
        <v>0</v>
      </c>
    </row>
    <row r="4344" spans="1:24" x14ac:dyDescent="0.25">
      <c r="A4344">
        <v>5595</v>
      </c>
      <c r="B4344" t="s">
        <v>10093</v>
      </c>
      <c r="C4344" t="s">
        <v>10094</v>
      </c>
      <c r="D4344" t="s">
        <v>412</v>
      </c>
      <c r="F4344" t="s">
        <v>6849</v>
      </c>
      <c r="G4344" s="2">
        <v>42430</v>
      </c>
      <c r="H4344" s="2">
        <v>44469</v>
      </c>
      <c r="I4344" t="s">
        <v>226</v>
      </c>
      <c r="J4344" t="s">
        <v>211</v>
      </c>
      <c r="K4344" t="s">
        <v>10086</v>
      </c>
      <c r="L4344" t="s">
        <v>900</v>
      </c>
      <c r="O4344">
        <v>3106</v>
      </c>
      <c r="Q4344" s="2"/>
      <c r="S4344">
        <v>0</v>
      </c>
      <c r="T4344" t="s">
        <v>213</v>
      </c>
      <c r="W4344" t="s">
        <v>214</v>
      </c>
      <c r="X4344">
        <v>0</v>
      </c>
    </row>
    <row r="4345" spans="1:24" x14ac:dyDescent="0.25">
      <c r="A4345">
        <v>5684</v>
      </c>
      <c r="B4345" t="s">
        <v>10095</v>
      </c>
      <c r="C4345" t="s">
        <v>10096</v>
      </c>
      <c r="D4345" t="s">
        <v>256</v>
      </c>
      <c r="G4345" s="2">
        <v>40544</v>
      </c>
      <c r="H4345" s="2"/>
      <c r="I4345" t="s">
        <v>226</v>
      </c>
      <c r="J4345" t="s">
        <v>211</v>
      </c>
      <c r="K4345" t="s">
        <v>10083</v>
      </c>
      <c r="L4345" t="s">
        <v>213</v>
      </c>
      <c r="O4345">
        <v>0</v>
      </c>
      <c r="Q4345" s="2"/>
      <c r="S4345">
        <v>0</v>
      </c>
      <c r="T4345" t="s">
        <v>213</v>
      </c>
      <c r="W4345" t="s">
        <v>214</v>
      </c>
      <c r="X4345">
        <v>0</v>
      </c>
    </row>
    <row r="4346" spans="1:24" x14ac:dyDescent="0.25">
      <c r="A4346">
        <v>5685</v>
      </c>
      <c r="B4346" t="s">
        <v>10097</v>
      </c>
      <c r="C4346" t="s">
        <v>10098</v>
      </c>
      <c r="D4346" t="s">
        <v>245</v>
      </c>
      <c r="G4346" s="2">
        <v>40544</v>
      </c>
      <c r="H4346" s="2"/>
      <c r="I4346" t="s">
        <v>226</v>
      </c>
      <c r="J4346" t="s">
        <v>211</v>
      </c>
      <c r="K4346" t="s">
        <v>10083</v>
      </c>
      <c r="L4346" t="s">
        <v>213</v>
      </c>
      <c r="O4346">
        <v>4475</v>
      </c>
      <c r="Q4346" s="2"/>
      <c r="S4346">
        <v>0</v>
      </c>
      <c r="T4346" t="s">
        <v>213</v>
      </c>
      <c r="W4346" t="s">
        <v>214</v>
      </c>
      <c r="X4346">
        <v>0</v>
      </c>
    </row>
    <row r="4347" spans="1:24" x14ac:dyDescent="0.25">
      <c r="A4347">
        <v>5686</v>
      </c>
      <c r="B4347" t="s">
        <v>10099</v>
      </c>
      <c r="C4347" t="s">
        <v>10100</v>
      </c>
      <c r="D4347" t="s">
        <v>241</v>
      </c>
      <c r="G4347" s="2">
        <v>40544</v>
      </c>
      <c r="H4347" s="2"/>
      <c r="I4347" t="s">
        <v>226</v>
      </c>
      <c r="J4347" t="s">
        <v>211</v>
      </c>
      <c r="K4347" t="s">
        <v>10083</v>
      </c>
      <c r="L4347" t="s">
        <v>213</v>
      </c>
      <c r="O4347">
        <v>0</v>
      </c>
      <c r="Q4347" s="2"/>
      <c r="S4347">
        <v>0</v>
      </c>
      <c r="T4347" t="s">
        <v>213</v>
      </c>
      <c r="W4347" t="s">
        <v>214</v>
      </c>
      <c r="X4347">
        <v>0</v>
      </c>
    </row>
    <row r="4348" spans="1:24" x14ac:dyDescent="0.25">
      <c r="A4348">
        <v>5687</v>
      </c>
      <c r="B4348" t="s">
        <v>10101</v>
      </c>
      <c r="C4348" t="s">
        <v>10102</v>
      </c>
      <c r="D4348" t="s">
        <v>251</v>
      </c>
      <c r="G4348" s="2">
        <v>41426</v>
      </c>
      <c r="H4348" s="2">
        <v>43220</v>
      </c>
      <c r="I4348" t="s">
        <v>226</v>
      </c>
      <c r="J4348" t="s">
        <v>211</v>
      </c>
      <c r="K4348" t="s">
        <v>10103</v>
      </c>
      <c r="L4348" t="s">
        <v>213</v>
      </c>
      <c r="O4348">
        <v>0</v>
      </c>
      <c r="Q4348" s="2"/>
      <c r="S4348">
        <v>0</v>
      </c>
      <c r="T4348" t="s">
        <v>213</v>
      </c>
      <c r="W4348" t="s">
        <v>214</v>
      </c>
      <c r="X4348">
        <v>0</v>
      </c>
    </row>
    <row r="4349" spans="1:24" x14ac:dyDescent="0.25">
      <c r="A4349">
        <v>5688</v>
      </c>
      <c r="B4349" t="s">
        <v>10104</v>
      </c>
      <c r="C4349" t="s">
        <v>10105</v>
      </c>
      <c r="D4349" t="s">
        <v>256</v>
      </c>
      <c r="G4349" s="2">
        <v>41426</v>
      </c>
      <c r="H4349" s="2">
        <v>43220</v>
      </c>
      <c r="I4349" t="s">
        <v>226</v>
      </c>
      <c r="J4349" t="s">
        <v>211</v>
      </c>
      <c r="K4349" t="s">
        <v>10103</v>
      </c>
      <c r="L4349" t="s">
        <v>213</v>
      </c>
      <c r="O4349">
        <v>0</v>
      </c>
      <c r="Q4349" s="2"/>
      <c r="S4349">
        <v>0</v>
      </c>
      <c r="T4349" t="s">
        <v>213</v>
      </c>
      <c r="W4349" t="s">
        <v>214</v>
      </c>
      <c r="X4349">
        <v>0</v>
      </c>
    </row>
    <row r="4350" spans="1:24" x14ac:dyDescent="0.25">
      <c r="A4350">
        <v>5689</v>
      </c>
      <c r="B4350" t="s">
        <v>10106</v>
      </c>
      <c r="C4350" t="s">
        <v>10107</v>
      </c>
      <c r="D4350" t="s">
        <v>245</v>
      </c>
      <c r="F4350" t="s">
        <v>10108</v>
      </c>
      <c r="G4350" s="2">
        <v>41426</v>
      </c>
      <c r="H4350" s="2">
        <v>43220</v>
      </c>
      <c r="I4350" t="s">
        <v>226</v>
      </c>
      <c r="J4350" t="s">
        <v>211</v>
      </c>
      <c r="K4350" t="s">
        <v>10103</v>
      </c>
      <c r="L4350" t="s">
        <v>213</v>
      </c>
      <c r="O4350">
        <v>1868</v>
      </c>
      <c r="Q4350" s="2"/>
      <c r="S4350">
        <v>0</v>
      </c>
      <c r="T4350" t="s">
        <v>213</v>
      </c>
      <c r="W4350" t="s">
        <v>214</v>
      </c>
      <c r="X4350">
        <v>0</v>
      </c>
    </row>
    <row r="4351" spans="1:24" x14ac:dyDescent="0.25">
      <c r="A4351">
        <v>5690</v>
      </c>
      <c r="B4351" t="s">
        <v>10109</v>
      </c>
      <c r="C4351" t="s">
        <v>10110</v>
      </c>
      <c r="D4351" t="s">
        <v>241</v>
      </c>
      <c r="G4351" s="2">
        <v>41426</v>
      </c>
      <c r="H4351" s="2">
        <v>43220</v>
      </c>
      <c r="I4351" t="s">
        <v>226</v>
      </c>
      <c r="J4351" t="s">
        <v>211</v>
      </c>
      <c r="K4351" t="s">
        <v>10103</v>
      </c>
      <c r="L4351" t="s">
        <v>213</v>
      </c>
      <c r="O4351">
        <v>0</v>
      </c>
      <c r="Q4351" s="2"/>
      <c r="S4351">
        <v>0</v>
      </c>
      <c r="T4351" t="s">
        <v>213</v>
      </c>
      <c r="W4351" t="s">
        <v>214</v>
      </c>
      <c r="X4351">
        <v>0</v>
      </c>
    </row>
    <row r="4352" spans="1:24" x14ac:dyDescent="0.25">
      <c r="A4352">
        <v>5723</v>
      </c>
      <c r="B4352" t="s">
        <v>10111</v>
      </c>
      <c r="C4352" t="s">
        <v>10112</v>
      </c>
      <c r="D4352" t="s">
        <v>4003</v>
      </c>
      <c r="G4352" s="2">
        <v>39539</v>
      </c>
      <c r="H4352" s="2"/>
      <c r="J4352" t="s">
        <v>211</v>
      </c>
      <c r="K4352" t="s">
        <v>467</v>
      </c>
      <c r="L4352" t="s">
        <v>213</v>
      </c>
      <c r="M4352" t="s">
        <v>10113</v>
      </c>
      <c r="O4352">
        <v>0</v>
      </c>
      <c r="Q4352" s="2"/>
      <c r="S4352">
        <v>0</v>
      </c>
      <c r="T4352" t="s">
        <v>213</v>
      </c>
      <c r="W4352" t="s">
        <v>214</v>
      </c>
      <c r="X4352">
        <v>0</v>
      </c>
    </row>
    <row r="4353" spans="1:26" x14ac:dyDescent="0.25">
      <c r="A4353">
        <v>6010</v>
      </c>
      <c r="B4353" t="s">
        <v>10114</v>
      </c>
      <c r="C4353" t="s">
        <v>10115</v>
      </c>
      <c r="D4353" t="s">
        <v>245</v>
      </c>
      <c r="G4353" s="2">
        <v>42736</v>
      </c>
      <c r="H4353" s="2">
        <v>45657</v>
      </c>
      <c r="I4353" t="s">
        <v>226</v>
      </c>
      <c r="J4353" t="s">
        <v>211</v>
      </c>
      <c r="K4353" t="s">
        <v>1514</v>
      </c>
      <c r="L4353" t="s">
        <v>213</v>
      </c>
      <c r="O4353">
        <v>5148</v>
      </c>
      <c r="Q4353" s="2"/>
      <c r="S4353">
        <v>0</v>
      </c>
      <c r="T4353" t="s">
        <v>213</v>
      </c>
      <c r="W4353" t="s">
        <v>214</v>
      </c>
      <c r="X4353">
        <v>0</v>
      </c>
    </row>
    <row r="4354" spans="1:26" x14ac:dyDescent="0.25">
      <c r="A4354">
        <v>6011</v>
      </c>
      <c r="B4354" t="s">
        <v>10116</v>
      </c>
      <c r="C4354" t="s">
        <v>10117</v>
      </c>
      <c r="D4354" t="s">
        <v>412</v>
      </c>
      <c r="G4354" s="2">
        <v>42736</v>
      </c>
      <c r="H4354" s="2">
        <v>45657</v>
      </c>
      <c r="I4354" t="s">
        <v>226</v>
      </c>
      <c r="J4354" t="s">
        <v>211</v>
      </c>
      <c r="K4354" t="s">
        <v>1514</v>
      </c>
      <c r="L4354" t="s">
        <v>213</v>
      </c>
      <c r="O4354">
        <v>7258</v>
      </c>
      <c r="Q4354" s="2"/>
      <c r="S4354">
        <v>0</v>
      </c>
      <c r="T4354" t="s">
        <v>213</v>
      </c>
      <c r="W4354" t="s">
        <v>214</v>
      </c>
      <c r="X4354">
        <v>0</v>
      </c>
    </row>
    <row r="4355" spans="1:26" x14ac:dyDescent="0.25">
      <c r="A4355">
        <v>6084</v>
      </c>
      <c r="B4355" t="s">
        <v>10118</v>
      </c>
      <c r="C4355" t="s">
        <v>10119</v>
      </c>
      <c r="D4355" t="s">
        <v>389</v>
      </c>
      <c r="F4355" t="s">
        <v>14970</v>
      </c>
      <c r="G4355" s="2">
        <v>35499</v>
      </c>
      <c r="H4355" s="2"/>
      <c r="I4355" t="s">
        <v>226</v>
      </c>
      <c r="J4355" t="s">
        <v>211</v>
      </c>
      <c r="K4355" t="s">
        <v>14924</v>
      </c>
      <c r="L4355" t="s">
        <v>213</v>
      </c>
      <c r="M4355" t="s">
        <v>10121</v>
      </c>
      <c r="O4355">
        <v>0</v>
      </c>
      <c r="Q4355" s="2"/>
      <c r="R4355" t="s">
        <v>10122</v>
      </c>
      <c r="S4355">
        <v>0</v>
      </c>
      <c r="T4355" t="s">
        <v>213</v>
      </c>
      <c r="W4355" t="s">
        <v>455</v>
      </c>
      <c r="X4355">
        <v>0</v>
      </c>
      <c r="Z4355" t="s">
        <v>15094</v>
      </c>
    </row>
    <row r="4356" spans="1:26" x14ac:dyDescent="0.25">
      <c r="A4356">
        <v>6085</v>
      </c>
      <c r="B4356" t="s">
        <v>10123</v>
      </c>
      <c r="C4356" t="s">
        <v>10124</v>
      </c>
      <c r="D4356" t="s">
        <v>6132</v>
      </c>
      <c r="G4356" s="2">
        <v>35499</v>
      </c>
      <c r="H4356" s="2"/>
      <c r="I4356" t="s">
        <v>226</v>
      </c>
      <c r="J4356" t="s">
        <v>211</v>
      </c>
      <c r="K4356" t="s">
        <v>6087</v>
      </c>
      <c r="L4356" t="s">
        <v>213</v>
      </c>
      <c r="O4356">
        <v>6084</v>
      </c>
      <c r="Q4356" s="2"/>
      <c r="S4356">
        <v>0</v>
      </c>
      <c r="T4356" t="s">
        <v>213</v>
      </c>
      <c r="W4356" t="s">
        <v>455</v>
      </c>
      <c r="X4356">
        <v>0</v>
      </c>
    </row>
    <row r="4357" spans="1:26" x14ac:dyDescent="0.25">
      <c r="A4357">
        <v>5856</v>
      </c>
      <c r="B4357" t="s">
        <v>10125</v>
      </c>
      <c r="C4357" t="s">
        <v>10126</v>
      </c>
      <c r="D4357" t="s">
        <v>251</v>
      </c>
      <c r="G4357" s="2">
        <v>40544</v>
      </c>
      <c r="H4357" s="2">
        <v>41639</v>
      </c>
      <c r="I4357" t="s">
        <v>226</v>
      </c>
      <c r="J4357" t="s">
        <v>211</v>
      </c>
      <c r="K4357" t="s">
        <v>10127</v>
      </c>
      <c r="L4357" t="s">
        <v>213</v>
      </c>
      <c r="O4357">
        <v>0</v>
      </c>
      <c r="Q4357" s="2"/>
      <c r="S4357">
        <v>0</v>
      </c>
      <c r="T4357" t="s">
        <v>213</v>
      </c>
      <c r="W4357" t="s">
        <v>214</v>
      </c>
      <c r="X4357">
        <v>0</v>
      </c>
    </row>
    <row r="4358" spans="1:26" x14ac:dyDescent="0.25">
      <c r="A4358">
        <v>5857</v>
      </c>
      <c r="B4358" t="s">
        <v>10128</v>
      </c>
      <c r="C4358" t="s">
        <v>10129</v>
      </c>
      <c r="D4358" t="s">
        <v>256</v>
      </c>
      <c r="G4358" s="2">
        <v>40544</v>
      </c>
      <c r="H4358" s="2">
        <v>41639</v>
      </c>
      <c r="I4358" t="s">
        <v>226</v>
      </c>
      <c r="J4358" t="s">
        <v>211</v>
      </c>
      <c r="K4358" t="s">
        <v>10127</v>
      </c>
      <c r="L4358" t="s">
        <v>213</v>
      </c>
      <c r="O4358">
        <v>0</v>
      </c>
      <c r="Q4358" s="2"/>
      <c r="S4358">
        <v>0</v>
      </c>
      <c r="T4358" t="s">
        <v>213</v>
      </c>
      <c r="W4358" t="s">
        <v>214</v>
      </c>
      <c r="X4358">
        <v>0</v>
      </c>
    </row>
    <row r="4359" spans="1:26" x14ac:dyDescent="0.25">
      <c r="A4359">
        <v>5766</v>
      </c>
      <c r="B4359" t="s">
        <v>10130</v>
      </c>
      <c r="C4359" t="s">
        <v>10131</v>
      </c>
      <c r="D4359" t="s">
        <v>248</v>
      </c>
      <c r="G4359" s="2">
        <v>42480</v>
      </c>
      <c r="H4359" s="2">
        <v>43343</v>
      </c>
      <c r="I4359" t="s">
        <v>226</v>
      </c>
      <c r="J4359" t="s">
        <v>211</v>
      </c>
      <c r="K4359" t="s">
        <v>10132</v>
      </c>
      <c r="L4359" t="s">
        <v>213</v>
      </c>
      <c r="O4359">
        <v>0</v>
      </c>
      <c r="Q4359" s="2"/>
      <c r="S4359">
        <v>0</v>
      </c>
      <c r="T4359" t="s">
        <v>213</v>
      </c>
      <c r="W4359" t="s">
        <v>214</v>
      </c>
      <c r="X4359">
        <v>0</v>
      </c>
    </row>
    <row r="4360" spans="1:26" x14ac:dyDescent="0.25">
      <c r="A4360">
        <v>5767</v>
      </c>
      <c r="B4360" t="s">
        <v>10133</v>
      </c>
      <c r="C4360" t="s">
        <v>10134</v>
      </c>
      <c r="D4360" t="s">
        <v>251</v>
      </c>
      <c r="G4360" s="2">
        <v>42480</v>
      </c>
      <c r="H4360" s="2">
        <v>43343</v>
      </c>
      <c r="I4360" t="s">
        <v>226</v>
      </c>
      <c r="J4360" t="s">
        <v>211</v>
      </c>
      <c r="K4360" t="s">
        <v>10132</v>
      </c>
      <c r="L4360" t="s">
        <v>213</v>
      </c>
      <c r="O4360">
        <v>0</v>
      </c>
      <c r="Q4360" s="2"/>
      <c r="S4360">
        <v>0</v>
      </c>
      <c r="T4360" t="s">
        <v>213</v>
      </c>
      <c r="W4360" t="s">
        <v>214</v>
      </c>
      <c r="X4360">
        <v>0</v>
      </c>
    </row>
    <row r="4361" spans="1:26" x14ac:dyDescent="0.25">
      <c r="A4361">
        <v>5768</v>
      </c>
      <c r="B4361" t="s">
        <v>10135</v>
      </c>
      <c r="C4361" t="s">
        <v>10136</v>
      </c>
      <c r="D4361" t="s">
        <v>256</v>
      </c>
      <c r="G4361" s="2">
        <v>42480</v>
      </c>
      <c r="H4361" s="2">
        <v>43343</v>
      </c>
      <c r="I4361" t="s">
        <v>226</v>
      </c>
      <c r="J4361" t="s">
        <v>211</v>
      </c>
      <c r="K4361" t="s">
        <v>10132</v>
      </c>
      <c r="L4361" t="s">
        <v>213</v>
      </c>
      <c r="O4361">
        <v>0</v>
      </c>
      <c r="Q4361" s="2"/>
      <c r="S4361">
        <v>0</v>
      </c>
      <c r="T4361" t="s">
        <v>213</v>
      </c>
      <c r="W4361" t="s">
        <v>214</v>
      </c>
      <c r="X4361">
        <v>0</v>
      </c>
    </row>
    <row r="4362" spans="1:26" x14ac:dyDescent="0.25">
      <c r="A4362">
        <v>5769</v>
      </c>
      <c r="B4362" t="s">
        <v>10137</v>
      </c>
      <c r="C4362" t="s">
        <v>10138</v>
      </c>
      <c r="D4362" t="s">
        <v>245</v>
      </c>
      <c r="G4362" s="2">
        <v>42480</v>
      </c>
      <c r="H4362" s="2">
        <v>43343</v>
      </c>
      <c r="I4362" t="s">
        <v>226</v>
      </c>
      <c r="J4362" t="s">
        <v>211</v>
      </c>
      <c r="K4362" t="s">
        <v>10132</v>
      </c>
      <c r="L4362" t="s">
        <v>213</v>
      </c>
      <c r="O4362">
        <v>2599</v>
      </c>
      <c r="Q4362" s="2"/>
      <c r="S4362">
        <v>0</v>
      </c>
      <c r="T4362" t="s">
        <v>213</v>
      </c>
      <c r="W4362" t="s">
        <v>214</v>
      </c>
      <c r="X4362">
        <v>0</v>
      </c>
    </row>
    <row r="4363" spans="1:26" x14ac:dyDescent="0.25">
      <c r="A4363">
        <v>5770</v>
      </c>
      <c r="B4363" t="s">
        <v>10139</v>
      </c>
      <c r="C4363" t="s">
        <v>10140</v>
      </c>
      <c r="D4363" t="s">
        <v>210</v>
      </c>
      <c r="G4363" s="2">
        <v>42480</v>
      </c>
      <c r="H4363" s="2">
        <v>43343</v>
      </c>
      <c r="J4363" t="s">
        <v>211</v>
      </c>
      <c r="K4363" t="s">
        <v>10132</v>
      </c>
      <c r="L4363" t="s">
        <v>213</v>
      </c>
      <c r="O4363">
        <v>0</v>
      </c>
      <c r="Q4363" s="2"/>
      <c r="S4363">
        <v>0</v>
      </c>
      <c r="T4363" t="s">
        <v>213</v>
      </c>
      <c r="W4363" t="s">
        <v>214</v>
      </c>
      <c r="X4363">
        <v>0</v>
      </c>
    </row>
    <row r="4364" spans="1:26" x14ac:dyDescent="0.25">
      <c r="A4364">
        <v>5771</v>
      </c>
      <c r="B4364" t="s">
        <v>10141</v>
      </c>
      <c r="C4364" t="s">
        <v>10142</v>
      </c>
      <c r="D4364" t="s">
        <v>241</v>
      </c>
      <c r="G4364" s="2">
        <v>42480</v>
      </c>
      <c r="H4364" s="2">
        <v>43343</v>
      </c>
      <c r="I4364" t="s">
        <v>226</v>
      </c>
      <c r="J4364" t="s">
        <v>211</v>
      </c>
      <c r="K4364" t="s">
        <v>10132</v>
      </c>
      <c r="L4364" t="s">
        <v>213</v>
      </c>
      <c r="O4364">
        <v>0</v>
      </c>
      <c r="Q4364" s="2"/>
      <c r="S4364">
        <v>0</v>
      </c>
      <c r="T4364" t="s">
        <v>213</v>
      </c>
      <c r="W4364" t="s">
        <v>214</v>
      </c>
      <c r="X4364">
        <v>0</v>
      </c>
    </row>
    <row r="4365" spans="1:26" x14ac:dyDescent="0.25">
      <c r="A4365">
        <v>5858</v>
      </c>
      <c r="B4365" t="s">
        <v>10143</v>
      </c>
      <c r="C4365" t="s">
        <v>10144</v>
      </c>
      <c r="D4365" t="s">
        <v>245</v>
      </c>
      <c r="G4365" s="2">
        <v>40544</v>
      </c>
      <c r="H4365" s="2">
        <v>41639</v>
      </c>
      <c r="I4365" t="s">
        <v>226</v>
      </c>
      <c r="J4365" t="s">
        <v>211</v>
      </c>
      <c r="K4365" t="s">
        <v>10127</v>
      </c>
      <c r="L4365" t="s">
        <v>213</v>
      </c>
      <c r="O4365">
        <v>1488</v>
      </c>
      <c r="Q4365" s="2"/>
      <c r="S4365">
        <v>0</v>
      </c>
      <c r="T4365" t="s">
        <v>213</v>
      </c>
      <c r="W4365" t="s">
        <v>214</v>
      </c>
      <c r="X4365">
        <v>0</v>
      </c>
    </row>
    <row r="4366" spans="1:26" x14ac:dyDescent="0.25">
      <c r="A4366">
        <v>5859</v>
      </c>
      <c r="B4366" t="s">
        <v>10145</v>
      </c>
      <c r="C4366" t="s">
        <v>10146</v>
      </c>
      <c r="D4366" t="s">
        <v>241</v>
      </c>
      <c r="G4366" s="2">
        <v>40544</v>
      </c>
      <c r="H4366" s="2">
        <v>41639</v>
      </c>
      <c r="I4366" t="s">
        <v>226</v>
      </c>
      <c r="J4366" t="s">
        <v>211</v>
      </c>
      <c r="K4366" t="s">
        <v>10127</v>
      </c>
      <c r="L4366" t="s">
        <v>213</v>
      </c>
      <c r="O4366">
        <v>0</v>
      </c>
      <c r="Q4366" s="2"/>
      <c r="S4366">
        <v>0</v>
      </c>
      <c r="T4366" t="s">
        <v>213</v>
      </c>
      <c r="W4366" t="s">
        <v>214</v>
      </c>
      <c r="X4366">
        <v>0</v>
      </c>
    </row>
    <row r="4367" spans="1:26" x14ac:dyDescent="0.25">
      <c r="A4367">
        <v>5860</v>
      </c>
      <c r="B4367" t="s">
        <v>10147</v>
      </c>
      <c r="C4367" t="s">
        <v>10148</v>
      </c>
      <c r="D4367" t="s">
        <v>251</v>
      </c>
      <c r="G4367" s="2">
        <v>40544</v>
      </c>
      <c r="H4367" s="2">
        <v>40999</v>
      </c>
      <c r="I4367" t="s">
        <v>226</v>
      </c>
      <c r="J4367" t="s">
        <v>211</v>
      </c>
      <c r="K4367" t="s">
        <v>10149</v>
      </c>
      <c r="L4367" t="s">
        <v>213</v>
      </c>
      <c r="O4367">
        <v>0</v>
      </c>
      <c r="Q4367" s="2"/>
      <c r="S4367">
        <v>0</v>
      </c>
      <c r="T4367" t="s">
        <v>213</v>
      </c>
      <c r="W4367" t="s">
        <v>214</v>
      </c>
      <c r="X4367">
        <v>0</v>
      </c>
    </row>
    <row r="4368" spans="1:26" x14ac:dyDescent="0.25">
      <c r="A4368">
        <v>5861</v>
      </c>
      <c r="B4368" t="s">
        <v>10150</v>
      </c>
      <c r="C4368" t="s">
        <v>10151</v>
      </c>
      <c r="D4368" t="s">
        <v>256</v>
      </c>
      <c r="G4368" s="2">
        <v>40544</v>
      </c>
      <c r="H4368" s="2">
        <v>40999</v>
      </c>
      <c r="I4368" t="s">
        <v>226</v>
      </c>
      <c r="J4368" t="s">
        <v>211</v>
      </c>
      <c r="K4368" t="s">
        <v>10149</v>
      </c>
      <c r="L4368" t="s">
        <v>213</v>
      </c>
      <c r="O4368">
        <v>0</v>
      </c>
      <c r="Q4368" s="2"/>
      <c r="S4368">
        <v>0</v>
      </c>
      <c r="T4368" t="s">
        <v>213</v>
      </c>
      <c r="W4368" t="s">
        <v>214</v>
      </c>
      <c r="X4368">
        <v>0</v>
      </c>
    </row>
    <row r="4369" spans="1:24" x14ac:dyDescent="0.25">
      <c r="A4369">
        <v>5862</v>
      </c>
      <c r="B4369" t="s">
        <v>10152</v>
      </c>
      <c r="C4369" t="s">
        <v>10153</v>
      </c>
      <c r="D4369" t="s">
        <v>245</v>
      </c>
      <c r="G4369" s="2">
        <v>40544</v>
      </c>
      <c r="H4369" s="2">
        <v>40999</v>
      </c>
      <c r="I4369" t="s">
        <v>226</v>
      </c>
      <c r="J4369" t="s">
        <v>211</v>
      </c>
      <c r="K4369" t="s">
        <v>10149</v>
      </c>
      <c r="L4369" t="s">
        <v>213</v>
      </c>
      <c r="O4369">
        <v>1488</v>
      </c>
      <c r="Q4369" s="2"/>
      <c r="S4369">
        <v>0</v>
      </c>
      <c r="T4369" t="s">
        <v>213</v>
      </c>
      <c r="W4369" t="s">
        <v>214</v>
      </c>
      <c r="X4369">
        <v>0</v>
      </c>
    </row>
    <row r="4370" spans="1:24" x14ac:dyDescent="0.25">
      <c r="A4370">
        <v>5863</v>
      </c>
      <c r="B4370" t="s">
        <v>10154</v>
      </c>
      <c r="C4370" t="s">
        <v>10155</v>
      </c>
      <c r="D4370" t="s">
        <v>241</v>
      </c>
      <c r="G4370" s="2">
        <v>40544</v>
      </c>
      <c r="H4370" s="2">
        <v>40999</v>
      </c>
      <c r="I4370" t="s">
        <v>226</v>
      </c>
      <c r="J4370" t="s">
        <v>211</v>
      </c>
      <c r="K4370" t="s">
        <v>10149</v>
      </c>
      <c r="L4370" t="s">
        <v>213</v>
      </c>
      <c r="O4370">
        <v>0</v>
      </c>
      <c r="Q4370" s="2"/>
      <c r="S4370">
        <v>0</v>
      </c>
      <c r="T4370" t="s">
        <v>213</v>
      </c>
      <c r="W4370" t="s">
        <v>214</v>
      </c>
      <c r="X4370">
        <v>0</v>
      </c>
    </row>
    <row r="4371" spans="1:24" x14ac:dyDescent="0.25">
      <c r="A4371">
        <v>5864</v>
      </c>
      <c r="B4371" t="s">
        <v>10156</v>
      </c>
      <c r="C4371" t="s">
        <v>10157</v>
      </c>
      <c r="D4371" t="s">
        <v>251</v>
      </c>
      <c r="G4371" s="2">
        <v>40544</v>
      </c>
      <c r="H4371" s="2">
        <v>41486</v>
      </c>
      <c r="I4371" t="s">
        <v>226</v>
      </c>
      <c r="J4371" t="s">
        <v>211</v>
      </c>
      <c r="K4371" t="s">
        <v>10158</v>
      </c>
      <c r="L4371" t="s">
        <v>213</v>
      </c>
      <c r="O4371">
        <v>0</v>
      </c>
      <c r="Q4371" s="2"/>
      <c r="S4371">
        <v>0</v>
      </c>
      <c r="T4371" t="s">
        <v>213</v>
      </c>
      <c r="W4371" t="s">
        <v>214</v>
      </c>
      <c r="X4371">
        <v>0</v>
      </c>
    </row>
    <row r="4372" spans="1:24" x14ac:dyDescent="0.25">
      <c r="A4372">
        <v>5865</v>
      </c>
      <c r="B4372" t="s">
        <v>10159</v>
      </c>
      <c r="C4372" t="s">
        <v>10160</v>
      </c>
      <c r="D4372" t="s">
        <v>256</v>
      </c>
      <c r="G4372" s="2">
        <v>40544</v>
      </c>
      <c r="H4372" s="2">
        <v>41486</v>
      </c>
      <c r="I4372" t="s">
        <v>226</v>
      </c>
      <c r="J4372" t="s">
        <v>211</v>
      </c>
      <c r="K4372" t="s">
        <v>10158</v>
      </c>
      <c r="L4372" t="s">
        <v>213</v>
      </c>
      <c r="O4372">
        <v>0</v>
      </c>
      <c r="Q4372" s="2"/>
      <c r="S4372">
        <v>0</v>
      </c>
      <c r="T4372" t="s">
        <v>213</v>
      </c>
      <c r="W4372" t="s">
        <v>214</v>
      </c>
      <c r="X4372">
        <v>0</v>
      </c>
    </row>
    <row r="4373" spans="1:24" x14ac:dyDescent="0.25">
      <c r="A4373">
        <v>5866</v>
      </c>
      <c r="B4373" t="s">
        <v>10161</v>
      </c>
      <c r="C4373" t="s">
        <v>10162</v>
      </c>
      <c r="D4373" t="s">
        <v>245</v>
      </c>
      <c r="G4373" s="2">
        <v>40544</v>
      </c>
      <c r="H4373" s="2">
        <v>41486</v>
      </c>
      <c r="I4373" t="s">
        <v>226</v>
      </c>
      <c r="J4373" t="s">
        <v>211</v>
      </c>
      <c r="K4373" t="s">
        <v>10158</v>
      </c>
      <c r="L4373" t="s">
        <v>213</v>
      </c>
      <c r="O4373">
        <v>1488</v>
      </c>
      <c r="Q4373" s="2"/>
      <c r="S4373">
        <v>0</v>
      </c>
      <c r="T4373" t="s">
        <v>213</v>
      </c>
      <c r="W4373" t="s">
        <v>214</v>
      </c>
      <c r="X4373">
        <v>0</v>
      </c>
    </row>
    <row r="4374" spans="1:24" x14ac:dyDescent="0.25">
      <c r="A4374">
        <v>5867</v>
      </c>
      <c r="B4374" t="s">
        <v>10163</v>
      </c>
      <c r="C4374" t="s">
        <v>10164</v>
      </c>
      <c r="D4374" t="s">
        <v>241</v>
      </c>
      <c r="G4374" s="2">
        <v>40544</v>
      </c>
      <c r="H4374" s="2">
        <v>41486</v>
      </c>
      <c r="I4374" t="s">
        <v>226</v>
      </c>
      <c r="J4374" t="s">
        <v>211</v>
      </c>
      <c r="K4374" t="s">
        <v>10158</v>
      </c>
      <c r="L4374" t="s">
        <v>213</v>
      </c>
      <c r="O4374">
        <v>0</v>
      </c>
      <c r="Q4374" s="2"/>
      <c r="S4374">
        <v>0</v>
      </c>
      <c r="T4374" t="s">
        <v>213</v>
      </c>
      <c r="W4374" t="s">
        <v>214</v>
      </c>
      <c r="X4374">
        <v>0</v>
      </c>
    </row>
    <row r="4375" spans="1:24" x14ac:dyDescent="0.25">
      <c r="A4375">
        <v>5887</v>
      </c>
      <c r="B4375" t="s">
        <v>10165</v>
      </c>
      <c r="C4375" t="s">
        <v>10166</v>
      </c>
      <c r="D4375" t="s">
        <v>245</v>
      </c>
      <c r="G4375" s="2">
        <v>42370</v>
      </c>
      <c r="H4375" s="2">
        <v>44408</v>
      </c>
      <c r="I4375" t="s">
        <v>226</v>
      </c>
      <c r="J4375" t="s">
        <v>211</v>
      </c>
      <c r="K4375" t="s">
        <v>10167</v>
      </c>
      <c r="L4375" t="s">
        <v>213</v>
      </c>
      <c r="O4375">
        <v>33</v>
      </c>
      <c r="Q4375" s="2"/>
      <c r="S4375">
        <v>0</v>
      </c>
      <c r="T4375" t="s">
        <v>213</v>
      </c>
      <c r="W4375" t="s">
        <v>214</v>
      </c>
      <c r="X4375">
        <v>0</v>
      </c>
    </row>
    <row r="4376" spans="1:24" x14ac:dyDescent="0.25">
      <c r="A4376">
        <v>6086</v>
      </c>
      <c r="B4376" t="s">
        <v>10168</v>
      </c>
      <c r="C4376" t="s">
        <v>16148</v>
      </c>
      <c r="D4376" t="s">
        <v>6132</v>
      </c>
      <c r="G4376" s="2">
        <v>35499</v>
      </c>
      <c r="H4376" s="2"/>
      <c r="I4376" t="s">
        <v>226</v>
      </c>
      <c r="J4376" t="s">
        <v>211</v>
      </c>
      <c r="K4376" t="s">
        <v>4123</v>
      </c>
      <c r="L4376" t="s">
        <v>213</v>
      </c>
      <c r="O4376">
        <v>8653</v>
      </c>
      <c r="Q4376" s="2"/>
      <c r="S4376">
        <v>0</v>
      </c>
      <c r="T4376" t="s">
        <v>213</v>
      </c>
      <c r="W4376" t="s">
        <v>455</v>
      </c>
      <c r="X4376">
        <v>0</v>
      </c>
    </row>
    <row r="4377" spans="1:24" x14ac:dyDescent="0.25">
      <c r="A4377">
        <v>6087</v>
      </c>
      <c r="B4377" t="s">
        <v>10169</v>
      </c>
      <c r="C4377" t="s">
        <v>10170</v>
      </c>
      <c r="D4377" t="s">
        <v>6406</v>
      </c>
      <c r="E4377" t="s">
        <v>10171</v>
      </c>
      <c r="F4377" t="s">
        <v>10172</v>
      </c>
      <c r="G4377" s="2">
        <v>35499</v>
      </c>
      <c r="H4377" s="2"/>
      <c r="J4377" t="s">
        <v>211</v>
      </c>
      <c r="K4377" t="s">
        <v>7069</v>
      </c>
      <c r="L4377" t="s">
        <v>213</v>
      </c>
      <c r="O4377">
        <v>6084</v>
      </c>
      <c r="Q4377" s="2"/>
      <c r="S4377">
        <v>3835</v>
      </c>
      <c r="T4377" t="s">
        <v>213</v>
      </c>
      <c r="W4377" t="s">
        <v>214</v>
      </c>
      <c r="X4377">
        <v>0</v>
      </c>
    </row>
    <row r="4378" spans="1:24" x14ac:dyDescent="0.25">
      <c r="A4378">
        <v>6035</v>
      </c>
      <c r="B4378" t="s">
        <v>10173</v>
      </c>
      <c r="C4378" t="s">
        <v>10174</v>
      </c>
      <c r="D4378" t="s">
        <v>245</v>
      </c>
      <c r="G4378" s="2">
        <v>43102</v>
      </c>
      <c r="H4378" s="2">
        <v>43465</v>
      </c>
      <c r="I4378" t="s">
        <v>226</v>
      </c>
      <c r="J4378" t="s">
        <v>211</v>
      </c>
      <c r="K4378" t="s">
        <v>10175</v>
      </c>
      <c r="L4378" t="s">
        <v>213</v>
      </c>
      <c r="O4378">
        <v>2599</v>
      </c>
      <c r="Q4378" s="2">
        <v>42737</v>
      </c>
      <c r="S4378">
        <v>0</v>
      </c>
      <c r="T4378" t="s">
        <v>213</v>
      </c>
      <c r="W4378" t="s">
        <v>214</v>
      </c>
      <c r="X4378">
        <v>0</v>
      </c>
    </row>
    <row r="4379" spans="1:24" x14ac:dyDescent="0.25">
      <c r="A4379">
        <v>6036</v>
      </c>
      <c r="B4379" t="s">
        <v>10176</v>
      </c>
      <c r="C4379" t="s">
        <v>10177</v>
      </c>
      <c r="D4379" t="s">
        <v>256</v>
      </c>
      <c r="G4379" s="2">
        <v>43102</v>
      </c>
      <c r="H4379" s="2">
        <v>43465</v>
      </c>
      <c r="I4379" t="s">
        <v>226</v>
      </c>
      <c r="J4379" t="s">
        <v>211</v>
      </c>
      <c r="K4379" t="s">
        <v>10175</v>
      </c>
      <c r="L4379" t="s">
        <v>213</v>
      </c>
      <c r="O4379">
        <v>0</v>
      </c>
      <c r="Q4379" s="2">
        <v>42737</v>
      </c>
      <c r="S4379">
        <v>0</v>
      </c>
      <c r="T4379" t="s">
        <v>213</v>
      </c>
      <c r="W4379" t="s">
        <v>214</v>
      </c>
      <c r="X4379">
        <v>0</v>
      </c>
    </row>
    <row r="4380" spans="1:24" x14ac:dyDescent="0.25">
      <c r="A4380">
        <v>6037</v>
      </c>
      <c r="B4380" t="s">
        <v>10178</v>
      </c>
      <c r="C4380" t="s">
        <v>10179</v>
      </c>
      <c r="D4380" t="s">
        <v>210</v>
      </c>
      <c r="G4380" s="2">
        <v>43101</v>
      </c>
      <c r="H4380" s="2">
        <v>43465</v>
      </c>
      <c r="J4380" t="s">
        <v>211</v>
      </c>
      <c r="K4380" t="s">
        <v>10175</v>
      </c>
      <c r="L4380" t="s">
        <v>213</v>
      </c>
      <c r="O4380">
        <v>0</v>
      </c>
      <c r="Q4380" s="2">
        <v>42737</v>
      </c>
      <c r="S4380">
        <v>0</v>
      </c>
      <c r="T4380" t="s">
        <v>213</v>
      </c>
      <c r="W4380" t="s">
        <v>214</v>
      </c>
      <c r="X4380">
        <v>0</v>
      </c>
    </row>
    <row r="4381" spans="1:24" x14ac:dyDescent="0.25">
      <c r="A4381">
        <v>6023</v>
      </c>
      <c r="B4381" t="s">
        <v>10180</v>
      </c>
      <c r="C4381" t="s">
        <v>10181</v>
      </c>
      <c r="D4381" t="s">
        <v>210</v>
      </c>
      <c r="G4381" s="2">
        <v>42746</v>
      </c>
      <c r="H4381" s="2">
        <v>44439</v>
      </c>
      <c r="J4381" t="s">
        <v>211</v>
      </c>
      <c r="K4381" t="s">
        <v>10182</v>
      </c>
      <c r="L4381" t="s">
        <v>213</v>
      </c>
      <c r="O4381">
        <v>0</v>
      </c>
      <c r="Q4381" s="2"/>
      <c r="S4381">
        <v>0</v>
      </c>
      <c r="T4381" t="s">
        <v>213</v>
      </c>
      <c r="W4381" t="s">
        <v>214</v>
      </c>
      <c r="X4381">
        <v>0</v>
      </c>
    </row>
    <row r="4382" spans="1:24" x14ac:dyDescent="0.25">
      <c r="A4382">
        <v>6024</v>
      </c>
      <c r="B4382" t="s">
        <v>10183</v>
      </c>
      <c r="C4382" t="s">
        <v>10184</v>
      </c>
      <c r="D4382" t="s">
        <v>256</v>
      </c>
      <c r="G4382" s="2">
        <v>42746</v>
      </c>
      <c r="H4382" s="2">
        <v>44439</v>
      </c>
      <c r="I4382" t="s">
        <v>226</v>
      </c>
      <c r="J4382" t="s">
        <v>211</v>
      </c>
      <c r="K4382" t="s">
        <v>10182</v>
      </c>
      <c r="L4382" t="s">
        <v>213</v>
      </c>
      <c r="O4382">
        <v>0</v>
      </c>
      <c r="Q4382" s="2"/>
      <c r="S4382">
        <v>0</v>
      </c>
      <c r="T4382" t="s">
        <v>213</v>
      </c>
      <c r="W4382" t="s">
        <v>214</v>
      </c>
      <c r="X4382">
        <v>0</v>
      </c>
    </row>
    <row r="4383" spans="1:24" x14ac:dyDescent="0.25">
      <c r="A4383">
        <v>6025</v>
      </c>
      <c r="B4383" t="s">
        <v>10185</v>
      </c>
      <c r="C4383" t="s">
        <v>10186</v>
      </c>
      <c r="D4383" t="s">
        <v>245</v>
      </c>
      <c r="F4383" t="s">
        <v>10187</v>
      </c>
      <c r="G4383" s="2">
        <v>42746</v>
      </c>
      <c r="H4383" s="2">
        <v>44439</v>
      </c>
      <c r="I4383" t="s">
        <v>226</v>
      </c>
      <c r="J4383" t="s">
        <v>211</v>
      </c>
      <c r="K4383" t="s">
        <v>10182</v>
      </c>
      <c r="L4383" t="s">
        <v>213</v>
      </c>
      <c r="O4383">
        <v>6937</v>
      </c>
      <c r="Q4383" s="2">
        <v>42746</v>
      </c>
      <c r="S4383">
        <v>0</v>
      </c>
      <c r="T4383" t="s">
        <v>213</v>
      </c>
      <c r="W4383" t="s">
        <v>214</v>
      </c>
      <c r="X4383">
        <v>0</v>
      </c>
    </row>
    <row r="4384" spans="1:24" x14ac:dyDescent="0.25">
      <c r="A4384">
        <v>6026</v>
      </c>
      <c r="B4384" t="s">
        <v>10188</v>
      </c>
      <c r="C4384" t="s">
        <v>10189</v>
      </c>
      <c r="D4384" t="s">
        <v>248</v>
      </c>
      <c r="G4384" s="2">
        <v>42746</v>
      </c>
      <c r="H4384" s="2">
        <v>44439</v>
      </c>
      <c r="I4384" t="s">
        <v>226</v>
      </c>
      <c r="J4384" t="s">
        <v>211</v>
      </c>
      <c r="K4384" t="s">
        <v>10182</v>
      </c>
      <c r="L4384" t="s">
        <v>213</v>
      </c>
      <c r="O4384">
        <v>0</v>
      </c>
      <c r="Q4384" s="2"/>
      <c r="S4384">
        <v>0</v>
      </c>
      <c r="T4384" t="s">
        <v>213</v>
      </c>
      <c r="W4384" t="s">
        <v>214</v>
      </c>
      <c r="X4384">
        <v>0</v>
      </c>
    </row>
    <row r="4385" spans="1:24" x14ac:dyDescent="0.25">
      <c r="A4385">
        <v>6027</v>
      </c>
      <c r="B4385" t="s">
        <v>10190</v>
      </c>
      <c r="C4385" t="s">
        <v>10191</v>
      </c>
      <c r="D4385" t="s">
        <v>251</v>
      </c>
      <c r="G4385" s="2">
        <v>42746</v>
      </c>
      <c r="H4385" s="2">
        <v>44439</v>
      </c>
      <c r="I4385" t="s">
        <v>226</v>
      </c>
      <c r="J4385" t="s">
        <v>211</v>
      </c>
      <c r="K4385" t="s">
        <v>10182</v>
      </c>
      <c r="L4385" t="s">
        <v>213</v>
      </c>
      <c r="O4385">
        <v>0</v>
      </c>
      <c r="Q4385" s="2"/>
      <c r="S4385">
        <v>0</v>
      </c>
      <c r="T4385" t="s">
        <v>213</v>
      </c>
      <c r="W4385" t="s">
        <v>214</v>
      </c>
      <c r="X4385">
        <v>0</v>
      </c>
    </row>
    <row r="4386" spans="1:24" x14ac:dyDescent="0.25">
      <c r="A4386">
        <v>6028</v>
      </c>
      <c r="B4386" t="s">
        <v>10192</v>
      </c>
      <c r="C4386" t="s">
        <v>10193</v>
      </c>
      <c r="D4386" t="s">
        <v>241</v>
      </c>
      <c r="G4386" s="2">
        <v>42746</v>
      </c>
      <c r="H4386" s="2">
        <v>44439</v>
      </c>
      <c r="I4386" t="s">
        <v>226</v>
      </c>
      <c r="J4386" t="s">
        <v>211</v>
      </c>
      <c r="K4386" t="s">
        <v>10182</v>
      </c>
      <c r="L4386" t="s">
        <v>213</v>
      </c>
      <c r="O4386">
        <v>0</v>
      </c>
      <c r="Q4386" s="2"/>
      <c r="S4386">
        <v>0</v>
      </c>
      <c r="T4386" t="s">
        <v>213</v>
      </c>
      <c r="W4386" t="s">
        <v>214</v>
      </c>
      <c r="X4386">
        <v>0</v>
      </c>
    </row>
    <row r="4387" spans="1:24" x14ac:dyDescent="0.25">
      <c r="A4387">
        <v>6029</v>
      </c>
      <c r="B4387" t="s">
        <v>10194</v>
      </c>
      <c r="C4387" t="s">
        <v>10195</v>
      </c>
      <c r="D4387" t="s">
        <v>3139</v>
      </c>
      <c r="G4387" s="2">
        <v>42746</v>
      </c>
      <c r="H4387" s="2">
        <v>44439</v>
      </c>
      <c r="J4387" t="s">
        <v>211</v>
      </c>
      <c r="K4387" t="s">
        <v>10182</v>
      </c>
      <c r="L4387" t="s">
        <v>213</v>
      </c>
      <c r="O4387">
        <v>0</v>
      </c>
      <c r="Q4387" s="2"/>
      <c r="S4387">
        <v>0</v>
      </c>
      <c r="T4387" t="s">
        <v>213</v>
      </c>
      <c r="W4387" t="s">
        <v>214</v>
      </c>
      <c r="X4387">
        <v>0</v>
      </c>
    </row>
    <row r="4388" spans="1:24" x14ac:dyDescent="0.25">
      <c r="A4388">
        <v>6088</v>
      </c>
      <c r="B4388" t="s">
        <v>10196</v>
      </c>
      <c r="C4388" t="s">
        <v>10197</v>
      </c>
      <c r="D4388" t="s">
        <v>7109</v>
      </c>
      <c r="G4388" s="2">
        <v>38777</v>
      </c>
      <c r="H4388" s="2"/>
      <c r="I4388" t="s">
        <v>226</v>
      </c>
      <c r="J4388" t="s">
        <v>211</v>
      </c>
      <c r="K4388" t="s">
        <v>1320</v>
      </c>
      <c r="L4388" t="s">
        <v>213</v>
      </c>
      <c r="O4388">
        <v>6087</v>
      </c>
      <c r="Q4388" s="2"/>
      <c r="S4388">
        <v>0</v>
      </c>
      <c r="T4388" t="s">
        <v>213</v>
      </c>
      <c r="W4388" t="s">
        <v>214</v>
      </c>
      <c r="X4388">
        <v>0</v>
      </c>
    </row>
    <row r="4389" spans="1:24" x14ac:dyDescent="0.25">
      <c r="A4389">
        <v>6038</v>
      </c>
      <c r="B4389" t="s">
        <v>10198</v>
      </c>
      <c r="C4389" t="s">
        <v>10199</v>
      </c>
      <c r="D4389" t="s">
        <v>241</v>
      </c>
      <c r="G4389" s="2">
        <v>43102</v>
      </c>
      <c r="H4389" s="2">
        <v>43465</v>
      </c>
      <c r="I4389" t="s">
        <v>226</v>
      </c>
      <c r="J4389" t="s">
        <v>211</v>
      </c>
      <c r="K4389" t="s">
        <v>10175</v>
      </c>
      <c r="L4389" t="s">
        <v>213</v>
      </c>
      <c r="O4389">
        <v>0</v>
      </c>
      <c r="Q4389" s="2">
        <v>42737</v>
      </c>
      <c r="S4389">
        <v>0</v>
      </c>
      <c r="T4389" t="s">
        <v>213</v>
      </c>
      <c r="W4389" t="s">
        <v>214</v>
      </c>
      <c r="X4389">
        <v>0</v>
      </c>
    </row>
    <row r="4390" spans="1:24" x14ac:dyDescent="0.25">
      <c r="A4390">
        <v>6039</v>
      </c>
      <c r="B4390" t="s">
        <v>10200</v>
      </c>
      <c r="C4390" t="s">
        <v>10201</v>
      </c>
      <c r="D4390" t="s">
        <v>251</v>
      </c>
      <c r="G4390" s="2">
        <v>43102</v>
      </c>
      <c r="H4390" s="2">
        <v>43465</v>
      </c>
      <c r="I4390" t="s">
        <v>226</v>
      </c>
      <c r="J4390" t="s">
        <v>211</v>
      </c>
      <c r="K4390" t="s">
        <v>10175</v>
      </c>
      <c r="L4390" t="s">
        <v>213</v>
      </c>
      <c r="O4390">
        <v>0</v>
      </c>
      <c r="Q4390" s="2">
        <v>42737</v>
      </c>
      <c r="S4390">
        <v>0</v>
      </c>
      <c r="T4390" t="s">
        <v>213</v>
      </c>
      <c r="W4390" t="s">
        <v>214</v>
      </c>
      <c r="X4390">
        <v>0</v>
      </c>
    </row>
    <row r="4391" spans="1:24" x14ac:dyDescent="0.25">
      <c r="A4391">
        <v>5947</v>
      </c>
      <c r="B4391" t="s">
        <v>10202</v>
      </c>
      <c r="C4391" t="s">
        <v>10203</v>
      </c>
      <c r="D4391" t="s">
        <v>241</v>
      </c>
      <c r="G4391" s="2">
        <v>42736</v>
      </c>
      <c r="H4391" s="2">
        <v>43646</v>
      </c>
      <c r="I4391" t="s">
        <v>226</v>
      </c>
      <c r="J4391" t="s">
        <v>211</v>
      </c>
      <c r="K4391" t="s">
        <v>10204</v>
      </c>
      <c r="L4391" t="s">
        <v>213</v>
      </c>
      <c r="O4391">
        <v>0</v>
      </c>
      <c r="Q4391" s="2"/>
      <c r="S4391">
        <v>0</v>
      </c>
      <c r="T4391" t="s">
        <v>213</v>
      </c>
      <c r="W4391" t="s">
        <v>214</v>
      </c>
      <c r="X4391">
        <v>0</v>
      </c>
    </row>
    <row r="4392" spans="1:24" x14ac:dyDescent="0.25">
      <c r="A4392">
        <v>5732</v>
      </c>
      <c r="B4392" t="s">
        <v>10205</v>
      </c>
      <c r="C4392" t="s">
        <v>10206</v>
      </c>
      <c r="D4392" t="s">
        <v>245</v>
      </c>
      <c r="G4392" s="2">
        <v>42461</v>
      </c>
      <c r="H4392" s="2">
        <v>45138</v>
      </c>
      <c r="I4392" t="s">
        <v>226</v>
      </c>
      <c r="J4392" t="s">
        <v>211</v>
      </c>
      <c r="K4392" t="s">
        <v>10207</v>
      </c>
      <c r="L4392" t="s">
        <v>213</v>
      </c>
      <c r="O4392">
        <v>1868</v>
      </c>
      <c r="Q4392" s="2"/>
      <c r="S4392">
        <v>0</v>
      </c>
      <c r="T4392" t="s">
        <v>213</v>
      </c>
      <c r="W4392" t="s">
        <v>214</v>
      </c>
      <c r="X4392">
        <v>0</v>
      </c>
    </row>
    <row r="4393" spans="1:24" x14ac:dyDescent="0.25">
      <c r="A4393">
        <v>5733</v>
      </c>
      <c r="B4393" t="s">
        <v>10208</v>
      </c>
      <c r="C4393" t="s">
        <v>10209</v>
      </c>
      <c r="D4393" t="s">
        <v>241</v>
      </c>
      <c r="G4393" s="2">
        <v>42461</v>
      </c>
      <c r="H4393" s="2">
        <v>45138</v>
      </c>
      <c r="I4393" t="s">
        <v>226</v>
      </c>
      <c r="J4393" t="s">
        <v>211</v>
      </c>
      <c r="K4393" t="s">
        <v>10207</v>
      </c>
      <c r="L4393" t="s">
        <v>213</v>
      </c>
      <c r="O4393">
        <v>0</v>
      </c>
      <c r="Q4393" s="2"/>
      <c r="S4393">
        <v>0</v>
      </c>
      <c r="T4393" t="s">
        <v>213</v>
      </c>
      <c r="W4393" t="s">
        <v>214</v>
      </c>
      <c r="X4393">
        <v>0</v>
      </c>
    </row>
    <row r="4394" spans="1:24" x14ac:dyDescent="0.25">
      <c r="A4394">
        <v>5736</v>
      </c>
      <c r="B4394" t="s">
        <v>10210</v>
      </c>
      <c r="C4394" t="s">
        <v>10211</v>
      </c>
      <c r="D4394" t="s">
        <v>245</v>
      </c>
      <c r="G4394" s="2">
        <v>42461</v>
      </c>
      <c r="H4394" s="2">
        <v>43258</v>
      </c>
      <c r="I4394" t="s">
        <v>226</v>
      </c>
      <c r="J4394" t="s">
        <v>211</v>
      </c>
      <c r="K4394" t="s">
        <v>10212</v>
      </c>
      <c r="L4394" t="s">
        <v>213</v>
      </c>
      <c r="O4394">
        <v>1868</v>
      </c>
      <c r="Q4394" s="2"/>
      <c r="S4394">
        <v>0</v>
      </c>
      <c r="T4394" t="s">
        <v>213</v>
      </c>
      <c r="W4394" t="s">
        <v>214</v>
      </c>
      <c r="X4394">
        <v>0</v>
      </c>
    </row>
    <row r="4395" spans="1:24" x14ac:dyDescent="0.25">
      <c r="A4395">
        <v>5671</v>
      </c>
      <c r="B4395" t="s">
        <v>10213</v>
      </c>
      <c r="C4395" t="s">
        <v>10214</v>
      </c>
      <c r="D4395" t="s">
        <v>251</v>
      </c>
      <c r="G4395" s="2">
        <v>40544</v>
      </c>
      <c r="H4395" s="2"/>
      <c r="I4395" t="s">
        <v>226</v>
      </c>
      <c r="J4395" t="s">
        <v>211</v>
      </c>
      <c r="K4395" t="s">
        <v>10215</v>
      </c>
      <c r="L4395" t="s">
        <v>213</v>
      </c>
      <c r="O4395">
        <v>0</v>
      </c>
      <c r="Q4395" s="2">
        <v>40544</v>
      </c>
      <c r="S4395">
        <v>0</v>
      </c>
      <c r="T4395" t="s">
        <v>213</v>
      </c>
      <c r="W4395" t="s">
        <v>214</v>
      </c>
      <c r="X4395">
        <v>0</v>
      </c>
    </row>
    <row r="4396" spans="1:24" x14ac:dyDescent="0.25">
      <c r="A4396">
        <v>5672</v>
      </c>
      <c r="B4396" t="s">
        <v>10216</v>
      </c>
      <c r="C4396" t="s">
        <v>10217</v>
      </c>
      <c r="D4396" t="s">
        <v>256</v>
      </c>
      <c r="G4396" s="2">
        <v>40544</v>
      </c>
      <c r="H4396" s="2"/>
      <c r="I4396" t="s">
        <v>226</v>
      </c>
      <c r="J4396" t="s">
        <v>211</v>
      </c>
      <c r="K4396" t="s">
        <v>10215</v>
      </c>
      <c r="L4396" t="s">
        <v>213</v>
      </c>
      <c r="O4396">
        <v>0</v>
      </c>
      <c r="Q4396" s="2"/>
      <c r="S4396">
        <v>0</v>
      </c>
      <c r="T4396" t="s">
        <v>213</v>
      </c>
      <c r="W4396" t="s">
        <v>214</v>
      </c>
      <c r="X4396">
        <v>0</v>
      </c>
    </row>
    <row r="4397" spans="1:24" x14ac:dyDescent="0.25">
      <c r="A4397">
        <v>5673</v>
      </c>
      <c r="B4397" t="s">
        <v>10218</v>
      </c>
      <c r="C4397" t="s">
        <v>10219</v>
      </c>
      <c r="D4397" t="s">
        <v>245</v>
      </c>
      <c r="G4397" s="2">
        <v>40544</v>
      </c>
      <c r="H4397" s="2"/>
      <c r="I4397" t="s">
        <v>226</v>
      </c>
      <c r="J4397" t="s">
        <v>211</v>
      </c>
      <c r="K4397" t="s">
        <v>10215</v>
      </c>
      <c r="L4397" t="s">
        <v>213</v>
      </c>
      <c r="O4397">
        <v>5147</v>
      </c>
      <c r="Q4397" s="2"/>
      <c r="S4397">
        <v>0</v>
      </c>
      <c r="T4397" t="s">
        <v>213</v>
      </c>
      <c r="W4397" t="s">
        <v>214</v>
      </c>
      <c r="X4397">
        <v>0</v>
      </c>
    </row>
    <row r="4398" spans="1:24" x14ac:dyDescent="0.25">
      <c r="A4398">
        <v>5674</v>
      </c>
      <c r="B4398" t="s">
        <v>10220</v>
      </c>
      <c r="C4398" t="s">
        <v>10221</v>
      </c>
      <c r="D4398" t="s">
        <v>241</v>
      </c>
      <c r="G4398" s="2">
        <v>40544</v>
      </c>
      <c r="H4398" s="2"/>
      <c r="I4398" t="s">
        <v>226</v>
      </c>
      <c r="J4398" t="s">
        <v>211</v>
      </c>
      <c r="K4398" t="s">
        <v>10215</v>
      </c>
      <c r="L4398" t="s">
        <v>213</v>
      </c>
      <c r="O4398">
        <v>0</v>
      </c>
      <c r="Q4398" s="2"/>
      <c r="S4398">
        <v>0</v>
      </c>
      <c r="T4398" t="s">
        <v>213</v>
      </c>
      <c r="W4398" t="s">
        <v>214</v>
      </c>
      <c r="X4398">
        <v>0</v>
      </c>
    </row>
    <row r="4399" spans="1:24" x14ac:dyDescent="0.25">
      <c r="A4399">
        <v>5948</v>
      </c>
      <c r="B4399" t="s">
        <v>10222</v>
      </c>
      <c r="C4399" t="s">
        <v>10223</v>
      </c>
      <c r="D4399" t="s">
        <v>251</v>
      </c>
      <c r="G4399" s="2">
        <v>42736</v>
      </c>
      <c r="H4399" s="2">
        <v>43646</v>
      </c>
      <c r="I4399" t="s">
        <v>226</v>
      </c>
      <c r="J4399" t="s">
        <v>211</v>
      </c>
      <c r="K4399" t="s">
        <v>10204</v>
      </c>
      <c r="L4399" t="s">
        <v>213</v>
      </c>
      <c r="O4399">
        <v>0</v>
      </c>
      <c r="Q4399" s="2"/>
      <c r="S4399">
        <v>0</v>
      </c>
      <c r="T4399" t="s">
        <v>213</v>
      </c>
      <c r="W4399" t="s">
        <v>214</v>
      </c>
      <c r="X4399">
        <v>0</v>
      </c>
    </row>
    <row r="4400" spans="1:24" x14ac:dyDescent="0.25">
      <c r="A4400">
        <v>5737</v>
      </c>
      <c r="B4400" t="s">
        <v>10224</v>
      </c>
      <c r="C4400" t="s">
        <v>10225</v>
      </c>
      <c r="D4400" t="s">
        <v>241</v>
      </c>
      <c r="G4400" s="2">
        <v>42461</v>
      </c>
      <c r="H4400" s="2">
        <v>43258</v>
      </c>
      <c r="I4400" t="s">
        <v>226</v>
      </c>
      <c r="J4400" t="s">
        <v>211</v>
      </c>
      <c r="K4400" t="s">
        <v>10212</v>
      </c>
      <c r="L4400" t="s">
        <v>213</v>
      </c>
      <c r="O4400">
        <v>0</v>
      </c>
      <c r="Q4400" s="2"/>
      <c r="S4400">
        <v>0</v>
      </c>
      <c r="T4400" t="s">
        <v>213</v>
      </c>
      <c r="W4400" t="s">
        <v>214</v>
      </c>
      <c r="X4400">
        <v>0</v>
      </c>
    </row>
    <row r="4401" spans="1:24" x14ac:dyDescent="0.25">
      <c r="A4401">
        <v>5738</v>
      </c>
      <c r="B4401" t="s">
        <v>10226</v>
      </c>
      <c r="C4401" t="s">
        <v>10227</v>
      </c>
      <c r="D4401" t="s">
        <v>245</v>
      </c>
      <c r="G4401" s="2">
        <v>42461</v>
      </c>
      <c r="H4401" s="2"/>
      <c r="I4401" t="s">
        <v>226</v>
      </c>
      <c r="J4401" t="s">
        <v>211</v>
      </c>
      <c r="K4401" t="s">
        <v>10228</v>
      </c>
      <c r="L4401" t="s">
        <v>213</v>
      </c>
      <c r="O4401">
        <v>1868</v>
      </c>
      <c r="Q4401" s="2"/>
      <c r="S4401">
        <v>0</v>
      </c>
      <c r="T4401" t="s">
        <v>213</v>
      </c>
      <c r="W4401" t="s">
        <v>214</v>
      </c>
      <c r="X4401">
        <v>0</v>
      </c>
    </row>
    <row r="4402" spans="1:24" x14ac:dyDescent="0.25">
      <c r="A4402">
        <v>5739</v>
      </c>
      <c r="B4402" t="s">
        <v>10229</v>
      </c>
      <c r="C4402" t="s">
        <v>10230</v>
      </c>
      <c r="D4402" t="s">
        <v>241</v>
      </c>
      <c r="G4402" s="2">
        <v>42461</v>
      </c>
      <c r="H4402" s="2"/>
      <c r="I4402" t="s">
        <v>226</v>
      </c>
      <c r="J4402" t="s">
        <v>211</v>
      </c>
      <c r="K4402" t="s">
        <v>10228</v>
      </c>
      <c r="L4402" t="s">
        <v>213</v>
      </c>
      <c r="O4402">
        <v>0</v>
      </c>
      <c r="Q4402" s="2"/>
      <c r="S4402">
        <v>0</v>
      </c>
      <c r="T4402" t="s">
        <v>213</v>
      </c>
      <c r="W4402" t="s">
        <v>214</v>
      </c>
      <c r="X4402">
        <v>0</v>
      </c>
    </row>
    <row r="4403" spans="1:24" x14ac:dyDescent="0.25">
      <c r="A4403">
        <v>5744</v>
      </c>
      <c r="B4403" t="s">
        <v>10231</v>
      </c>
      <c r="C4403" t="s">
        <v>10232</v>
      </c>
      <c r="D4403" t="s">
        <v>245</v>
      </c>
      <c r="G4403" s="2">
        <v>42461</v>
      </c>
      <c r="H4403" s="2">
        <v>43220</v>
      </c>
      <c r="I4403" t="s">
        <v>226</v>
      </c>
      <c r="J4403" t="s">
        <v>211</v>
      </c>
      <c r="K4403" t="s">
        <v>10233</v>
      </c>
      <c r="L4403" t="s">
        <v>213</v>
      </c>
      <c r="O4403">
        <v>1868</v>
      </c>
      <c r="Q4403" s="2"/>
      <c r="S4403">
        <v>0</v>
      </c>
      <c r="T4403" t="s">
        <v>213</v>
      </c>
      <c r="W4403" t="s">
        <v>214</v>
      </c>
      <c r="X4403">
        <v>0</v>
      </c>
    </row>
    <row r="4404" spans="1:24" x14ac:dyDescent="0.25">
      <c r="A4404">
        <v>5745</v>
      </c>
      <c r="B4404" t="s">
        <v>10234</v>
      </c>
      <c r="C4404" t="s">
        <v>10235</v>
      </c>
      <c r="D4404" t="s">
        <v>241</v>
      </c>
      <c r="G4404" s="2">
        <v>42461</v>
      </c>
      <c r="H4404" s="2">
        <v>43220</v>
      </c>
      <c r="I4404" t="s">
        <v>226</v>
      </c>
      <c r="J4404" t="s">
        <v>211</v>
      </c>
      <c r="K4404" t="s">
        <v>10233</v>
      </c>
      <c r="L4404" t="s">
        <v>213</v>
      </c>
      <c r="O4404">
        <v>0</v>
      </c>
      <c r="Q4404" s="2"/>
      <c r="S4404">
        <v>0</v>
      </c>
      <c r="T4404" t="s">
        <v>213</v>
      </c>
      <c r="W4404" t="s">
        <v>214</v>
      </c>
      <c r="X4404">
        <v>0</v>
      </c>
    </row>
    <row r="4405" spans="1:24" x14ac:dyDescent="0.25">
      <c r="A4405">
        <v>5754</v>
      </c>
      <c r="B4405" t="s">
        <v>10236</v>
      </c>
      <c r="C4405" t="s">
        <v>10237</v>
      </c>
      <c r="D4405" t="s">
        <v>245</v>
      </c>
      <c r="G4405" s="2">
        <v>42461</v>
      </c>
      <c r="H4405" s="2"/>
      <c r="I4405" t="s">
        <v>226</v>
      </c>
      <c r="J4405" t="s">
        <v>211</v>
      </c>
      <c r="K4405" t="s">
        <v>10238</v>
      </c>
      <c r="L4405" t="s">
        <v>213</v>
      </c>
      <c r="O4405">
        <v>1868</v>
      </c>
      <c r="Q4405" s="2"/>
      <c r="S4405">
        <v>0</v>
      </c>
      <c r="T4405" t="s">
        <v>213</v>
      </c>
      <c r="W4405" t="s">
        <v>214</v>
      </c>
      <c r="X4405">
        <v>0</v>
      </c>
    </row>
    <row r="4406" spans="1:24" x14ac:dyDescent="0.25">
      <c r="A4406">
        <v>5755</v>
      </c>
      <c r="B4406" t="s">
        <v>10239</v>
      </c>
      <c r="C4406" t="s">
        <v>10240</v>
      </c>
      <c r="D4406" t="s">
        <v>241</v>
      </c>
      <c r="G4406" s="2">
        <v>42461</v>
      </c>
      <c r="H4406" s="2"/>
      <c r="I4406" t="s">
        <v>226</v>
      </c>
      <c r="J4406" t="s">
        <v>211</v>
      </c>
      <c r="K4406" t="s">
        <v>10238</v>
      </c>
      <c r="L4406" t="s">
        <v>213</v>
      </c>
      <c r="O4406">
        <v>0</v>
      </c>
      <c r="Q4406" s="2"/>
      <c r="S4406">
        <v>0</v>
      </c>
      <c r="T4406" t="s">
        <v>213</v>
      </c>
      <c r="W4406" t="s">
        <v>214</v>
      </c>
      <c r="X4406">
        <v>0</v>
      </c>
    </row>
    <row r="4407" spans="1:24" x14ac:dyDescent="0.25">
      <c r="A4407">
        <v>5949</v>
      </c>
      <c r="B4407" t="s">
        <v>10241</v>
      </c>
      <c r="C4407" t="s">
        <v>10242</v>
      </c>
      <c r="D4407" t="s">
        <v>245</v>
      </c>
      <c r="G4407" s="2">
        <v>42736</v>
      </c>
      <c r="H4407" s="2">
        <v>43646</v>
      </c>
      <c r="I4407" t="s">
        <v>226</v>
      </c>
      <c r="J4407" t="s">
        <v>211</v>
      </c>
      <c r="K4407" t="s">
        <v>10204</v>
      </c>
      <c r="L4407" t="s">
        <v>213</v>
      </c>
      <c r="O4407">
        <v>6303</v>
      </c>
      <c r="Q4407" s="2"/>
      <c r="S4407">
        <v>0</v>
      </c>
      <c r="T4407" t="s">
        <v>213</v>
      </c>
      <c r="W4407" t="s">
        <v>214</v>
      </c>
      <c r="X4407">
        <v>0</v>
      </c>
    </row>
    <row r="4408" spans="1:24" x14ac:dyDescent="0.25">
      <c r="A4408">
        <v>5956</v>
      </c>
      <c r="B4408" t="s">
        <v>10243</v>
      </c>
      <c r="C4408" t="s">
        <v>10244</v>
      </c>
      <c r="D4408" t="s">
        <v>248</v>
      </c>
      <c r="G4408" s="2">
        <v>42736</v>
      </c>
      <c r="H4408" s="2">
        <v>43281</v>
      </c>
      <c r="I4408" t="s">
        <v>226</v>
      </c>
      <c r="J4408" t="s">
        <v>211</v>
      </c>
      <c r="K4408" t="s">
        <v>10245</v>
      </c>
      <c r="L4408" t="s">
        <v>213</v>
      </c>
      <c r="O4408">
        <v>0</v>
      </c>
      <c r="Q4408" s="2"/>
      <c r="S4408">
        <v>0</v>
      </c>
      <c r="T4408" t="s">
        <v>213</v>
      </c>
      <c r="W4408" t="s">
        <v>214</v>
      </c>
      <c r="X4408">
        <v>0</v>
      </c>
    </row>
    <row r="4409" spans="1:24" x14ac:dyDescent="0.25">
      <c r="A4409">
        <v>5945</v>
      </c>
      <c r="B4409" t="s">
        <v>10246</v>
      </c>
      <c r="C4409" t="s">
        <v>10247</v>
      </c>
      <c r="D4409" t="s">
        <v>256</v>
      </c>
      <c r="G4409" s="2">
        <v>42736</v>
      </c>
      <c r="H4409" s="2">
        <v>43646</v>
      </c>
      <c r="I4409" t="s">
        <v>226</v>
      </c>
      <c r="J4409" t="s">
        <v>211</v>
      </c>
      <c r="K4409" t="s">
        <v>10204</v>
      </c>
      <c r="L4409" t="s">
        <v>213</v>
      </c>
      <c r="O4409">
        <v>0</v>
      </c>
      <c r="Q4409" s="2"/>
      <c r="S4409">
        <v>0</v>
      </c>
      <c r="T4409" t="s">
        <v>213</v>
      </c>
      <c r="W4409" t="s">
        <v>214</v>
      </c>
      <c r="X4409">
        <v>0</v>
      </c>
    </row>
    <row r="4410" spans="1:24" x14ac:dyDescent="0.25">
      <c r="A4410">
        <v>5910</v>
      </c>
      <c r="B4410" t="s">
        <v>10248</v>
      </c>
      <c r="C4410" t="s">
        <v>10249</v>
      </c>
      <c r="D4410" t="s">
        <v>251</v>
      </c>
      <c r="G4410" s="2">
        <v>42736</v>
      </c>
      <c r="H4410" s="2">
        <v>44742</v>
      </c>
      <c r="I4410" t="s">
        <v>226</v>
      </c>
      <c r="J4410" t="s">
        <v>211</v>
      </c>
      <c r="K4410" t="s">
        <v>10250</v>
      </c>
      <c r="L4410" t="s">
        <v>213</v>
      </c>
      <c r="O4410">
        <v>0</v>
      </c>
      <c r="Q4410" s="2"/>
      <c r="S4410">
        <v>0</v>
      </c>
      <c r="T4410" t="s">
        <v>213</v>
      </c>
      <c r="W4410" t="s">
        <v>214</v>
      </c>
      <c r="X4410">
        <v>0</v>
      </c>
    </row>
    <row r="4411" spans="1:24" x14ac:dyDescent="0.25">
      <c r="A4411">
        <v>5898</v>
      </c>
      <c r="B4411" t="s">
        <v>10251</v>
      </c>
      <c r="C4411" t="s">
        <v>10252</v>
      </c>
      <c r="D4411" t="s">
        <v>251</v>
      </c>
      <c r="G4411" s="2">
        <v>42736</v>
      </c>
      <c r="H4411" s="2">
        <v>43100</v>
      </c>
      <c r="I4411" t="s">
        <v>226</v>
      </c>
      <c r="J4411" t="s">
        <v>211</v>
      </c>
      <c r="K4411" t="s">
        <v>10253</v>
      </c>
      <c r="L4411" t="s">
        <v>213</v>
      </c>
      <c r="O4411">
        <v>0</v>
      </c>
      <c r="Q4411" s="2"/>
      <c r="S4411">
        <v>0</v>
      </c>
      <c r="T4411" t="s">
        <v>213</v>
      </c>
      <c r="W4411" t="s">
        <v>214</v>
      </c>
      <c r="X4411">
        <v>0</v>
      </c>
    </row>
    <row r="4412" spans="1:24" x14ac:dyDescent="0.25">
      <c r="A4412">
        <v>5899</v>
      </c>
      <c r="B4412" t="s">
        <v>10254</v>
      </c>
      <c r="C4412" t="s">
        <v>10255</v>
      </c>
      <c r="D4412" t="s">
        <v>248</v>
      </c>
      <c r="G4412" s="2">
        <v>42736</v>
      </c>
      <c r="H4412" s="2">
        <v>43100</v>
      </c>
      <c r="I4412" t="s">
        <v>226</v>
      </c>
      <c r="J4412" t="s">
        <v>211</v>
      </c>
      <c r="K4412" t="s">
        <v>10253</v>
      </c>
      <c r="L4412" t="s">
        <v>213</v>
      </c>
      <c r="O4412">
        <v>0</v>
      </c>
      <c r="Q4412" s="2"/>
      <c r="S4412">
        <v>0</v>
      </c>
      <c r="T4412" t="s">
        <v>213</v>
      </c>
      <c r="W4412" t="s">
        <v>214</v>
      </c>
      <c r="X4412">
        <v>0</v>
      </c>
    </row>
    <row r="4413" spans="1:24" x14ac:dyDescent="0.25">
      <c r="A4413">
        <v>5900</v>
      </c>
      <c r="B4413" t="s">
        <v>10256</v>
      </c>
      <c r="C4413" t="s">
        <v>10257</v>
      </c>
      <c r="D4413" t="s">
        <v>256</v>
      </c>
      <c r="G4413" s="2">
        <v>42736</v>
      </c>
      <c r="H4413" s="2">
        <v>43100</v>
      </c>
      <c r="I4413" t="s">
        <v>226</v>
      </c>
      <c r="J4413" t="s">
        <v>211</v>
      </c>
      <c r="K4413" t="s">
        <v>10253</v>
      </c>
      <c r="L4413" t="s">
        <v>213</v>
      </c>
      <c r="O4413">
        <v>0</v>
      </c>
      <c r="Q4413" s="2"/>
      <c r="S4413">
        <v>0</v>
      </c>
      <c r="T4413" t="s">
        <v>213</v>
      </c>
      <c r="W4413" t="s">
        <v>214</v>
      </c>
      <c r="X4413">
        <v>0</v>
      </c>
    </row>
    <row r="4414" spans="1:24" x14ac:dyDescent="0.25">
      <c r="A4414">
        <v>5791</v>
      </c>
      <c r="B4414" t="s">
        <v>10258</v>
      </c>
      <c r="C4414" t="s">
        <v>10259</v>
      </c>
      <c r="D4414" t="s">
        <v>241</v>
      </c>
      <c r="G4414" s="2">
        <v>42552</v>
      </c>
      <c r="H4414" s="2">
        <v>43496</v>
      </c>
      <c r="I4414" t="s">
        <v>226</v>
      </c>
      <c r="J4414" t="s">
        <v>211</v>
      </c>
      <c r="K4414" t="s">
        <v>10260</v>
      </c>
      <c r="L4414" t="s">
        <v>213</v>
      </c>
      <c r="M4414" t="s">
        <v>4389</v>
      </c>
      <c r="O4414">
        <v>0</v>
      </c>
      <c r="Q4414" s="2"/>
      <c r="S4414">
        <v>0</v>
      </c>
      <c r="T4414" t="s">
        <v>213</v>
      </c>
      <c r="W4414" t="s">
        <v>214</v>
      </c>
      <c r="X4414">
        <v>0</v>
      </c>
    </row>
    <row r="4415" spans="1:24" x14ac:dyDescent="0.25">
      <c r="A4415">
        <v>5792</v>
      </c>
      <c r="B4415" t="s">
        <v>10261</v>
      </c>
      <c r="C4415" t="s">
        <v>10262</v>
      </c>
      <c r="D4415" t="s">
        <v>245</v>
      </c>
      <c r="G4415" s="2">
        <v>42552</v>
      </c>
      <c r="H4415" s="2">
        <v>43131</v>
      </c>
      <c r="I4415" t="s">
        <v>226</v>
      </c>
      <c r="J4415" t="s">
        <v>211</v>
      </c>
      <c r="K4415" t="s">
        <v>10260</v>
      </c>
      <c r="L4415" t="s">
        <v>213</v>
      </c>
      <c r="O4415">
        <v>6</v>
      </c>
      <c r="Q4415" s="2"/>
      <c r="S4415">
        <v>0</v>
      </c>
      <c r="T4415" t="s">
        <v>213</v>
      </c>
      <c r="W4415" t="s">
        <v>214</v>
      </c>
      <c r="X4415">
        <v>0</v>
      </c>
    </row>
    <row r="4416" spans="1:24" x14ac:dyDescent="0.25">
      <c r="A4416">
        <v>5793</v>
      </c>
      <c r="B4416" t="s">
        <v>10263</v>
      </c>
      <c r="C4416" t="s">
        <v>10264</v>
      </c>
      <c r="D4416" t="s">
        <v>232</v>
      </c>
      <c r="G4416" s="2">
        <v>42545</v>
      </c>
      <c r="H4416" s="2">
        <v>43524</v>
      </c>
      <c r="I4416" t="s">
        <v>226</v>
      </c>
      <c r="J4416" t="s">
        <v>211</v>
      </c>
      <c r="K4416" t="s">
        <v>10260</v>
      </c>
      <c r="L4416" t="s">
        <v>900</v>
      </c>
      <c r="O4416">
        <v>0</v>
      </c>
      <c r="Q4416" s="2"/>
      <c r="S4416">
        <v>0</v>
      </c>
      <c r="T4416" t="s">
        <v>213</v>
      </c>
      <c r="W4416" t="s">
        <v>214</v>
      </c>
      <c r="X4416">
        <v>0</v>
      </c>
    </row>
    <row r="4417" spans="1:24" x14ac:dyDescent="0.25">
      <c r="A4417">
        <v>5794</v>
      </c>
      <c r="B4417" t="s">
        <v>10265</v>
      </c>
      <c r="C4417" t="s">
        <v>10266</v>
      </c>
      <c r="D4417" t="s">
        <v>333</v>
      </c>
      <c r="G4417" s="2">
        <v>42545</v>
      </c>
      <c r="H4417" s="2">
        <v>43524</v>
      </c>
      <c r="I4417" t="s">
        <v>226</v>
      </c>
      <c r="J4417" t="s">
        <v>211</v>
      </c>
      <c r="K4417" t="s">
        <v>10260</v>
      </c>
      <c r="L4417" t="s">
        <v>900</v>
      </c>
      <c r="O4417">
        <v>0</v>
      </c>
      <c r="Q4417" s="2"/>
      <c r="S4417">
        <v>0</v>
      </c>
      <c r="T4417" t="s">
        <v>213</v>
      </c>
      <c r="W4417" t="s">
        <v>214</v>
      </c>
      <c r="X4417">
        <v>0</v>
      </c>
    </row>
    <row r="4418" spans="1:24" x14ac:dyDescent="0.25">
      <c r="A4418">
        <v>5795</v>
      </c>
      <c r="B4418" t="s">
        <v>10267</v>
      </c>
      <c r="C4418" t="s">
        <v>10268</v>
      </c>
      <c r="D4418" t="s">
        <v>338</v>
      </c>
      <c r="G4418" s="2">
        <v>42545</v>
      </c>
      <c r="H4418" s="2">
        <v>43524</v>
      </c>
      <c r="I4418" t="s">
        <v>226</v>
      </c>
      <c r="J4418" t="s">
        <v>211</v>
      </c>
      <c r="K4418" t="s">
        <v>10260</v>
      </c>
      <c r="L4418" t="s">
        <v>900</v>
      </c>
      <c r="O4418">
        <v>0</v>
      </c>
      <c r="Q4418" s="2"/>
      <c r="S4418">
        <v>0</v>
      </c>
      <c r="T4418" t="s">
        <v>213</v>
      </c>
      <c r="W4418" t="s">
        <v>214</v>
      </c>
      <c r="X4418">
        <v>0</v>
      </c>
    </row>
    <row r="4419" spans="1:24" x14ac:dyDescent="0.25">
      <c r="A4419">
        <v>5796</v>
      </c>
      <c r="B4419" t="s">
        <v>10269</v>
      </c>
      <c r="C4419" t="s">
        <v>10270</v>
      </c>
      <c r="D4419" t="s">
        <v>256</v>
      </c>
      <c r="G4419" s="2">
        <v>42552</v>
      </c>
      <c r="H4419" s="2">
        <v>43496</v>
      </c>
      <c r="I4419" t="s">
        <v>226</v>
      </c>
      <c r="J4419" t="s">
        <v>211</v>
      </c>
      <c r="K4419" t="s">
        <v>10260</v>
      </c>
      <c r="L4419" t="s">
        <v>213</v>
      </c>
      <c r="O4419">
        <v>0</v>
      </c>
      <c r="Q4419" s="2"/>
      <c r="S4419">
        <v>0</v>
      </c>
      <c r="T4419" t="s">
        <v>213</v>
      </c>
      <c r="W4419" t="s">
        <v>214</v>
      </c>
      <c r="X4419">
        <v>0</v>
      </c>
    </row>
    <row r="4420" spans="1:24" x14ac:dyDescent="0.25">
      <c r="A4420">
        <v>5797</v>
      </c>
      <c r="B4420" t="s">
        <v>10271</v>
      </c>
      <c r="C4420" t="s">
        <v>10272</v>
      </c>
      <c r="D4420" t="s">
        <v>633</v>
      </c>
      <c r="G4420" s="2">
        <v>42545</v>
      </c>
      <c r="H4420" s="2">
        <v>43524</v>
      </c>
      <c r="I4420" t="s">
        <v>218</v>
      </c>
      <c r="J4420" t="s">
        <v>211</v>
      </c>
      <c r="K4420" t="s">
        <v>10260</v>
      </c>
      <c r="L4420" t="s">
        <v>900</v>
      </c>
      <c r="O4420">
        <v>0</v>
      </c>
      <c r="Q4420" s="2"/>
      <c r="S4420">
        <v>0</v>
      </c>
      <c r="T4420" t="s">
        <v>213</v>
      </c>
      <c r="W4420" t="s">
        <v>214</v>
      </c>
      <c r="X4420">
        <v>0</v>
      </c>
    </row>
    <row r="4421" spans="1:24" x14ac:dyDescent="0.25">
      <c r="A4421">
        <v>5798</v>
      </c>
      <c r="B4421" t="s">
        <v>10273</v>
      </c>
      <c r="C4421" t="s">
        <v>10274</v>
      </c>
      <c r="D4421" t="s">
        <v>1707</v>
      </c>
      <c r="G4421" s="2">
        <v>42545</v>
      </c>
      <c r="H4421" s="2">
        <v>43524</v>
      </c>
      <c r="I4421" t="s">
        <v>218</v>
      </c>
      <c r="J4421" t="s">
        <v>211</v>
      </c>
      <c r="K4421" t="s">
        <v>10260</v>
      </c>
      <c r="L4421" t="s">
        <v>900</v>
      </c>
      <c r="O4421">
        <v>0</v>
      </c>
      <c r="Q4421" s="2"/>
      <c r="S4421">
        <v>0</v>
      </c>
      <c r="T4421" t="s">
        <v>213</v>
      </c>
      <c r="W4421" t="s">
        <v>214</v>
      </c>
      <c r="X4421">
        <v>0</v>
      </c>
    </row>
    <row r="4422" spans="1:24" x14ac:dyDescent="0.25">
      <c r="A4422">
        <v>5799</v>
      </c>
      <c r="B4422" t="s">
        <v>10275</v>
      </c>
      <c r="C4422" t="s">
        <v>10276</v>
      </c>
      <c r="D4422" t="s">
        <v>412</v>
      </c>
      <c r="G4422" s="2">
        <v>42545</v>
      </c>
      <c r="H4422" s="2">
        <v>43524</v>
      </c>
      <c r="I4422" t="s">
        <v>226</v>
      </c>
      <c r="J4422" t="s">
        <v>211</v>
      </c>
      <c r="K4422" t="s">
        <v>10260</v>
      </c>
      <c r="L4422" t="s">
        <v>900</v>
      </c>
      <c r="O4422">
        <v>33</v>
      </c>
      <c r="Q4422" s="2"/>
      <c r="S4422">
        <v>0</v>
      </c>
      <c r="T4422" t="s">
        <v>213</v>
      </c>
      <c r="W4422" t="s">
        <v>214</v>
      </c>
      <c r="X4422">
        <v>0</v>
      </c>
    </row>
    <row r="4423" spans="1:24" x14ac:dyDescent="0.25">
      <c r="A4423">
        <v>5901</v>
      </c>
      <c r="B4423" t="s">
        <v>10277</v>
      </c>
      <c r="C4423" t="s">
        <v>10278</v>
      </c>
      <c r="D4423" t="s">
        <v>210</v>
      </c>
      <c r="G4423" s="2">
        <v>42736</v>
      </c>
      <c r="H4423" s="2">
        <v>43069</v>
      </c>
      <c r="J4423" t="s">
        <v>211</v>
      </c>
      <c r="K4423" t="s">
        <v>10253</v>
      </c>
      <c r="L4423" t="s">
        <v>213</v>
      </c>
      <c r="O4423">
        <v>0</v>
      </c>
      <c r="Q4423" s="2"/>
      <c r="S4423">
        <v>0</v>
      </c>
      <c r="T4423" t="s">
        <v>213</v>
      </c>
      <c r="W4423" t="s">
        <v>214</v>
      </c>
      <c r="X4423">
        <v>0</v>
      </c>
    </row>
    <row r="4424" spans="1:24" x14ac:dyDescent="0.25">
      <c r="A4424">
        <v>5902</v>
      </c>
      <c r="B4424" t="s">
        <v>10279</v>
      </c>
      <c r="C4424" t="s">
        <v>10280</v>
      </c>
      <c r="D4424" t="s">
        <v>241</v>
      </c>
      <c r="G4424" s="2">
        <v>42736</v>
      </c>
      <c r="H4424" s="2">
        <v>43100</v>
      </c>
      <c r="I4424" t="s">
        <v>226</v>
      </c>
      <c r="J4424" t="s">
        <v>211</v>
      </c>
      <c r="K4424" t="s">
        <v>10253</v>
      </c>
      <c r="L4424" t="s">
        <v>213</v>
      </c>
      <c r="O4424">
        <v>0</v>
      </c>
      <c r="Q4424" s="2"/>
      <c r="S4424">
        <v>0</v>
      </c>
      <c r="T4424" t="s">
        <v>213</v>
      </c>
      <c r="W4424" t="s">
        <v>214</v>
      </c>
      <c r="X4424">
        <v>0</v>
      </c>
    </row>
    <row r="4425" spans="1:24" x14ac:dyDescent="0.25">
      <c r="A4425">
        <v>5903</v>
      </c>
      <c r="B4425" t="s">
        <v>10281</v>
      </c>
      <c r="C4425" t="s">
        <v>10282</v>
      </c>
      <c r="D4425" t="s">
        <v>245</v>
      </c>
      <c r="G4425" s="2">
        <v>42736</v>
      </c>
      <c r="H4425" s="2">
        <v>43100</v>
      </c>
      <c r="I4425" t="s">
        <v>226</v>
      </c>
      <c r="J4425" t="s">
        <v>211</v>
      </c>
      <c r="K4425" t="s">
        <v>10253</v>
      </c>
      <c r="L4425" t="s">
        <v>213</v>
      </c>
      <c r="O4425">
        <v>33</v>
      </c>
      <c r="Q4425" s="2"/>
      <c r="S4425">
        <v>0</v>
      </c>
      <c r="T4425" t="s">
        <v>213</v>
      </c>
      <c r="W4425" t="s">
        <v>214</v>
      </c>
      <c r="X4425">
        <v>0</v>
      </c>
    </row>
    <row r="4426" spans="1:24" x14ac:dyDescent="0.25">
      <c r="A4426">
        <v>5946</v>
      </c>
      <c r="B4426" t="s">
        <v>10283</v>
      </c>
      <c r="C4426" t="s">
        <v>10284</v>
      </c>
      <c r="D4426" t="s">
        <v>210</v>
      </c>
      <c r="G4426" s="2">
        <v>42736</v>
      </c>
      <c r="H4426" s="2">
        <v>43646</v>
      </c>
      <c r="J4426" t="s">
        <v>211</v>
      </c>
      <c r="K4426" t="s">
        <v>10204</v>
      </c>
      <c r="L4426" t="s">
        <v>213</v>
      </c>
      <c r="O4426">
        <v>0</v>
      </c>
      <c r="Q4426" s="2"/>
      <c r="S4426">
        <v>0</v>
      </c>
      <c r="T4426" t="s">
        <v>213</v>
      </c>
      <c r="W4426" t="s">
        <v>214</v>
      </c>
      <c r="X4426">
        <v>0</v>
      </c>
    </row>
    <row r="4427" spans="1:24" x14ac:dyDescent="0.25">
      <c r="A4427">
        <v>5911</v>
      </c>
      <c r="B4427" t="s">
        <v>10285</v>
      </c>
      <c r="C4427" t="s">
        <v>10286</v>
      </c>
      <c r="D4427" t="s">
        <v>241</v>
      </c>
      <c r="G4427" s="2">
        <v>42736</v>
      </c>
      <c r="H4427" s="2">
        <v>44742</v>
      </c>
      <c r="I4427" t="s">
        <v>226</v>
      </c>
      <c r="J4427" t="s">
        <v>211</v>
      </c>
      <c r="K4427" t="s">
        <v>10250</v>
      </c>
      <c r="L4427" t="s">
        <v>213</v>
      </c>
      <c r="O4427">
        <v>0</v>
      </c>
      <c r="Q4427" s="2"/>
      <c r="S4427">
        <v>0</v>
      </c>
      <c r="T4427" t="s">
        <v>213</v>
      </c>
      <c r="W4427" t="s">
        <v>214</v>
      </c>
      <c r="X4427">
        <v>0</v>
      </c>
    </row>
    <row r="4428" spans="1:24" x14ac:dyDescent="0.25">
      <c r="A4428">
        <v>5912</v>
      </c>
      <c r="B4428" t="s">
        <v>10287</v>
      </c>
      <c r="C4428" t="s">
        <v>10288</v>
      </c>
      <c r="D4428" t="s">
        <v>245</v>
      </c>
      <c r="G4428" s="2">
        <v>42736</v>
      </c>
      <c r="H4428" s="2">
        <v>44742</v>
      </c>
      <c r="I4428" t="s">
        <v>226</v>
      </c>
      <c r="J4428" t="s">
        <v>211</v>
      </c>
      <c r="K4428" t="s">
        <v>10250</v>
      </c>
      <c r="L4428" t="s">
        <v>213</v>
      </c>
      <c r="O4428">
        <v>6093</v>
      </c>
      <c r="Q4428" s="2"/>
      <c r="S4428">
        <v>0</v>
      </c>
      <c r="T4428" t="s">
        <v>213</v>
      </c>
      <c r="W4428" t="s">
        <v>214</v>
      </c>
      <c r="X4428">
        <v>0</v>
      </c>
    </row>
    <row r="4429" spans="1:24" x14ac:dyDescent="0.25">
      <c r="A4429">
        <v>5913</v>
      </c>
      <c r="B4429" t="s">
        <v>10289</v>
      </c>
      <c r="C4429" t="s">
        <v>10290</v>
      </c>
      <c r="D4429" t="s">
        <v>256</v>
      </c>
      <c r="G4429" s="2">
        <v>42736</v>
      </c>
      <c r="H4429" s="2">
        <v>44742</v>
      </c>
      <c r="I4429" t="s">
        <v>226</v>
      </c>
      <c r="J4429" t="s">
        <v>211</v>
      </c>
      <c r="K4429" t="s">
        <v>10250</v>
      </c>
      <c r="L4429" t="s">
        <v>213</v>
      </c>
      <c r="O4429">
        <v>0</v>
      </c>
      <c r="Q4429" s="2"/>
      <c r="S4429">
        <v>0</v>
      </c>
      <c r="T4429" t="s">
        <v>213</v>
      </c>
      <c r="W4429" t="s">
        <v>214</v>
      </c>
      <c r="X4429">
        <v>0</v>
      </c>
    </row>
    <row r="4430" spans="1:24" x14ac:dyDescent="0.25">
      <c r="A4430">
        <v>5914</v>
      </c>
      <c r="B4430" t="s">
        <v>10291</v>
      </c>
      <c r="C4430" t="s">
        <v>10292</v>
      </c>
      <c r="D4430" t="s">
        <v>248</v>
      </c>
      <c r="G4430" s="2">
        <v>42736</v>
      </c>
      <c r="H4430" s="2">
        <v>44742</v>
      </c>
      <c r="I4430" t="s">
        <v>226</v>
      </c>
      <c r="J4430" t="s">
        <v>211</v>
      </c>
      <c r="K4430" t="s">
        <v>10250</v>
      </c>
      <c r="L4430" t="s">
        <v>213</v>
      </c>
      <c r="O4430">
        <v>0</v>
      </c>
      <c r="Q4430" s="2"/>
      <c r="S4430">
        <v>0</v>
      </c>
      <c r="T4430" t="s">
        <v>213</v>
      </c>
      <c r="W4430" t="s">
        <v>214</v>
      </c>
      <c r="X4430">
        <v>0</v>
      </c>
    </row>
    <row r="4431" spans="1:24" x14ac:dyDescent="0.25">
      <c r="A4431">
        <v>5915</v>
      </c>
      <c r="B4431" t="s">
        <v>10293</v>
      </c>
      <c r="C4431" t="s">
        <v>10294</v>
      </c>
      <c r="D4431" t="s">
        <v>210</v>
      </c>
      <c r="G4431" s="2">
        <v>42736</v>
      </c>
      <c r="H4431" s="2">
        <v>44742</v>
      </c>
      <c r="J4431" t="s">
        <v>211</v>
      </c>
      <c r="K4431" t="s">
        <v>10250</v>
      </c>
      <c r="L4431" t="s">
        <v>213</v>
      </c>
      <c r="O4431">
        <v>0</v>
      </c>
      <c r="Q4431" s="2"/>
      <c r="S4431">
        <v>0</v>
      </c>
      <c r="T4431" t="s">
        <v>213</v>
      </c>
      <c r="W4431" t="s">
        <v>214</v>
      </c>
      <c r="X4431">
        <v>0</v>
      </c>
    </row>
    <row r="4432" spans="1:24" x14ac:dyDescent="0.25">
      <c r="A4432">
        <v>5957</v>
      </c>
      <c r="B4432" t="s">
        <v>10295</v>
      </c>
      <c r="C4432" t="s">
        <v>10296</v>
      </c>
      <c r="D4432" t="s">
        <v>256</v>
      </c>
      <c r="G4432" s="2">
        <v>42736</v>
      </c>
      <c r="H4432" s="2">
        <v>43281</v>
      </c>
      <c r="I4432" t="s">
        <v>226</v>
      </c>
      <c r="J4432" t="s">
        <v>211</v>
      </c>
      <c r="K4432" t="s">
        <v>10245</v>
      </c>
      <c r="L4432" t="s">
        <v>213</v>
      </c>
      <c r="O4432">
        <v>0</v>
      </c>
      <c r="Q4432" s="2"/>
      <c r="S4432">
        <v>0</v>
      </c>
      <c r="T4432" t="s">
        <v>213</v>
      </c>
      <c r="W4432" t="s">
        <v>214</v>
      </c>
      <c r="X4432">
        <v>0</v>
      </c>
    </row>
    <row r="4433" spans="1:24" x14ac:dyDescent="0.25">
      <c r="A4433">
        <v>5958</v>
      </c>
      <c r="B4433" t="s">
        <v>10297</v>
      </c>
      <c r="C4433" t="s">
        <v>10298</v>
      </c>
      <c r="D4433" t="s">
        <v>241</v>
      </c>
      <c r="G4433" s="2">
        <v>42736</v>
      </c>
      <c r="H4433" s="2">
        <v>43281</v>
      </c>
      <c r="I4433" t="s">
        <v>226</v>
      </c>
      <c r="J4433" t="s">
        <v>211</v>
      </c>
      <c r="K4433" t="s">
        <v>10245</v>
      </c>
      <c r="L4433" t="s">
        <v>213</v>
      </c>
      <c r="O4433">
        <v>0</v>
      </c>
      <c r="Q4433" s="2"/>
      <c r="S4433">
        <v>0</v>
      </c>
      <c r="T4433" t="s">
        <v>213</v>
      </c>
      <c r="W4433" t="s">
        <v>214</v>
      </c>
      <c r="X4433">
        <v>0</v>
      </c>
    </row>
    <row r="4434" spans="1:24" x14ac:dyDescent="0.25">
      <c r="A4434">
        <v>5959</v>
      </c>
      <c r="B4434" t="s">
        <v>10299</v>
      </c>
      <c r="C4434" t="s">
        <v>10300</v>
      </c>
      <c r="D4434" t="s">
        <v>210</v>
      </c>
      <c r="G4434" s="2">
        <v>42736</v>
      </c>
      <c r="H4434" s="2">
        <v>43281</v>
      </c>
      <c r="J4434" t="s">
        <v>211</v>
      </c>
      <c r="K4434" t="s">
        <v>10245</v>
      </c>
      <c r="L4434" t="s">
        <v>213</v>
      </c>
      <c r="O4434">
        <v>0</v>
      </c>
      <c r="Q4434" s="2"/>
      <c r="S4434">
        <v>0</v>
      </c>
      <c r="T4434" t="s">
        <v>213</v>
      </c>
      <c r="W4434" t="s">
        <v>214</v>
      </c>
      <c r="X4434">
        <v>0</v>
      </c>
    </row>
    <row r="4435" spans="1:24" x14ac:dyDescent="0.25">
      <c r="A4435">
        <v>5960</v>
      </c>
      <c r="B4435" t="s">
        <v>10301</v>
      </c>
      <c r="C4435" t="s">
        <v>10302</v>
      </c>
      <c r="D4435" t="s">
        <v>251</v>
      </c>
      <c r="G4435" s="2">
        <v>42736</v>
      </c>
      <c r="H4435" s="2">
        <v>43281</v>
      </c>
      <c r="I4435" t="s">
        <v>226</v>
      </c>
      <c r="J4435" t="s">
        <v>211</v>
      </c>
      <c r="K4435" t="s">
        <v>10245</v>
      </c>
      <c r="L4435" t="s">
        <v>213</v>
      </c>
      <c r="O4435">
        <v>0</v>
      </c>
      <c r="Q4435" s="2"/>
      <c r="S4435">
        <v>0</v>
      </c>
      <c r="T4435" t="s">
        <v>213</v>
      </c>
      <c r="W4435" t="s">
        <v>214</v>
      </c>
      <c r="X4435">
        <v>0</v>
      </c>
    </row>
    <row r="4436" spans="1:24" x14ac:dyDescent="0.25">
      <c r="A4436">
        <v>5961</v>
      </c>
      <c r="B4436" t="s">
        <v>10303</v>
      </c>
      <c r="C4436" t="s">
        <v>10304</v>
      </c>
      <c r="D4436" t="s">
        <v>245</v>
      </c>
      <c r="G4436" s="2">
        <v>42736</v>
      </c>
      <c r="H4436" s="2">
        <v>43281</v>
      </c>
      <c r="I4436" t="s">
        <v>226</v>
      </c>
      <c r="J4436" t="s">
        <v>211</v>
      </c>
      <c r="K4436" t="s">
        <v>10245</v>
      </c>
      <c r="L4436" t="s">
        <v>213</v>
      </c>
      <c r="O4436">
        <v>2599</v>
      </c>
      <c r="Q4436" s="2"/>
      <c r="S4436">
        <v>0</v>
      </c>
      <c r="T4436" t="s">
        <v>213</v>
      </c>
      <c r="W4436" t="s">
        <v>214</v>
      </c>
      <c r="X4436">
        <v>0</v>
      </c>
    </row>
    <row r="4437" spans="1:24" x14ac:dyDescent="0.25">
      <c r="A4437">
        <v>5980</v>
      </c>
      <c r="B4437" t="s">
        <v>10305</v>
      </c>
      <c r="C4437" t="s">
        <v>10306</v>
      </c>
      <c r="D4437" t="s">
        <v>256</v>
      </c>
      <c r="G4437" s="2">
        <v>42736</v>
      </c>
      <c r="H4437" s="2">
        <v>43069</v>
      </c>
      <c r="I4437" t="s">
        <v>226</v>
      </c>
      <c r="J4437" t="s">
        <v>211</v>
      </c>
      <c r="K4437" t="s">
        <v>10307</v>
      </c>
      <c r="L4437" t="s">
        <v>213</v>
      </c>
      <c r="O4437">
        <v>0</v>
      </c>
      <c r="Q4437" s="2"/>
      <c r="S4437">
        <v>0</v>
      </c>
      <c r="T4437" t="s">
        <v>213</v>
      </c>
      <c r="W4437" t="s">
        <v>214</v>
      </c>
      <c r="X4437">
        <v>0</v>
      </c>
    </row>
    <row r="4438" spans="1:24" x14ac:dyDescent="0.25">
      <c r="A4438">
        <v>5981</v>
      </c>
      <c r="B4438" t="s">
        <v>10308</v>
      </c>
      <c r="C4438" t="s">
        <v>10309</v>
      </c>
      <c r="D4438" t="s">
        <v>248</v>
      </c>
      <c r="G4438" s="2">
        <v>42736</v>
      </c>
      <c r="H4438" s="2">
        <v>43069</v>
      </c>
      <c r="I4438" t="s">
        <v>226</v>
      </c>
      <c r="J4438" t="s">
        <v>211</v>
      </c>
      <c r="K4438" t="s">
        <v>10307</v>
      </c>
      <c r="L4438" t="s">
        <v>213</v>
      </c>
      <c r="O4438">
        <v>0</v>
      </c>
      <c r="Q4438" s="2"/>
      <c r="S4438">
        <v>0</v>
      </c>
      <c r="T4438" t="s">
        <v>213</v>
      </c>
      <c r="W4438" t="s">
        <v>214</v>
      </c>
      <c r="X4438">
        <v>0</v>
      </c>
    </row>
    <row r="4439" spans="1:24" x14ac:dyDescent="0.25">
      <c r="A4439">
        <v>5982</v>
      </c>
      <c r="B4439" t="s">
        <v>10310</v>
      </c>
      <c r="C4439" t="s">
        <v>10311</v>
      </c>
      <c r="D4439" t="s">
        <v>245</v>
      </c>
      <c r="G4439" s="2">
        <v>42736</v>
      </c>
      <c r="H4439" s="2">
        <v>43069</v>
      </c>
      <c r="I4439" t="s">
        <v>226</v>
      </c>
      <c r="J4439" t="s">
        <v>211</v>
      </c>
      <c r="K4439" t="s">
        <v>10307</v>
      </c>
      <c r="L4439" t="s">
        <v>213</v>
      </c>
      <c r="O4439">
        <v>1460</v>
      </c>
      <c r="Q4439" s="2"/>
      <c r="S4439">
        <v>0</v>
      </c>
      <c r="T4439" t="s">
        <v>213</v>
      </c>
      <c r="W4439" t="s">
        <v>214</v>
      </c>
      <c r="X4439">
        <v>0</v>
      </c>
    </row>
    <row r="4440" spans="1:24" x14ac:dyDescent="0.25">
      <c r="A4440">
        <v>5983</v>
      </c>
      <c r="B4440" t="s">
        <v>10312</v>
      </c>
      <c r="C4440" t="s">
        <v>10313</v>
      </c>
      <c r="D4440" t="s">
        <v>251</v>
      </c>
      <c r="G4440" s="2">
        <v>42736</v>
      </c>
      <c r="H4440" s="2">
        <v>43069</v>
      </c>
      <c r="I4440" t="s">
        <v>226</v>
      </c>
      <c r="J4440" t="s">
        <v>211</v>
      </c>
      <c r="K4440" t="s">
        <v>10307</v>
      </c>
      <c r="L4440" t="s">
        <v>213</v>
      </c>
      <c r="O4440">
        <v>0</v>
      </c>
      <c r="Q4440" s="2"/>
      <c r="S4440">
        <v>0</v>
      </c>
      <c r="T4440" t="s">
        <v>213</v>
      </c>
      <c r="W4440" t="s">
        <v>214</v>
      </c>
      <c r="X4440">
        <v>0</v>
      </c>
    </row>
    <row r="4441" spans="1:24" x14ac:dyDescent="0.25">
      <c r="A4441">
        <v>5984</v>
      </c>
      <c r="B4441" t="s">
        <v>10314</v>
      </c>
      <c r="C4441" t="s">
        <v>10315</v>
      </c>
      <c r="D4441" t="s">
        <v>241</v>
      </c>
      <c r="G4441" s="2">
        <v>42736</v>
      </c>
      <c r="H4441" s="2">
        <v>43069</v>
      </c>
      <c r="I4441" t="s">
        <v>226</v>
      </c>
      <c r="J4441" t="s">
        <v>211</v>
      </c>
      <c r="K4441" t="s">
        <v>10307</v>
      </c>
      <c r="L4441" t="s">
        <v>213</v>
      </c>
      <c r="O4441">
        <v>0</v>
      </c>
      <c r="Q4441" s="2"/>
      <c r="S4441">
        <v>0</v>
      </c>
      <c r="T4441" t="s">
        <v>213</v>
      </c>
      <c r="W4441" t="s">
        <v>214</v>
      </c>
      <c r="X4441">
        <v>0</v>
      </c>
    </row>
    <row r="4442" spans="1:24" x14ac:dyDescent="0.25">
      <c r="A4442">
        <v>5985</v>
      </c>
      <c r="B4442" t="s">
        <v>10316</v>
      </c>
      <c r="C4442" t="s">
        <v>10317</v>
      </c>
      <c r="D4442" t="s">
        <v>210</v>
      </c>
      <c r="G4442" s="2">
        <v>42736</v>
      </c>
      <c r="H4442" s="2">
        <v>43069</v>
      </c>
      <c r="J4442" t="s">
        <v>211</v>
      </c>
      <c r="K4442" t="s">
        <v>10307</v>
      </c>
      <c r="L4442" t="s">
        <v>213</v>
      </c>
      <c r="O4442">
        <v>0</v>
      </c>
      <c r="Q4442" s="2"/>
      <c r="S4442">
        <v>0</v>
      </c>
      <c r="T4442" t="s">
        <v>213</v>
      </c>
      <c r="W4442" t="s">
        <v>214</v>
      </c>
      <c r="X4442">
        <v>0</v>
      </c>
    </row>
    <row r="4443" spans="1:24" x14ac:dyDescent="0.25">
      <c r="A4443">
        <v>5993</v>
      </c>
      <c r="B4443" t="s">
        <v>10318</v>
      </c>
      <c r="C4443" t="s">
        <v>10319</v>
      </c>
      <c r="D4443" t="s">
        <v>251</v>
      </c>
      <c r="G4443" s="2">
        <v>42736</v>
      </c>
      <c r="H4443" s="2">
        <v>43220</v>
      </c>
      <c r="I4443" t="s">
        <v>226</v>
      </c>
      <c r="J4443" t="s">
        <v>211</v>
      </c>
      <c r="K4443" t="s">
        <v>10320</v>
      </c>
      <c r="L4443" t="s">
        <v>213</v>
      </c>
      <c r="O4443">
        <v>0</v>
      </c>
      <c r="Q4443" s="2"/>
      <c r="S4443">
        <v>0</v>
      </c>
      <c r="T4443" t="s">
        <v>213</v>
      </c>
      <c r="W4443" t="s">
        <v>214</v>
      </c>
      <c r="X4443">
        <v>0</v>
      </c>
    </row>
    <row r="4444" spans="1:24" x14ac:dyDescent="0.25">
      <c r="A4444">
        <v>5994</v>
      </c>
      <c r="B4444" t="s">
        <v>10321</v>
      </c>
      <c r="C4444" t="s">
        <v>10322</v>
      </c>
      <c r="D4444" t="s">
        <v>241</v>
      </c>
      <c r="G4444" s="2">
        <v>42736</v>
      </c>
      <c r="H4444" s="2">
        <v>43220</v>
      </c>
      <c r="I4444" t="s">
        <v>226</v>
      </c>
      <c r="J4444" t="s">
        <v>211</v>
      </c>
      <c r="K4444" t="s">
        <v>10320</v>
      </c>
      <c r="L4444" t="s">
        <v>213</v>
      </c>
      <c r="O4444">
        <v>0</v>
      </c>
      <c r="Q4444" s="2"/>
      <c r="S4444">
        <v>0</v>
      </c>
      <c r="T4444" t="s">
        <v>213</v>
      </c>
      <c r="W4444" t="s">
        <v>214</v>
      </c>
      <c r="X4444">
        <v>0</v>
      </c>
    </row>
    <row r="4445" spans="1:24" x14ac:dyDescent="0.25">
      <c r="A4445">
        <v>5995</v>
      </c>
      <c r="B4445" t="s">
        <v>10323</v>
      </c>
      <c r="C4445" t="s">
        <v>10324</v>
      </c>
      <c r="D4445" t="s">
        <v>210</v>
      </c>
      <c r="G4445" s="2">
        <v>42736</v>
      </c>
      <c r="H4445" s="2">
        <v>43220</v>
      </c>
      <c r="J4445" t="s">
        <v>211</v>
      </c>
      <c r="K4445" t="s">
        <v>10320</v>
      </c>
      <c r="L4445" t="s">
        <v>213</v>
      </c>
      <c r="O4445">
        <v>0</v>
      </c>
      <c r="Q4445" s="2"/>
      <c r="S4445">
        <v>0</v>
      </c>
      <c r="T4445" t="s">
        <v>213</v>
      </c>
      <c r="W4445" t="s">
        <v>214</v>
      </c>
      <c r="X4445">
        <v>0</v>
      </c>
    </row>
    <row r="4446" spans="1:24" x14ac:dyDescent="0.25">
      <c r="A4446">
        <v>5996</v>
      </c>
      <c r="B4446" t="s">
        <v>10325</v>
      </c>
      <c r="C4446" t="s">
        <v>10326</v>
      </c>
      <c r="D4446" t="s">
        <v>256</v>
      </c>
      <c r="G4446" s="2">
        <v>42736</v>
      </c>
      <c r="H4446" s="2">
        <v>43220</v>
      </c>
      <c r="I4446" t="s">
        <v>226</v>
      </c>
      <c r="J4446" t="s">
        <v>211</v>
      </c>
      <c r="K4446" t="s">
        <v>10320</v>
      </c>
      <c r="L4446" t="s">
        <v>213</v>
      </c>
      <c r="O4446">
        <v>0</v>
      </c>
      <c r="Q4446" s="2"/>
      <c r="S4446">
        <v>0</v>
      </c>
      <c r="T4446" t="s">
        <v>213</v>
      </c>
      <c r="W4446" t="s">
        <v>214</v>
      </c>
      <c r="X4446">
        <v>0</v>
      </c>
    </row>
    <row r="4447" spans="1:24" x14ac:dyDescent="0.25">
      <c r="A4447">
        <v>5997</v>
      </c>
      <c r="B4447" t="s">
        <v>10327</v>
      </c>
      <c r="C4447" t="s">
        <v>10328</v>
      </c>
      <c r="D4447" t="s">
        <v>412</v>
      </c>
      <c r="G4447" s="2">
        <v>42736</v>
      </c>
      <c r="H4447" s="2">
        <v>43220</v>
      </c>
      <c r="I4447" t="s">
        <v>226</v>
      </c>
      <c r="J4447" t="s">
        <v>211</v>
      </c>
      <c r="K4447" t="s">
        <v>10320</v>
      </c>
      <c r="L4447" t="s">
        <v>213</v>
      </c>
      <c r="O4447">
        <v>1464</v>
      </c>
      <c r="Q4447" s="2"/>
      <c r="S4447">
        <v>0</v>
      </c>
      <c r="T4447" t="s">
        <v>213</v>
      </c>
      <c r="W4447" t="s">
        <v>214</v>
      </c>
      <c r="X4447">
        <v>0</v>
      </c>
    </row>
    <row r="4448" spans="1:24" x14ac:dyDescent="0.25">
      <c r="A4448">
        <v>5998</v>
      </c>
      <c r="B4448" t="s">
        <v>10329</v>
      </c>
      <c r="C4448" t="s">
        <v>10330</v>
      </c>
      <c r="D4448" t="s">
        <v>248</v>
      </c>
      <c r="G4448" s="2">
        <v>42736</v>
      </c>
      <c r="H4448" s="2">
        <v>43220</v>
      </c>
      <c r="I4448" t="s">
        <v>226</v>
      </c>
      <c r="J4448" t="s">
        <v>211</v>
      </c>
      <c r="K4448" t="s">
        <v>10320</v>
      </c>
      <c r="L4448" t="s">
        <v>213</v>
      </c>
      <c r="O4448">
        <v>0</v>
      </c>
      <c r="Q4448" s="2"/>
      <c r="S4448">
        <v>0</v>
      </c>
      <c r="T4448" t="s">
        <v>213</v>
      </c>
      <c r="W4448" t="s">
        <v>214</v>
      </c>
      <c r="X4448">
        <v>0</v>
      </c>
    </row>
    <row r="4449" spans="1:24" x14ac:dyDescent="0.25">
      <c r="A4449">
        <v>5999</v>
      </c>
      <c r="B4449" t="s">
        <v>10331</v>
      </c>
      <c r="C4449" t="s">
        <v>10332</v>
      </c>
      <c r="D4449" t="s">
        <v>245</v>
      </c>
      <c r="G4449" s="2">
        <v>42736</v>
      </c>
      <c r="H4449" s="2">
        <v>43220</v>
      </c>
      <c r="I4449" t="s">
        <v>226</v>
      </c>
      <c r="J4449" t="s">
        <v>211</v>
      </c>
      <c r="K4449" t="s">
        <v>10320</v>
      </c>
      <c r="L4449" t="s">
        <v>213</v>
      </c>
      <c r="O4449">
        <v>2915</v>
      </c>
      <c r="Q4449" s="2"/>
      <c r="S4449">
        <v>0</v>
      </c>
      <c r="T4449" t="s">
        <v>213</v>
      </c>
      <c r="W4449" t="s">
        <v>214</v>
      </c>
      <c r="X4449">
        <v>0</v>
      </c>
    </row>
    <row r="4450" spans="1:24" x14ac:dyDescent="0.25">
      <c r="A4450">
        <v>6089</v>
      </c>
      <c r="B4450" t="s">
        <v>10333</v>
      </c>
      <c r="C4450" t="s">
        <v>10334</v>
      </c>
      <c r="D4450" t="s">
        <v>6406</v>
      </c>
      <c r="E4450" t="s">
        <v>10335</v>
      </c>
      <c r="F4450" t="s">
        <v>10336</v>
      </c>
      <c r="G4450" s="2">
        <v>41061</v>
      </c>
      <c r="H4450" s="2"/>
      <c r="J4450" t="s">
        <v>211</v>
      </c>
      <c r="K4450" t="s">
        <v>7069</v>
      </c>
      <c r="L4450" t="s">
        <v>213</v>
      </c>
      <c r="O4450">
        <v>5583</v>
      </c>
      <c r="Q4450" s="2"/>
      <c r="S4450">
        <v>3835</v>
      </c>
      <c r="T4450" t="s">
        <v>213</v>
      </c>
      <c r="W4450" t="s">
        <v>214</v>
      </c>
      <c r="X4450">
        <v>0</v>
      </c>
    </row>
    <row r="4451" spans="1:24" x14ac:dyDescent="0.25">
      <c r="A4451">
        <v>6090</v>
      </c>
      <c r="B4451" t="s">
        <v>10337</v>
      </c>
      <c r="C4451" t="s">
        <v>10338</v>
      </c>
      <c r="D4451" t="s">
        <v>6125</v>
      </c>
      <c r="G4451" s="2">
        <v>41760</v>
      </c>
      <c r="H4451" s="2"/>
      <c r="I4451" t="s">
        <v>226</v>
      </c>
      <c r="J4451" t="s">
        <v>211</v>
      </c>
      <c r="K4451" t="s">
        <v>6362</v>
      </c>
      <c r="L4451" t="s">
        <v>213</v>
      </c>
      <c r="O4451">
        <v>6089</v>
      </c>
      <c r="Q4451" s="2"/>
      <c r="S4451">
        <v>0</v>
      </c>
      <c r="T4451" t="s">
        <v>213</v>
      </c>
      <c r="W4451" t="s">
        <v>214</v>
      </c>
      <c r="X4451">
        <v>0</v>
      </c>
    </row>
    <row r="4452" spans="1:24" x14ac:dyDescent="0.25">
      <c r="A4452">
        <v>6128</v>
      </c>
      <c r="B4452" t="s">
        <v>10339</v>
      </c>
      <c r="C4452" t="s">
        <v>10340</v>
      </c>
      <c r="D4452" t="s">
        <v>256</v>
      </c>
      <c r="G4452" s="2">
        <v>42660</v>
      </c>
      <c r="H4452" s="2">
        <v>45230</v>
      </c>
      <c r="I4452" t="s">
        <v>226</v>
      </c>
      <c r="J4452" t="s">
        <v>211</v>
      </c>
      <c r="K4452" t="s">
        <v>10058</v>
      </c>
      <c r="L4452" t="s">
        <v>213</v>
      </c>
      <c r="O4452">
        <v>0</v>
      </c>
      <c r="Q4452" s="2"/>
      <c r="S4452">
        <v>0</v>
      </c>
      <c r="T4452" t="s">
        <v>213</v>
      </c>
      <c r="W4452" t="s">
        <v>214</v>
      </c>
      <c r="X4452">
        <v>0</v>
      </c>
    </row>
    <row r="4453" spans="1:24" x14ac:dyDescent="0.25">
      <c r="A4453">
        <v>6133</v>
      </c>
      <c r="B4453" t="s">
        <v>10341</v>
      </c>
      <c r="C4453" t="s">
        <v>10342</v>
      </c>
      <c r="D4453" t="s">
        <v>389</v>
      </c>
      <c r="G4453" s="2">
        <v>42795</v>
      </c>
      <c r="H4453" s="2"/>
      <c r="J4453" t="s">
        <v>10343</v>
      </c>
      <c r="K4453" t="s">
        <v>10344</v>
      </c>
      <c r="L4453" t="s">
        <v>213</v>
      </c>
      <c r="M4453" t="s">
        <v>10345</v>
      </c>
      <c r="O4453">
        <v>0</v>
      </c>
      <c r="Q4453" s="2"/>
      <c r="R4453" t="s">
        <v>10346</v>
      </c>
      <c r="S4453">
        <v>0</v>
      </c>
      <c r="T4453" t="s">
        <v>213</v>
      </c>
      <c r="U4453" t="s">
        <v>10347</v>
      </c>
      <c r="V4453" t="s">
        <v>10348</v>
      </c>
      <c r="W4453" t="s">
        <v>214</v>
      </c>
      <c r="X4453">
        <v>0</v>
      </c>
    </row>
    <row r="4454" spans="1:24" x14ac:dyDescent="0.25">
      <c r="A4454">
        <v>6135</v>
      </c>
      <c r="B4454" t="s">
        <v>10349</v>
      </c>
      <c r="C4454" t="s">
        <v>10350</v>
      </c>
      <c r="D4454" t="s">
        <v>9542</v>
      </c>
      <c r="G4454" s="2">
        <v>39387</v>
      </c>
      <c r="H4454" s="2"/>
      <c r="J4454" t="s">
        <v>211</v>
      </c>
      <c r="K4454" t="s">
        <v>2866</v>
      </c>
      <c r="L4454" t="s">
        <v>213</v>
      </c>
      <c r="O4454">
        <v>0</v>
      </c>
      <c r="Q4454" s="2">
        <v>39387</v>
      </c>
      <c r="S4454">
        <v>0</v>
      </c>
      <c r="T4454" t="s">
        <v>213</v>
      </c>
      <c r="W4454" t="s">
        <v>214</v>
      </c>
      <c r="X4454">
        <v>0</v>
      </c>
    </row>
    <row r="4455" spans="1:24" x14ac:dyDescent="0.25">
      <c r="A4455">
        <v>6136</v>
      </c>
      <c r="B4455" t="s">
        <v>10351</v>
      </c>
      <c r="C4455" t="s">
        <v>10352</v>
      </c>
      <c r="D4455" t="s">
        <v>217</v>
      </c>
      <c r="G4455" s="2">
        <v>39387</v>
      </c>
      <c r="H4455" s="2"/>
      <c r="I4455" t="s">
        <v>218</v>
      </c>
      <c r="J4455" t="s">
        <v>211</v>
      </c>
      <c r="K4455" t="s">
        <v>2866</v>
      </c>
      <c r="L4455" t="s">
        <v>213</v>
      </c>
      <c r="O4455">
        <v>0</v>
      </c>
      <c r="Q4455" s="2">
        <v>39387</v>
      </c>
      <c r="S4455">
        <v>0</v>
      </c>
      <c r="T4455" t="s">
        <v>213</v>
      </c>
      <c r="W4455" t="s">
        <v>214</v>
      </c>
      <c r="X4455">
        <v>0</v>
      </c>
    </row>
    <row r="4456" spans="1:24" x14ac:dyDescent="0.25">
      <c r="A4456">
        <v>6137</v>
      </c>
      <c r="B4456" t="s">
        <v>10353</v>
      </c>
      <c r="C4456" t="s">
        <v>10354</v>
      </c>
      <c r="D4456" t="s">
        <v>300</v>
      </c>
      <c r="G4456" s="2">
        <v>39387</v>
      </c>
      <c r="H4456" s="2"/>
      <c r="I4456" t="s">
        <v>226</v>
      </c>
      <c r="J4456" t="s">
        <v>211</v>
      </c>
      <c r="K4456" t="s">
        <v>2866</v>
      </c>
      <c r="L4456" t="s">
        <v>213</v>
      </c>
      <c r="O4456">
        <v>0</v>
      </c>
      <c r="Q4456" s="2">
        <v>39387</v>
      </c>
      <c r="S4456">
        <v>0</v>
      </c>
      <c r="T4456" t="s">
        <v>213</v>
      </c>
      <c r="W4456" t="s">
        <v>214</v>
      </c>
      <c r="X4456">
        <v>0</v>
      </c>
    </row>
    <row r="4457" spans="1:24" x14ac:dyDescent="0.25">
      <c r="A4457">
        <v>6138</v>
      </c>
      <c r="B4457" t="s">
        <v>10355</v>
      </c>
      <c r="C4457" t="s">
        <v>10356</v>
      </c>
      <c r="D4457" t="s">
        <v>1920</v>
      </c>
      <c r="G4457" s="2">
        <v>39387</v>
      </c>
      <c r="H4457" s="2"/>
      <c r="J4457" t="s">
        <v>211</v>
      </c>
      <c r="K4457" t="s">
        <v>2866</v>
      </c>
      <c r="L4457" t="s">
        <v>213</v>
      </c>
      <c r="O4457">
        <v>0</v>
      </c>
      <c r="Q4457" s="2">
        <v>39387</v>
      </c>
      <c r="S4457">
        <v>0</v>
      </c>
      <c r="T4457" t="s">
        <v>213</v>
      </c>
      <c r="W4457" t="s">
        <v>214</v>
      </c>
      <c r="X4457">
        <v>0</v>
      </c>
    </row>
    <row r="4458" spans="1:24" x14ac:dyDescent="0.25">
      <c r="A4458">
        <v>6139</v>
      </c>
      <c r="B4458" t="s">
        <v>10357</v>
      </c>
      <c r="C4458" t="s">
        <v>10358</v>
      </c>
      <c r="D4458" t="s">
        <v>232</v>
      </c>
      <c r="G4458" s="2">
        <v>39387</v>
      </c>
      <c r="H4458" s="2"/>
      <c r="I4458" t="s">
        <v>226</v>
      </c>
      <c r="J4458" t="s">
        <v>211</v>
      </c>
      <c r="K4458" t="s">
        <v>2866</v>
      </c>
      <c r="L4458" t="s">
        <v>213</v>
      </c>
      <c r="O4458">
        <v>0</v>
      </c>
      <c r="Q4458" s="2">
        <v>39387</v>
      </c>
      <c r="S4458">
        <v>0</v>
      </c>
      <c r="T4458" t="s">
        <v>213</v>
      </c>
      <c r="W4458" t="s">
        <v>214</v>
      </c>
      <c r="X4458">
        <v>0</v>
      </c>
    </row>
    <row r="4459" spans="1:24" x14ac:dyDescent="0.25">
      <c r="A4459">
        <v>5635</v>
      </c>
      <c r="B4459" t="s">
        <v>10359</v>
      </c>
      <c r="C4459" t="s">
        <v>10360</v>
      </c>
      <c r="D4459" t="s">
        <v>241</v>
      </c>
      <c r="G4459" s="2">
        <v>43862</v>
      </c>
      <c r="H4459" s="2">
        <v>44227</v>
      </c>
      <c r="I4459" t="s">
        <v>226</v>
      </c>
      <c r="J4459" t="s">
        <v>211</v>
      </c>
      <c r="K4459" t="s">
        <v>10361</v>
      </c>
      <c r="L4459" t="s">
        <v>213</v>
      </c>
      <c r="O4459">
        <v>0</v>
      </c>
      <c r="P4459" t="s">
        <v>5494</v>
      </c>
      <c r="Q4459" s="2">
        <v>42461</v>
      </c>
      <c r="S4459">
        <v>0</v>
      </c>
      <c r="T4459" t="s">
        <v>213</v>
      </c>
      <c r="W4459" t="s">
        <v>455</v>
      </c>
      <c r="X4459">
        <v>0</v>
      </c>
    </row>
    <row r="4460" spans="1:24" x14ac:dyDescent="0.25">
      <c r="A4460">
        <v>5636</v>
      </c>
      <c r="B4460" t="s">
        <v>10362</v>
      </c>
      <c r="C4460" t="s">
        <v>10363</v>
      </c>
      <c r="D4460" t="s">
        <v>245</v>
      </c>
      <c r="G4460" s="2">
        <v>43862</v>
      </c>
      <c r="H4460" s="2">
        <v>44227</v>
      </c>
      <c r="I4460" t="s">
        <v>226</v>
      </c>
      <c r="J4460" t="s">
        <v>211</v>
      </c>
      <c r="K4460" t="s">
        <v>10361</v>
      </c>
      <c r="L4460" t="s">
        <v>213</v>
      </c>
      <c r="O4460">
        <v>5629</v>
      </c>
      <c r="Q4460" s="2"/>
      <c r="S4460">
        <v>0</v>
      </c>
      <c r="T4460" t="s">
        <v>213</v>
      </c>
      <c r="W4460" t="s">
        <v>455</v>
      </c>
      <c r="X4460">
        <v>0</v>
      </c>
    </row>
    <row r="4461" spans="1:24" x14ac:dyDescent="0.25">
      <c r="A4461">
        <v>5637</v>
      </c>
      <c r="B4461" t="s">
        <v>10364</v>
      </c>
      <c r="C4461" t="s">
        <v>10365</v>
      </c>
      <c r="D4461" t="s">
        <v>256</v>
      </c>
      <c r="G4461" s="2">
        <v>43862</v>
      </c>
      <c r="H4461" s="2">
        <v>44227</v>
      </c>
      <c r="I4461" t="s">
        <v>226</v>
      </c>
      <c r="J4461" t="s">
        <v>211</v>
      </c>
      <c r="K4461" t="s">
        <v>10361</v>
      </c>
      <c r="L4461" t="s">
        <v>213</v>
      </c>
      <c r="O4461">
        <v>0</v>
      </c>
      <c r="Q4461" s="2">
        <v>42461</v>
      </c>
      <c r="S4461">
        <v>0</v>
      </c>
      <c r="T4461" t="s">
        <v>213</v>
      </c>
      <c r="W4461" t="s">
        <v>455</v>
      </c>
      <c r="X4461">
        <v>0</v>
      </c>
    </row>
    <row r="4462" spans="1:24" x14ac:dyDescent="0.25">
      <c r="A4462">
        <v>5638</v>
      </c>
      <c r="B4462" t="s">
        <v>10366</v>
      </c>
      <c r="C4462" t="s">
        <v>10367</v>
      </c>
      <c r="D4462" t="s">
        <v>251</v>
      </c>
      <c r="G4462" s="2">
        <v>43862</v>
      </c>
      <c r="H4462" s="2">
        <v>44227</v>
      </c>
      <c r="I4462" t="s">
        <v>226</v>
      </c>
      <c r="J4462" t="s">
        <v>211</v>
      </c>
      <c r="K4462" t="s">
        <v>10361</v>
      </c>
      <c r="L4462" t="s">
        <v>213</v>
      </c>
      <c r="O4462">
        <v>0</v>
      </c>
      <c r="Q4462" s="2">
        <v>42461</v>
      </c>
      <c r="S4462">
        <v>0</v>
      </c>
      <c r="T4462" t="s">
        <v>213</v>
      </c>
      <c r="W4462" t="s">
        <v>455</v>
      </c>
      <c r="X4462">
        <v>0</v>
      </c>
    </row>
    <row r="4463" spans="1:24" x14ac:dyDescent="0.25">
      <c r="A4463">
        <v>5639</v>
      </c>
      <c r="B4463" t="s">
        <v>10368</v>
      </c>
      <c r="C4463" t="s">
        <v>10369</v>
      </c>
      <c r="D4463" t="s">
        <v>241</v>
      </c>
      <c r="G4463" s="2">
        <v>43862</v>
      </c>
      <c r="H4463" s="2"/>
      <c r="I4463" t="s">
        <v>226</v>
      </c>
      <c r="J4463" t="s">
        <v>211</v>
      </c>
      <c r="K4463" t="s">
        <v>10370</v>
      </c>
      <c r="L4463" t="s">
        <v>213</v>
      </c>
      <c r="O4463">
        <v>0</v>
      </c>
      <c r="P4463" t="s">
        <v>5494</v>
      </c>
      <c r="Q4463" s="2">
        <v>42461</v>
      </c>
      <c r="S4463">
        <v>0</v>
      </c>
      <c r="T4463" t="s">
        <v>213</v>
      </c>
      <c r="W4463" t="s">
        <v>455</v>
      </c>
      <c r="X4463">
        <v>0</v>
      </c>
    </row>
    <row r="4464" spans="1:24" x14ac:dyDescent="0.25">
      <c r="A4464">
        <v>5640</v>
      </c>
      <c r="B4464" t="s">
        <v>10371</v>
      </c>
      <c r="C4464" t="s">
        <v>10372</v>
      </c>
      <c r="D4464" t="s">
        <v>245</v>
      </c>
      <c r="G4464" s="2">
        <v>43862</v>
      </c>
      <c r="H4464" s="2"/>
      <c r="I4464" t="s">
        <v>226</v>
      </c>
      <c r="J4464" t="s">
        <v>211</v>
      </c>
      <c r="K4464" t="s">
        <v>10370</v>
      </c>
      <c r="L4464" t="s">
        <v>213</v>
      </c>
      <c r="O4464">
        <v>5624</v>
      </c>
      <c r="Q4464" s="2"/>
      <c r="S4464">
        <v>0</v>
      </c>
      <c r="T4464" t="s">
        <v>213</v>
      </c>
      <c r="W4464" t="s">
        <v>455</v>
      </c>
      <c r="X4464">
        <v>0</v>
      </c>
    </row>
    <row r="4465" spans="1:24" x14ac:dyDescent="0.25">
      <c r="A4465">
        <v>5641</v>
      </c>
      <c r="B4465" t="s">
        <v>10373</v>
      </c>
      <c r="C4465" t="s">
        <v>10374</v>
      </c>
      <c r="D4465" t="s">
        <v>256</v>
      </c>
      <c r="G4465" s="2">
        <v>43862</v>
      </c>
      <c r="H4465" s="2"/>
      <c r="I4465" t="s">
        <v>226</v>
      </c>
      <c r="J4465" t="s">
        <v>211</v>
      </c>
      <c r="K4465" t="s">
        <v>10370</v>
      </c>
      <c r="L4465" t="s">
        <v>213</v>
      </c>
      <c r="O4465">
        <v>0</v>
      </c>
      <c r="Q4465" s="2">
        <v>42461</v>
      </c>
      <c r="S4465">
        <v>0</v>
      </c>
      <c r="T4465" t="s">
        <v>213</v>
      </c>
      <c r="W4465" t="s">
        <v>455</v>
      </c>
      <c r="X4465">
        <v>0</v>
      </c>
    </row>
    <row r="4466" spans="1:24" x14ac:dyDescent="0.25">
      <c r="A4466">
        <v>5642</v>
      </c>
      <c r="B4466" t="s">
        <v>10375</v>
      </c>
      <c r="C4466" t="s">
        <v>10376</v>
      </c>
      <c r="D4466" t="s">
        <v>251</v>
      </c>
      <c r="G4466" s="2">
        <v>43862</v>
      </c>
      <c r="H4466" s="2"/>
      <c r="I4466" t="s">
        <v>226</v>
      </c>
      <c r="J4466" t="s">
        <v>211</v>
      </c>
      <c r="K4466" t="s">
        <v>10370</v>
      </c>
      <c r="L4466" t="s">
        <v>213</v>
      </c>
      <c r="O4466">
        <v>0</v>
      </c>
      <c r="Q4466" s="2">
        <v>42461</v>
      </c>
      <c r="S4466">
        <v>0</v>
      </c>
      <c r="T4466" t="s">
        <v>213</v>
      </c>
      <c r="W4466" t="s">
        <v>455</v>
      </c>
      <c r="X4466">
        <v>0</v>
      </c>
    </row>
    <row r="4467" spans="1:24" x14ac:dyDescent="0.25">
      <c r="A4467">
        <v>5643</v>
      </c>
      <c r="B4467" t="s">
        <v>10377</v>
      </c>
      <c r="C4467" t="s">
        <v>10378</v>
      </c>
      <c r="D4467" t="s">
        <v>241</v>
      </c>
      <c r="G4467" s="2">
        <v>43862</v>
      </c>
      <c r="H4467" s="2">
        <v>44227</v>
      </c>
      <c r="I4467" t="s">
        <v>226</v>
      </c>
      <c r="J4467" t="s">
        <v>211</v>
      </c>
      <c r="K4467" t="s">
        <v>10379</v>
      </c>
      <c r="L4467" t="s">
        <v>213</v>
      </c>
      <c r="O4467">
        <v>0</v>
      </c>
      <c r="P4467" t="s">
        <v>5494</v>
      </c>
      <c r="Q4467" s="2">
        <v>42461</v>
      </c>
      <c r="S4467">
        <v>0</v>
      </c>
      <c r="T4467" t="s">
        <v>213</v>
      </c>
      <c r="W4467" t="s">
        <v>455</v>
      </c>
      <c r="X4467">
        <v>0</v>
      </c>
    </row>
    <row r="4468" spans="1:24" x14ac:dyDescent="0.25">
      <c r="A4468">
        <v>5644</v>
      </c>
      <c r="B4468" t="s">
        <v>10380</v>
      </c>
      <c r="C4468" t="s">
        <v>10381</v>
      </c>
      <c r="D4468" t="s">
        <v>245</v>
      </c>
      <c r="G4468" s="2">
        <v>43862</v>
      </c>
      <c r="H4468" s="2">
        <v>44227</v>
      </c>
      <c r="I4468" t="s">
        <v>226</v>
      </c>
      <c r="J4468" t="s">
        <v>211</v>
      </c>
      <c r="K4468" t="s">
        <v>10379</v>
      </c>
      <c r="L4468" t="s">
        <v>900</v>
      </c>
      <c r="O4468">
        <v>5626</v>
      </c>
      <c r="Q4468" s="2"/>
      <c r="S4468">
        <v>0</v>
      </c>
      <c r="T4468" t="s">
        <v>213</v>
      </c>
      <c r="W4468" t="s">
        <v>455</v>
      </c>
      <c r="X4468">
        <v>0</v>
      </c>
    </row>
    <row r="4469" spans="1:24" x14ac:dyDescent="0.25">
      <c r="A4469">
        <v>5645</v>
      </c>
      <c r="B4469" t="s">
        <v>10382</v>
      </c>
      <c r="C4469" t="s">
        <v>10383</v>
      </c>
      <c r="D4469" t="s">
        <v>256</v>
      </c>
      <c r="G4469" s="2">
        <v>43862</v>
      </c>
      <c r="H4469" s="2">
        <v>44227</v>
      </c>
      <c r="I4469" t="s">
        <v>226</v>
      </c>
      <c r="J4469" t="s">
        <v>211</v>
      </c>
      <c r="K4469" t="s">
        <v>10379</v>
      </c>
      <c r="L4469" t="s">
        <v>213</v>
      </c>
      <c r="O4469">
        <v>0</v>
      </c>
      <c r="Q4469" s="2">
        <v>42461</v>
      </c>
      <c r="S4469">
        <v>0</v>
      </c>
      <c r="T4469" t="s">
        <v>213</v>
      </c>
      <c r="W4469" t="s">
        <v>455</v>
      </c>
      <c r="X4469">
        <v>0</v>
      </c>
    </row>
    <row r="4470" spans="1:24" x14ac:dyDescent="0.25">
      <c r="A4470">
        <v>5646</v>
      </c>
      <c r="B4470" t="s">
        <v>10384</v>
      </c>
      <c r="C4470" t="s">
        <v>10385</v>
      </c>
      <c r="D4470" t="s">
        <v>251</v>
      </c>
      <c r="G4470" s="2">
        <v>43862</v>
      </c>
      <c r="H4470" s="2">
        <v>44227</v>
      </c>
      <c r="I4470" t="s">
        <v>226</v>
      </c>
      <c r="J4470" t="s">
        <v>211</v>
      </c>
      <c r="K4470" t="s">
        <v>10379</v>
      </c>
      <c r="L4470" t="s">
        <v>213</v>
      </c>
      <c r="O4470">
        <v>0</v>
      </c>
      <c r="Q4470" s="2">
        <v>42461</v>
      </c>
      <c r="S4470">
        <v>0</v>
      </c>
      <c r="T4470" t="s">
        <v>213</v>
      </c>
      <c r="W4470" t="s">
        <v>455</v>
      </c>
      <c r="X4470">
        <v>0</v>
      </c>
    </row>
    <row r="4471" spans="1:24" x14ac:dyDescent="0.25">
      <c r="A4471">
        <v>5655</v>
      </c>
      <c r="B4471" t="s">
        <v>10386</v>
      </c>
      <c r="C4471" t="s">
        <v>10387</v>
      </c>
      <c r="D4471" t="s">
        <v>241</v>
      </c>
      <c r="G4471" s="2">
        <v>43101</v>
      </c>
      <c r="H4471" s="2">
        <v>44227</v>
      </c>
      <c r="I4471" t="s">
        <v>226</v>
      </c>
      <c r="J4471" t="s">
        <v>211</v>
      </c>
      <c r="K4471" t="s">
        <v>10388</v>
      </c>
      <c r="L4471" t="s">
        <v>213</v>
      </c>
      <c r="O4471">
        <v>0</v>
      </c>
      <c r="P4471" t="s">
        <v>5494</v>
      </c>
      <c r="Q4471" s="2">
        <v>42461</v>
      </c>
      <c r="S4471">
        <v>0</v>
      </c>
      <c r="T4471" t="s">
        <v>213</v>
      </c>
      <c r="W4471" t="s">
        <v>455</v>
      </c>
      <c r="X4471">
        <v>0</v>
      </c>
    </row>
    <row r="4472" spans="1:24" x14ac:dyDescent="0.25">
      <c r="A4472">
        <v>5657</v>
      </c>
      <c r="B4472" t="s">
        <v>10389</v>
      </c>
      <c r="C4472" t="s">
        <v>10390</v>
      </c>
      <c r="D4472" t="s">
        <v>256</v>
      </c>
      <c r="G4472" s="2">
        <v>43101</v>
      </c>
      <c r="H4472" s="2">
        <v>44227</v>
      </c>
      <c r="I4472" t="s">
        <v>226</v>
      </c>
      <c r="J4472" t="s">
        <v>211</v>
      </c>
      <c r="K4472" t="s">
        <v>10388</v>
      </c>
      <c r="L4472" t="s">
        <v>213</v>
      </c>
      <c r="O4472">
        <v>0</v>
      </c>
      <c r="Q4472" s="2">
        <v>42461</v>
      </c>
      <c r="S4472">
        <v>0</v>
      </c>
      <c r="T4472" t="s">
        <v>213</v>
      </c>
      <c r="W4472" t="s">
        <v>455</v>
      </c>
      <c r="X4472">
        <v>0</v>
      </c>
    </row>
    <row r="4473" spans="1:24" x14ac:dyDescent="0.25">
      <c r="A4473">
        <v>5658</v>
      </c>
      <c r="B4473" t="s">
        <v>10391</v>
      </c>
      <c r="C4473" t="s">
        <v>10392</v>
      </c>
      <c r="D4473" t="s">
        <v>251</v>
      </c>
      <c r="G4473" s="2">
        <v>43101</v>
      </c>
      <c r="H4473" s="2">
        <v>44227</v>
      </c>
      <c r="I4473" t="s">
        <v>226</v>
      </c>
      <c r="J4473" t="s">
        <v>211</v>
      </c>
      <c r="K4473" t="s">
        <v>10388</v>
      </c>
      <c r="L4473" t="s">
        <v>213</v>
      </c>
      <c r="O4473">
        <v>0</v>
      </c>
      <c r="Q4473" s="2">
        <v>42461</v>
      </c>
      <c r="S4473">
        <v>0</v>
      </c>
      <c r="T4473" t="s">
        <v>213</v>
      </c>
      <c r="W4473" t="s">
        <v>455</v>
      </c>
      <c r="X4473">
        <v>0</v>
      </c>
    </row>
    <row r="4474" spans="1:24" x14ac:dyDescent="0.25">
      <c r="A4474">
        <v>5772</v>
      </c>
      <c r="B4474" t="s">
        <v>10393</v>
      </c>
      <c r="C4474" t="s">
        <v>10394</v>
      </c>
      <c r="D4474" t="s">
        <v>6406</v>
      </c>
      <c r="F4474" t="s">
        <v>6407</v>
      </c>
      <c r="G4474" s="2">
        <v>35499</v>
      </c>
      <c r="H4474" s="2"/>
      <c r="J4474" t="s">
        <v>2278</v>
      </c>
      <c r="K4474" t="s">
        <v>968</v>
      </c>
      <c r="L4474" t="s">
        <v>213</v>
      </c>
      <c r="O4474">
        <v>4468</v>
      </c>
      <c r="Q4474" s="2"/>
      <c r="S4474">
        <v>6773</v>
      </c>
      <c r="T4474" t="s">
        <v>213</v>
      </c>
      <c r="W4474" t="s">
        <v>59</v>
      </c>
      <c r="X4474">
        <v>0</v>
      </c>
    </row>
    <row r="4475" spans="1:24" x14ac:dyDescent="0.25">
      <c r="A4475">
        <v>5773</v>
      </c>
      <c r="B4475" t="s">
        <v>10395</v>
      </c>
      <c r="C4475" t="s">
        <v>10396</v>
      </c>
      <c r="D4475" t="s">
        <v>6406</v>
      </c>
      <c r="F4475" t="s">
        <v>6410</v>
      </c>
      <c r="G4475" s="2">
        <v>35499</v>
      </c>
      <c r="H4475" s="2"/>
      <c r="J4475" t="s">
        <v>2278</v>
      </c>
      <c r="K4475" t="s">
        <v>968</v>
      </c>
      <c r="L4475" t="s">
        <v>213</v>
      </c>
      <c r="O4475">
        <v>4468</v>
      </c>
      <c r="Q4475" s="2"/>
      <c r="S4475">
        <v>6772</v>
      </c>
      <c r="T4475" t="s">
        <v>213</v>
      </c>
      <c r="W4475" t="s">
        <v>6345</v>
      </c>
      <c r="X4475">
        <v>0</v>
      </c>
    </row>
    <row r="4476" spans="1:24" x14ac:dyDescent="0.25">
      <c r="A4476">
        <v>5774</v>
      </c>
      <c r="B4476" t="s">
        <v>10397</v>
      </c>
      <c r="C4476" t="s">
        <v>10398</v>
      </c>
      <c r="D4476" t="s">
        <v>6406</v>
      </c>
      <c r="F4476" t="s">
        <v>6410</v>
      </c>
      <c r="G4476" s="2">
        <v>41366</v>
      </c>
      <c r="H4476" s="2"/>
      <c r="J4476" t="s">
        <v>2278</v>
      </c>
      <c r="K4476" t="s">
        <v>968</v>
      </c>
      <c r="L4476" t="s">
        <v>213</v>
      </c>
      <c r="O4476">
        <v>4469</v>
      </c>
      <c r="Q4476" s="2"/>
      <c r="S4476">
        <v>6772</v>
      </c>
      <c r="T4476" t="s">
        <v>213</v>
      </c>
      <c r="W4476" t="s">
        <v>6345</v>
      </c>
      <c r="X4476">
        <v>0</v>
      </c>
    </row>
    <row r="4477" spans="1:24" x14ac:dyDescent="0.25">
      <c r="A4477">
        <v>5775</v>
      </c>
      <c r="B4477" t="s">
        <v>10399</v>
      </c>
      <c r="C4477" t="s">
        <v>10400</v>
      </c>
      <c r="D4477" t="s">
        <v>6406</v>
      </c>
      <c r="F4477" t="s">
        <v>6407</v>
      </c>
      <c r="G4477" s="2">
        <v>41366</v>
      </c>
      <c r="H4477" s="2"/>
      <c r="J4477" t="s">
        <v>2278</v>
      </c>
      <c r="K4477" t="s">
        <v>968</v>
      </c>
      <c r="L4477" t="s">
        <v>213</v>
      </c>
      <c r="O4477">
        <v>4469</v>
      </c>
      <c r="Q4477" s="2"/>
      <c r="S4477">
        <v>6773</v>
      </c>
      <c r="T4477" t="s">
        <v>213</v>
      </c>
      <c r="W4477" t="s">
        <v>59</v>
      </c>
      <c r="X4477">
        <v>0</v>
      </c>
    </row>
    <row r="4478" spans="1:24" x14ac:dyDescent="0.25">
      <c r="A4478">
        <v>5778</v>
      </c>
      <c r="B4478" t="s">
        <v>10401</v>
      </c>
      <c r="C4478" t="s">
        <v>10402</v>
      </c>
      <c r="D4478" t="s">
        <v>6406</v>
      </c>
      <c r="F4478" t="s">
        <v>10403</v>
      </c>
      <c r="G4478" s="2">
        <v>37500</v>
      </c>
      <c r="H4478" s="2"/>
      <c r="J4478" t="s">
        <v>211</v>
      </c>
      <c r="K4478" t="s">
        <v>7069</v>
      </c>
      <c r="L4478" t="s">
        <v>213</v>
      </c>
      <c r="O4478">
        <v>1591</v>
      </c>
      <c r="Q4478" s="2"/>
      <c r="S4478">
        <v>5779</v>
      </c>
      <c r="T4478" t="s">
        <v>213</v>
      </c>
      <c r="W4478" t="s">
        <v>8383</v>
      </c>
      <c r="X4478">
        <v>0</v>
      </c>
    </row>
    <row r="4479" spans="1:24" x14ac:dyDescent="0.25">
      <c r="A4479">
        <v>5779</v>
      </c>
      <c r="B4479" t="s">
        <v>10404</v>
      </c>
      <c r="C4479" t="s">
        <v>10405</v>
      </c>
      <c r="D4479" t="s">
        <v>6733</v>
      </c>
      <c r="E4479" t="s">
        <v>10406</v>
      </c>
      <c r="G4479" s="2">
        <v>35431</v>
      </c>
      <c r="H4479" s="2"/>
      <c r="J4479" t="s">
        <v>211</v>
      </c>
      <c r="K4479" t="s">
        <v>6335</v>
      </c>
      <c r="L4479" t="s">
        <v>213</v>
      </c>
      <c r="O4479">
        <v>5780</v>
      </c>
      <c r="Q4479" s="2"/>
      <c r="S4479">
        <v>0</v>
      </c>
      <c r="T4479" t="s">
        <v>213</v>
      </c>
      <c r="W4479" t="s">
        <v>8383</v>
      </c>
      <c r="X4479">
        <v>0</v>
      </c>
    </row>
    <row r="4480" spans="1:24" x14ac:dyDescent="0.25">
      <c r="A4480">
        <v>5780</v>
      </c>
      <c r="B4480" t="s">
        <v>10407</v>
      </c>
      <c r="C4480" t="s">
        <v>10408</v>
      </c>
      <c r="D4480" t="s">
        <v>343</v>
      </c>
      <c r="E4480" t="s">
        <v>10409</v>
      </c>
      <c r="F4480" t="s">
        <v>8260</v>
      </c>
      <c r="G4480" s="2">
        <v>35431</v>
      </c>
      <c r="H4480" s="2"/>
      <c r="J4480" t="s">
        <v>211</v>
      </c>
      <c r="K4480" t="s">
        <v>6335</v>
      </c>
      <c r="L4480" t="s">
        <v>213</v>
      </c>
      <c r="M4480" t="s">
        <v>10410</v>
      </c>
      <c r="O4480">
        <v>0</v>
      </c>
      <c r="Q4480" s="2"/>
      <c r="S4480">
        <v>0</v>
      </c>
      <c r="T4480" t="s">
        <v>213</v>
      </c>
      <c r="W4480" t="s">
        <v>214</v>
      </c>
      <c r="X4480">
        <v>0</v>
      </c>
    </row>
    <row r="4481" spans="1:24" x14ac:dyDescent="0.25">
      <c r="A4481">
        <v>5781</v>
      </c>
      <c r="B4481" t="s">
        <v>10411</v>
      </c>
      <c r="C4481" t="s">
        <v>10412</v>
      </c>
      <c r="D4481" t="s">
        <v>3139</v>
      </c>
      <c r="G4481" s="2">
        <v>38169</v>
      </c>
      <c r="H4481" s="2">
        <v>45747</v>
      </c>
      <c r="J4481" t="s">
        <v>211</v>
      </c>
      <c r="K4481" t="s">
        <v>3655</v>
      </c>
      <c r="L4481" t="s">
        <v>213</v>
      </c>
      <c r="O4481">
        <v>0</v>
      </c>
      <c r="Q4481" s="2"/>
      <c r="S4481">
        <v>0</v>
      </c>
      <c r="T4481" t="s">
        <v>213</v>
      </c>
      <c r="W4481" t="s">
        <v>214</v>
      </c>
      <c r="X4481">
        <v>0</v>
      </c>
    </row>
    <row r="4482" spans="1:24" x14ac:dyDescent="0.25">
      <c r="A4482">
        <v>5842</v>
      </c>
      <c r="B4482" t="s">
        <v>10413</v>
      </c>
      <c r="C4482" t="s">
        <v>10414</v>
      </c>
      <c r="D4482" t="s">
        <v>8538</v>
      </c>
      <c r="F4482" t="s">
        <v>10415</v>
      </c>
      <c r="G4482" s="2">
        <v>38169</v>
      </c>
      <c r="H4482" s="2"/>
      <c r="J4482" t="s">
        <v>211</v>
      </c>
      <c r="K4482" t="s">
        <v>137</v>
      </c>
      <c r="L4482" t="s">
        <v>213</v>
      </c>
      <c r="O4482">
        <v>0</v>
      </c>
      <c r="Q4482" s="2"/>
      <c r="S4482">
        <v>0</v>
      </c>
      <c r="T4482" t="s">
        <v>213</v>
      </c>
      <c r="W4482" t="s">
        <v>214</v>
      </c>
      <c r="X4482">
        <v>0</v>
      </c>
    </row>
    <row r="4483" spans="1:24" x14ac:dyDescent="0.25">
      <c r="A4483">
        <v>5843</v>
      </c>
      <c r="B4483" t="s">
        <v>10416</v>
      </c>
      <c r="C4483" t="s">
        <v>10417</v>
      </c>
      <c r="D4483" t="s">
        <v>8535</v>
      </c>
      <c r="G4483" s="2">
        <v>38169</v>
      </c>
      <c r="H4483" s="2"/>
      <c r="J4483" t="s">
        <v>211</v>
      </c>
      <c r="K4483" t="s">
        <v>137</v>
      </c>
      <c r="L4483" t="s">
        <v>213</v>
      </c>
      <c r="O4483">
        <v>0</v>
      </c>
      <c r="Q4483" s="2"/>
      <c r="S4483">
        <v>0</v>
      </c>
      <c r="T4483" t="s">
        <v>213</v>
      </c>
      <c r="W4483" t="s">
        <v>214</v>
      </c>
      <c r="X4483">
        <v>0</v>
      </c>
    </row>
    <row r="4484" spans="1:24" x14ac:dyDescent="0.25">
      <c r="A4484">
        <v>5922</v>
      </c>
      <c r="B4484" t="s">
        <v>10418</v>
      </c>
      <c r="C4484" t="s">
        <v>10419</v>
      </c>
      <c r="D4484" t="s">
        <v>248</v>
      </c>
      <c r="G4484" s="2">
        <v>42736</v>
      </c>
      <c r="H4484" s="2">
        <v>44742</v>
      </c>
      <c r="I4484" t="s">
        <v>226</v>
      </c>
      <c r="J4484" t="s">
        <v>211</v>
      </c>
      <c r="K4484" t="s">
        <v>10420</v>
      </c>
      <c r="L4484" t="s">
        <v>213</v>
      </c>
      <c r="O4484">
        <v>0</v>
      </c>
      <c r="Q4484" s="2"/>
      <c r="S4484">
        <v>0</v>
      </c>
      <c r="T4484" t="s">
        <v>213</v>
      </c>
      <c r="W4484" t="s">
        <v>214</v>
      </c>
      <c r="X4484">
        <v>0</v>
      </c>
    </row>
    <row r="4485" spans="1:24" x14ac:dyDescent="0.25">
      <c r="A4485">
        <v>5923</v>
      </c>
      <c r="B4485" t="s">
        <v>10421</v>
      </c>
      <c r="C4485" t="s">
        <v>10422</v>
      </c>
      <c r="D4485" t="s">
        <v>210</v>
      </c>
      <c r="G4485" s="2">
        <v>42736</v>
      </c>
      <c r="H4485" s="2">
        <v>44742</v>
      </c>
      <c r="J4485" t="s">
        <v>211</v>
      </c>
      <c r="K4485" t="s">
        <v>10420</v>
      </c>
      <c r="L4485" t="s">
        <v>213</v>
      </c>
      <c r="O4485">
        <v>0</v>
      </c>
      <c r="Q4485" s="2"/>
      <c r="S4485">
        <v>0</v>
      </c>
      <c r="T4485" t="s">
        <v>213</v>
      </c>
      <c r="W4485" t="s">
        <v>214</v>
      </c>
      <c r="X4485">
        <v>0</v>
      </c>
    </row>
    <row r="4486" spans="1:24" x14ac:dyDescent="0.25">
      <c r="A4486">
        <v>5924</v>
      </c>
      <c r="B4486" t="s">
        <v>10423</v>
      </c>
      <c r="C4486" t="s">
        <v>10424</v>
      </c>
      <c r="D4486" t="s">
        <v>251</v>
      </c>
      <c r="G4486" s="2">
        <v>42736</v>
      </c>
      <c r="H4486" s="2">
        <v>44742</v>
      </c>
      <c r="I4486" t="s">
        <v>226</v>
      </c>
      <c r="J4486" t="s">
        <v>211</v>
      </c>
      <c r="K4486" t="s">
        <v>10420</v>
      </c>
      <c r="L4486" t="s">
        <v>213</v>
      </c>
      <c r="O4486">
        <v>0</v>
      </c>
      <c r="Q4486" s="2"/>
      <c r="S4486">
        <v>0</v>
      </c>
      <c r="T4486" t="s">
        <v>213</v>
      </c>
      <c r="W4486" t="s">
        <v>214</v>
      </c>
      <c r="X4486">
        <v>0</v>
      </c>
    </row>
    <row r="4487" spans="1:24" x14ac:dyDescent="0.25">
      <c r="A4487">
        <v>5925</v>
      </c>
      <c r="B4487" t="s">
        <v>10425</v>
      </c>
      <c r="C4487" t="s">
        <v>10426</v>
      </c>
      <c r="D4487" t="s">
        <v>241</v>
      </c>
      <c r="G4487" s="2">
        <v>42736</v>
      </c>
      <c r="H4487" s="2">
        <v>44742</v>
      </c>
      <c r="I4487" t="s">
        <v>226</v>
      </c>
      <c r="J4487" t="s">
        <v>211</v>
      </c>
      <c r="K4487" t="s">
        <v>10420</v>
      </c>
      <c r="L4487" t="s">
        <v>213</v>
      </c>
      <c r="O4487">
        <v>0</v>
      </c>
      <c r="Q4487" s="2"/>
      <c r="S4487">
        <v>0</v>
      </c>
      <c r="T4487" t="s">
        <v>213</v>
      </c>
      <c r="W4487" t="s">
        <v>214</v>
      </c>
      <c r="X4487">
        <v>0</v>
      </c>
    </row>
    <row r="4488" spans="1:24" x14ac:dyDescent="0.25">
      <c r="A4488">
        <v>5926</v>
      </c>
      <c r="B4488" t="s">
        <v>10427</v>
      </c>
      <c r="C4488" t="s">
        <v>10428</v>
      </c>
      <c r="D4488" t="s">
        <v>245</v>
      </c>
      <c r="G4488" s="2">
        <v>42736</v>
      </c>
      <c r="H4488" s="2">
        <v>44742</v>
      </c>
      <c r="I4488" t="s">
        <v>226</v>
      </c>
      <c r="J4488" t="s">
        <v>211</v>
      </c>
      <c r="K4488" t="s">
        <v>10420</v>
      </c>
      <c r="L4488" t="s">
        <v>213</v>
      </c>
      <c r="O4488">
        <v>6094</v>
      </c>
      <c r="Q4488" s="2"/>
      <c r="S4488">
        <v>0</v>
      </c>
      <c r="T4488" t="s">
        <v>213</v>
      </c>
      <c r="W4488" t="s">
        <v>214</v>
      </c>
      <c r="X4488">
        <v>0</v>
      </c>
    </row>
    <row r="4489" spans="1:24" x14ac:dyDescent="0.25">
      <c r="A4489">
        <v>5927</v>
      </c>
      <c r="B4489" t="s">
        <v>10429</v>
      </c>
      <c r="C4489" t="s">
        <v>10430</v>
      </c>
      <c r="D4489" t="s">
        <v>256</v>
      </c>
      <c r="G4489" s="2">
        <v>42736</v>
      </c>
      <c r="H4489" s="2">
        <v>44742</v>
      </c>
      <c r="I4489" t="s">
        <v>226</v>
      </c>
      <c r="J4489" t="s">
        <v>211</v>
      </c>
      <c r="K4489" t="s">
        <v>10420</v>
      </c>
      <c r="L4489" t="s">
        <v>213</v>
      </c>
      <c r="O4489">
        <v>0</v>
      </c>
      <c r="Q4489" s="2"/>
      <c r="S4489">
        <v>0</v>
      </c>
      <c r="T4489" t="s">
        <v>213</v>
      </c>
      <c r="W4489" t="s">
        <v>214</v>
      </c>
      <c r="X4489">
        <v>0</v>
      </c>
    </row>
    <row r="4490" spans="1:24" x14ac:dyDescent="0.25">
      <c r="A4490">
        <v>6050</v>
      </c>
      <c r="B4490" t="s">
        <v>14971</v>
      </c>
      <c r="C4490" t="s">
        <v>10432</v>
      </c>
      <c r="D4490" t="s">
        <v>389</v>
      </c>
      <c r="G4490" s="2">
        <v>42614</v>
      </c>
      <c r="H4490" s="2">
        <v>44216</v>
      </c>
      <c r="J4490" t="s">
        <v>10343</v>
      </c>
      <c r="K4490" t="s">
        <v>10344</v>
      </c>
      <c r="L4490" t="s">
        <v>213</v>
      </c>
      <c r="M4490" t="s">
        <v>10433</v>
      </c>
      <c r="O4490">
        <v>0</v>
      </c>
      <c r="Q4490" s="2"/>
      <c r="R4490" t="s">
        <v>10434</v>
      </c>
      <c r="S4490">
        <v>0</v>
      </c>
      <c r="T4490" t="s">
        <v>213</v>
      </c>
      <c r="U4490" t="s">
        <v>10347</v>
      </c>
      <c r="V4490" t="s">
        <v>10435</v>
      </c>
      <c r="W4490" t="s">
        <v>214</v>
      </c>
      <c r="X4490">
        <v>0</v>
      </c>
    </row>
    <row r="4491" spans="1:24" x14ac:dyDescent="0.25">
      <c r="A4491">
        <v>6051</v>
      </c>
      <c r="B4491" t="s">
        <v>10436</v>
      </c>
      <c r="C4491" t="s">
        <v>10437</v>
      </c>
      <c r="D4491" t="s">
        <v>389</v>
      </c>
      <c r="G4491" s="2">
        <v>42614</v>
      </c>
      <c r="H4491" s="2">
        <v>43598</v>
      </c>
      <c r="J4491" t="s">
        <v>10343</v>
      </c>
      <c r="K4491" t="s">
        <v>10344</v>
      </c>
      <c r="L4491" t="s">
        <v>213</v>
      </c>
      <c r="M4491" t="s">
        <v>10438</v>
      </c>
      <c r="O4491">
        <v>0</v>
      </c>
      <c r="Q4491" s="2"/>
      <c r="R4491" t="s">
        <v>10439</v>
      </c>
      <c r="S4491">
        <v>0</v>
      </c>
      <c r="T4491" t="s">
        <v>213</v>
      </c>
      <c r="U4491" t="s">
        <v>10347</v>
      </c>
      <c r="V4491" t="s">
        <v>10440</v>
      </c>
      <c r="W4491" t="s">
        <v>214</v>
      </c>
      <c r="X4491">
        <v>0</v>
      </c>
    </row>
    <row r="4492" spans="1:24" x14ac:dyDescent="0.25">
      <c r="A4492">
        <v>6052</v>
      </c>
      <c r="B4492" t="s">
        <v>10441</v>
      </c>
      <c r="C4492" t="s">
        <v>10442</v>
      </c>
      <c r="D4492" t="s">
        <v>389</v>
      </c>
      <c r="G4492" s="2">
        <v>42614</v>
      </c>
      <c r="H4492" s="2">
        <v>44439</v>
      </c>
      <c r="J4492" t="s">
        <v>10343</v>
      </c>
      <c r="K4492" t="s">
        <v>10344</v>
      </c>
      <c r="L4492" t="s">
        <v>213</v>
      </c>
      <c r="M4492" t="s">
        <v>10443</v>
      </c>
      <c r="O4492">
        <v>0</v>
      </c>
      <c r="Q4492" s="2"/>
      <c r="R4492" t="s">
        <v>10444</v>
      </c>
      <c r="S4492">
        <v>0</v>
      </c>
      <c r="T4492" t="s">
        <v>213</v>
      </c>
      <c r="U4492" t="s">
        <v>10347</v>
      </c>
      <c r="V4492" t="s">
        <v>10445</v>
      </c>
      <c r="W4492" t="s">
        <v>214</v>
      </c>
      <c r="X4492">
        <v>0</v>
      </c>
    </row>
    <row r="4493" spans="1:24" x14ac:dyDescent="0.25">
      <c r="A4493">
        <v>6005</v>
      </c>
      <c r="B4493" t="s">
        <v>10446</v>
      </c>
      <c r="C4493" t="s">
        <v>10447</v>
      </c>
      <c r="D4493" t="s">
        <v>256</v>
      </c>
      <c r="G4493" s="2">
        <v>42736</v>
      </c>
      <c r="H4493" s="2">
        <v>45657</v>
      </c>
      <c r="I4493" t="s">
        <v>226</v>
      </c>
      <c r="J4493" t="s">
        <v>211</v>
      </c>
      <c r="K4493" t="s">
        <v>10448</v>
      </c>
      <c r="L4493" t="s">
        <v>213</v>
      </c>
      <c r="O4493">
        <v>0</v>
      </c>
      <c r="Q4493" s="2"/>
      <c r="S4493">
        <v>0</v>
      </c>
      <c r="T4493" t="s">
        <v>213</v>
      </c>
      <c r="W4493" t="s">
        <v>214</v>
      </c>
      <c r="X4493">
        <v>0</v>
      </c>
    </row>
    <row r="4494" spans="1:24" x14ac:dyDescent="0.25">
      <c r="A4494">
        <v>5968</v>
      </c>
      <c r="B4494" t="s">
        <v>10449</v>
      </c>
      <c r="C4494" t="s">
        <v>10450</v>
      </c>
      <c r="D4494" t="s">
        <v>248</v>
      </c>
      <c r="G4494" s="2">
        <v>42736</v>
      </c>
      <c r="H4494" s="2">
        <v>44012</v>
      </c>
      <c r="I4494" t="s">
        <v>226</v>
      </c>
      <c r="J4494" t="s">
        <v>211</v>
      </c>
      <c r="K4494" t="s">
        <v>10451</v>
      </c>
      <c r="L4494" t="s">
        <v>213</v>
      </c>
      <c r="O4494">
        <v>0</v>
      </c>
      <c r="Q4494" s="2"/>
      <c r="S4494">
        <v>0</v>
      </c>
      <c r="T4494" t="s">
        <v>213</v>
      </c>
      <c r="W4494" t="s">
        <v>214</v>
      </c>
      <c r="X4494">
        <v>0</v>
      </c>
    </row>
    <row r="4495" spans="1:24" x14ac:dyDescent="0.25">
      <c r="A4495">
        <v>5969</v>
      </c>
      <c r="B4495" t="s">
        <v>10452</v>
      </c>
      <c r="C4495" t="s">
        <v>10453</v>
      </c>
      <c r="D4495" t="s">
        <v>256</v>
      </c>
      <c r="G4495" s="2">
        <v>42736</v>
      </c>
      <c r="H4495" s="2">
        <v>44012</v>
      </c>
      <c r="I4495" t="s">
        <v>226</v>
      </c>
      <c r="J4495" t="s">
        <v>211</v>
      </c>
      <c r="K4495" t="s">
        <v>10451</v>
      </c>
      <c r="L4495" t="s">
        <v>213</v>
      </c>
      <c r="O4495">
        <v>0</v>
      </c>
      <c r="Q4495" s="2"/>
      <c r="S4495">
        <v>0</v>
      </c>
      <c r="T4495" t="s">
        <v>213</v>
      </c>
      <c r="W4495" t="s">
        <v>214</v>
      </c>
      <c r="X4495">
        <v>0</v>
      </c>
    </row>
    <row r="4496" spans="1:24" x14ac:dyDescent="0.25">
      <c r="A4496">
        <v>5934</v>
      </c>
      <c r="B4496" t="s">
        <v>10454</v>
      </c>
      <c r="C4496" t="s">
        <v>10455</v>
      </c>
      <c r="D4496" t="s">
        <v>256</v>
      </c>
      <c r="G4496" s="2">
        <v>42736</v>
      </c>
      <c r="H4496" s="2">
        <v>44742</v>
      </c>
      <c r="I4496" t="s">
        <v>226</v>
      </c>
      <c r="J4496" t="s">
        <v>211</v>
      </c>
      <c r="K4496" t="s">
        <v>10456</v>
      </c>
      <c r="L4496" t="s">
        <v>213</v>
      </c>
      <c r="O4496">
        <v>0</v>
      </c>
      <c r="Q4496" s="2"/>
      <c r="S4496">
        <v>0</v>
      </c>
      <c r="T4496" t="s">
        <v>213</v>
      </c>
      <c r="W4496" t="s">
        <v>214</v>
      </c>
      <c r="X4496">
        <v>0</v>
      </c>
    </row>
    <row r="4497" spans="1:24" x14ac:dyDescent="0.25">
      <c r="A4497">
        <v>5935</v>
      </c>
      <c r="B4497" t="s">
        <v>10457</v>
      </c>
      <c r="C4497" t="s">
        <v>10458</v>
      </c>
      <c r="D4497" t="s">
        <v>248</v>
      </c>
      <c r="G4497" s="2">
        <v>42736</v>
      </c>
      <c r="H4497" s="2">
        <v>44742</v>
      </c>
      <c r="I4497" t="s">
        <v>226</v>
      </c>
      <c r="J4497" t="s">
        <v>211</v>
      </c>
      <c r="K4497" t="s">
        <v>10456</v>
      </c>
      <c r="L4497" t="s">
        <v>213</v>
      </c>
      <c r="O4497">
        <v>0</v>
      </c>
      <c r="Q4497" s="2"/>
      <c r="S4497">
        <v>0</v>
      </c>
      <c r="T4497" t="s">
        <v>213</v>
      </c>
      <c r="W4497" t="s">
        <v>214</v>
      </c>
      <c r="X4497">
        <v>0</v>
      </c>
    </row>
    <row r="4498" spans="1:24" x14ac:dyDescent="0.25">
      <c r="A4498">
        <v>5936</v>
      </c>
      <c r="B4498" t="s">
        <v>10459</v>
      </c>
      <c r="C4498" t="s">
        <v>10460</v>
      </c>
      <c r="D4498" t="s">
        <v>210</v>
      </c>
      <c r="G4498" s="2">
        <v>42736</v>
      </c>
      <c r="H4498" s="2">
        <v>44742</v>
      </c>
      <c r="J4498" t="s">
        <v>211</v>
      </c>
      <c r="K4498" t="s">
        <v>10456</v>
      </c>
      <c r="L4498" t="s">
        <v>213</v>
      </c>
      <c r="O4498">
        <v>0</v>
      </c>
      <c r="Q4498" s="2"/>
      <c r="S4498">
        <v>0</v>
      </c>
      <c r="T4498" t="s">
        <v>213</v>
      </c>
      <c r="W4498" t="s">
        <v>214</v>
      </c>
      <c r="X4498">
        <v>0</v>
      </c>
    </row>
    <row r="4499" spans="1:24" x14ac:dyDescent="0.25">
      <c r="A4499">
        <v>5937</v>
      </c>
      <c r="B4499" t="s">
        <v>10461</v>
      </c>
      <c r="C4499" t="s">
        <v>10462</v>
      </c>
      <c r="D4499" t="s">
        <v>251</v>
      </c>
      <c r="G4499" s="2">
        <v>42736</v>
      </c>
      <c r="H4499" s="2">
        <v>44742</v>
      </c>
      <c r="I4499" t="s">
        <v>226</v>
      </c>
      <c r="J4499" t="s">
        <v>211</v>
      </c>
      <c r="K4499" t="s">
        <v>10456</v>
      </c>
      <c r="L4499" t="s">
        <v>213</v>
      </c>
      <c r="O4499">
        <v>0</v>
      </c>
      <c r="Q4499" s="2"/>
      <c r="S4499">
        <v>0</v>
      </c>
      <c r="T4499" t="s">
        <v>213</v>
      </c>
      <c r="W4499" t="s">
        <v>214</v>
      </c>
      <c r="X4499">
        <v>0</v>
      </c>
    </row>
    <row r="4500" spans="1:24" x14ac:dyDescent="0.25">
      <c r="A4500">
        <v>5938</v>
      </c>
      <c r="B4500" t="s">
        <v>10463</v>
      </c>
      <c r="C4500" t="s">
        <v>10464</v>
      </c>
      <c r="D4500" t="s">
        <v>241</v>
      </c>
      <c r="G4500" s="2">
        <v>42736</v>
      </c>
      <c r="H4500" s="2">
        <v>44742</v>
      </c>
      <c r="I4500" t="s">
        <v>226</v>
      </c>
      <c r="J4500" t="s">
        <v>211</v>
      </c>
      <c r="K4500" t="s">
        <v>10456</v>
      </c>
      <c r="L4500" t="s">
        <v>213</v>
      </c>
      <c r="O4500">
        <v>0</v>
      </c>
      <c r="Q4500" s="2"/>
      <c r="S4500">
        <v>0</v>
      </c>
      <c r="T4500" t="s">
        <v>213</v>
      </c>
      <c r="W4500" t="s">
        <v>214</v>
      </c>
      <c r="X4500">
        <v>0</v>
      </c>
    </row>
    <row r="4501" spans="1:24" x14ac:dyDescent="0.25">
      <c r="A4501">
        <v>5939</v>
      </c>
      <c r="B4501" t="s">
        <v>10465</v>
      </c>
      <c r="C4501" t="s">
        <v>10466</v>
      </c>
      <c r="D4501" t="s">
        <v>245</v>
      </c>
      <c r="G4501" s="2">
        <v>42736</v>
      </c>
      <c r="H4501" s="2">
        <v>44742</v>
      </c>
      <c r="I4501" t="s">
        <v>226</v>
      </c>
      <c r="J4501" t="s">
        <v>211</v>
      </c>
      <c r="K4501" t="s">
        <v>10456</v>
      </c>
      <c r="L4501" t="s">
        <v>213</v>
      </c>
      <c r="O4501">
        <v>6095</v>
      </c>
      <c r="Q4501" s="2"/>
      <c r="S4501">
        <v>0</v>
      </c>
      <c r="T4501" t="s">
        <v>213</v>
      </c>
      <c r="W4501" t="s">
        <v>214</v>
      </c>
      <c r="X4501">
        <v>0</v>
      </c>
    </row>
    <row r="4502" spans="1:24" x14ac:dyDescent="0.25">
      <c r="A4502">
        <v>6006</v>
      </c>
      <c r="B4502" t="s">
        <v>10467</v>
      </c>
      <c r="C4502" t="s">
        <v>10468</v>
      </c>
      <c r="D4502" t="s">
        <v>210</v>
      </c>
      <c r="G4502" s="2">
        <v>42736</v>
      </c>
      <c r="H4502" s="2">
        <v>45657</v>
      </c>
      <c r="J4502" t="s">
        <v>211</v>
      </c>
      <c r="K4502" t="s">
        <v>10448</v>
      </c>
      <c r="L4502" t="s">
        <v>213</v>
      </c>
      <c r="O4502">
        <v>0</v>
      </c>
      <c r="Q4502" s="2"/>
      <c r="S4502">
        <v>0</v>
      </c>
      <c r="T4502" t="s">
        <v>213</v>
      </c>
      <c r="W4502" t="s">
        <v>214</v>
      </c>
      <c r="X4502">
        <v>0</v>
      </c>
    </row>
    <row r="4503" spans="1:24" x14ac:dyDescent="0.25">
      <c r="A4503">
        <v>6007</v>
      </c>
      <c r="B4503" t="s">
        <v>10469</v>
      </c>
      <c r="C4503" t="s">
        <v>10470</v>
      </c>
      <c r="D4503" t="s">
        <v>241</v>
      </c>
      <c r="G4503" s="2">
        <v>42736</v>
      </c>
      <c r="H4503" s="2">
        <v>45657</v>
      </c>
      <c r="I4503" t="s">
        <v>226</v>
      </c>
      <c r="J4503" t="s">
        <v>211</v>
      </c>
      <c r="K4503" t="s">
        <v>10448</v>
      </c>
      <c r="L4503" t="s">
        <v>213</v>
      </c>
      <c r="O4503">
        <v>0</v>
      </c>
      <c r="Q4503" s="2"/>
      <c r="S4503">
        <v>0</v>
      </c>
      <c r="T4503" t="s">
        <v>213</v>
      </c>
      <c r="W4503" t="s">
        <v>214</v>
      </c>
      <c r="X4503">
        <v>0</v>
      </c>
    </row>
    <row r="4504" spans="1:24" x14ac:dyDescent="0.25">
      <c r="A4504">
        <v>5970</v>
      </c>
      <c r="B4504" t="s">
        <v>10471</v>
      </c>
      <c r="C4504" t="s">
        <v>10472</v>
      </c>
      <c r="D4504" t="s">
        <v>241</v>
      </c>
      <c r="G4504" s="2">
        <v>42736</v>
      </c>
      <c r="H4504" s="2">
        <v>44012</v>
      </c>
      <c r="I4504" t="s">
        <v>226</v>
      </c>
      <c r="J4504" t="s">
        <v>211</v>
      </c>
      <c r="K4504" t="s">
        <v>10451</v>
      </c>
      <c r="L4504" t="s">
        <v>213</v>
      </c>
      <c r="O4504">
        <v>0</v>
      </c>
      <c r="Q4504" s="2"/>
      <c r="S4504">
        <v>0</v>
      </c>
      <c r="T4504" t="s">
        <v>213</v>
      </c>
      <c r="W4504" t="s">
        <v>214</v>
      </c>
      <c r="X4504">
        <v>0</v>
      </c>
    </row>
    <row r="4505" spans="1:24" x14ac:dyDescent="0.25">
      <c r="A4505">
        <v>5971</v>
      </c>
      <c r="B4505" t="s">
        <v>10473</v>
      </c>
      <c r="C4505" t="s">
        <v>10474</v>
      </c>
      <c r="D4505" t="s">
        <v>245</v>
      </c>
      <c r="G4505" s="2">
        <v>42736</v>
      </c>
      <c r="H4505" s="2">
        <v>44012</v>
      </c>
      <c r="I4505" t="s">
        <v>226</v>
      </c>
      <c r="J4505" t="s">
        <v>211</v>
      </c>
      <c r="K4505" t="s">
        <v>10451</v>
      </c>
      <c r="L4505" t="s">
        <v>213</v>
      </c>
      <c r="O4505">
        <v>6149</v>
      </c>
      <c r="Q4505" s="2"/>
      <c r="S4505">
        <v>0</v>
      </c>
      <c r="T4505" t="s">
        <v>213</v>
      </c>
      <c r="W4505" t="s">
        <v>214</v>
      </c>
      <c r="X4505">
        <v>0</v>
      </c>
    </row>
    <row r="4506" spans="1:24" x14ac:dyDescent="0.25">
      <c r="A4506">
        <v>5972</v>
      </c>
      <c r="B4506" t="s">
        <v>10475</v>
      </c>
      <c r="C4506" t="s">
        <v>10476</v>
      </c>
      <c r="D4506" t="s">
        <v>210</v>
      </c>
      <c r="G4506" s="2">
        <v>42736</v>
      </c>
      <c r="H4506" s="2">
        <v>44012</v>
      </c>
      <c r="J4506" t="s">
        <v>211</v>
      </c>
      <c r="K4506" t="s">
        <v>10451</v>
      </c>
      <c r="L4506" t="s">
        <v>213</v>
      </c>
      <c r="O4506">
        <v>0</v>
      </c>
      <c r="Q4506" s="2"/>
      <c r="S4506">
        <v>0</v>
      </c>
      <c r="T4506" t="s">
        <v>213</v>
      </c>
      <c r="W4506" t="s">
        <v>214</v>
      </c>
      <c r="X4506">
        <v>0</v>
      </c>
    </row>
    <row r="4507" spans="1:24" x14ac:dyDescent="0.25">
      <c r="A4507">
        <v>6053</v>
      </c>
      <c r="B4507" t="s">
        <v>10477</v>
      </c>
      <c r="C4507" t="s">
        <v>10478</v>
      </c>
      <c r="D4507" t="s">
        <v>389</v>
      </c>
      <c r="G4507" s="2">
        <v>42614</v>
      </c>
      <c r="H4507" s="2"/>
      <c r="J4507" t="s">
        <v>10343</v>
      </c>
      <c r="K4507" t="s">
        <v>10344</v>
      </c>
      <c r="L4507" t="s">
        <v>213</v>
      </c>
      <c r="M4507" t="s">
        <v>10479</v>
      </c>
      <c r="O4507">
        <v>0</v>
      </c>
      <c r="Q4507" s="2"/>
      <c r="R4507" t="s">
        <v>10480</v>
      </c>
      <c r="S4507">
        <v>0</v>
      </c>
      <c r="T4507" t="s">
        <v>213</v>
      </c>
      <c r="U4507" t="s">
        <v>10347</v>
      </c>
      <c r="V4507" t="s">
        <v>10481</v>
      </c>
      <c r="W4507" t="s">
        <v>214</v>
      </c>
      <c r="X4507">
        <v>0</v>
      </c>
    </row>
    <row r="4508" spans="1:24" x14ac:dyDescent="0.25">
      <c r="A4508">
        <v>6008</v>
      </c>
      <c r="B4508" t="s">
        <v>10482</v>
      </c>
      <c r="C4508" t="s">
        <v>10483</v>
      </c>
      <c r="D4508" t="s">
        <v>251</v>
      </c>
      <c r="G4508" s="2">
        <v>42736</v>
      </c>
      <c r="H4508" s="2">
        <v>45657</v>
      </c>
      <c r="I4508" t="s">
        <v>226</v>
      </c>
      <c r="J4508" t="s">
        <v>211</v>
      </c>
      <c r="K4508" t="s">
        <v>10448</v>
      </c>
      <c r="L4508" t="s">
        <v>213</v>
      </c>
      <c r="O4508">
        <v>0</v>
      </c>
      <c r="Q4508" s="2"/>
      <c r="S4508">
        <v>0</v>
      </c>
      <c r="T4508" t="s">
        <v>213</v>
      </c>
      <c r="W4508" t="s">
        <v>214</v>
      </c>
      <c r="X4508">
        <v>0</v>
      </c>
    </row>
    <row r="4509" spans="1:24" x14ac:dyDescent="0.25">
      <c r="A4509">
        <v>6054</v>
      </c>
      <c r="B4509" t="s">
        <v>10484</v>
      </c>
      <c r="C4509" t="s">
        <v>10485</v>
      </c>
      <c r="D4509" t="s">
        <v>389</v>
      </c>
      <c r="G4509" s="2">
        <v>42614</v>
      </c>
      <c r="H4509" s="2">
        <v>43374</v>
      </c>
      <c r="J4509" t="s">
        <v>10343</v>
      </c>
      <c r="K4509" t="s">
        <v>10344</v>
      </c>
      <c r="L4509" t="s">
        <v>213</v>
      </c>
      <c r="M4509" t="s">
        <v>10486</v>
      </c>
      <c r="O4509">
        <v>0</v>
      </c>
      <c r="Q4509" s="2"/>
      <c r="R4509" t="s">
        <v>10487</v>
      </c>
      <c r="S4509">
        <v>0</v>
      </c>
      <c r="T4509" t="s">
        <v>213</v>
      </c>
      <c r="U4509" t="s">
        <v>10347</v>
      </c>
      <c r="V4509" t="s">
        <v>10488</v>
      </c>
      <c r="W4509" t="s">
        <v>214</v>
      </c>
      <c r="X4509">
        <v>0</v>
      </c>
    </row>
    <row r="4510" spans="1:24" x14ac:dyDescent="0.25">
      <c r="A4510">
        <v>6009</v>
      </c>
      <c r="B4510" t="s">
        <v>10489</v>
      </c>
      <c r="C4510" t="s">
        <v>10490</v>
      </c>
      <c r="D4510" t="s">
        <v>245</v>
      </c>
      <c r="G4510" s="2">
        <v>42736</v>
      </c>
      <c r="H4510" s="2">
        <v>45657</v>
      </c>
      <c r="I4510" t="s">
        <v>226</v>
      </c>
      <c r="J4510" t="s">
        <v>211</v>
      </c>
      <c r="K4510" t="s">
        <v>10448</v>
      </c>
      <c r="L4510" t="s">
        <v>213</v>
      </c>
      <c r="O4510">
        <v>1488</v>
      </c>
      <c r="Q4510" s="2"/>
      <c r="S4510">
        <v>0</v>
      </c>
      <c r="T4510" t="s">
        <v>213</v>
      </c>
      <c r="W4510" t="s">
        <v>214</v>
      </c>
      <c r="X4510">
        <v>0</v>
      </c>
    </row>
    <row r="4511" spans="1:24" x14ac:dyDescent="0.25">
      <c r="A4511">
        <v>6012</v>
      </c>
      <c r="B4511" t="s">
        <v>10491</v>
      </c>
      <c r="C4511" t="s">
        <v>10492</v>
      </c>
      <c r="D4511" t="s">
        <v>245</v>
      </c>
      <c r="G4511" s="2">
        <v>42736</v>
      </c>
      <c r="H4511" s="2">
        <v>43190</v>
      </c>
      <c r="I4511" t="s">
        <v>226</v>
      </c>
      <c r="J4511" t="s">
        <v>211</v>
      </c>
      <c r="K4511" t="s">
        <v>1897</v>
      </c>
      <c r="L4511" t="s">
        <v>213</v>
      </c>
      <c r="O4511">
        <v>38</v>
      </c>
      <c r="Q4511" s="2"/>
      <c r="S4511">
        <v>0</v>
      </c>
      <c r="T4511" t="s">
        <v>213</v>
      </c>
      <c r="W4511" t="s">
        <v>214</v>
      </c>
      <c r="X4511">
        <v>0</v>
      </c>
    </row>
    <row r="4512" spans="1:24" x14ac:dyDescent="0.25">
      <c r="A4512">
        <v>6013</v>
      </c>
      <c r="B4512" t="s">
        <v>10493</v>
      </c>
      <c r="C4512" t="s">
        <v>10494</v>
      </c>
      <c r="D4512" t="s">
        <v>245</v>
      </c>
      <c r="G4512" s="2">
        <v>42736</v>
      </c>
      <c r="H4512" s="2">
        <v>44255</v>
      </c>
      <c r="I4512" t="s">
        <v>226</v>
      </c>
      <c r="J4512" t="s">
        <v>211</v>
      </c>
      <c r="K4512" t="s">
        <v>3076</v>
      </c>
      <c r="L4512" t="s">
        <v>213</v>
      </c>
      <c r="O4512">
        <v>33</v>
      </c>
      <c r="Q4512" s="2"/>
      <c r="S4512">
        <v>0</v>
      </c>
      <c r="T4512" t="s">
        <v>213</v>
      </c>
      <c r="W4512" t="s">
        <v>214</v>
      </c>
      <c r="X4512">
        <v>0</v>
      </c>
    </row>
    <row r="4513" spans="1:26" x14ac:dyDescent="0.25">
      <c r="A4513">
        <v>6014</v>
      </c>
      <c r="B4513" t="s">
        <v>10495</v>
      </c>
      <c r="C4513" t="s">
        <v>10496</v>
      </c>
      <c r="D4513" t="s">
        <v>245</v>
      </c>
      <c r="G4513" s="2">
        <v>42736</v>
      </c>
      <c r="H4513" s="2">
        <v>43555</v>
      </c>
      <c r="I4513" t="s">
        <v>226</v>
      </c>
      <c r="J4513" t="s">
        <v>211</v>
      </c>
      <c r="K4513" t="s">
        <v>576</v>
      </c>
      <c r="L4513" t="s">
        <v>213</v>
      </c>
      <c r="O4513">
        <v>1463</v>
      </c>
      <c r="Q4513" s="2"/>
      <c r="S4513">
        <v>0</v>
      </c>
      <c r="T4513" t="s">
        <v>213</v>
      </c>
      <c r="W4513" t="s">
        <v>214</v>
      </c>
      <c r="X4513">
        <v>0</v>
      </c>
    </row>
    <row r="4514" spans="1:26" x14ac:dyDescent="0.25">
      <c r="A4514">
        <v>6015</v>
      </c>
      <c r="B4514" t="s">
        <v>10497</v>
      </c>
      <c r="C4514" t="s">
        <v>10498</v>
      </c>
      <c r="D4514" t="s">
        <v>245</v>
      </c>
      <c r="G4514" s="2">
        <v>42736</v>
      </c>
      <c r="H4514" s="2">
        <v>44804</v>
      </c>
      <c r="I4514" t="s">
        <v>226</v>
      </c>
      <c r="J4514" t="s">
        <v>211</v>
      </c>
      <c r="K4514" t="s">
        <v>588</v>
      </c>
      <c r="L4514" t="s">
        <v>213</v>
      </c>
      <c r="O4514">
        <v>7033</v>
      </c>
      <c r="Q4514" s="2"/>
      <c r="S4514">
        <v>0</v>
      </c>
      <c r="T4514" t="s">
        <v>213</v>
      </c>
      <c r="W4514" t="s">
        <v>214</v>
      </c>
      <c r="X4514">
        <v>0</v>
      </c>
    </row>
    <row r="4515" spans="1:26" x14ac:dyDescent="0.25">
      <c r="A4515">
        <v>6055</v>
      </c>
      <c r="B4515" t="s">
        <v>10499</v>
      </c>
      <c r="C4515" t="s">
        <v>10500</v>
      </c>
      <c r="D4515" t="s">
        <v>389</v>
      </c>
      <c r="G4515" s="2">
        <v>42614</v>
      </c>
      <c r="H4515" s="2"/>
      <c r="J4515" t="s">
        <v>10343</v>
      </c>
      <c r="K4515" t="s">
        <v>10344</v>
      </c>
      <c r="L4515" t="s">
        <v>213</v>
      </c>
      <c r="M4515" t="s">
        <v>10501</v>
      </c>
      <c r="O4515">
        <v>0</v>
      </c>
      <c r="Q4515" s="2"/>
      <c r="R4515" t="s">
        <v>10502</v>
      </c>
      <c r="S4515">
        <v>0</v>
      </c>
      <c r="T4515" t="s">
        <v>213</v>
      </c>
      <c r="U4515" t="s">
        <v>10347</v>
      </c>
      <c r="V4515" t="s">
        <v>10503</v>
      </c>
      <c r="W4515" t="s">
        <v>214</v>
      </c>
      <c r="X4515">
        <v>0</v>
      </c>
    </row>
    <row r="4516" spans="1:26" x14ac:dyDescent="0.25">
      <c r="A4516">
        <v>5623</v>
      </c>
      <c r="B4516" t="s">
        <v>10504</v>
      </c>
      <c r="C4516" t="s">
        <v>10505</v>
      </c>
      <c r="D4516" t="s">
        <v>343</v>
      </c>
      <c r="F4516" t="s">
        <v>9320</v>
      </c>
      <c r="G4516" s="2">
        <v>41061</v>
      </c>
      <c r="H4516" s="2"/>
      <c r="J4516" t="s">
        <v>211</v>
      </c>
      <c r="K4516" t="s">
        <v>9321</v>
      </c>
      <c r="L4516" t="s">
        <v>213</v>
      </c>
      <c r="M4516" t="s">
        <v>10506</v>
      </c>
      <c r="O4516">
        <v>0</v>
      </c>
      <c r="P4516" t="s">
        <v>10507</v>
      </c>
      <c r="Q4516" s="2">
        <v>40908</v>
      </c>
      <c r="R4516" t="s">
        <v>10508</v>
      </c>
      <c r="S4516">
        <v>0</v>
      </c>
      <c r="T4516" t="s">
        <v>213</v>
      </c>
      <c r="U4516" t="s">
        <v>15715</v>
      </c>
      <c r="V4516" t="s">
        <v>15764</v>
      </c>
      <c r="W4516" t="s">
        <v>455</v>
      </c>
      <c r="X4516">
        <v>0</v>
      </c>
      <c r="Z4516" t="s">
        <v>15094</v>
      </c>
    </row>
    <row r="4517" spans="1:26" x14ac:dyDescent="0.25">
      <c r="A4517">
        <v>5624</v>
      </c>
      <c r="B4517" t="s">
        <v>10509</v>
      </c>
      <c r="C4517" t="s">
        <v>10510</v>
      </c>
      <c r="D4517" t="s">
        <v>343</v>
      </c>
      <c r="F4517" t="s">
        <v>9320</v>
      </c>
      <c r="G4517" s="2">
        <v>41061</v>
      </c>
      <c r="H4517" s="2"/>
      <c r="J4517" t="s">
        <v>211</v>
      </c>
      <c r="K4517" t="s">
        <v>9321</v>
      </c>
      <c r="L4517" t="s">
        <v>213</v>
      </c>
      <c r="M4517" t="s">
        <v>10511</v>
      </c>
      <c r="O4517">
        <v>0</v>
      </c>
      <c r="P4517" t="s">
        <v>10512</v>
      </c>
      <c r="Q4517" s="2">
        <v>40908</v>
      </c>
      <c r="R4517" t="s">
        <v>10513</v>
      </c>
      <c r="S4517">
        <v>0</v>
      </c>
      <c r="T4517" t="s">
        <v>213</v>
      </c>
      <c r="U4517" t="s">
        <v>15715</v>
      </c>
      <c r="V4517" t="s">
        <v>15744</v>
      </c>
      <c r="W4517" t="s">
        <v>455</v>
      </c>
      <c r="X4517">
        <v>0</v>
      </c>
      <c r="Z4517" t="s">
        <v>15094</v>
      </c>
    </row>
    <row r="4518" spans="1:26" x14ac:dyDescent="0.25">
      <c r="A4518">
        <v>5625</v>
      </c>
      <c r="B4518" t="s">
        <v>10514</v>
      </c>
      <c r="C4518" t="s">
        <v>10515</v>
      </c>
      <c r="D4518" t="s">
        <v>343</v>
      </c>
      <c r="F4518" t="s">
        <v>9320</v>
      </c>
      <c r="G4518" s="2">
        <v>41061</v>
      </c>
      <c r="H4518" s="2"/>
      <c r="J4518" t="s">
        <v>211</v>
      </c>
      <c r="K4518" t="s">
        <v>9321</v>
      </c>
      <c r="L4518" t="s">
        <v>213</v>
      </c>
      <c r="M4518" t="s">
        <v>10516</v>
      </c>
      <c r="O4518">
        <v>0</v>
      </c>
      <c r="P4518" t="s">
        <v>10517</v>
      </c>
      <c r="Q4518" s="2">
        <v>40908</v>
      </c>
      <c r="R4518" t="s">
        <v>10518</v>
      </c>
      <c r="S4518">
        <v>0</v>
      </c>
      <c r="T4518" t="s">
        <v>213</v>
      </c>
      <c r="U4518" t="s">
        <v>15715</v>
      </c>
      <c r="V4518" t="s">
        <v>15745</v>
      </c>
      <c r="W4518" t="s">
        <v>455</v>
      </c>
      <c r="X4518">
        <v>0</v>
      </c>
      <c r="Z4518" t="s">
        <v>15094</v>
      </c>
    </row>
    <row r="4519" spans="1:26" x14ac:dyDescent="0.25">
      <c r="A4519">
        <v>5626</v>
      </c>
      <c r="B4519" t="s">
        <v>10519</v>
      </c>
      <c r="C4519" t="s">
        <v>10520</v>
      </c>
      <c r="D4519" t="s">
        <v>343</v>
      </c>
      <c r="F4519" t="s">
        <v>9320</v>
      </c>
      <c r="G4519" s="2">
        <v>41061</v>
      </c>
      <c r="H4519" s="2"/>
      <c r="J4519" t="s">
        <v>211</v>
      </c>
      <c r="K4519" t="s">
        <v>9321</v>
      </c>
      <c r="L4519" t="s">
        <v>213</v>
      </c>
      <c r="M4519" t="s">
        <v>10521</v>
      </c>
      <c r="O4519">
        <v>0</v>
      </c>
      <c r="P4519" t="s">
        <v>10522</v>
      </c>
      <c r="Q4519" s="2">
        <v>40908</v>
      </c>
      <c r="R4519" t="s">
        <v>10523</v>
      </c>
      <c r="S4519">
        <v>0</v>
      </c>
      <c r="T4519" t="s">
        <v>213</v>
      </c>
      <c r="U4519" t="s">
        <v>15715</v>
      </c>
      <c r="V4519" t="s">
        <v>15746</v>
      </c>
      <c r="W4519" t="s">
        <v>455</v>
      </c>
      <c r="X4519">
        <v>0</v>
      </c>
      <c r="Z4519" t="s">
        <v>15094</v>
      </c>
    </row>
    <row r="4520" spans="1:26" x14ac:dyDescent="0.25">
      <c r="A4520">
        <v>5627</v>
      </c>
      <c r="B4520" t="s">
        <v>10524</v>
      </c>
      <c r="C4520" t="s">
        <v>10525</v>
      </c>
      <c r="D4520" t="s">
        <v>343</v>
      </c>
      <c r="F4520" t="s">
        <v>9320</v>
      </c>
      <c r="G4520" s="2">
        <v>41061</v>
      </c>
      <c r="H4520" s="2"/>
      <c r="J4520" t="s">
        <v>211</v>
      </c>
      <c r="K4520" t="s">
        <v>9321</v>
      </c>
      <c r="L4520" t="s">
        <v>213</v>
      </c>
      <c r="M4520" t="s">
        <v>10526</v>
      </c>
      <c r="O4520">
        <v>0</v>
      </c>
      <c r="P4520" t="s">
        <v>10527</v>
      </c>
      <c r="Q4520" s="2">
        <v>40908</v>
      </c>
      <c r="R4520" t="s">
        <v>10528</v>
      </c>
      <c r="S4520">
        <v>0</v>
      </c>
      <c r="T4520" t="s">
        <v>213</v>
      </c>
      <c r="U4520" t="s">
        <v>15715</v>
      </c>
      <c r="V4520" t="s">
        <v>15747</v>
      </c>
      <c r="W4520" t="s">
        <v>455</v>
      </c>
      <c r="X4520">
        <v>0</v>
      </c>
      <c r="Z4520" t="s">
        <v>15094</v>
      </c>
    </row>
    <row r="4521" spans="1:26" x14ac:dyDescent="0.25">
      <c r="A4521">
        <v>5628</v>
      </c>
      <c r="B4521" t="s">
        <v>10529</v>
      </c>
      <c r="C4521" t="s">
        <v>10530</v>
      </c>
      <c r="D4521" t="s">
        <v>343</v>
      </c>
      <c r="F4521" t="s">
        <v>9320</v>
      </c>
      <c r="G4521" s="2">
        <v>41061</v>
      </c>
      <c r="H4521" s="2"/>
      <c r="J4521" t="s">
        <v>211</v>
      </c>
      <c r="K4521" t="s">
        <v>9321</v>
      </c>
      <c r="L4521" t="s">
        <v>213</v>
      </c>
      <c r="M4521" t="s">
        <v>10531</v>
      </c>
      <c r="O4521">
        <v>0</v>
      </c>
      <c r="P4521" t="s">
        <v>10532</v>
      </c>
      <c r="Q4521" s="2">
        <v>40908</v>
      </c>
      <c r="R4521" t="s">
        <v>10533</v>
      </c>
      <c r="S4521">
        <v>0</v>
      </c>
      <c r="T4521" t="s">
        <v>213</v>
      </c>
      <c r="U4521" t="s">
        <v>15715</v>
      </c>
      <c r="V4521" t="s">
        <v>15748</v>
      </c>
      <c r="W4521" t="s">
        <v>455</v>
      </c>
      <c r="X4521">
        <v>0</v>
      </c>
      <c r="Z4521" t="s">
        <v>15094</v>
      </c>
    </row>
    <row r="4522" spans="1:26" x14ac:dyDescent="0.25">
      <c r="A4522">
        <v>5629</v>
      </c>
      <c r="B4522" t="s">
        <v>10534</v>
      </c>
      <c r="C4522" t="s">
        <v>10535</v>
      </c>
      <c r="D4522" t="s">
        <v>343</v>
      </c>
      <c r="F4522" t="s">
        <v>9320</v>
      </c>
      <c r="G4522" s="2">
        <v>41061</v>
      </c>
      <c r="H4522" s="2"/>
      <c r="J4522" t="s">
        <v>211</v>
      </c>
      <c r="K4522" t="s">
        <v>9321</v>
      </c>
      <c r="L4522" t="s">
        <v>213</v>
      </c>
      <c r="M4522" t="s">
        <v>10536</v>
      </c>
      <c r="O4522">
        <v>0</v>
      </c>
      <c r="P4522" t="s">
        <v>10537</v>
      </c>
      <c r="Q4522" s="2">
        <v>40908</v>
      </c>
      <c r="R4522" t="s">
        <v>10538</v>
      </c>
      <c r="S4522">
        <v>0</v>
      </c>
      <c r="T4522" t="s">
        <v>213</v>
      </c>
      <c r="U4522" t="s">
        <v>15715</v>
      </c>
      <c r="V4522" t="s">
        <v>15749</v>
      </c>
      <c r="W4522" t="s">
        <v>455</v>
      </c>
      <c r="X4522">
        <v>0</v>
      </c>
      <c r="Z4522" t="s">
        <v>15094</v>
      </c>
    </row>
    <row r="4523" spans="1:26" x14ac:dyDescent="0.25">
      <c r="A4523">
        <v>5695</v>
      </c>
      <c r="B4523" t="s">
        <v>10539</v>
      </c>
      <c r="C4523" t="s">
        <v>10540</v>
      </c>
      <c r="D4523" t="s">
        <v>251</v>
      </c>
      <c r="G4523" s="2">
        <v>40544</v>
      </c>
      <c r="H4523" s="2">
        <v>44347</v>
      </c>
      <c r="I4523" t="s">
        <v>226</v>
      </c>
      <c r="J4523" t="s">
        <v>211</v>
      </c>
      <c r="K4523" t="s">
        <v>10541</v>
      </c>
      <c r="L4523" t="s">
        <v>213</v>
      </c>
      <c r="O4523">
        <v>0</v>
      </c>
      <c r="Q4523" s="2">
        <v>40544</v>
      </c>
      <c r="S4523">
        <v>0</v>
      </c>
      <c r="T4523" t="s">
        <v>213</v>
      </c>
      <c r="W4523" t="s">
        <v>214</v>
      </c>
      <c r="X4523">
        <v>0</v>
      </c>
    </row>
    <row r="4524" spans="1:26" x14ac:dyDescent="0.25">
      <c r="A4524">
        <v>5696</v>
      </c>
      <c r="B4524" t="s">
        <v>10542</v>
      </c>
      <c r="C4524" t="s">
        <v>10543</v>
      </c>
      <c r="D4524" t="s">
        <v>256</v>
      </c>
      <c r="G4524" s="2">
        <v>40544</v>
      </c>
      <c r="H4524" s="2">
        <v>44347</v>
      </c>
      <c r="I4524" t="s">
        <v>226</v>
      </c>
      <c r="J4524" t="s">
        <v>211</v>
      </c>
      <c r="K4524" t="s">
        <v>10541</v>
      </c>
      <c r="L4524" t="s">
        <v>213</v>
      </c>
      <c r="O4524">
        <v>0</v>
      </c>
      <c r="Q4524" s="2"/>
      <c r="S4524">
        <v>0</v>
      </c>
      <c r="T4524" t="s">
        <v>213</v>
      </c>
      <c r="W4524" t="s">
        <v>214</v>
      </c>
      <c r="X4524">
        <v>0</v>
      </c>
    </row>
    <row r="4525" spans="1:26" x14ac:dyDescent="0.25">
      <c r="A4525">
        <v>5697</v>
      </c>
      <c r="B4525" t="s">
        <v>10544</v>
      </c>
      <c r="C4525" t="s">
        <v>10545</v>
      </c>
      <c r="D4525" t="s">
        <v>245</v>
      </c>
      <c r="F4525" t="s">
        <v>10546</v>
      </c>
      <c r="G4525" s="2">
        <v>40544</v>
      </c>
      <c r="H4525" s="2">
        <v>44347</v>
      </c>
      <c r="I4525" t="s">
        <v>226</v>
      </c>
      <c r="J4525" t="s">
        <v>211</v>
      </c>
      <c r="K4525" t="s">
        <v>10541</v>
      </c>
      <c r="L4525" t="s">
        <v>213</v>
      </c>
      <c r="O4525">
        <v>7048</v>
      </c>
      <c r="Q4525" s="2"/>
      <c r="S4525">
        <v>0</v>
      </c>
      <c r="T4525" t="s">
        <v>213</v>
      </c>
      <c r="W4525" t="s">
        <v>214</v>
      </c>
      <c r="X4525">
        <v>0</v>
      </c>
    </row>
    <row r="4526" spans="1:26" x14ac:dyDescent="0.25">
      <c r="A4526">
        <v>5698</v>
      </c>
      <c r="B4526" t="s">
        <v>10547</v>
      </c>
      <c r="C4526" t="s">
        <v>10548</v>
      </c>
      <c r="D4526" t="s">
        <v>241</v>
      </c>
      <c r="G4526" s="2">
        <v>40544</v>
      </c>
      <c r="H4526" s="2">
        <v>44347</v>
      </c>
      <c r="I4526" t="s">
        <v>226</v>
      </c>
      <c r="J4526" t="s">
        <v>211</v>
      </c>
      <c r="K4526" t="s">
        <v>10541</v>
      </c>
      <c r="L4526" t="s">
        <v>213</v>
      </c>
      <c r="O4526">
        <v>0</v>
      </c>
      <c r="Q4526" s="2"/>
      <c r="S4526">
        <v>0</v>
      </c>
      <c r="T4526" t="s">
        <v>213</v>
      </c>
      <c r="W4526" t="s">
        <v>214</v>
      </c>
      <c r="X4526">
        <v>0</v>
      </c>
    </row>
    <row r="4527" spans="1:26" x14ac:dyDescent="0.25">
      <c r="A4527">
        <v>5699</v>
      </c>
      <c r="B4527" t="s">
        <v>10549</v>
      </c>
      <c r="C4527" t="s">
        <v>10550</v>
      </c>
      <c r="D4527" t="s">
        <v>251</v>
      </c>
      <c r="G4527" s="2">
        <v>40544</v>
      </c>
      <c r="H4527" s="2">
        <v>43738</v>
      </c>
      <c r="I4527" t="s">
        <v>226</v>
      </c>
      <c r="J4527" t="s">
        <v>211</v>
      </c>
      <c r="K4527" t="s">
        <v>10551</v>
      </c>
      <c r="L4527" t="s">
        <v>213</v>
      </c>
      <c r="O4527">
        <v>0</v>
      </c>
      <c r="Q4527" s="2">
        <v>40544</v>
      </c>
      <c r="S4527">
        <v>0</v>
      </c>
      <c r="T4527" t="s">
        <v>213</v>
      </c>
      <c r="W4527" t="s">
        <v>214</v>
      </c>
      <c r="X4527">
        <v>0</v>
      </c>
    </row>
    <row r="4528" spans="1:26" x14ac:dyDescent="0.25">
      <c r="A4528">
        <v>5700</v>
      </c>
      <c r="B4528" t="s">
        <v>10552</v>
      </c>
      <c r="C4528" t="s">
        <v>10553</v>
      </c>
      <c r="D4528" t="s">
        <v>256</v>
      </c>
      <c r="G4528" s="2">
        <v>40544</v>
      </c>
      <c r="H4528" s="2">
        <v>43738</v>
      </c>
      <c r="I4528" t="s">
        <v>226</v>
      </c>
      <c r="J4528" t="s">
        <v>211</v>
      </c>
      <c r="K4528" t="s">
        <v>10551</v>
      </c>
      <c r="L4528" t="s">
        <v>213</v>
      </c>
      <c r="O4528">
        <v>0</v>
      </c>
      <c r="Q4528" s="2"/>
      <c r="S4528">
        <v>0</v>
      </c>
      <c r="T4528" t="s">
        <v>213</v>
      </c>
      <c r="W4528" t="s">
        <v>214</v>
      </c>
      <c r="X4528">
        <v>0</v>
      </c>
    </row>
    <row r="4529" spans="1:24" x14ac:dyDescent="0.25">
      <c r="A4529">
        <v>5701</v>
      </c>
      <c r="B4529" t="s">
        <v>10554</v>
      </c>
      <c r="C4529" t="s">
        <v>10555</v>
      </c>
      <c r="D4529" t="s">
        <v>245</v>
      </c>
      <c r="G4529" s="2">
        <v>40544</v>
      </c>
      <c r="H4529" s="2">
        <v>43738</v>
      </c>
      <c r="I4529" t="s">
        <v>226</v>
      </c>
      <c r="J4529" t="s">
        <v>211</v>
      </c>
      <c r="K4529" t="s">
        <v>10551</v>
      </c>
      <c r="L4529" t="s">
        <v>213</v>
      </c>
      <c r="O4529">
        <v>33</v>
      </c>
      <c r="Q4529" s="2"/>
      <c r="S4529">
        <v>0</v>
      </c>
      <c r="T4529" t="s">
        <v>213</v>
      </c>
      <c r="W4529" t="s">
        <v>214</v>
      </c>
      <c r="X4529">
        <v>0</v>
      </c>
    </row>
    <row r="4530" spans="1:24" x14ac:dyDescent="0.25">
      <c r="A4530">
        <v>5702</v>
      </c>
      <c r="B4530" t="s">
        <v>10556</v>
      </c>
      <c r="C4530" t="s">
        <v>10557</v>
      </c>
      <c r="D4530" t="s">
        <v>241</v>
      </c>
      <c r="G4530" s="2">
        <v>40544</v>
      </c>
      <c r="H4530" s="2">
        <v>43738</v>
      </c>
      <c r="I4530" t="s">
        <v>226</v>
      </c>
      <c r="J4530" t="s">
        <v>211</v>
      </c>
      <c r="K4530" t="s">
        <v>10551</v>
      </c>
      <c r="L4530" t="s">
        <v>213</v>
      </c>
      <c r="O4530">
        <v>0</v>
      </c>
      <c r="Q4530" s="2"/>
      <c r="S4530">
        <v>0</v>
      </c>
      <c r="T4530" t="s">
        <v>213</v>
      </c>
      <c r="W4530" t="s">
        <v>214</v>
      </c>
      <c r="X4530">
        <v>0</v>
      </c>
    </row>
    <row r="4531" spans="1:24" x14ac:dyDescent="0.25">
      <c r="A4531">
        <v>5703</v>
      </c>
      <c r="B4531" t="s">
        <v>10558</v>
      </c>
      <c r="C4531" t="s">
        <v>10559</v>
      </c>
      <c r="D4531" t="s">
        <v>251</v>
      </c>
      <c r="G4531" s="2">
        <v>40544</v>
      </c>
      <c r="H4531" s="2"/>
      <c r="I4531" t="s">
        <v>226</v>
      </c>
      <c r="J4531" t="s">
        <v>211</v>
      </c>
      <c r="K4531" t="s">
        <v>10560</v>
      </c>
      <c r="L4531" t="s">
        <v>213</v>
      </c>
      <c r="O4531">
        <v>0</v>
      </c>
      <c r="Q4531" s="2">
        <v>40544</v>
      </c>
      <c r="S4531">
        <v>0</v>
      </c>
      <c r="T4531" t="s">
        <v>213</v>
      </c>
      <c r="W4531" t="s">
        <v>214</v>
      </c>
      <c r="X4531">
        <v>0</v>
      </c>
    </row>
    <row r="4532" spans="1:24" x14ac:dyDescent="0.25">
      <c r="A4532">
        <v>5704</v>
      </c>
      <c r="B4532" t="s">
        <v>10561</v>
      </c>
      <c r="C4532" t="s">
        <v>10562</v>
      </c>
      <c r="D4532" t="s">
        <v>256</v>
      </c>
      <c r="G4532" s="2">
        <v>40544</v>
      </c>
      <c r="H4532" s="2"/>
      <c r="I4532" t="s">
        <v>226</v>
      </c>
      <c r="J4532" t="s">
        <v>211</v>
      </c>
      <c r="K4532" t="s">
        <v>10560</v>
      </c>
      <c r="L4532" t="s">
        <v>213</v>
      </c>
      <c r="O4532">
        <v>0</v>
      </c>
      <c r="Q4532" s="2"/>
      <c r="S4532">
        <v>0</v>
      </c>
      <c r="T4532" t="s">
        <v>213</v>
      </c>
      <c r="W4532" t="s">
        <v>214</v>
      </c>
      <c r="X4532">
        <v>0</v>
      </c>
    </row>
    <row r="4533" spans="1:24" x14ac:dyDescent="0.25">
      <c r="A4533">
        <v>5705</v>
      </c>
      <c r="B4533" t="s">
        <v>10563</v>
      </c>
      <c r="C4533" t="s">
        <v>10564</v>
      </c>
      <c r="D4533" t="s">
        <v>245</v>
      </c>
      <c r="G4533" s="2">
        <v>40544</v>
      </c>
      <c r="H4533" s="2"/>
      <c r="I4533" t="s">
        <v>226</v>
      </c>
      <c r="J4533" t="s">
        <v>211</v>
      </c>
      <c r="K4533" t="s">
        <v>10560</v>
      </c>
      <c r="L4533" t="s">
        <v>213</v>
      </c>
      <c r="O4533">
        <v>4475</v>
      </c>
      <c r="Q4533" s="2"/>
      <c r="S4533">
        <v>0</v>
      </c>
      <c r="T4533" t="s">
        <v>213</v>
      </c>
      <c r="W4533" t="s">
        <v>214</v>
      </c>
      <c r="X4533">
        <v>0</v>
      </c>
    </row>
    <row r="4534" spans="1:24" x14ac:dyDescent="0.25">
      <c r="A4534">
        <v>5706</v>
      </c>
      <c r="B4534" t="s">
        <v>10565</v>
      </c>
      <c r="C4534" t="s">
        <v>10566</v>
      </c>
      <c r="D4534" t="s">
        <v>241</v>
      </c>
      <c r="G4534" s="2">
        <v>40544</v>
      </c>
      <c r="H4534" s="2"/>
      <c r="I4534" t="s">
        <v>226</v>
      </c>
      <c r="J4534" t="s">
        <v>211</v>
      </c>
      <c r="K4534" t="s">
        <v>10560</v>
      </c>
      <c r="L4534" t="s">
        <v>213</v>
      </c>
      <c r="O4534">
        <v>0</v>
      </c>
      <c r="Q4534" s="2"/>
      <c r="S4534">
        <v>0</v>
      </c>
      <c r="T4534" t="s">
        <v>213</v>
      </c>
      <c r="W4534" t="s">
        <v>214</v>
      </c>
      <c r="X4534">
        <v>0</v>
      </c>
    </row>
    <row r="4535" spans="1:24" x14ac:dyDescent="0.25">
      <c r="A4535">
        <v>5740</v>
      </c>
      <c r="B4535" t="s">
        <v>10567</v>
      </c>
      <c r="C4535" t="s">
        <v>10568</v>
      </c>
      <c r="D4535" t="s">
        <v>245</v>
      </c>
      <c r="G4535" s="2">
        <v>42461</v>
      </c>
      <c r="H4535" s="2">
        <v>45602</v>
      </c>
      <c r="I4535" t="s">
        <v>226</v>
      </c>
      <c r="J4535" t="s">
        <v>211</v>
      </c>
      <c r="K4535" t="s">
        <v>10569</v>
      </c>
      <c r="L4535" t="s">
        <v>213</v>
      </c>
      <c r="O4535">
        <v>1868</v>
      </c>
      <c r="Q4535" s="2"/>
      <c r="S4535">
        <v>0</v>
      </c>
      <c r="T4535" t="s">
        <v>213</v>
      </c>
      <c r="W4535" t="s">
        <v>214</v>
      </c>
      <c r="X4535">
        <v>0</v>
      </c>
    </row>
    <row r="4536" spans="1:24" x14ac:dyDescent="0.25">
      <c r="A4536">
        <v>5741</v>
      </c>
      <c r="B4536" t="s">
        <v>10570</v>
      </c>
      <c r="C4536" t="s">
        <v>10571</v>
      </c>
      <c r="D4536" t="s">
        <v>241</v>
      </c>
      <c r="G4536" s="2">
        <v>42461</v>
      </c>
      <c r="H4536" s="2">
        <v>45602</v>
      </c>
      <c r="I4536" t="s">
        <v>226</v>
      </c>
      <c r="J4536" t="s">
        <v>211</v>
      </c>
      <c r="K4536" t="s">
        <v>10569</v>
      </c>
      <c r="L4536" t="s">
        <v>213</v>
      </c>
      <c r="O4536">
        <v>0</v>
      </c>
      <c r="Q4536" s="2"/>
      <c r="S4536">
        <v>0</v>
      </c>
      <c r="T4536" t="s">
        <v>213</v>
      </c>
      <c r="W4536" t="s">
        <v>214</v>
      </c>
      <c r="X4536">
        <v>0</v>
      </c>
    </row>
    <row r="4537" spans="1:24" x14ac:dyDescent="0.25">
      <c r="A4537">
        <v>5746</v>
      </c>
      <c r="B4537" t="s">
        <v>10572</v>
      </c>
      <c r="C4537" t="s">
        <v>10573</v>
      </c>
      <c r="D4537" t="s">
        <v>245</v>
      </c>
      <c r="G4537" s="2">
        <v>42461</v>
      </c>
      <c r="H4537" s="2">
        <v>43220</v>
      </c>
      <c r="I4537" t="s">
        <v>226</v>
      </c>
      <c r="J4537" t="s">
        <v>211</v>
      </c>
      <c r="K4537" t="s">
        <v>10574</v>
      </c>
      <c r="L4537" t="s">
        <v>213</v>
      </c>
      <c r="O4537">
        <v>1868</v>
      </c>
      <c r="Q4537" s="2"/>
      <c r="S4537">
        <v>0</v>
      </c>
      <c r="T4537" t="s">
        <v>213</v>
      </c>
      <c r="W4537" t="s">
        <v>214</v>
      </c>
      <c r="X4537">
        <v>0</v>
      </c>
    </row>
    <row r="4538" spans="1:24" x14ac:dyDescent="0.25">
      <c r="A4538">
        <v>5747</v>
      </c>
      <c r="B4538" t="s">
        <v>10575</v>
      </c>
      <c r="C4538" t="s">
        <v>10576</v>
      </c>
      <c r="D4538" t="s">
        <v>241</v>
      </c>
      <c r="G4538" s="2">
        <v>42461</v>
      </c>
      <c r="H4538" s="2">
        <v>43220</v>
      </c>
      <c r="I4538" t="s">
        <v>226</v>
      </c>
      <c r="J4538" t="s">
        <v>211</v>
      </c>
      <c r="K4538" t="s">
        <v>10574</v>
      </c>
      <c r="L4538" t="s">
        <v>213</v>
      </c>
      <c r="O4538">
        <v>0</v>
      </c>
      <c r="Q4538" s="2"/>
      <c r="S4538">
        <v>0</v>
      </c>
      <c r="T4538" t="s">
        <v>213</v>
      </c>
      <c r="W4538" t="s">
        <v>214</v>
      </c>
      <c r="X4538">
        <v>0</v>
      </c>
    </row>
    <row r="4539" spans="1:24" x14ac:dyDescent="0.25">
      <c r="A4539">
        <v>5838</v>
      </c>
      <c r="B4539" t="s">
        <v>10577</v>
      </c>
      <c r="C4539" t="s">
        <v>10578</v>
      </c>
      <c r="D4539" t="s">
        <v>1722</v>
      </c>
      <c r="G4539" s="2">
        <v>35506</v>
      </c>
      <c r="H4539" s="2"/>
      <c r="J4539" t="s">
        <v>211</v>
      </c>
      <c r="K4539" t="s">
        <v>1724</v>
      </c>
      <c r="L4539" t="s">
        <v>213</v>
      </c>
      <c r="O4539">
        <v>4551</v>
      </c>
      <c r="Q4539" s="2"/>
      <c r="S4539">
        <v>0</v>
      </c>
      <c r="T4539" t="s">
        <v>213</v>
      </c>
      <c r="W4539" t="s">
        <v>455</v>
      </c>
      <c r="X4539">
        <v>0</v>
      </c>
    </row>
    <row r="4540" spans="1:24" x14ac:dyDescent="0.25">
      <c r="A4540">
        <v>5839</v>
      </c>
      <c r="B4540" t="s">
        <v>10579</v>
      </c>
      <c r="C4540" t="s">
        <v>10580</v>
      </c>
      <c r="D4540" t="s">
        <v>1722</v>
      </c>
      <c r="G4540" s="2">
        <v>35506</v>
      </c>
      <c r="H4540" s="2"/>
      <c r="J4540" t="s">
        <v>211</v>
      </c>
      <c r="K4540" t="s">
        <v>1724</v>
      </c>
      <c r="L4540" t="s">
        <v>213</v>
      </c>
      <c r="O4540">
        <v>4551</v>
      </c>
      <c r="Q4540" s="2"/>
      <c r="S4540">
        <v>0</v>
      </c>
      <c r="T4540" t="s">
        <v>213</v>
      </c>
      <c r="W4540" t="s">
        <v>455</v>
      </c>
      <c r="X4540">
        <v>0</v>
      </c>
    </row>
    <row r="4541" spans="1:24" x14ac:dyDescent="0.25">
      <c r="A4541">
        <v>5840</v>
      </c>
      <c r="B4541" t="s">
        <v>10581</v>
      </c>
      <c r="C4541" t="s">
        <v>10582</v>
      </c>
      <c r="D4541" t="s">
        <v>241</v>
      </c>
      <c r="G4541" s="2">
        <v>42660</v>
      </c>
      <c r="H4541" s="2">
        <v>45230</v>
      </c>
      <c r="I4541" t="s">
        <v>226</v>
      </c>
      <c r="J4541" t="s">
        <v>211</v>
      </c>
      <c r="K4541" t="s">
        <v>10058</v>
      </c>
      <c r="L4541" t="s">
        <v>213</v>
      </c>
      <c r="O4541">
        <v>0</v>
      </c>
      <c r="Q4541" s="2"/>
      <c r="S4541">
        <v>0</v>
      </c>
      <c r="T4541" t="s">
        <v>213</v>
      </c>
      <c r="W4541" t="s">
        <v>214</v>
      </c>
      <c r="X4541">
        <v>0</v>
      </c>
    </row>
    <row r="4542" spans="1:24" x14ac:dyDescent="0.25">
      <c r="A4542">
        <v>5841</v>
      </c>
      <c r="B4542" t="s">
        <v>10583</v>
      </c>
      <c r="C4542" t="s">
        <v>10584</v>
      </c>
      <c r="D4542" t="s">
        <v>245</v>
      </c>
      <c r="G4542" s="2">
        <v>42660</v>
      </c>
      <c r="H4542" s="2">
        <v>45230</v>
      </c>
      <c r="I4542" t="s">
        <v>226</v>
      </c>
      <c r="J4542" t="s">
        <v>211</v>
      </c>
      <c r="K4542" t="s">
        <v>10058</v>
      </c>
      <c r="L4542" t="s">
        <v>213</v>
      </c>
      <c r="O4542">
        <v>4750</v>
      </c>
      <c r="Q4542" s="2"/>
      <c r="S4542">
        <v>0</v>
      </c>
      <c r="T4542" t="s">
        <v>213</v>
      </c>
      <c r="W4542" t="s">
        <v>214</v>
      </c>
      <c r="X4542">
        <v>0</v>
      </c>
    </row>
    <row r="4543" spans="1:24" x14ac:dyDescent="0.25">
      <c r="A4543">
        <v>5868</v>
      </c>
      <c r="B4543" t="s">
        <v>10585</v>
      </c>
      <c r="C4543" t="s">
        <v>10586</v>
      </c>
      <c r="D4543" t="s">
        <v>251</v>
      </c>
      <c r="G4543" s="2">
        <v>40544</v>
      </c>
      <c r="H4543" s="2">
        <v>41547</v>
      </c>
      <c r="I4543" t="s">
        <v>226</v>
      </c>
      <c r="J4543" t="s">
        <v>211</v>
      </c>
      <c r="K4543" t="s">
        <v>10587</v>
      </c>
      <c r="L4543" t="s">
        <v>213</v>
      </c>
      <c r="O4543">
        <v>0</v>
      </c>
      <c r="Q4543" s="2"/>
      <c r="S4543">
        <v>0</v>
      </c>
      <c r="T4543" t="s">
        <v>213</v>
      </c>
      <c r="W4543" t="s">
        <v>214</v>
      </c>
      <c r="X4543">
        <v>0</v>
      </c>
    </row>
    <row r="4544" spans="1:24" x14ac:dyDescent="0.25">
      <c r="A4544">
        <v>5869</v>
      </c>
      <c r="B4544" t="s">
        <v>10588</v>
      </c>
      <c r="C4544" t="s">
        <v>10589</v>
      </c>
      <c r="D4544" t="s">
        <v>256</v>
      </c>
      <c r="G4544" s="2">
        <v>40544</v>
      </c>
      <c r="H4544" s="2">
        <v>41547</v>
      </c>
      <c r="I4544" t="s">
        <v>226</v>
      </c>
      <c r="J4544" t="s">
        <v>211</v>
      </c>
      <c r="K4544" t="s">
        <v>10587</v>
      </c>
      <c r="L4544" t="s">
        <v>213</v>
      </c>
      <c r="O4544">
        <v>0</v>
      </c>
      <c r="Q4544" s="2"/>
      <c r="S4544">
        <v>0</v>
      </c>
      <c r="T4544" t="s">
        <v>213</v>
      </c>
      <c r="W4544" t="s">
        <v>214</v>
      </c>
      <c r="X4544">
        <v>0</v>
      </c>
    </row>
    <row r="4545" spans="1:24" x14ac:dyDescent="0.25">
      <c r="A4545">
        <v>5870</v>
      </c>
      <c r="B4545" t="s">
        <v>10590</v>
      </c>
      <c r="C4545" t="s">
        <v>10591</v>
      </c>
      <c r="D4545" t="s">
        <v>245</v>
      </c>
      <c r="G4545" s="2">
        <v>40544</v>
      </c>
      <c r="H4545" s="2">
        <v>41547</v>
      </c>
      <c r="I4545" t="s">
        <v>226</v>
      </c>
      <c r="J4545" t="s">
        <v>211</v>
      </c>
      <c r="K4545" t="s">
        <v>10587</v>
      </c>
      <c r="L4545" t="s">
        <v>213</v>
      </c>
      <c r="O4545">
        <v>1488</v>
      </c>
      <c r="Q4545" s="2"/>
      <c r="S4545">
        <v>0</v>
      </c>
      <c r="T4545" t="s">
        <v>213</v>
      </c>
      <c r="W4545" t="s">
        <v>214</v>
      </c>
      <c r="X4545">
        <v>0</v>
      </c>
    </row>
    <row r="4546" spans="1:24" x14ac:dyDescent="0.25">
      <c r="A4546">
        <v>5871</v>
      </c>
      <c r="B4546" t="s">
        <v>10592</v>
      </c>
      <c r="C4546" t="s">
        <v>10593</v>
      </c>
      <c r="D4546" t="s">
        <v>241</v>
      </c>
      <c r="G4546" s="2">
        <v>40544</v>
      </c>
      <c r="H4546" s="2">
        <v>41547</v>
      </c>
      <c r="I4546" t="s">
        <v>226</v>
      </c>
      <c r="J4546" t="s">
        <v>211</v>
      </c>
      <c r="K4546" t="s">
        <v>10587</v>
      </c>
      <c r="L4546" t="s">
        <v>213</v>
      </c>
      <c r="O4546">
        <v>0</v>
      </c>
      <c r="Q4546" s="2"/>
      <c r="S4546">
        <v>0</v>
      </c>
      <c r="T4546" t="s">
        <v>213</v>
      </c>
      <c r="W4546" t="s">
        <v>214</v>
      </c>
      <c r="X4546">
        <v>0</v>
      </c>
    </row>
    <row r="4547" spans="1:24" x14ac:dyDescent="0.25">
      <c r="A4547">
        <v>5872</v>
      </c>
      <c r="B4547" t="s">
        <v>10594</v>
      </c>
      <c r="C4547" t="s">
        <v>10595</v>
      </c>
      <c r="D4547" t="s">
        <v>251</v>
      </c>
      <c r="G4547" s="2">
        <v>40544</v>
      </c>
      <c r="H4547" s="2">
        <v>41698</v>
      </c>
      <c r="I4547" t="s">
        <v>226</v>
      </c>
      <c r="J4547" t="s">
        <v>211</v>
      </c>
      <c r="K4547" t="s">
        <v>10596</v>
      </c>
      <c r="L4547" t="s">
        <v>213</v>
      </c>
      <c r="O4547">
        <v>0</v>
      </c>
      <c r="Q4547" s="2"/>
      <c r="S4547">
        <v>0</v>
      </c>
      <c r="T4547" t="s">
        <v>213</v>
      </c>
      <c r="W4547" t="s">
        <v>214</v>
      </c>
      <c r="X4547">
        <v>0</v>
      </c>
    </row>
    <row r="4548" spans="1:24" x14ac:dyDescent="0.25">
      <c r="A4548">
        <v>5873</v>
      </c>
      <c r="B4548" t="s">
        <v>10597</v>
      </c>
      <c r="C4548" t="s">
        <v>10598</v>
      </c>
      <c r="D4548" t="s">
        <v>256</v>
      </c>
      <c r="G4548" s="2">
        <v>40544</v>
      </c>
      <c r="H4548" s="2">
        <v>41698</v>
      </c>
      <c r="I4548" t="s">
        <v>226</v>
      </c>
      <c r="J4548" t="s">
        <v>211</v>
      </c>
      <c r="K4548" t="s">
        <v>10596</v>
      </c>
      <c r="L4548" t="s">
        <v>213</v>
      </c>
      <c r="O4548">
        <v>0</v>
      </c>
      <c r="Q4548" s="2"/>
      <c r="S4548">
        <v>0</v>
      </c>
      <c r="T4548" t="s">
        <v>213</v>
      </c>
      <c r="W4548" t="s">
        <v>214</v>
      </c>
      <c r="X4548">
        <v>0</v>
      </c>
    </row>
    <row r="4549" spans="1:24" x14ac:dyDescent="0.25">
      <c r="A4549">
        <v>5874</v>
      </c>
      <c r="B4549" t="s">
        <v>10599</v>
      </c>
      <c r="C4549" t="s">
        <v>10600</v>
      </c>
      <c r="D4549" t="s">
        <v>245</v>
      </c>
      <c r="G4549" s="2">
        <v>40544</v>
      </c>
      <c r="H4549" s="2">
        <v>41698</v>
      </c>
      <c r="I4549" t="s">
        <v>226</v>
      </c>
      <c r="J4549" t="s">
        <v>211</v>
      </c>
      <c r="K4549" t="s">
        <v>10596</v>
      </c>
      <c r="L4549" t="s">
        <v>213</v>
      </c>
      <c r="O4549">
        <v>1488</v>
      </c>
      <c r="Q4549" s="2"/>
      <c r="S4549">
        <v>0</v>
      </c>
      <c r="T4549" t="s">
        <v>213</v>
      </c>
      <c r="W4549" t="s">
        <v>214</v>
      </c>
      <c r="X4549">
        <v>0</v>
      </c>
    </row>
    <row r="4550" spans="1:24" x14ac:dyDescent="0.25">
      <c r="A4550">
        <v>5875</v>
      </c>
      <c r="B4550" t="s">
        <v>10601</v>
      </c>
      <c r="C4550" t="s">
        <v>10602</v>
      </c>
      <c r="D4550" t="s">
        <v>241</v>
      </c>
      <c r="G4550" s="2">
        <v>40544</v>
      </c>
      <c r="H4550" s="2">
        <v>41698</v>
      </c>
      <c r="I4550" t="s">
        <v>226</v>
      </c>
      <c r="J4550" t="s">
        <v>211</v>
      </c>
      <c r="K4550" t="s">
        <v>10596</v>
      </c>
      <c r="L4550" t="s">
        <v>213</v>
      </c>
      <c r="O4550">
        <v>0</v>
      </c>
      <c r="Q4550" s="2"/>
      <c r="S4550">
        <v>0</v>
      </c>
      <c r="T4550" t="s">
        <v>213</v>
      </c>
      <c r="W4550" t="s">
        <v>214</v>
      </c>
      <c r="X4550">
        <v>0</v>
      </c>
    </row>
    <row r="4551" spans="1:24" x14ac:dyDescent="0.25">
      <c r="A4551">
        <v>5876</v>
      </c>
      <c r="B4551" t="s">
        <v>10603</v>
      </c>
      <c r="C4551" t="s">
        <v>10604</v>
      </c>
      <c r="D4551" t="s">
        <v>6129</v>
      </c>
      <c r="G4551" s="2">
        <v>39539</v>
      </c>
      <c r="H4551" s="2"/>
      <c r="I4551" t="s">
        <v>226</v>
      </c>
      <c r="J4551" t="s">
        <v>211</v>
      </c>
      <c r="K4551" t="s">
        <v>467</v>
      </c>
      <c r="L4551" t="s">
        <v>900</v>
      </c>
      <c r="O4551">
        <v>5877</v>
      </c>
      <c r="Q4551" s="2"/>
      <c r="S4551">
        <v>0</v>
      </c>
      <c r="T4551" t="s">
        <v>213</v>
      </c>
      <c r="W4551" t="s">
        <v>455</v>
      </c>
      <c r="X4551">
        <v>0</v>
      </c>
    </row>
    <row r="4552" spans="1:24" x14ac:dyDescent="0.25">
      <c r="A4552">
        <v>5877</v>
      </c>
      <c r="B4552" t="s">
        <v>10605</v>
      </c>
      <c r="C4552" t="s">
        <v>10606</v>
      </c>
      <c r="D4552" t="s">
        <v>6406</v>
      </c>
      <c r="F4552" t="s">
        <v>10607</v>
      </c>
      <c r="G4552" s="2">
        <v>39539</v>
      </c>
      <c r="H4552" s="2"/>
      <c r="J4552" t="s">
        <v>211</v>
      </c>
      <c r="K4552" t="s">
        <v>7069</v>
      </c>
      <c r="L4552" t="s">
        <v>900</v>
      </c>
      <c r="O4552">
        <v>2937</v>
      </c>
      <c r="Q4552" s="2"/>
      <c r="R4552" t="s">
        <v>10608</v>
      </c>
      <c r="S4552">
        <v>3888</v>
      </c>
      <c r="T4552" t="s">
        <v>213</v>
      </c>
      <c r="W4552" t="s">
        <v>455</v>
      </c>
      <c r="X4552">
        <v>0</v>
      </c>
    </row>
    <row r="4553" spans="1:24" x14ac:dyDescent="0.25">
      <c r="A4553">
        <v>5878</v>
      </c>
      <c r="B4553" t="s">
        <v>10609</v>
      </c>
      <c r="C4553" t="s">
        <v>10610</v>
      </c>
      <c r="D4553" t="s">
        <v>6406</v>
      </c>
      <c r="F4553" t="s">
        <v>7857</v>
      </c>
      <c r="G4553" s="2">
        <v>38777</v>
      </c>
      <c r="H4553" s="2"/>
      <c r="J4553" t="s">
        <v>211</v>
      </c>
      <c r="K4553" t="s">
        <v>7069</v>
      </c>
      <c r="L4553" t="s">
        <v>213</v>
      </c>
      <c r="O4553">
        <v>2600</v>
      </c>
      <c r="Q4553" s="2"/>
      <c r="S4553">
        <v>4210</v>
      </c>
      <c r="T4553" t="s">
        <v>213</v>
      </c>
      <c r="W4553" t="s">
        <v>455</v>
      </c>
      <c r="X4553">
        <v>0</v>
      </c>
    </row>
    <row r="4554" spans="1:24" x14ac:dyDescent="0.25">
      <c r="A4554">
        <v>5879</v>
      </c>
      <c r="B4554" t="s">
        <v>10611</v>
      </c>
      <c r="C4554" t="s">
        <v>10612</v>
      </c>
      <c r="D4554" t="s">
        <v>6733</v>
      </c>
      <c r="E4554" t="s">
        <v>10613</v>
      </c>
      <c r="G4554" s="2">
        <v>40786</v>
      </c>
      <c r="H4554" s="2"/>
      <c r="J4554" t="s">
        <v>211</v>
      </c>
      <c r="K4554" t="s">
        <v>6335</v>
      </c>
      <c r="L4554" t="s">
        <v>213</v>
      </c>
      <c r="O4554">
        <v>5880</v>
      </c>
      <c r="Q4554" s="2"/>
      <c r="S4554">
        <v>0</v>
      </c>
      <c r="T4554" t="s">
        <v>213</v>
      </c>
      <c r="W4554" t="s">
        <v>6345</v>
      </c>
      <c r="X4554">
        <v>0</v>
      </c>
    </row>
    <row r="4555" spans="1:24" x14ac:dyDescent="0.25">
      <c r="A4555">
        <v>5880</v>
      </c>
      <c r="B4555" t="s">
        <v>10614</v>
      </c>
      <c r="C4555" t="s">
        <v>10615</v>
      </c>
      <c r="D4555" t="s">
        <v>343</v>
      </c>
      <c r="F4555" t="s">
        <v>10616</v>
      </c>
      <c r="G4555" s="2">
        <v>40786</v>
      </c>
      <c r="H4555" s="2"/>
      <c r="J4555" t="s">
        <v>211</v>
      </c>
      <c r="K4555" t="s">
        <v>6335</v>
      </c>
      <c r="L4555" t="s">
        <v>213</v>
      </c>
      <c r="M4555" t="s">
        <v>10617</v>
      </c>
      <c r="O4555">
        <v>0</v>
      </c>
      <c r="Q4555" s="2"/>
      <c r="S4555">
        <v>0</v>
      </c>
      <c r="T4555" t="s">
        <v>213</v>
      </c>
      <c r="W4555" t="s">
        <v>214</v>
      </c>
      <c r="X4555">
        <v>0</v>
      </c>
    </row>
    <row r="4556" spans="1:24" x14ac:dyDescent="0.25">
      <c r="A4556">
        <v>5881</v>
      </c>
      <c r="B4556" t="s">
        <v>10618</v>
      </c>
      <c r="C4556" t="s">
        <v>10619</v>
      </c>
      <c r="D4556" t="s">
        <v>343</v>
      </c>
      <c r="F4556" t="s">
        <v>10620</v>
      </c>
      <c r="G4556" s="2">
        <v>40786</v>
      </c>
      <c r="H4556" s="2"/>
      <c r="J4556" t="s">
        <v>211</v>
      </c>
      <c r="K4556" t="s">
        <v>6335</v>
      </c>
      <c r="L4556" t="s">
        <v>213</v>
      </c>
      <c r="M4556" t="s">
        <v>10621</v>
      </c>
      <c r="O4556">
        <v>0</v>
      </c>
      <c r="Q4556" s="2"/>
      <c r="S4556">
        <v>0</v>
      </c>
      <c r="T4556" t="s">
        <v>213</v>
      </c>
      <c r="W4556" t="s">
        <v>214</v>
      </c>
      <c r="X4556">
        <v>0</v>
      </c>
    </row>
    <row r="4557" spans="1:24" x14ac:dyDescent="0.25">
      <c r="A4557">
        <v>5882</v>
      </c>
      <c r="B4557" t="s">
        <v>10622</v>
      </c>
      <c r="C4557" t="s">
        <v>10623</v>
      </c>
      <c r="D4557" t="s">
        <v>343</v>
      </c>
      <c r="F4557" t="s">
        <v>10624</v>
      </c>
      <c r="G4557" s="2">
        <v>40786</v>
      </c>
      <c r="H4557" s="2"/>
      <c r="J4557" t="s">
        <v>211</v>
      </c>
      <c r="K4557" t="s">
        <v>6335</v>
      </c>
      <c r="L4557" t="s">
        <v>213</v>
      </c>
      <c r="M4557" t="s">
        <v>10625</v>
      </c>
      <c r="O4557">
        <v>0</v>
      </c>
      <c r="Q4557" s="2"/>
      <c r="S4557">
        <v>0</v>
      </c>
      <c r="T4557" t="s">
        <v>213</v>
      </c>
      <c r="W4557" t="s">
        <v>214</v>
      </c>
      <c r="X4557">
        <v>0</v>
      </c>
    </row>
    <row r="4558" spans="1:24" x14ac:dyDescent="0.25">
      <c r="A4558">
        <v>5883</v>
      </c>
      <c r="B4558" t="s">
        <v>10626</v>
      </c>
      <c r="C4558" t="s">
        <v>10627</v>
      </c>
      <c r="D4558" t="s">
        <v>6733</v>
      </c>
      <c r="E4558" t="s">
        <v>10628</v>
      </c>
      <c r="G4558" s="2">
        <v>40786</v>
      </c>
      <c r="H4558" s="2"/>
      <c r="J4558" t="s">
        <v>211</v>
      </c>
      <c r="K4558" t="s">
        <v>6335</v>
      </c>
      <c r="L4558" t="s">
        <v>213</v>
      </c>
      <c r="O4558">
        <v>5881</v>
      </c>
      <c r="Q4558" s="2"/>
      <c r="S4558">
        <v>0</v>
      </c>
      <c r="T4558" t="s">
        <v>213</v>
      </c>
      <c r="W4558" t="s">
        <v>59</v>
      </c>
      <c r="X4558">
        <v>0</v>
      </c>
    </row>
    <row r="4559" spans="1:24" x14ac:dyDescent="0.25">
      <c r="A4559">
        <v>5884</v>
      </c>
      <c r="B4559" t="s">
        <v>10629</v>
      </c>
      <c r="C4559" t="s">
        <v>10630</v>
      </c>
      <c r="D4559" t="s">
        <v>6733</v>
      </c>
      <c r="E4559" t="s">
        <v>10631</v>
      </c>
      <c r="G4559" s="2">
        <v>40786</v>
      </c>
      <c r="H4559" s="2"/>
      <c r="J4559" t="s">
        <v>211</v>
      </c>
      <c r="K4559" t="s">
        <v>6335</v>
      </c>
      <c r="L4559" t="s">
        <v>213</v>
      </c>
      <c r="O4559">
        <v>5882</v>
      </c>
      <c r="Q4559" s="2"/>
      <c r="S4559">
        <v>0</v>
      </c>
      <c r="T4559" t="s">
        <v>213</v>
      </c>
      <c r="W4559" t="s">
        <v>8383</v>
      </c>
      <c r="X4559">
        <v>0</v>
      </c>
    </row>
    <row r="4560" spans="1:24" x14ac:dyDescent="0.25">
      <c r="A4560">
        <v>5885</v>
      </c>
      <c r="B4560" t="s">
        <v>10609</v>
      </c>
      <c r="C4560" t="s">
        <v>10610</v>
      </c>
      <c r="D4560" t="s">
        <v>6406</v>
      </c>
      <c r="F4560" t="s">
        <v>10632</v>
      </c>
      <c r="G4560" s="2">
        <v>38777</v>
      </c>
      <c r="H4560" s="2"/>
      <c r="J4560" t="s">
        <v>211</v>
      </c>
      <c r="K4560" t="s">
        <v>7069</v>
      </c>
      <c r="L4560" t="s">
        <v>900</v>
      </c>
      <c r="O4560">
        <v>3473</v>
      </c>
      <c r="Q4560" s="2"/>
      <c r="S4560">
        <v>4210</v>
      </c>
      <c r="T4560" t="s">
        <v>213</v>
      </c>
      <c r="W4560" t="s">
        <v>214</v>
      </c>
      <c r="X4560">
        <v>0</v>
      </c>
    </row>
    <row r="4561" spans="1:24" x14ac:dyDescent="0.25">
      <c r="A4561">
        <v>5886</v>
      </c>
      <c r="B4561" t="s">
        <v>10633</v>
      </c>
      <c r="C4561" t="s">
        <v>10634</v>
      </c>
      <c r="D4561" t="s">
        <v>6132</v>
      </c>
      <c r="G4561" s="2">
        <v>38777</v>
      </c>
      <c r="H4561" s="2"/>
      <c r="I4561" t="s">
        <v>226</v>
      </c>
      <c r="J4561" t="s">
        <v>211</v>
      </c>
      <c r="K4561" t="s">
        <v>1320</v>
      </c>
      <c r="L4561" t="s">
        <v>213</v>
      </c>
      <c r="O4561">
        <v>5878</v>
      </c>
      <c r="Q4561" s="2"/>
      <c r="S4561">
        <v>0</v>
      </c>
      <c r="T4561" t="s">
        <v>213</v>
      </c>
      <c r="W4561" t="s">
        <v>455</v>
      </c>
      <c r="X4561">
        <v>0</v>
      </c>
    </row>
    <row r="4562" spans="1:24" x14ac:dyDescent="0.25">
      <c r="A4562">
        <v>5890</v>
      </c>
      <c r="B4562" t="s">
        <v>10635</v>
      </c>
      <c r="C4562" t="s">
        <v>10636</v>
      </c>
      <c r="D4562" t="s">
        <v>241</v>
      </c>
      <c r="G4562" s="2">
        <v>42719</v>
      </c>
      <c r="H4562" s="2">
        <v>42947</v>
      </c>
      <c r="I4562" t="s">
        <v>226</v>
      </c>
      <c r="J4562" t="s">
        <v>211</v>
      </c>
      <c r="K4562" t="s">
        <v>10637</v>
      </c>
      <c r="L4562" t="s">
        <v>213</v>
      </c>
      <c r="O4562">
        <v>0</v>
      </c>
      <c r="Q4562" s="2"/>
      <c r="S4562">
        <v>0</v>
      </c>
      <c r="T4562" t="s">
        <v>213</v>
      </c>
      <c r="W4562" t="s">
        <v>214</v>
      </c>
      <c r="X4562">
        <v>0</v>
      </c>
    </row>
    <row r="4563" spans="1:24" x14ac:dyDescent="0.25">
      <c r="A4563">
        <v>5891</v>
      </c>
      <c r="B4563" t="s">
        <v>10638</v>
      </c>
      <c r="C4563" t="s">
        <v>10639</v>
      </c>
      <c r="D4563" t="s">
        <v>245</v>
      </c>
      <c r="G4563" s="2">
        <v>42719</v>
      </c>
      <c r="H4563" s="2">
        <v>42947</v>
      </c>
      <c r="I4563" t="s">
        <v>226</v>
      </c>
      <c r="J4563" t="s">
        <v>211</v>
      </c>
      <c r="K4563" t="s">
        <v>10637</v>
      </c>
      <c r="L4563" t="s">
        <v>213</v>
      </c>
      <c r="O4563">
        <v>1868</v>
      </c>
      <c r="Q4563" s="2"/>
      <c r="S4563">
        <v>0</v>
      </c>
      <c r="T4563" t="s">
        <v>213</v>
      </c>
      <c r="W4563" t="s">
        <v>214</v>
      </c>
      <c r="X4563">
        <v>0</v>
      </c>
    </row>
    <row r="4564" spans="1:24" x14ac:dyDescent="0.25">
      <c r="A4564">
        <v>5604</v>
      </c>
      <c r="B4564" t="s">
        <v>10640</v>
      </c>
      <c r="C4564" t="s">
        <v>10641</v>
      </c>
      <c r="D4564" t="s">
        <v>256</v>
      </c>
      <c r="G4564" s="2">
        <v>42430</v>
      </c>
      <c r="H4564" s="2">
        <v>42704</v>
      </c>
      <c r="I4564" t="s">
        <v>226</v>
      </c>
      <c r="J4564" t="s">
        <v>211</v>
      </c>
      <c r="K4564" t="s">
        <v>10642</v>
      </c>
      <c r="L4564" t="s">
        <v>213</v>
      </c>
      <c r="O4564">
        <v>0</v>
      </c>
      <c r="Q4564" s="2"/>
      <c r="S4564">
        <v>0</v>
      </c>
      <c r="T4564" t="s">
        <v>213</v>
      </c>
      <c r="W4564" t="s">
        <v>455</v>
      </c>
      <c r="X4564">
        <v>0</v>
      </c>
    </row>
    <row r="4565" spans="1:24" x14ac:dyDescent="0.25">
      <c r="A4565">
        <v>5605</v>
      </c>
      <c r="B4565" t="s">
        <v>10643</v>
      </c>
      <c r="C4565" t="s">
        <v>10644</v>
      </c>
      <c r="D4565" t="s">
        <v>251</v>
      </c>
      <c r="G4565" s="2">
        <v>42430</v>
      </c>
      <c r="H4565" s="2">
        <v>42704</v>
      </c>
      <c r="I4565" t="s">
        <v>226</v>
      </c>
      <c r="J4565" t="s">
        <v>211</v>
      </c>
      <c r="K4565" t="s">
        <v>10642</v>
      </c>
      <c r="L4565" t="s">
        <v>213</v>
      </c>
      <c r="O4565">
        <v>0</v>
      </c>
      <c r="Q4565" s="2"/>
      <c r="S4565">
        <v>0</v>
      </c>
      <c r="T4565" t="s">
        <v>213</v>
      </c>
      <c r="W4565" t="s">
        <v>455</v>
      </c>
      <c r="X4565">
        <v>0</v>
      </c>
    </row>
    <row r="4566" spans="1:24" x14ac:dyDescent="0.25">
      <c r="A4566">
        <v>5606</v>
      </c>
      <c r="B4566" t="s">
        <v>10645</v>
      </c>
      <c r="C4566" t="s">
        <v>10646</v>
      </c>
      <c r="D4566" t="s">
        <v>241</v>
      </c>
      <c r="G4566" s="2">
        <v>42430</v>
      </c>
      <c r="H4566" s="2">
        <v>42704</v>
      </c>
      <c r="I4566" t="s">
        <v>226</v>
      </c>
      <c r="J4566" t="s">
        <v>211</v>
      </c>
      <c r="K4566" t="s">
        <v>10642</v>
      </c>
      <c r="L4566" t="s">
        <v>213</v>
      </c>
      <c r="O4566">
        <v>0</v>
      </c>
      <c r="P4566" t="s">
        <v>5494</v>
      </c>
      <c r="Q4566" s="2"/>
      <c r="S4566">
        <v>0</v>
      </c>
      <c r="T4566" t="s">
        <v>213</v>
      </c>
      <c r="W4566" t="s">
        <v>455</v>
      </c>
      <c r="X4566">
        <v>0</v>
      </c>
    </row>
    <row r="4567" spans="1:24" x14ac:dyDescent="0.25">
      <c r="A4567">
        <v>5607</v>
      </c>
      <c r="B4567" t="s">
        <v>10647</v>
      </c>
      <c r="C4567" t="s">
        <v>10648</v>
      </c>
      <c r="D4567" t="s">
        <v>245</v>
      </c>
      <c r="G4567" s="2">
        <v>42430</v>
      </c>
      <c r="H4567" s="2">
        <v>42704</v>
      </c>
      <c r="I4567" t="s">
        <v>226</v>
      </c>
      <c r="J4567" t="s">
        <v>211</v>
      </c>
      <c r="K4567" t="s">
        <v>10642</v>
      </c>
      <c r="L4567" t="s">
        <v>213</v>
      </c>
      <c r="O4567">
        <v>5622</v>
      </c>
      <c r="Q4567" s="2"/>
      <c r="S4567">
        <v>0</v>
      </c>
      <c r="T4567" t="s">
        <v>213</v>
      </c>
      <c r="W4567" t="s">
        <v>455</v>
      </c>
      <c r="X4567">
        <v>0</v>
      </c>
    </row>
    <row r="4568" spans="1:24" x14ac:dyDescent="0.25">
      <c r="A4568">
        <v>5608</v>
      </c>
      <c r="B4568" t="s">
        <v>10649</v>
      </c>
      <c r="C4568" t="s">
        <v>10650</v>
      </c>
      <c r="D4568" t="s">
        <v>256</v>
      </c>
      <c r="G4568" s="2">
        <v>42430</v>
      </c>
      <c r="H4568" s="2">
        <v>44227</v>
      </c>
      <c r="I4568" t="s">
        <v>226</v>
      </c>
      <c r="J4568" t="s">
        <v>211</v>
      </c>
      <c r="K4568" t="s">
        <v>10651</v>
      </c>
      <c r="L4568" t="s">
        <v>213</v>
      </c>
      <c r="O4568">
        <v>0</v>
      </c>
      <c r="Q4568" s="2"/>
      <c r="S4568">
        <v>0</v>
      </c>
      <c r="T4568" t="s">
        <v>213</v>
      </c>
      <c r="W4568" t="s">
        <v>455</v>
      </c>
      <c r="X4568">
        <v>0</v>
      </c>
    </row>
    <row r="4569" spans="1:24" x14ac:dyDescent="0.25">
      <c r="A4569">
        <v>5609</v>
      </c>
      <c r="B4569" t="s">
        <v>10652</v>
      </c>
      <c r="C4569" t="s">
        <v>10653</v>
      </c>
      <c r="D4569" t="s">
        <v>251</v>
      </c>
      <c r="G4569" s="2">
        <v>42430</v>
      </c>
      <c r="H4569" s="2">
        <v>44227</v>
      </c>
      <c r="I4569" t="s">
        <v>226</v>
      </c>
      <c r="J4569" t="s">
        <v>211</v>
      </c>
      <c r="K4569" t="s">
        <v>10651</v>
      </c>
      <c r="L4569" t="s">
        <v>213</v>
      </c>
      <c r="O4569">
        <v>0</v>
      </c>
      <c r="Q4569" s="2"/>
      <c r="S4569">
        <v>0</v>
      </c>
      <c r="T4569" t="s">
        <v>213</v>
      </c>
      <c r="W4569" t="s">
        <v>455</v>
      </c>
      <c r="X4569">
        <v>0</v>
      </c>
    </row>
    <row r="4570" spans="1:24" x14ac:dyDescent="0.25">
      <c r="A4570">
        <v>5610</v>
      </c>
      <c r="B4570" t="s">
        <v>10654</v>
      </c>
      <c r="C4570" t="s">
        <v>10655</v>
      </c>
      <c r="D4570" t="s">
        <v>241</v>
      </c>
      <c r="G4570" s="2">
        <v>42430</v>
      </c>
      <c r="H4570" s="2">
        <v>44227</v>
      </c>
      <c r="I4570" t="s">
        <v>226</v>
      </c>
      <c r="J4570" t="s">
        <v>211</v>
      </c>
      <c r="K4570" t="s">
        <v>10651</v>
      </c>
      <c r="L4570" t="s">
        <v>213</v>
      </c>
      <c r="O4570">
        <v>0</v>
      </c>
      <c r="P4570" t="s">
        <v>5494</v>
      </c>
      <c r="Q4570" s="2"/>
      <c r="S4570">
        <v>0</v>
      </c>
      <c r="T4570" t="s">
        <v>213</v>
      </c>
      <c r="W4570" t="s">
        <v>455</v>
      </c>
      <c r="X4570">
        <v>0</v>
      </c>
    </row>
    <row r="4571" spans="1:24" x14ac:dyDescent="0.25">
      <c r="A4571">
        <v>5611</v>
      </c>
      <c r="B4571" t="s">
        <v>10656</v>
      </c>
      <c r="C4571" t="s">
        <v>10657</v>
      </c>
      <c r="D4571" t="s">
        <v>245</v>
      </c>
      <c r="G4571" s="2">
        <v>42430</v>
      </c>
      <c r="H4571" s="2">
        <v>44227</v>
      </c>
      <c r="I4571" t="s">
        <v>226</v>
      </c>
      <c r="J4571" t="s">
        <v>211</v>
      </c>
      <c r="K4571" t="s">
        <v>10651</v>
      </c>
      <c r="L4571" t="s">
        <v>213</v>
      </c>
      <c r="O4571">
        <v>5621</v>
      </c>
      <c r="Q4571" s="2"/>
      <c r="S4571">
        <v>0</v>
      </c>
      <c r="T4571" t="s">
        <v>213</v>
      </c>
      <c r="W4571" t="s">
        <v>455</v>
      </c>
      <c r="X4571">
        <v>0</v>
      </c>
    </row>
    <row r="4572" spans="1:24" x14ac:dyDescent="0.25">
      <c r="A4572">
        <v>5630</v>
      </c>
      <c r="B4572" t="s">
        <v>10658</v>
      </c>
      <c r="C4572" t="s">
        <v>10659</v>
      </c>
      <c r="D4572" t="s">
        <v>6125</v>
      </c>
      <c r="G4572" s="2">
        <v>42430</v>
      </c>
      <c r="H4572" s="2">
        <v>44469</v>
      </c>
      <c r="I4572" t="s">
        <v>226</v>
      </c>
      <c r="J4572" t="s">
        <v>211</v>
      </c>
      <c r="K4572" t="s">
        <v>10086</v>
      </c>
      <c r="L4572" t="s">
        <v>213</v>
      </c>
      <c r="O4572">
        <v>2629</v>
      </c>
      <c r="Q4572" s="2"/>
      <c r="S4572">
        <v>0</v>
      </c>
      <c r="T4572" t="s">
        <v>213</v>
      </c>
      <c r="W4572" t="s">
        <v>455</v>
      </c>
      <c r="X4572">
        <v>0</v>
      </c>
    </row>
    <row r="4573" spans="1:24" x14ac:dyDescent="0.25">
      <c r="A4573">
        <v>5663</v>
      </c>
      <c r="B4573" t="s">
        <v>10660</v>
      </c>
      <c r="C4573" t="s">
        <v>10661</v>
      </c>
      <c r="D4573" t="s">
        <v>251</v>
      </c>
      <c r="G4573" s="2">
        <v>40544</v>
      </c>
      <c r="H4573" s="2">
        <v>44227</v>
      </c>
      <c r="I4573" t="s">
        <v>226</v>
      </c>
      <c r="J4573" t="s">
        <v>211</v>
      </c>
      <c r="K4573" t="s">
        <v>10662</v>
      </c>
      <c r="L4573" t="s">
        <v>213</v>
      </c>
      <c r="O4573">
        <v>0</v>
      </c>
      <c r="Q4573" s="2">
        <v>40544</v>
      </c>
      <c r="S4573">
        <v>0</v>
      </c>
      <c r="T4573" t="s">
        <v>213</v>
      </c>
      <c r="W4573" t="s">
        <v>214</v>
      </c>
      <c r="X4573">
        <v>0</v>
      </c>
    </row>
    <row r="4574" spans="1:24" x14ac:dyDescent="0.25">
      <c r="A4574">
        <v>5664</v>
      </c>
      <c r="B4574" t="s">
        <v>10663</v>
      </c>
      <c r="C4574" t="s">
        <v>10664</v>
      </c>
      <c r="D4574" t="s">
        <v>256</v>
      </c>
      <c r="G4574" s="2">
        <v>40544</v>
      </c>
      <c r="H4574" s="2">
        <v>44227</v>
      </c>
      <c r="I4574" t="s">
        <v>226</v>
      </c>
      <c r="J4574" t="s">
        <v>211</v>
      </c>
      <c r="K4574" t="s">
        <v>10662</v>
      </c>
      <c r="L4574" t="s">
        <v>213</v>
      </c>
      <c r="O4574">
        <v>0</v>
      </c>
      <c r="Q4574" s="2"/>
      <c r="S4574">
        <v>0</v>
      </c>
      <c r="T4574" t="s">
        <v>213</v>
      </c>
      <c r="W4574" t="s">
        <v>214</v>
      </c>
      <c r="X4574">
        <v>0</v>
      </c>
    </row>
    <row r="4575" spans="1:24" x14ac:dyDescent="0.25">
      <c r="A4575">
        <v>5665</v>
      </c>
      <c r="B4575" t="s">
        <v>10665</v>
      </c>
      <c r="C4575" t="s">
        <v>10666</v>
      </c>
      <c r="D4575" t="s">
        <v>245</v>
      </c>
      <c r="G4575" s="2">
        <v>40544</v>
      </c>
      <c r="H4575" s="2">
        <v>44227</v>
      </c>
      <c r="I4575" t="s">
        <v>226</v>
      </c>
      <c r="J4575" t="s">
        <v>211</v>
      </c>
      <c r="K4575" t="s">
        <v>10662</v>
      </c>
      <c r="L4575" t="s">
        <v>213</v>
      </c>
      <c r="O4575">
        <v>7049</v>
      </c>
      <c r="Q4575" s="2"/>
      <c r="S4575">
        <v>0</v>
      </c>
      <c r="T4575" t="s">
        <v>213</v>
      </c>
      <c r="W4575" t="s">
        <v>214</v>
      </c>
      <c r="X4575">
        <v>0</v>
      </c>
    </row>
    <row r="4576" spans="1:24" x14ac:dyDescent="0.25">
      <c r="A4576">
        <v>5666</v>
      </c>
      <c r="B4576" t="s">
        <v>10667</v>
      </c>
      <c r="C4576" t="s">
        <v>10668</v>
      </c>
      <c r="D4576" t="s">
        <v>241</v>
      </c>
      <c r="G4576" s="2">
        <v>40544</v>
      </c>
      <c r="H4576" s="2">
        <v>44227</v>
      </c>
      <c r="I4576" t="s">
        <v>226</v>
      </c>
      <c r="J4576" t="s">
        <v>211</v>
      </c>
      <c r="K4576" t="s">
        <v>10662</v>
      </c>
      <c r="L4576" t="s">
        <v>213</v>
      </c>
      <c r="O4576">
        <v>0</v>
      </c>
      <c r="Q4576" s="2"/>
      <c r="S4576">
        <v>0</v>
      </c>
      <c r="T4576" t="s">
        <v>213</v>
      </c>
      <c r="W4576" t="s">
        <v>214</v>
      </c>
      <c r="X4576">
        <v>0</v>
      </c>
    </row>
    <row r="4577" spans="1:24" x14ac:dyDescent="0.25">
      <c r="A4577">
        <v>5728</v>
      </c>
      <c r="B4577" t="s">
        <v>10669</v>
      </c>
      <c r="C4577" t="s">
        <v>10670</v>
      </c>
      <c r="D4577" t="s">
        <v>245</v>
      </c>
      <c r="G4577" s="2">
        <v>42461</v>
      </c>
      <c r="H4577" s="2">
        <v>42947</v>
      </c>
      <c r="I4577" t="s">
        <v>226</v>
      </c>
      <c r="J4577" t="s">
        <v>211</v>
      </c>
      <c r="K4577" t="s">
        <v>10671</v>
      </c>
      <c r="L4577" t="s">
        <v>213</v>
      </c>
      <c r="O4577">
        <v>1868</v>
      </c>
      <c r="Q4577" s="2"/>
      <c r="S4577">
        <v>0</v>
      </c>
      <c r="T4577" t="s">
        <v>213</v>
      </c>
      <c r="W4577" t="s">
        <v>214</v>
      </c>
      <c r="X4577">
        <v>0</v>
      </c>
    </row>
    <row r="4578" spans="1:24" x14ac:dyDescent="0.25">
      <c r="A4578">
        <v>5729</v>
      </c>
      <c r="B4578" t="s">
        <v>10672</v>
      </c>
      <c r="C4578" t="s">
        <v>10673</v>
      </c>
      <c r="D4578" t="s">
        <v>241</v>
      </c>
      <c r="F4578" t="s">
        <v>10674</v>
      </c>
      <c r="G4578" s="2">
        <v>42461</v>
      </c>
      <c r="H4578" s="2">
        <v>42947</v>
      </c>
      <c r="I4578" t="s">
        <v>226</v>
      </c>
      <c r="J4578" t="s">
        <v>211</v>
      </c>
      <c r="K4578" t="s">
        <v>10671</v>
      </c>
      <c r="L4578" t="s">
        <v>213</v>
      </c>
      <c r="O4578">
        <v>0</v>
      </c>
      <c r="Q4578" s="2"/>
      <c r="S4578">
        <v>0</v>
      </c>
      <c r="T4578" t="s">
        <v>213</v>
      </c>
      <c r="W4578" t="s">
        <v>214</v>
      </c>
      <c r="X4578">
        <v>0</v>
      </c>
    </row>
    <row r="4579" spans="1:24" x14ac:dyDescent="0.25">
      <c r="A4579">
        <v>5730</v>
      </c>
      <c r="B4579" t="s">
        <v>10675</v>
      </c>
      <c r="C4579" t="s">
        <v>10676</v>
      </c>
      <c r="D4579" t="s">
        <v>245</v>
      </c>
      <c r="G4579" s="2">
        <v>42461</v>
      </c>
      <c r="H4579" s="2">
        <v>44540</v>
      </c>
      <c r="I4579" t="s">
        <v>226</v>
      </c>
      <c r="J4579" t="s">
        <v>211</v>
      </c>
      <c r="K4579" t="s">
        <v>10677</v>
      </c>
      <c r="L4579" t="s">
        <v>213</v>
      </c>
      <c r="O4579">
        <v>1868</v>
      </c>
      <c r="Q4579" s="2"/>
      <c r="S4579">
        <v>0</v>
      </c>
      <c r="T4579" t="s">
        <v>213</v>
      </c>
      <c r="W4579" t="s">
        <v>214</v>
      </c>
      <c r="X4579">
        <v>0</v>
      </c>
    </row>
    <row r="4580" spans="1:24" x14ac:dyDescent="0.25">
      <c r="A4580">
        <v>5731</v>
      </c>
      <c r="B4580" t="s">
        <v>10678</v>
      </c>
      <c r="C4580" t="s">
        <v>10679</v>
      </c>
      <c r="D4580" t="s">
        <v>241</v>
      </c>
      <c r="G4580" s="2">
        <v>42461</v>
      </c>
      <c r="H4580" s="2">
        <v>44540</v>
      </c>
      <c r="I4580" t="s">
        <v>226</v>
      </c>
      <c r="J4580" t="s">
        <v>211</v>
      </c>
      <c r="K4580" t="s">
        <v>10677</v>
      </c>
      <c r="L4580" t="s">
        <v>213</v>
      </c>
      <c r="O4580">
        <v>0</v>
      </c>
      <c r="Q4580" s="2"/>
      <c r="S4580">
        <v>0</v>
      </c>
      <c r="T4580" t="s">
        <v>213</v>
      </c>
      <c r="W4580" t="s">
        <v>214</v>
      </c>
      <c r="X4580">
        <v>0</v>
      </c>
    </row>
    <row r="4581" spans="1:24" x14ac:dyDescent="0.25">
      <c r="A4581">
        <v>5748</v>
      </c>
      <c r="B4581" t="s">
        <v>10680</v>
      </c>
      <c r="C4581" t="s">
        <v>10681</v>
      </c>
      <c r="D4581" t="s">
        <v>245</v>
      </c>
      <c r="G4581" s="2">
        <v>42461</v>
      </c>
      <c r="H4581" s="2">
        <v>43220</v>
      </c>
      <c r="I4581" t="s">
        <v>226</v>
      </c>
      <c r="J4581" t="s">
        <v>211</v>
      </c>
      <c r="K4581" t="s">
        <v>10682</v>
      </c>
      <c r="L4581" t="s">
        <v>213</v>
      </c>
      <c r="O4581">
        <v>1868</v>
      </c>
      <c r="Q4581" s="2"/>
      <c r="S4581">
        <v>0</v>
      </c>
      <c r="T4581" t="s">
        <v>213</v>
      </c>
      <c r="W4581" t="s">
        <v>214</v>
      </c>
      <c r="X4581">
        <v>0</v>
      </c>
    </row>
    <row r="4582" spans="1:24" x14ac:dyDescent="0.25">
      <c r="A4582">
        <v>5749</v>
      </c>
      <c r="B4582" t="s">
        <v>10683</v>
      </c>
      <c r="C4582" t="s">
        <v>10684</v>
      </c>
      <c r="D4582" t="s">
        <v>241</v>
      </c>
      <c r="G4582" s="2">
        <v>42461</v>
      </c>
      <c r="H4582" s="2">
        <v>43220</v>
      </c>
      <c r="I4582" t="s">
        <v>226</v>
      </c>
      <c r="J4582" t="s">
        <v>211</v>
      </c>
      <c r="K4582" t="s">
        <v>10682</v>
      </c>
      <c r="L4582" t="s">
        <v>213</v>
      </c>
      <c r="O4582">
        <v>0</v>
      </c>
      <c r="Q4582" s="2"/>
      <c r="S4582">
        <v>0</v>
      </c>
      <c r="T4582" t="s">
        <v>213</v>
      </c>
      <c r="W4582" t="s">
        <v>214</v>
      </c>
      <c r="X4582">
        <v>0</v>
      </c>
    </row>
    <row r="4583" spans="1:24" x14ac:dyDescent="0.25">
      <c r="A4583">
        <v>5750</v>
      </c>
      <c r="B4583" t="s">
        <v>10685</v>
      </c>
      <c r="C4583" t="s">
        <v>10686</v>
      </c>
      <c r="D4583" t="s">
        <v>245</v>
      </c>
      <c r="G4583" s="2">
        <v>42461</v>
      </c>
      <c r="H4583" s="2">
        <v>43220</v>
      </c>
      <c r="I4583" t="s">
        <v>226</v>
      </c>
      <c r="J4583" t="s">
        <v>211</v>
      </c>
      <c r="K4583" t="s">
        <v>10687</v>
      </c>
      <c r="L4583" t="s">
        <v>213</v>
      </c>
      <c r="O4583">
        <v>1868</v>
      </c>
      <c r="Q4583" s="2"/>
      <c r="S4583">
        <v>0</v>
      </c>
      <c r="T4583" t="s">
        <v>213</v>
      </c>
      <c r="W4583" t="s">
        <v>214</v>
      </c>
      <c r="X4583">
        <v>0</v>
      </c>
    </row>
    <row r="4584" spans="1:24" x14ac:dyDescent="0.25">
      <c r="A4584">
        <v>5751</v>
      </c>
      <c r="B4584" t="s">
        <v>10688</v>
      </c>
      <c r="C4584" t="s">
        <v>10689</v>
      </c>
      <c r="D4584" t="s">
        <v>241</v>
      </c>
      <c r="G4584" s="2">
        <v>42461</v>
      </c>
      <c r="H4584" s="2">
        <v>43220</v>
      </c>
      <c r="I4584" t="s">
        <v>226</v>
      </c>
      <c r="J4584" t="s">
        <v>211</v>
      </c>
      <c r="K4584" t="s">
        <v>10687</v>
      </c>
      <c r="L4584" t="s">
        <v>213</v>
      </c>
      <c r="O4584">
        <v>0</v>
      </c>
      <c r="Q4584" s="2"/>
      <c r="S4584">
        <v>0</v>
      </c>
      <c r="T4584" t="s">
        <v>213</v>
      </c>
      <c r="W4584" t="s">
        <v>214</v>
      </c>
      <c r="X4584">
        <v>0</v>
      </c>
    </row>
    <row r="4585" spans="1:24" x14ac:dyDescent="0.25">
      <c r="A4585">
        <v>5752</v>
      </c>
      <c r="B4585" t="s">
        <v>10690</v>
      </c>
      <c r="C4585" t="s">
        <v>10691</v>
      </c>
      <c r="D4585" t="s">
        <v>245</v>
      </c>
      <c r="G4585" s="2">
        <v>42461</v>
      </c>
      <c r="H4585" s="2"/>
      <c r="I4585" t="s">
        <v>226</v>
      </c>
      <c r="J4585" t="s">
        <v>211</v>
      </c>
      <c r="K4585" t="s">
        <v>10692</v>
      </c>
      <c r="L4585" t="s">
        <v>213</v>
      </c>
      <c r="O4585">
        <v>1868</v>
      </c>
      <c r="Q4585" s="2"/>
      <c r="S4585">
        <v>0</v>
      </c>
      <c r="T4585" t="s">
        <v>213</v>
      </c>
      <c r="W4585" t="s">
        <v>214</v>
      </c>
      <c r="X4585">
        <v>0</v>
      </c>
    </row>
    <row r="4586" spans="1:24" x14ac:dyDescent="0.25">
      <c r="A4586">
        <v>5753</v>
      </c>
      <c r="B4586" t="s">
        <v>10693</v>
      </c>
      <c r="C4586" t="s">
        <v>10694</v>
      </c>
      <c r="D4586" t="s">
        <v>241</v>
      </c>
      <c r="G4586" s="2">
        <v>42461</v>
      </c>
      <c r="H4586" s="2"/>
      <c r="I4586" t="s">
        <v>226</v>
      </c>
      <c r="J4586" t="s">
        <v>211</v>
      </c>
      <c r="K4586" t="s">
        <v>10692</v>
      </c>
      <c r="L4586" t="s">
        <v>213</v>
      </c>
      <c r="O4586">
        <v>0</v>
      </c>
      <c r="Q4586" s="2"/>
      <c r="S4586">
        <v>0</v>
      </c>
      <c r="T4586" t="s">
        <v>213</v>
      </c>
      <c r="W4586" t="s">
        <v>214</v>
      </c>
      <c r="X4586">
        <v>0</v>
      </c>
    </row>
    <row r="4587" spans="1:24" x14ac:dyDescent="0.25">
      <c r="A4587">
        <v>6041</v>
      </c>
      <c r="B4587" t="s">
        <v>10695</v>
      </c>
      <c r="C4587" t="s">
        <v>14972</v>
      </c>
      <c r="D4587" t="s">
        <v>389</v>
      </c>
      <c r="E4587" t="s">
        <v>14973</v>
      </c>
      <c r="F4587" t="s">
        <v>10696</v>
      </c>
      <c r="G4587" s="2">
        <v>42370</v>
      </c>
      <c r="H4587" s="2">
        <v>44408</v>
      </c>
      <c r="I4587" t="s">
        <v>226</v>
      </c>
      <c r="J4587" t="s">
        <v>211</v>
      </c>
      <c r="K4587" t="s">
        <v>2067</v>
      </c>
      <c r="L4587" t="s">
        <v>213</v>
      </c>
      <c r="M4587" t="s">
        <v>14974</v>
      </c>
      <c r="O4587">
        <v>0</v>
      </c>
      <c r="Q4587" s="2"/>
      <c r="S4587">
        <v>0</v>
      </c>
      <c r="T4587" t="s">
        <v>213</v>
      </c>
      <c r="W4587" t="s">
        <v>214</v>
      </c>
      <c r="X4587">
        <v>0</v>
      </c>
    </row>
    <row r="4588" spans="1:24" x14ac:dyDescent="0.25">
      <c r="A4588">
        <v>6042</v>
      </c>
      <c r="B4588" t="s">
        <v>10697</v>
      </c>
      <c r="C4588" t="s">
        <v>10698</v>
      </c>
      <c r="D4588" t="s">
        <v>245</v>
      </c>
      <c r="G4588" s="2">
        <v>42583</v>
      </c>
      <c r="H4588" s="2">
        <v>44408</v>
      </c>
      <c r="I4588" t="s">
        <v>226</v>
      </c>
      <c r="J4588" t="s">
        <v>211</v>
      </c>
      <c r="K4588" t="s">
        <v>10699</v>
      </c>
      <c r="L4588" t="s">
        <v>213</v>
      </c>
      <c r="O4588">
        <v>6041</v>
      </c>
      <c r="Q4588" s="2"/>
      <c r="S4588">
        <v>0</v>
      </c>
      <c r="T4588" t="s">
        <v>213</v>
      </c>
      <c r="W4588" t="s">
        <v>214</v>
      </c>
      <c r="X4588">
        <v>0</v>
      </c>
    </row>
    <row r="4589" spans="1:24" x14ac:dyDescent="0.25">
      <c r="A4589">
        <v>6043</v>
      </c>
      <c r="B4589" t="s">
        <v>10700</v>
      </c>
      <c r="C4589" t="s">
        <v>10701</v>
      </c>
      <c r="D4589" t="s">
        <v>245</v>
      </c>
      <c r="G4589" s="2">
        <v>42583</v>
      </c>
      <c r="H4589" s="2">
        <v>44408</v>
      </c>
      <c r="I4589" t="s">
        <v>226</v>
      </c>
      <c r="J4589" t="s">
        <v>211</v>
      </c>
      <c r="K4589" t="s">
        <v>10702</v>
      </c>
      <c r="L4589" t="s">
        <v>213</v>
      </c>
      <c r="O4589">
        <v>6041</v>
      </c>
      <c r="Q4589" s="2"/>
      <c r="S4589">
        <v>0</v>
      </c>
      <c r="T4589" t="s">
        <v>213</v>
      </c>
      <c r="W4589" t="s">
        <v>214</v>
      </c>
      <c r="X4589">
        <v>0</v>
      </c>
    </row>
    <row r="4590" spans="1:24" x14ac:dyDescent="0.25">
      <c r="A4590">
        <v>5848</v>
      </c>
      <c r="B4590" t="s">
        <v>10703</v>
      </c>
      <c r="C4590" t="s">
        <v>10704</v>
      </c>
      <c r="D4590" t="s">
        <v>256</v>
      </c>
      <c r="G4590" s="2">
        <v>40544</v>
      </c>
      <c r="H4590" s="2">
        <v>40816</v>
      </c>
      <c r="I4590" t="s">
        <v>226</v>
      </c>
      <c r="J4590" t="s">
        <v>211</v>
      </c>
      <c r="K4590" t="s">
        <v>10705</v>
      </c>
      <c r="L4590" t="s">
        <v>213</v>
      </c>
      <c r="O4590">
        <v>0</v>
      </c>
      <c r="Q4590" s="2"/>
      <c r="S4590">
        <v>0</v>
      </c>
      <c r="T4590" t="s">
        <v>213</v>
      </c>
      <c r="W4590" t="s">
        <v>214</v>
      </c>
      <c r="X4590">
        <v>0</v>
      </c>
    </row>
    <row r="4591" spans="1:24" x14ac:dyDescent="0.25">
      <c r="A4591">
        <v>5849</v>
      </c>
      <c r="B4591" t="s">
        <v>10706</v>
      </c>
      <c r="C4591" t="s">
        <v>10707</v>
      </c>
      <c r="D4591" t="s">
        <v>245</v>
      </c>
      <c r="F4591" t="s">
        <v>10546</v>
      </c>
      <c r="G4591" s="2">
        <v>40544</v>
      </c>
      <c r="H4591" s="2"/>
      <c r="I4591" t="s">
        <v>226</v>
      </c>
      <c r="J4591" t="s">
        <v>211</v>
      </c>
      <c r="K4591" t="s">
        <v>10705</v>
      </c>
      <c r="L4591" t="s">
        <v>213</v>
      </c>
      <c r="O4591">
        <v>1868</v>
      </c>
      <c r="Q4591" s="2"/>
      <c r="S4591">
        <v>0</v>
      </c>
      <c r="T4591" t="s">
        <v>213</v>
      </c>
      <c r="W4591" t="s">
        <v>214</v>
      </c>
      <c r="X4591">
        <v>0</v>
      </c>
    </row>
    <row r="4592" spans="1:24" x14ac:dyDescent="0.25">
      <c r="A4592">
        <v>5850</v>
      </c>
      <c r="B4592" t="s">
        <v>10708</v>
      </c>
      <c r="C4592" t="s">
        <v>10709</v>
      </c>
      <c r="D4592" t="s">
        <v>241</v>
      </c>
      <c r="G4592" s="2">
        <v>40544</v>
      </c>
      <c r="H4592" s="2">
        <v>40816</v>
      </c>
      <c r="I4592" t="s">
        <v>226</v>
      </c>
      <c r="J4592" t="s">
        <v>211</v>
      </c>
      <c r="K4592" t="s">
        <v>10705</v>
      </c>
      <c r="L4592" t="s">
        <v>213</v>
      </c>
      <c r="O4592">
        <v>0</v>
      </c>
      <c r="Q4592" s="2"/>
      <c r="S4592">
        <v>0</v>
      </c>
      <c r="T4592" t="s">
        <v>213</v>
      </c>
      <c r="W4592" t="s">
        <v>214</v>
      </c>
      <c r="X4592">
        <v>0</v>
      </c>
    </row>
    <row r="4593" spans="1:24" x14ac:dyDescent="0.25">
      <c r="A4593">
        <v>5819</v>
      </c>
      <c r="B4593" t="s">
        <v>10710</v>
      </c>
      <c r="C4593" t="s">
        <v>10711</v>
      </c>
      <c r="D4593" t="s">
        <v>210</v>
      </c>
      <c r="G4593" s="2">
        <v>42593</v>
      </c>
      <c r="H4593" s="2">
        <v>42736</v>
      </c>
      <c r="J4593" t="s">
        <v>211</v>
      </c>
      <c r="K4593" t="s">
        <v>10712</v>
      </c>
      <c r="L4593" t="s">
        <v>213</v>
      </c>
      <c r="O4593">
        <v>0</v>
      </c>
      <c r="Q4593" s="2"/>
      <c r="S4593">
        <v>0</v>
      </c>
      <c r="T4593" t="s">
        <v>213</v>
      </c>
      <c r="W4593" t="s">
        <v>214</v>
      </c>
      <c r="X4593">
        <v>0</v>
      </c>
    </row>
    <row r="4594" spans="1:24" x14ac:dyDescent="0.25">
      <c r="A4594">
        <v>5820</v>
      </c>
      <c r="B4594" t="s">
        <v>10713</v>
      </c>
      <c r="C4594" t="s">
        <v>10714</v>
      </c>
      <c r="D4594" t="s">
        <v>251</v>
      </c>
      <c r="G4594" s="2">
        <v>42593</v>
      </c>
      <c r="H4594" s="2">
        <v>42736</v>
      </c>
      <c r="I4594" t="s">
        <v>226</v>
      </c>
      <c r="J4594" t="s">
        <v>211</v>
      </c>
      <c r="K4594" t="s">
        <v>10712</v>
      </c>
      <c r="L4594" t="s">
        <v>213</v>
      </c>
      <c r="O4594">
        <v>0</v>
      </c>
      <c r="Q4594" s="2"/>
      <c r="S4594">
        <v>0</v>
      </c>
      <c r="T4594" t="s">
        <v>213</v>
      </c>
      <c r="W4594" t="s">
        <v>214</v>
      </c>
      <c r="X4594">
        <v>0</v>
      </c>
    </row>
    <row r="4595" spans="1:24" x14ac:dyDescent="0.25">
      <c r="A4595">
        <v>5821</v>
      </c>
      <c r="B4595" t="s">
        <v>10715</v>
      </c>
      <c r="C4595" t="s">
        <v>10716</v>
      </c>
      <c r="D4595" t="s">
        <v>248</v>
      </c>
      <c r="G4595" s="2">
        <v>42593</v>
      </c>
      <c r="H4595" s="2">
        <v>42736</v>
      </c>
      <c r="I4595" t="s">
        <v>226</v>
      </c>
      <c r="J4595" t="s">
        <v>211</v>
      </c>
      <c r="K4595" t="s">
        <v>10712</v>
      </c>
      <c r="L4595" t="s">
        <v>213</v>
      </c>
      <c r="O4595">
        <v>0</v>
      </c>
      <c r="Q4595" s="2"/>
      <c r="S4595">
        <v>0</v>
      </c>
      <c r="T4595" t="s">
        <v>213</v>
      </c>
      <c r="W4595" t="s">
        <v>214</v>
      </c>
      <c r="X4595">
        <v>0</v>
      </c>
    </row>
    <row r="4596" spans="1:24" x14ac:dyDescent="0.25">
      <c r="A4596">
        <v>5822</v>
      </c>
      <c r="B4596" t="s">
        <v>10717</v>
      </c>
      <c r="C4596" t="s">
        <v>10718</v>
      </c>
      <c r="D4596" t="s">
        <v>256</v>
      </c>
      <c r="G4596" s="2">
        <v>42593</v>
      </c>
      <c r="H4596" s="2">
        <v>42736</v>
      </c>
      <c r="I4596" t="s">
        <v>226</v>
      </c>
      <c r="J4596" t="s">
        <v>211</v>
      </c>
      <c r="K4596" t="s">
        <v>10712</v>
      </c>
      <c r="L4596" t="s">
        <v>213</v>
      </c>
      <c r="O4596">
        <v>0</v>
      </c>
      <c r="Q4596" s="2"/>
      <c r="S4596">
        <v>0</v>
      </c>
      <c r="T4596" t="s">
        <v>213</v>
      </c>
      <c r="W4596" t="s">
        <v>214</v>
      </c>
      <c r="X4596">
        <v>0</v>
      </c>
    </row>
    <row r="4597" spans="1:24" x14ac:dyDescent="0.25">
      <c r="A4597">
        <v>5823</v>
      </c>
      <c r="B4597" t="s">
        <v>10719</v>
      </c>
      <c r="C4597" t="s">
        <v>10720</v>
      </c>
      <c r="D4597" t="s">
        <v>241</v>
      </c>
      <c r="G4597" s="2">
        <v>42593</v>
      </c>
      <c r="H4597" s="2">
        <v>42736</v>
      </c>
      <c r="I4597" t="s">
        <v>226</v>
      </c>
      <c r="J4597" t="s">
        <v>211</v>
      </c>
      <c r="K4597" t="s">
        <v>10712</v>
      </c>
      <c r="L4597" t="s">
        <v>213</v>
      </c>
      <c r="O4597">
        <v>0</v>
      </c>
      <c r="Q4597" s="2"/>
      <c r="S4597">
        <v>0</v>
      </c>
      <c r="T4597" t="s">
        <v>213</v>
      </c>
      <c r="W4597" t="s">
        <v>214</v>
      </c>
      <c r="X4597">
        <v>0</v>
      </c>
    </row>
    <row r="4598" spans="1:24" x14ac:dyDescent="0.25">
      <c r="A4598">
        <v>5824</v>
      </c>
      <c r="B4598" t="s">
        <v>10721</v>
      </c>
      <c r="C4598" t="s">
        <v>10722</v>
      </c>
      <c r="D4598" t="s">
        <v>245</v>
      </c>
      <c r="G4598" s="2">
        <v>42593</v>
      </c>
      <c r="H4598" s="2">
        <v>42736</v>
      </c>
      <c r="I4598" t="s">
        <v>226</v>
      </c>
      <c r="J4598" t="s">
        <v>211</v>
      </c>
      <c r="K4598" t="s">
        <v>10712</v>
      </c>
      <c r="L4598" t="s">
        <v>213</v>
      </c>
      <c r="O4598">
        <v>36</v>
      </c>
      <c r="Q4598" s="2"/>
      <c r="S4598">
        <v>0</v>
      </c>
      <c r="T4598" t="s">
        <v>213</v>
      </c>
      <c r="W4598" t="s">
        <v>214</v>
      </c>
      <c r="X4598">
        <v>0</v>
      </c>
    </row>
    <row r="4599" spans="1:24" x14ac:dyDescent="0.25">
      <c r="A4599">
        <v>5825</v>
      </c>
      <c r="B4599" t="s">
        <v>10723</v>
      </c>
      <c r="C4599" t="s">
        <v>10724</v>
      </c>
      <c r="D4599" t="s">
        <v>210</v>
      </c>
      <c r="G4599" s="2">
        <v>42593</v>
      </c>
      <c r="H4599" s="2">
        <v>44012</v>
      </c>
      <c r="J4599" t="s">
        <v>211</v>
      </c>
      <c r="K4599" t="s">
        <v>10725</v>
      </c>
      <c r="L4599" t="s">
        <v>213</v>
      </c>
      <c r="O4599">
        <v>0</v>
      </c>
      <c r="Q4599" s="2"/>
      <c r="S4599">
        <v>0</v>
      </c>
      <c r="T4599" t="s">
        <v>213</v>
      </c>
      <c r="W4599" t="s">
        <v>214</v>
      </c>
      <c r="X4599">
        <v>0</v>
      </c>
    </row>
    <row r="4600" spans="1:24" x14ac:dyDescent="0.25">
      <c r="A4600">
        <v>5826</v>
      </c>
      <c r="B4600" t="s">
        <v>10726</v>
      </c>
      <c r="C4600" t="s">
        <v>10727</v>
      </c>
      <c r="D4600" t="s">
        <v>251</v>
      </c>
      <c r="G4600" s="2">
        <v>42593</v>
      </c>
      <c r="H4600" s="2">
        <v>44012</v>
      </c>
      <c r="I4600" t="s">
        <v>226</v>
      </c>
      <c r="J4600" t="s">
        <v>211</v>
      </c>
      <c r="K4600" t="s">
        <v>10725</v>
      </c>
      <c r="L4600" t="s">
        <v>213</v>
      </c>
      <c r="O4600">
        <v>0</v>
      </c>
      <c r="Q4600" s="2"/>
      <c r="S4600">
        <v>0</v>
      </c>
      <c r="T4600" t="s">
        <v>213</v>
      </c>
      <c r="W4600" t="s">
        <v>214</v>
      </c>
      <c r="X4600">
        <v>0</v>
      </c>
    </row>
    <row r="4601" spans="1:24" x14ac:dyDescent="0.25">
      <c r="A4601">
        <v>5827</v>
      </c>
      <c r="B4601" t="s">
        <v>10728</v>
      </c>
      <c r="C4601" t="s">
        <v>10729</v>
      </c>
      <c r="D4601" t="s">
        <v>248</v>
      </c>
      <c r="G4601" s="2">
        <v>42593</v>
      </c>
      <c r="H4601" s="2">
        <v>44012</v>
      </c>
      <c r="I4601" t="s">
        <v>226</v>
      </c>
      <c r="J4601" t="s">
        <v>211</v>
      </c>
      <c r="K4601" t="s">
        <v>10725</v>
      </c>
      <c r="L4601" t="s">
        <v>213</v>
      </c>
      <c r="O4601">
        <v>0</v>
      </c>
      <c r="Q4601" s="2"/>
      <c r="S4601">
        <v>0</v>
      </c>
      <c r="T4601" t="s">
        <v>213</v>
      </c>
      <c r="W4601" t="s">
        <v>214</v>
      </c>
      <c r="X4601">
        <v>0</v>
      </c>
    </row>
    <row r="4602" spans="1:24" x14ac:dyDescent="0.25">
      <c r="A4602">
        <v>5828</v>
      </c>
      <c r="B4602" t="s">
        <v>10730</v>
      </c>
      <c r="C4602" t="s">
        <v>10731</v>
      </c>
      <c r="D4602" t="s">
        <v>256</v>
      </c>
      <c r="G4602" s="2">
        <v>42593</v>
      </c>
      <c r="H4602" s="2">
        <v>44012</v>
      </c>
      <c r="I4602" t="s">
        <v>226</v>
      </c>
      <c r="J4602" t="s">
        <v>211</v>
      </c>
      <c r="K4602" t="s">
        <v>10725</v>
      </c>
      <c r="L4602" t="s">
        <v>213</v>
      </c>
      <c r="O4602">
        <v>0</v>
      </c>
      <c r="Q4602" s="2"/>
      <c r="S4602">
        <v>0</v>
      </c>
      <c r="T4602" t="s">
        <v>213</v>
      </c>
      <c r="W4602" t="s">
        <v>214</v>
      </c>
      <c r="X4602">
        <v>0</v>
      </c>
    </row>
    <row r="4603" spans="1:24" x14ac:dyDescent="0.25">
      <c r="A4603">
        <v>5829</v>
      </c>
      <c r="B4603" t="s">
        <v>10732</v>
      </c>
      <c r="C4603" t="s">
        <v>10733</v>
      </c>
      <c r="D4603" t="s">
        <v>241</v>
      </c>
      <c r="G4603" s="2">
        <v>42593</v>
      </c>
      <c r="H4603" s="2">
        <v>44012</v>
      </c>
      <c r="I4603" t="s">
        <v>226</v>
      </c>
      <c r="J4603" t="s">
        <v>211</v>
      </c>
      <c r="K4603" t="s">
        <v>10725</v>
      </c>
      <c r="L4603" t="s">
        <v>213</v>
      </c>
      <c r="O4603">
        <v>0</v>
      </c>
      <c r="Q4603" s="2"/>
      <c r="S4603">
        <v>0</v>
      </c>
      <c r="T4603" t="s">
        <v>213</v>
      </c>
      <c r="W4603" t="s">
        <v>214</v>
      </c>
      <c r="X4603">
        <v>0</v>
      </c>
    </row>
    <row r="4604" spans="1:24" x14ac:dyDescent="0.25">
      <c r="A4604">
        <v>5830</v>
      </c>
      <c r="B4604" t="s">
        <v>10734</v>
      </c>
      <c r="C4604" t="s">
        <v>10735</v>
      </c>
      <c r="D4604" t="s">
        <v>245</v>
      </c>
      <c r="G4604" s="2">
        <v>42593</v>
      </c>
      <c r="H4604" s="2">
        <v>44012</v>
      </c>
      <c r="I4604" t="s">
        <v>226</v>
      </c>
      <c r="J4604" t="s">
        <v>211</v>
      </c>
      <c r="K4604" t="s">
        <v>10725</v>
      </c>
      <c r="L4604" t="s">
        <v>213</v>
      </c>
      <c r="O4604">
        <v>6149</v>
      </c>
      <c r="Q4604" s="2"/>
      <c r="S4604">
        <v>0</v>
      </c>
      <c r="T4604" t="s">
        <v>213</v>
      </c>
      <c r="W4604" t="s">
        <v>214</v>
      </c>
      <c r="X4604">
        <v>0</v>
      </c>
    </row>
    <row r="4605" spans="1:24" x14ac:dyDescent="0.25">
      <c r="A4605">
        <v>5831</v>
      </c>
      <c r="B4605" t="s">
        <v>10736</v>
      </c>
      <c r="C4605" t="s">
        <v>10737</v>
      </c>
      <c r="D4605" t="s">
        <v>210</v>
      </c>
      <c r="G4605" s="2">
        <v>42593</v>
      </c>
      <c r="H4605" s="2">
        <v>43100</v>
      </c>
      <c r="J4605" t="s">
        <v>211</v>
      </c>
      <c r="K4605" t="s">
        <v>10738</v>
      </c>
      <c r="L4605" t="s">
        <v>213</v>
      </c>
      <c r="O4605">
        <v>0</v>
      </c>
      <c r="Q4605" s="2"/>
      <c r="S4605">
        <v>0</v>
      </c>
      <c r="T4605" t="s">
        <v>213</v>
      </c>
      <c r="W4605" t="s">
        <v>214</v>
      </c>
      <c r="X4605">
        <v>0</v>
      </c>
    </row>
    <row r="4606" spans="1:24" x14ac:dyDescent="0.25">
      <c r="A4606">
        <v>5832</v>
      </c>
      <c r="B4606" t="s">
        <v>10739</v>
      </c>
      <c r="C4606" t="s">
        <v>10740</v>
      </c>
      <c r="D4606" t="s">
        <v>251</v>
      </c>
      <c r="G4606" s="2">
        <v>42593</v>
      </c>
      <c r="H4606" s="2">
        <v>43100</v>
      </c>
      <c r="I4606" t="s">
        <v>226</v>
      </c>
      <c r="J4606" t="s">
        <v>211</v>
      </c>
      <c r="K4606" t="s">
        <v>10738</v>
      </c>
      <c r="L4606" t="s">
        <v>213</v>
      </c>
      <c r="O4606">
        <v>0</v>
      </c>
      <c r="Q4606" s="2"/>
      <c r="S4606">
        <v>0</v>
      </c>
      <c r="T4606" t="s">
        <v>213</v>
      </c>
      <c r="W4606" t="s">
        <v>214</v>
      </c>
      <c r="X4606">
        <v>0</v>
      </c>
    </row>
    <row r="4607" spans="1:24" x14ac:dyDescent="0.25">
      <c r="A4607">
        <v>5833</v>
      </c>
      <c r="B4607" t="s">
        <v>10741</v>
      </c>
      <c r="C4607" t="s">
        <v>10742</v>
      </c>
      <c r="D4607" t="s">
        <v>248</v>
      </c>
      <c r="G4607" s="2">
        <v>42593</v>
      </c>
      <c r="H4607" s="2">
        <v>43100</v>
      </c>
      <c r="I4607" t="s">
        <v>226</v>
      </c>
      <c r="J4607" t="s">
        <v>211</v>
      </c>
      <c r="K4607" t="s">
        <v>10738</v>
      </c>
      <c r="L4607" t="s">
        <v>213</v>
      </c>
      <c r="O4607">
        <v>0</v>
      </c>
      <c r="Q4607" s="2"/>
      <c r="S4607">
        <v>0</v>
      </c>
      <c r="T4607" t="s">
        <v>213</v>
      </c>
      <c r="W4607" t="s">
        <v>214</v>
      </c>
      <c r="X4607">
        <v>0</v>
      </c>
    </row>
    <row r="4608" spans="1:24" x14ac:dyDescent="0.25">
      <c r="A4608">
        <v>5834</v>
      </c>
      <c r="B4608" t="s">
        <v>10743</v>
      </c>
      <c r="C4608" t="s">
        <v>10744</v>
      </c>
      <c r="D4608" t="s">
        <v>256</v>
      </c>
      <c r="G4608" s="2">
        <v>42593</v>
      </c>
      <c r="H4608" s="2">
        <v>43100</v>
      </c>
      <c r="I4608" t="s">
        <v>226</v>
      </c>
      <c r="J4608" t="s">
        <v>211</v>
      </c>
      <c r="K4608" t="s">
        <v>10738</v>
      </c>
      <c r="L4608" t="s">
        <v>213</v>
      </c>
      <c r="O4608">
        <v>0</v>
      </c>
      <c r="Q4608" s="2"/>
      <c r="S4608">
        <v>0</v>
      </c>
      <c r="T4608" t="s">
        <v>213</v>
      </c>
      <c r="W4608" t="s">
        <v>214</v>
      </c>
      <c r="X4608">
        <v>0</v>
      </c>
    </row>
    <row r="4609" spans="1:24" x14ac:dyDescent="0.25">
      <c r="A4609">
        <v>5835</v>
      </c>
      <c r="B4609" t="s">
        <v>10745</v>
      </c>
      <c r="C4609" t="s">
        <v>10746</v>
      </c>
      <c r="D4609" t="s">
        <v>241</v>
      </c>
      <c r="G4609" s="2">
        <v>42593</v>
      </c>
      <c r="H4609" s="2">
        <v>43100</v>
      </c>
      <c r="I4609" t="s">
        <v>226</v>
      </c>
      <c r="J4609" t="s">
        <v>211</v>
      </c>
      <c r="K4609" t="s">
        <v>10738</v>
      </c>
      <c r="L4609" t="s">
        <v>213</v>
      </c>
      <c r="O4609">
        <v>0</v>
      </c>
      <c r="Q4609" s="2"/>
      <c r="S4609">
        <v>0</v>
      </c>
      <c r="T4609" t="s">
        <v>213</v>
      </c>
      <c r="W4609" t="s">
        <v>214</v>
      </c>
      <c r="X4609">
        <v>0</v>
      </c>
    </row>
    <row r="4610" spans="1:24" x14ac:dyDescent="0.25">
      <c r="A4610">
        <v>5836</v>
      </c>
      <c r="B4610" t="s">
        <v>10747</v>
      </c>
      <c r="C4610" t="s">
        <v>10748</v>
      </c>
      <c r="D4610" t="s">
        <v>245</v>
      </c>
      <c r="G4610" s="2">
        <v>42593</v>
      </c>
      <c r="H4610" s="2">
        <v>43100</v>
      </c>
      <c r="I4610" t="s">
        <v>226</v>
      </c>
      <c r="J4610" t="s">
        <v>211</v>
      </c>
      <c r="K4610" t="s">
        <v>10738</v>
      </c>
      <c r="L4610" t="s">
        <v>213</v>
      </c>
      <c r="O4610">
        <v>6149</v>
      </c>
      <c r="Q4610" s="2"/>
      <c r="S4610">
        <v>0</v>
      </c>
      <c r="T4610" t="s">
        <v>213</v>
      </c>
      <c r="W4610" t="s">
        <v>214</v>
      </c>
      <c r="X4610">
        <v>0</v>
      </c>
    </row>
    <row r="4611" spans="1:24" x14ac:dyDescent="0.25">
      <c r="A4611">
        <v>6044</v>
      </c>
      <c r="B4611" t="s">
        <v>10749</v>
      </c>
      <c r="C4611" t="s">
        <v>10750</v>
      </c>
      <c r="D4611" t="s">
        <v>914</v>
      </c>
      <c r="E4611" t="s">
        <v>10751</v>
      </c>
      <c r="G4611" s="2">
        <v>36861</v>
      </c>
      <c r="H4611" s="2">
        <v>44043</v>
      </c>
      <c r="J4611" t="s">
        <v>211</v>
      </c>
      <c r="K4611" t="s">
        <v>345</v>
      </c>
      <c r="L4611" t="s">
        <v>213</v>
      </c>
      <c r="M4611" t="s">
        <v>10752</v>
      </c>
      <c r="O4611">
        <v>30</v>
      </c>
      <c r="Q4611" s="2"/>
      <c r="S4611">
        <v>0</v>
      </c>
      <c r="T4611" t="s">
        <v>213</v>
      </c>
      <c r="W4611" t="s">
        <v>214</v>
      </c>
      <c r="X4611">
        <v>0</v>
      </c>
    </row>
    <row r="4612" spans="1:24" x14ac:dyDescent="0.25">
      <c r="A4612">
        <v>5851</v>
      </c>
      <c r="B4612" t="s">
        <v>10753</v>
      </c>
      <c r="C4612" t="s">
        <v>10754</v>
      </c>
      <c r="D4612" t="s">
        <v>251</v>
      </c>
      <c r="G4612" s="2">
        <v>40544</v>
      </c>
      <c r="H4612" s="2">
        <v>40816</v>
      </c>
      <c r="I4612" t="s">
        <v>226</v>
      </c>
      <c r="J4612" t="s">
        <v>211</v>
      </c>
      <c r="K4612" t="s">
        <v>10705</v>
      </c>
      <c r="L4612" t="s">
        <v>213</v>
      </c>
      <c r="O4612">
        <v>0</v>
      </c>
      <c r="Q4612" s="2"/>
      <c r="S4612">
        <v>0</v>
      </c>
      <c r="T4612" t="s">
        <v>213</v>
      </c>
      <c r="W4612" t="s">
        <v>214</v>
      </c>
      <c r="X4612">
        <v>0</v>
      </c>
    </row>
    <row r="4613" spans="1:24" x14ac:dyDescent="0.25">
      <c r="A4613">
        <v>6056</v>
      </c>
      <c r="B4613" t="s">
        <v>10755</v>
      </c>
      <c r="C4613" t="s">
        <v>10756</v>
      </c>
      <c r="D4613" t="s">
        <v>389</v>
      </c>
      <c r="G4613" s="2">
        <v>43294</v>
      </c>
      <c r="H4613" s="2">
        <v>44774</v>
      </c>
      <c r="J4613" t="s">
        <v>10343</v>
      </c>
      <c r="K4613" t="s">
        <v>10344</v>
      </c>
      <c r="L4613" t="s">
        <v>213</v>
      </c>
      <c r="M4613" t="s">
        <v>10757</v>
      </c>
      <c r="O4613">
        <v>0</v>
      </c>
      <c r="Q4613" s="2">
        <v>42614</v>
      </c>
      <c r="R4613" t="s">
        <v>10758</v>
      </c>
      <c r="S4613">
        <v>0</v>
      </c>
      <c r="T4613" t="s">
        <v>213</v>
      </c>
      <c r="U4613" t="s">
        <v>10347</v>
      </c>
      <c r="V4613" t="s">
        <v>10759</v>
      </c>
      <c r="W4613" t="s">
        <v>214</v>
      </c>
      <c r="X4613">
        <v>0</v>
      </c>
    </row>
    <row r="4614" spans="1:24" x14ac:dyDescent="0.25">
      <c r="A4614">
        <v>6057</v>
      </c>
      <c r="B4614" t="s">
        <v>10760</v>
      </c>
      <c r="C4614" t="s">
        <v>10761</v>
      </c>
      <c r="D4614" t="s">
        <v>389</v>
      </c>
      <c r="G4614" s="2">
        <v>42614</v>
      </c>
      <c r="H4614" s="2">
        <v>43598</v>
      </c>
      <c r="J4614" t="s">
        <v>10343</v>
      </c>
      <c r="K4614" t="s">
        <v>10344</v>
      </c>
      <c r="L4614" t="s">
        <v>213</v>
      </c>
      <c r="M4614" t="s">
        <v>10762</v>
      </c>
      <c r="O4614">
        <v>0</v>
      </c>
      <c r="Q4614" s="2"/>
      <c r="R4614" t="s">
        <v>10763</v>
      </c>
      <c r="S4614">
        <v>0</v>
      </c>
      <c r="T4614" t="s">
        <v>213</v>
      </c>
      <c r="U4614" t="s">
        <v>10347</v>
      </c>
      <c r="V4614" t="s">
        <v>10764</v>
      </c>
      <c r="W4614" t="s">
        <v>214</v>
      </c>
      <c r="X4614">
        <v>0</v>
      </c>
    </row>
    <row r="4615" spans="1:24" x14ac:dyDescent="0.25">
      <c r="A4615">
        <v>6058</v>
      </c>
      <c r="B4615" t="s">
        <v>10765</v>
      </c>
      <c r="C4615" t="s">
        <v>10766</v>
      </c>
      <c r="D4615" t="s">
        <v>343</v>
      </c>
      <c r="F4615" t="s">
        <v>10767</v>
      </c>
      <c r="G4615" s="2">
        <v>40724</v>
      </c>
      <c r="H4615" s="2">
        <v>46022</v>
      </c>
      <c r="J4615" t="s">
        <v>211</v>
      </c>
      <c r="K4615" t="s">
        <v>368</v>
      </c>
      <c r="L4615" t="s">
        <v>213</v>
      </c>
      <c r="M4615" t="s">
        <v>10768</v>
      </c>
      <c r="O4615">
        <v>0</v>
      </c>
      <c r="P4615" t="s">
        <v>1404</v>
      </c>
      <c r="Q4615" s="2"/>
      <c r="S4615">
        <v>0</v>
      </c>
      <c r="T4615" t="s">
        <v>213</v>
      </c>
      <c r="W4615" t="s">
        <v>214</v>
      </c>
      <c r="X4615">
        <v>0</v>
      </c>
    </row>
    <row r="4616" spans="1:24" x14ac:dyDescent="0.25">
      <c r="A4616">
        <v>6077</v>
      </c>
      <c r="B4616" t="s">
        <v>10769</v>
      </c>
      <c r="C4616" t="s">
        <v>10770</v>
      </c>
      <c r="D4616" t="s">
        <v>9542</v>
      </c>
      <c r="F4616" t="s">
        <v>10771</v>
      </c>
      <c r="G4616" s="2">
        <v>39814</v>
      </c>
      <c r="H4616" s="2"/>
      <c r="J4616" t="s">
        <v>211</v>
      </c>
      <c r="K4616" t="s">
        <v>624</v>
      </c>
      <c r="L4616" t="s">
        <v>213</v>
      </c>
      <c r="O4616">
        <v>0</v>
      </c>
      <c r="Q4616" s="2"/>
      <c r="S4616">
        <v>0</v>
      </c>
      <c r="T4616" t="s">
        <v>213</v>
      </c>
      <c r="W4616" t="s">
        <v>214</v>
      </c>
      <c r="X4616">
        <v>0</v>
      </c>
    </row>
    <row r="4617" spans="1:24" x14ac:dyDescent="0.25">
      <c r="A4617">
        <v>6078</v>
      </c>
      <c r="B4617" t="s">
        <v>10772</v>
      </c>
      <c r="C4617" t="s">
        <v>10773</v>
      </c>
      <c r="D4617" t="s">
        <v>241</v>
      </c>
      <c r="G4617" s="2">
        <v>38243</v>
      </c>
      <c r="H4617" s="2"/>
      <c r="I4617" t="s">
        <v>226</v>
      </c>
      <c r="J4617" t="s">
        <v>211</v>
      </c>
      <c r="K4617" t="s">
        <v>10774</v>
      </c>
      <c r="L4617" t="s">
        <v>213</v>
      </c>
      <c r="O4617">
        <v>0</v>
      </c>
      <c r="Q4617" s="2"/>
      <c r="S4617">
        <v>0</v>
      </c>
      <c r="T4617" t="s">
        <v>213</v>
      </c>
      <c r="W4617" t="s">
        <v>214</v>
      </c>
      <c r="X4617">
        <v>0</v>
      </c>
    </row>
    <row r="4618" spans="1:24" x14ac:dyDescent="0.25">
      <c r="A4618">
        <v>6079</v>
      </c>
      <c r="B4618" t="s">
        <v>10775</v>
      </c>
      <c r="C4618" t="s">
        <v>10776</v>
      </c>
      <c r="D4618" t="s">
        <v>245</v>
      </c>
      <c r="G4618" s="2">
        <v>38243</v>
      </c>
      <c r="H4618" s="2"/>
      <c r="I4618" t="s">
        <v>226</v>
      </c>
      <c r="J4618" t="s">
        <v>211</v>
      </c>
      <c r="K4618" t="s">
        <v>10774</v>
      </c>
      <c r="L4618" t="s">
        <v>213</v>
      </c>
      <c r="O4618">
        <v>6</v>
      </c>
      <c r="Q4618" s="2"/>
      <c r="S4618">
        <v>0</v>
      </c>
      <c r="T4618" t="s">
        <v>213</v>
      </c>
      <c r="W4618" t="s">
        <v>214</v>
      </c>
      <c r="X4618">
        <v>0</v>
      </c>
    </row>
    <row r="4619" spans="1:24" x14ac:dyDescent="0.25">
      <c r="A4619">
        <v>6080</v>
      </c>
      <c r="B4619" t="s">
        <v>10777</v>
      </c>
      <c r="C4619" t="s">
        <v>10778</v>
      </c>
      <c r="D4619" t="s">
        <v>251</v>
      </c>
      <c r="G4619" s="2">
        <v>42795</v>
      </c>
      <c r="H4619" s="2"/>
      <c r="I4619" t="s">
        <v>226</v>
      </c>
      <c r="J4619" t="s">
        <v>211</v>
      </c>
      <c r="K4619" t="s">
        <v>10779</v>
      </c>
      <c r="L4619" t="s">
        <v>213</v>
      </c>
      <c r="O4619">
        <v>0</v>
      </c>
      <c r="Q4619" s="2"/>
      <c r="S4619">
        <v>0</v>
      </c>
      <c r="T4619" t="s">
        <v>213</v>
      </c>
      <c r="W4619" t="s">
        <v>214</v>
      </c>
      <c r="X4619">
        <v>0</v>
      </c>
    </row>
    <row r="4620" spans="1:24" x14ac:dyDescent="0.25">
      <c r="A4620">
        <v>6081</v>
      </c>
      <c r="B4620" t="s">
        <v>10780</v>
      </c>
      <c r="C4620" t="s">
        <v>10781</v>
      </c>
      <c r="D4620" t="s">
        <v>256</v>
      </c>
      <c r="G4620" s="2">
        <v>42795</v>
      </c>
      <c r="H4620" s="2"/>
      <c r="I4620" t="s">
        <v>226</v>
      </c>
      <c r="J4620" t="s">
        <v>211</v>
      </c>
      <c r="K4620" t="s">
        <v>10779</v>
      </c>
      <c r="L4620" t="s">
        <v>213</v>
      </c>
      <c r="O4620">
        <v>0</v>
      </c>
      <c r="Q4620" s="2"/>
      <c r="S4620">
        <v>0</v>
      </c>
      <c r="T4620" t="s">
        <v>213</v>
      </c>
      <c r="W4620" t="s">
        <v>214</v>
      </c>
      <c r="X4620">
        <v>0</v>
      </c>
    </row>
    <row r="4621" spans="1:24" x14ac:dyDescent="0.25">
      <c r="A4621">
        <v>6082</v>
      </c>
      <c r="B4621" t="s">
        <v>10782</v>
      </c>
      <c r="C4621" t="s">
        <v>10783</v>
      </c>
      <c r="D4621" t="s">
        <v>245</v>
      </c>
      <c r="G4621" s="2">
        <v>42795</v>
      </c>
      <c r="H4621" s="2"/>
      <c r="I4621" t="s">
        <v>226</v>
      </c>
      <c r="J4621" t="s">
        <v>211</v>
      </c>
      <c r="K4621" t="s">
        <v>10779</v>
      </c>
      <c r="L4621" t="s">
        <v>213</v>
      </c>
      <c r="O4621">
        <v>274</v>
      </c>
      <c r="Q4621" s="2"/>
      <c r="S4621">
        <v>0</v>
      </c>
      <c r="T4621" t="s">
        <v>213</v>
      </c>
      <c r="W4621" t="s">
        <v>214</v>
      </c>
      <c r="X4621">
        <v>0</v>
      </c>
    </row>
    <row r="4622" spans="1:24" x14ac:dyDescent="0.25">
      <c r="A4622">
        <v>6083</v>
      </c>
      <c r="B4622" t="s">
        <v>10784</v>
      </c>
      <c r="C4622" t="s">
        <v>10785</v>
      </c>
      <c r="D4622" t="s">
        <v>241</v>
      </c>
      <c r="G4622" s="2">
        <v>42795</v>
      </c>
      <c r="H4622" s="2"/>
      <c r="I4622" t="s">
        <v>226</v>
      </c>
      <c r="J4622" t="s">
        <v>211</v>
      </c>
      <c r="K4622" t="s">
        <v>10779</v>
      </c>
      <c r="L4622" t="s">
        <v>213</v>
      </c>
      <c r="O4622">
        <v>0</v>
      </c>
      <c r="Q4622" s="2"/>
      <c r="S4622">
        <v>0</v>
      </c>
      <c r="T4622" t="s">
        <v>213</v>
      </c>
      <c r="W4622" t="s">
        <v>214</v>
      </c>
      <c r="X4622">
        <v>0</v>
      </c>
    </row>
    <row r="4623" spans="1:24" x14ac:dyDescent="0.25">
      <c r="A4623">
        <v>6102</v>
      </c>
      <c r="B4623" t="s">
        <v>10786</v>
      </c>
      <c r="C4623" t="s">
        <v>10787</v>
      </c>
      <c r="D4623" t="s">
        <v>232</v>
      </c>
      <c r="G4623" s="2">
        <v>42746</v>
      </c>
      <c r="H4623" s="2">
        <v>44104</v>
      </c>
      <c r="I4623" t="s">
        <v>226</v>
      </c>
      <c r="J4623" t="s">
        <v>211</v>
      </c>
      <c r="K4623" t="s">
        <v>10182</v>
      </c>
      <c r="L4623" t="s">
        <v>213</v>
      </c>
      <c r="O4623">
        <v>0</v>
      </c>
      <c r="Q4623" s="2"/>
      <c r="S4623">
        <v>0</v>
      </c>
      <c r="T4623" t="s">
        <v>213</v>
      </c>
      <c r="W4623" t="s">
        <v>214</v>
      </c>
      <c r="X4623">
        <v>0</v>
      </c>
    </row>
    <row r="4624" spans="1:24" x14ac:dyDescent="0.25">
      <c r="A4624">
        <v>5734</v>
      </c>
      <c r="B4624" t="s">
        <v>10788</v>
      </c>
      <c r="C4624" t="s">
        <v>10789</v>
      </c>
      <c r="D4624" t="s">
        <v>245</v>
      </c>
      <c r="G4624" s="2">
        <v>42461</v>
      </c>
      <c r="H4624" s="2">
        <v>44500</v>
      </c>
      <c r="I4624" t="s">
        <v>226</v>
      </c>
      <c r="J4624" t="s">
        <v>211</v>
      </c>
      <c r="K4624" t="s">
        <v>10790</v>
      </c>
      <c r="L4624" t="s">
        <v>213</v>
      </c>
      <c r="O4624">
        <v>1868</v>
      </c>
      <c r="Q4624" s="2"/>
      <c r="S4624">
        <v>0</v>
      </c>
      <c r="T4624" t="s">
        <v>213</v>
      </c>
      <c r="W4624" t="s">
        <v>214</v>
      </c>
      <c r="X4624">
        <v>0</v>
      </c>
    </row>
    <row r="4625" spans="1:24" x14ac:dyDescent="0.25">
      <c r="A4625">
        <v>5735</v>
      </c>
      <c r="B4625" t="s">
        <v>10791</v>
      </c>
      <c r="C4625" t="s">
        <v>10792</v>
      </c>
      <c r="D4625" t="s">
        <v>241</v>
      </c>
      <c r="G4625" s="2">
        <v>42461</v>
      </c>
      <c r="H4625" s="2">
        <v>44500</v>
      </c>
      <c r="I4625" t="s">
        <v>226</v>
      </c>
      <c r="J4625" t="s">
        <v>211</v>
      </c>
      <c r="K4625" t="s">
        <v>10790</v>
      </c>
      <c r="L4625" t="s">
        <v>213</v>
      </c>
      <c r="O4625">
        <v>0</v>
      </c>
      <c r="Q4625" s="2"/>
      <c r="S4625">
        <v>0</v>
      </c>
      <c r="T4625" t="s">
        <v>213</v>
      </c>
      <c r="W4625" t="s">
        <v>214</v>
      </c>
      <c r="X4625">
        <v>0</v>
      </c>
    </row>
    <row r="4626" spans="1:24" x14ac:dyDescent="0.25">
      <c r="A4626">
        <v>5776</v>
      </c>
      <c r="B4626" t="s">
        <v>10793</v>
      </c>
      <c r="C4626" t="s">
        <v>10794</v>
      </c>
      <c r="D4626" t="s">
        <v>6406</v>
      </c>
      <c r="F4626" t="s">
        <v>10795</v>
      </c>
      <c r="G4626" s="2">
        <v>41061</v>
      </c>
      <c r="H4626" s="2"/>
      <c r="J4626" t="s">
        <v>211</v>
      </c>
      <c r="K4626" t="s">
        <v>968</v>
      </c>
      <c r="L4626" t="s">
        <v>213</v>
      </c>
      <c r="O4626">
        <v>2628</v>
      </c>
      <c r="Q4626" s="2"/>
      <c r="S4626">
        <v>4560</v>
      </c>
      <c r="T4626" t="s">
        <v>213</v>
      </c>
      <c r="W4626" t="s">
        <v>8383</v>
      </c>
      <c r="X4626">
        <v>0</v>
      </c>
    </row>
    <row r="4627" spans="1:24" x14ac:dyDescent="0.25">
      <c r="A4627">
        <v>5777</v>
      </c>
      <c r="B4627" t="s">
        <v>10796</v>
      </c>
      <c r="C4627" t="s">
        <v>10797</v>
      </c>
      <c r="D4627" t="s">
        <v>6406</v>
      </c>
      <c r="F4627" t="s">
        <v>10795</v>
      </c>
      <c r="G4627" s="2">
        <v>35499</v>
      </c>
      <c r="H4627" s="2"/>
      <c r="J4627" t="s">
        <v>211</v>
      </c>
      <c r="K4627" t="s">
        <v>968</v>
      </c>
      <c r="L4627" t="s">
        <v>213</v>
      </c>
      <c r="O4627">
        <v>3386</v>
      </c>
      <c r="Q4627" s="2"/>
      <c r="S4627">
        <v>4560</v>
      </c>
      <c r="T4627" t="s">
        <v>213</v>
      </c>
      <c r="W4627" t="s">
        <v>8383</v>
      </c>
      <c r="X4627">
        <v>0</v>
      </c>
    </row>
    <row r="4628" spans="1:24" x14ac:dyDescent="0.25">
      <c r="A4628">
        <v>5800</v>
      </c>
      <c r="B4628" t="s">
        <v>10798</v>
      </c>
      <c r="C4628" t="s">
        <v>10799</v>
      </c>
      <c r="D4628" t="s">
        <v>343</v>
      </c>
      <c r="G4628" s="2">
        <v>42004</v>
      </c>
      <c r="H4628" s="2">
        <v>44681</v>
      </c>
      <c r="J4628" t="s">
        <v>211</v>
      </c>
      <c r="K4628" t="s">
        <v>391</v>
      </c>
      <c r="L4628" t="s">
        <v>213</v>
      </c>
      <c r="M4628" t="s">
        <v>10800</v>
      </c>
      <c r="O4628">
        <v>0</v>
      </c>
      <c r="Q4628" s="2"/>
      <c r="R4628" t="s">
        <v>10801</v>
      </c>
      <c r="S4628">
        <v>0</v>
      </c>
      <c r="T4628" t="s">
        <v>213</v>
      </c>
      <c r="W4628" t="s">
        <v>455</v>
      </c>
      <c r="X4628">
        <v>0</v>
      </c>
    </row>
    <row r="4629" spans="1:24" x14ac:dyDescent="0.25">
      <c r="A4629">
        <v>5837</v>
      </c>
      <c r="B4629" t="s">
        <v>10802</v>
      </c>
      <c r="C4629" t="s">
        <v>10803</v>
      </c>
      <c r="D4629" t="s">
        <v>1707</v>
      </c>
      <c r="E4629" t="s">
        <v>10804</v>
      </c>
      <c r="G4629" s="2">
        <v>37259</v>
      </c>
      <c r="H4629" s="2"/>
      <c r="I4629" t="s">
        <v>218</v>
      </c>
      <c r="J4629" t="s">
        <v>211</v>
      </c>
      <c r="K4629" t="s">
        <v>137</v>
      </c>
      <c r="L4629" t="s">
        <v>213</v>
      </c>
      <c r="O4629">
        <v>0</v>
      </c>
      <c r="Q4629" s="2"/>
      <c r="S4629">
        <v>0</v>
      </c>
      <c r="T4629" t="s">
        <v>213</v>
      </c>
      <c r="W4629" t="s">
        <v>214</v>
      </c>
      <c r="X4629">
        <v>0</v>
      </c>
    </row>
    <row r="4630" spans="1:24" x14ac:dyDescent="0.25">
      <c r="A4630">
        <v>6040</v>
      </c>
      <c r="B4630" t="s">
        <v>10187</v>
      </c>
      <c r="C4630" t="s">
        <v>10805</v>
      </c>
      <c r="D4630" t="s">
        <v>389</v>
      </c>
      <c r="E4630" t="s">
        <v>10806</v>
      </c>
      <c r="G4630" s="2">
        <v>42705</v>
      </c>
      <c r="H4630" s="2">
        <v>44043</v>
      </c>
      <c r="J4630" t="s">
        <v>211</v>
      </c>
      <c r="K4630" t="s">
        <v>2067</v>
      </c>
      <c r="L4630" t="s">
        <v>213</v>
      </c>
      <c r="M4630" t="s">
        <v>10807</v>
      </c>
      <c r="O4630">
        <v>0</v>
      </c>
      <c r="P4630" t="s">
        <v>10808</v>
      </c>
      <c r="Q4630" s="2"/>
      <c r="R4630" t="s">
        <v>10805</v>
      </c>
      <c r="S4630">
        <v>0</v>
      </c>
      <c r="T4630" t="s">
        <v>213</v>
      </c>
      <c r="W4630" t="s">
        <v>214</v>
      </c>
      <c r="X4630">
        <v>0</v>
      </c>
    </row>
    <row r="4631" spans="1:24" x14ac:dyDescent="0.25">
      <c r="A4631">
        <v>6091</v>
      </c>
      <c r="B4631" t="s">
        <v>10809</v>
      </c>
      <c r="C4631" t="s">
        <v>10810</v>
      </c>
      <c r="D4631" t="s">
        <v>389</v>
      </c>
      <c r="E4631" t="s">
        <v>10811</v>
      </c>
      <c r="G4631" s="2">
        <v>42826</v>
      </c>
      <c r="H4631" s="2">
        <v>46022</v>
      </c>
      <c r="J4631" t="s">
        <v>211</v>
      </c>
      <c r="K4631" t="s">
        <v>2067</v>
      </c>
      <c r="L4631" t="s">
        <v>213</v>
      </c>
      <c r="M4631" t="s">
        <v>10812</v>
      </c>
      <c r="O4631">
        <v>0</v>
      </c>
      <c r="P4631" t="s">
        <v>10813</v>
      </c>
      <c r="Q4631" s="2"/>
      <c r="R4631" t="s">
        <v>10814</v>
      </c>
      <c r="S4631">
        <v>0</v>
      </c>
      <c r="T4631" t="s">
        <v>213</v>
      </c>
      <c r="W4631" t="s">
        <v>214</v>
      </c>
      <c r="X4631">
        <v>0</v>
      </c>
    </row>
    <row r="4632" spans="1:24" x14ac:dyDescent="0.25">
      <c r="A4632">
        <v>6092</v>
      </c>
      <c r="B4632" t="s">
        <v>10815</v>
      </c>
      <c r="C4632" t="s">
        <v>10816</v>
      </c>
      <c r="D4632" t="s">
        <v>389</v>
      </c>
      <c r="E4632" t="s">
        <v>10817</v>
      </c>
      <c r="G4632" s="2">
        <v>42826</v>
      </c>
      <c r="H4632" s="2">
        <v>46022</v>
      </c>
      <c r="J4632" t="s">
        <v>211</v>
      </c>
      <c r="K4632" t="s">
        <v>2067</v>
      </c>
      <c r="L4632" t="s">
        <v>213</v>
      </c>
      <c r="M4632" t="s">
        <v>10818</v>
      </c>
      <c r="O4632">
        <v>0</v>
      </c>
      <c r="P4632" t="s">
        <v>10819</v>
      </c>
      <c r="Q4632" s="2"/>
      <c r="R4632" t="s">
        <v>10820</v>
      </c>
      <c r="S4632">
        <v>0</v>
      </c>
      <c r="T4632" t="s">
        <v>213</v>
      </c>
      <c r="W4632" t="s">
        <v>214</v>
      </c>
      <c r="X4632">
        <v>0</v>
      </c>
    </row>
    <row r="4633" spans="1:24" x14ac:dyDescent="0.25">
      <c r="A4633">
        <v>6093</v>
      </c>
      <c r="B4633" t="s">
        <v>10821</v>
      </c>
      <c r="C4633" t="s">
        <v>10822</v>
      </c>
      <c r="D4633" t="s">
        <v>389</v>
      </c>
      <c r="E4633" t="s">
        <v>10823</v>
      </c>
      <c r="G4633" s="2">
        <v>36800</v>
      </c>
      <c r="H4633" s="2">
        <v>46022</v>
      </c>
      <c r="J4633" t="s">
        <v>211</v>
      </c>
      <c r="K4633" t="s">
        <v>1402</v>
      </c>
      <c r="L4633" t="s">
        <v>213</v>
      </c>
      <c r="M4633" t="s">
        <v>10824</v>
      </c>
      <c r="O4633">
        <v>0</v>
      </c>
      <c r="P4633" t="s">
        <v>10813</v>
      </c>
      <c r="Q4633" s="2"/>
      <c r="R4633" t="s">
        <v>10825</v>
      </c>
      <c r="S4633">
        <v>0</v>
      </c>
      <c r="T4633" t="s">
        <v>213</v>
      </c>
      <c r="W4633" t="s">
        <v>214</v>
      </c>
      <c r="X4633">
        <v>0</v>
      </c>
    </row>
    <row r="4634" spans="1:24" x14ac:dyDescent="0.25">
      <c r="A4634">
        <v>6094</v>
      </c>
      <c r="B4634" t="s">
        <v>10826</v>
      </c>
      <c r="C4634" t="s">
        <v>10827</v>
      </c>
      <c r="D4634" t="s">
        <v>389</v>
      </c>
      <c r="E4634" t="s">
        <v>10828</v>
      </c>
      <c r="G4634" s="2">
        <v>42324</v>
      </c>
      <c r="H4634" s="2">
        <v>46022</v>
      </c>
      <c r="J4634" t="s">
        <v>211</v>
      </c>
      <c r="K4634" t="s">
        <v>1402</v>
      </c>
      <c r="L4634" t="s">
        <v>213</v>
      </c>
      <c r="M4634" t="s">
        <v>10829</v>
      </c>
      <c r="O4634">
        <v>0</v>
      </c>
      <c r="P4634" t="s">
        <v>10819</v>
      </c>
      <c r="Q4634" s="2"/>
      <c r="R4634" t="s">
        <v>10830</v>
      </c>
      <c r="S4634">
        <v>0</v>
      </c>
      <c r="T4634" t="s">
        <v>213</v>
      </c>
      <c r="W4634" t="s">
        <v>214</v>
      </c>
      <c r="X4634">
        <v>0</v>
      </c>
    </row>
    <row r="4635" spans="1:24" x14ac:dyDescent="0.25">
      <c r="A4635">
        <v>6095</v>
      </c>
      <c r="B4635" t="s">
        <v>10831</v>
      </c>
      <c r="C4635" t="s">
        <v>10827</v>
      </c>
      <c r="D4635" t="s">
        <v>389</v>
      </c>
      <c r="E4635" t="s">
        <v>10832</v>
      </c>
      <c r="G4635" s="2">
        <v>42324</v>
      </c>
      <c r="H4635" s="2">
        <v>46022</v>
      </c>
      <c r="J4635" t="s">
        <v>211</v>
      </c>
      <c r="K4635" t="s">
        <v>1402</v>
      </c>
      <c r="L4635" t="s">
        <v>213</v>
      </c>
      <c r="M4635" t="s">
        <v>10829</v>
      </c>
      <c r="O4635">
        <v>0</v>
      </c>
      <c r="P4635" t="s">
        <v>10819</v>
      </c>
      <c r="Q4635" s="2"/>
      <c r="R4635" t="s">
        <v>10830</v>
      </c>
      <c r="S4635">
        <v>0</v>
      </c>
      <c r="T4635" t="s">
        <v>213</v>
      </c>
      <c r="W4635" t="s">
        <v>214</v>
      </c>
      <c r="X4635">
        <v>0</v>
      </c>
    </row>
    <row r="4636" spans="1:24" x14ac:dyDescent="0.25">
      <c r="A4636">
        <v>6096</v>
      </c>
      <c r="B4636" t="s">
        <v>1399</v>
      </c>
      <c r="C4636" t="s">
        <v>10833</v>
      </c>
      <c r="D4636" t="s">
        <v>389</v>
      </c>
      <c r="E4636" t="s">
        <v>10834</v>
      </c>
      <c r="G4636" s="2">
        <v>38009</v>
      </c>
      <c r="H4636" s="2"/>
      <c r="J4636" t="s">
        <v>211</v>
      </c>
      <c r="K4636" t="s">
        <v>1402</v>
      </c>
      <c r="L4636" t="s">
        <v>900</v>
      </c>
      <c r="M4636" t="s">
        <v>1403</v>
      </c>
      <c r="O4636">
        <v>0</v>
      </c>
      <c r="P4636" t="s">
        <v>1404</v>
      </c>
      <c r="Q4636" s="2"/>
      <c r="R4636" t="s">
        <v>1405</v>
      </c>
      <c r="S4636">
        <v>0</v>
      </c>
      <c r="T4636" t="s">
        <v>213</v>
      </c>
      <c r="W4636" t="s">
        <v>214</v>
      </c>
      <c r="X4636">
        <v>0</v>
      </c>
    </row>
    <row r="4637" spans="1:24" x14ac:dyDescent="0.25">
      <c r="A4637">
        <v>6097</v>
      </c>
      <c r="B4637" t="s">
        <v>10835</v>
      </c>
      <c r="C4637" t="s">
        <v>10836</v>
      </c>
      <c r="D4637" t="s">
        <v>245</v>
      </c>
      <c r="G4637" s="2">
        <v>38009</v>
      </c>
      <c r="H4637" s="2">
        <v>43251</v>
      </c>
      <c r="I4637" t="s">
        <v>226</v>
      </c>
      <c r="J4637" t="s">
        <v>211</v>
      </c>
      <c r="K4637" t="s">
        <v>7533</v>
      </c>
      <c r="L4637" t="s">
        <v>900</v>
      </c>
      <c r="O4637">
        <v>6096</v>
      </c>
      <c r="Q4637" s="2"/>
      <c r="S4637">
        <v>0</v>
      </c>
      <c r="T4637" t="s">
        <v>213</v>
      </c>
      <c r="W4637" t="s">
        <v>214</v>
      </c>
      <c r="X4637">
        <v>0</v>
      </c>
    </row>
    <row r="4638" spans="1:24" x14ac:dyDescent="0.25">
      <c r="A4638">
        <v>6098</v>
      </c>
      <c r="B4638" t="s">
        <v>10837</v>
      </c>
      <c r="C4638" t="s">
        <v>10833</v>
      </c>
      <c r="D4638" t="s">
        <v>389</v>
      </c>
      <c r="E4638" t="s">
        <v>10838</v>
      </c>
      <c r="G4638" s="2">
        <v>37545</v>
      </c>
      <c r="H4638" s="2"/>
      <c r="J4638" t="s">
        <v>211</v>
      </c>
      <c r="K4638" t="s">
        <v>1402</v>
      </c>
      <c r="L4638" t="s">
        <v>900</v>
      </c>
      <c r="M4638" t="s">
        <v>10839</v>
      </c>
      <c r="O4638">
        <v>0</v>
      </c>
      <c r="P4638" t="s">
        <v>1404</v>
      </c>
      <c r="Q4638" s="2"/>
      <c r="R4638" t="s">
        <v>1405</v>
      </c>
      <c r="S4638">
        <v>0</v>
      </c>
      <c r="T4638" t="s">
        <v>213</v>
      </c>
      <c r="W4638" t="s">
        <v>214</v>
      </c>
      <c r="X4638">
        <v>0</v>
      </c>
    </row>
    <row r="4639" spans="1:24" x14ac:dyDescent="0.25">
      <c r="A4639">
        <v>6099</v>
      </c>
      <c r="B4639" t="s">
        <v>10840</v>
      </c>
      <c r="C4639" t="s">
        <v>10833</v>
      </c>
      <c r="D4639" t="s">
        <v>389</v>
      </c>
      <c r="E4639" t="s">
        <v>10841</v>
      </c>
      <c r="G4639" s="2">
        <v>37545</v>
      </c>
      <c r="H4639" s="2"/>
      <c r="J4639" t="s">
        <v>211</v>
      </c>
      <c r="K4639" t="s">
        <v>1402</v>
      </c>
      <c r="L4639" t="s">
        <v>900</v>
      </c>
      <c r="M4639" t="s">
        <v>10839</v>
      </c>
      <c r="O4639">
        <v>0</v>
      </c>
      <c r="P4639" t="s">
        <v>1404</v>
      </c>
      <c r="Q4639" s="2"/>
      <c r="R4639" t="s">
        <v>1405</v>
      </c>
      <c r="S4639">
        <v>0</v>
      </c>
      <c r="T4639" t="s">
        <v>213</v>
      </c>
      <c r="W4639" t="s">
        <v>214</v>
      </c>
      <c r="X4639">
        <v>0</v>
      </c>
    </row>
    <row r="4640" spans="1:24" x14ac:dyDescent="0.25">
      <c r="A4640">
        <v>6100</v>
      </c>
      <c r="B4640" t="s">
        <v>10842</v>
      </c>
      <c r="C4640" t="s">
        <v>10833</v>
      </c>
      <c r="D4640" t="s">
        <v>389</v>
      </c>
      <c r="E4640" t="s">
        <v>10843</v>
      </c>
      <c r="G4640" s="2">
        <v>39562</v>
      </c>
      <c r="H4640" s="2"/>
      <c r="J4640" t="s">
        <v>211</v>
      </c>
      <c r="K4640" t="s">
        <v>1402</v>
      </c>
      <c r="L4640" t="s">
        <v>900</v>
      </c>
      <c r="M4640" t="s">
        <v>10839</v>
      </c>
      <c r="O4640">
        <v>0</v>
      </c>
      <c r="P4640" t="s">
        <v>1404</v>
      </c>
      <c r="Q4640" s="2"/>
      <c r="R4640" t="s">
        <v>1405</v>
      </c>
      <c r="S4640">
        <v>0</v>
      </c>
      <c r="T4640" t="s">
        <v>213</v>
      </c>
      <c r="W4640" t="s">
        <v>214</v>
      </c>
      <c r="X4640">
        <v>0</v>
      </c>
    </row>
    <row r="4641" spans="1:24" x14ac:dyDescent="0.25">
      <c r="A4641">
        <v>6101</v>
      </c>
      <c r="B4641" t="s">
        <v>10844</v>
      </c>
      <c r="C4641" t="s">
        <v>10833</v>
      </c>
      <c r="D4641" t="s">
        <v>389</v>
      </c>
      <c r="E4641" t="s">
        <v>10845</v>
      </c>
      <c r="G4641" s="2">
        <v>42593</v>
      </c>
      <c r="H4641" s="2"/>
      <c r="J4641" t="s">
        <v>211</v>
      </c>
      <c r="K4641" t="s">
        <v>1402</v>
      </c>
      <c r="L4641" t="s">
        <v>900</v>
      </c>
      <c r="M4641" t="s">
        <v>10839</v>
      </c>
      <c r="O4641">
        <v>0</v>
      </c>
      <c r="P4641" t="s">
        <v>1404</v>
      </c>
      <c r="Q4641" s="2"/>
      <c r="R4641" t="s">
        <v>1405</v>
      </c>
      <c r="S4641">
        <v>0</v>
      </c>
      <c r="T4641" t="s">
        <v>213</v>
      </c>
      <c r="W4641" t="s">
        <v>214</v>
      </c>
      <c r="X4641">
        <v>0</v>
      </c>
    </row>
    <row r="4642" spans="1:24" x14ac:dyDescent="0.25">
      <c r="A4642">
        <v>6103</v>
      </c>
      <c r="B4642" t="s">
        <v>10846</v>
      </c>
      <c r="C4642" t="s">
        <v>10847</v>
      </c>
      <c r="D4642" t="s">
        <v>225</v>
      </c>
      <c r="G4642" s="2">
        <v>42746</v>
      </c>
      <c r="H4642" s="2">
        <v>44104</v>
      </c>
      <c r="I4642" t="s">
        <v>226</v>
      </c>
      <c r="J4642" t="s">
        <v>211</v>
      </c>
      <c r="K4642" t="s">
        <v>10182</v>
      </c>
      <c r="L4642" t="s">
        <v>213</v>
      </c>
      <c r="O4642">
        <v>6</v>
      </c>
      <c r="Q4642" s="2"/>
      <c r="S4642">
        <v>0</v>
      </c>
      <c r="T4642" t="s">
        <v>213</v>
      </c>
      <c r="W4642" t="s">
        <v>214</v>
      </c>
      <c r="X4642">
        <v>0</v>
      </c>
    </row>
    <row r="4643" spans="1:24" x14ac:dyDescent="0.25">
      <c r="A4643">
        <v>6104</v>
      </c>
      <c r="B4643" t="s">
        <v>10848</v>
      </c>
      <c r="C4643" t="s">
        <v>10849</v>
      </c>
      <c r="D4643" t="s">
        <v>222</v>
      </c>
      <c r="G4643" s="2">
        <v>42746</v>
      </c>
      <c r="H4643" s="2">
        <v>44103</v>
      </c>
      <c r="I4643" t="s">
        <v>218</v>
      </c>
      <c r="J4643" t="s">
        <v>211</v>
      </c>
      <c r="K4643" t="s">
        <v>10182</v>
      </c>
      <c r="L4643" t="s">
        <v>213</v>
      </c>
      <c r="O4643">
        <v>0</v>
      </c>
      <c r="Q4643" s="2"/>
      <c r="S4643">
        <v>0</v>
      </c>
      <c r="T4643" t="s">
        <v>213</v>
      </c>
      <c r="W4643" t="s">
        <v>214</v>
      </c>
      <c r="X4643">
        <v>0</v>
      </c>
    </row>
    <row r="4644" spans="1:24" x14ac:dyDescent="0.25">
      <c r="A4644">
        <v>6105</v>
      </c>
      <c r="B4644" t="s">
        <v>10850</v>
      </c>
      <c r="C4644" t="s">
        <v>10851</v>
      </c>
      <c r="D4644" t="s">
        <v>229</v>
      </c>
      <c r="G4644" s="2">
        <v>42746</v>
      </c>
      <c r="H4644" s="2">
        <v>44104</v>
      </c>
      <c r="I4644" t="s">
        <v>226</v>
      </c>
      <c r="J4644" t="s">
        <v>211</v>
      </c>
      <c r="K4644" t="s">
        <v>10182</v>
      </c>
      <c r="L4644" t="s">
        <v>213</v>
      </c>
      <c r="O4644">
        <v>0</v>
      </c>
      <c r="Q4644" s="2"/>
      <c r="S4644">
        <v>0</v>
      </c>
      <c r="T4644" t="s">
        <v>213</v>
      </c>
      <c r="W4644" t="s">
        <v>214</v>
      </c>
      <c r="X4644">
        <v>0</v>
      </c>
    </row>
    <row r="4645" spans="1:24" x14ac:dyDescent="0.25">
      <c r="A4645">
        <v>6106</v>
      </c>
      <c r="B4645" t="s">
        <v>10852</v>
      </c>
      <c r="C4645" t="s">
        <v>10853</v>
      </c>
      <c r="D4645" t="s">
        <v>656</v>
      </c>
      <c r="G4645" s="2">
        <v>42746</v>
      </c>
      <c r="H4645" s="2">
        <v>44103</v>
      </c>
      <c r="I4645" t="s">
        <v>226</v>
      </c>
      <c r="J4645" t="s">
        <v>211</v>
      </c>
      <c r="K4645" t="s">
        <v>10182</v>
      </c>
      <c r="L4645" t="s">
        <v>213</v>
      </c>
      <c r="O4645">
        <v>0</v>
      </c>
      <c r="Q4645" s="2"/>
      <c r="S4645">
        <v>0</v>
      </c>
      <c r="T4645" t="s">
        <v>213</v>
      </c>
      <c r="W4645" t="s">
        <v>214</v>
      </c>
      <c r="X4645">
        <v>0</v>
      </c>
    </row>
    <row r="4646" spans="1:24" x14ac:dyDescent="0.25">
      <c r="A4646">
        <v>6107</v>
      </c>
      <c r="B4646" t="s">
        <v>10854</v>
      </c>
      <c r="C4646" t="s">
        <v>10855</v>
      </c>
      <c r="D4646" t="s">
        <v>311</v>
      </c>
      <c r="G4646" s="2">
        <v>42746</v>
      </c>
      <c r="H4646" s="2">
        <v>44104</v>
      </c>
      <c r="I4646" t="s">
        <v>226</v>
      </c>
      <c r="J4646" t="s">
        <v>211</v>
      </c>
      <c r="K4646" t="s">
        <v>10182</v>
      </c>
      <c r="L4646" t="s">
        <v>213</v>
      </c>
      <c r="O4646">
        <v>4548</v>
      </c>
      <c r="Q4646" s="2"/>
      <c r="S4646">
        <v>0</v>
      </c>
      <c r="T4646" t="s">
        <v>213</v>
      </c>
      <c r="W4646" t="s">
        <v>214</v>
      </c>
      <c r="X4646">
        <v>0</v>
      </c>
    </row>
    <row r="4647" spans="1:24" x14ac:dyDescent="0.25">
      <c r="A4647">
        <v>6108</v>
      </c>
      <c r="B4647" t="s">
        <v>10856</v>
      </c>
      <c r="C4647" t="s">
        <v>10857</v>
      </c>
      <c r="D4647" t="s">
        <v>338</v>
      </c>
      <c r="G4647" s="2">
        <v>42746</v>
      </c>
      <c r="H4647" s="2">
        <v>44104</v>
      </c>
      <c r="I4647" t="s">
        <v>226</v>
      </c>
      <c r="J4647" t="s">
        <v>211</v>
      </c>
      <c r="K4647" t="s">
        <v>10182</v>
      </c>
      <c r="L4647" t="s">
        <v>213</v>
      </c>
      <c r="O4647">
        <v>0</v>
      </c>
      <c r="Q4647" s="2"/>
      <c r="S4647">
        <v>0</v>
      </c>
      <c r="T4647" t="s">
        <v>213</v>
      </c>
      <c r="W4647" t="s">
        <v>214</v>
      </c>
      <c r="X4647">
        <v>0</v>
      </c>
    </row>
    <row r="4648" spans="1:24" x14ac:dyDescent="0.25">
      <c r="A4648">
        <v>6109</v>
      </c>
      <c r="B4648" t="s">
        <v>10858</v>
      </c>
      <c r="C4648" t="s">
        <v>10859</v>
      </c>
      <c r="D4648" t="s">
        <v>297</v>
      </c>
      <c r="G4648" s="2">
        <v>42746</v>
      </c>
      <c r="H4648" s="2">
        <v>44104</v>
      </c>
      <c r="I4648" t="s">
        <v>226</v>
      </c>
      <c r="J4648" t="s">
        <v>211</v>
      </c>
      <c r="K4648" t="s">
        <v>10182</v>
      </c>
      <c r="L4648" t="s">
        <v>213</v>
      </c>
      <c r="O4648">
        <v>0</v>
      </c>
      <c r="Q4648" s="2"/>
      <c r="S4648">
        <v>0</v>
      </c>
      <c r="T4648" t="s">
        <v>213</v>
      </c>
      <c r="W4648" t="s">
        <v>214</v>
      </c>
      <c r="X4648">
        <v>0</v>
      </c>
    </row>
    <row r="4649" spans="1:24" x14ac:dyDescent="0.25">
      <c r="A4649">
        <v>6110</v>
      </c>
      <c r="B4649" t="s">
        <v>10860</v>
      </c>
      <c r="C4649" t="s">
        <v>10861</v>
      </c>
      <c r="D4649" t="s">
        <v>235</v>
      </c>
      <c r="G4649" s="2">
        <v>42746</v>
      </c>
      <c r="H4649" s="2">
        <v>44439</v>
      </c>
      <c r="I4649" t="s">
        <v>218</v>
      </c>
      <c r="J4649" t="s">
        <v>211</v>
      </c>
      <c r="K4649" t="s">
        <v>10182</v>
      </c>
      <c r="L4649" t="s">
        <v>213</v>
      </c>
      <c r="O4649">
        <v>0</v>
      </c>
      <c r="Q4649" s="2"/>
      <c r="S4649">
        <v>0</v>
      </c>
      <c r="T4649" t="s">
        <v>213</v>
      </c>
      <c r="W4649" t="s">
        <v>214</v>
      </c>
      <c r="X4649">
        <v>0</v>
      </c>
    </row>
    <row r="4650" spans="1:24" x14ac:dyDescent="0.25">
      <c r="A4650">
        <v>6111</v>
      </c>
      <c r="B4650" t="s">
        <v>10862</v>
      </c>
      <c r="C4650" t="s">
        <v>10863</v>
      </c>
      <c r="D4650" t="s">
        <v>238</v>
      </c>
      <c r="G4650" s="2">
        <v>42746</v>
      </c>
      <c r="H4650" s="2">
        <v>44439</v>
      </c>
      <c r="I4650" t="s">
        <v>218</v>
      </c>
      <c r="J4650" t="s">
        <v>211</v>
      </c>
      <c r="K4650" t="s">
        <v>10182</v>
      </c>
      <c r="L4650" t="s">
        <v>213</v>
      </c>
      <c r="O4650">
        <v>8</v>
      </c>
      <c r="Q4650" s="2"/>
      <c r="S4650">
        <v>0</v>
      </c>
      <c r="T4650" t="s">
        <v>213</v>
      </c>
      <c r="W4650" t="s">
        <v>214</v>
      </c>
      <c r="X4650">
        <v>0</v>
      </c>
    </row>
    <row r="4651" spans="1:24" x14ac:dyDescent="0.25">
      <c r="A4651">
        <v>6112</v>
      </c>
      <c r="B4651" t="s">
        <v>10864</v>
      </c>
      <c r="C4651" t="s">
        <v>10865</v>
      </c>
      <c r="D4651" t="s">
        <v>356</v>
      </c>
      <c r="G4651" s="2">
        <v>42746</v>
      </c>
      <c r="H4651" s="2">
        <v>44439</v>
      </c>
      <c r="I4651" t="s">
        <v>218</v>
      </c>
      <c r="J4651" t="s">
        <v>211</v>
      </c>
      <c r="K4651" t="s">
        <v>10182</v>
      </c>
      <c r="L4651" t="s">
        <v>213</v>
      </c>
      <c r="O4651">
        <v>4475</v>
      </c>
      <c r="Q4651" s="2"/>
      <c r="S4651">
        <v>0</v>
      </c>
      <c r="T4651" t="s">
        <v>213</v>
      </c>
      <c r="W4651" t="s">
        <v>214</v>
      </c>
      <c r="X4651">
        <v>0</v>
      </c>
    </row>
    <row r="4652" spans="1:24" x14ac:dyDescent="0.25">
      <c r="A4652">
        <v>6113</v>
      </c>
      <c r="B4652" t="s">
        <v>10866</v>
      </c>
      <c r="C4652" t="s">
        <v>10867</v>
      </c>
      <c r="D4652" t="s">
        <v>630</v>
      </c>
      <c r="G4652" s="2">
        <v>42746</v>
      </c>
      <c r="H4652" s="2">
        <v>44439</v>
      </c>
      <c r="I4652" t="s">
        <v>218</v>
      </c>
      <c r="J4652" t="s">
        <v>211</v>
      </c>
      <c r="K4652" t="s">
        <v>10182</v>
      </c>
      <c r="L4652" t="s">
        <v>213</v>
      </c>
      <c r="O4652">
        <v>0</v>
      </c>
      <c r="Q4652" s="2"/>
      <c r="S4652">
        <v>0</v>
      </c>
      <c r="T4652" t="s">
        <v>213</v>
      </c>
      <c r="W4652" t="s">
        <v>214</v>
      </c>
      <c r="X4652">
        <v>0</v>
      </c>
    </row>
    <row r="4653" spans="1:24" x14ac:dyDescent="0.25">
      <c r="A4653">
        <v>6114</v>
      </c>
      <c r="B4653" t="s">
        <v>10868</v>
      </c>
      <c r="C4653" t="s">
        <v>10869</v>
      </c>
      <c r="D4653" t="s">
        <v>633</v>
      </c>
      <c r="G4653" s="2">
        <v>42746</v>
      </c>
      <c r="H4653" s="2">
        <v>44439</v>
      </c>
      <c r="I4653" t="s">
        <v>218</v>
      </c>
      <c r="J4653" t="s">
        <v>211</v>
      </c>
      <c r="K4653" t="s">
        <v>10182</v>
      </c>
      <c r="L4653" t="s">
        <v>213</v>
      </c>
      <c r="O4653">
        <v>0</v>
      </c>
      <c r="Q4653" s="2"/>
      <c r="S4653">
        <v>0</v>
      </c>
      <c r="T4653" t="s">
        <v>213</v>
      </c>
      <c r="W4653" t="s">
        <v>214</v>
      </c>
      <c r="X4653">
        <v>0</v>
      </c>
    </row>
    <row r="4654" spans="1:24" x14ac:dyDescent="0.25">
      <c r="A4654">
        <v>6115</v>
      </c>
      <c r="B4654" t="s">
        <v>10870</v>
      </c>
      <c r="C4654" t="s">
        <v>10871</v>
      </c>
      <c r="D4654" t="s">
        <v>338</v>
      </c>
      <c r="G4654" s="2">
        <v>38169</v>
      </c>
      <c r="H4654" s="2"/>
      <c r="I4654" t="s">
        <v>226</v>
      </c>
      <c r="J4654" t="s">
        <v>211</v>
      </c>
      <c r="K4654" t="s">
        <v>1936</v>
      </c>
      <c r="L4654" t="s">
        <v>213</v>
      </c>
      <c r="O4654">
        <v>0</v>
      </c>
      <c r="Q4654" s="2"/>
      <c r="S4654">
        <v>0</v>
      </c>
      <c r="T4654" t="s">
        <v>213</v>
      </c>
      <c r="W4654" t="s">
        <v>214</v>
      </c>
      <c r="X4654">
        <v>0</v>
      </c>
    </row>
    <row r="4655" spans="1:24" x14ac:dyDescent="0.25">
      <c r="A4655">
        <v>6116</v>
      </c>
      <c r="B4655" t="s">
        <v>10872</v>
      </c>
      <c r="C4655" t="s">
        <v>10873</v>
      </c>
      <c r="D4655" t="s">
        <v>232</v>
      </c>
      <c r="G4655" s="2">
        <v>38169</v>
      </c>
      <c r="H4655" s="2"/>
      <c r="I4655" t="s">
        <v>226</v>
      </c>
      <c r="J4655" t="s">
        <v>211</v>
      </c>
      <c r="K4655" t="s">
        <v>1936</v>
      </c>
      <c r="L4655" t="s">
        <v>213</v>
      </c>
      <c r="O4655">
        <v>0</v>
      </c>
      <c r="Q4655" s="2"/>
      <c r="S4655">
        <v>0</v>
      </c>
      <c r="T4655" t="s">
        <v>213</v>
      </c>
      <c r="W4655" t="s">
        <v>214</v>
      </c>
      <c r="X4655">
        <v>0</v>
      </c>
    </row>
    <row r="4656" spans="1:24" x14ac:dyDescent="0.25">
      <c r="A4656">
        <v>6117</v>
      </c>
      <c r="B4656" t="s">
        <v>10874</v>
      </c>
      <c r="C4656" t="s">
        <v>10875</v>
      </c>
      <c r="D4656" t="s">
        <v>633</v>
      </c>
      <c r="G4656" s="2">
        <v>38169</v>
      </c>
      <c r="H4656" s="2"/>
      <c r="I4656" t="s">
        <v>218</v>
      </c>
      <c r="J4656" t="s">
        <v>211</v>
      </c>
      <c r="K4656" t="s">
        <v>1936</v>
      </c>
      <c r="L4656" t="s">
        <v>213</v>
      </c>
      <c r="O4656">
        <v>0</v>
      </c>
      <c r="Q4656" s="2"/>
      <c r="S4656">
        <v>0</v>
      </c>
      <c r="T4656" t="s">
        <v>213</v>
      </c>
      <c r="W4656" t="s">
        <v>214</v>
      </c>
      <c r="X4656">
        <v>0</v>
      </c>
    </row>
    <row r="4657" spans="1:24" x14ac:dyDescent="0.25">
      <c r="A4657">
        <v>6118</v>
      </c>
      <c r="B4657" t="s">
        <v>10876</v>
      </c>
      <c r="C4657" t="s">
        <v>10877</v>
      </c>
      <c r="D4657" t="s">
        <v>333</v>
      </c>
      <c r="G4657" s="2">
        <v>38169</v>
      </c>
      <c r="H4657" s="2"/>
      <c r="I4657" t="s">
        <v>226</v>
      </c>
      <c r="J4657" t="s">
        <v>211</v>
      </c>
      <c r="K4657" t="s">
        <v>1936</v>
      </c>
      <c r="L4657" t="s">
        <v>213</v>
      </c>
      <c r="O4657">
        <v>0</v>
      </c>
      <c r="Q4657" s="2"/>
      <c r="S4657">
        <v>0</v>
      </c>
      <c r="T4657" t="s">
        <v>213</v>
      </c>
      <c r="W4657" t="s">
        <v>214</v>
      </c>
      <c r="X4657">
        <v>0</v>
      </c>
    </row>
    <row r="4658" spans="1:24" x14ac:dyDescent="0.25">
      <c r="A4658">
        <v>6119</v>
      </c>
      <c r="B4658" t="s">
        <v>10878</v>
      </c>
      <c r="C4658" t="s">
        <v>10879</v>
      </c>
      <c r="D4658" t="s">
        <v>314</v>
      </c>
      <c r="G4658" s="2">
        <v>38169</v>
      </c>
      <c r="H4658" s="2"/>
      <c r="I4658" t="s">
        <v>226</v>
      </c>
      <c r="J4658" t="s">
        <v>211</v>
      </c>
      <c r="K4658" t="s">
        <v>1936</v>
      </c>
      <c r="L4658" t="s">
        <v>213</v>
      </c>
      <c r="O4658">
        <v>11</v>
      </c>
      <c r="Q4658" s="2"/>
      <c r="S4658">
        <v>0</v>
      </c>
      <c r="T4658" t="s">
        <v>213</v>
      </c>
      <c r="W4658" t="s">
        <v>214</v>
      </c>
      <c r="X4658">
        <v>0</v>
      </c>
    </row>
    <row r="4659" spans="1:24" x14ac:dyDescent="0.25">
      <c r="A4659">
        <v>6120</v>
      </c>
      <c r="B4659" t="s">
        <v>10880</v>
      </c>
      <c r="C4659" t="s">
        <v>10881</v>
      </c>
      <c r="D4659" t="s">
        <v>225</v>
      </c>
      <c r="G4659" s="2">
        <v>38169</v>
      </c>
      <c r="H4659" s="2"/>
      <c r="I4659" t="s">
        <v>226</v>
      </c>
      <c r="J4659" t="s">
        <v>211</v>
      </c>
      <c r="K4659" t="s">
        <v>1936</v>
      </c>
      <c r="L4659" t="s">
        <v>213</v>
      </c>
      <c r="O4659">
        <v>6</v>
      </c>
      <c r="Q4659" s="2"/>
      <c r="S4659">
        <v>0</v>
      </c>
      <c r="T4659" t="s">
        <v>213</v>
      </c>
      <c r="W4659" t="s">
        <v>214</v>
      </c>
      <c r="X4659">
        <v>0</v>
      </c>
    </row>
    <row r="4660" spans="1:24" x14ac:dyDescent="0.25">
      <c r="A4660">
        <v>6121</v>
      </c>
      <c r="B4660" t="s">
        <v>10882</v>
      </c>
      <c r="C4660" t="s">
        <v>10883</v>
      </c>
      <c r="D4660" t="s">
        <v>238</v>
      </c>
      <c r="G4660" s="2">
        <v>38169</v>
      </c>
      <c r="H4660" s="2"/>
      <c r="I4660" t="s">
        <v>218</v>
      </c>
      <c r="J4660" t="s">
        <v>211</v>
      </c>
      <c r="K4660" t="s">
        <v>1936</v>
      </c>
      <c r="L4660" t="s">
        <v>213</v>
      </c>
      <c r="O4660">
        <v>8</v>
      </c>
      <c r="Q4660" s="2"/>
      <c r="S4660">
        <v>0</v>
      </c>
      <c r="T4660" t="s">
        <v>213</v>
      </c>
      <c r="W4660" t="s">
        <v>214</v>
      </c>
      <c r="X4660">
        <v>0</v>
      </c>
    </row>
    <row r="4661" spans="1:24" x14ac:dyDescent="0.25">
      <c r="A4661">
        <v>6122</v>
      </c>
      <c r="B4661" t="s">
        <v>10884</v>
      </c>
      <c r="C4661" t="s">
        <v>10885</v>
      </c>
      <c r="D4661" t="s">
        <v>356</v>
      </c>
      <c r="G4661" s="2">
        <v>38169</v>
      </c>
      <c r="H4661" s="2"/>
      <c r="I4661" t="s">
        <v>218</v>
      </c>
      <c r="J4661" t="s">
        <v>211</v>
      </c>
      <c r="K4661" t="s">
        <v>1936</v>
      </c>
      <c r="L4661" t="s">
        <v>213</v>
      </c>
      <c r="O4661">
        <v>1044</v>
      </c>
      <c r="Q4661" s="2"/>
      <c r="S4661">
        <v>0</v>
      </c>
      <c r="T4661" t="s">
        <v>213</v>
      </c>
      <c r="W4661" t="s">
        <v>214</v>
      </c>
      <c r="X4661">
        <v>0</v>
      </c>
    </row>
    <row r="4662" spans="1:24" x14ac:dyDescent="0.25">
      <c r="A4662">
        <v>6123</v>
      </c>
      <c r="B4662" t="s">
        <v>10886</v>
      </c>
      <c r="C4662" t="s">
        <v>10887</v>
      </c>
      <c r="D4662" t="s">
        <v>311</v>
      </c>
      <c r="G4662" s="2">
        <v>38169</v>
      </c>
      <c r="H4662" s="2"/>
      <c r="I4662" t="s">
        <v>226</v>
      </c>
      <c r="J4662" t="s">
        <v>211</v>
      </c>
      <c r="K4662" t="s">
        <v>1936</v>
      </c>
      <c r="L4662" t="s">
        <v>213</v>
      </c>
      <c r="O4662">
        <v>6642</v>
      </c>
      <c r="Q4662" s="2"/>
      <c r="S4662">
        <v>0</v>
      </c>
      <c r="T4662" t="s">
        <v>213</v>
      </c>
      <c r="W4662" t="s">
        <v>214</v>
      </c>
      <c r="X4662">
        <v>0</v>
      </c>
    </row>
    <row r="4663" spans="1:24" x14ac:dyDescent="0.25">
      <c r="A4663">
        <v>6124</v>
      </c>
      <c r="B4663" t="s">
        <v>10888</v>
      </c>
      <c r="C4663" t="s">
        <v>10889</v>
      </c>
      <c r="D4663" t="s">
        <v>320</v>
      </c>
      <c r="G4663" s="2">
        <v>42461</v>
      </c>
      <c r="H4663" s="2">
        <v>42947</v>
      </c>
      <c r="I4663" t="s">
        <v>226</v>
      </c>
      <c r="J4663" t="s">
        <v>211</v>
      </c>
      <c r="K4663" t="s">
        <v>723</v>
      </c>
      <c r="L4663" t="s">
        <v>213</v>
      </c>
      <c r="O4663">
        <v>0</v>
      </c>
      <c r="Q4663" s="2"/>
      <c r="S4663">
        <v>0</v>
      </c>
      <c r="T4663" t="s">
        <v>213</v>
      </c>
      <c r="W4663" t="s">
        <v>214</v>
      </c>
      <c r="X4663">
        <v>0</v>
      </c>
    </row>
    <row r="4664" spans="1:24" x14ac:dyDescent="0.25">
      <c r="A4664">
        <v>5679</v>
      </c>
      <c r="B4664" t="s">
        <v>10890</v>
      </c>
      <c r="C4664" t="s">
        <v>10891</v>
      </c>
      <c r="D4664" t="s">
        <v>251</v>
      </c>
      <c r="G4664" s="2">
        <v>40544</v>
      </c>
      <c r="H4664" s="2"/>
      <c r="I4664" t="s">
        <v>226</v>
      </c>
      <c r="J4664" t="s">
        <v>211</v>
      </c>
      <c r="K4664" t="s">
        <v>10892</v>
      </c>
      <c r="L4664" t="s">
        <v>213</v>
      </c>
      <c r="O4664">
        <v>0</v>
      </c>
      <c r="Q4664" s="2">
        <v>40544</v>
      </c>
      <c r="S4664">
        <v>0</v>
      </c>
      <c r="T4664" t="s">
        <v>213</v>
      </c>
      <c r="W4664" t="s">
        <v>214</v>
      </c>
      <c r="X4664">
        <v>0</v>
      </c>
    </row>
    <row r="4665" spans="1:24" x14ac:dyDescent="0.25">
      <c r="A4665">
        <v>5680</v>
      </c>
      <c r="B4665" t="s">
        <v>10893</v>
      </c>
      <c r="C4665" t="s">
        <v>10894</v>
      </c>
      <c r="D4665" t="s">
        <v>256</v>
      </c>
      <c r="G4665" s="2">
        <v>40544</v>
      </c>
      <c r="H4665" s="2"/>
      <c r="I4665" t="s">
        <v>226</v>
      </c>
      <c r="J4665" t="s">
        <v>211</v>
      </c>
      <c r="K4665" t="s">
        <v>10892</v>
      </c>
      <c r="L4665" t="s">
        <v>213</v>
      </c>
      <c r="O4665">
        <v>0</v>
      </c>
      <c r="Q4665" s="2"/>
      <c r="S4665">
        <v>0</v>
      </c>
      <c r="T4665" t="s">
        <v>213</v>
      </c>
      <c r="W4665" t="s">
        <v>214</v>
      </c>
      <c r="X4665">
        <v>0</v>
      </c>
    </row>
    <row r="4666" spans="1:24" x14ac:dyDescent="0.25">
      <c r="A4666">
        <v>5681</v>
      </c>
      <c r="B4666" t="s">
        <v>10895</v>
      </c>
      <c r="C4666" t="s">
        <v>10896</v>
      </c>
      <c r="D4666" t="s">
        <v>245</v>
      </c>
      <c r="G4666" s="2">
        <v>40544</v>
      </c>
      <c r="H4666" s="2"/>
      <c r="I4666" t="s">
        <v>226</v>
      </c>
      <c r="J4666" t="s">
        <v>211</v>
      </c>
      <c r="K4666" t="s">
        <v>10892</v>
      </c>
      <c r="L4666" t="s">
        <v>213</v>
      </c>
      <c r="O4666">
        <v>1488</v>
      </c>
      <c r="Q4666" s="2"/>
      <c r="S4666">
        <v>0</v>
      </c>
      <c r="T4666" t="s">
        <v>213</v>
      </c>
      <c r="W4666" t="s">
        <v>214</v>
      </c>
      <c r="X4666">
        <v>0</v>
      </c>
    </row>
    <row r="4667" spans="1:24" x14ac:dyDescent="0.25">
      <c r="A4667">
        <v>5682</v>
      </c>
      <c r="B4667" t="s">
        <v>10897</v>
      </c>
      <c r="C4667" t="s">
        <v>10898</v>
      </c>
      <c r="D4667" t="s">
        <v>241</v>
      </c>
      <c r="G4667" s="2">
        <v>40544</v>
      </c>
      <c r="H4667" s="2"/>
      <c r="I4667" t="s">
        <v>226</v>
      </c>
      <c r="J4667" t="s">
        <v>211</v>
      </c>
      <c r="K4667" t="s">
        <v>10892</v>
      </c>
      <c r="L4667" t="s">
        <v>213</v>
      </c>
      <c r="O4667">
        <v>0</v>
      </c>
      <c r="Q4667" s="2"/>
      <c r="S4667">
        <v>0</v>
      </c>
      <c r="T4667" t="s">
        <v>213</v>
      </c>
      <c r="W4667" t="s">
        <v>214</v>
      </c>
      <c r="X4667">
        <v>0</v>
      </c>
    </row>
    <row r="4668" spans="1:24" x14ac:dyDescent="0.25">
      <c r="A4668">
        <v>5691</v>
      </c>
      <c r="B4668" t="s">
        <v>10899</v>
      </c>
      <c r="C4668" t="s">
        <v>10900</v>
      </c>
      <c r="D4668" t="s">
        <v>251</v>
      </c>
      <c r="G4668" s="2">
        <v>40544</v>
      </c>
      <c r="H4668" s="2"/>
      <c r="I4668" t="s">
        <v>226</v>
      </c>
      <c r="J4668" t="s">
        <v>211</v>
      </c>
      <c r="K4668" t="s">
        <v>10901</v>
      </c>
      <c r="L4668" t="s">
        <v>213</v>
      </c>
      <c r="O4668">
        <v>0</v>
      </c>
      <c r="Q4668" s="2">
        <v>40544</v>
      </c>
      <c r="S4668">
        <v>0</v>
      </c>
      <c r="T4668" t="s">
        <v>213</v>
      </c>
      <c r="W4668" t="s">
        <v>214</v>
      </c>
      <c r="X4668">
        <v>0</v>
      </c>
    </row>
    <row r="4669" spans="1:24" x14ac:dyDescent="0.25">
      <c r="A4669">
        <v>5692</v>
      </c>
      <c r="B4669" t="s">
        <v>10902</v>
      </c>
      <c r="C4669" t="s">
        <v>10903</v>
      </c>
      <c r="D4669" t="s">
        <v>256</v>
      </c>
      <c r="G4669" s="2">
        <v>40544</v>
      </c>
      <c r="H4669" s="2"/>
      <c r="I4669" t="s">
        <v>226</v>
      </c>
      <c r="J4669" t="s">
        <v>211</v>
      </c>
      <c r="K4669" t="s">
        <v>10901</v>
      </c>
      <c r="L4669" t="s">
        <v>213</v>
      </c>
      <c r="O4669">
        <v>0</v>
      </c>
      <c r="Q4669" s="2"/>
      <c r="S4669">
        <v>0</v>
      </c>
      <c r="T4669" t="s">
        <v>213</v>
      </c>
      <c r="W4669" t="s">
        <v>214</v>
      </c>
      <c r="X4669">
        <v>0</v>
      </c>
    </row>
    <row r="4670" spans="1:24" x14ac:dyDescent="0.25">
      <c r="A4670">
        <v>5693</v>
      </c>
      <c r="B4670" t="s">
        <v>10904</v>
      </c>
      <c r="C4670" t="s">
        <v>10905</v>
      </c>
      <c r="D4670" t="s">
        <v>245</v>
      </c>
      <c r="G4670" s="2">
        <v>40544</v>
      </c>
      <c r="H4670" s="2"/>
      <c r="I4670" t="s">
        <v>226</v>
      </c>
      <c r="J4670" t="s">
        <v>211</v>
      </c>
      <c r="K4670" t="s">
        <v>10901</v>
      </c>
      <c r="L4670" t="s">
        <v>213</v>
      </c>
      <c r="O4670">
        <v>6</v>
      </c>
      <c r="Q4670" s="2"/>
      <c r="S4670">
        <v>0</v>
      </c>
      <c r="T4670" t="s">
        <v>213</v>
      </c>
      <c r="W4670" t="s">
        <v>214</v>
      </c>
      <c r="X4670">
        <v>0</v>
      </c>
    </row>
    <row r="4671" spans="1:24" x14ac:dyDescent="0.25">
      <c r="A4671">
        <v>5694</v>
      </c>
      <c r="B4671" t="s">
        <v>10906</v>
      </c>
      <c r="C4671" t="s">
        <v>10907</v>
      </c>
      <c r="D4671" t="s">
        <v>241</v>
      </c>
      <c r="G4671" s="2">
        <v>40544</v>
      </c>
      <c r="H4671" s="2"/>
      <c r="I4671" t="s">
        <v>226</v>
      </c>
      <c r="J4671" t="s">
        <v>211</v>
      </c>
      <c r="K4671" t="s">
        <v>10901</v>
      </c>
      <c r="L4671" t="s">
        <v>213</v>
      </c>
      <c r="O4671">
        <v>0</v>
      </c>
      <c r="Q4671" s="2"/>
      <c r="S4671">
        <v>0</v>
      </c>
      <c r="T4671" t="s">
        <v>213</v>
      </c>
      <c r="W4671" t="s">
        <v>214</v>
      </c>
      <c r="X4671">
        <v>0</v>
      </c>
    </row>
    <row r="4672" spans="1:24" x14ac:dyDescent="0.25">
      <c r="A4672">
        <v>5719</v>
      </c>
      <c r="B4672" t="s">
        <v>10908</v>
      </c>
      <c r="C4672" t="s">
        <v>10909</v>
      </c>
      <c r="D4672" t="s">
        <v>251</v>
      </c>
      <c r="G4672" s="2">
        <v>40544</v>
      </c>
      <c r="H4672" s="2"/>
      <c r="I4672" t="s">
        <v>226</v>
      </c>
      <c r="J4672" t="s">
        <v>211</v>
      </c>
      <c r="K4672" t="s">
        <v>10910</v>
      </c>
      <c r="L4672" t="s">
        <v>213</v>
      </c>
      <c r="O4672">
        <v>0</v>
      </c>
      <c r="Q4672" s="2">
        <v>40544</v>
      </c>
      <c r="S4672">
        <v>0</v>
      </c>
      <c r="T4672" t="s">
        <v>213</v>
      </c>
      <c r="W4672" t="s">
        <v>214</v>
      </c>
      <c r="X4672">
        <v>0</v>
      </c>
    </row>
    <row r="4673" spans="1:26" x14ac:dyDescent="0.25">
      <c r="A4673">
        <v>5720</v>
      </c>
      <c r="B4673" t="s">
        <v>10911</v>
      </c>
      <c r="C4673" t="s">
        <v>10912</v>
      </c>
      <c r="D4673" t="s">
        <v>256</v>
      </c>
      <c r="G4673" s="2">
        <v>40544</v>
      </c>
      <c r="H4673" s="2"/>
      <c r="I4673" t="s">
        <v>226</v>
      </c>
      <c r="J4673" t="s">
        <v>211</v>
      </c>
      <c r="K4673" t="s">
        <v>10910</v>
      </c>
      <c r="L4673" t="s">
        <v>213</v>
      </c>
      <c r="O4673">
        <v>0</v>
      </c>
      <c r="Q4673" s="2"/>
      <c r="S4673">
        <v>0</v>
      </c>
      <c r="T4673" t="s">
        <v>213</v>
      </c>
      <c r="W4673" t="s">
        <v>214</v>
      </c>
      <c r="X4673">
        <v>0</v>
      </c>
    </row>
    <row r="4674" spans="1:26" x14ac:dyDescent="0.25">
      <c r="A4674">
        <v>5721</v>
      </c>
      <c r="B4674" t="s">
        <v>10913</v>
      </c>
      <c r="C4674" t="s">
        <v>10914</v>
      </c>
      <c r="D4674" t="s">
        <v>245</v>
      </c>
      <c r="G4674" s="2">
        <v>40544</v>
      </c>
      <c r="H4674" s="2"/>
      <c r="I4674" t="s">
        <v>226</v>
      </c>
      <c r="J4674" t="s">
        <v>211</v>
      </c>
      <c r="K4674" t="s">
        <v>10910</v>
      </c>
      <c r="L4674" t="s">
        <v>213</v>
      </c>
      <c r="O4674">
        <v>33</v>
      </c>
      <c r="Q4674" s="2"/>
      <c r="S4674">
        <v>0</v>
      </c>
      <c r="T4674" t="s">
        <v>213</v>
      </c>
      <c r="W4674" t="s">
        <v>214</v>
      </c>
      <c r="X4674">
        <v>0</v>
      </c>
    </row>
    <row r="4675" spans="1:26" x14ac:dyDescent="0.25">
      <c r="A4675">
        <v>5722</v>
      </c>
      <c r="B4675" t="s">
        <v>10915</v>
      </c>
      <c r="C4675" t="s">
        <v>10916</v>
      </c>
      <c r="D4675" t="s">
        <v>241</v>
      </c>
      <c r="G4675" s="2">
        <v>40544</v>
      </c>
      <c r="H4675" s="2"/>
      <c r="I4675" t="s">
        <v>226</v>
      </c>
      <c r="J4675" t="s">
        <v>211</v>
      </c>
      <c r="K4675" t="s">
        <v>10910</v>
      </c>
      <c r="L4675" t="s">
        <v>213</v>
      </c>
      <c r="O4675">
        <v>0</v>
      </c>
      <c r="Q4675" s="2"/>
      <c r="S4675">
        <v>0</v>
      </c>
      <c r="T4675" t="s">
        <v>213</v>
      </c>
      <c r="W4675" t="s">
        <v>214</v>
      </c>
      <c r="X4675">
        <v>0</v>
      </c>
    </row>
    <row r="4676" spans="1:26" x14ac:dyDescent="0.25">
      <c r="A4676">
        <v>5724</v>
      </c>
      <c r="B4676" t="s">
        <v>10917</v>
      </c>
      <c r="C4676" t="s">
        <v>10918</v>
      </c>
      <c r="D4676" t="s">
        <v>241</v>
      </c>
      <c r="G4676" s="2">
        <v>42461</v>
      </c>
      <c r="H4676" s="2">
        <v>42997</v>
      </c>
      <c r="I4676" t="s">
        <v>226</v>
      </c>
      <c r="J4676" t="s">
        <v>211</v>
      </c>
      <c r="K4676" t="s">
        <v>10919</v>
      </c>
      <c r="L4676" t="s">
        <v>213</v>
      </c>
      <c r="O4676">
        <v>0</v>
      </c>
      <c r="Q4676" s="2"/>
      <c r="S4676">
        <v>0</v>
      </c>
      <c r="T4676" t="s">
        <v>213</v>
      </c>
      <c r="W4676" t="s">
        <v>214</v>
      </c>
      <c r="X4676">
        <v>0</v>
      </c>
    </row>
    <row r="4677" spans="1:26" x14ac:dyDescent="0.25">
      <c r="A4677">
        <v>5725</v>
      </c>
      <c r="B4677" t="s">
        <v>10920</v>
      </c>
      <c r="C4677" t="s">
        <v>10921</v>
      </c>
      <c r="D4677" t="s">
        <v>245</v>
      </c>
      <c r="G4677" s="2">
        <v>42461</v>
      </c>
      <c r="H4677" s="2">
        <v>42997</v>
      </c>
      <c r="I4677" t="s">
        <v>226</v>
      </c>
      <c r="J4677" t="s">
        <v>211</v>
      </c>
      <c r="K4677" t="s">
        <v>10919</v>
      </c>
      <c r="L4677" t="s">
        <v>213</v>
      </c>
      <c r="O4677">
        <v>1868</v>
      </c>
      <c r="Q4677" s="2"/>
      <c r="S4677">
        <v>0</v>
      </c>
      <c r="T4677" t="s">
        <v>213</v>
      </c>
      <c r="W4677" t="s">
        <v>214</v>
      </c>
      <c r="X4677">
        <v>0</v>
      </c>
    </row>
    <row r="4678" spans="1:26" x14ac:dyDescent="0.25">
      <c r="A4678">
        <v>5742</v>
      </c>
      <c r="B4678" t="s">
        <v>10922</v>
      </c>
      <c r="C4678" t="s">
        <v>10923</v>
      </c>
      <c r="D4678" t="s">
        <v>245</v>
      </c>
      <c r="G4678" s="2">
        <v>42461</v>
      </c>
      <c r="H4678" s="2">
        <v>44286</v>
      </c>
      <c r="I4678" t="s">
        <v>226</v>
      </c>
      <c r="J4678" t="s">
        <v>211</v>
      </c>
      <c r="K4678" t="s">
        <v>10924</v>
      </c>
      <c r="L4678" t="s">
        <v>213</v>
      </c>
      <c r="O4678">
        <v>1868</v>
      </c>
      <c r="Q4678" s="2"/>
      <c r="S4678">
        <v>0</v>
      </c>
      <c r="T4678" t="s">
        <v>213</v>
      </c>
      <c r="W4678" t="s">
        <v>214</v>
      </c>
      <c r="X4678">
        <v>0</v>
      </c>
    </row>
    <row r="4679" spans="1:26" x14ac:dyDescent="0.25">
      <c r="A4679">
        <v>5743</v>
      </c>
      <c r="B4679" t="s">
        <v>10925</v>
      </c>
      <c r="C4679" t="s">
        <v>10926</v>
      </c>
      <c r="D4679" t="s">
        <v>241</v>
      </c>
      <c r="G4679" s="2">
        <v>42461</v>
      </c>
      <c r="H4679" s="2">
        <v>44286</v>
      </c>
      <c r="I4679" t="s">
        <v>226</v>
      </c>
      <c r="J4679" t="s">
        <v>211</v>
      </c>
      <c r="K4679" t="s">
        <v>10924</v>
      </c>
      <c r="L4679" t="s">
        <v>213</v>
      </c>
      <c r="O4679">
        <v>0</v>
      </c>
      <c r="Q4679" s="2"/>
      <c r="S4679">
        <v>0</v>
      </c>
      <c r="T4679" t="s">
        <v>213</v>
      </c>
      <c r="W4679" t="s">
        <v>214</v>
      </c>
      <c r="X4679">
        <v>0</v>
      </c>
    </row>
    <row r="4680" spans="1:26" x14ac:dyDescent="0.25">
      <c r="A4680">
        <v>6045</v>
      </c>
      <c r="B4680" t="s">
        <v>10927</v>
      </c>
      <c r="C4680" t="s">
        <v>10928</v>
      </c>
      <c r="D4680" t="s">
        <v>343</v>
      </c>
      <c r="F4680" t="s">
        <v>9320</v>
      </c>
      <c r="G4680" s="2">
        <v>42430</v>
      </c>
      <c r="H4680" s="2"/>
      <c r="J4680" t="s">
        <v>211</v>
      </c>
      <c r="K4680" t="s">
        <v>9321</v>
      </c>
      <c r="L4680" t="s">
        <v>213</v>
      </c>
      <c r="M4680" t="s">
        <v>10929</v>
      </c>
      <c r="O4680">
        <v>0</v>
      </c>
      <c r="P4680" t="s">
        <v>10930</v>
      </c>
      <c r="Q4680" s="2">
        <v>42369</v>
      </c>
      <c r="R4680" t="s">
        <v>10931</v>
      </c>
      <c r="S4680">
        <v>0</v>
      </c>
      <c r="T4680" t="s">
        <v>213</v>
      </c>
      <c r="U4680" t="s">
        <v>15715</v>
      </c>
      <c r="V4680" t="s">
        <v>15750</v>
      </c>
      <c r="W4680" t="s">
        <v>455</v>
      </c>
      <c r="X4680">
        <v>0</v>
      </c>
      <c r="Z4680" t="s">
        <v>15094</v>
      </c>
    </row>
    <row r="4681" spans="1:26" x14ac:dyDescent="0.25">
      <c r="A4681">
        <v>6074</v>
      </c>
      <c r="B4681" t="s">
        <v>10932</v>
      </c>
      <c r="C4681" t="s">
        <v>10933</v>
      </c>
      <c r="D4681" t="s">
        <v>251</v>
      </c>
      <c r="G4681" s="2">
        <v>42736</v>
      </c>
      <c r="H4681" s="2">
        <v>45657</v>
      </c>
      <c r="I4681" t="s">
        <v>226</v>
      </c>
      <c r="J4681" t="s">
        <v>211</v>
      </c>
      <c r="K4681" t="s">
        <v>10934</v>
      </c>
      <c r="L4681" t="s">
        <v>213</v>
      </c>
      <c r="O4681">
        <v>0</v>
      </c>
      <c r="Q4681" s="2"/>
      <c r="S4681">
        <v>0</v>
      </c>
      <c r="T4681" t="s">
        <v>213</v>
      </c>
      <c r="W4681" t="s">
        <v>214</v>
      </c>
      <c r="X4681">
        <v>0</v>
      </c>
    </row>
    <row r="4682" spans="1:26" x14ac:dyDescent="0.25">
      <c r="A4682">
        <v>6068</v>
      </c>
      <c r="B4682" t="s">
        <v>10935</v>
      </c>
      <c r="C4682" t="s">
        <v>10936</v>
      </c>
      <c r="D4682" t="s">
        <v>251</v>
      </c>
      <c r="G4682" s="2">
        <v>42736</v>
      </c>
      <c r="H4682" s="2">
        <v>43100</v>
      </c>
      <c r="I4682" t="s">
        <v>226</v>
      </c>
      <c r="J4682" t="s">
        <v>211</v>
      </c>
      <c r="K4682" t="s">
        <v>10937</v>
      </c>
      <c r="L4682" t="s">
        <v>213</v>
      </c>
      <c r="O4682">
        <v>0</v>
      </c>
      <c r="Q4682" s="2"/>
      <c r="S4682">
        <v>0</v>
      </c>
      <c r="T4682" t="s">
        <v>213</v>
      </c>
      <c r="W4682" t="s">
        <v>214</v>
      </c>
      <c r="X4682">
        <v>0</v>
      </c>
    </row>
    <row r="4683" spans="1:26" x14ac:dyDescent="0.25">
      <c r="A4683">
        <v>6069</v>
      </c>
      <c r="B4683" t="s">
        <v>10938</v>
      </c>
      <c r="C4683" t="s">
        <v>10939</v>
      </c>
      <c r="D4683" t="s">
        <v>256</v>
      </c>
      <c r="G4683" s="2">
        <v>42736</v>
      </c>
      <c r="H4683" s="2">
        <v>43100</v>
      </c>
      <c r="I4683" t="s">
        <v>226</v>
      </c>
      <c r="J4683" t="s">
        <v>211</v>
      </c>
      <c r="K4683" t="s">
        <v>10937</v>
      </c>
      <c r="L4683" t="s">
        <v>213</v>
      </c>
      <c r="O4683">
        <v>0</v>
      </c>
      <c r="Q4683" s="2"/>
      <c r="S4683">
        <v>0</v>
      </c>
      <c r="T4683" t="s">
        <v>213</v>
      </c>
      <c r="W4683" t="s">
        <v>214</v>
      </c>
      <c r="X4683">
        <v>0</v>
      </c>
    </row>
    <row r="4684" spans="1:26" x14ac:dyDescent="0.25">
      <c r="A4684">
        <v>6070</v>
      </c>
      <c r="B4684" t="s">
        <v>10940</v>
      </c>
      <c r="C4684" t="s">
        <v>10941</v>
      </c>
      <c r="D4684" t="s">
        <v>241</v>
      </c>
      <c r="G4684" s="2">
        <v>42736</v>
      </c>
      <c r="H4684" s="2">
        <v>43100</v>
      </c>
      <c r="I4684" t="s">
        <v>226</v>
      </c>
      <c r="J4684" t="s">
        <v>211</v>
      </c>
      <c r="K4684" t="s">
        <v>10937</v>
      </c>
      <c r="L4684" t="s">
        <v>213</v>
      </c>
      <c r="O4684">
        <v>0</v>
      </c>
      <c r="Q4684" s="2"/>
      <c r="S4684">
        <v>0</v>
      </c>
      <c r="T4684" t="s">
        <v>213</v>
      </c>
      <c r="W4684" t="s">
        <v>214</v>
      </c>
      <c r="X4684">
        <v>0</v>
      </c>
    </row>
    <row r="4685" spans="1:26" x14ac:dyDescent="0.25">
      <c r="A4685">
        <v>6075</v>
      </c>
      <c r="B4685" t="s">
        <v>10942</v>
      </c>
      <c r="C4685" t="s">
        <v>10943</v>
      </c>
      <c r="D4685" t="s">
        <v>241</v>
      </c>
      <c r="G4685" s="2">
        <v>42736</v>
      </c>
      <c r="H4685" s="2">
        <v>45657</v>
      </c>
      <c r="I4685" t="s">
        <v>226</v>
      </c>
      <c r="J4685" t="s">
        <v>211</v>
      </c>
      <c r="K4685" t="s">
        <v>10934</v>
      </c>
      <c r="L4685" t="s">
        <v>213</v>
      </c>
      <c r="O4685">
        <v>0</v>
      </c>
      <c r="Q4685" s="2"/>
      <c r="S4685">
        <v>0</v>
      </c>
      <c r="T4685" t="s">
        <v>213</v>
      </c>
      <c r="W4685" t="s">
        <v>214</v>
      </c>
      <c r="X4685">
        <v>0</v>
      </c>
    </row>
    <row r="4686" spans="1:26" x14ac:dyDescent="0.25">
      <c r="A4686">
        <v>6076</v>
      </c>
      <c r="B4686" t="s">
        <v>10944</v>
      </c>
      <c r="C4686" t="s">
        <v>10945</v>
      </c>
      <c r="D4686" t="s">
        <v>256</v>
      </c>
      <c r="G4686" s="2">
        <v>42736</v>
      </c>
      <c r="H4686" s="2">
        <v>45657</v>
      </c>
      <c r="I4686" t="s">
        <v>226</v>
      </c>
      <c r="J4686" t="s">
        <v>211</v>
      </c>
      <c r="K4686" t="s">
        <v>10934</v>
      </c>
      <c r="L4686" t="s">
        <v>213</v>
      </c>
      <c r="O4686">
        <v>0</v>
      </c>
      <c r="Q4686" s="2"/>
      <c r="S4686">
        <v>0</v>
      </c>
      <c r="T4686" t="s">
        <v>213</v>
      </c>
      <c r="W4686" t="s">
        <v>214</v>
      </c>
      <c r="X4686">
        <v>0</v>
      </c>
    </row>
    <row r="4687" spans="1:26" x14ac:dyDescent="0.25">
      <c r="A4687">
        <v>6129</v>
      </c>
      <c r="B4687" t="s">
        <v>10946</v>
      </c>
      <c r="C4687" t="s">
        <v>10947</v>
      </c>
      <c r="D4687" t="s">
        <v>210</v>
      </c>
      <c r="G4687" s="2">
        <v>42660</v>
      </c>
      <c r="H4687" s="2">
        <v>45230</v>
      </c>
      <c r="J4687" t="s">
        <v>211</v>
      </c>
      <c r="K4687" t="s">
        <v>10058</v>
      </c>
      <c r="L4687" t="s">
        <v>213</v>
      </c>
      <c r="O4687">
        <v>0</v>
      </c>
      <c r="Q4687" s="2"/>
      <c r="S4687">
        <v>0</v>
      </c>
      <c r="T4687" t="s">
        <v>213</v>
      </c>
      <c r="W4687" t="s">
        <v>214</v>
      </c>
      <c r="X4687">
        <v>0</v>
      </c>
    </row>
    <row r="4688" spans="1:26" x14ac:dyDescent="0.25">
      <c r="A4688">
        <v>6134</v>
      </c>
      <c r="B4688" t="s">
        <v>10948</v>
      </c>
      <c r="C4688" t="s">
        <v>10949</v>
      </c>
      <c r="D4688" t="s">
        <v>7127</v>
      </c>
      <c r="G4688" s="2">
        <v>37288</v>
      </c>
      <c r="H4688" s="2">
        <v>46022</v>
      </c>
      <c r="I4688" t="s">
        <v>226</v>
      </c>
      <c r="J4688" t="s">
        <v>211</v>
      </c>
      <c r="K4688" t="s">
        <v>2880</v>
      </c>
      <c r="L4688" t="s">
        <v>213</v>
      </c>
      <c r="O4688">
        <v>36</v>
      </c>
      <c r="Q4688" s="2"/>
      <c r="S4688">
        <v>0</v>
      </c>
      <c r="T4688" t="s">
        <v>213</v>
      </c>
      <c r="W4688" t="s">
        <v>214</v>
      </c>
      <c r="X4688">
        <v>0</v>
      </c>
    </row>
    <row r="4689" spans="1:24" x14ac:dyDescent="0.25">
      <c r="A4689">
        <v>6131</v>
      </c>
      <c r="B4689" t="s">
        <v>10950</v>
      </c>
      <c r="C4689" t="s">
        <v>10951</v>
      </c>
      <c r="D4689" t="s">
        <v>6406</v>
      </c>
      <c r="F4689" t="s">
        <v>10952</v>
      </c>
      <c r="G4689" s="2">
        <v>42660</v>
      </c>
      <c r="H4689" s="2">
        <v>45230</v>
      </c>
      <c r="J4689" t="s">
        <v>211</v>
      </c>
      <c r="K4689" t="s">
        <v>7069</v>
      </c>
      <c r="L4689" t="s">
        <v>213</v>
      </c>
      <c r="O4689">
        <v>5840</v>
      </c>
      <c r="Q4689" s="2"/>
      <c r="S4689">
        <v>3888</v>
      </c>
      <c r="T4689" t="s">
        <v>213</v>
      </c>
      <c r="W4689" t="s">
        <v>455</v>
      </c>
      <c r="X4689">
        <v>0</v>
      </c>
    </row>
    <row r="4690" spans="1:24" x14ac:dyDescent="0.25">
      <c r="A4690">
        <v>6132</v>
      </c>
      <c r="B4690" t="s">
        <v>10953</v>
      </c>
      <c r="C4690" t="s">
        <v>10954</v>
      </c>
      <c r="D4690" t="s">
        <v>6132</v>
      </c>
      <c r="G4690" s="2">
        <v>42660</v>
      </c>
      <c r="H4690" s="2">
        <v>45230</v>
      </c>
      <c r="I4690" t="s">
        <v>226</v>
      </c>
      <c r="J4690" t="s">
        <v>211</v>
      </c>
      <c r="K4690" t="s">
        <v>10058</v>
      </c>
      <c r="L4690" t="s">
        <v>213</v>
      </c>
      <c r="O4690">
        <v>6131</v>
      </c>
      <c r="Q4690" s="2"/>
      <c r="S4690">
        <v>0</v>
      </c>
      <c r="T4690" t="s">
        <v>213</v>
      </c>
      <c r="W4690" t="s">
        <v>455</v>
      </c>
      <c r="X4690">
        <v>0</v>
      </c>
    </row>
    <row r="4691" spans="1:24" x14ac:dyDescent="0.25">
      <c r="A4691">
        <v>6140</v>
      </c>
      <c r="B4691" t="s">
        <v>10955</v>
      </c>
      <c r="C4691" t="s">
        <v>10956</v>
      </c>
      <c r="D4691" t="s">
        <v>229</v>
      </c>
      <c r="G4691" s="2">
        <v>39387</v>
      </c>
      <c r="H4691" s="2"/>
      <c r="I4691" t="s">
        <v>226</v>
      </c>
      <c r="J4691" t="s">
        <v>211</v>
      </c>
      <c r="K4691" t="s">
        <v>2866</v>
      </c>
      <c r="L4691" t="s">
        <v>213</v>
      </c>
      <c r="O4691">
        <v>0</v>
      </c>
      <c r="Q4691" s="2">
        <v>39387</v>
      </c>
      <c r="S4691">
        <v>0</v>
      </c>
      <c r="T4691" t="s">
        <v>213</v>
      </c>
      <c r="W4691" t="s">
        <v>214</v>
      </c>
      <c r="X4691">
        <v>0</v>
      </c>
    </row>
    <row r="4692" spans="1:24" x14ac:dyDescent="0.25">
      <c r="A4692">
        <v>6141</v>
      </c>
      <c r="B4692" t="s">
        <v>10957</v>
      </c>
      <c r="C4692" t="s">
        <v>10958</v>
      </c>
      <c r="D4692" t="s">
        <v>303</v>
      </c>
      <c r="G4692" s="2">
        <v>39387</v>
      </c>
      <c r="H4692" s="2"/>
      <c r="I4692" t="s">
        <v>226</v>
      </c>
      <c r="J4692" t="s">
        <v>211</v>
      </c>
      <c r="K4692" t="s">
        <v>2866</v>
      </c>
      <c r="L4692" t="s">
        <v>213</v>
      </c>
      <c r="O4692">
        <v>0</v>
      </c>
      <c r="Q4692" s="2">
        <v>39387</v>
      </c>
      <c r="S4692">
        <v>0</v>
      </c>
      <c r="T4692" t="s">
        <v>213</v>
      </c>
      <c r="W4692" t="s">
        <v>214</v>
      </c>
      <c r="X4692">
        <v>0</v>
      </c>
    </row>
    <row r="4693" spans="1:24" x14ac:dyDescent="0.25">
      <c r="A4693">
        <v>6142</v>
      </c>
      <c r="B4693" t="s">
        <v>10959</v>
      </c>
      <c r="C4693" t="s">
        <v>10960</v>
      </c>
      <c r="D4693" t="s">
        <v>333</v>
      </c>
      <c r="G4693" s="2">
        <v>39387</v>
      </c>
      <c r="H4693" s="2"/>
      <c r="I4693" t="s">
        <v>226</v>
      </c>
      <c r="J4693" t="s">
        <v>211</v>
      </c>
      <c r="K4693" t="s">
        <v>2866</v>
      </c>
      <c r="L4693" t="s">
        <v>213</v>
      </c>
      <c r="O4693">
        <v>0</v>
      </c>
      <c r="Q4693" s="2">
        <v>39387</v>
      </c>
      <c r="S4693">
        <v>0</v>
      </c>
      <c r="T4693" t="s">
        <v>213</v>
      </c>
      <c r="W4693" t="s">
        <v>214</v>
      </c>
      <c r="X4693">
        <v>0</v>
      </c>
    </row>
    <row r="4694" spans="1:24" x14ac:dyDescent="0.25">
      <c r="A4694">
        <v>6143</v>
      </c>
      <c r="B4694" t="s">
        <v>10961</v>
      </c>
      <c r="C4694" t="s">
        <v>10962</v>
      </c>
      <c r="D4694" t="s">
        <v>297</v>
      </c>
      <c r="G4694" s="2">
        <v>39387</v>
      </c>
      <c r="H4694" s="2"/>
      <c r="I4694" t="s">
        <v>226</v>
      </c>
      <c r="J4694" t="s">
        <v>211</v>
      </c>
      <c r="K4694" t="s">
        <v>2866</v>
      </c>
      <c r="L4694" t="s">
        <v>213</v>
      </c>
      <c r="O4694">
        <v>0</v>
      </c>
      <c r="Q4694" s="2">
        <v>39387</v>
      </c>
      <c r="S4694">
        <v>0</v>
      </c>
      <c r="T4694" t="s">
        <v>213</v>
      </c>
      <c r="W4694" t="s">
        <v>214</v>
      </c>
      <c r="X4694">
        <v>0</v>
      </c>
    </row>
    <row r="4695" spans="1:24" x14ac:dyDescent="0.25">
      <c r="A4695">
        <v>6144</v>
      </c>
      <c r="B4695" t="s">
        <v>10963</v>
      </c>
      <c r="C4695" t="s">
        <v>10964</v>
      </c>
      <c r="D4695" t="s">
        <v>338</v>
      </c>
      <c r="G4695" s="2">
        <v>39387</v>
      </c>
      <c r="H4695" s="2"/>
      <c r="I4695" t="s">
        <v>226</v>
      </c>
      <c r="J4695" t="s">
        <v>211</v>
      </c>
      <c r="K4695" t="s">
        <v>2866</v>
      </c>
      <c r="L4695" t="s">
        <v>213</v>
      </c>
      <c r="O4695">
        <v>0</v>
      </c>
      <c r="Q4695" s="2">
        <v>39387</v>
      </c>
      <c r="S4695">
        <v>0</v>
      </c>
      <c r="T4695" t="s">
        <v>213</v>
      </c>
      <c r="W4695" t="s">
        <v>214</v>
      </c>
      <c r="X4695">
        <v>0</v>
      </c>
    </row>
    <row r="4696" spans="1:24" x14ac:dyDescent="0.25">
      <c r="A4696">
        <v>6145</v>
      </c>
      <c r="B4696" t="s">
        <v>10965</v>
      </c>
      <c r="C4696" t="s">
        <v>10966</v>
      </c>
      <c r="D4696" t="s">
        <v>308</v>
      </c>
      <c r="G4696" s="2">
        <v>39387</v>
      </c>
      <c r="H4696" s="2"/>
      <c r="I4696" t="s">
        <v>218</v>
      </c>
      <c r="J4696" t="s">
        <v>211</v>
      </c>
      <c r="K4696" t="s">
        <v>2866</v>
      </c>
      <c r="L4696" t="s">
        <v>213</v>
      </c>
      <c r="O4696">
        <v>8</v>
      </c>
      <c r="Q4696" s="2"/>
      <c r="S4696">
        <v>0</v>
      </c>
      <c r="T4696" t="s">
        <v>213</v>
      </c>
      <c r="W4696" t="s">
        <v>214</v>
      </c>
      <c r="X4696">
        <v>0</v>
      </c>
    </row>
    <row r="4697" spans="1:24" x14ac:dyDescent="0.25">
      <c r="A4697">
        <v>6146</v>
      </c>
      <c r="B4697" t="s">
        <v>10967</v>
      </c>
      <c r="C4697" t="s">
        <v>10968</v>
      </c>
      <c r="D4697" t="s">
        <v>311</v>
      </c>
      <c r="G4697" s="2">
        <v>39387</v>
      </c>
      <c r="H4697" s="2"/>
      <c r="I4697" t="s">
        <v>226</v>
      </c>
      <c r="J4697" t="s">
        <v>211</v>
      </c>
      <c r="K4697" t="s">
        <v>2866</v>
      </c>
      <c r="L4697" t="s">
        <v>213</v>
      </c>
      <c r="O4697">
        <v>6642</v>
      </c>
      <c r="Q4697" s="2"/>
      <c r="S4697">
        <v>0</v>
      </c>
      <c r="T4697" t="s">
        <v>213</v>
      </c>
      <c r="W4697" t="s">
        <v>214</v>
      </c>
      <c r="X4697">
        <v>0</v>
      </c>
    </row>
    <row r="4698" spans="1:24" x14ac:dyDescent="0.25">
      <c r="A4698">
        <v>6147</v>
      </c>
      <c r="B4698" t="s">
        <v>10969</v>
      </c>
      <c r="C4698" t="s">
        <v>10970</v>
      </c>
      <c r="D4698" t="s">
        <v>225</v>
      </c>
      <c r="G4698" s="2">
        <v>39387</v>
      </c>
      <c r="H4698" s="2"/>
      <c r="I4698" t="s">
        <v>226</v>
      </c>
      <c r="J4698" t="s">
        <v>211</v>
      </c>
      <c r="K4698" t="s">
        <v>2866</v>
      </c>
      <c r="L4698" t="s">
        <v>213</v>
      </c>
      <c r="O4698">
        <v>6</v>
      </c>
      <c r="Q4698" s="2"/>
      <c r="S4698">
        <v>0</v>
      </c>
      <c r="T4698" t="s">
        <v>213</v>
      </c>
      <c r="W4698" t="s">
        <v>214</v>
      </c>
      <c r="X4698">
        <v>0</v>
      </c>
    </row>
    <row r="4699" spans="1:24" x14ac:dyDescent="0.25">
      <c r="A4699">
        <v>6148</v>
      </c>
      <c r="B4699" t="s">
        <v>10971</v>
      </c>
      <c r="C4699" t="s">
        <v>10972</v>
      </c>
      <c r="D4699" t="s">
        <v>314</v>
      </c>
      <c r="G4699" s="2">
        <v>39387</v>
      </c>
      <c r="H4699" s="2"/>
      <c r="I4699" t="s">
        <v>226</v>
      </c>
      <c r="J4699" t="s">
        <v>211</v>
      </c>
      <c r="K4699" t="s">
        <v>2866</v>
      </c>
      <c r="L4699" t="s">
        <v>213</v>
      </c>
      <c r="O4699">
        <v>11</v>
      </c>
      <c r="Q4699" s="2"/>
      <c r="S4699">
        <v>0</v>
      </c>
      <c r="T4699" t="s">
        <v>213</v>
      </c>
      <c r="W4699" t="s">
        <v>214</v>
      </c>
      <c r="X4699">
        <v>0</v>
      </c>
    </row>
    <row r="4700" spans="1:24" x14ac:dyDescent="0.25">
      <c r="A4700">
        <v>6149</v>
      </c>
      <c r="B4700" t="s">
        <v>10973</v>
      </c>
      <c r="C4700" t="s">
        <v>10833</v>
      </c>
      <c r="D4700" t="s">
        <v>389</v>
      </c>
      <c r="E4700" t="s">
        <v>10974</v>
      </c>
      <c r="G4700" s="2">
        <v>37287</v>
      </c>
      <c r="H4700" s="2">
        <v>46022</v>
      </c>
      <c r="J4700" t="s">
        <v>211</v>
      </c>
      <c r="K4700" t="s">
        <v>368</v>
      </c>
      <c r="L4700" t="s">
        <v>213</v>
      </c>
      <c r="M4700" t="s">
        <v>10839</v>
      </c>
      <c r="O4700">
        <v>0</v>
      </c>
      <c r="P4700" t="s">
        <v>1404</v>
      </c>
      <c r="Q4700" s="2"/>
      <c r="R4700" t="s">
        <v>1405</v>
      </c>
      <c r="S4700">
        <v>0</v>
      </c>
      <c r="T4700" t="s">
        <v>213</v>
      </c>
      <c r="W4700" t="s">
        <v>214</v>
      </c>
      <c r="X4700">
        <v>0</v>
      </c>
    </row>
    <row r="4701" spans="1:24" x14ac:dyDescent="0.25">
      <c r="A4701">
        <v>6150</v>
      </c>
      <c r="B4701" t="s">
        <v>10975</v>
      </c>
      <c r="C4701" t="s">
        <v>10976</v>
      </c>
      <c r="D4701" t="s">
        <v>251</v>
      </c>
      <c r="G4701" s="2">
        <v>42826</v>
      </c>
      <c r="H4701" s="2">
        <v>44012</v>
      </c>
      <c r="I4701" t="s">
        <v>226</v>
      </c>
      <c r="J4701" t="s">
        <v>211</v>
      </c>
      <c r="K4701" t="s">
        <v>10977</v>
      </c>
      <c r="L4701" t="s">
        <v>213</v>
      </c>
      <c r="O4701">
        <v>0</v>
      </c>
      <c r="Q4701" s="2">
        <v>42826</v>
      </c>
      <c r="S4701">
        <v>0</v>
      </c>
      <c r="T4701" t="s">
        <v>213</v>
      </c>
      <c r="W4701" t="s">
        <v>214</v>
      </c>
      <c r="X4701">
        <v>0</v>
      </c>
    </row>
    <row r="4702" spans="1:24" x14ac:dyDescent="0.25">
      <c r="A4702">
        <v>6151</v>
      </c>
      <c r="B4702" t="s">
        <v>10978</v>
      </c>
      <c r="C4702" t="s">
        <v>10979</v>
      </c>
      <c r="D4702" t="s">
        <v>245</v>
      </c>
      <c r="G4702" s="2">
        <v>42826</v>
      </c>
      <c r="H4702" s="2">
        <v>44012</v>
      </c>
      <c r="I4702" t="s">
        <v>226</v>
      </c>
      <c r="J4702" t="s">
        <v>211</v>
      </c>
      <c r="K4702" t="s">
        <v>10977</v>
      </c>
      <c r="L4702" t="s">
        <v>213</v>
      </c>
      <c r="O4702">
        <v>6058</v>
      </c>
      <c r="Q4702" s="2"/>
      <c r="S4702">
        <v>0</v>
      </c>
      <c r="T4702" t="s">
        <v>213</v>
      </c>
      <c r="W4702" t="s">
        <v>214</v>
      </c>
      <c r="X4702">
        <v>0</v>
      </c>
    </row>
    <row r="4703" spans="1:24" x14ac:dyDescent="0.25">
      <c r="A4703">
        <v>6152</v>
      </c>
      <c r="B4703" t="s">
        <v>10980</v>
      </c>
      <c r="C4703" t="s">
        <v>10981</v>
      </c>
      <c r="D4703" t="s">
        <v>256</v>
      </c>
      <c r="G4703" s="2">
        <v>42826</v>
      </c>
      <c r="H4703" s="2">
        <v>44012</v>
      </c>
      <c r="I4703" t="s">
        <v>226</v>
      </c>
      <c r="J4703" t="s">
        <v>211</v>
      </c>
      <c r="K4703" t="s">
        <v>10977</v>
      </c>
      <c r="L4703" t="s">
        <v>213</v>
      </c>
      <c r="O4703">
        <v>0</v>
      </c>
      <c r="Q4703" s="2"/>
      <c r="S4703">
        <v>0</v>
      </c>
      <c r="T4703" t="s">
        <v>213</v>
      </c>
      <c r="W4703" t="s">
        <v>214</v>
      </c>
      <c r="X4703">
        <v>0</v>
      </c>
    </row>
    <row r="4704" spans="1:24" x14ac:dyDescent="0.25">
      <c r="A4704">
        <v>6153</v>
      </c>
      <c r="B4704" t="s">
        <v>10982</v>
      </c>
      <c r="C4704" t="s">
        <v>10983</v>
      </c>
      <c r="D4704" t="s">
        <v>241</v>
      </c>
      <c r="G4704" s="2">
        <v>42826</v>
      </c>
      <c r="H4704" s="2">
        <v>44012</v>
      </c>
      <c r="I4704" t="s">
        <v>226</v>
      </c>
      <c r="J4704" t="s">
        <v>211</v>
      </c>
      <c r="K4704" t="s">
        <v>10977</v>
      </c>
      <c r="L4704" t="s">
        <v>213</v>
      </c>
      <c r="O4704">
        <v>0</v>
      </c>
      <c r="Q4704" s="2"/>
      <c r="S4704">
        <v>0</v>
      </c>
      <c r="T4704" t="s">
        <v>213</v>
      </c>
      <c r="W4704" t="s">
        <v>214</v>
      </c>
      <c r="X4704">
        <v>0</v>
      </c>
    </row>
    <row r="4705" spans="1:24" x14ac:dyDescent="0.25">
      <c r="A4705">
        <v>6154</v>
      </c>
      <c r="B4705" t="s">
        <v>10984</v>
      </c>
      <c r="C4705" t="s">
        <v>10985</v>
      </c>
      <c r="D4705" t="s">
        <v>245</v>
      </c>
      <c r="G4705" s="2">
        <v>36935</v>
      </c>
      <c r="H4705" s="2"/>
      <c r="I4705" t="s">
        <v>226</v>
      </c>
      <c r="J4705" t="s">
        <v>211</v>
      </c>
      <c r="K4705" t="s">
        <v>4252</v>
      </c>
      <c r="L4705" t="s">
        <v>213</v>
      </c>
      <c r="O4705">
        <v>6</v>
      </c>
      <c r="Q4705" s="2"/>
      <c r="S4705">
        <v>0</v>
      </c>
      <c r="T4705" t="s">
        <v>213</v>
      </c>
      <c r="W4705" t="s">
        <v>214</v>
      </c>
      <c r="X4705">
        <v>0</v>
      </c>
    </row>
    <row r="4706" spans="1:24" x14ac:dyDescent="0.25">
      <c r="A4706">
        <v>6155</v>
      </c>
      <c r="B4706" t="s">
        <v>10986</v>
      </c>
      <c r="C4706" t="s">
        <v>10987</v>
      </c>
      <c r="D4706" t="s">
        <v>412</v>
      </c>
      <c r="G4706" s="2">
        <v>36935</v>
      </c>
      <c r="H4706" s="2"/>
      <c r="I4706" t="s">
        <v>226</v>
      </c>
      <c r="J4706" t="s">
        <v>211</v>
      </c>
      <c r="K4706" t="s">
        <v>4252</v>
      </c>
      <c r="L4706" t="s">
        <v>213</v>
      </c>
      <c r="O4706">
        <v>274</v>
      </c>
      <c r="Q4706" s="2"/>
      <c r="S4706">
        <v>0</v>
      </c>
      <c r="T4706" t="s">
        <v>213</v>
      </c>
      <c r="W4706" t="s">
        <v>214</v>
      </c>
      <c r="X4706">
        <v>0</v>
      </c>
    </row>
    <row r="4707" spans="1:24" x14ac:dyDescent="0.25">
      <c r="A4707">
        <v>6156</v>
      </c>
      <c r="B4707" t="s">
        <v>4706</v>
      </c>
      <c r="C4707" t="s">
        <v>10988</v>
      </c>
      <c r="D4707" t="s">
        <v>245</v>
      </c>
      <c r="G4707" s="2">
        <v>36935</v>
      </c>
      <c r="H4707" s="2"/>
      <c r="I4707" t="s">
        <v>226</v>
      </c>
      <c r="J4707" t="s">
        <v>211</v>
      </c>
      <c r="K4707" t="s">
        <v>3706</v>
      </c>
      <c r="L4707" t="s">
        <v>900</v>
      </c>
      <c r="O4707">
        <v>1868</v>
      </c>
      <c r="Q4707" s="2"/>
      <c r="S4707">
        <v>0</v>
      </c>
      <c r="T4707" t="s">
        <v>213</v>
      </c>
      <c r="W4707" t="s">
        <v>214</v>
      </c>
      <c r="X4707">
        <v>0</v>
      </c>
    </row>
    <row r="4708" spans="1:24" x14ac:dyDescent="0.25">
      <c r="A4708">
        <v>6157</v>
      </c>
      <c r="B4708" t="s">
        <v>10989</v>
      </c>
      <c r="C4708" t="s">
        <v>10990</v>
      </c>
      <c r="D4708" t="s">
        <v>412</v>
      </c>
      <c r="G4708" s="2">
        <v>36935</v>
      </c>
      <c r="H4708" s="2"/>
      <c r="I4708" t="s">
        <v>226</v>
      </c>
      <c r="J4708" t="s">
        <v>211</v>
      </c>
      <c r="K4708" t="s">
        <v>3706</v>
      </c>
      <c r="L4708" t="s">
        <v>213</v>
      </c>
      <c r="O4708">
        <v>274</v>
      </c>
      <c r="Q4708" s="2"/>
      <c r="S4708">
        <v>0</v>
      </c>
      <c r="T4708" t="s">
        <v>213</v>
      </c>
      <c r="W4708" t="s">
        <v>214</v>
      </c>
      <c r="X4708">
        <v>0</v>
      </c>
    </row>
    <row r="4709" spans="1:24" x14ac:dyDescent="0.25">
      <c r="A4709">
        <v>6158</v>
      </c>
      <c r="B4709" t="s">
        <v>10991</v>
      </c>
      <c r="C4709" t="s">
        <v>10992</v>
      </c>
      <c r="D4709" t="s">
        <v>412</v>
      </c>
      <c r="G4709" s="2">
        <v>36935</v>
      </c>
      <c r="H4709" s="2"/>
      <c r="I4709" t="s">
        <v>226</v>
      </c>
      <c r="J4709" t="s">
        <v>211</v>
      </c>
      <c r="K4709" t="s">
        <v>3709</v>
      </c>
      <c r="L4709" t="s">
        <v>213</v>
      </c>
      <c r="O4709">
        <v>274</v>
      </c>
      <c r="Q4709" s="2"/>
      <c r="S4709">
        <v>0</v>
      </c>
      <c r="T4709" t="s">
        <v>213</v>
      </c>
      <c r="W4709" t="s">
        <v>214</v>
      </c>
      <c r="X4709">
        <v>0</v>
      </c>
    </row>
    <row r="4710" spans="1:24" x14ac:dyDescent="0.25">
      <c r="A4710">
        <v>6159</v>
      </c>
      <c r="B4710" t="s">
        <v>10775</v>
      </c>
      <c r="C4710" t="s">
        <v>10993</v>
      </c>
      <c r="D4710" t="s">
        <v>245</v>
      </c>
      <c r="G4710" s="2">
        <v>42788</v>
      </c>
      <c r="H4710" s="2"/>
      <c r="I4710" t="s">
        <v>226</v>
      </c>
      <c r="J4710" t="s">
        <v>211</v>
      </c>
      <c r="K4710" t="s">
        <v>10774</v>
      </c>
      <c r="L4710" t="s">
        <v>900</v>
      </c>
      <c r="O4710">
        <v>1868</v>
      </c>
      <c r="Q4710" s="2"/>
      <c r="S4710">
        <v>0</v>
      </c>
      <c r="T4710" t="s">
        <v>213</v>
      </c>
      <c r="W4710" t="s">
        <v>214</v>
      </c>
      <c r="X4710">
        <v>0</v>
      </c>
    </row>
    <row r="4711" spans="1:24" x14ac:dyDescent="0.25">
      <c r="A4711">
        <v>6160</v>
      </c>
      <c r="B4711" t="s">
        <v>10994</v>
      </c>
      <c r="C4711" t="s">
        <v>10995</v>
      </c>
      <c r="D4711" t="s">
        <v>412</v>
      </c>
      <c r="G4711" s="2">
        <v>38243</v>
      </c>
      <c r="H4711" s="2"/>
      <c r="I4711" t="s">
        <v>226</v>
      </c>
      <c r="J4711" t="s">
        <v>211</v>
      </c>
      <c r="K4711" t="s">
        <v>10774</v>
      </c>
      <c r="L4711" t="s">
        <v>213</v>
      </c>
      <c r="O4711">
        <v>274</v>
      </c>
      <c r="Q4711" s="2"/>
      <c r="S4711">
        <v>0</v>
      </c>
      <c r="T4711" t="s">
        <v>213</v>
      </c>
      <c r="W4711" t="s">
        <v>214</v>
      </c>
      <c r="X4711">
        <v>0</v>
      </c>
    </row>
    <row r="4712" spans="1:24" x14ac:dyDescent="0.25">
      <c r="A4712">
        <v>6161</v>
      </c>
      <c r="B4712" t="s">
        <v>10996</v>
      </c>
      <c r="C4712" t="s">
        <v>10997</v>
      </c>
      <c r="D4712" t="s">
        <v>1722</v>
      </c>
      <c r="G4712" s="2">
        <v>36800</v>
      </c>
      <c r="H4712" s="2"/>
      <c r="J4712" t="s">
        <v>211</v>
      </c>
      <c r="K4712" t="s">
        <v>1724</v>
      </c>
      <c r="L4712" t="s">
        <v>213</v>
      </c>
      <c r="O4712">
        <v>7254</v>
      </c>
      <c r="Q4712" s="2"/>
      <c r="S4712">
        <v>0</v>
      </c>
      <c r="T4712" t="s">
        <v>213</v>
      </c>
      <c r="W4712" t="s">
        <v>214</v>
      </c>
      <c r="X4712">
        <v>0</v>
      </c>
    </row>
    <row r="4713" spans="1:24" x14ac:dyDescent="0.25">
      <c r="A4713">
        <v>6162</v>
      </c>
      <c r="B4713" t="s">
        <v>10998</v>
      </c>
      <c r="C4713" t="s">
        <v>2879</v>
      </c>
      <c r="D4713" t="s">
        <v>1722</v>
      </c>
      <c r="G4713" s="2">
        <v>36557</v>
      </c>
      <c r="H4713" s="2"/>
      <c r="J4713" t="s">
        <v>211</v>
      </c>
      <c r="K4713" t="s">
        <v>1724</v>
      </c>
      <c r="L4713" t="s">
        <v>213</v>
      </c>
      <c r="O4713">
        <v>1729</v>
      </c>
      <c r="Q4713" s="2"/>
      <c r="S4713">
        <v>0</v>
      </c>
      <c r="T4713" t="s">
        <v>213</v>
      </c>
      <c r="W4713" t="s">
        <v>214</v>
      </c>
      <c r="X4713">
        <v>0</v>
      </c>
    </row>
    <row r="4714" spans="1:24" x14ac:dyDescent="0.25">
      <c r="A4714">
        <v>6163</v>
      </c>
      <c r="B4714" t="s">
        <v>10999</v>
      </c>
      <c r="C4714" t="s">
        <v>11000</v>
      </c>
      <c r="D4714" t="s">
        <v>1722</v>
      </c>
      <c r="G4714" s="2">
        <v>36557</v>
      </c>
      <c r="H4714" s="2"/>
      <c r="J4714" t="s">
        <v>211</v>
      </c>
      <c r="K4714" t="s">
        <v>1724</v>
      </c>
      <c r="L4714" t="s">
        <v>213</v>
      </c>
      <c r="O4714">
        <v>1743</v>
      </c>
      <c r="Q4714" s="2"/>
      <c r="S4714">
        <v>0</v>
      </c>
      <c r="T4714" t="s">
        <v>213</v>
      </c>
      <c r="W4714" t="s">
        <v>214</v>
      </c>
      <c r="X4714">
        <v>0</v>
      </c>
    </row>
    <row r="4715" spans="1:24" x14ac:dyDescent="0.25">
      <c r="A4715">
        <v>6164</v>
      </c>
      <c r="B4715" t="s">
        <v>11001</v>
      </c>
      <c r="C4715" t="s">
        <v>11002</v>
      </c>
      <c r="D4715" t="s">
        <v>1722</v>
      </c>
      <c r="G4715" s="2">
        <v>36800</v>
      </c>
      <c r="H4715" s="2"/>
      <c r="J4715" t="s">
        <v>211</v>
      </c>
      <c r="K4715" t="s">
        <v>1724</v>
      </c>
      <c r="L4715" t="s">
        <v>213</v>
      </c>
      <c r="O4715">
        <v>1831</v>
      </c>
      <c r="Q4715" s="2"/>
      <c r="S4715">
        <v>0</v>
      </c>
      <c r="T4715" t="s">
        <v>213</v>
      </c>
      <c r="W4715" t="s">
        <v>214</v>
      </c>
      <c r="X4715">
        <v>0</v>
      </c>
    </row>
    <row r="4716" spans="1:24" x14ac:dyDescent="0.25">
      <c r="A4716">
        <v>6165</v>
      </c>
      <c r="B4716" t="s">
        <v>11003</v>
      </c>
      <c r="C4716" t="s">
        <v>11004</v>
      </c>
      <c r="D4716" t="s">
        <v>1722</v>
      </c>
      <c r="G4716" s="2">
        <v>37288</v>
      </c>
      <c r="H4716" s="2">
        <v>46022</v>
      </c>
      <c r="J4716" t="s">
        <v>211</v>
      </c>
      <c r="K4716" t="s">
        <v>1724</v>
      </c>
      <c r="L4716" t="s">
        <v>213</v>
      </c>
      <c r="O4716">
        <v>6134</v>
      </c>
      <c r="Q4716" s="2"/>
      <c r="S4716">
        <v>0</v>
      </c>
      <c r="T4716" t="s">
        <v>213</v>
      </c>
      <c r="W4716" t="s">
        <v>214</v>
      </c>
      <c r="X4716">
        <v>0</v>
      </c>
    </row>
    <row r="4717" spans="1:24" x14ac:dyDescent="0.25">
      <c r="A4717">
        <v>6166</v>
      </c>
      <c r="B4717" t="s">
        <v>11005</v>
      </c>
      <c r="C4717" t="s">
        <v>11006</v>
      </c>
      <c r="D4717" t="s">
        <v>1722</v>
      </c>
      <c r="G4717" s="2">
        <v>41640</v>
      </c>
      <c r="H4717" s="2"/>
      <c r="J4717" t="s">
        <v>211</v>
      </c>
      <c r="K4717" t="s">
        <v>1724</v>
      </c>
      <c r="L4717" t="s">
        <v>213</v>
      </c>
      <c r="O4717">
        <v>3854</v>
      </c>
      <c r="Q4717" s="2"/>
      <c r="S4717">
        <v>0</v>
      </c>
      <c r="T4717" t="s">
        <v>213</v>
      </c>
      <c r="W4717" t="s">
        <v>214</v>
      </c>
      <c r="X4717">
        <v>0</v>
      </c>
    </row>
    <row r="4718" spans="1:24" x14ac:dyDescent="0.25">
      <c r="A4718">
        <v>6167</v>
      </c>
      <c r="B4718" t="s">
        <v>11007</v>
      </c>
      <c r="C4718" t="s">
        <v>11008</v>
      </c>
      <c r="D4718" t="s">
        <v>1722</v>
      </c>
      <c r="G4718" s="2">
        <v>41640</v>
      </c>
      <c r="H4718" s="2"/>
      <c r="J4718" t="s">
        <v>211</v>
      </c>
      <c r="K4718" t="s">
        <v>1724</v>
      </c>
      <c r="L4718" t="s">
        <v>213</v>
      </c>
      <c r="O4718">
        <v>3561</v>
      </c>
      <c r="Q4718" s="2"/>
      <c r="S4718">
        <v>0</v>
      </c>
      <c r="T4718" t="s">
        <v>213</v>
      </c>
      <c r="W4718" t="s">
        <v>214</v>
      </c>
      <c r="X4718">
        <v>0</v>
      </c>
    </row>
    <row r="4719" spans="1:24" x14ac:dyDescent="0.25">
      <c r="A4719">
        <v>6168</v>
      </c>
      <c r="B4719" t="s">
        <v>11009</v>
      </c>
      <c r="C4719" t="s">
        <v>11010</v>
      </c>
      <c r="D4719" t="s">
        <v>1722</v>
      </c>
      <c r="G4719" s="2">
        <v>41061</v>
      </c>
      <c r="H4719" s="2"/>
      <c r="J4719" t="s">
        <v>211</v>
      </c>
      <c r="K4719" t="s">
        <v>1724</v>
      </c>
      <c r="L4719" t="s">
        <v>213</v>
      </c>
      <c r="O4719">
        <v>3500</v>
      </c>
      <c r="Q4719" s="2"/>
      <c r="S4719">
        <v>0</v>
      </c>
      <c r="T4719" t="s">
        <v>213</v>
      </c>
      <c r="W4719" t="s">
        <v>455</v>
      </c>
      <c r="X4719">
        <v>0</v>
      </c>
    </row>
    <row r="4720" spans="1:24" x14ac:dyDescent="0.25">
      <c r="A4720">
        <v>6169</v>
      </c>
      <c r="B4720" t="s">
        <v>11011</v>
      </c>
      <c r="C4720" t="s">
        <v>11012</v>
      </c>
      <c r="D4720" t="s">
        <v>1722</v>
      </c>
      <c r="G4720" s="2">
        <v>41061</v>
      </c>
      <c r="H4720" s="2"/>
      <c r="J4720" t="s">
        <v>211</v>
      </c>
      <c r="K4720" t="s">
        <v>1724</v>
      </c>
      <c r="L4720" t="s">
        <v>213</v>
      </c>
      <c r="O4720">
        <v>2627</v>
      </c>
      <c r="Q4720" s="2"/>
      <c r="S4720">
        <v>0</v>
      </c>
      <c r="T4720" t="s">
        <v>213</v>
      </c>
      <c r="W4720" t="s">
        <v>455</v>
      </c>
      <c r="X4720">
        <v>0</v>
      </c>
    </row>
    <row r="4721" spans="1:24" x14ac:dyDescent="0.25">
      <c r="A4721">
        <v>6170</v>
      </c>
      <c r="B4721" t="s">
        <v>11013</v>
      </c>
      <c r="C4721" t="s">
        <v>11014</v>
      </c>
      <c r="D4721" t="s">
        <v>1722</v>
      </c>
      <c r="G4721" s="2">
        <v>41061</v>
      </c>
      <c r="H4721" s="2"/>
      <c r="J4721" t="s">
        <v>211</v>
      </c>
      <c r="K4721" t="s">
        <v>1724</v>
      </c>
      <c r="L4721" t="s">
        <v>213</v>
      </c>
      <c r="O4721">
        <v>5584</v>
      </c>
      <c r="Q4721" s="2"/>
      <c r="S4721">
        <v>0</v>
      </c>
      <c r="T4721" t="s">
        <v>213</v>
      </c>
      <c r="W4721" t="s">
        <v>455</v>
      </c>
      <c r="X4721">
        <v>0</v>
      </c>
    </row>
    <row r="4722" spans="1:24" x14ac:dyDescent="0.25">
      <c r="A4722">
        <v>6171</v>
      </c>
      <c r="B4722" t="s">
        <v>11015</v>
      </c>
      <c r="C4722" t="s">
        <v>11016</v>
      </c>
      <c r="D4722" t="s">
        <v>1722</v>
      </c>
      <c r="F4722" t="s">
        <v>3936</v>
      </c>
      <c r="G4722" s="2">
        <v>35506</v>
      </c>
      <c r="H4722" s="2"/>
      <c r="J4722" t="s">
        <v>211</v>
      </c>
      <c r="K4722" t="s">
        <v>1724</v>
      </c>
      <c r="L4722" t="s">
        <v>900</v>
      </c>
      <c r="O4722">
        <v>1806</v>
      </c>
      <c r="Q4722" s="2"/>
      <c r="S4722">
        <v>0</v>
      </c>
      <c r="T4722" t="s">
        <v>213</v>
      </c>
      <c r="W4722" t="s">
        <v>214</v>
      </c>
      <c r="X4722">
        <v>0</v>
      </c>
    </row>
    <row r="4723" spans="1:24" x14ac:dyDescent="0.25">
      <c r="A4723">
        <v>6322</v>
      </c>
      <c r="B4723" t="s">
        <v>11017</v>
      </c>
      <c r="C4723" t="s">
        <v>11018</v>
      </c>
      <c r="D4723" t="s">
        <v>8538</v>
      </c>
      <c r="G4723" s="2">
        <v>39387</v>
      </c>
      <c r="H4723" s="2"/>
      <c r="J4723" t="s">
        <v>211</v>
      </c>
      <c r="K4723" t="s">
        <v>737</v>
      </c>
      <c r="L4723" t="s">
        <v>213</v>
      </c>
      <c r="O4723">
        <v>0</v>
      </c>
      <c r="Q4723" s="2"/>
      <c r="S4723">
        <v>0</v>
      </c>
      <c r="T4723" t="s">
        <v>213</v>
      </c>
      <c r="W4723" t="s">
        <v>214</v>
      </c>
      <c r="X4723">
        <v>0</v>
      </c>
    </row>
    <row r="4724" spans="1:24" x14ac:dyDescent="0.25">
      <c r="A4724">
        <v>6391</v>
      </c>
      <c r="B4724" t="s">
        <v>11019</v>
      </c>
      <c r="C4724" t="s">
        <v>11020</v>
      </c>
      <c r="D4724" t="s">
        <v>248</v>
      </c>
      <c r="G4724" s="2">
        <v>43101</v>
      </c>
      <c r="H4724" s="2">
        <v>43220</v>
      </c>
      <c r="I4724" t="s">
        <v>226</v>
      </c>
      <c r="J4724" t="s">
        <v>211</v>
      </c>
      <c r="K4724" t="s">
        <v>11021</v>
      </c>
      <c r="L4724" t="s">
        <v>213</v>
      </c>
      <c r="O4724">
        <v>0</v>
      </c>
      <c r="Q4724" s="2"/>
      <c r="S4724">
        <v>0</v>
      </c>
      <c r="T4724" t="s">
        <v>213</v>
      </c>
      <c r="W4724" t="s">
        <v>214</v>
      </c>
      <c r="X4724">
        <v>0</v>
      </c>
    </row>
    <row r="4725" spans="1:24" x14ac:dyDescent="0.25">
      <c r="A4725">
        <v>6392</v>
      </c>
      <c r="B4725" t="s">
        <v>11022</v>
      </c>
      <c r="C4725" t="s">
        <v>11023</v>
      </c>
      <c r="D4725" t="s">
        <v>256</v>
      </c>
      <c r="G4725" s="2">
        <v>43101</v>
      </c>
      <c r="H4725" s="2">
        <v>43220</v>
      </c>
      <c r="I4725" t="s">
        <v>226</v>
      </c>
      <c r="J4725" t="s">
        <v>211</v>
      </c>
      <c r="K4725" t="s">
        <v>11021</v>
      </c>
      <c r="L4725" t="s">
        <v>213</v>
      </c>
      <c r="O4725">
        <v>0</v>
      </c>
      <c r="Q4725" s="2"/>
      <c r="S4725">
        <v>0</v>
      </c>
      <c r="T4725" t="s">
        <v>213</v>
      </c>
      <c r="W4725" t="s">
        <v>214</v>
      </c>
      <c r="X4725">
        <v>0</v>
      </c>
    </row>
    <row r="4726" spans="1:24" x14ac:dyDescent="0.25">
      <c r="A4726">
        <v>6393</v>
      </c>
      <c r="B4726" t="s">
        <v>11024</v>
      </c>
      <c r="C4726" t="s">
        <v>11025</v>
      </c>
      <c r="D4726" t="s">
        <v>241</v>
      </c>
      <c r="G4726" s="2">
        <v>43101</v>
      </c>
      <c r="H4726" s="2">
        <v>43220</v>
      </c>
      <c r="I4726" t="s">
        <v>226</v>
      </c>
      <c r="J4726" t="s">
        <v>211</v>
      </c>
      <c r="K4726" t="s">
        <v>11021</v>
      </c>
      <c r="L4726" t="s">
        <v>213</v>
      </c>
      <c r="O4726">
        <v>0</v>
      </c>
      <c r="Q4726" s="2"/>
      <c r="S4726">
        <v>0</v>
      </c>
      <c r="T4726" t="s">
        <v>213</v>
      </c>
      <c r="W4726" t="s">
        <v>214</v>
      </c>
      <c r="X4726">
        <v>0</v>
      </c>
    </row>
    <row r="4727" spans="1:24" x14ac:dyDescent="0.25">
      <c r="A4727">
        <v>6190</v>
      </c>
      <c r="B4727" t="s">
        <v>11026</v>
      </c>
      <c r="C4727" t="s">
        <v>11027</v>
      </c>
      <c r="D4727" t="s">
        <v>241</v>
      </c>
      <c r="G4727" s="2">
        <v>43891</v>
      </c>
      <c r="H4727" s="2">
        <v>44985</v>
      </c>
      <c r="I4727" t="s">
        <v>226</v>
      </c>
      <c r="J4727" t="s">
        <v>211</v>
      </c>
      <c r="K4727" t="s">
        <v>11028</v>
      </c>
      <c r="L4727" t="s">
        <v>213</v>
      </c>
      <c r="O4727">
        <v>0</v>
      </c>
      <c r="P4727" t="s">
        <v>5494</v>
      </c>
      <c r="Q4727" s="2">
        <v>42917</v>
      </c>
      <c r="S4727">
        <v>0</v>
      </c>
      <c r="T4727" t="s">
        <v>213</v>
      </c>
      <c r="W4727" t="s">
        <v>455</v>
      </c>
      <c r="X4727">
        <v>0</v>
      </c>
    </row>
    <row r="4728" spans="1:24" x14ac:dyDescent="0.25">
      <c r="A4728">
        <v>6191</v>
      </c>
      <c r="B4728" t="s">
        <v>11029</v>
      </c>
      <c r="C4728" t="s">
        <v>11030</v>
      </c>
      <c r="D4728" t="s">
        <v>245</v>
      </c>
      <c r="G4728" s="2">
        <v>43891</v>
      </c>
      <c r="H4728" s="2">
        <v>44985</v>
      </c>
      <c r="I4728" t="s">
        <v>226</v>
      </c>
      <c r="J4728" t="s">
        <v>211</v>
      </c>
      <c r="K4728" t="s">
        <v>11028</v>
      </c>
      <c r="L4728" t="s">
        <v>213</v>
      </c>
      <c r="O4728">
        <v>5625</v>
      </c>
      <c r="Q4728" s="2"/>
      <c r="S4728">
        <v>0</v>
      </c>
      <c r="T4728" t="s">
        <v>213</v>
      </c>
      <c r="W4728" t="s">
        <v>455</v>
      </c>
      <c r="X4728">
        <v>0</v>
      </c>
    </row>
    <row r="4729" spans="1:24" x14ac:dyDescent="0.25">
      <c r="A4729">
        <v>6192</v>
      </c>
      <c r="B4729" t="s">
        <v>11031</v>
      </c>
      <c r="C4729" t="s">
        <v>11032</v>
      </c>
      <c r="D4729" t="s">
        <v>256</v>
      </c>
      <c r="G4729" s="2">
        <v>43891</v>
      </c>
      <c r="H4729" s="2">
        <v>44985</v>
      </c>
      <c r="I4729" t="s">
        <v>226</v>
      </c>
      <c r="J4729" t="s">
        <v>211</v>
      </c>
      <c r="K4729" t="s">
        <v>11028</v>
      </c>
      <c r="L4729" t="s">
        <v>213</v>
      </c>
      <c r="O4729">
        <v>0</v>
      </c>
      <c r="Q4729" s="2">
        <v>42917</v>
      </c>
      <c r="S4729">
        <v>0</v>
      </c>
      <c r="T4729" t="s">
        <v>213</v>
      </c>
      <c r="W4729" t="s">
        <v>455</v>
      </c>
      <c r="X4729">
        <v>0</v>
      </c>
    </row>
    <row r="4730" spans="1:24" x14ac:dyDescent="0.25">
      <c r="A4730">
        <v>6193</v>
      </c>
      <c r="B4730" t="s">
        <v>11033</v>
      </c>
      <c r="C4730" t="s">
        <v>11034</v>
      </c>
      <c r="D4730" t="s">
        <v>251</v>
      </c>
      <c r="G4730" s="2">
        <v>43891</v>
      </c>
      <c r="H4730" s="2">
        <v>44985</v>
      </c>
      <c r="I4730" t="s">
        <v>226</v>
      </c>
      <c r="J4730" t="s">
        <v>211</v>
      </c>
      <c r="K4730" t="s">
        <v>11028</v>
      </c>
      <c r="L4730" t="s">
        <v>213</v>
      </c>
      <c r="O4730">
        <v>0</v>
      </c>
      <c r="Q4730" s="2">
        <v>42917</v>
      </c>
      <c r="S4730">
        <v>0</v>
      </c>
      <c r="T4730" t="s">
        <v>213</v>
      </c>
      <c r="W4730" t="s">
        <v>455</v>
      </c>
      <c r="X4730">
        <v>0</v>
      </c>
    </row>
    <row r="4731" spans="1:24" x14ac:dyDescent="0.25">
      <c r="A4731">
        <v>6194</v>
      </c>
      <c r="B4731" t="s">
        <v>11035</v>
      </c>
      <c r="C4731" t="s">
        <v>11036</v>
      </c>
      <c r="D4731" t="s">
        <v>241</v>
      </c>
      <c r="G4731" s="2">
        <v>42917</v>
      </c>
      <c r="H4731" s="2">
        <v>44227</v>
      </c>
      <c r="I4731" t="s">
        <v>226</v>
      </c>
      <c r="J4731" t="s">
        <v>211</v>
      </c>
      <c r="K4731" t="s">
        <v>11037</v>
      </c>
      <c r="L4731" t="s">
        <v>213</v>
      </c>
      <c r="O4731">
        <v>0</v>
      </c>
      <c r="P4731" t="s">
        <v>5494</v>
      </c>
      <c r="Q4731" s="2"/>
      <c r="S4731">
        <v>0</v>
      </c>
      <c r="T4731" t="s">
        <v>213</v>
      </c>
      <c r="W4731" t="s">
        <v>455</v>
      </c>
      <c r="X4731">
        <v>0</v>
      </c>
    </row>
    <row r="4732" spans="1:24" x14ac:dyDescent="0.25">
      <c r="A4732">
        <v>6195</v>
      </c>
      <c r="B4732" t="s">
        <v>11038</v>
      </c>
      <c r="C4732" t="s">
        <v>11039</v>
      </c>
      <c r="D4732" t="s">
        <v>245</v>
      </c>
      <c r="G4732" s="2">
        <v>42917</v>
      </c>
      <c r="H4732" s="2">
        <v>44227</v>
      </c>
      <c r="I4732" t="s">
        <v>226</v>
      </c>
      <c r="J4732" t="s">
        <v>211</v>
      </c>
      <c r="K4732" t="s">
        <v>11037</v>
      </c>
      <c r="L4732" t="s">
        <v>213</v>
      </c>
      <c r="O4732">
        <v>7011</v>
      </c>
      <c r="Q4732" s="2"/>
      <c r="S4732">
        <v>0</v>
      </c>
      <c r="T4732" t="s">
        <v>213</v>
      </c>
      <c r="W4732" t="s">
        <v>455</v>
      </c>
      <c r="X4732">
        <v>0</v>
      </c>
    </row>
    <row r="4733" spans="1:24" x14ac:dyDescent="0.25">
      <c r="A4733">
        <v>6196</v>
      </c>
      <c r="B4733" t="s">
        <v>11040</v>
      </c>
      <c r="C4733" t="s">
        <v>11041</v>
      </c>
      <c r="D4733" t="s">
        <v>256</v>
      </c>
      <c r="G4733" s="2">
        <v>42917</v>
      </c>
      <c r="H4733" s="2">
        <v>44227</v>
      </c>
      <c r="I4733" t="s">
        <v>226</v>
      </c>
      <c r="J4733" t="s">
        <v>211</v>
      </c>
      <c r="K4733" t="s">
        <v>11037</v>
      </c>
      <c r="L4733" t="s">
        <v>213</v>
      </c>
      <c r="O4733">
        <v>0</v>
      </c>
      <c r="Q4733" s="2"/>
      <c r="S4733">
        <v>0</v>
      </c>
      <c r="T4733" t="s">
        <v>213</v>
      </c>
      <c r="W4733" t="s">
        <v>455</v>
      </c>
      <c r="X4733">
        <v>0</v>
      </c>
    </row>
    <row r="4734" spans="1:24" x14ac:dyDescent="0.25">
      <c r="A4734">
        <v>6197</v>
      </c>
      <c r="B4734" t="s">
        <v>11042</v>
      </c>
      <c r="C4734" t="s">
        <v>11043</v>
      </c>
      <c r="D4734" t="s">
        <v>251</v>
      </c>
      <c r="G4734" s="2">
        <v>42917</v>
      </c>
      <c r="H4734" s="2">
        <v>44227</v>
      </c>
      <c r="I4734" t="s">
        <v>226</v>
      </c>
      <c r="J4734" t="s">
        <v>211</v>
      </c>
      <c r="K4734" t="s">
        <v>11037</v>
      </c>
      <c r="L4734" t="s">
        <v>213</v>
      </c>
      <c r="O4734">
        <v>0</v>
      </c>
      <c r="Q4734" s="2"/>
      <c r="S4734">
        <v>0</v>
      </c>
      <c r="T4734" t="s">
        <v>213</v>
      </c>
      <c r="W4734" t="s">
        <v>455</v>
      </c>
      <c r="X4734">
        <v>0</v>
      </c>
    </row>
    <row r="4735" spans="1:24" x14ac:dyDescent="0.25">
      <c r="A4735">
        <v>6198</v>
      </c>
      <c r="B4735" t="s">
        <v>11044</v>
      </c>
      <c r="C4735" t="s">
        <v>11045</v>
      </c>
      <c r="D4735" t="s">
        <v>241</v>
      </c>
      <c r="G4735" s="2">
        <v>43862</v>
      </c>
      <c r="H4735" s="2">
        <v>44227</v>
      </c>
      <c r="I4735" t="s">
        <v>226</v>
      </c>
      <c r="J4735" t="s">
        <v>211</v>
      </c>
      <c r="K4735" t="s">
        <v>11046</v>
      </c>
      <c r="L4735" t="s">
        <v>213</v>
      </c>
      <c r="O4735">
        <v>0</v>
      </c>
      <c r="P4735" t="s">
        <v>5494</v>
      </c>
      <c r="Q4735" s="2">
        <v>42917</v>
      </c>
      <c r="S4735">
        <v>0</v>
      </c>
      <c r="T4735" t="s">
        <v>213</v>
      </c>
      <c r="W4735" t="s">
        <v>455</v>
      </c>
      <c r="X4735">
        <v>0</v>
      </c>
    </row>
    <row r="4736" spans="1:24" x14ac:dyDescent="0.25">
      <c r="A4736">
        <v>6199</v>
      </c>
      <c r="B4736" t="s">
        <v>11047</v>
      </c>
      <c r="C4736" t="s">
        <v>11048</v>
      </c>
      <c r="D4736" t="s">
        <v>245</v>
      </c>
      <c r="G4736" s="2">
        <v>43862</v>
      </c>
      <c r="H4736" s="2">
        <v>44227</v>
      </c>
      <c r="I4736" t="s">
        <v>226</v>
      </c>
      <c r="J4736" t="s">
        <v>211</v>
      </c>
      <c r="K4736" t="s">
        <v>11046</v>
      </c>
      <c r="L4736" t="s">
        <v>213</v>
      </c>
      <c r="O4736">
        <v>5623</v>
      </c>
      <c r="Q4736" s="2"/>
      <c r="S4736">
        <v>0</v>
      </c>
      <c r="T4736" t="s">
        <v>213</v>
      </c>
      <c r="W4736" t="s">
        <v>455</v>
      </c>
      <c r="X4736">
        <v>0</v>
      </c>
    </row>
    <row r="4737" spans="1:24" x14ac:dyDescent="0.25">
      <c r="A4737">
        <v>6200</v>
      </c>
      <c r="B4737" t="s">
        <v>11049</v>
      </c>
      <c r="C4737" t="s">
        <v>11050</v>
      </c>
      <c r="D4737" t="s">
        <v>256</v>
      </c>
      <c r="G4737" s="2">
        <v>43862</v>
      </c>
      <c r="H4737" s="2">
        <v>44227</v>
      </c>
      <c r="I4737" t="s">
        <v>226</v>
      </c>
      <c r="J4737" t="s">
        <v>211</v>
      </c>
      <c r="K4737" t="s">
        <v>11046</v>
      </c>
      <c r="L4737" t="s">
        <v>213</v>
      </c>
      <c r="O4737">
        <v>0</v>
      </c>
      <c r="Q4737" s="2">
        <v>42917</v>
      </c>
      <c r="S4737">
        <v>0</v>
      </c>
      <c r="T4737" t="s">
        <v>213</v>
      </c>
      <c r="W4737" t="s">
        <v>455</v>
      </c>
      <c r="X4737">
        <v>0</v>
      </c>
    </row>
    <row r="4738" spans="1:24" x14ac:dyDescent="0.25">
      <c r="A4738">
        <v>6201</v>
      </c>
      <c r="B4738" t="s">
        <v>11051</v>
      </c>
      <c r="C4738" t="s">
        <v>11052</v>
      </c>
      <c r="D4738" t="s">
        <v>251</v>
      </c>
      <c r="G4738" s="2">
        <v>43862</v>
      </c>
      <c r="H4738" s="2">
        <v>44227</v>
      </c>
      <c r="I4738" t="s">
        <v>226</v>
      </c>
      <c r="J4738" t="s">
        <v>211</v>
      </c>
      <c r="K4738" t="s">
        <v>11046</v>
      </c>
      <c r="L4738" t="s">
        <v>213</v>
      </c>
      <c r="O4738">
        <v>0</v>
      </c>
      <c r="Q4738" s="2">
        <v>42917</v>
      </c>
      <c r="S4738">
        <v>0</v>
      </c>
      <c r="T4738" t="s">
        <v>213</v>
      </c>
      <c r="W4738" t="s">
        <v>455</v>
      </c>
      <c r="X4738">
        <v>0</v>
      </c>
    </row>
    <row r="4739" spans="1:24" x14ac:dyDescent="0.25">
      <c r="A4739">
        <v>6202</v>
      </c>
      <c r="B4739" t="s">
        <v>11053</v>
      </c>
      <c r="C4739" t="s">
        <v>11054</v>
      </c>
      <c r="D4739" t="s">
        <v>241</v>
      </c>
      <c r="G4739" s="2">
        <v>43862</v>
      </c>
      <c r="H4739" s="2">
        <v>44227</v>
      </c>
      <c r="I4739" t="s">
        <v>226</v>
      </c>
      <c r="J4739" t="s">
        <v>211</v>
      </c>
      <c r="K4739" t="s">
        <v>11055</v>
      </c>
      <c r="L4739" t="s">
        <v>213</v>
      </c>
      <c r="O4739">
        <v>0</v>
      </c>
      <c r="P4739" t="s">
        <v>5494</v>
      </c>
      <c r="Q4739" s="2">
        <v>42917</v>
      </c>
      <c r="S4739">
        <v>0</v>
      </c>
      <c r="T4739" t="s">
        <v>213</v>
      </c>
      <c r="W4739" t="s">
        <v>455</v>
      </c>
      <c r="X4739">
        <v>0</v>
      </c>
    </row>
    <row r="4740" spans="1:24" x14ac:dyDescent="0.25">
      <c r="A4740">
        <v>6203</v>
      </c>
      <c r="B4740" t="s">
        <v>11056</v>
      </c>
      <c r="C4740" t="s">
        <v>11057</v>
      </c>
      <c r="D4740" t="s">
        <v>245</v>
      </c>
      <c r="G4740" s="2">
        <v>43862</v>
      </c>
      <c r="H4740" s="2">
        <v>44227</v>
      </c>
      <c r="I4740" t="s">
        <v>226</v>
      </c>
      <c r="J4740" t="s">
        <v>211</v>
      </c>
      <c r="K4740" t="s">
        <v>11055</v>
      </c>
      <c r="L4740" t="s">
        <v>213</v>
      </c>
      <c r="O4740">
        <v>6216</v>
      </c>
      <c r="Q4740" s="2"/>
      <c r="S4740">
        <v>0</v>
      </c>
      <c r="T4740" t="s">
        <v>213</v>
      </c>
      <c r="W4740" t="s">
        <v>455</v>
      </c>
      <c r="X4740">
        <v>0</v>
      </c>
    </row>
    <row r="4741" spans="1:24" x14ac:dyDescent="0.25">
      <c r="A4741">
        <v>6204</v>
      </c>
      <c r="B4741" t="s">
        <v>11058</v>
      </c>
      <c r="C4741" t="s">
        <v>11059</v>
      </c>
      <c r="D4741" t="s">
        <v>256</v>
      </c>
      <c r="G4741" s="2">
        <v>43862</v>
      </c>
      <c r="H4741" s="2">
        <v>44227</v>
      </c>
      <c r="I4741" t="s">
        <v>226</v>
      </c>
      <c r="J4741" t="s">
        <v>211</v>
      </c>
      <c r="K4741" t="s">
        <v>11055</v>
      </c>
      <c r="L4741" t="s">
        <v>213</v>
      </c>
      <c r="O4741">
        <v>0</v>
      </c>
      <c r="Q4741" s="2">
        <v>42917</v>
      </c>
      <c r="S4741">
        <v>0</v>
      </c>
      <c r="T4741" t="s">
        <v>213</v>
      </c>
      <c r="W4741" t="s">
        <v>455</v>
      </c>
      <c r="X4741">
        <v>0</v>
      </c>
    </row>
    <row r="4742" spans="1:24" x14ac:dyDescent="0.25">
      <c r="A4742">
        <v>6205</v>
      </c>
      <c r="B4742" t="s">
        <v>11060</v>
      </c>
      <c r="C4742" t="s">
        <v>11061</v>
      </c>
      <c r="D4742" t="s">
        <v>251</v>
      </c>
      <c r="G4742" s="2">
        <v>43862</v>
      </c>
      <c r="H4742" s="2">
        <v>44227</v>
      </c>
      <c r="I4742" t="s">
        <v>226</v>
      </c>
      <c r="J4742" t="s">
        <v>211</v>
      </c>
      <c r="K4742" t="s">
        <v>11055</v>
      </c>
      <c r="L4742" t="s">
        <v>213</v>
      </c>
      <c r="O4742">
        <v>0</v>
      </c>
      <c r="Q4742" s="2">
        <v>42917</v>
      </c>
      <c r="S4742">
        <v>0</v>
      </c>
      <c r="T4742" t="s">
        <v>213</v>
      </c>
      <c r="W4742" t="s">
        <v>455</v>
      </c>
      <c r="X4742">
        <v>0</v>
      </c>
    </row>
    <row r="4743" spans="1:24" x14ac:dyDescent="0.25">
      <c r="A4743">
        <v>6206</v>
      </c>
      <c r="B4743" t="s">
        <v>11062</v>
      </c>
      <c r="C4743" t="s">
        <v>11063</v>
      </c>
      <c r="D4743" t="s">
        <v>241</v>
      </c>
      <c r="G4743" s="2">
        <v>42917</v>
      </c>
      <c r="H4743" s="2">
        <v>44469</v>
      </c>
      <c r="I4743" t="s">
        <v>226</v>
      </c>
      <c r="J4743" t="s">
        <v>211</v>
      </c>
      <c r="K4743" t="s">
        <v>11064</v>
      </c>
      <c r="L4743" t="s">
        <v>213</v>
      </c>
      <c r="O4743">
        <v>0</v>
      </c>
      <c r="P4743" t="s">
        <v>5494</v>
      </c>
      <c r="Q4743" s="2"/>
      <c r="S4743">
        <v>0</v>
      </c>
      <c r="T4743" t="s">
        <v>213</v>
      </c>
      <c r="W4743" t="s">
        <v>455</v>
      </c>
      <c r="X4743">
        <v>0</v>
      </c>
    </row>
    <row r="4744" spans="1:24" x14ac:dyDescent="0.25">
      <c r="A4744">
        <v>6207</v>
      </c>
      <c r="B4744" t="s">
        <v>11065</v>
      </c>
      <c r="C4744" t="s">
        <v>11066</v>
      </c>
      <c r="D4744" t="s">
        <v>245</v>
      </c>
      <c r="G4744" s="2">
        <v>42917</v>
      </c>
      <c r="H4744" s="2">
        <v>44469</v>
      </c>
      <c r="I4744" t="s">
        <v>226</v>
      </c>
      <c r="J4744" t="s">
        <v>211</v>
      </c>
      <c r="K4744" t="s">
        <v>11064</v>
      </c>
      <c r="L4744" t="s">
        <v>213</v>
      </c>
      <c r="O4744">
        <v>6216</v>
      </c>
      <c r="Q4744" s="2"/>
      <c r="S4744">
        <v>0</v>
      </c>
      <c r="T4744" t="s">
        <v>213</v>
      </c>
      <c r="W4744" t="s">
        <v>455</v>
      </c>
      <c r="X4744">
        <v>0</v>
      </c>
    </row>
    <row r="4745" spans="1:24" x14ac:dyDescent="0.25">
      <c r="A4745">
        <v>6208</v>
      </c>
      <c r="B4745" t="s">
        <v>11067</v>
      </c>
      <c r="C4745" t="s">
        <v>11068</v>
      </c>
      <c r="D4745" t="s">
        <v>256</v>
      </c>
      <c r="G4745" s="2">
        <v>42917</v>
      </c>
      <c r="H4745" s="2">
        <v>44469</v>
      </c>
      <c r="I4745" t="s">
        <v>226</v>
      </c>
      <c r="J4745" t="s">
        <v>211</v>
      </c>
      <c r="K4745" t="s">
        <v>11064</v>
      </c>
      <c r="L4745" t="s">
        <v>213</v>
      </c>
      <c r="O4745">
        <v>0</v>
      </c>
      <c r="Q4745" s="2"/>
      <c r="S4745">
        <v>0</v>
      </c>
      <c r="T4745" t="s">
        <v>213</v>
      </c>
      <c r="W4745" t="s">
        <v>455</v>
      </c>
      <c r="X4745">
        <v>0</v>
      </c>
    </row>
    <row r="4746" spans="1:24" x14ac:dyDescent="0.25">
      <c r="A4746">
        <v>6209</v>
      </c>
      <c r="B4746" t="s">
        <v>11069</v>
      </c>
      <c r="C4746" t="s">
        <v>11070</v>
      </c>
      <c r="D4746" t="s">
        <v>251</v>
      </c>
      <c r="G4746" s="2">
        <v>42917</v>
      </c>
      <c r="H4746" s="2">
        <v>44469</v>
      </c>
      <c r="I4746" t="s">
        <v>226</v>
      </c>
      <c r="J4746" t="s">
        <v>211</v>
      </c>
      <c r="K4746" t="s">
        <v>11064</v>
      </c>
      <c r="L4746" t="s">
        <v>213</v>
      </c>
      <c r="O4746">
        <v>0</v>
      </c>
      <c r="Q4746" s="2"/>
      <c r="S4746">
        <v>0</v>
      </c>
      <c r="T4746" t="s">
        <v>213</v>
      </c>
      <c r="W4746" t="s">
        <v>455</v>
      </c>
      <c r="X4746">
        <v>0</v>
      </c>
    </row>
    <row r="4747" spans="1:24" x14ac:dyDescent="0.25">
      <c r="A4747">
        <v>6219</v>
      </c>
      <c r="B4747" t="s">
        <v>11071</v>
      </c>
      <c r="C4747" t="s">
        <v>11072</v>
      </c>
      <c r="D4747" t="s">
        <v>245</v>
      </c>
      <c r="G4747" s="2">
        <v>42948</v>
      </c>
      <c r="H4747" s="2">
        <v>44561</v>
      </c>
      <c r="I4747" t="s">
        <v>226</v>
      </c>
      <c r="J4747" t="s">
        <v>211</v>
      </c>
      <c r="K4747" t="s">
        <v>11073</v>
      </c>
      <c r="L4747" t="s">
        <v>900</v>
      </c>
      <c r="O4747">
        <v>6</v>
      </c>
      <c r="Q4747" s="2"/>
      <c r="S4747">
        <v>0</v>
      </c>
      <c r="T4747" t="s">
        <v>213</v>
      </c>
      <c r="W4747" t="s">
        <v>214</v>
      </c>
      <c r="X4747">
        <v>0</v>
      </c>
    </row>
    <row r="4748" spans="1:24" x14ac:dyDescent="0.25">
      <c r="A4748">
        <v>6220</v>
      </c>
      <c r="B4748" t="s">
        <v>11074</v>
      </c>
      <c r="C4748" t="s">
        <v>11075</v>
      </c>
      <c r="D4748" t="s">
        <v>241</v>
      </c>
      <c r="G4748" s="2">
        <v>42948</v>
      </c>
      <c r="H4748" s="2">
        <v>44561</v>
      </c>
      <c r="I4748" t="s">
        <v>226</v>
      </c>
      <c r="J4748" t="s">
        <v>211</v>
      </c>
      <c r="K4748" t="s">
        <v>11073</v>
      </c>
      <c r="L4748" t="s">
        <v>213</v>
      </c>
      <c r="O4748">
        <v>0</v>
      </c>
      <c r="Q4748" s="2"/>
      <c r="S4748">
        <v>0</v>
      </c>
      <c r="T4748" t="s">
        <v>213</v>
      </c>
      <c r="W4748" t="s">
        <v>214</v>
      </c>
      <c r="X4748">
        <v>0</v>
      </c>
    </row>
    <row r="4749" spans="1:24" x14ac:dyDescent="0.25">
      <c r="A4749">
        <v>6221</v>
      </c>
      <c r="B4749" t="s">
        <v>11076</v>
      </c>
      <c r="C4749" t="s">
        <v>11077</v>
      </c>
      <c r="D4749" t="s">
        <v>210</v>
      </c>
      <c r="G4749" s="2">
        <v>42948</v>
      </c>
      <c r="H4749" s="2">
        <v>44561</v>
      </c>
      <c r="J4749" t="s">
        <v>211</v>
      </c>
      <c r="K4749" t="s">
        <v>11073</v>
      </c>
      <c r="L4749" t="s">
        <v>213</v>
      </c>
      <c r="O4749">
        <v>0</v>
      </c>
      <c r="Q4749" s="2"/>
      <c r="S4749">
        <v>0</v>
      </c>
      <c r="T4749" t="s">
        <v>213</v>
      </c>
      <c r="W4749" t="s">
        <v>214</v>
      </c>
      <c r="X4749">
        <v>0</v>
      </c>
    </row>
    <row r="4750" spans="1:24" x14ac:dyDescent="0.25">
      <c r="A4750">
        <v>6222</v>
      </c>
      <c r="B4750" t="s">
        <v>11078</v>
      </c>
      <c r="C4750" t="s">
        <v>11079</v>
      </c>
      <c r="D4750" t="s">
        <v>256</v>
      </c>
      <c r="G4750" s="2">
        <v>42948</v>
      </c>
      <c r="H4750" s="2">
        <v>44561</v>
      </c>
      <c r="I4750" t="s">
        <v>226</v>
      </c>
      <c r="J4750" t="s">
        <v>211</v>
      </c>
      <c r="K4750" t="s">
        <v>11073</v>
      </c>
      <c r="L4750" t="s">
        <v>213</v>
      </c>
      <c r="O4750">
        <v>0</v>
      </c>
      <c r="Q4750" s="2"/>
      <c r="S4750">
        <v>0</v>
      </c>
      <c r="T4750" t="s">
        <v>213</v>
      </c>
      <c r="W4750" t="s">
        <v>214</v>
      </c>
      <c r="X4750">
        <v>0</v>
      </c>
    </row>
    <row r="4751" spans="1:24" x14ac:dyDescent="0.25">
      <c r="A4751">
        <v>6223</v>
      </c>
      <c r="B4751" t="s">
        <v>11080</v>
      </c>
      <c r="C4751" t="s">
        <v>11081</v>
      </c>
      <c r="D4751" t="s">
        <v>245</v>
      </c>
      <c r="G4751" s="2">
        <v>42948</v>
      </c>
      <c r="H4751" s="2">
        <v>44561</v>
      </c>
      <c r="I4751" t="s">
        <v>226</v>
      </c>
      <c r="J4751" t="s">
        <v>211</v>
      </c>
      <c r="K4751" t="s">
        <v>11073</v>
      </c>
      <c r="L4751" t="s">
        <v>213</v>
      </c>
      <c r="O4751">
        <v>6609</v>
      </c>
      <c r="Q4751" s="2"/>
      <c r="S4751">
        <v>0</v>
      </c>
      <c r="T4751" t="s">
        <v>213</v>
      </c>
      <c r="W4751" t="s">
        <v>214</v>
      </c>
      <c r="X4751">
        <v>0</v>
      </c>
    </row>
    <row r="4752" spans="1:24" x14ac:dyDescent="0.25">
      <c r="A4752">
        <v>6394</v>
      </c>
      <c r="B4752" t="s">
        <v>11082</v>
      </c>
      <c r="C4752" t="s">
        <v>11083</v>
      </c>
      <c r="D4752" t="s">
        <v>245</v>
      </c>
      <c r="G4752" s="2">
        <v>43101</v>
      </c>
      <c r="H4752" s="2">
        <v>43220</v>
      </c>
      <c r="I4752" t="s">
        <v>226</v>
      </c>
      <c r="J4752" t="s">
        <v>211</v>
      </c>
      <c r="K4752" t="s">
        <v>11021</v>
      </c>
      <c r="L4752" t="s">
        <v>213</v>
      </c>
      <c r="O4752">
        <v>2915</v>
      </c>
      <c r="Q4752" s="2"/>
      <c r="S4752">
        <v>0</v>
      </c>
      <c r="T4752" t="s">
        <v>213</v>
      </c>
      <c r="W4752" t="s">
        <v>214</v>
      </c>
      <c r="X4752">
        <v>0</v>
      </c>
    </row>
    <row r="4753" spans="1:24" x14ac:dyDescent="0.25">
      <c r="A4753">
        <v>6395</v>
      </c>
      <c r="B4753" t="s">
        <v>11084</v>
      </c>
      <c r="C4753" t="s">
        <v>11085</v>
      </c>
      <c r="D4753" t="s">
        <v>210</v>
      </c>
      <c r="G4753" s="2">
        <v>43101</v>
      </c>
      <c r="H4753" s="2">
        <v>43220</v>
      </c>
      <c r="J4753" t="s">
        <v>211</v>
      </c>
      <c r="K4753" t="s">
        <v>11021</v>
      </c>
      <c r="L4753" t="s">
        <v>213</v>
      </c>
      <c r="O4753">
        <v>0</v>
      </c>
      <c r="Q4753" s="2"/>
      <c r="S4753">
        <v>0</v>
      </c>
      <c r="T4753" t="s">
        <v>213</v>
      </c>
      <c r="W4753" t="s">
        <v>214</v>
      </c>
      <c r="X4753">
        <v>0</v>
      </c>
    </row>
    <row r="4754" spans="1:24" x14ac:dyDescent="0.25">
      <c r="A4754">
        <v>6396</v>
      </c>
      <c r="B4754" t="s">
        <v>11086</v>
      </c>
      <c r="C4754" t="s">
        <v>11087</v>
      </c>
      <c r="D4754" t="s">
        <v>251</v>
      </c>
      <c r="G4754" s="2">
        <v>43101</v>
      </c>
      <c r="H4754" s="2">
        <v>43220</v>
      </c>
      <c r="I4754" t="s">
        <v>226</v>
      </c>
      <c r="J4754" t="s">
        <v>211</v>
      </c>
      <c r="K4754" t="s">
        <v>11021</v>
      </c>
      <c r="L4754" t="s">
        <v>213</v>
      </c>
      <c r="O4754">
        <v>0</v>
      </c>
      <c r="Q4754" s="2"/>
      <c r="S4754">
        <v>0</v>
      </c>
      <c r="T4754" t="s">
        <v>213</v>
      </c>
      <c r="W4754" t="s">
        <v>214</v>
      </c>
      <c r="X4754">
        <v>0</v>
      </c>
    </row>
    <row r="4755" spans="1:24" x14ac:dyDescent="0.25">
      <c r="A4755">
        <v>6397</v>
      </c>
      <c r="B4755" t="s">
        <v>11088</v>
      </c>
      <c r="C4755" t="s">
        <v>11089</v>
      </c>
      <c r="D4755" t="s">
        <v>248</v>
      </c>
      <c r="G4755" s="2">
        <v>43101</v>
      </c>
      <c r="H4755" s="2"/>
      <c r="I4755" t="s">
        <v>226</v>
      </c>
      <c r="J4755" t="s">
        <v>211</v>
      </c>
      <c r="K4755" t="s">
        <v>11090</v>
      </c>
      <c r="L4755" t="s">
        <v>213</v>
      </c>
      <c r="O4755">
        <v>0</v>
      </c>
      <c r="Q4755" s="2"/>
      <c r="S4755">
        <v>0</v>
      </c>
      <c r="T4755" t="s">
        <v>213</v>
      </c>
      <c r="W4755" t="s">
        <v>214</v>
      </c>
      <c r="X4755">
        <v>0</v>
      </c>
    </row>
    <row r="4756" spans="1:24" x14ac:dyDescent="0.25">
      <c r="A4756">
        <v>6398</v>
      </c>
      <c r="B4756" t="s">
        <v>11091</v>
      </c>
      <c r="C4756" t="s">
        <v>11092</v>
      </c>
      <c r="D4756" t="s">
        <v>256</v>
      </c>
      <c r="G4756" s="2">
        <v>43101</v>
      </c>
      <c r="H4756" s="2"/>
      <c r="I4756" t="s">
        <v>226</v>
      </c>
      <c r="J4756" t="s">
        <v>211</v>
      </c>
      <c r="K4756" t="s">
        <v>11090</v>
      </c>
      <c r="L4756" t="s">
        <v>213</v>
      </c>
      <c r="O4756">
        <v>0</v>
      </c>
      <c r="Q4756" s="2"/>
      <c r="S4756">
        <v>0</v>
      </c>
      <c r="T4756" t="s">
        <v>213</v>
      </c>
      <c r="W4756" t="s">
        <v>214</v>
      </c>
      <c r="X4756">
        <v>0</v>
      </c>
    </row>
    <row r="4757" spans="1:24" x14ac:dyDescent="0.25">
      <c r="A4757">
        <v>6399</v>
      </c>
      <c r="B4757" t="s">
        <v>11093</v>
      </c>
      <c r="C4757" t="s">
        <v>11094</v>
      </c>
      <c r="D4757" t="s">
        <v>241</v>
      </c>
      <c r="G4757" s="2">
        <v>43101</v>
      </c>
      <c r="H4757" s="2"/>
      <c r="I4757" t="s">
        <v>226</v>
      </c>
      <c r="J4757" t="s">
        <v>211</v>
      </c>
      <c r="K4757" t="s">
        <v>11090</v>
      </c>
      <c r="L4757" t="s">
        <v>213</v>
      </c>
      <c r="O4757">
        <v>0</v>
      </c>
      <c r="Q4757" s="2"/>
      <c r="S4757">
        <v>0</v>
      </c>
      <c r="T4757" t="s">
        <v>213</v>
      </c>
      <c r="W4757" t="s">
        <v>214</v>
      </c>
      <c r="X4757">
        <v>0</v>
      </c>
    </row>
    <row r="4758" spans="1:24" x14ac:dyDescent="0.25">
      <c r="A4758">
        <v>6400</v>
      </c>
      <c r="B4758" t="s">
        <v>11095</v>
      </c>
      <c r="C4758" t="s">
        <v>11096</v>
      </c>
      <c r="D4758" t="s">
        <v>245</v>
      </c>
      <c r="G4758" s="2">
        <v>43101</v>
      </c>
      <c r="H4758" s="2"/>
      <c r="I4758" t="s">
        <v>226</v>
      </c>
      <c r="J4758" t="s">
        <v>211</v>
      </c>
      <c r="K4758" t="s">
        <v>11090</v>
      </c>
      <c r="L4758" t="s">
        <v>213</v>
      </c>
      <c r="O4758">
        <v>1488</v>
      </c>
      <c r="Q4758" s="2"/>
      <c r="S4758">
        <v>0</v>
      </c>
      <c r="T4758" t="s">
        <v>213</v>
      </c>
      <c r="W4758" t="s">
        <v>214</v>
      </c>
      <c r="X4758">
        <v>0</v>
      </c>
    </row>
    <row r="4759" spans="1:24" x14ac:dyDescent="0.25">
      <c r="A4759">
        <v>6401</v>
      </c>
      <c r="B4759" t="s">
        <v>11097</v>
      </c>
      <c r="C4759" t="s">
        <v>11098</v>
      </c>
      <c r="D4759" t="s">
        <v>210</v>
      </c>
      <c r="G4759" s="2">
        <v>43101</v>
      </c>
      <c r="H4759" s="2"/>
      <c r="J4759" t="s">
        <v>211</v>
      </c>
      <c r="K4759" t="s">
        <v>11090</v>
      </c>
      <c r="L4759" t="s">
        <v>213</v>
      </c>
      <c r="O4759">
        <v>0</v>
      </c>
      <c r="Q4759" s="2"/>
      <c r="S4759">
        <v>0</v>
      </c>
      <c r="T4759" t="s">
        <v>213</v>
      </c>
      <c r="W4759" t="s">
        <v>214</v>
      </c>
      <c r="X4759">
        <v>0</v>
      </c>
    </row>
    <row r="4760" spans="1:24" x14ac:dyDescent="0.25">
      <c r="A4760">
        <v>6402</v>
      </c>
      <c r="B4760" t="s">
        <v>11099</v>
      </c>
      <c r="C4760" t="s">
        <v>11100</v>
      </c>
      <c r="D4760" t="s">
        <v>251</v>
      </c>
      <c r="G4760" s="2">
        <v>43101</v>
      </c>
      <c r="H4760" s="2"/>
      <c r="I4760" t="s">
        <v>226</v>
      </c>
      <c r="J4760" t="s">
        <v>211</v>
      </c>
      <c r="K4760" t="s">
        <v>11090</v>
      </c>
      <c r="L4760" t="s">
        <v>213</v>
      </c>
      <c r="O4760">
        <v>0</v>
      </c>
      <c r="Q4760" s="2"/>
      <c r="S4760">
        <v>0</v>
      </c>
      <c r="T4760" t="s">
        <v>213</v>
      </c>
      <c r="W4760" t="s">
        <v>214</v>
      </c>
      <c r="X4760">
        <v>0</v>
      </c>
    </row>
    <row r="4761" spans="1:24" x14ac:dyDescent="0.25">
      <c r="A4761">
        <v>6403</v>
      </c>
      <c r="B4761" t="s">
        <v>11101</v>
      </c>
      <c r="C4761" t="s">
        <v>11102</v>
      </c>
      <c r="D4761" t="s">
        <v>248</v>
      </c>
      <c r="G4761" s="2">
        <v>43101</v>
      </c>
      <c r="H4761" s="2"/>
      <c r="I4761" t="s">
        <v>226</v>
      </c>
      <c r="J4761" t="s">
        <v>211</v>
      </c>
      <c r="K4761" t="s">
        <v>11103</v>
      </c>
      <c r="L4761" t="s">
        <v>213</v>
      </c>
      <c r="O4761">
        <v>0</v>
      </c>
      <c r="Q4761" s="2"/>
      <c r="S4761">
        <v>0</v>
      </c>
      <c r="T4761" t="s">
        <v>213</v>
      </c>
      <c r="W4761" t="s">
        <v>214</v>
      </c>
      <c r="X4761">
        <v>0</v>
      </c>
    </row>
    <row r="4762" spans="1:24" x14ac:dyDescent="0.25">
      <c r="A4762">
        <v>6404</v>
      </c>
      <c r="B4762" t="s">
        <v>11104</v>
      </c>
      <c r="C4762" t="s">
        <v>11105</v>
      </c>
      <c r="D4762" t="s">
        <v>256</v>
      </c>
      <c r="G4762" s="2">
        <v>43101</v>
      </c>
      <c r="H4762" s="2"/>
      <c r="I4762" t="s">
        <v>226</v>
      </c>
      <c r="J4762" t="s">
        <v>211</v>
      </c>
      <c r="K4762" t="s">
        <v>11103</v>
      </c>
      <c r="L4762" t="s">
        <v>213</v>
      </c>
      <c r="O4762">
        <v>0</v>
      </c>
      <c r="Q4762" s="2"/>
      <c r="S4762">
        <v>0</v>
      </c>
      <c r="T4762" t="s">
        <v>213</v>
      </c>
      <c r="W4762" t="s">
        <v>214</v>
      </c>
      <c r="X4762">
        <v>0</v>
      </c>
    </row>
    <row r="4763" spans="1:24" x14ac:dyDescent="0.25">
      <c r="A4763">
        <v>6405</v>
      </c>
      <c r="B4763" t="s">
        <v>11106</v>
      </c>
      <c r="C4763" t="s">
        <v>11107</v>
      </c>
      <c r="D4763" t="s">
        <v>241</v>
      </c>
      <c r="G4763" s="2">
        <v>43101</v>
      </c>
      <c r="H4763" s="2"/>
      <c r="I4763" t="s">
        <v>226</v>
      </c>
      <c r="J4763" t="s">
        <v>211</v>
      </c>
      <c r="K4763" t="s">
        <v>11103</v>
      </c>
      <c r="L4763" t="s">
        <v>213</v>
      </c>
      <c r="O4763">
        <v>0</v>
      </c>
      <c r="Q4763" s="2"/>
      <c r="S4763">
        <v>0</v>
      </c>
      <c r="T4763" t="s">
        <v>213</v>
      </c>
      <c r="W4763" t="s">
        <v>214</v>
      </c>
      <c r="X4763">
        <v>0</v>
      </c>
    </row>
    <row r="4764" spans="1:24" x14ac:dyDescent="0.25">
      <c r="A4764">
        <v>6406</v>
      </c>
      <c r="B4764" t="s">
        <v>11108</v>
      </c>
      <c r="C4764" t="s">
        <v>11109</v>
      </c>
      <c r="D4764" t="s">
        <v>245</v>
      </c>
      <c r="G4764" s="2">
        <v>43101</v>
      </c>
      <c r="H4764" s="2"/>
      <c r="I4764" t="s">
        <v>226</v>
      </c>
      <c r="J4764" t="s">
        <v>211</v>
      </c>
      <c r="K4764" t="s">
        <v>11103</v>
      </c>
      <c r="L4764" t="s">
        <v>213</v>
      </c>
      <c r="O4764">
        <v>1457</v>
      </c>
      <c r="Q4764" s="2"/>
      <c r="S4764">
        <v>0</v>
      </c>
      <c r="T4764" t="s">
        <v>213</v>
      </c>
      <c r="W4764" t="s">
        <v>214</v>
      </c>
      <c r="X4764">
        <v>0</v>
      </c>
    </row>
    <row r="4765" spans="1:24" x14ac:dyDescent="0.25">
      <c r="A4765">
        <v>6407</v>
      </c>
      <c r="B4765" t="s">
        <v>11110</v>
      </c>
      <c r="C4765" t="s">
        <v>11111</v>
      </c>
      <c r="D4765" t="s">
        <v>210</v>
      </c>
      <c r="G4765" s="2">
        <v>43101</v>
      </c>
      <c r="H4765" s="2"/>
      <c r="J4765" t="s">
        <v>211</v>
      </c>
      <c r="K4765" t="s">
        <v>11103</v>
      </c>
      <c r="L4765" t="s">
        <v>213</v>
      </c>
      <c r="O4765">
        <v>0</v>
      </c>
      <c r="Q4765" s="2"/>
      <c r="S4765">
        <v>0</v>
      </c>
      <c r="T4765" t="s">
        <v>213</v>
      </c>
      <c r="W4765" t="s">
        <v>214</v>
      </c>
      <c r="X4765">
        <v>0</v>
      </c>
    </row>
    <row r="4766" spans="1:24" x14ac:dyDescent="0.25">
      <c r="A4766">
        <v>6408</v>
      </c>
      <c r="B4766" t="s">
        <v>11112</v>
      </c>
      <c r="C4766" t="s">
        <v>11113</v>
      </c>
      <c r="D4766" t="s">
        <v>251</v>
      </c>
      <c r="G4766" s="2">
        <v>43101</v>
      </c>
      <c r="H4766" s="2"/>
      <c r="I4766" t="s">
        <v>226</v>
      </c>
      <c r="J4766" t="s">
        <v>211</v>
      </c>
      <c r="K4766" t="s">
        <v>11103</v>
      </c>
      <c r="L4766" t="s">
        <v>213</v>
      </c>
      <c r="O4766">
        <v>0</v>
      </c>
      <c r="Q4766" s="2"/>
      <c r="S4766">
        <v>0</v>
      </c>
      <c r="T4766" t="s">
        <v>213</v>
      </c>
      <c r="W4766" t="s">
        <v>214</v>
      </c>
      <c r="X4766">
        <v>0</v>
      </c>
    </row>
    <row r="4767" spans="1:24" x14ac:dyDescent="0.25">
      <c r="A4767">
        <v>6415</v>
      </c>
      <c r="B4767" t="s">
        <v>11114</v>
      </c>
      <c r="C4767" t="s">
        <v>11115</v>
      </c>
      <c r="D4767" t="s">
        <v>248</v>
      </c>
      <c r="G4767" s="2">
        <v>43101</v>
      </c>
      <c r="H4767" s="2">
        <v>43251</v>
      </c>
      <c r="I4767" t="s">
        <v>226</v>
      </c>
      <c r="J4767" t="s">
        <v>211</v>
      </c>
      <c r="K4767" t="s">
        <v>11116</v>
      </c>
      <c r="L4767" t="s">
        <v>213</v>
      </c>
      <c r="O4767">
        <v>0</v>
      </c>
      <c r="Q4767" s="2"/>
      <c r="S4767">
        <v>0</v>
      </c>
      <c r="T4767" t="s">
        <v>213</v>
      </c>
      <c r="W4767" t="s">
        <v>214</v>
      </c>
      <c r="X4767">
        <v>0</v>
      </c>
    </row>
    <row r="4768" spans="1:24" x14ac:dyDescent="0.25">
      <c r="A4768">
        <v>6416</v>
      </c>
      <c r="B4768" t="s">
        <v>11117</v>
      </c>
      <c r="C4768" t="s">
        <v>11118</v>
      </c>
      <c r="D4768" t="s">
        <v>256</v>
      </c>
      <c r="G4768" s="2">
        <v>43101</v>
      </c>
      <c r="H4768" s="2">
        <v>43251</v>
      </c>
      <c r="I4768" t="s">
        <v>226</v>
      </c>
      <c r="J4768" t="s">
        <v>211</v>
      </c>
      <c r="K4768" t="s">
        <v>11116</v>
      </c>
      <c r="L4768" t="s">
        <v>213</v>
      </c>
      <c r="O4768">
        <v>0</v>
      </c>
      <c r="Q4768" s="2"/>
      <c r="S4768">
        <v>0</v>
      </c>
      <c r="T4768" t="s">
        <v>213</v>
      </c>
      <c r="W4768" t="s">
        <v>214</v>
      </c>
      <c r="X4768">
        <v>0</v>
      </c>
    </row>
    <row r="4769" spans="1:24" x14ac:dyDescent="0.25">
      <c r="A4769">
        <v>6417</v>
      </c>
      <c r="B4769" t="s">
        <v>11119</v>
      </c>
      <c r="C4769" t="s">
        <v>11120</v>
      </c>
      <c r="D4769" t="s">
        <v>241</v>
      </c>
      <c r="G4769" s="2">
        <v>43101</v>
      </c>
      <c r="H4769" s="2">
        <v>43251</v>
      </c>
      <c r="I4769" t="s">
        <v>226</v>
      </c>
      <c r="J4769" t="s">
        <v>211</v>
      </c>
      <c r="K4769" t="s">
        <v>11116</v>
      </c>
      <c r="L4769" t="s">
        <v>213</v>
      </c>
      <c r="O4769">
        <v>0</v>
      </c>
      <c r="Q4769" s="2"/>
      <c r="S4769">
        <v>0</v>
      </c>
      <c r="T4769" t="s">
        <v>213</v>
      </c>
      <c r="W4769" t="s">
        <v>214</v>
      </c>
      <c r="X4769">
        <v>0</v>
      </c>
    </row>
    <row r="4770" spans="1:24" x14ac:dyDescent="0.25">
      <c r="A4770">
        <v>6418</v>
      </c>
      <c r="B4770" t="s">
        <v>11121</v>
      </c>
      <c r="C4770" t="s">
        <v>11122</v>
      </c>
      <c r="D4770" t="s">
        <v>245</v>
      </c>
      <c r="G4770" s="2">
        <v>43101</v>
      </c>
      <c r="H4770" s="2">
        <v>43251</v>
      </c>
      <c r="I4770" t="s">
        <v>226</v>
      </c>
      <c r="J4770" t="s">
        <v>211</v>
      </c>
      <c r="K4770" t="s">
        <v>11116</v>
      </c>
      <c r="L4770" t="s">
        <v>213</v>
      </c>
      <c r="O4770">
        <v>2688</v>
      </c>
      <c r="Q4770" s="2"/>
      <c r="S4770">
        <v>0</v>
      </c>
      <c r="T4770" t="s">
        <v>213</v>
      </c>
      <c r="W4770" t="s">
        <v>214</v>
      </c>
      <c r="X4770">
        <v>0</v>
      </c>
    </row>
    <row r="4771" spans="1:24" x14ac:dyDescent="0.25">
      <c r="A4771">
        <v>6419</v>
      </c>
      <c r="B4771" t="s">
        <v>11123</v>
      </c>
      <c r="C4771" t="s">
        <v>11124</v>
      </c>
      <c r="D4771" t="s">
        <v>210</v>
      </c>
      <c r="G4771" s="2">
        <v>43101</v>
      </c>
      <c r="H4771" s="2">
        <v>43251</v>
      </c>
      <c r="J4771" t="s">
        <v>211</v>
      </c>
      <c r="K4771" t="s">
        <v>11116</v>
      </c>
      <c r="L4771" t="s">
        <v>213</v>
      </c>
      <c r="O4771">
        <v>0</v>
      </c>
      <c r="Q4771" s="2"/>
      <c r="S4771">
        <v>0</v>
      </c>
      <c r="T4771" t="s">
        <v>213</v>
      </c>
      <c r="W4771" t="s">
        <v>214</v>
      </c>
      <c r="X4771">
        <v>0</v>
      </c>
    </row>
    <row r="4772" spans="1:24" x14ac:dyDescent="0.25">
      <c r="A4772">
        <v>6420</v>
      </c>
      <c r="B4772" t="s">
        <v>11125</v>
      </c>
      <c r="C4772" t="s">
        <v>11126</v>
      </c>
      <c r="D4772" t="s">
        <v>251</v>
      </c>
      <c r="G4772" s="2">
        <v>43101</v>
      </c>
      <c r="H4772" s="2">
        <v>43251</v>
      </c>
      <c r="I4772" t="s">
        <v>226</v>
      </c>
      <c r="J4772" t="s">
        <v>211</v>
      </c>
      <c r="K4772" t="s">
        <v>11116</v>
      </c>
      <c r="L4772" t="s">
        <v>213</v>
      </c>
      <c r="O4772">
        <v>0</v>
      </c>
      <c r="Q4772" s="2"/>
      <c r="S4772">
        <v>0</v>
      </c>
      <c r="T4772" t="s">
        <v>213</v>
      </c>
      <c r="W4772" t="s">
        <v>214</v>
      </c>
      <c r="X4772">
        <v>0</v>
      </c>
    </row>
    <row r="4773" spans="1:24" x14ac:dyDescent="0.25">
      <c r="A4773">
        <v>6433</v>
      </c>
      <c r="B4773" t="s">
        <v>11127</v>
      </c>
      <c r="C4773" t="s">
        <v>11128</v>
      </c>
      <c r="D4773" t="s">
        <v>248</v>
      </c>
      <c r="G4773" s="2">
        <v>43101</v>
      </c>
      <c r="H4773" s="2">
        <v>44742</v>
      </c>
      <c r="I4773" t="s">
        <v>226</v>
      </c>
      <c r="J4773" t="s">
        <v>211</v>
      </c>
      <c r="K4773" t="s">
        <v>11129</v>
      </c>
      <c r="L4773" t="s">
        <v>213</v>
      </c>
      <c r="O4773">
        <v>0</v>
      </c>
      <c r="Q4773" s="2"/>
      <c r="S4773">
        <v>0</v>
      </c>
      <c r="T4773" t="s">
        <v>213</v>
      </c>
      <c r="W4773" t="s">
        <v>214</v>
      </c>
      <c r="X4773">
        <v>0</v>
      </c>
    </row>
    <row r="4774" spans="1:24" x14ac:dyDescent="0.25">
      <c r="A4774">
        <v>6434</v>
      </c>
      <c r="B4774" t="s">
        <v>11130</v>
      </c>
      <c r="C4774" t="s">
        <v>11131</v>
      </c>
      <c r="D4774" t="s">
        <v>256</v>
      </c>
      <c r="G4774" s="2">
        <v>43101</v>
      </c>
      <c r="H4774" s="2">
        <v>44742</v>
      </c>
      <c r="I4774" t="s">
        <v>226</v>
      </c>
      <c r="J4774" t="s">
        <v>211</v>
      </c>
      <c r="K4774" t="s">
        <v>11129</v>
      </c>
      <c r="L4774" t="s">
        <v>213</v>
      </c>
      <c r="O4774">
        <v>0</v>
      </c>
      <c r="Q4774" s="2"/>
      <c r="S4774">
        <v>0</v>
      </c>
      <c r="T4774" t="s">
        <v>213</v>
      </c>
      <c r="W4774" t="s">
        <v>214</v>
      </c>
      <c r="X4774">
        <v>0</v>
      </c>
    </row>
    <row r="4775" spans="1:24" x14ac:dyDescent="0.25">
      <c r="A4775">
        <v>6435</v>
      </c>
      <c r="B4775" t="s">
        <v>11132</v>
      </c>
      <c r="C4775" t="s">
        <v>11133</v>
      </c>
      <c r="D4775" t="s">
        <v>241</v>
      </c>
      <c r="G4775" s="2">
        <v>43101</v>
      </c>
      <c r="H4775" s="2">
        <v>44742</v>
      </c>
      <c r="I4775" t="s">
        <v>226</v>
      </c>
      <c r="J4775" t="s">
        <v>211</v>
      </c>
      <c r="K4775" t="s">
        <v>11129</v>
      </c>
      <c r="L4775" t="s">
        <v>213</v>
      </c>
      <c r="O4775">
        <v>0</v>
      </c>
      <c r="Q4775" s="2"/>
      <c r="S4775">
        <v>0</v>
      </c>
      <c r="T4775" t="s">
        <v>213</v>
      </c>
      <c r="W4775" t="s">
        <v>214</v>
      </c>
      <c r="X4775">
        <v>0</v>
      </c>
    </row>
    <row r="4776" spans="1:24" x14ac:dyDescent="0.25">
      <c r="A4776">
        <v>6436</v>
      </c>
      <c r="B4776" t="s">
        <v>11134</v>
      </c>
      <c r="C4776" t="s">
        <v>11135</v>
      </c>
      <c r="D4776" t="s">
        <v>245</v>
      </c>
      <c r="G4776" s="2">
        <v>43101</v>
      </c>
      <c r="H4776" s="2">
        <v>44742</v>
      </c>
      <c r="I4776" t="s">
        <v>226</v>
      </c>
      <c r="J4776" t="s">
        <v>211</v>
      </c>
      <c r="K4776" t="s">
        <v>11129</v>
      </c>
      <c r="L4776" t="s">
        <v>213</v>
      </c>
      <c r="O4776">
        <v>6095</v>
      </c>
      <c r="Q4776" s="2"/>
      <c r="S4776">
        <v>0</v>
      </c>
      <c r="T4776" t="s">
        <v>213</v>
      </c>
      <c r="W4776" t="s">
        <v>214</v>
      </c>
      <c r="X4776">
        <v>0</v>
      </c>
    </row>
    <row r="4777" spans="1:24" x14ac:dyDescent="0.25">
      <c r="A4777">
        <v>6437</v>
      </c>
      <c r="B4777" t="s">
        <v>11136</v>
      </c>
      <c r="C4777" t="s">
        <v>11137</v>
      </c>
      <c r="D4777" t="s">
        <v>210</v>
      </c>
      <c r="G4777" s="2">
        <v>43101</v>
      </c>
      <c r="H4777" s="2">
        <v>44742</v>
      </c>
      <c r="J4777" t="s">
        <v>211</v>
      </c>
      <c r="K4777" t="s">
        <v>11129</v>
      </c>
      <c r="L4777" t="s">
        <v>213</v>
      </c>
      <c r="O4777">
        <v>0</v>
      </c>
      <c r="Q4777" s="2"/>
      <c r="S4777">
        <v>0</v>
      </c>
      <c r="T4777" t="s">
        <v>213</v>
      </c>
      <c r="W4777" t="s">
        <v>214</v>
      </c>
      <c r="X4777">
        <v>0</v>
      </c>
    </row>
    <row r="4778" spans="1:24" x14ac:dyDescent="0.25">
      <c r="A4778">
        <v>6438</v>
      </c>
      <c r="B4778" t="s">
        <v>11138</v>
      </c>
      <c r="C4778" t="s">
        <v>11139</v>
      </c>
      <c r="D4778" t="s">
        <v>251</v>
      </c>
      <c r="G4778" s="2">
        <v>43101</v>
      </c>
      <c r="H4778" s="2">
        <v>44742</v>
      </c>
      <c r="I4778" t="s">
        <v>226</v>
      </c>
      <c r="J4778" t="s">
        <v>211</v>
      </c>
      <c r="K4778" t="s">
        <v>11129</v>
      </c>
      <c r="L4778" t="s">
        <v>213</v>
      </c>
      <c r="O4778">
        <v>0</v>
      </c>
      <c r="Q4778" s="2"/>
      <c r="S4778">
        <v>0</v>
      </c>
      <c r="T4778" t="s">
        <v>213</v>
      </c>
      <c r="W4778" t="s">
        <v>214</v>
      </c>
      <c r="X4778">
        <v>0</v>
      </c>
    </row>
    <row r="4779" spans="1:24" x14ac:dyDescent="0.25">
      <c r="A4779">
        <v>6439</v>
      </c>
      <c r="B4779" t="s">
        <v>11140</v>
      </c>
      <c r="C4779" t="s">
        <v>11141</v>
      </c>
      <c r="D4779" t="s">
        <v>248</v>
      </c>
      <c r="G4779" s="2">
        <v>43101</v>
      </c>
      <c r="H4779" s="2">
        <v>44681</v>
      </c>
      <c r="I4779" t="s">
        <v>226</v>
      </c>
      <c r="J4779" t="s">
        <v>211</v>
      </c>
      <c r="K4779" t="s">
        <v>11142</v>
      </c>
      <c r="L4779" t="s">
        <v>213</v>
      </c>
      <c r="O4779">
        <v>0</v>
      </c>
      <c r="Q4779" s="2"/>
      <c r="S4779">
        <v>0</v>
      </c>
      <c r="T4779" t="s">
        <v>213</v>
      </c>
      <c r="W4779" t="s">
        <v>214</v>
      </c>
      <c r="X4779">
        <v>0</v>
      </c>
    </row>
    <row r="4780" spans="1:24" x14ac:dyDescent="0.25">
      <c r="A4780">
        <v>6440</v>
      </c>
      <c r="B4780" t="s">
        <v>11143</v>
      </c>
      <c r="C4780" t="s">
        <v>11144</v>
      </c>
      <c r="D4780" t="s">
        <v>256</v>
      </c>
      <c r="G4780" s="2">
        <v>43101</v>
      </c>
      <c r="H4780" s="2">
        <v>44681</v>
      </c>
      <c r="I4780" t="s">
        <v>226</v>
      </c>
      <c r="J4780" t="s">
        <v>211</v>
      </c>
      <c r="K4780" t="s">
        <v>11142</v>
      </c>
      <c r="L4780" t="s">
        <v>213</v>
      </c>
      <c r="O4780">
        <v>0</v>
      </c>
      <c r="Q4780" s="2"/>
      <c r="S4780">
        <v>0</v>
      </c>
      <c r="T4780" t="s">
        <v>213</v>
      </c>
      <c r="W4780" t="s">
        <v>214</v>
      </c>
      <c r="X4780">
        <v>0</v>
      </c>
    </row>
    <row r="4781" spans="1:24" x14ac:dyDescent="0.25">
      <c r="A4781">
        <v>6441</v>
      </c>
      <c r="B4781" t="s">
        <v>11145</v>
      </c>
      <c r="C4781" t="s">
        <v>11146</v>
      </c>
      <c r="D4781" t="s">
        <v>241</v>
      </c>
      <c r="G4781" s="2">
        <v>43101</v>
      </c>
      <c r="H4781" s="2">
        <v>44681</v>
      </c>
      <c r="I4781" t="s">
        <v>226</v>
      </c>
      <c r="J4781" t="s">
        <v>211</v>
      </c>
      <c r="K4781" t="s">
        <v>11142</v>
      </c>
      <c r="L4781" t="s">
        <v>213</v>
      </c>
      <c r="O4781">
        <v>0</v>
      </c>
      <c r="Q4781" s="2"/>
      <c r="S4781">
        <v>0</v>
      </c>
      <c r="T4781" t="s">
        <v>213</v>
      </c>
      <c r="W4781" t="s">
        <v>214</v>
      </c>
      <c r="X4781">
        <v>0</v>
      </c>
    </row>
    <row r="4782" spans="1:24" x14ac:dyDescent="0.25">
      <c r="A4782">
        <v>6442</v>
      </c>
      <c r="B4782" t="s">
        <v>11147</v>
      </c>
      <c r="C4782" t="s">
        <v>11148</v>
      </c>
      <c r="D4782" t="s">
        <v>245</v>
      </c>
      <c r="G4782" s="2">
        <v>43101</v>
      </c>
      <c r="H4782" s="2">
        <v>44681</v>
      </c>
      <c r="I4782" t="s">
        <v>226</v>
      </c>
      <c r="J4782" t="s">
        <v>211</v>
      </c>
      <c r="K4782" t="s">
        <v>11142</v>
      </c>
      <c r="L4782" t="s">
        <v>213</v>
      </c>
      <c r="O4782">
        <v>3593</v>
      </c>
      <c r="Q4782" s="2"/>
      <c r="S4782">
        <v>0</v>
      </c>
      <c r="T4782" t="s">
        <v>213</v>
      </c>
      <c r="W4782" t="s">
        <v>214</v>
      </c>
      <c r="X4782">
        <v>0</v>
      </c>
    </row>
    <row r="4783" spans="1:24" x14ac:dyDescent="0.25">
      <c r="A4783">
        <v>6443</v>
      </c>
      <c r="B4783" t="s">
        <v>11149</v>
      </c>
      <c r="C4783" t="s">
        <v>11150</v>
      </c>
      <c r="D4783" t="s">
        <v>210</v>
      </c>
      <c r="G4783" s="2">
        <v>43101</v>
      </c>
      <c r="H4783" s="2">
        <v>44681</v>
      </c>
      <c r="J4783" t="s">
        <v>211</v>
      </c>
      <c r="K4783" t="s">
        <v>11142</v>
      </c>
      <c r="L4783" t="s">
        <v>213</v>
      </c>
      <c r="O4783">
        <v>0</v>
      </c>
      <c r="Q4783" s="2"/>
      <c r="S4783">
        <v>0</v>
      </c>
      <c r="T4783" t="s">
        <v>213</v>
      </c>
      <c r="W4783" t="s">
        <v>214</v>
      </c>
      <c r="X4783">
        <v>0</v>
      </c>
    </row>
    <row r="4784" spans="1:24" x14ac:dyDescent="0.25">
      <c r="A4784">
        <v>6444</v>
      </c>
      <c r="B4784" t="s">
        <v>11151</v>
      </c>
      <c r="C4784" t="s">
        <v>11152</v>
      </c>
      <c r="D4784" t="s">
        <v>251</v>
      </c>
      <c r="G4784" s="2">
        <v>43101</v>
      </c>
      <c r="H4784" s="2">
        <v>44681</v>
      </c>
      <c r="I4784" t="s">
        <v>226</v>
      </c>
      <c r="J4784" t="s">
        <v>211</v>
      </c>
      <c r="K4784" t="s">
        <v>11142</v>
      </c>
      <c r="L4784" t="s">
        <v>213</v>
      </c>
      <c r="O4784">
        <v>0</v>
      </c>
      <c r="Q4784" s="2"/>
      <c r="S4784">
        <v>0</v>
      </c>
      <c r="T4784" t="s">
        <v>213</v>
      </c>
      <c r="W4784" t="s">
        <v>214</v>
      </c>
      <c r="X4784">
        <v>0</v>
      </c>
    </row>
    <row r="4785" spans="1:24" x14ac:dyDescent="0.25">
      <c r="A4785">
        <v>6516</v>
      </c>
      <c r="B4785" t="s">
        <v>11153</v>
      </c>
      <c r="C4785" t="s">
        <v>11154</v>
      </c>
      <c r="D4785" t="s">
        <v>251</v>
      </c>
      <c r="G4785" s="2">
        <v>43101</v>
      </c>
      <c r="H4785" s="2">
        <v>44165</v>
      </c>
      <c r="I4785" t="s">
        <v>226</v>
      </c>
      <c r="J4785" t="s">
        <v>211</v>
      </c>
      <c r="K4785" t="s">
        <v>11155</v>
      </c>
      <c r="L4785" t="s">
        <v>213</v>
      </c>
      <c r="O4785">
        <v>0</v>
      </c>
      <c r="Q4785" s="2"/>
      <c r="S4785">
        <v>0</v>
      </c>
      <c r="T4785" t="s">
        <v>213</v>
      </c>
      <c r="W4785" t="s">
        <v>214</v>
      </c>
      <c r="X4785">
        <v>0</v>
      </c>
    </row>
    <row r="4786" spans="1:24" x14ac:dyDescent="0.25">
      <c r="A4786">
        <v>6517</v>
      </c>
      <c r="B4786" t="s">
        <v>11156</v>
      </c>
      <c r="C4786" t="s">
        <v>11157</v>
      </c>
      <c r="D4786" t="s">
        <v>256</v>
      </c>
      <c r="G4786" s="2">
        <v>43101</v>
      </c>
      <c r="H4786" s="2">
        <v>44165</v>
      </c>
      <c r="I4786" t="s">
        <v>226</v>
      </c>
      <c r="J4786" t="s">
        <v>211</v>
      </c>
      <c r="K4786" t="s">
        <v>11155</v>
      </c>
      <c r="L4786" t="s">
        <v>213</v>
      </c>
      <c r="O4786">
        <v>0</v>
      </c>
      <c r="Q4786" s="2"/>
      <c r="S4786">
        <v>0</v>
      </c>
      <c r="T4786" t="s">
        <v>213</v>
      </c>
      <c r="W4786" t="s">
        <v>214</v>
      </c>
      <c r="X4786">
        <v>0</v>
      </c>
    </row>
    <row r="4787" spans="1:24" x14ac:dyDescent="0.25">
      <c r="A4787">
        <v>6518</v>
      </c>
      <c r="B4787" t="s">
        <v>11158</v>
      </c>
      <c r="C4787" t="s">
        <v>11159</v>
      </c>
      <c r="D4787" t="s">
        <v>241</v>
      </c>
      <c r="G4787" s="2">
        <v>43101</v>
      </c>
      <c r="H4787" s="2">
        <v>44165</v>
      </c>
      <c r="I4787" t="s">
        <v>226</v>
      </c>
      <c r="J4787" t="s">
        <v>211</v>
      </c>
      <c r="K4787" t="s">
        <v>11155</v>
      </c>
      <c r="L4787" t="s">
        <v>213</v>
      </c>
      <c r="O4787">
        <v>0</v>
      </c>
      <c r="Q4787" s="2"/>
      <c r="S4787">
        <v>0</v>
      </c>
      <c r="T4787" t="s">
        <v>213</v>
      </c>
      <c r="W4787" t="s">
        <v>214</v>
      </c>
      <c r="X4787">
        <v>0</v>
      </c>
    </row>
    <row r="4788" spans="1:24" x14ac:dyDescent="0.25">
      <c r="A4788">
        <v>6178</v>
      </c>
      <c r="B4788" t="s">
        <v>11160</v>
      </c>
      <c r="C4788" t="s">
        <v>11161</v>
      </c>
      <c r="D4788" t="s">
        <v>389</v>
      </c>
      <c r="F4788" t="s">
        <v>6381</v>
      </c>
      <c r="G4788" s="2">
        <v>39934</v>
      </c>
      <c r="H4788" s="2"/>
      <c r="J4788" t="s">
        <v>211</v>
      </c>
      <c r="K4788" t="s">
        <v>391</v>
      </c>
      <c r="L4788" t="s">
        <v>900</v>
      </c>
      <c r="M4788" t="s">
        <v>6382</v>
      </c>
      <c r="O4788">
        <v>0</v>
      </c>
      <c r="P4788" t="s">
        <v>6383</v>
      </c>
      <c r="Q4788" s="2"/>
      <c r="S4788">
        <v>0</v>
      </c>
      <c r="T4788" t="s">
        <v>213</v>
      </c>
      <c r="W4788" t="s">
        <v>214</v>
      </c>
      <c r="X4788">
        <v>0</v>
      </c>
    </row>
    <row r="4789" spans="1:24" x14ac:dyDescent="0.25">
      <c r="A4789">
        <v>6179</v>
      </c>
      <c r="B4789" t="s">
        <v>11162</v>
      </c>
      <c r="C4789" t="s">
        <v>11163</v>
      </c>
      <c r="D4789" t="s">
        <v>6406</v>
      </c>
      <c r="F4789" t="s">
        <v>11164</v>
      </c>
      <c r="G4789" s="2">
        <v>39934</v>
      </c>
      <c r="H4789" s="2"/>
      <c r="J4789" t="s">
        <v>211</v>
      </c>
      <c r="K4789" t="s">
        <v>391</v>
      </c>
      <c r="L4789" t="s">
        <v>213</v>
      </c>
      <c r="O4789">
        <v>2629</v>
      </c>
      <c r="Q4789" s="2"/>
      <c r="S4789">
        <v>3835</v>
      </c>
      <c r="T4789" t="s">
        <v>213</v>
      </c>
      <c r="W4789" t="s">
        <v>214</v>
      </c>
      <c r="X4789">
        <v>0</v>
      </c>
    </row>
    <row r="4790" spans="1:24" x14ac:dyDescent="0.25">
      <c r="A4790">
        <v>6210</v>
      </c>
      <c r="B4790" t="s">
        <v>11165</v>
      </c>
      <c r="C4790" t="s">
        <v>11166</v>
      </c>
      <c r="D4790" t="s">
        <v>241</v>
      </c>
      <c r="G4790" s="2">
        <v>43862</v>
      </c>
      <c r="H4790" s="2">
        <v>44227</v>
      </c>
      <c r="I4790" t="s">
        <v>226</v>
      </c>
      <c r="J4790" t="s">
        <v>211</v>
      </c>
      <c r="K4790" t="s">
        <v>11167</v>
      </c>
      <c r="L4790" t="s">
        <v>213</v>
      </c>
      <c r="O4790">
        <v>0</v>
      </c>
      <c r="P4790" t="s">
        <v>5494</v>
      </c>
      <c r="Q4790" s="2">
        <v>42917</v>
      </c>
      <c r="S4790">
        <v>0</v>
      </c>
      <c r="T4790" t="s">
        <v>213</v>
      </c>
      <c r="W4790" t="s">
        <v>455</v>
      </c>
      <c r="X4790">
        <v>0</v>
      </c>
    </row>
    <row r="4791" spans="1:24" x14ac:dyDescent="0.25">
      <c r="A4791">
        <v>6211</v>
      </c>
      <c r="B4791" t="s">
        <v>11168</v>
      </c>
      <c r="C4791" t="s">
        <v>11169</v>
      </c>
      <c r="D4791" t="s">
        <v>245</v>
      </c>
      <c r="G4791" s="2">
        <v>43862</v>
      </c>
      <c r="H4791" s="2">
        <v>44227</v>
      </c>
      <c r="I4791" t="s">
        <v>226</v>
      </c>
      <c r="J4791" t="s">
        <v>211</v>
      </c>
      <c r="K4791" t="s">
        <v>11167</v>
      </c>
      <c r="L4791" t="s">
        <v>213</v>
      </c>
      <c r="O4791">
        <v>5620</v>
      </c>
      <c r="Q4791" s="2"/>
      <c r="S4791">
        <v>0</v>
      </c>
      <c r="T4791" t="s">
        <v>213</v>
      </c>
      <c r="W4791" t="s">
        <v>455</v>
      </c>
      <c r="X4791">
        <v>0</v>
      </c>
    </row>
    <row r="4792" spans="1:24" x14ac:dyDescent="0.25">
      <c r="A4792">
        <v>6212</v>
      </c>
      <c r="B4792" t="s">
        <v>11170</v>
      </c>
      <c r="C4792" t="s">
        <v>11171</v>
      </c>
      <c r="D4792" t="s">
        <v>256</v>
      </c>
      <c r="G4792" s="2">
        <v>43862</v>
      </c>
      <c r="H4792" s="2">
        <v>44227</v>
      </c>
      <c r="I4792" t="s">
        <v>226</v>
      </c>
      <c r="J4792" t="s">
        <v>211</v>
      </c>
      <c r="K4792" t="s">
        <v>11167</v>
      </c>
      <c r="L4792" t="s">
        <v>213</v>
      </c>
      <c r="O4792">
        <v>0</v>
      </c>
      <c r="Q4792" s="2">
        <v>42917</v>
      </c>
      <c r="S4792">
        <v>0</v>
      </c>
      <c r="T4792" t="s">
        <v>213</v>
      </c>
      <c r="W4792" t="s">
        <v>455</v>
      </c>
      <c r="X4792">
        <v>0</v>
      </c>
    </row>
    <row r="4793" spans="1:24" x14ac:dyDescent="0.25">
      <c r="A4793">
        <v>6213</v>
      </c>
      <c r="B4793" t="s">
        <v>11172</v>
      </c>
      <c r="C4793" t="s">
        <v>11173</v>
      </c>
      <c r="D4793" t="s">
        <v>251</v>
      </c>
      <c r="G4793" s="2">
        <v>43862</v>
      </c>
      <c r="H4793" s="2">
        <v>44227</v>
      </c>
      <c r="I4793" t="s">
        <v>226</v>
      </c>
      <c r="J4793" t="s">
        <v>211</v>
      </c>
      <c r="K4793" t="s">
        <v>11167</v>
      </c>
      <c r="L4793" t="s">
        <v>213</v>
      </c>
      <c r="O4793">
        <v>0</v>
      </c>
      <c r="Q4793" s="2">
        <v>42917</v>
      </c>
      <c r="S4793">
        <v>0</v>
      </c>
      <c r="T4793" t="s">
        <v>213</v>
      </c>
      <c r="W4793" t="s">
        <v>455</v>
      </c>
      <c r="X4793">
        <v>0</v>
      </c>
    </row>
    <row r="4794" spans="1:24" x14ac:dyDescent="0.25">
      <c r="A4794">
        <v>6227</v>
      </c>
      <c r="B4794" t="s">
        <v>11174</v>
      </c>
      <c r="C4794" t="s">
        <v>11175</v>
      </c>
      <c r="D4794" t="s">
        <v>338</v>
      </c>
      <c r="F4794" t="s">
        <v>6979</v>
      </c>
      <c r="G4794" s="2">
        <v>38169</v>
      </c>
      <c r="H4794" s="2"/>
      <c r="I4794" t="s">
        <v>226</v>
      </c>
      <c r="J4794" t="s">
        <v>211</v>
      </c>
      <c r="K4794" t="s">
        <v>744</v>
      </c>
      <c r="L4794" t="s">
        <v>900</v>
      </c>
      <c r="O4794">
        <v>0</v>
      </c>
      <c r="Q4794" s="2"/>
      <c r="S4794">
        <v>0</v>
      </c>
      <c r="T4794" t="s">
        <v>213</v>
      </c>
      <c r="W4794" t="s">
        <v>214</v>
      </c>
      <c r="X4794">
        <v>0</v>
      </c>
    </row>
    <row r="4795" spans="1:24" x14ac:dyDescent="0.25">
      <c r="A4795">
        <v>6228</v>
      </c>
      <c r="B4795" t="s">
        <v>11176</v>
      </c>
      <c r="C4795" t="s">
        <v>11177</v>
      </c>
      <c r="D4795" t="s">
        <v>343</v>
      </c>
      <c r="F4795" t="s">
        <v>4341</v>
      </c>
      <c r="G4795" s="2">
        <v>40269</v>
      </c>
      <c r="H4795" s="2"/>
      <c r="J4795" t="s">
        <v>211</v>
      </c>
      <c r="K4795" t="s">
        <v>381</v>
      </c>
      <c r="L4795" t="s">
        <v>900</v>
      </c>
      <c r="M4795" t="s">
        <v>4342</v>
      </c>
      <c r="O4795">
        <v>0</v>
      </c>
      <c r="P4795" t="s">
        <v>4343</v>
      </c>
      <c r="Q4795" s="2"/>
      <c r="S4795">
        <v>0</v>
      </c>
      <c r="T4795" t="s">
        <v>213</v>
      </c>
      <c r="W4795" t="s">
        <v>214</v>
      </c>
      <c r="X4795">
        <v>0</v>
      </c>
    </row>
    <row r="4796" spans="1:24" x14ac:dyDescent="0.25">
      <c r="A4796">
        <v>6385</v>
      </c>
      <c r="B4796" t="s">
        <v>11178</v>
      </c>
      <c r="C4796" t="s">
        <v>11179</v>
      </c>
      <c r="D4796" t="s">
        <v>248</v>
      </c>
      <c r="G4796" s="2">
        <v>43101</v>
      </c>
      <c r="H4796" s="2">
        <v>44167</v>
      </c>
      <c r="I4796" t="s">
        <v>226</v>
      </c>
      <c r="J4796" t="s">
        <v>211</v>
      </c>
      <c r="K4796" t="s">
        <v>11180</v>
      </c>
      <c r="L4796" t="s">
        <v>213</v>
      </c>
      <c r="O4796">
        <v>0</v>
      </c>
      <c r="Q4796" s="2"/>
      <c r="S4796">
        <v>0</v>
      </c>
      <c r="T4796" t="s">
        <v>213</v>
      </c>
      <c r="W4796" t="s">
        <v>214</v>
      </c>
      <c r="X4796">
        <v>0</v>
      </c>
    </row>
    <row r="4797" spans="1:24" x14ac:dyDescent="0.25">
      <c r="A4797">
        <v>6386</v>
      </c>
      <c r="B4797" t="s">
        <v>11181</v>
      </c>
      <c r="C4797" t="s">
        <v>11182</v>
      </c>
      <c r="D4797" t="s">
        <v>256</v>
      </c>
      <c r="G4797" s="2">
        <v>43101</v>
      </c>
      <c r="H4797" s="2">
        <v>44167</v>
      </c>
      <c r="I4797" t="s">
        <v>226</v>
      </c>
      <c r="J4797" t="s">
        <v>211</v>
      </c>
      <c r="K4797" t="s">
        <v>11180</v>
      </c>
      <c r="L4797" t="s">
        <v>213</v>
      </c>
      <c r="O4797">
        <v>0</v>
      </c>
      <c r="Q4797" s="2"/>
      <c r="S4797">
        <v>0</v>
      </c>
      <c r="T4797" t="s">
        <v>213</v>
      </c>
      <c r="W4797" t="s">
        <v>214</v>
      </c>
      <c r="X4797">
        <v>0</v>
      </c>
    </row>
    <row r="4798" spans="1:24" x14ac:dyDescent="0.25">
      <c r="A4798">
        <v>6387</v>
      </c>
      <c r="B4798" t="s">
        <v>11183</v>
      </c>
      <c r="C4798" t="s">
        <v>11184</v>
      </c>
      <c r="D4798" t="s">
        <v>241</v>
      </c>
      <c r="G4798" s="2">
        <v>43101</v>
      </c>
      <c r="H4798" s="2">
        <v>44167</v>
      </c>
      <c r="I4798" t="s">
        <v>226</v>
      </c>
      <c r="J4798" t="s">
        <v>211</v>
      </c>
      <c r="K4798" t="s">
        <v>11180</v>
      </c>
      <c r="L4798" t="s">
        <v>213</v>
      </c>
      <c r="O4798">
        <v>0</v>
      </c>
      <c r="Q4798" s="2"/>
      <c r="S4798">
        <v>0</v>
      </c>
      <c r="T4798" t="s">
        <v>213</v>
      </c>
      <c r="W4798" t="s">
        <v>214</v>
      </c>
      <c r="X4798">
        <v>0</v>
      </c>
    </row>
    <row r="4799" spans="1:24" x14ac:dyDescent="0.25">
      <c r="A4799">
        <v>6388</v>
      </c>
      <c r="B4799" t="s">
        <v>11185</v>
      </c>
      <c r="C4799" t="s">
        <v>11186</v>
      </c>
      <c r="D4799" t="s">
        <v>245</v>
      </c>
      <c r="G4799" s="2">
        <v>43101</v>
      </c>
      <c r="H4799" s="2">
        <v>44167</v>
      </c>
      <c r="I4799" t="s">
        <v>226</v>
      </c>
      <c r="J4799" t="s">
        <v>211</v>
      </c>
      <c r="K4799" t="s">
        <v>11180</v>
      </c>
      <c r="L4799" t="s">
        <v>213</v>
      </c>
      <c r="O4799">
        <v>1455</v>
      </c>
      <c r="Q4799" s="2"/>
      <c r="S4799">
        <v>0</v>
      </c>
      <c r="T4799" t="s">
        <v>213</v>
      </c>
      <c r="W4799" t="s">
        <v>214</v>
      </c>
      <c r="X4799">
        <v>0</v>
      </c>
    </row>
    <row r="4800" spans="1:24" x14ac:dyDescent="0.25">
      <c r="A4800">
        <v>6389</v>
      </c>
      <c r="B4800" t="s">
        <v>11187</v>
      </c>
      <c r="C4800" t="s">
        <v>11188</v>
      </c>
      <c r="D4800" t="s">
        <v>210</v>
      </c>
      <c r="G4800" s="2">
        <v>43101</v>
      </c>
      <c r="H4800" s="2">
        <v>44167</v>
      </c>
      <c r="J4800" t="s">
        <v>211</v>
      </c>
      <c r="K4800" t="s">
        <v>11180</v>
      </c>
      <c r="L4800" t="s">
        <v>213</v>
      </c>
      <c r="O4800">
        <v>0</v>
      </c>
      <c r="Q4800" s="2"/>
      <c r="S4800">
        <v>0</v>
      </c>
      <c r="T4800" t="s">
        <v>213</v>
      </c>
      <c r="W4800" t="s">
        <v>214</v>
      </c>
      <c r="X4800">
        <v>0</v>
      </c>
    </row>
    <row r="4801" spans="1:24" x14ac:dyDescent="0.25">
      <c r="A4801">
        <v>6390</v>
      </c>
      <c r="B4801" t="s">
        <v>11189</v>
      </c>
      <c r="C4801" t="s">
        <v>11190</v>
      </c>
      <c r="D4801" t="s">
        <v>251</v>
      </c>
      <c r="G4801" s="2">
        <v>43101</v>
      </c>
      <c r="H4801" s="2">
        <v>44167</v>
      </c>
      <c r="I4801" t="s">
        <v>226</v>
      </c>
      <c r="J4801" t="s">
        <v>211</v>
      </c>
      <c r="K4801" t="s">
        <v>11180</v>
      </c>
      <c r="L4801" t="s">
        <v>213</v>
      </c>
      <c r="O4801">
        <v>0</v>
      </c>
      <c r="Q4801" s="2"/>
      <c r="S4801">
        <v>0</v>
      </c>
      <c r="T4801" t="s">
        <v>213</v>
      </c>
      <c r="W4801" t="s">
        <v>214</v>
      </c>
      <c r="X4801">
        <v>0</v>
      </c>
    </row>
    <row r="4802" spans="1:24" x14ac:dyDescent="0.25">
      <c r="A4802">
        <v>6409</v>
      </c>
      <c r="B4802" t="s">
        <v>11191</v>
      </c>
      <c r="C4802" t="s">
        <v>11192</v>
      </c>
      <c r="D4802" t="s">
        <v>248</v>
      </c>
      <c r="G4802" s="2">
        <v>43101</v>
      </c>
      <c r="H4802" s="2"/>
      <c r="I4802" t="s">
        <v>226</v>
      </c>
      <c r="J4802" t="s">
        <v>211</v>
      </c>
      <c r="K4802" t="s">
        <v>11193</v>
      </c>
      <c r="L4802" t="s">
        <v>213</v>
      </c>
      <c r="O4802">
        <v>0</v>
      </c>
      <c r="Q4802" s="2"/>
      <c r="S4802">
        <v>0</v>
      </c>
      <c r="T4802" t="s">
        <v>213</v>
      </c>
      <c r="W4802" t="s">
        <v>214</v>
      </c>
      <c r="X4802">
        <v>0</v>
      </c>
    </row>
    <row r="4803" spans="1:24" x14ac:dyDescent="0.25">
      <c r="A4803">
        <v>6410</v>
      </c>
      <c r="B4803" t="s">
        <v>11194</v>
      </c>
      <c r="C4803" t="s">
        <v>11195</v>
      </c>
      <c r="D4803" t="s">
        <v>256</v>
      </c>
      <c r="G4803" s="2">
        <v>43101</v>
      </c>
      <c r="H4803" s="2"/>
      <c r="I4803" t="s">
        <v>226</v>
      </c>
      <c r="J4803" t="s">
        <v>211</v>
      </c>
      <c r="K4803" t="s">
        <v>11193</v>
      </c>
      <c r="L4803" t="s">
        <v>213</v>
      </c>
      <c r="O4803">
        <v>0</v>
      </c>
      <c r="Q4803" s="2"/>
      <c r="S4803">
        <v>0</v>
      </c>
      <c r="T4803" t="s">
        <v>213</v>
      </c>
      <c r="W4803" t="s">
        <v>214</v>
      </c>
      <c r="X4803">
        <v>0</v>
      </c>
    </row>
    <row r="4804" spans="1:24" x14ac:dyDescent="0.25">
      <c r="A4804">
        <v>6411</v>
      </c>
      <c r="B4804" t="s">
        <v>11196</v>
      </c>
      <c r="C4804" t="s">
        <v>11197</v>
      </c>
      <c r="D4804" t="s">
        <v>241</v>
      </c>
      <c r="G4804" s="2">
        <v>43101</v>
      </c>
      <c r="H4804" s="2"/>
      <c r="I4804" t="s">
        <v>226</v>
      </c>
      <c r="J4804" t="s">
        <v>211</v>
      </c>
      <c r="K4804" t="s">
        <v>11193</v>
      </c>
      <c r="L4804" t="s">
        <v>213</v>
      </c>
      <c r="O4804">
        <v>0</v>
      </c>
      <c r="Q4804" s="2"/>
      <c r="S4804">
        <v>0</v>
      </c>
      <c r="T4804" t="s">
        <v>213</v>
      </c>
      <c r="W4804" t="s">
        <v>214</v>
      </c>
      <c r="X4804">
        <v>0</v>
      </c>
    </row>
    <row r="4805" spans="1:24" x14ac:dyDescent="0.25">
      <c r="A4805">
        <v>6412</v>
      </c>
      <c r="B4805" t="s">
        <v>11198</v>
      </c>
      <c r="C4805" t="s">
        <v>11199</v>
      </c>
      <c r="D4805" t="s">
        <v>245</v>
      </c>
      <c r="G4805" s="2">
        <v>43101</v>
      </c>
      <c r="H4805" s="2"/>
      <c r="I4805" t="s">
        <v>226</v>
      </c>
      <c r="J4805" t="s">
        <v>211</v>
      </c>
      <c r="K4805" t="s">
        <v>11193</v>
      </c>
      <c r="L4805" t="s">
        <v>213</v>
      </c>
      <c r="O4805">
        <v>5148</v>
      </c>
      <c r="Q4805" s="2"/>
      <c r="S4805">
        <v>0</v>
      </c>
      <c r="T4805" t="s">
        <v>213</v>
      </c>
      <c r="W4805" t="s">
        <v>214</v>
      </c>
      <c r="X4805">
        <v>0</v>
      </c>
    </row>
    <row r="4806" spans="1:24" x14ac:dyDescent="0.25">
      <c r="A4806">
        <v>6413</v>
      </c>
      <c r="B4806" t="s">
        <v>11200</v>
      </c>
      <c r="C4806" t="s">
        <v>11201</v>
      </c>
      <c r="D4806" t="s">
        <v>210</v>
      </c>
      <c r="G4806" s="2">
        <v>43101</v>
      </c>
      <c r="H4806" s="2"/>
      <c r="J4806" t="s">
        <v>211</v>
      </c>
      <c r="K4806" t="s">
        <v>11193</v>
      </c>
      <c r="L4806" t="s">
        <v>213</v>
      </c>
      <c r="O4806">
        <v>0</v>
      </c>
      <c r="Q4806" s="2"/>
      <c r="S4806">
        <v>0</v>
      </c>
      <c r="T4806" t="s">
        <v>213</v>
      </c>
      <c r="W4806" t="s">
        <v>214</v>
      </c>
      <c r="X4806">
        <v>0</v>
      </c>
    </row>
    <row r="4807" spans="1:24" x14ac:dyDescent="0.25">
      <c r="A4807">
        <v>6414</v>
      </c>
      <c r="B4807" t="s">
        <v>11202</v>
      </c>
      <c r="C4807" t="s">
        <v>11203</v>
      </c>
      <c r="D4807" t="s">
        <v>251</v>
      </c>
      <c r="G4807" s="2">
        <v>43101</v>
      </c>
      <c r="H4807" s="2"/>
      <c r="I4807" t="s">
        <v>226</v>
      </c>
      <c r="J4807" t="s">
        <v>211</v>
      </c>
      <c r="K4807" t="s">
        <v>11193</v>
      </c>
      <c r="L4807" t="s">
        <v>213</v>
      </c>
      <c r="O4807">
        <v>0</v>
      </c>
      <c r="Q4807" s="2"/>
      <c r="S4807">
        <v>0</v>
      </c>
      <c r="T4807" t="s">
        <v>213</v>
      </c>
      <c r="W4807" t="s">
        <v>214</v>
      </c>
      <c r="X4807">
        <v>0</v>
      </c>
    </row>
    <row r="4808" spans="1:24" x14ac:dyDescent="0.25">
      <c r="A4808">
        <v>6421</v>
      </c>
      <c r="B4808" t="s">
        <v>11204</v>
      </c>
      <c r="C4808" t="s">
        <v>11205</v>
      </c>
      <c r="D4808" t="s">
        <v>248</v>
      </c>
      <c r="G4808" s="2">
        <v>43101</v>
      </c>
      <c r="H4808" s="2">
        <v>44742</v>
      </c>
      <c r="I4808" t="s">
        <v>226</v>
      </c>
      <c r="J4808" t="s">
        <v>211</v>
      </c>
      <c r="K4808" t="s">
        <v>11206</v>
      </c>
      <c r="L4808" t="s">
        <v>213</v>
      </c>
      <c r="O4808">
        <v>0</v>
      </c>
      <c r="Q4808" s="2"/>
      <c r="S4808">
        <v>0</v>
      </c>
      <c r="T4808" t="s">
        <v>213</v>
      </c>
      <c r="W4808" t="s">
        <v>214</v>
      </c>
      <c r="X4808">
        <v>0</v>
      </c>
    </row>
    <row r="4809" spans="1:24" x14ac:dyDescent="0.25">
      <c r="A4809">
        <v>6422</v>
      </c>
      <c r="B4809" t="s">
        <v>11207</v>
      </c>
      <c r="C4809" t="s">
        <v>11208</v>
      </c>
      <c r="D4809" t="s">
        <v>256</v>
      </c>
      <c r="G4809" s="2">
        <v>43101</v>
      </c>
      <c r="H4809" s="2">
        <v>44742</v>
      </c>
      <c r="I4809" t="s">
        <v>226</v>
      </c>
      <c r="J4809" t="s">
        <v>211</v>
      </c>
      <c r="K4809" t="s">
        <v>11206</v>
      </c>
      <c r="L4809" t="s">
        <v>213</v>
      </c>
      <c r="O4809">
        <v>0</v>
      </c>
      <c r="Q4809" s="2"/>
      <c r="S4809">
        <v>0</v>
      </c>
      <c r="T4809" t="s">
        <v>213</v>
      </c>
      <c r="W4809" t="s">
        <v>214</v>
      </c>
      <c r="X4809">
        <v>0</v>
      </c>
    </row>
    <row r="4810" spans="1:24" x14ac:dyDescent="0.25">
      <c r="A4810">
        <v>6423</v>
      </c>
      <c r="B4810" t="s">
        <v>11209</v>
      </c>
      <c r="C4810" t="s">
        <v>11210</v>
      </c>
      <c r="D4810" t="s">
        <v>241</v>
      </c>
      <c r="G4810" s="2">
        <v>43101</v>
      </c>
      <c r="H4810" s="2">
        <v>44742</v>
      </c>
      <c r="I4810" t="s">
        <v>226</v>
      </c>
      <c r="J4810" t="s">
        <v>211</v>
      </c>
      <c r="K4810" t="s">
        <v>11206</v>
      </c>
      <c r="L4810" t="s">
        <v>213</v>
      </c>
      <c r="O4810">
        <v>0</v>
      </c>
      <c r="Q4810" s="2"/>
      <c r="S4810">
        <v>0</v>
      </c>
      <c r="T4810" t="s">
        <v>213</v>
      </c>
      <c r="W4810" t="s">
        <v>214</v>
      </c>
      <c r="X4810">
        <v>0</v>
      </c>
    </row>
    <row r="4811" spans="1:24" x14ac:dyDescent="0.25">
      <c r="A4811">
        <v>6424</v>
      </c>
      <c r="B4811" t="s">
        <v>11211</v>
      </c>
      <c r="C4811" t="s">
        <v>11212</v>
      </c>
      <c r="D4811" t="s">
        <v>245</v>
      </c>
      <c r="G4811" s="2">
        <v>43101</v>
      </c>
      <c r="H4811" s="2">
        <v>44742</v>
      </c>
      <c r="I4811" t="s">
        <v>226</v>
      </c>
      <c r="J4811" t="s">
        <v>211</v>
      </c>
      <c r="K4811" t="s">
        <v>11206</v>
      </c>
      <c r="L4811" t="s">
        <v>213</v>
      </c>
      <c r="O4811">
        <v>6093</v>
      </c>
      <c r="Q4811" s="2"/>
      <c r="S4811">
        <v>0</v>
      </c>
      <c r="T4811" t="s">
        <v>213</v>
      </c>
      <c r="W4811" t="s">
        <v>214</v>
      </c>
      <c r="X4811">
        <v>0</v>
      </c>
    </row>
    <row r="4812" spans="1:24" x14ac:dyDescent="0.25">
      <c r="A4812">
        <v>6425</v>
      </c>
      <c r="B4812" t="s">
        <v>11213</v>
      </c>
      <c r="C4812" t="s">
        <v>11214</v>
      </c>
      <c r="D4812" t="s">
        <v>210</v>
      </c>
      <c r="G4812" s="2">
        <v>43101</v>
      </c>
      <c r="H4812" s="2">
        <v>44742</v>
      </c>
      <c r="J4812" t="s">
        <v>211</v>
      </c>
      <c r="K4812" t="s">
        <v>11206</v>
      </c>
      <c r="L4812" t="s">
        <v>213</v>
      </c>
      <c r="O4812">
        <v>0</v>
      </c>
      <c r="Q4812" s="2"/>
      <c r="S4812">
        <v>0</v>
      </c>
      <c r="T4812" t="s">
        <v>213</v>
      </c>
      <c r="W4812" t="s">
        <v>214</v>
      </c>
      <c r="X4812">
        <v>0</v>
      </c>
    </row>
    <row r="4813" spans="1:24" x14ac:dyDescent="0.25">
      <c r="A4813">
        <v>6426</v>
      </c>
      <c r="B4813" t="s">
        <v>11215</v>
      </c>
      <c r="C4813" t="s">
        <v>11216</v>
      </c>
      <c r="D4813" t="s">
        <v>251</v>
      </c>
      <c r="G4813" s="2">
        <v>43101</v>
      </c>
      <c r="H4813" s="2">
        <v>44742</v>
      </c>
      <c r="I4813" t="s">
        <v>226</v>
      </c>
      <c r="J4813" t="s">
        <v>211</v>
      </c>
      <c r="K4813" t="s">
        <v>11206</v>
      </c>
      <c r="L4813" t="s">
        <v>213</v>
      </c>
      <c r="O4813">
        <v>0</v>
      </c>
      <c r="Q4813" s="2"/>
      <c r="S4813">
        <v>0</v>
      </c>
      <c r="T4813" t="s">
        <v>213</v>
      </c>
      <c r="W4813" t="s">
        <v>214</v>
      </c>
      <c r="X4813">
        <v>0</v>
      </c>
    </row>
    <row r="4814" spans="1:24" x14ac:dyDescent="0.25">
      <c r="A4814">
        <v>6427</v>
      </c>
      <c r="B4814" t="s">
        <v>11217</v>
      </c>
      <c r="C4814" t="s">
        <v>11218</v>
      </c>
      <c r="D4814" t="s">
        <v>248</v>
      </c>
      <c r="G4814" s="2">
        <v>43101</v>
      </c>
      <c r="H4814" s="2">
        <v>44742</v>
      </c>
      <c r="I4814" t="s">
        <v>226</v>
      </c>
      <c r="J4814" t="s">
        <v>211</v>
      </c>
      <c r="K4814" t="s">
        <v>11219</v>
      </c>
      <c r="L4814" t="s">
        <v>213</v>
      </c>
      <c r="O4814">
        <v>0</v>
      </c>
      <c r="Q4814" s="2"/>
      <c r="S4814">
        <v>0</v>
      </c>
      <c r="T4814" t="s">
        <v>213</v>
      </c>
      <c r="W4814" t="s">
        <v>214</v>
      </c>
      <c r="X4814">
        <v>0</v>
      </c>
    </row>
    <row r="4815" spans="1:24" x14ac:dyDescent="0.25">
      <c r="A4815">
        <v>6428</v>
      </c>
      <c r="B4815" t="s">
        <v>11220</v>
      </c>
      <c r="C4815" t="s">
        <v>11221</v>
      </c>
      <c r="D4815" t="s">
        <v>256</v>
      </c>
      <c r="G4815" s="2">
        <v>43101</v>
      </c>
      <c r="H4815" s="2">
        <v>44742</v>
      </c>
      <c r="I4815" t="s">
        <v>226</v>
      </c>
      <c r="J4815" t="s">
        <v>211</v>
      </c>
      <c r="K4815" t="s">
        <v>11219</v>
      </c>
      <c r="L4815" t="s">
        <v>213</v>
      </c>
      <c r="O4815">
        <v>0</v>
      </c>
      <c r="Q4815" s="2"/>
      <c r="S4815">
        <v>0</v>
      </c>
      <c r="T4815" t="s">
        <v>213</v>
      </c>
      <c r="W4815" t="s">
        <v>214</v>
      </c>
      <c r="X4815">
        <v>0</v>
      </c>
    </row>
    <row r="4816" spans="1:24" x14ac:dyDescent="0.25">
      <c r="A4816">
        <v>6429</v>
      </c>
      <c r="B4816" t="s">
        <v>11222</v>
      </c>
      <c r="C4816" t="s">
        <v>11223</v>
      </c>
      <c r="D4816" t="s">
        <v>241</v>
      </c>
      <c r="G4816" s="2">
        <v>43101</v>
      </c>
      <c r="H4816" s="2">
        <v>44742</v>
      </c>
      <c r="I4816" t="s">
        <v>226</v>
      </c>
      <c r="J4816" t="s">
        <v>211</v>
      </c>
      <c r="K4816" t="s">
        <v>11219</v>
      </c>
      <c r="L4816" t="s">
        <v>213</v>
      </c>
      <c r="O4816">
        <v>0</v>
      </c>
      <c r="Q4816" s="2"/>
      <c r="S4816">
        <v>0</v>
      </c>
      <c r="T4816" t="s">
        <v>213</v>
      </c>
      <c r="W4816" t="s">
        <v>214</v>
      </c>
      <c r="X4816">
        <v>0</v>
      </c>
    </row>
    <row r="4817" spans="1:24" x14ac:dyDescent="0.25">
      <c r="A4817">
        <v>6430</v>
      </c>
      <c r="B4817" t="s">
        <v>11224</v>
      </c>
      <c r="C4817" t="s">
        <v>11225</v>
      </c>
      <c r="D4817" t="s">
        <v>245</v>
      </c>
      <c r="G4817" s="2">
        <v>43101</v>
      </c>
      <c r="H4817" s="2">
        <v>44742</v>
      </c>
      <c r="I4817" t="s">
        <v>226</v>
      </c>
      <c r="J4817" t="s">
        <v>211</v>
      </c>
      <c r="K4817" t="s">
        <v>11219</v>
      </c>
      <c r="L4817" t="s">
        <v>213</v>
      </c>
      <c r="O4817">
        <v>6094</v>
      </c>
      <c r="Q4817" s="2"/>
      <c r="S4817">
        <v>0</v>
      </c>
      <c r="T4817" t="s">
        <v>213</v>
      </c>
      <c r="W4817" t="s">
        <v>214</v>
      </c>
      <c r="X4817">
        <v>0</v>
      </c>
    </row>
    <row r="4818" spans="1:24" x14ac:dyDescent="0.25">
      <c r="A4818">
        <v>6431</v>
      </c>
      <c r="B4818" t="s">
        <v>11226</v>
      </c>
      <c r="C4818" t="s">
        <v>11227</v>
      </c>
      <c r="D4818" t="s">
        <v>210</v>
      </c>
      <c r="G4818" s="2">
        <v>43101</v>
      </c>
      <c r="H4818" s="2">
        <v>44742</v>
      </c>
      <c r="J4818" t="s">
        <v>211</v>
      </c>
      <c r="K4818" t="s">
        <v>11219</v>
      </c>
      <c r="L4818" t="s">
        <v>213</v>
      </c>
      <c r="O4818">
        <v>0</v>
      </c>
      <c r="Q4818" s="2"/>
      <c r="S4818">
        <v>0</v>
      </c>
      <c r="T4818" t="s">
        <v>213</v>
      </c>
      <c r="W4818" t="s">
        <v>214</v>
      </c>
      <c r="X4818">
        <v>0</v>
      </c>
    </row>
    <row r="4819" spans="1:24" x14ac:dyDescent="0.25">
      <c r="A4819">
        <v>6432</v>
      </c>
      <c r="B4819" t="s">
        <v>11228</v>
      </c>
      <c r="C4819" t="s">
        <v>11229</v>
      </c>
      <c r="D4819" t="s">
        <v>251</v>
      </c>
      <c r="G4819" s="2">
        <v>43101</v>
      </c>
      <c r="H4819" s="2">
        <v>44742</v>
      </c>
      <c r="I4819" t="s">
        <v>226</v>
      </c>
      <c r="J4819" t="s">
        <v>211</v>
      </c>
      <c r="K4819" t="s">
        <v>11219</v>
      </c>
      <c r="L4819" t="s">
        <v>213</v>
      </c>
      <c r="O4819">
        <v>0</v>
      </c>
      <c r="Q4819" s="2"/>
      <c r="S4819">
        <v>0</v>
      </c>
      <c r="T4819" t="s">
        <v>213</v>
      </c>
      <c r="W4819" t="s">
        <v>214</v>
      </c>
      <c r="X4819">
        <v>0</v>
      </c>
    </row>
    <row r="4820" spans="1:24" x14ac:dyDescent="0.25">
      <c r="A4820">
        <v>6549</v>
      </c>
      <c r="B4820" t="s">
        <v>11230</v>
      </c>
      <c r="C4820" t="s">
        <v>11231</v>
      </c>
      <c r="D4820" t="s">
        <v>11232</v>
      </c>
      <c r="G4820" s="2">
        <v>42005</v>
      </c>
      <c r="H4820" s="2"/>
      <c r="J4820" t="s">
        <v>2278</v>
      </c>
      <c r="K4820" t="s">
        <v>289</v>
      </c>
      <c r="L4820" t="s">
        <v>213</v>
      </c>
      <c r="O4820">
        <v>-1</v>
      </c>
      <c r="Q4820" s="2"/>
      <c r="S4820">
        <v>0</v>
      </c>
      <c r="T4820" t="s">
        <v>900</v>
      </c>
      <c r="W4820" t="s">
        <v>214</v>
      </c>
      <c r="X4820">
        <v>0</v>
      </c>
    </row>
    <row r="4821" spans="1:24" x14ac:dyDescent="0.25">
      <c r="A4821">
        <v>6463</v>
      </c>
      <c r="B4821" t="s">
        <v>11233</v>
      </c>
      <c r="C4821" t="s">
        <v>11234</v>
      </c>
      <c r="D4821" t="s">
        <v>241</v>
      </c>
      <c r="G4821" s="2">
        <v>45108</v>
      </c>
      <c r="H4821" s="2"/>
      <c r="I4821" t="s">
        <v>226</v>
      </c>
      <c r="J4821" t="s">
        <v>211</v>
      </c>
      <c r="K4821" t="s">
        <v>11235</v>
      </c>
      <c r="L4821" t="s">
        <v>213</v>
      </c>
      <c r="O4821">
        <v>0</v>
      </c>
      <c r="P4821" t="s">
        <v>5494</v>
      </c>
      <c r="Q4821" s="2">
        <v>43101</v>
      </c>
      <c r="S4821">
        <v>0</v>
      </c>
      <c r="T4821" t="s">
        <v>213</v>
      </c>
      <c r="W4821" t="s">
        <v>455</v>
      </c>
      <c r="X4821">
        <v>0</v>
      </c>
    </row>
    <row r="4822" spans="1:24" x14ac:dyDescent="0.25">
      <c r="A4822">
        <v>6464</v>
      </c>
      <c r="B4822" t="s">
        <v>14575</v>
      </c>
      <c r="C4822" t="s">
        <v>14584</v>
      </c>
      <c r="D4822" t="s">
        <v>412</v>
      </c>
      <c r="G4822" s="2">
        <v>43101</v>
      </c>
      <c r="H4822" s="2">
        <v>45107</v>
      </c>
      <c r="I4822" t="s">
        <v>226</v>
      </c>
      <c r="J4822" t="s">
        <v>211</v>
      </c>
      <c r="K4822" t="s">
        <v>11235</v>
      </c>
      <c r="L4822" t="s">
        <v>213</v>
      </c>
      <c r="O4822">
        <v>6216</v>
      </c>
      <c r="Q4822" s="2"/>
      <c r="S4822">
        <v>0</v>
      </c>
      <c r="T4822" t="s">
        <v>213</v>
      </c>
      <c r="W4822" t="s">
        <v>455</v>
      </c>
      <c r="X4822">
        <v>0</v>
      </c>
    </row>
    <row r="4823" spans="1:24" x14ac:dyDescent="0.25">
      <c r="A4823">
        <v>6465</v>
      </c>
      <c r="B4823" t="s">
        <v>11237</v>
      </c>
      <c r="C4823" t="s">
        <v>11238</v>
      </c>
      <c r="D4823" t="s">
        <v>256</v>
      </c>
      <c r="G4823" s="2">
        <v>43101</v>
      </c>
      <c r="H4823" s="2"/>
      <c r="I4823" t="s">
        <v>226</v>
      </c>
      <c r="J4823" t="s">
        <v>211</v>
      </c>
      <c r="K4823" t="s">
        <v>11235</v>
      </c>
      <c r="L4823" t="s">
        <v>213</v>
      </c>
      <c r="O4823">
        <v>0</v>
      </c>
      <c r="Q4823" s="2"/>
      <c r="S4823">
        <v>0</v>
      </c>
      <c r="T4823" t="s">
        <v>213</v>
      </c>
      <c r="W4823" t="s">
        <v>455</v>
      </c>
      <c r="X4823">
        <v>0</v>
      </c>
    </row>
    <row r="4824" spans="1:24" x14ac:dyDescent="0.25">
      <c r="A4824">
        <v>6466</v>
      </c>
      <c r="B4824" t="s">
        <v>11239</v>
      </c>
      <c r="C4824" t="s">
        <v>11240</v>
      </c>
      <c r="D4824" t="s">
        <v>251</v>
      </c>
      <c r="G4824" s="2">
        <v>45108</v>
      </c>
      <c r="H4824" s="2"/>
      <c r="I4824" t="s">
        <v>226</v>
      </c>
      <c r="J4824" t="s">
        <v>211</v>
      </c>
      <c r="K4824" t="s">
        <v>11235</v>
      </c>
      <c r="L4824" t="s">
        <v>213</v>
      </c>
      <c r="O4824">
        <v>0</v>
      </c>
      <c r="Q4824" s="2">
        <v>43101</v>
      </c>
      <c r="S4824">
        <v>0</v>
      </c>
      <c r="T4824" t="s">
        <v>213</v>
      </c>
      <c r="W4824" t="s">
        <v>455</v>
      </c>
      <c r="X4824">
        <v>0</v>
      </c>
    </row>
    <row r="4825" spans="1:24" x14ac:dyDescent="0.25">
      <c r="A4825">
        <v>6474</v>
      </c>
      <c r="B4825" t="s">
        <v>11241</v>
      </c>
      <c r="C4825" t="s">
        <v>11242</v>
      </c>
      <c r="D4825" t="s">
        <v>6406</v>
      </c>
      <c r="F4825" t="s">
        <v>7142</v>
      </c>
      <c r="G4825" s="2">
        <v>37500</v>
      </c>
      <c r="H4825" s="2"/>
      <c r="J4825" t="s">
        <v>211</v>
      </c>
      <c r="K4825" t="s">
        <v>7069</v>
      </c>
      <c r="L4825" t="s">
        <v>900</v>
      </c>
      <c r="O4825">
        <v>1591</v>
      </c>
      <c r="Q4825" s="2"/>
      <c r="S4825">
        <v>3888</v>
      </c>
      <c r="T4825" t="s">
        <v>213</v>
      </c>
      <c r="W4825" t="s">
        <v>455</v>
      </c>
      <c r="X4825">
        <v>0</v>
      </c>
    </row>
    <row r="4826" spans="1:24" x14ac:dyDescent="0.25">
      <c r="A4826">
        <v>6475</v>
      </c>
      <c r="B4826" t="s">
        <v>11243</v>
      </c>
      <c r="C4826" t="s">
        <v>11244</v>
      </c>
      <c r="D4826" t="s">
        <v>6406</v>
      </c>
      <c r="F4826" t="s">
        <v>7142</v>
      </c>
      <c r="G4826" s="2">
        <v>41640</v>
      </c>
      <c r="H4826" s="2"/>
      <c r="J4826" t="s">
        <v>211</v>
      </c>
      <c r="K4826" t="s">
        <v>7069</v>
      </c>
      <c r="L4826" t="s">
        <v>900</v>
      </c>
      <c r="O4826">
        <v>3854</v>
      </c>
      <c r="Q4826" s="2"/>
      <c r="S4826">
        <v>3888</v>
      </c>
      <c r="T4826" t="s">
        <v>213</v>
      </c>
      <c r="W4826" t="s">
        <v>455</v>
      </c>
      <c r="X4826">
        <v>0</v>
      </c>
    </row>
    <row r="4827" spans="1:24" x14ac:dyDescent="0.25">
      <c r="A4827">
        <v>6476</v>
      </c>
      <c r="B4827" t="s">
        <v>11245</v>
      </c>
      <c r="C4827" t="s">
        <v>11246</v>
      </c>
      <c r="D4827" t="s">
        <v>6406</v>
      </c>
      <c r="F4827" t="s">
        <v>7142</v>
      </c>
      <c r="G4827" s="2">
        <v>37500</v>
      </c>
      <c r="H4827" s="2"/>
      <c r="J4827" t="s">
        <v>211</v>
      </c>
      <c r="K4827" t="s">
        <v>7069</v>
      </c>
      <c r="L4827" t="s">
        <v>900</v>
      </c>
      <c r="O4827">
        <v>1590</v>
      </c>
      <c r="Q4827" s="2"/>
      <c r="S4827">
        <v>3888</v>
      </c>
      <c r="T4827" t="s">
        <v>213</v>
      </c>
      <c r="W4827" t="s">
        <v>455</v>
      </c>
      <c r="X4827">
        <v>0</v>
      </c>
    </row>
    <row r="4828" spans="1:24" x14ac:dyDescent="0.25">
      <c r="A4828">
        <v>6477</v>
      </c>
      <c r="B4828" t="s">
        <v>11247</v>
      </c>
      <c r="C4828" t="s">
        <v>11248</v>
      </c>
      <c r="D4828" t="s">
        <v>6406</v>
      </c>
      <c r="E4828" t="s">
        <v>7082</v>
      </c>
      <c r="F4828" t="s">
        <v>11249</v>
      </c>
      <c r="G4828" s="2">
        <v>30682</v>
      </c>
      <c r="H4828" s="2"/>
      <c r="J4828" t="s">
        <v>211</v>
      </c>
      <c r="K4828" t="s">
        <v>7069</v>
      </c>
      <c r="L4828" t="s">
        <v>900</v>
      </c>
      <c r="O4828">
        <v>4554</v>
      </c>
      <c r="Q4828" s="2"/>
      <c r="S4828">
        <v>3888</v>
      </c>
      <c r="T4828" t="s">
        <v>213</v>
      </c>
      <c r="W4828" t="s">
        <v>214</v>
      </c>
      <c r="X4828">
        <v>0</v>
      </c>
    </row>
    <row r="4829" spans="1:24" x14ac:dyDescent="0.25">
      <c r="A4829">
        <v>6478</v>
      </c>
      <c r="B4829" t="s">
        <v>11247</v>
      </c>
      <c r="C4829" t="s">
        <v>11248</v>
      </c>
      <c r="D4829" t="s">
        <v>6406</v>
      </c>
      <c r="E4829" t="s">
        <v>11250</v>
      </c>
      <c r="F4829" t="s">
        <v>11249</v>
      </c>
      <c r="G4829" s="2">
        <v>39539</v>
      </c>
      <c r="H4829" s="2"/>
      <c r="J4829" t="s">
        <v>211</v>
      </c>
      <c r="K4829" t="s">
        <v>7069</v>
      </c>
      <c r="L4829" t="s">
        <v>213</v>
      </c>
      <c r="O4829">
        <v>4554</v>
      </c>
      <c r="Q4829" s="2"/>
      <c r="S4829">
        <v>3888</v>
      </c>
      <c r="T4829" t="s">
        <v>213</v>
      </c>
      <c r="W4829" t="s">
        <v>455</v>
      </c>
      <c r="X4829">
        <v>0</v>
      </c>
    </row>
    <row r="4830" spans="1:24" x14ac:dyDescent="0.25">
      <c r="A4830">
        <v>6479</v>
      </c>
      <c r="B4830" t="s">
        <v>11251</v>
      </c>
      <c r="C4830" t="s">
        <v>11252</v>
      </c>
      <c r="D4830" t="s">
        <v>6406</v>
      </c>
      <c r="E4830" t="s">
        <v>11253</v>
      </c>
      <c r="F4830" t="s">
        <v>11254</v>
      </c>
      <c r="G4830" s="2">
        <v>39539</v>
      </c>
      <c r="H4830" s="2"/>
      <c r="J4830" t="s">
        <v>211</v>
      </c>
      <c r="K4830" t="s">
        <v>7069</v>
      </c>
      <c r="L4830" t="s">
        <v>213</v>
      </c>
      <c r="O4830">
        <v>4554</v>
      </c>
      <c r="Q4830" s="2"/>
      <c r="S4830">
        <v>3888</v>
      </c>
      <c r="T4830" t="s">
        <v>213</v>
      </c>
      <c r="W4830" t="s">
        <v>455</v>
      </c>
      <c r="X4830">
        <v>0</v>
      </c>
    </row>
    <row r="4831" spans="1:24" x14ac:dyDescent="0.25">
      <c r="A4831">
        <v>6480</v>
      </c>
      <c r="B4831" t="s">
        <v>11255</v>
      </c>
      <c r="C4831" t="s">
        <v>11256</v>
      </c>
      <c r="D4831" t="s">
        <v>6406</v>
      </c>
      <c r="E4831" t="s">
        <v>10171</v>
      </c>
      <c r="F4831" t="s">
        <v>10172</v>
      </c>
      <c r="G4831" s="2">
        <v>35499</v>
      </c>
      <c r="H4831" s="2"/>
      <c r="J4831" t="s">
        <v>211</v>
      </c>
      <c r="K4831" t="s">
        <v>7069</v>
      </c>
      <c r="L4831" t="s">
        <v>900</v>
      </c>
      <c r="O4831">
        <v>6084</v>
      </c>
      <c r="Q4831" s="2"/>
      <c r="S4831">
        <v>3835</v>
      </c>
      <c r="T4831" t="s">
        <v>213</v>
      </c>
      <c r="W4831" t="s">
        <v>214</v>
      </c>
      <c r="X4831">
        <v>0</v>
      </c>
    </row>
    <row r="4832" spans="1:24" x14ac:dyDescent="0.25">
      <c r="A4832">
        <v>6481</v>
      </c>
      <c r="B4832" t="s">
        <v>11257</v>
      </c>
      <c r="C4832" t="s">
        <v>11258</v>
      </c>
      <c r="D4832" t="s">
        <v>6406</v>
      </c>
      <c r="E4832" t="s">
        <v>11259</v>
      </c>
      <c r="F4832" t="s">
        <v>11260</v>
      </c>
      <c r="G4832" s="2">
        <v>37085</v>
      </c>
      <c r="H4832" s="2"/>
      <c r="J4832" t="s">
        <v>211</v>
      </c>
      <c r="K4832" t="s">
        <v>7069</v>
      </c>
      <c r="L4832" t="s">
        <v>900</v>
      </c>
      <c r="O4832">
        <v>1460</v>
      </c>
      <c r="Q4832" s="2"/>
      <c r="S4832">
        <v>3888</v>
      </c>
      <c r="T4832" t="s">
        <v>213</v>
      </c>
      <c r="W4832" t="s">
        <v>455</v>
      </c>
      <c r="X4832">
        <v>0</v>
      </c>
    </row>
    <row r="4833" spans="1:26" x14ac:dyDescent="0.25">
      <c r="A4833">
        <v>6482</v>
      </c>
      <c r="B4833" t="s">
        <v>11261</v>
      </c>
      <c r="C4833" t="s">
        <v>11262</v>
      </c>
      <c r="D4833" t="s">
        <v>6132</v>
      </c>
      <c r="G4833" s="2">
        <v>39539</v>
      </c>
      <c r="H4833" s="2"/>
      <c r="I4833" t="s">
        <v>226</v>
      </c>
      <c r="J4833" t="s">
        <v>211</v>
      </c>
      <c r="K4833" t="s">
        <v>467</v>
      </c>
      <c r="L4833" t="s">
        <v>213</v>
      </c>
      <c r="O4833">
        <v>6478</v>
      </c>
      <c r="Q4833" s="2"/>
      <c r="S4833">
        <v>0</v>
      </c>
      <c r="T4833" t="s">
        <v>213</v>
      </c>
      <c r="W4833" t="s">
        <v>455</v>
      </c>
      <c r="X4833">
        <v>0</v>
      </c>
    </row>
    <row r="4834" spans="1:26" x14ac:dyDescent="0.25">
      <c r="A4834">
        <v>6483</v>
      </c>
      <c r="B4834" t="s">
        <v>11263</v>
      </c>
      <c r="C4834" t="s">
        <v>11264</v>
      </c>
      <c r="D4834" t="s">
        <v>6125</v>
      </c>
      <c r="G4834" s="2">
        <v>41640</v>
      </c>
      <c r="H4834" s="2"/>
      <c r="I4834" t="s">
        <v>226</v>
      </c>
      <c r="J4834" t="s">
        <v>211</v>
      </c>
      <c r="K4834" t="s">
        <v>6386</v>
      </c>
      <c r="L4834" t="s">
        <v>900</v>
      </c>
      <c r="O4834">
        <v>6475</v>
      </c>
      <c r="Q4834" s="2"/>
      <c r="S4834">
        <v>0</v>
      </c>
      <c r="T4834" t="s">
        <v>213</v>
      </c>
      <c r="W4834" t="s">
        <v>455</v>
      </c>
      <c r="X4834">
        <v>0</v>
      </c>
    </row>
    <row r="4835" spans="1:26" x14ac:dyDescent="0.25">
      <c r="A4835">
        <v>6484</v>
      </c>
      <c r="B4835" t="s">
        <v>11265</v>
      </c>
      <c r="C4835" t="s">
        <v>11266</v>
      </c>
      <c r="D4835" t="s">
        <v>6129</v>
      </c>
      <c r="G4835" s="2">
        <v>41640</v>
      </c>
      <c r="H4835" s="2"/>
      <c r="I4835" t="s">
        <v>226</v>
      </c>
      <c r="J4835" t="s">
        <v>211</v>
      </c>
      <c r="K4835" t="s">
        <v>6386</v>
      </c>
      <c r="L4835" t="s">
        <v>213</v>
      </c>
      <c r="O4835">
        <v>6479</v>
      </c>
      <c r="Q4835" s="2"/>
      <c r="S4835">
        <v>0</v>
      </c>
      <c r="T4835" t="s">
        <v>213</v>
      </c>
      <c r="W4835" t="s">
        <v>455</v>
      </c>
      <c r="X4835">
        <v>0</v>
      </c>
    </row>
    <row r="4836" spans="1:26" x14ac:dyDescent="0.25">
      <c r="A4836">
        <v>6485</v>
      </c>
      <c r="B4836" t="s">
        <v>11267</v>
      </c>
      <c r="C4836" t="s">
        <v>11268</v>
      </c>
      <c r="D4836" t="s">
        <v>6125</v>
      </c>
      <c r="G4836" s="2">
        <v>37500</v>
      </c>
      <c r="H4836" s="2"/>
      <c r="I4836" t="s">
        <v>226</v>
      </c>
      <c r="J4836" t="s">
        <v>211</v>
      </c>
      <c r="K4836" t="s">
        <v>464</v>
      </c>
      <c r="L4836" t="s">
        <v>900</v>
      </c>
      <c r="O4836">
        <v>6476</v>
      </c>
      <c r="Q4836" s="2"/>
      <c r="S4836">
        <v>0</v>
      </c>
      <c r="T4836" t="s">
        <v>213</v>
      </c>
      <c r="W4836" t="s">
        <v>455</v>
      </c>
      <c r="X4836">
        <v>0</v>
      </c>
    </row>
    <row r="4837" spans="1:26" x14ac:dyDescent="0.25">
      <c r="A4837">
        <v>6486</v>
      </c>
      <c r="B4837" t="s">
        <v>11269</v>
      </c>
      <c r="C4837" t="s">
        <v>11270</v>
      </c>
      <c r="D4837" t="s">
        <v>6129</v>
      </c>
      <c r="G4837" s="2">
        <v>37500</v>
      </c>
      <c r="H4837" s="2"/>
      <c r="I4837" t="s">
        <v>226</v>
      </c>
      <c r="J4837" t="s">
        <v>211</v>
      </c>
      <c r="K4837" t="s">
        <v>464</v>
      </c>
      <c r="L4837" t="s">
        <v>900</v>
      </c>
      <c r="O4837">
        <v>6481</v>
      </c>
      <c r="Q4837" s="2"/>
      <c r="S4837">
        <v>0</v>
      </c>
      <c r="T4837" t="s">
        <v>213</v>
      </c>
      <c r="W4837" t="s">
        <v>455</v>
      </c>
      <c r="X4837">
        <v>0</v>
      </c>
    </row>
    <row r="4838" spans="1:26" x14ac:dyDescent="0.25">
      <c r="A4838">
        <v>6487</v>
      </c>
      <c r="B4838" t="s">
        <v>11271</v>
      </c>
      <c r="C4838" t="s">
        <v>11272</v>
      </c>
      <c r="D4838" t="s">
        <v>6125</v>
      </c>
      <c r="G4838" s="2">
        <v>37500</v>
      </c>
      <c r="H4838" s="2"/>
      <c r="I4838" t="s">
        <v>226</v>
      </c>
      <c r="J4838" t="s">
        <v>211</v>
      </c>
      <c r="K4838" t="s">
        <v>160</v>
      </c>
      <c r="L4838" t="s">
        <v>900</v>
      </c>
      <c r="O4838">
        <v>6474</v>
      </c>
      <c r="Q4838" s="2"/>
      <c r="S4838">
        <v>0</v>
      </c>
      <c r="T4838" t="s">
        <v>213</v>
      </c>
      <c r="W4838" t="s">
        <v>455</v>
      </c>
      <c r="X4838">
        <v>0</v>
      </c>
    </row>
    <row r="4839" spans="1:26" x14ac:dyDescent="0.25">
      <c r="A4839">
        <v>6488</v>
      </c>
      <c r="B4839" t="s">
        <v>11273</v>
      </c>
      <c r="C4839" t="s">
        <v>11274</v>
      </c>
      <c r="D4839" t="s">
        <v>6129</v>
      </c>
      <c r="G4839" s="2">
        <v>37500</v>
      </c>
      <c r="H4839" s="2"/>
      <c r="I4839" t="s">
        <v>226</v>
      </c>
      <c r="J4839" t="s">
        <v>211</v>
      </c>
      <c r="K4839" t="s">
        <v>160</v>
      </c>
      <c r="L4839" t="s">
        <v>213</v>
      </c>
      <c r="O4839">
        <v>6614</v>
      </c>
      <c r="Q4839" s="2"/>
      <c r="S4839">
        <v>0</v>
      </c>
      <c r="T4839" t="s">
        <v>213</v>
      </c>
      <c r="W4839" t="s">
        <v>455</v>
      </c>
      <c r="X4839">
        <v>0</v>
      </c>
    </row>
    <row r="4840" spans="1:26" x14ac:dyDescent="0.25">
      <c r="A4840">
        <v>6550</v>
      </c>
      <c r="B4840" t="s">
        <v>11275</v>
      </c>
      <c r="C4840" t="s">
        <v>11276</v>
      </c>
      <c r="D4840" t="s">
        <v>11277</v>
      </c>
      <c r="G4840" s="2">
        <v>42005</v>
      </c>
      <c r="H4840" s="2"/>
      <c r="J4840" t="s">
        <v>2278</v>
      </c>
      <c r="K4840" t="s">
        <v>289</v>
      </c>
      <c r="L4840" t="s">
        <v>213</v>
      </c>
      <c r="O4840">
        <v>-1</v>
      </c>
      <c r="Q4840" s="2"/>
      <c r="S4840">
        <v>0</v>
      </c>
      <c r="T4840" t="s">
        <v>900</v>
      </c>
      <c r="W4840" t="s">
        <v>214</v>
      </c>
      <c r="X4840">
        <v>0</v>
      </c>
    </row>
    <row r="4841" spans="1:26" x14ac:dyDescent="0.25">
      <c r="A4841">
        <v>6172</v>
      </c>
      <c r="B4841" t="s">
        <v>11278</v>
      </c>
      <c r="C4841" t="s">
        <v>11279</v>
      </c>
      <c r="D4841" t="s">
        <v>1722</v>
      </c>
      <c r="G4841" s="2">
        <v>35499</v>
      </c>
      <c r="H4841" s="2"/>
      <c r="J4841" t="s">
        <v>211</v>
      </c>
      <c r="K4841" t="s">
        <v>1724</v>
      </c>
      <c r="L4841" t="s">
        <v>213</v>
      </c>
      <c r="O4841">
        <v>3377</v>
      </c>
      <c r="Q4841" s="2"/>
      <c r="S4841">
        <v>0</v>
      </c>
      <c r="T4841" t="s">
        <v>213</v>
      </c>
      <c r="W4841" t="s">
        <v>455</v>
      </c>
      <c r="X4841">
        <v>0</v>
      </c>
    </row>
    <row r="4842" spans="1:26" x14ac:dyDescent="0.25">
      <c r="A4842">
        <v>6173</v>
      </c>
      <c r="B4842" t="s">
        <v>11280</v>
      </c>
      <c r="C4842" t="s">
        <v>11281</v>
      </c>
      <c r="D4842" t="s">
        <v>1722</v>
      </c>
      <c r="G4842" s="2">
        <v>35499</v>
      </c>
      <c r="H4842" s="2"/>
      <c r="J4842" t="s">
        <v>211</v>
      </c>
      <c r="K4842" t="s">
        <v>1724</v>
      </c>
      <c r="L4842" t="s">
        <v>213</v>
      </c>
      <c r="O4842">
        <v>3378</v>
      </c>
      <c r="Q4842" s="2"/>
      <c r="S4842">
        <v>0</v>
      </c>
      <c r="T4842" t="s">
        <v>213</v>
      </c>
      <c r="W4842" t="s">
        <v>455</v>
      </c>
      <c r="X4842">
        <v>0</v>
      </c>
    </row>
    <row r="4843" spans="1:26" x14ac:dyDescent="0.25">
      <c r="A4843">
        <v>6174</v>
      </c>
      <c r="B4843" t="s">
        <v>11282</v>
      </c>
      <c r="C4843" t="s">
        <v>14975</v>
      </c>
      <c r="D4843" t="s">
        <v>1722</v>
      </c>
      <c r="G4843" s="2">
        <v>35499</v>
      </c>
      <c r="H4843" s="2"/>
      <c r="J4843" t="s">
        <v>211</v>
      </c>
      <c r="K4843" t="s">
        <v>1724</v>
      </c>
      <c r="L4843" t="s">
        <v>213</v>
      </c>
      <c r="O4843">
        <v>4717</v>
      </c>
      <c r="Q4843" s="2"/>
      <c r="S4843">
        <v>0</v>
      </c>
      <c r="T4843" t="s">
        <v>213</v>
      </c>
      <c r="W4843" t="s">
        <v>455</v>
      </c>
      <c r="X4843">
        <v>0</v>
      </c>
    </row>
    <row r="4844" spans="1:26" x14ac:dyDescent="0.25">
      <c r="A4844">
        <v>6175</v>
      </c>
      <c r="B4844" t="s">
        <v>11283</v>
      </c>
      <c r="C4844" t="s">
        <v>11284</v>
      </c>
      <c r="D4844" t="s">
        <v>6129</v>
      </c>
      <c r="G4844" s="2">
        <v>35499</v>
      </c>
      <c r="H4844" s="2"/>
      <c r="I4844" t="s">
        <v>226</v>
      </c>
      <c r="J4844" t="s">
        <v>211</v>
      </c>
      <c r="K4844" t="s">
        <v>6087</v>
      </c>
      <c r="L4844" t="s">
        <v>900</v>
      </c>
      <c r="O4844">
        <v>4551</v>
      </c>
      <c r="Q4844" s="2"/>
      <c r="S4844">
        <v>0</v>
      </c>
      <c r="T4844" t="s">
        <v>213</v>
      </c>
      <c r="W4844" t="s">
        <v>214</v>
      </c>
      <c r="X4844">
        <v>0</v>
      </c>
    </row>
    <row r="4845" spans="1:26" x14ac:dyDescent="0.25">
      <c r="A4845">
        <v>6176</v>
      </c>
      <c r="B4845" t="s">
        <v>11285</v>
      </c>
      <c r="C4845" t="s">
        <v>11286</v>
      </c>
      <c r="D4845" t="s">
        <v>1722</v>
      </c>
      <c r="G4845" s="2">
        <v>35499</v>
      </c>
      <c r="H4845" s="2"/>
      <c r="J4845" t="s">
        <v>211</v>
      </c>
      <c r="K4845" t="s">
        <v>1724</v>
      </c>
      <c r="L4845" t="s">
        <v>213</v>
      </c>
      <c r="O4845">
        <v>4718</v>
      </c>
      <c r="Q4845" s="2"/>
      <c r="S4845">
        <v>0</v>
      </c>
      <c r="T4845" t="s">
        <v>213</v>
      </c>
      <c r="W4845" t="s">
        <v>455</v>
      </c>
      <c r="X4845">
        <v>0</v>
      </c>
    </row>
    <row r="4846" spans="1:26" x14ac:dyDescent="0.25">
      <c r="A4846">
        <v>6177</v>
      </c>
      <c r="B4846" t="s">
        <v>11287</v>
      </c>
      <c r="C4846" t="s">
        <v>11288</v>
      </c>
      <c r="D4846" t="s">
        <v>1722</v>
      </c>
      <c r="G4846" s="2">
        <v>35499</v>
      </c>
      <c r="H4846" s="2"/>
      <c r="J4846" t="s">
        <v>211</v>
      </c>
      <c r="K4846" t="s">
        <v>1724</v>
      </c>
      <c r="L4846" t="s">
        <v>213</v>
      </c>
      <c r="O4846">
        <v>6085</v>
      </c>
      <c r="Q4846" s="2"/>
      <c r="S4846">
        <v>0</v>
      </c>
      <c r="T4846" t="s">
        <v>213</v>
      </c>
      <c r="W4846" t="s">
        <v>455</v>
      </c>
      <c r="X4846">
        <v>0</v>
      </c>
    </row>
    <row r="4847" spans="1:26" x14ac:dyDescent="0.25">
      <c r="A4847">
        <v>6180</v>
      </c>
      <c r="B4847" t="s">
        <v>11289</v>
      </c>
      <c r="C4847" t="s">
        <v>11290</v>
      </c>
      <c r="D4847" t="s">
        <v>389</v>
      </c>
      <c r="F4847" t="s">
        <v>14976</v>
      </c>
      <c r="G4847" s="2">
        <v>30682</v>
      </c>
      <c r="H4847" s="2"/>
      <c r="I4847" t="s">
        <v>226</v>
      </c>
      <c r="J4847" t="s">
        <v>211</v>
      </c>
      <c r="K4847" t="s">
        <v>14924</v>
      </c>
      <c r="L4847" t="s">
        <v>213</v>
      </c>
      <c r="M4847" t="s">
        <v>11291</v>
      </c>
      <c r="O4847">
        <v>0</v>
      </c>
      <c r="Q4847" s="2"/>
      <c r="R4847" t="s">
        <v>11292</v>
      </c>
      <c r="S4847">
        <v>0</v>
      </c>
      <c r="T4847" t="s">
        <v>213</v>
      </c>
      <c r="W4847" t="s">
        <v>214</v>
      </c>
      <c r="X4847">
        <v>0</v>
      </c>
      <c r="Z4847" t="s">
        <v>15094</v>
      </c>
    </row>
    <row r="4848" spans="1:26" x14ac:dyDescent="0.25">
      <c r="A4848">
        <v>6181</v>
      </c>
      <c r="B4848" t="s">
        <v>11293</v>
      </c>
      <c r="C4848" t="s">
        <v>11294</v>
      </c>
      <c r="D4848" t="s">
        <v>1722</v>
      </c>
      <c r="G4848" s="2">
        <v>30682</v>
      </c>
      <c r="H4848" s="2"/>
      <c r="J4848" t="s">
        <v>211</v>
      </c>
      <c r="K4848" t="s">
        <v>1724</v>
      </c>
      <c r="L4848" t="s">
        <v>213</v>
      </c>
      <c r="O4848">
        <v>6180</v>
      </c>
      <c r="Q4848" s="2"/>
      <c r="S4848">
        <v>0</v>
      </c>
      <c r="T4848" t="s">
        <v>213</v>
      </c>
      <c r="W4848" t="s">
        <v>214</v>
      </c>
      <c r="X4848">
        <v>0</v>
      </c>
    </row>
    <row r="4849" spans="1:24" x14ac:dyDescent="0.25">
      <c r="A4849">
        <v>6182</v>
      </c>
      <c r="B4849" t="s">
        <v>11295</v>
      </c>
      <c r="C4849" t="s">
        <v>11296</v>
      </c>
      <c r="D4849" t="s">
        <v>1722</v>
      </c>
      <c r="G4849" s="2">
        <v>39387</v>
      </c>
      <c r="H4849" s="2"/>
      <c r="J4849" t="s">
        <v>211</v>
      </c>
      <c r="K4849" t="s">
        <v>1724</v>
      </c>
      <c r="L4849" t="s">
        <v>213</v>
      </c>
      <c r="O4849">
        <v>1454</v>
      </c>
      <c r="Q4849" s="2"/>
      <c r="S4849">
        <v>0</v>
      </c>
      <c r="T4849" t="s">
        <v>213</v>
      </c>
      <c r="W4849" t="s">
        <v>214</v>
      </c>
      <c r="X4849">
        <v>0</v>
      </c>
    </row>
    <row r="4850" spans="1:24" x14ac:dyDescent="0.25">
      <c r="A4850">
        <v>6185</v>
      </c>
      <c r="B4850" t="s">
        <v>11297</v>
      </c>
      <c r="C4850" t="s">
        <v>11298</v>
      </c>
      <c r="D4850" t="s">
        <v>1722</v>
      </c>
      <c r="G4850" s="2">
        <v>38139</v>
      </c>
      <c r="H4850" s="2"/>
      <c r="J4850" t="s">
        <v>211</v>
      </c>
      <c r="K4850" t="s">
        <v>1724</v>
      </c>
      <c r="L4850" t="s">
        <v>213</v>
      </c>
      <c r="O4850">
        <v>1455</v>
      </c>
      <c r="Q4850" s="2"/>
      <c r="S4850">
        <v>0</v>
      </c>
      <c r="T4850" t="s">
        <v>213</v>
      </c>
      <c r="W4850" t="s">
        <v>214</v>
      </c>
      <c r="X4850">
        <v>0</v>
      </c>
    </row>
    <row r="4851" spans="1:24" x14ac:dyDescent="0.25">
      <c r="A4851">
        <v>6226</v>
      </c>
      <c r="B4851" t="s">
        <v>11299</v>
      </c>
      <c r="C4851" t="s">
        <v>11300</v>
      </c>
      <c r="D4851" t="s">
        <v>6406</v>
      </c>
      <c r="F4851" t="s">
        <v>6410</v>
      </c>
      <c r="G4851" s="2">
        <v>35499</v>
      </c>
      <c r="H4851" s="2"/>
      <c r="J4851" t="s">
        <v>2278</v>
      </c>
      <c r="K4851" t="s">
        <v>968</v>
      </c>
      <c r="L4851" t="s">
        <v>213</v>
      </c>
      <c r="O4851">
        <v>3388</v>
      </c>
      <c r="Q4851" s="2"/>
      <c r="S4851">
        <v>6772</v>
      </c>
      <c r="T4851" t="s">
        <v>213</v>
      </c>
      <c r="W4851" t="s">
        <v>6345</v>
      </c>
      <c r="X4851">
        <v>0</v>
      </c>
    </row>
    <row r="4852" spans="1:24" x14ac:dyDescent="0.25">
      <c r="A4852">
        <v>6252</v>
      </c>
      <c r="B4852" t="s">
        <v>11301</v>
      </c>
      <c r="C4852" t="s">
        <v>11302</v>
      </c>
      <c r="D4852" t="s">
        <v>210</v>
      </c>
      <c r="G4852" s="2">
        <v>42948</v>
      </c>
      <c r="H4852" s="2"/>
      <c r="J4852" t="s">
        <v>211</v>
      </c>
      <c r="K4852" t="s">
        <v>11303</v>
      </c>
      <c r="L4852" t="s">
        <v>900</v>
      </c>
      <c r="O4852">
        <v>0</v>
      </c>
      <c r="Q4852" s="2"/>
      <c r="S4852">
        <v>0</v>
      </c>
      <c r="T4852" t="s">
        <v>213</v>
      </c>
      <c r="W4852" t="s">
        <v>214</v>
      </c>
      <c r="X4852">
        <v>0</v>
      </c>
    </row>
    <row r="4853" spans="1:24" x14ac:dyDescent="0.25">
      <c r="A4853">
        <v>6253</v>
      </c>
      <c r="B4853" t="s">
        <v>11304</v>
      </c>
      <c r="C4853" t="s">
        <v>11305</v>
      </c>
      <c r="D4853" t="s">
        <v>232</v>
      </c>
      <c r="G4853" s="2">
        <v>39105</v>
      </c>
      <c r="H4853" s="2"/>
      <c r="I4853" t="s">
        <v>226</v>
      </c>
      <c r="J4853" t="s">
        <v>211</v>
      </c>
      <c r="K4853" t="s">
        <v>11303</v>
      </c>
      <c r="L4853" t="s">
        <v>213</v>
      </c>
      <c r="M4853" t="s">
        <v>11306</v>
      </c>
      <c r="O4853">
        <v>0</v>
      </c>
      <c r="Q4853" s="2"/>
      <c r="S4853">
        <v>0</v>
      </c>
      <c r="T4853" t="s">
        <v>213</v>
      </c>
      <c r="W4853" t="s">
        <v>214</v>
      </c>
      <c r="X4853">
        <v>0</v>
      </c>
    </row>
    <row r="4854" spans="1:24" x14ac:dyDescent="0.25">
      <c r="A4854">
        <v>6254</v>
      </c>
      <c r="B4854" t="s">
        <v>11307</v>
      </c>
      <c r="C4854" t="s">
        <v>11308</v>
      </c>
      <c r="D4854" t="s">
        <v>633</v>
      </c>
      <c r="G4854" s="2">
        <v>39105</v>
      </c>
      <c r="H4854" s="2"/>
      <c r="I4854" t="s">
        <v>218</v>
      </c>
      <c r="J4854" t="s">
        <v>211</v>
      </c>
      <c r="K4854" t="s">
        <v>11303</v>
      </c>
      <c r="L4854" t="s">
        <v>213</v>
      </c>
      <c r="M4854" t="s">
        <v>11309</v>
      </c>
      <c r="O4854">
        <v>0</v>
      </c>
      <c r="Q4854" s="2"/>
      <c r="S4854">
        <v>0</v>
      </c>
      <c r="T4854" t="s">
        <v>213</v>
      </c>
      <c r="W4854" t="s">
        <v>214</v>
      </c>
      <c r="X4854">
        <v>0</v>
      </c>
    </row>
    <row r="4855" spans="1:24" x14ac:dyDescent="0.25">
      <c r="A4855">
        <v>6255</v>
      </c>
      <c r="B4855" t="s">
        <v>11310</v>
      </c>
      <c r="C4855" t="s">
        <v>11311</v>
      </c>
      <c r="D4855" t="s">
        <v>333</v>
      </c>
      <c r="G4855" s="2">
        <v>39105</v>
      </c>
      <c r="H4855" s="2"/>
      <c r="I4855" t="s">
        <v>226</v>
      </c>
      <c r="J4855" t="s">
        <v>211</v>
      </c>
      <c r="K4855" t="s">
        <v>11303</v>
      </c>
      <c r="L4855" t="s">
        <v>213</v>
      </c>
      <c r="M4855" t="s">
        <v>11312</v>
      </c>
      <c r="O4855">
        <v>0</v>
      </c>
      <c r="Q4855" s="2"/>
      <c r="S4855">
        <v>0</v>
      </c>
      <c r="T4855" t="s">
        <v>213</v>
      </c>
      <c r="W4855" t="s">
        <v>214</v>
      </c>
      <c r="X4855">
        <v>0</v>
      </c>
    </row>
    <row r="4856" spans="1:24" x14ac:dyDescent="0.25">
      <c r="A4856">
        <v>6256</v>
      </c>
      <c r="B4856" t="s">
        <v>11313</v>
      </c>
      <c r="C4856" t="s">
        <v>11314</v>
      </c>
      <c r="D4856" t="s">
        <v>338</v>
      </c>
      <c r="G4856" s="2">
        <v>39105</v>
      </c>
      <c r="H4856" s="2"/>
      <c r="I4856" t="s">
        <v>226</v>
      </c>
      <c r="J4856" t="s">
        <v>211</v>
      </c>
      <c r="K4856" t="s">
        <v>11303</v>
      </c>
      <c r="L4856" t="s">
        <v>213</v>
      </c>
      <c r="M4856" t="s">
        <v>11315</v>
      </c>
      <c r="O4856">
        <v>0</v>
      </c>
      <c r="Q4856" s="2"/>
      <c r="S4856">
        <v>0</v>
      </c>
      <c r="T4856" t="s">
        <v>213</v>
      </c>
      <c r="W4856" t="s">
        <v>214</v>
      </c>
      <c r="X4856">
        <v>0</v>
      </c>
    </row>
    <row r="4857" spans="1:24" x14ac:dyDescent="0.25">
      <c r="A4857">
        <v>6257</v>
      </c>
      <c r="B4857" t="s">
        <v>11316</v>
      </c>
      <c r="C4857" t="s">
        <v>11317</v>
      </c>
      <c r="D4857" t="s">
        <v>251</v>
      </c>
      <c r="G4857" s="2">
        <v>42948</v>
      </c>
      <c r="H4857" s="2"/>
      <c r="I4857" t="s">
        <v>226</v>
      </c>
      <c r="J4857" t="s">
        <v>211</v>
      </c>
      <c r="K4857" t="s">
        <v>11303</v>
      </c>
      <c r="L4857" t="s">
        <v>900</v>
      </c>
      <c r="O4857">
        <v>0</v>
      </c>
      <c r="Q4857" s="2"/>
      <c r="S4857">
        <v>0</v>
      </c>
      <c r="T4857" t="s">
        <v>213</v>
      </c>
      <c r="W4857" t="s">
        <v>214</v>
      </c>
      <c r="X4857">
        <v>0</v>
      </c>
    </row>
    <row r="4858" spans="1:24" x14ac:dyDescent="0.25">
      <c r="A4858">
        <v>6258</v>
      </c>
      <c r="B4858" t="s">
        <v>11318</v>
      </c>
      <c r="C4858" t="s">
        <v>11319</v>
      </c>
      <c r="D4858" t="s">
        <v>248</v>
      </c>
      <c r="G4858" s="2">
        <v>42948</v>
      </c>
      <c r="H4858" s="2"/>
      <c r="I4858" t="s">
        <v>226</v>
      </c>
      <c r="J4858" t="s">
        <v>211</v>
      </c>
      <c r="K4858" t="s">
        <v>11303</v>
      </c>
      <c r="L4858" t="s">
        <v>900</v>
      </c>
      <c r="O4858">
        <v>0</v>
      </c>
      <c r="Q4858" s="2"/>
      <c r="S4858">
        <v>0</v>
      </c>
      <c r="T4858" t="s">
        <v>213</v>
      </c>
      <c r="W4858" t="s">
        <v>214</v>
      </c>
      <c r="X4858">
        <v>0</v>
      </c>
    </row>
    <row r="4859" spans="1:24" x14ac:dyDescent="0.25">
      <c r="A4859">
        <v>6259</v>
      </c>
      <c r="B4859" t="s">
        <v>11320</v>
      </c>
      <c r="C4859" t="s">
        <v>11321</v>
      </c>
      <c r="D4859" t="s">
        <v>256</v>
      </c>
      <c r="G4859" s="2">
        <v>42948</v>
      </c>
      <c r="H4859" s="2"/>
      <c r="I4859" t="s">
        <v>226</v>
      </c>
      <c r="J4859" t="s">
        <v>211</v>
      </c>
      <c r="K4859" t="s">
        <v>11303</v>
      </c>
      <c r="L4859" t="s">
        <v>900</v>
      </c>
      <c r="O4859">
        <v>0</v>
      </c>
      <c r="Q4859" s="2"/>
      <c r="S4859">
        <v>0</v>
      </c>
      <c r="T4859" t="s">
        <v>213</v>
      </c>
      <c r="W4859" t="s">
        <v>214</v>
      </c>
      <c r="X4859">
        <v>0</v>
      </c>
    </row>
    <row r="4860" spans="1:24" x14ac:dyDescent="0.25">
      <c r="A4860">
        <v>6260</v>
      </c>
      <c r="B4860" t="s">
        <v>11322</v>
      </c>
      <c r="C4860" t="s">
        <v>11323</v>
      </c>
      <c r="D4860" t="s">
        <v>245</v>
      </c>
      <c r="F4860" t="s">
        <v>2169</v>
      </c>
      <c r="G4860" s="2">
        <v>39105</v>
      </c>
      <c r="H4860" s="2"/>
      <c r="I4860" t="s">
        <v>226</v>
      </c>
      <c r="J4860" t="s">
        <v>211</v>
      </c>
      <c r="K4860" t="s">
        <v>11303</v>
      </c>
      <c r="L4860" t="s">
        <v>213</v>
      </c>
      <c r="O4860">
        <v>33</v>
      </c>
      <c r="Q4860" s="2"/>
      <c r="S4860">
        <v>0</v>
      </c>
      <c r="T4860" t="s">
        <v>213</v>
      </c>
      <c r="W4860" t="s">
        <v>214</v>
      </c>
      <c r="X4860">
        <v>0</v>
      </c>
    </row>
    <row r="4861" spans="1:24" x14ac:dyDescent="0.25">
      <c r="A4861">
        <v>6261</v>
      </c>
      <c r="B4861" t="s">
        <v>11324</v>
      </c>
      <c r="C4861" t="s">
        <v>11325</v>
      </c>
      <c r="D4861" t="s">
        <v>241</v>
      </c>
      <c r="G4861" s="2">
        <v>39105</v>
      </c>
      <c r="H4861" s="2"/>
      <c r="I4861" t="s">
        <v>226</v>
      </c>
      <c r="J4861" t="s">
        <v>211</v>
      </c>
      <c r="K4861" t="s">
        <v>11303</v>
      </c>
      <c r="L4861" t="s">
        <v>213</v>
      </c>
      <c r="M4861" t="s">
        <v>11326</v>
      </c>
      <c r="O4861">
        <v>0</v>
      </c>
      <c r="Q4861" s="2"/>
      <c r="S4861">
        <v>0</v>
      </c>
      <c r="T4861" t="s">
        <v>213</v>
      </c>
      <c r="W4861" t="s">
        <v>214</v>
      </c>
      <c r="X4861">
        <v>0</v>
      </c>
    </row>
    <row r="4862" spans="1:24" x14ac:dyDescent="0.25">
      <c r="A4862">
        <v>6262</v>
      </c>
      <c r="B4862" t="s">
        <v>11327</v>
      </c>
      <c r="C4862" t="s">
        <v>11328</v>
      </c>
      <c r="D4862" t="s">
        <v>222</v>
      </c>
      <c r="G4862" s="2">
        <v>42948</v>
      </c>
      <c r="H4862" s="2"/>
      <c r="I4862" t="s">
        <v>218</v>
      </c>
      <c r="J4862" t="s">
        <v>211</v>
      </c>
      <c r="K4862" t="s">
        <v>11303</v>
      </c>
      <c r="L4862" t="s">
        <v>900</v>
      </c>
      <c r="O4862">
        <v>0</v>
      </c>
      <c r="Q4862" s="2"/>
      <c r="S4862">
        <v>0</v>
      </c>
      <c r="T4862" t="s">
        <v>213</v>
      </c>
      <c r="W4862" t="s">
        <v>214</v>
      </c>
      <c r="X4862">
        <v>0</v>
      </c>
    </row>
    <row r="4863" spans="1:24" x14ac:dyDescent="0.25">
      <c r="A4863">
        <v>6263</v>
      </c>
      <c r="B4863" t="s">
        <v>11329</v>
      </c>
      <c r="C4863" t="s">
        <v>11330</v>
      </c>
      <c r="D4863" t="s">
        <v>225</v>
      </c>
      <c r="G4863" s="2">
        <v>39105</v>
      </c>
      <c r="H4863" s="2"/>
      <c r="I4863" t="s">
        <v>226</v>
      </c>
      <c r="J4863" t="s">
        <v>211</v>
      </c>
      <c r="K4863" t="s">
        <v>11303</v>
      </c>
      <c r="L4863" t="s">
        <v>213</v>
      </c>
      <c r="O4863">
        <v>38</v>
      </c>
      <c r="Q4863" s="2"/>
      <c r="S4863">
        <v>0</v>
      </c>
      <c r="T4863" t="s">
        <v>213</v>
      </c>
      <c r="W4863" t="s">
        <v>214</v>
      </c>
      <c r="X4863">
        <v>0</v>
      </c>
    </row>
    <row r="4864" spans="1:24" x14ac:dyDescent="0.25">
      <c r="A4864">
        <v>6264</v>
      </c>
      <c r="B4864" t="s">
        <v>11331</v>
      </c>
      <c r="C4864" t="s">
        <v>11332</v>
      </c>
      <c r="D4864" t="s">
        <v>229</v>
      </c>
      <c r="G4864" s="2">
        <v>42948</v>
      </c>
      <c r="H4864" s="2"/>
      <c r="I4864" t="s">
        <v>226</v>
      </c>
      <c r="J4864" t="s">
        <v>211</v>
      </c>
      <c r="K4864" t="s">
        <v>11303</v>
      </c>
      <c r="L4864" t="s">
        <v>900</v>
      </c>
      <c r="O4864">
        <v>0</v>
      </c>
      <c r="Q4864" s="2"/>
      <c r="S4864">
        <v>0</v>
      </c>
      <c r="T4864" t="s">
        <v>213</v>
      </c>
      <c r="W4864" t="s">
        <v>214</v>
      </c>
      <c r="X4864">
        <v>0</v>
      </c>
    </row>
    <row r="4865" spans="1:24" x14ac:dyDescent="0.25">
      <c r="A4865">
        <v>6265</v>
      </c>
      <c r="B4865" t="s">
        <v>11333</v>
      </c>
      <c r="C4865" t="s">
        <v>11334</v>
      </c>
      <c r="D4865" t="s">
        <v>235</v>
      </c>
      <c r="G4865" s="2">
        <v>42948</v>
      </c>
      <c r="H4865" s="2"/>
      <c r="I4865" t="s">
        <v>218</v>
      </c>
      <c r="J4865" t="s">
        <v>211</v>
      </c>
      <c r="K4865" t="s">
        <v>11303</v>
      </c>
      <c r="L4865" t="s">
        <v>900</v>
      </c>
      <c r="O4865">
        <v>0</v>
      </c>
      <c r="Q4865" s="2"/>
      <c r="S4865">
        <v>0</v>
      </c>
      <c r="T4865" t="s">
        <v>213</v>
      </c>
      <c r="W4865" t="s">
        <v>214</v>
      </c>
      <c r="X4865">
        <v>0</v>
      </c>
    </row>
    <row r="4866" spans="1:24" x14ac:dyDescent="0.25">
      <c r="A4866">
        <v>6266</v>
      </c>
      <c r="B4866" t="s">
        <v>11335</v>
      </c>
      <c r="C4866" t="s">
        <v>11336</v>
      </c>
      <c r="D4866" t="s">
        <v>238</v>
      </c>
      <c r="G4866" s="2">
        <v>39105</v>
      </c>
      <c r="H4866" s="2"/>
      <c r="I4866" t="s">
        <v>218</v>
      </c>
      <c r="J4866" t="s">
        <v>211</v>
      </c>
      <c r="K4866" t="s">
        <v>11303</v>
      </c>
      <c r="L4866" t="s">
        <v>213</v>
      </c>
      <c r="O4866">
        <v>8</v>
      </c>
      <c r="Q4866" s="2"/>
      <c r="S4866">
        <v>0</v>
      </c>
      <c r="T4866" t="s">
        <v>213</v>
      </c>
      <c r="W4866" t="s">
        <v>214</v>
      </c>
      <c r="X4866">
        <v>0</v>
      </c>
    </row>
    <row r="4867" spans="1:24" x14ac:dyDescent="0.25">
      <c r="A4867">
        <v>6267</v>
      </c>
      <c r="B4867" t="s">
        <v>11337</v>
      </c>
      <c r="C4867" t="s">
        <v>11338</v>
      </c>
      <c r="D4867" t="s">
        <v>356</v>
      </c>
      <c r="G4867" s="2">
        <v>39105</v>
      </c>
      <c r="H4867" s="2"/>
      <c r="I4867" t="s">
        <v>218</v>
      </c>
      <c r="J4867" t="s">
        <v>211</v>
      </c>
      <c r="K4867" t="s">
        <v>11303</v>
      </c>
      <c r="L4867" t="s">
        <v>213</v>
      </c>
      <c r="O4867">
        <v>1044</v>
      </c>
      <c r="Q4867" s="2"/>
      <c r="S4867">
        <v>0</v>
      </c>
      <c r="T4867" t="s">
        <v>213</v>
      </c>
      <c r="W4867" t="s">
        <v>214</v>
      </c>
      <c r="X4867">
        <v>0</v>
      </c>
    </row>
    <row r="4868" spans="1:24" x14ac:dyDescent="0.25">
      <c r="A4868">
        <v>6268</v>
      </c>
      <c r="B4868" t="s">
        <v>11339</v>
      </c>
      <c r="C4868" t="s">
        <v>11340</v>
      </c>
      <c r="D4868" t="s">
        <v>630</v>
      </c>
      <c r="G4868" s="2">
        <v>42948</v>
      </c>
      <c r="H4868" s="2"/>
      <c r="I4868" t="s">
        <v>218</v>
      </c>
      <c r="J4868" t="s">
        <v>211</v>
      </c>
      <c r="K4868" t="s">
        <v>11303</v>
      </c>
      <c r="L4868" t="s">
        <v>900</v>
      </c>
      <c r="O4868">
        <v>0</v>
      </c>
      <c r="Q4868" s="2"/>
      <c r="S4868">
        <v>0</v>
      </c>
      <c r="T4868" t="s">
        <v>213</v>
      </c>
      <c r="W4868" t="s">
        <v>214</v>
      </c>
      <c r="X4868">
        <v>0</v>
      </c>
    </row>
    <row r="4869" spans="1:24" x14ac:dyDescent="0.25">
      <c r="A4869">
        <v>6269</v>
      </c>
      <c r="B4869" t="s">
        <v>11341</v>
      </c>
      <c r="C4869" t="s">
        <v>11342</v>
      </c>
      <c r="D4869" t="s">
        <v>294</v>
      </c>
      <c r="G4869" s="2">
        <v>42948</v>
      </c>
      <c r="H4869" s="2"/>
      <c r="I4869" t="s">
        <v>226</v>
      </c>
      <c r="J4869" t="s">
        <v>211</v>
      </c>
      <c r="K4869" t="s">
        <v>11303</v>
      </c>
      <c r="L4869" t="s">
        <v>900</v>
      </c>
      <c r="O4869">
        <v>0</v>
      </c>
      <c r="Q4869" s="2"/>
      <c r="S4869">
        <v>0</v>
      </c>
      <c r="T4869" t="s">
        <v>213</v>
      </c>
      <c r="W4869" t="s">
        <v>214</v>
      </c>
      <c r="X4869">
        <v>0</v>
      </c>
    </row>
    <row r="4870" spans="1:24" x14ac:dyDescent="0.25">
      <c r="A4870">
        <v>6270</v>
      </c>
      <c r="B4870" t="s">
        <v>11343</v>
      </c>
      <c r="C4870" t="s">
        <v>11344</v>
      </c>
      <c r="D4870" t="s">
        <v>314</v>
      </c>
      <c r="G4870" s="2">
        <v>39105</v>
      </c>
      <c r="H4870" s="2"/>
      <c r="I4870" t="s">
        <v>226</v>
      </c>
      <c r="J4870" t="s">
        <v>211</v>
      </c>
      <c r="K4870" t="s">
        <v>11303</v>
      </c>
      <c r="L4870" t="s">
        <v>213</v>
      </c>
      <c r="O4870">
        <v>11</v>
      </c>
      <c r="Q4870" s="2"/>
      <c r="S4870">
        <v>0</v>
      </c>
      <c r="T4870" t="s">
        <v>213</v>
      </c>
      <c r="W4870" t="s">
        <v>214</v>
      </c>
      <c r="X4870">
        <v>0</v>
      </c>
    </row>
    <row r="4871" spans="1:24" x14ac:dyDescent="0.25">
      <c r="A4871">
        <v>6271</v>
      </c>
      <c r="B4871" t="s">
        <v>11345</v>
      </c>
      <c r="C4871" t="s">
        <v>11346</v>
      </c>
      <c r="D4871" t="s">
        <v>303</v>
      </c>
      <c r="G4871" s="2">
        <v>42948</v>
      </c>
      <c r="H4871" s="2"/>
      <c r="I4871" t="s">
        <v>226</v>
      </c>
      <c r="J4871" t="s">
        <v>211</v>
      </c>
      <c r="K4871" t="s">
        <v>11303</v>
      </c>
      <c r="L4871" t="s">
        <v>900</v>
      </c>
      <c r="O4871">
        <v>0</v>
      </c>
      <c r="Q4871" s="2"/>
      <c r="S4871">
        <v>0</v>
      </c>
      <c r="T4871" t="s">
        <v>213</v>
      </c>
      <c r="W4871" t="s">
        <v>214</v>
      </c>
      <c r="X4871">
        <v>0</v>
      </c>
    </row>
    <row r="4872" spans="1:24" x14ac:dyDescent="0.25">
      <c r="A4872">
        <v>6272</v>
      </c>
      <c r="B4872" t="s">
        <v>11347</v>
      </c>
      <c r="C4872" t="s">
        <v>11348</v>
      </c>
      <c r="D4872" t="s">
        <v>656</v>
      </c>
      <c r="G4872" s="2">
        <v>42948</v>
      </c>
      <c r="H4872" s="2"/>
      <c r="I4872" t="s">
        <v>226</v>
      </c>
      <c r="J4872" t="s">
        <v>211</v>
      </c>
      <c r="K4872" t="s">
        <v>11303</v>
      </c>
      <c r="L4872" t="s">
        <v>900</v>
      </c>
      <c r="O4872">
        <v>0</v>
      </c>
      <c r="Q4872" s="2"/>
      <c r="S4872">
        <v>0</v>
      </c>
      <c r="T4872" t="s">
        <v>213</v>
      </c>
      <c r="W4872" t="s">
        <v>214</v>
      </c>
      <c r="X4872">
        <v>0</v>
      </c>
    </row>
    <row r="4873" spans="1:24" x14ac:dyDescent="0.25">
      <c r="A4873">
        <v>6273</v>
      </c>
      <c r="B4873" t="s">
        <v>11349</v>
      </c>
      <c r="C4873" t="s">
        <v>11350</v>
      </c>
      <c r="D4873" t="s">
        <v>311</v>
      </c>
      <c r="G4873" s="2">
        <v>39105</v>
      </c>
      <c r="H4873" s="2"/>
      <c r="I4873" t="s">
        <v>226</v>
      </c>
      <c r="J4873" t="s">
        <v>211</v>
      </c>
      <c r="K4873" t="s">
        <v>11303</v>
      </c>
      <c r="L4873" t="s">
        <v>213</v>
      </c>
      <c r="O4873">
        <v>6642</v>
      </c>
      <c r="Q4873" s="2"/>
      <c r="S4873">
        <v>0</v>
      </c>
      <c r="T4873" t="s">
        <v>213</v>
      </c>
      <c r="W4873" t="s">
        <v>214</v>
      </c>
      <c r="X4873">
        <v>0</v>
      </c>
    </row>
    <row r="4874" spans="1:24" x14ac:dyDescent="0.25">
      <c r="A4874">
        <v>6274</v>
      </c>
      <c r="B4874" t="s">
        <v>11351</v>
      </c>
      <c r="C4874" t="s">
        <v>11352</v>
      </c>
      <c r="D4874" t="s">
        <v>297</v>
      </c>
      <c r="G4874" s="2">
        <v>42948</v>
      </c>
      <c r="H4874" s="2"/>
      <c r="I4874" t="s">
        <v>226</v>
      </c>
      <c r="J4874" t="s">
        <v>211</v>
      </c>
      <c r="K4874" t="s">
        <v>11303</v>
      </c>
      <c r="L4874" t="s">
        <v>900</v>
      </c>
      <c r="O4874">
        <v>0</v>
      </c>
      <c r="Q4874" s="2"/>
      <c r="S4874">
        <v>0</v>
      </c>
      <c r="T4874" t="s">
        <v>213</v>
      </c>
      <c r="W4874" t="s">
        <v>214</v>
      </c>
      <c r="X4874">
        <v>0</v>
      </c>
    </row>
    <row r="4875" spans="1:24" x14ac:dyDescent="0.25">
      <c r="A4875">
        <v>6275</v>
      </c>
      <c r="B4875" t="s">
        <v>11353</v>
      </c>
      <c r="C4875" t="s">
        <v>11354</v>
      </c>
      <c r="D4875" t="s">
        <v>8538</v>
      </c>
      <c r="G4875" s="2">
        <v>41640</v>
      </c>
      <c r="H4875" s="2"/>
      <c r="J4875" t="s">
        <v>211</v>
      </c>
      <c r="K4875" t="s">
        <v>6386</v>
      </c>
      <c r="L4875" t="s">
        <v>900</v>
      </c>
      <c r="O4875">
        <v>0</v>
      </c>
      <c r="Q4875" s="2"/>
      <c r="S4875">
        <v>0</v>
      </c>
      <c r="T4875" t="s">
        <v>213</v>
      </c>
      <c r="W4875" t="s">
        <v>214</v>
      </c>
      <c r="X4875">
        <v>0</v>
      </c>
    </row>
    <row r="4876" spans="1:24" x14ac:dyDescent="0.25">
      <c r="A4876">
        <v>6276</v>
      </c>
      <c r="B4876" t="s">
        <v>11353</v>
      </c>
      <c r="C4876" t="s">
        <v>11354</v>
      </c>
      <c r="D4876" t="s">
        <v>8538</v>
      </c>
      <c r="G4876" s="2">
        <v>41640</v>
      </c>
      <c r="H4876" s="2"/>
      <c r="J4876" t="s">
        <v>211</v>
      </c>
      <c r="K4876" t="s">
        <v>6386</v>
      </c>
      <c r="L4876" t="s">
        <v>213</v>
      </c>
      <c r="O4876">
        <v>0</v>
      </c>
      <c r="Q4876" s="2"/>
      <c r="S4876">
        <v>0</v>
      </c>
      <c r="T4876" t="s">
        <v>213</v>
      </c>
      <c r="W4876" t="s">
        <v>214</v>
      </c>
      <c r="X4876">
        <v>0</v>
      </c>
    </row>
    <row r="4877" spans="1:24" x14ac:dyDescent="0.25">
      <c r="A4877">
        <v>6304</v>
      </c>
      <c r="B4877" t="s">
        <v>11355</v>
      </c>
      <c r="C4877" t="s">
        <v>11356</v>
      </c>
      <c r="D4877" t="s">
        <v>343</v>
      </c>
      <c r="G4877" s="2">
        <v>38718</v>
      </c>
      <c r="H4877" s="2"/>
      <c r="J4877" t="s">
        <v>211</v>
      </c>
      <c r="K4877" t="s">
        <v>405</v>
      </c>
      <c r="L4877" t="s">
        <v>900</v>
      </c>
      <c r="M4877" t="s">
        <v>3693</v>
      </c>
      <c r="O4877">
        <v>0</v>
      </c>
      <c r="P4877" t="s">
        <v>3694</v>
      </c>
      <c r="Q4877" s="2"/>
      <c r="R4877" t="s">
        <v>16</v>
      </c>
      <c r="S4877">
        <v>0</v>
      </c>
      <c r="T4877" t="s">
        <v>213</v>
      </c>
      <c r="W4877" t="s">
        <v>214</v>
      </c>
      <c r="X4877">
        <v>0</v>
      </c>
    </row>
    <row r="4878" spans="1:24" x14ac:dyDescent="0.25">
      <c r="A4878">
        <v>6305</v>
      </c>
      <c r="B4878" t="s">
        <v>11357</v>
      </c>
      <c r="C4878" t="s">
        <v>11358</v>
      </c>
      <c r="D4878" t="s">
        <v>1722</v>
      </c>
      <c r="G4878" s="2">
        <v>38718</v>
      </c>
      <c r="H4878" s="2"/>
      <c r="J4878" t="s">
        <v>211</v>
      </c>
      <c r="K4878" t="s">
        <v>6427</v>
      </c>
      <c r="L4878" t="s">
        <v>900</v>
      </c>
      <c r="O4878">
        <v>1960</v>
      </c>
      <c r="Q4878" s="2"/>
      <c r="S4878">
        <v>0</v>
      </c>
      <c r="T4878" t="s">
        <v>213</v>
      </c>
      <c r="W4878" t="s">
        <v>214</v>
      </c>
      <c r="X4878">
        <v>0</v>
      </c>
    </row>
    <row r="4879" spans="1:24" x14ac:dyDescent="0.25">
      <c r="A4879">
        <v>6306</v>
      </c>
      <c r="B4879" t="s">
        <v>11357</v>
      </c>
      <c r="C4879" t="s">
        <v>11358</v>
      </c>
      <c r="D4879" t="s">
        <v>1722</v>
      </c>
      <c r="G4879" s="2">
        <v>38718</v>
      </c>
      <c r="H4879" s="2"/>
      <c r="J4879" t="s">
        <v>211</v>
      </c>
      <c r="K4879" t="s">
        <v>6427</v>
      </c>
      <c r="L4879" t="s">
        <v>900</v>
      </c>
      <c r="O4879">
        <v>1960</v>
      </c>
      <c r="Q4879" s="2"/>
      <c r="S4879">
        <v>0</v>
      </c>
      <c r="T4879" t="s">
        <v>213</v>
      </c>
      <c r="W4879" t="s">
        <v>214</v>
      </c>
      <c r="X4879">
        <v>0</v>
      </c>
    </row>
    <row r="4880" spans="1:24" x14ac:dyDescent="0.25">
      <c r="A4880">
        <v>6307</v>
      </c>
      <c r="B4880" t="s">
        <v>11359</v>
      </c>
      <c r="C4880" t="s">
        <v>11360</v>
      </c>
      <c r="D4880" t="s">
        <v>7815</v>
      </c>
      <c r="F4880" t="s">
        <v>11361</v>
      </c>
      <c r="G4880" s="2">
        <v>41852</v>
      </c>
      <c r="H4880" s="2"/>
      <c r="I4880" t="s">
        <v>226</v>
      </c>
      <c r="J4880" t="s">
        <v>211</v>
      </c>
      <c r="K4880" t="s">
        <v>4123</v>
      </c>
      <c r="L4880" t="s">
        <v>900</v>
      </c>
      <c r="O4880">
        <v>4468</v>
      </c>
      <c r="Q4880" s="2"/>
      <c r="S4880">
        <v>0</v>
      </c>
      <c r="T4880" t="s">
        <v>213</v>
      </c>
      <c r="W4880" t="s">
        <v>455</v>
      </c>
      <c r="X4880">
        <v>0</v>
      </c>
    </row>
    <row r="4881" spans="1:24" x14ac:dyDescent="0.25">
      <c r="A4881">
        <v>6308</v>
      </c>
      <c r="B4881" t="s">
        <v>16033</v>
      </c>
      <c r="C4881" t="s">
        <v>16034</v>
      </c>
      <c r="D4881" t="s">
        <v>16035</v>
      </c>
      <c r="F4881" t="s">
        <v>11363</v>
      </c>
      <c r="G4881" s="2">
        <v>41792</v>
      </c>
      <c r="H4881" s="2">
        <v>46173</v>
      </c>
      <c r="I4881" t="s">
        <v>226</v>
      </c>
      <c r="J4881" t="s">
        <v>211</v>
      </c>
      <c r="K4881" t="s">
        <v>3974</v>
      </c>
      <c r="L4881" t="s">
        <v>213</v>
      </c>
      <c r="O4881">
        <v>3871</v>
      </c>
      <c r="Q4881" s="2"/>
      <c r="S4881">
        <v>0</v>
      </c>
      <c r="T4881" t="s">
        <v>213</v>
      </c>
      <c r="W4881" t="s">
        <v>455</v>
      </c>
      <c r="X4881">
        <v>0</v>
      </c>
    </row>
    <row r="4882" spans="1:24" x14ac:dyDescent="0.25">
      <c r="A4882">
        <v>6309</v>
      </c>
      <c r="B4882" t="s">
        <v>11364</v>
      </c>
      <c r="C4882" t="s">
        <v>11365</v>
      </c>
      <c r="D4882" t="s">
        <v>11366</v>
      </c>
      <c r="G4882" s="2">
        <v>42005</v>
      </c>
      <c r="H4882" s="2"/>
      <c r="I4882" t="s">
        <v>226</v>
      </c>
      <c r="J4882" t="s">
        <v>211</v>
      </c>
      <c r="K4882" t="s">
        <v>289</v>
      </c>
      <c r="L4882" t="s">
        <v>213</v>
      </c>
      <c r="O4882">
        <v>0</v>
      </c>
      <c r="Q4882" s="2"/>
      <c r="S4882">
        <v>0</v>
      </c>
      <c r="T4882" t="s">
        <v>213</v>
      </c>
      <c r="W4882" t="s">
        <v>214</v>
      </c>
      <c r="X4882">
        <v>0</v>
      </c>
    </row>
    <row r="4883" spans="1:24" x14ac:dyDescent="0.25">
      <c r="A4883">
        <v>6310</v>
      </c>
      <c r="B4883" t="s">
        <v>11367</v>
      </c>
      <c r="C4883" t="s">
        <v>11368</v>
      </c>
      <c r="D4883" t="s">
        <v>11369</v>
      </c>
      <c r="G4883" s="2">
        <v>42005</v>
      </c>
      <c r="H4883" s="2"/>
      <c r="I4883" t="s">
        <v>226</v>
      </c>
      <c r="J4883" t="s">
        <v>211</v>
      </c>
      <c r="K4883" t="s">
        <v>289</v>
      </c>
      <c r="L4883" t="s">
        <v>213</v>
      </c>
      <c r="O4883">
        <v>0</v>
      </c>
      <c r="Q4883" s="2"/>
      <c r="S4883">
        <v>0</v>
      </c>
      <c r="T4883" t="s">
        <v>213</v>
      </c>
      <c r="W4883" t="s">
        <v>214</v>
      </c>
      <c r="X4883">
        <v>0</v>
      </c>
    </row>
    <row r="4884" spans="1:24" x14ac:dyDescent="0.25">
      <c r="A4884">
        <v>6311</v>
      </c>
      <c r="B4884" t="s">
        <v>11370</v>
      </c>
      <c r="C4884" t="s">
        <v>11371</v>
      </c>
      <c r="D4884" t="s">
        <v>11366</v>
      </c>
      <c r="G4884" s="2">
        <v>41852</v>
      </c>
      <c r="H4884" s="2">
        <v>44135</v>
      </c>
      <c r="I4884" t="s">
        <v>226</v>
      </c>
      <c r="J4884" t="s">
        <v>211</v>
      </c>
      <c r="K4884" t="s">
        <v>4123</v>
      </c>
      <c r="L4884" t="s">
        <v>213</v>
      </c>
      <c r="O4884">
        <v>6313</v>
      </c>
      <c r="Q4884" s="2"/>
      <c r="S4884">
        <v>0</v>
      </c>
      <c r="T4884" t="s">
        <v>213</v>
      </c>
      <c r="W4884" t="s">
        <v>6345</v>
      </c>
      <c r="X4884">
        <v>0</v>
      </c>
    </row>
    <row r="4885" spans="1:24" x14ac:dyDescent="0.25">
      <c r="A4885">
        <v>6312</v>
      </c>
      <c r="B4885" t="s">
        <v>11372</v>
      </c>
      <c r="C4885" t="s">
        <v>11373</v>
      </c>
      <c r="D4885" t="s">
        <v>11369</v>
      </c>
      <c r="G4885" s="2">
        <v>41852</v>
      </c>
      <c r="H4885" s="2">
        <v>44135</v>
      </c>
      <c r="I4885" t="s">
        <v>226</v>
      </c>
      <c r="J4885" t="s">
        <v>211</v>
      </c>
      <c r="K4885" t="s">
        <v>4123</v>
      </c>
      <c r="L4885" t="s">
        <v>213</v>
      </c>
      <c r="O4885">
        <v>6314</v>
      </c>
      <c r="Q4885" s="2"/>
      <c r="S4885">
        <v>0</v>
      </c>
      <c r="T4885" t="s">
        <v>213</v>
      </c>
      <c r="W4885" t="s">
        <v>59</v>
      </c>
      <c r="X4885">
        <v>0</v>
      </c>
    </row>
    <row r="4886" spans="1:24" x14ac:dyDescent="0.25">
      <c r="A4886">
        <v>6313</v>
      </c>
      <c r="B4886" t="s">
        <v>11374</v>
      </c>
      <c r="C4886" t="s">
        <v>11375</v>
      </c>
      <c r="D4886" t="s">
        <v>343</v>
      </c>
      <c r="G4886" s="2">
        <v>41852</v>
      </c>
      <c r="H4886" s="2">
        <v>44135</v>
      </c>
      <c r="J4886" t="s">
        <v>2278</v>
      </c>
      <c r="K4886" t="s">
        <v>968</v>
      </c>
      <c r="L4886" t="s">
        <v>213</v>
      </c>
      <c r="M4886" t="s">
        <v>11376</v>
      </c>
      <c r="O4886">
        <v>0</v>
      </c>
      <c r="P4886" t="s">
        <v>11377</v>
      </c>
      <c r="Q4886" s="2"/>
      <c r="S4886">
        <v>0</v>
      </c>
      <c r="T4886" t="s">
        <v>900</v>
      </c>
      <c r="W4886" t="s">
        <v>6345</v>
      </c>
      <c r="X4886">
        <v>0</v>
      </c>
    </row>
    <row r="4887" spans="1:24" x14ac:dyDescent="0.25">
      <c r="A4887">
        <v>6314</v>
      </c>
      <c r="B4887" t="s">
        <v>11378</v>
      </c>
      <c r="C4887" t="s">
        <v>11379</v>
      </c>
      <c r="D4887" t="s">
        <v>343</v>
      </c>
      <c r="G4887" s="2">
        <v>41852</v>
      </c>
      <c r="H4887" s="2">
        <v>44135</v>
      </c>
      <c r="J4887" t="s">
        <v>2278</v>
      </c>
      <c r="K4887" t="s">
        <v>968</v>
      </c>
      <c r="L4887" t="s">
        <v>213</v>
      </c>
      <c r="M4887" t="s">
        <v>11380</v>
      </c>
      <c r="O4887">
        <v>0</v>
      </c>
      <c r="P4887" t="s">
        <v>11377</v>
      </c>
      <c r="Q4887" s="2"/>
      <c r="S4887">
        <v>0</v>
      </c>
      <c r="T4887" t="s">
        <v>900</v>
      </c>
      <c r="W4887" t="s">
        <v>59</v>
      </c>
      <c r="X4887">
        <v>0</v>
      </c>
    </row>
    <row r="4888" spans="1:24" x14ac:dyDescent="0.25">
      <c r="A4888">
        <v>6315</v>
      </c>
      <c r="B4888" t="s">
        <v>11381</v>
      </c>
      <c r="C4888" t="s">
        <v>11382</v>
      </c>
      <c r="D4888" t="s">
        <v>343</v>
      </c>
      <c r="G4888" s="2">
        <v>41852</v>
      </c>
      <c r="H4888" s="2">
        <v>44135</v>
      </c>
      <c r="J4888" t="s">
        <v>2278</v>
      </c>
      <c r="K4888" t="s">
        <v>968</v>
      </c>
      <c r="L4888" t="s">
        <v>213</v>
      </c>
      <c r="M4888" t="s">
        <v>11383</v>
      </c>
      <c r="O4888">
        <v>0</v>
      </c>
      <c r="P4888" t="s">
        <v>11384</v>
      </c>
      <c r="Q4888" s="2"/>
      <c r="S4888">
        <v>0</v>
      </c>
      <c r="T4888" t="s">
        <v>900</v>
      </c>
      <c r="W4888" t="s">
        <v>6345</v>
      </c>
      <c r="X4888">
        <v>0</v>
      </c>
    </row>
    <row r="4889" spans="1:24" x14ac:dyDescent="0.25">
      <c r="A4889">
        <v>6316</v>
      </c>
      <c r="B4889" t="s">
        <v>11385</v>
      </c>
      <c r="C4889" t="s">
        <v>11386</v>
      </c>
      <c r="D4889" t="s">
        <v>343</v>
      </c>
      <c r="G4889" s="2">
        <v>41852</v>
      </c>
      <c r="H4889" s="2">
        <v>44135</v>
      </c>
      <c r="J4889" t="s">
        <v>2278</v>
      </c>
      <c r="K4889" t="s">
        <v>968</v>
      </c>
      <c r="L4889" t="s">
        <v>213</v>
      </c>
      <c r="M4889" t="s">
        <v>11387</v>
      </c>
      <c r="O4889">
        <v>0</v>
      </c>
      <c r="P4889" t="s">
        <v>11388</v>
      </c>
      <c r="Q4889" s="2"/>
      <c r="S4889">
        <v>0</v>
      </c>
      <c r="T4889" t="s">
        <v>900</v>
      </c>
      <c r="W4889" t="s">
        <v>59</v>
      </c>
      <c r="X4889">
        <v>0</v>
      </c>
    </row>
    <row r="4890" spans="1:24" x14ac:dyDescent="0.25">
      <c r="A4890">
        <v>6317</v>
      </c>
      <c r="B4890" t="s">
        <v>16036</v>
      </c>
      <c r="C4890" t="s">
        <v>16037</v>
      </c>
      <c r="D4890" t="s">
        <v>16038</v>
      </c>
      <c r="F4890" t="s">
        <v>11390</v>
      </c>
      <c r="G4890" s="2">
        <v>41852</v>
      </c>
      <c r="H4890" s="2"/>
      <c r="I4890" t="s">
        <v>226</v>
      </c>
      <c r="J4890" t="s">
        <v>211</v>
      </c>
      <c r="K4890" t="s">
        <v>7102</v>
      </c>
      <c r="L4890" t="s">
        <v>213</v>
      </c>
      <c r="O4890">
        <v>4469</v>
      </c>
      <c r="Q4890" s="2"/>
      <c r="S4890">
        <v>0</v>
      </c>
      <c r="T4890" t="s">
        <v>213</v>
      </c>
      <c r="W4890" t="s">
        <v>455</v>
      </c>
      <c r="X4890">
        <v>0</v>
      </c>
    </row>
    <row r="4891" spans="1:24" x14ac:dyDescent="0.25">
      <c r="A4891">
        <v>6318</v>
      </c>
      <c r="B4891" t="s">
        <v>11391</v>
      </c>
      <c r="C4891" t="s">
        <v>11392</v>
      </c>
      <c r="D4891" t="s">
        <v>7815</v>
      </c>
      <c r="G4891" s="2">
        <v>41366</v>
      </c>
      <c r="H4891" s="2"/>
      <c r="I4891" t="s">
        <v>226</v>
      </c>
      <c r="J4891" t="s">
        <v>2278</v>
      </c>
      <c r="K4891" t="s">
        <v>7102</v>
      </c>
      <c r="L4891" t="s">
        <v>213</v>
      </c>
      <c r="O4891">
        <v>7245</v>
      </c>
      <c r="Q4891" s="2"/>
      <c r="S4891">
        <v>0</v>
      </c>
      <c r="T4891" t="s">
        <v>213</v>
      </c>
      <c r="W4891" t="s">
        <v>455</v>
      </c>
      <c r="X4891">
        <v>0</v>
      </c>
    </row>
    <row r="4892" spans="1:24" x14ac:dyDescent="0.25">
      <c r="A4892">
        <v>6319</v>
      </c>
      <c r="B4892" t="s">
        <v>11393</v>
      </c>
      <c r="C4892" t="s">
        <v>11394</v>
      </c>
      <c r="D4892" t="s">
        <v>11366</v>
      </c>
      <c r="G4892" s="2">
        <v>41852</v>
      </c>
      <c r="H4892" s="2">
        <v>44135</v>
      </c>
      <c r="I4892" t="s">
        <v>226</v>
      </c>
      <c r="J4892" t="s">
        <v>211</v>
      </c>
      <c r="K4892" t="s">
        <v>7102</v>
      </c>
      <c r="L4892" t="s">
        <v>900</v>
      </c>
      <c r="O4892">
        <v>6316</v>
      </c>
      <c r="Q4892" s="2"/>
      <c r="S4892">
        <v>0</v>
      </c>
      <c r="T4892" t="s">
        <v>213</v>
      </c>
      <c r="W4892" t="s">
        <v>59</v>
      </c>
      <c r="X4892">
        <v>0</v>
      </c>
    </row>
    <row r="4893" spans="1:24" x14ac:dyDescent="0.25">
      <c r="A4893">
        <v>6337</v>
      </c>
      <c r="B4893" t="s">
        <v>11395</v>
      </c>
      <c r="C4893" t="s">
        <v>11396</v>
      </c>
      <c r="D4893" t="s">
        <v>210</v>
      </c>
      <c r="G4893" s="2">
        <v>43101</v>
      </c>
      <c r="H4893" s="2">
        <v>43646</v>
      </c>
      <c r="J4893" t="s">
        <v>211</v>
      </c>
      <c r="K4893" t="s">
        <v>11397</v>
      </c>
      <c r="L4893" t="s">
        <v>213</v>
      </c>
      <c r="O4893">
        <v>0</v>
      </c>
      <c r="Q4893" s="2"/>
      <c r="S4893">
        <v>0</v>
      </c>
      <c r="T4893" t="s">
        <v>213</v>
      </c>
      <c r="W4893" t="s">
        <v>214</v>
      </c>
      <c r="X4893">
        <v>0</v>
      </c>
    </row>
    <row r="4894" spans="1:24" x14ac:dyDescent="0.25">
      <c r="A4894">
        <v>6338</v>
      </c>
      <c r="B4894" t="s">
        <v>11398</v>
      </c>
      <c r="C4894" t="s">
        <v>11399</v>
      </c>
      <c r="D4894" t="s">
        <v>251</v>
      </c>
      <c r="G4894" s="2">
        <v>43101</v>
      </c>
      <c r="H4894" s="2">
        <v>43646</v>
      </c>
      <c r="I4894" t="s">
        <v>226</v>
      </c>
      <c r="J4894" t="s">
        <v>211</v>
      </c>
      <c r="K4894" t="s">
        <v>11397</v>
      </c>
      <c r="L4894" t="s">
        <v>213</v>
      </c>
      <c r="O4894">
        <v>0</v>
      </c>
      <c r="Q4894" s="2"/>
      <c r="S4894">
        <v>0</v>
      </c>
      <c r="T4894" t="s">
        <v>213</v>
      </c>
      <c r="W4894" t="s">
        <v>214</v>
      </c>
      <c r="X4894">
        <v>0</v>
      </c>
    </row>
    <row r="4895" spans="1:24" x14ac:dyDescent="0.25">
      <c r="A4895">
        <v>6339</v>
      </c>
      <c r="B4895" t="s">
        <v>11400</v>
      </c>
      <c r="C4895" t="s">
        <v>11401</v>
      </c>
      <c r="D4895" t="s">
        <v>248</v>
      </c>
      <c r="G4895" s="2">
        <v>43101</v>
      </c>
      <c r="H4895" s="2">
        <v>43646</v>
      </c>
      <c r="I4895" t="s">
        <v>226</v>
      </c>
      <c r="J4895" t="s">
        <v>211</v>
      </c>
      <c r="K4895" t="s">
        <v>11397</v>
      </c>
      <c r="L4895" t="s">
        <v>213</v>
      </c>
      <c r="O4895">
        <v>0</v>
      </c>
      <c r="Q4895" s="2"/>
      <c r="S4895">
        <v>0</v>
      </c>
      <c r="T4895" t="s">
        <v>213</v>
      </c>
      <c r="W4895" t="s">
        <v>214</v>
      </c>
      <c r="X4895">
        <v>0</v>
      </c>
    </row>
    <row r="4896" spans="1:24" x14ac:dyDescent="0.25">
      <c r="A4896">
        <v>6340</v>
      </c>
      <c r="B4896" t="s">
        <v>11402</v>
      </c>
      <c r="C4896" t="s">
        <v>11403</v>
      </c>
      <c r="D4896" t="s">
        <v>256</v>
      </c>
      <c r="G4896" s="2">
        <v>43101</v>
      </c>
      <c r="H4896" s="2">
        <v>43646</v>
      </c>
      <c r="I4896" t="s">
        <v>226</v>
      </c>
      <c r="J4896" t="s">
        <v>211</v>
      </c>
      <c r="K4896" t="s">
        <v>11397</v>
      </c>
      <c r="L4896" t="s">
        <v>213</v>
      </c>
      <c r="O4896">
        <v>0</v>
      </c>
      <c r="Q4896" s="2"/>
      <c r="S4896">
        <v>0</v>
      </c>
      <c r="T4896" t="s">
        <v>213</v>
      </c>
      <c r="W4896" t="s">
        <v>214</v>
      </c>
      <c r="X4896">
        <v>0</v>
      </c>
    </row>
    <row r="4897" spans="1:24" x14ac:dyDescent="0.25">
      <c r="A4897">
        <v>6341</v>
      </c>
      <c r="B4897" t="s">
        <v>11404</v>
      </c>
      <c r="C4897" t="s">
        <v>11405</v>
      </c>
      <c r="D4897" t="s">
        <v>241</v>
      </c>
      <c r="G4897" s="2">
        <v>43101</v>
      </c>
      <c r="H4897" s="2">
        <v>43646</v>
      </c>
      <c r="I4897" t="s">
        <v>226</v>
      </c>
      <c r="J4897" t="s">
        <v>211</v>
      </c>
      <c r="K4897" t="s">
        <v>11397</v>
      </c>
      <c r="L4897" t="s">
        <v>213</v>
      </c>
      <c r="O4897">
        <v>0</v>
      </c>
      <c r="Q4897" s="2"/>
      <c r="S4897">
        <v>0</v>
      </c>
      <c r="T4897" t="s">
        <v>213</v>
      </c>
      <c r="W4897" t="s">
        <v>214</v>
      </c>
      <c r="X4897">
        <v>0</v>
      </c>
    </row>
    <row r="4898" spans="1:24" x14ac:dyDescent="0.25">
      <c r="A4898">
        <v>6224</v>
      </c>
      <c r="B4898" t="s">
        <v>11406</v>
      </c>
      <c r="C4898" t="s">
        <v>11407</v>
      </c>
      <c r="D4898" t="s">
        <v>412</v>
      </c>
      <c r="G4898" s="2">
        <v>42370</v>
      </c>
      <c r="H4898" s="2"/>
      <c r="I4898" t="s">
        <v>226</v>
      </c>
      <c r="J4898" t="s">
        <v>211</v>
      </c>
      <c r="K4898" t="s">
        <v>8673</v>
      </c>
      <c r="L4898" t="s">
        <v>900</v>
      </c>
      <c r="O4898">
        <v>5045</v>
      </c>
      <c r="Q4898" s="2"/>
      <c r="S4898">
        <v>0</v>
      </c>
      <c r="T4898" t="s">
        <v>213</v>
      </c>
      <c r="W4898" t="s">
        <v>214</v>
      </c>
      <c r="X4898">
        <v>0</v>
      </c>
    </row>
    <row r="4899" spans="1:24" x14ac:dyDescent="0.25">
      <c r="A4899">
        <v>6278</v>
      </c>
      <c r="B4899" t="s">
        <v>11408</v>
      </c>
      <c r="C4899" t="s">
        <v>11409</v>
      </c>
      <c r="D4899" t="s">
        <v>11410</v>
      </c>
      <c r="F4899" t="s">
        <v>11411</v>
      </c>
      <c r="G4899" s="2">
        <v>37500</v>
      </c>
      <c r="H4899" s="2"/>
      <c r="J4899" t="s">
        <v>211</v>
      </c>
      <c r="K4899" t="s">
        <v>160</v>
      </c>
      <c r="L4899" t="s">
        <v>213</v>
      </c>
      <c r="M4899" t="s">
        <v>11412</v>
      </c>
      <c r="O4899">
        <v>0</v>
      </c>
      <c r="Q4899" s="2"/>
      <c r="S4899">
        <v>0</v>
      </c>
      <c r="T4899" t="s">
        <v>213</v>
      </c>
      <c r="W4899" t="s">
        <v>214</v>
      </c>
      <c r="X4899">
        <v>0</v>
      </c>
    </row>
    <row r="4900" spans="1:24" x14ac:dyDescent="0.25">
      <c r="A4900">
        <v>6279</v>
      </c>
      <c r="B4900" t="s">
        <v>11413</v>
      </c>
      <c r="C4900" t="s">
        <v>11414</v>
      </c>
      <c r="D4900" t="s">
        <v>11410</v>
      </c>
      <c r="F4900" t="s">
        <v>11415</v>
      </c>
      <c r="G4900" s="2">
        <v>39539</v>
      </c>
      <c r="H4900" s="2"/>
      <c r="J4900" t="s">
        <v>211</v>
      </c>
      <c r="K4900" t="s">
        <v>467</v>
      </c>
      <c r="L4900" t="s">
        <v>213</v>
      </c>
      <c r="M4900" t="s">
        <v>11416</v>
      </c>
      <c r="O4900">
        <v>0</v>
      </c>
      <c r="Q4900" s="2"/>
      <c r="S4900">
        <v>0</v>
      </c>
      <c r="T4900" t="s">
        <v>213</v>
      </c>
      <c r="W4900" t="s">
        <v>214</v>
      </c>
      <c r="X4900">
        <v>0</v>
      </c>
    </row>
    <row r="4901" spans="1:24" x14ac:dyDescent="0.25">
      <c r="A4901">
        <v>6288</v>
      </c>
      <c r="B4901" t="s">
        <v>11417</v>
      </c>
      <c r="C4901" t="s">
        <v>11418</v>
      </c>
      <c r="D4901" t="s">
        <v>241</v>
      </c>
      <c r="G4901" s="2">
        <v>37165</v>
      </c>
      <c r="H4901" s="2">
        <v>44316</v>
      </c>
      <c r="I4901" t="s">
        <v>226</v>
      </c>
      <c r="J4901" t="s">
        <v>211</v>
      </c>
      <c r="K4901" t="s">
        <v>11419</v>
      </c>
      <c r="L4901" t="s">
        <v>213</v>
      </c>
      <c r="M4901" t="s">
        <v>1241</v>
      </c>
      <c r="O4901">
        <v>0</v>
      </c>
      <c r="Q4901" s="2"/>
      <c r="S4901">
        <v>0</v>
      </c>
      <c r="T4901" t="s">
        <v>213</v>
      </c>
      <c r="W4901" t="s">
        <v>214</v>
      </c>
      <c r="X4901">
        <v>0</v>
      </c>
    </row>
    <row r="4902" spans="1:24" x14ac:dyDescent="0.25">
      <c r="A4902">
        <v>6289</v>
      </c>
      <c r="B4902" t="s">
        <v>11420</v>
      </c>
      <c r="C4902" t="s">
        <v>11421</v>
      </c>
      <c r="D4902" t="s">
        <v>245</v>
      </c>
      <c r="G4902" s="2">
        <v>37165</v>
      </c>
      <c r="H4902" s="2">
        <v>44316</v>
      </c>
      <c r="I4902" t="s">
        <v>226</v>
      </c>
      <c r="J4902" t="s">
        <v>211</v>
      </c>
      <c r="K4902" t="s">
        <v>11419</v>
      </c>
      <c r="L4902" t="s">
        <v>213</v>
      </c>
      <c r="O4902">
        <v>1868</v>
      </c>
      <c r="Q4902" s="2"/>
      <c r="S4902">
        <v>0</v>
      </c>
      <c r="T4902" t="s">
        <v>213</v>
      </c>
      <c r="W4902" t="s">
        <v>214</v>
      </c>
      <c r="X4902">
        <v>0</v>
      </c>
    </row>
    <row r="4903" spans="1:24" x14ac:dyDescent="0.25">
      <c r="A4903">
        <v>6290</v>
      </c>
      <c r="B4903" t="s">
        <v>11422</v>
      </c>
      <c r="C4903" t="s">
        <v>11423</v>
      </c>
      <c r="D4903" t="s">
        <v>232</v>
      </c>
      <c r="G4903" s="2">
        <v>42984</v>
      </c>
      <c r="H4903" s="2">
        <v>44316</v>
      </c>
      <c r="I4903" t="s">
        <v>226</v>
      </c>
      <c r="J4903" t="s">
        <v>211</v>
      </c>
      <c r="K4903" t="s">
        <v>11419</v>
      </c>
      <c r="L4903" t="s">
        <v>213</v>
      </c>
      <c r="O4903">
        <v>0</v>
      </c>
      <c r="Q4903" s="2"/>
      <c r="S4903">
        <v>0</v>
      </c>
      <c r="T4903" t="s">
        <v>213</v>
      </c>
      <c r="W4903" t="s">
        <v>214</v>
      </c>
      <c r="X4903">
        <v>0</v>
      </c>
    </row>
    <row r="4904" spans="1:24" x14ac:dyDescent="0.25">
      <c r="A4904">
        <v>6291</v>
      </c>
      <c r="B4904" t="s">
        <v>11424</v>
      </c>
      <c r="C4904" t="s">
        <v>11425</v>
      </c>
      <c r="D4904" t="s">
        <v>333</v>
      </c>
      <c r="G4904" s="2">
        <v>42984</v>
      </c>
      <c r="H4904" s="2">
        <v>44316</v>
      </c>
      <c r="I4904" t="s">
        <v>226</v>
      </c>
      <c r="J4904" t="s">
        <v>211</v>
      </c>
      <c r="K4904" t="s">
        <v>11419</v>
      </c>
      <c r="L4904" t="s">
        <v>213</v>
      </c>
      <c r="O4904">
        <v>0</v>
      </c>
      <c r="Q4904" s="2"/>
      <c r="S4904">
        <v>0</v>
      </c>
      <c r="T4904" t="s">
        <v>213</v>
      </c>
      <c r="W4904" t="s">
        <v>214</v>
      </c>
      <c r="X4904">
        <v>0</v>
      </c>
    </row>
    <row r="4905" spans="1:24" x14ac:dyDescent="0.25">
      <c r="A4905">
        <v>6292</v>
      </c>
      <c r="B4905" t="s">
        <v>11426</v>
      </c>
      <c r="C4905" t="s">
        <v>11427</v>
      </c>
      <c r="D4905" t="s">
        <v>338</v>
      </c>
      <c r="G4905" s="2">
        <v>42984</v>
      </c>
      <c r="H4905" s="2">
        <v>44316</v>
      </c>
      <c r="I4905" t="s">
        <v>226</v>
      </c>
      <c r="J4905" t="s">
        <v>211</v>
      </c>
      <c r="K4905" t="s">
        <v>11419</v>
      </c>
      <c r="L4905" t="s">
        <v>213</v>
      </c>
      <c r="O4905">
        <v>0</v>
      </c>
      <c r="Q4905" s="2"/>
      <c r="S4905">
        <v>0</v>
      </c>
      <c r="T4905" t="s">
        <v>213</v>
      </c>
      <c r="W4905" t="s">
        <v>214</v>
      </c>
      <c r="X4905">
        <v>0</v>
      </c>
    </row>
    <row r="4906" spans="1:24" x14ac:dyDescent="0.25">
      <c r="A4906">
        <v>6293</v>
      </c>
      <c r="B4906" t="s">
        <v>11428</v>
      </c>
      <c r="C4906" t="s">
        <v>11429</v>
      </c>
      <c r="D4906" t="s">
        <v>256</v>
      </c>
      <c r="G4906" s="2">
        <v>42984</v>
      </c>
      <c r="H4906" s="2">
        <v>44316</v>
      </c>
      <c r="I4906" t="s">
        <v>226</v>
      </c>
      <c r="J4906" t="s">
        <v>211</v>
      </c>
      <c r="K4906" t="s">
        <v>11419</v>
      </c>
      <c r="L4906" t="s">
        <v>213</v>
      </c>
      <c r="O4906">
        <v>0</v>
      </c>
      <c r="Q4906" s="2"/>
      <c r="S4906">
        <v>0</v>
      </c>
      <c r="T4906" t="s">
        <v>213</v>
      </c>
      <c r="W4906" t="s">
        <v>214</v>
      </c>
      <c r="X4906">
        <v>0</v>
      </c>
    </row>
    <row r="4907" spans="1:24" x14ac:dyDescent="0.25">
      <c r="A4907">
        <v>6294</v>
      </c>
      <c r="B4907" t="s">
        <v>11430</v>
      </c>
      <c r="C4907" t="s">
        <v>11431</v>
      </c>
      <c r="D4907" t="s">
        <v>633</v>
      </c>
      <c r="G4907" s="2">
        <v>42984</v>
      </c>
      <c r="H4907" s="2">
        <v>44316</v>
      </c>
      <c r="I4907" t="s">
        <v>218</v>
      </c>
      <c r="J4907" t="s">
        <v>211</v>
      </c>
      <c r="K4907" t="s">
        <v>11419</v>
      </c>
      <c r="L4907" t="s">
        <v>213</v>
      </c>
      <c r="O4907">
        <v>0</v>
      </c>
      <c r="Q4907" s="2"/>
      <c r="S4907">
        <v>0</v>
      </c>
      <c r="T4907" t="s">
        <v>213</v>
      </c>
      <c r="W4907" t="s">
        <v>214</v>
      </c>
      <c r="X4907">
        <v>0</v>
      </c>
    </row>
    <row r="4908" spans="1:24" x14ac:dyDescent="0.25">
      <c r="A4908">
        <v>6295</v>
      </c>
      <c r="B4908" t="s">
        <v>11432</v>
      </c>
      <c r="C4908" t="s">
        <v>11433</v>
      </c>
      <c r="D4908" t="s">
        <v>1707</v>
      </c>
      <c r="G4908" s="2">
        <v>42984</v>
      </c>
      <c r="H4908" s="2">
        <v>43038</v>
      </c>
      <c r="I4908" t="s">
        <v>218</v>
      </c>
      <c r="J4908" t="s">
        <v>211</v>
      </c>
      <c r="K4908" t="s">
        <v>11419</v>
      </c>
      <c r="L4908" t="s">
        <v>213</v>
      </c>
      <c r="O4908">
        <v>0</v>
      </c>
      <c r="Q4908" s="2"/>
      <c r="S4908">
        <v>0</v>
      </c>
      <c r="T4908" t="s">
        <v>213</v>
      </c>
      <c r="W4908" t="s">
        <v>214</v>
      </c>
      <c r="X4908">
        <v>0</v>
      </c>
    </row>
    <row r="4909" spans="1:24" x14ac:dyDescent="0.25">
      <c r="A4909">
        <v>6296</v>
      </c>
      <c r="B4909" t="s">
        <v>11434</v>
      </c>
      <c r="C4909" t="s">
        <v>11435</v>
      </c>
      <c r="D4909" t="s">
        <v>9542</v>
      </c>
      <c r="G4909" s="2">
        <v>38169</v>
      </c>
      <c r="H4909" s="2"/>
      <c r="J4909" t="s">
        <v>211</v>
      </c>
      <c r="K4909" t="s">
        <v>464</v>
      </c>
      <c r="L4909" t="s">
        <v>213</v>
      </c>
      <c r="O4909">
        <v>0</v>
      </c>
      <c r="Q4909" s="2"/>
      <c r="S4909">
        <v>0</v>
      </c>
      <c r="T4909" t="s">
        <v>213</v>
      </c>
      <c r="W4909" t="s">
        <v>214</v>
      </c>
      <c r="X4909">
        <v>0</v>
      </c>
    </row>
    <row r="4910" spans="1:24" x14ac:dyDescent="0.25">
      <c r="A4910">
        <v>6297</v>
      </c>
      <c r="B4910" t="s">
        <v>11436</v>
      </c>
      <c r="C4910" t="s">
        <v>11437</v>
      </c>
      <c r="D4910" t="s">
        <v>1920</v>
      </c>
      <c r="G4910" s="2">
        <v>38169</v>
      </c>
      <c r="H4910" s="2"/>
      <c r="J4910" t="s">
        <v>211</v>
      </c>
      <c r="K4910" t="s">
        <v>464</v>
      </c>
      <c r="L4910" t="s">
        <v>213</v>
      </c>
      <c r="O4910">
        <v>0</v>
      </c>
      <c r="Q4910" s="2"/>
      <c r="S4910">
        <v>0</v>
      </c>
      <c r="T4910" t="s">
        <v>213</v>
      </c>
      <c r="W4910" t="s">
        <v>214</v>
      </c>
      <c r="X4910">
        <v>0</v>
      </c>
    </row>
    <row r="4911" spans="1:24" x14ac:dyDescent="0.25">
      <c r="A4911">
        <v>6303</v>
      </c>
      <c r="B4911" t="s">
        <v>10840</v>
      </c>
      <c r="C4911" t="s">
        <v>1400</v>
      </c>
      <c r="D4911" t="s">
        <v>389</v>
      </c>
      <c r="E4911" t="s">
        <v>11438</v>
      </c>
      <c r="G4911" s="2">
        <v>38009</v>
      </c>
      <c r="H4911" s="2">
        <v>44286</v>
      </c>
      <c r="J4911" t="s">
        <v>211</v>
      </c>
      <c r="K4911" t="s">
        <v>1402</v>
      </c>
      <c r="L4911" t="s">
        <v>213</v>
      </c>
      <c r="M4911" t="s">
        <v>11439</v>
      </c>
      <c r="O4911">
        <v>0</v>
      </c>
      <c r="P4911" t="s">
        <v>1404</v>
      </c>
      <c r="Q4911" s="2"/>
      <c r="R4911" t="s">
        <v>1405</v>
      </c>
      <c r="S4911">
        <v>0</v>
      </c>
      <c r="T4911" t="s">
        <v>213</v>
      </c>
      <c r="W4911" t="s">
        <v>214</v>
      </c>
      <c r="X4911">
        <v>0</v>
      </c>
    </row>
    <row r="4912" spans="1:24" x14ac:dyDescent="0.25">
      <c r="A4912">
        <v>6331</v>
      </c>
      <c r="B4912" t="s">
        <v>11440</v>
      </c>
      <c r="C4912" t="s">
        <v>11441</v>
      </c>
      <c r="D4912" t="s">
        <v>210</v>
      </c>
      <c r="G4912" s="2">
        <v>43101</v>
      </c>
      <c r="H4912" s="2">
        <v>44167</v>
      </c>
      <c r="J4912" t="s">
        <v>211</v>
      </c>
      <c r="K4912" t="s">
        <v>11442</v>
      </c>
      <c r="L4912" t="s">
        <v>213</v>
      </c>
      <c r="O4912">
        <v>0</v>
      </c>
      <c r="Q4912" s="2"/>
      <c r="S4912">
        <v>0</v>
      </c>
      <c r="T4912" t="s">
        <v>213</v>
      </c>
      <c r="W4912" t="s">
        <v>214</v>
      </c>
      <c r="X4912">
        <v>0</v>
      </c>
    </row>
    <row r="4913" spans="1:24" x14ac:dyDescent="0.25">
      <c r="A4913">
        <v>6332</v>
      </c>
      <c r="B4913" t="s">
        <v>11443</v>
      </c>
      <c r="C4913" t="s">
        <v>11444</v>
      </c>
      <c r="D4913" t="s">
        <v>251</v>
      </c>
      <c r="G4913" s="2">
        <v>43101</v>
      </c>
      <c r="H4913" s="2">
        <v>44167</v>
      </c>
      <c r="I4913" t="s">
        <v>226</v>
      </c>
      <c r="J4913" t="s">
        <v>211</v>
      </c>
      <c r="K4913" t="s">
        <v>11442</v>
      </c>
      <c r="L4913" t="s">
        <v>213</v>
      </c>
      <c r="O4913">
        <v>0</v>
      </c>
      <c r="Q4913" s="2"/>
      <c r="S4913">
        <v>0</v>
      </c>
      <c r="T4913" t="s">
        <v>213</v>
      </c>
      <c r="W4913" t="s">
        <v>214</v>
      </c>
      <c r="X4913">
        <v>0</v>
      </c>
    </row>
    <row r="4914" spans="1:24" x14ac:dyDescent="0.25">
      <c r="A4914">
        <v>6333</v>
      </c>
      <c r="B4914" t="s">
        <v>11445</v>
      </c>
      <c r="C4914" t="s">
        <v>11446</v>
      </c>
      <c r="D4914" t="s">
        <v>248</v>
      </c>
      <c r="G4914" s="2">
        <v>43101</v>
      </c>
      <c r="H4914" s="2">
        <v>44167</v>
      </c>
      <c r="I4914" t="s">
        <v>226</v>
      </c>
      <c r="J4914" t="s">
        <v>211</v>
      </c>
      <c r="K4914" t="s">
        <v>11442</v>
      </c>
      <c r="L4914" t="s">
        <v>213</v>
      </c>
      <c r="O4914">
        <v>0</v>
      </c>
      <c r="Q4914" s="2"/>
      <c r="S4914">
        <v>0</v>
      </c>
      <c r="T4914" t="s">
        <v>213</v>
      </c>
      <c r="W4914" t="s">
        <v>214</v>
      </c>
      <c r="X4914">
        <v>0</v>
      </c>
    </row>
    <row r="4915" spans="1:24" x14ac:dyDescent="0.25">
      <c r="A4915">
        <v>6334</v>
      </c>
      <c r="B4915" t="s">
        <v>11447</v>
      </c>
      <c r="C4915" t="s">
        <v>11448</v>
      </c>
      <c r="D4915" t="s">
        <v>256</v>
      </c>
      <c r="G4915" s="2">
        <v>43101</v>
      </c>
      <c r="H4915" s="2">
        <v>44167</v>
      </c>
      <c r="I4915" t="s">
        <v>226</v>
      </c>
      <c r="J4915" t="s">
        <v>211</v>
      </c>
      <c r="K4915" t="s">
        <v>11442</v>
      </c>
      <c r="L4915" t="s">
        <v>213</v>
      </c>
      <c r="O4915">
        <v>0</v>
      </c>
      <c r="Q4915" s="2"/>
      <c r="S4915">
        <v>0</v>
      </c>
      <c r="T4915" t="s">
        <v>213</v>
      </c>
      <c r="W4915" t="s">
        <v>214</v>
      </c>
      <c r="X4915">
        <v>0</v>
      </c>
    </row>
    <row r="4916" spans="1:24" x14ac:dyDescent="0.25">
      <c r="A4916">
        <v>6335</v>
      </c>
      <c r="B4916" t="s">
        <v>11449</v>
      </c>
      <c r="C4916" t="s">
        <v>11450</v>
      </c>
      <c r="D4916" t="s">
        <v>241</v>
      </c>
      <c r="G4916" s="2">
        <v>43101</v>
      </c>
      <c r="H4916" s="2">
        <v>44167</v>
      </c>
      <c r="I4916" t="s">
        <v>226</v>
      </c>
      <c r="J4916" t="s">
        <v>211</v>
      </c>
      <c r="K4916" t="s">
        <v>11442</v>
      </c>
      <c r="L4916" t="s">
        <v>213</v>
      </c>
      <c r="O4916">
        <v>0</v>
      </c>
      <c r="Q4916" s="2"/>
      <c r="S4916">
        <v>0</v>
      </c>
      <c r="T4916" t="s">
        <v>213</v>
      </c>
      <c r="W4916" t="s">
        <v>214</v>
      </c>
      <c r="X4916">
        <v>0</v>
      </c>
    </row>
    <row r="4917" spans="1:24" x14ac:dyDescent="0.25">
      <c r="A4917">
        <v>6336</v>
      </c>
      <c r="B4917" t="s">
        <v>11451</v>
      </c>
      <c r="C4917" t="s">
        <v>11452</v>
      </c>
      <c r="D4917" t="s">
        <v>245</v>
      </c>
      <c r="G4917" s="2">
        <v>43101</v>
      </c>
      <c r="H4917" s="2">
        <v>44167</v>
      </c>
      <c r="I4917" t="s">
        <v>226</v>
      </c>
      <c r="J4917" t="s">
        <v>211</v>
      </c>
      <c r="K4917" t="s">
        <v>11442</v>
      </c>
      <c r="L4917" t="s">
        <v>213</v>
      </c>
      <c r="O4917">
        <v>36</v>
      </c>
      <c r="Q4917" s="2"/>
      <c r="S4917">
        <v>0</v>
      </c>
      <c r="T4917" t="s">
        <v>213</v>
      </c>
      <c r="W4917" t="s">
        <v>214</v>
      </c>
      <c r="X4917">
        <v>0</v>
      </c>
    </row>
    <row r="4918" spans="1:24" x14ac:dyDescent="0.25">
      <c r="A4918">
        <v>6342</v>
      </c>
      <c r="B4918" t="s">
        <v>11453</v>
      </c>
      <c r="C4918" t="s">
        <v>11454</v>
      </c>
      <c r="D4918" t="s">
        <v>245</v>
      </c>
      <c r="G4918" s="2">
        <v>43101</v>
      </c>
      <c r="H4918" s="2">
        <v>43646</v>
      </c>
      <c r="I4918" t="s">
        <v>226</v>
      </c>
      <c r="J4918" t="s">
        <v>211</v>
      </c>
      <c r="K4918" t="s">
        <v>11397</v>
      </c>
      <c r="L4918" t="s">
        <v>213</v>
      </c>
      <c r="O4918">
        <v>6303</v>
      </c>
      <c r="Q4918" s="2"/>
      <c r="S4918">
        <v>0</v>
      </c>
      <c r="T4918" t="s">
        <v>213</v>
      </c>
      <c r="W4918" t="s">
        <v>214</v>
      </c>
      <c r="X4918">
        <v>0</v>
      </c>
    </row>
    <row r="4919" spans="1:24" x14ac:dyDescent="0.25">
      <c r="A4919">
        <v>6343</v>
      </c>
      <c r="B4919" t="s">
        <v>11455</v>
      </c>
      <c r="C4919" t="s">
        <v>11456</v>
      </c>
      <c r="D4919" t="s">
        <v>210</v>
      </c>
      <c r="G4919" s="2">
        <v>43101</v>
      </c>
      <c r="H4919" s="2">
        <v>43190</v>
      </c>
      <c r="J4919" t="s">
        <v>211</v>
      </c>
      <c r="K4919" t="s">
        <v>11457</v>
      </c>
      <c r="L4919" t="s">
        <v>213</v>
      </c>
      <c r="O4919">
        <v>0</v>
      </c>
      <c r="Q4919" s="2"/>
      <c r="S4919">
        <v>0</v>
      </c>
      <c r="T4919" t="s">
        <v>213</v>
      </c>
      <c r="W4919" t="s">
        <v>214</v>
      </c>
      <c r="X4919">
        <v>0</v>
      </c>
    </row>
    <row r="4920" spans="1:24" x14ac:dyDescent="0.25">
      <c r="A4920">
        <v>6344</v>
      </c>
      <c r="B4920" t="s">
        <v>11458</v>
      </c>
      <c r="C4920" t="s">
        <v>11459</v>
      </c>
      <c r="D4920" t="s">
        <v>251</v>
      </c>
      <c r="G4920" s="2">
        <v>43101</v>
      </c>
      <c r="H4920" s="2">
        <v>43190</v>
      </c>
      <c r="I4920" t="s">
        <v>226</v>
      </c>
      <c r="J4920" t="s">
        <v>211</v>
      </c>
      <c r="K4920" t="s">
        <v>11457</v>
      </c>
      <c r="L4920" t="s">
        <v>213</v>
      </c>
      <c r="O4920">
        <v>0</v>
      </c>
      <c r="Q4920" s="2"/>
      <c r="S4920">
        <v>0</v>
      </c>
      <c r="T4920" t="s">
        <v>213</v>
      </c>
      <c r="W4920" t="s">
        <v>214</v>
      </c>
      <c r="X4920">
        <v>0</v>
      </c>
    </row>
    <row r="4921" spans="1:24" x14ac:dyDescent="0.25">
      <c r="A4921">
        <v>6345</v>
      </c>
      <c r="B4921" t="s">
        <v>11460</v>
      </c>
      <c r="C4921" t="s">
        <v>11461</v>
      </c>
      <c r="D4921" t="s">
        <v>248</v>
      </c>
      <c r="G4921" s="2">
        <v>43101</v>
      </c>
      <c r="H4921" s="2">
        <v>43190</v>
      </c>
      <c r="I4921" t="s">
        <v>226</v>
      </c>
      <c r="J4921" t="s">
        <v>211</v>
      </c>
      <c r="K4921" t="s">
        <v>11457</v>
      </c>
      <c r="L4921" t="s">
        <v>213</v>
      </c>
      <c r="O4921">
        <v>0</v>
      </c>
      <c r="Q4921" s="2"/>
      <c r="S4921">
        <v>0</v>
      </c>
      <c r="T4921" t="s">
        <v>213</v>
      </c>
      <c r="W4921" t="s">
        <v>214</v>
      </c>
      <c r="X4921">
        <v>0</v>
      </c>
    </row>
    <row r="4922" spans="1:24" x14ac:dyDescent="0.25">
      <c r="A4922">
        <v>6346</v>
      </c>
      <c r="B4922" t="s">
        <v>11462</v>
      </c>
      <c r="C4922" t="s">
        <v>11463</v>
      </c>
      <c r="D4922" t="s">
        <v>256</v>
      </c>
      <c r="G4922" s="2">
        <v>43101</v>
      </c>
      <c r="H4922" s="2">
        <v>43190</v>
      </c>
      <c r="I4922" t="s">
        <v>226</v>
      </c>
      <c r="J4922" t="s">
        <v>211</v>
      </c>
      <c r="K4922" t="s">
        <v>11457</v>
      </c>
      <c r="L4922" t="s">
        <v>213</v>
      </c>
      <c r="O4922">
        <v>0</v>
      </c>
      <c r="Q4922" s="2"/>
      <c r="S4922">
        <v>0</v>
      </c>
      <c r="T4922" t="s">
        <v>213</v>
      </c>
      <c r="W4922" t="s">
        <v>214</v>
      </c>
      <c r="X4922">
        <v>0</v>
      </c>
    </row>
    <row r="4923" spans="1:24" x14ac:dyDescent="0.25">
      <c r="A4923">
        <v>6347</v>
      </c>
      <c r="B4923" t="s">
        <v>11464</v>
      </c>
      <c r="C4923" t="s">
        <v>11465</v>
      </c>
      <c r="D4923" t="s">
        <v>241</v>
      </c>
      <c r="G4923" s="2">
        <v>43101</v>
      </c>
      <c r="H4923" s="2">
        <v>43190</v>
      </c>
      <c r="I4923" t="s">
        <v>226</v>
      </c>
      <c r="J4923" t="s">
        <v>211</v>
      </c>
      <c r="K4923" t="s">
        <v>11457</v>
      </c>
      <c r="L4923" t="s">
        <v>213</v>
      </c>
      <c r="O4923">
        <v>0</v>
      </c>
      <c r="Q4923" s="2"/>
      <c r="S4923">
        <v>0</v>
      </c>
      <c r="T4923" t="s">
        <v>213</v>
      </c>
      <c r="W4923" t="s">
        <v>214</v>
      </c>
      <c r="X4923">
        <v>0</v>
      </c>
    </row>
    <row r="4924" spans="1:24" x14ac:dyDescent="0.25">
      <c r="A4924">
        <v>6348</v>
      </c>
      <c r="B4924" t="s">
        <v>11466</v>
      </c>
      <c r="C4924" t="s">
        <v>11467</v>
      </c>
      <c r="D4924" t="s">
        <v>245</v>
      </c>
      <c r="G4924" s="2">
        <v>43101</v>
      </c>
      <c r="H4924" s="2">
        <v>43190</v>
      </c>
      <c r="I4924" t="s">
        <v>226</v>
      </c>
      <c r="J4924" t="s">
        <v>211</v>
      </c>
      <c r="K4924" t="s">
        <v>11457</v>
      </c>
      <c r="L4924" t="s">
        <v>213</v>
      </c>
      <c r="O4924">
        <v>38</v>
      </c>
      <c r="Q4924" s="2"/>
      <c r="S4924">
        <v>0</v>
      </c>
      <c r="T4924" t="s">
        <v>213</v>
      </c>
      <c r="W4924" t="s">
        <v>214</v>
      </c>
      <c r="X4924">
        <v>0</v>
      </c>
    </row>
    <row r="4925" spans="1:24" x14ac:dyDescent="0.25">
      <c r="A4925">
        <v>6373</v>
      </c>
      <c r="B4925" t="s">
        <v>11468</v>
      </c>
      <c r="C4925" t="s">
        <v>11469</v>
      </c>
      <c r="D4925" t="s">
        <v>248</v>
      </c>
      <c r="G4925" s="2">
        <v>43101</v>
      </c>
      <c r="H4925" s="2">
        <v>44012</v>
      </c>
      <c r="I4925" t="s">
        <v>226</v>
      </c>
      <c r="J4925" t="s">
        <v>211</v>
      </c>
      <c r="K4925" t="s">
        <v>11470</v>
      </c>
      <c r="L4925" t="s">
        <v>213</v>
      </c>
      <c r="O4925">
        <v>0</v>
      </c>
      <c r="Q4925" s="2"/>
      <c r="S4925">
        <v>0</v>
      </c>
      <c r="T4925" t="s">
        <v>213</v>
      </c>
      <c r="W4925" t="s">
        <v>214</v>
      </c>
      <c r="X4925">
        <v>0</v>
      </c>
    </row>
    <row r="4926" spans="1:24" x14ac:dyDescent="0.25">
      <c r="A4926">
        <v>6374</v>
      </c>
      <c r="B4926" t="s">
        <v>11471</v>
      </c>
      <c r="C4926" t="s">
        <v>11472</v>
      </c>
      <c r="D4926" t="s">
        <v>256</v>
      </c>
      <c r="G4926" s="2">
        <v>43101</v>
      </c>
      <c r="H4926" s="2">
        <v>44012</v>
      </c>
      <c r="I4926" t="s">
        <v>226</v>
      </c>
      <c r="J4926" t="s">
        <v>211</v>
      </c>
      <c r="K4926" t="s">
        <v>11470</v>
      </c>
      <c r="L4926" t="s">
        <v>213</v>
      </c>
      <c r="O4926">
        <v>0</v>
      </c>
      <c r="Q4926" s="2"/>
      <c r="S4926">
        <v>0</v>
      </c>
      <c r="T4926" t="s">
        <v>213</v>
      </c>
      <c r="W4926" t="s">
        <v>214</v>
      </c>
      <c r="X4926">
        <v>0</v>
      </c>
    </row>
    <row r="4927" spans="1:24" x14ac:dyDescent="0.25">
      <c r="A4927">
        <v>6375</v>
      </c>
      <c r="B4927" t="s">
        <v>11473</v>
      </c>
      <c r="C4927" t="s">
        <v>11474</v>
      </c>
      <c r="D4927" t="s">
        <v>241</v>
      </c>
      <c r="G4927" s="2">
        <v>43101</v>
      </c>
      <c r="H4927" s="2">
        <v>44012</v>
      </c>
      <c r="I4927" t="s">
        <v>226</v>
      </c>
      <c r="J4927" t="s">
        <v>211</v>
      </c>
      <c r="K4927" t="s">
        <v>11470</v>
      </c>
      <c r="L4927" t="s">
        <v>213</v>
      </c>
      <c r="O4927">
        <v>0</v>
      </c>
      <c r="Q4927" s="2"/>
      <c r="S4927">
        <v>0</v>
      </c>
      <c r="T4927" t="s">
        <v>213</v>
      </c>
      <c r="W4927" t="s">
        <v>214</v>
      </c>
      <c r="X4927">
        <v>0</v>
      </c>
    </row>
    <row r="4928" spans="1:24" x14ac:dyDescent="0.25">
      <c r="A4928">
        <v>6376</v>
      </c>
      <c r="B4928" t="s">
        <v>11475</v>
      </c>
      <c r="C4928" t="s">
        <v>11476</v>
      </c>
      <c r="D4928" t="s">
        <v>245</v>
      </c>
      <c r="G4928" s="2">
        <v>43101</v>
      </c>
      <c r="H4928" s="2">
        <v>44012</v>
      </c>
      <c r="I4928" t="s">
        <v>226</v>
      </c>
      <c r="J4928" t="s">
        <v>211</v>
      </c>
      <c r="K4928" t="s">
        <v>11470</v>
      </c>
      <c r="L4928" t="s">
        <v>213</v>
      </c>
      <c r="O4928">
        <v>6149</v>
      </c>
      <c r="Q4928" s="2"/>
      <c r="S4928">
        <v>0</v>
      </c>
      <c r="T4928" t="s">
        <v>213</v>
      </c>
      <c r="W4928" t="s">
        <v>214</v>
      </c>
      <c r="X4928">
        <v>0</v>
      </c>
    </row>
    <row r="4929" spans="1:24" x14ac:dyDescent="0.25">
      <c r="A4929">
        <v>6377</v>
      </c>
      <c r="B4929" t="s">
        <v>11477</v>
      </c>
      <c r="C4929" t="s">
        <v>11478</v>
      </c>
      <c r="D4929" t="s">
        <v>210</v>
      </c>
      <c r="G4929" s="2">
        <v>43101</v>
      </c>
      <c r="H4929" s="2">
        <v>44012</v>
      </c>
      <c r="J4929" t="s">
        <v>211</v>
      </c>
      <c r="K4929" t="s">
        <v>11470</v>
      </c>
      <c r="L4929" t="s">
        <v>213</v>
      </c>
      <c r="O4929">
        <v>0</v>
      </c>
      <c r="Q4929" s="2"/>
      <c r="S4929">
        <v>0</v>
      </c>
      <c r="T4929" t="s">
        <v>213</v>
      </c>
      <c r="W4929" t="s">
        <v>214</v>
      </c>
      <c r="X4929">
        <v>0</v>
      </c>
    </row>
    <row r="4930" spans="1:24" x14ac:dyDescent="0.25">
      <c r="A4930">
        <v>6378</v>
      </c>
      <c r="B4930" t="s">
        <v>11479</v>
      </c>
      <c r="C4930" t="s">
        <v>11480</v>
      </c>
      <c r="D4930" t="s">
        <v>251</v>
      </c>
      <c r="G4930" s="2">
        <v>43101</v>
      </c>
      <c r="H4930" s="2">
        <v>44012</v>
      </c>
      <c r="I4930" t="s">
        <v>226</v>
      </c>
      <c r="J4930" t="s">
        <v>211</v>
      </c>
      <c r="K4930" t="s">
        <v>11470</v>
      </c>
      <c r="L4930" t="s">
        <v>213</v>
      </c>
      <c r="O4930">
        <v>0</v>
      </c>
      <c r="Q4930" s="2"/>
      <c r="S4930">
        <v>0</v>
      </c>
      <c r="T4930" t="s">
        <v>213</v>
      </c>
      <c r="W4930" t="s">
        <v>214</v>
      </c>
      <c r="X4930">
        <v>0</v>
      </c>
    </row>
    <row r="4931" spans="1:24" x14ac:dyDescent="0.25">
      <c r="A4931">
        <v>6445</v>
      </c>
      <c r="B4931" t="s">
        <v>11481</v>
      </c>
      <c r="C4931" t="s">
        <v>11482</v>
      </c>
      <c r="D4931" t="s">
        <v>412</v>
      </c>
      <c r="G4931" s="2">
        <v>43101</v>
      </c>
      <c r="H4931" s="2">
        <v>44167</v>
      </c>
      <c r="I4931" t="s">
        <v>226</v>
      </c>
      <c r="J4931" t="s">
        <v>211</v>
      </c>
      <c r="K4931" t="s">
        <v>11180</v>
      </c>
      <c r="L4931" t="s">
        <v>213</v>
      </c>
      <c r="O4931">
        <v>6</v>
      </c>
      <c r="Q4931" s="2"/>
      <c r="S4931">
        <v>0</v>
      </c>
      <c r="T4931" t="s">
        <v>213</v>
      </c>
      <c r="W4931" t="s">
        <v>214</v>
      </c>
      <c r="X4931">
        <v>0</v>
      </c>
    </row>
    <row r="4932" spans="1:24" x14ac:dyDescent="0.25">
      <c r="A4932">
        <v>6446</v>
      </c>
      <c r="B4932" t="s">
        <v>11483</v>
      </c>
      <c r="C4932" t="s">
        <v>11484</v>
      </c>
      <c r="D4932" t="s">
        <v>412</v>
      </c>
      <c r="G4932" s="2">
        <v>43101</v>
      </c>
      <c r="H4932" s="2"/>
      <c r="I4932" t="s">
        <v>226</v>
      </c>
      <c r="J4932" t="s">
        <v>211</v>
      </c>
      <c r="K4932" t="s">
        <v>11103</v>
      </c>
      <c r="L4932" t="s">
        <v>213</v>
      </c>
      <c r="O4932">
        <v>7254</v>
      </c>
      <c r="Q4932" s="2"/>
      <c r="S4932">
        <v>0</v>
      </c>
      <c r="T4932" t="s">
        <v>213</v>
      </c>
      <c r="W4932" t="s">
        <v>214</v>
      </c>
      <c r="X4932">
        <v>0</v>
      </c>
    </row>
    <row r="4933" spans="1:24" x14ac:dyDescent="0.25">
      <c r="A4933">
        <v>6447</v>
      </c>
      <c r="B4933" t="s">
        <v>11485</v>
      </c>
      <c r="C4933" t="s">
        <v>11486</v>
      </c>
      <c r="D4933" t="s">
        <v>412</v>
      </c>
      <c r="G4933" s="2">
        <v>43101</v>
      </c>
      <c r="H4933" s="2"/>
      <c r="I4933" t="s">
        <v>226</v>
      </c>
      <c r="J4933" t="s">
        <v>211</v>
      </c>
      <c r="K4933" t="s">
        <v>11193</v>
      </c>
      <c r="L4933" t="s">
        <v>213</v>
      </c>
      <c r="O4933">
        <v>7258</v>
      </c>
      <c r="Q4933" s="2"/>
      <c r="S4933">
        <v>0</v>
      </c>
      <c r="T4933" t="s">
        <v>213</v>
      </c>
      <c r="W4933" t="s">
        <v>214</v>
      </c>
      <c r="X4933">
        <v>0</v>
      </c>
    </row>
    <row r="4934" spans="1:24" x14ac:dyDescent="0.25">
      <c r="A4934">
        <v>6448</v>
      </c>
      <c r="B4934" t="s">
        <v>11487</v>
      </c>
      <c r="C4934" t="s">
        <v>11488</v>
      </c>
      <c r="D4934" t="s">
        <v>412</v>
      </c>
      <c r="G4934" s="2">
        <v>43101</v>
      </c>
      <c r="H4934" s="2">
        <v>43251</v>
      </c>
      <c r="I4934" t="s">
        <v>226</v>
      </c>
      <c r="J4934" t="s">
        <v>211</v>
      </c>
      <c r="K4934" t="s">
        <v>11116</v>
      </c>
      <c r="L4934" t="s">
        <v>213</v>
      </c>
      <c r="O4934">
        <v>1465</v>
      </c>
      <c r="Q4934" s="2"/>
      <c r="S4934">
        <v>0</v>
      </c>
      <c r="T4934" t="s">
        <v>213</v>
      </c>
      <c r="W4934" t="s">
        <v>214</v>
      </c>
      <c r="X4934">
        <v>0</v>
      </c>
    </row>
    <row r="4935" spans="1:24" x14ac:dyDescent="0.25">
      <c r="A4935">
        <v>6449</v>
      </c>
      <c r="B4935" t="s">
        <v>11489</v>
      </c>
      <c r="C4935" t="s">
        <v>11490</v>
      </c>
      <c r="D4935" t="s">
        <v>412</v>
      </c>
      <c r="G4935" s="2">
        <v>43101</v>
      </c>
      <c r="H4935" s="2">
        <v>43220</v>
      </c>
      <c r="I4935" t="s">
        <v>226</v>
      </c>
      <c r="J4935" t="s">
        <v>211</v>
      </c>
      <c r="K4935" t="s">
        <v>11021</v>
      </c>
      <c r="L4935" t="s">
        <v>213</v>
      </c>
      <c r="O4935">
        <v>1464</v>
      </c>
      <c r="Q4935" s="2"/>
      <c r="S4935">
        <v>0</v>
      </c>
      <c r="T4935" t="s">
        <v>213</v>
      </c>
      <c r="W4935" t="s">
        <v>214</v>
      </c>
      <c r="X4935">
        <v>0</v>
      </c>
    </row>
    <row r="4936" spans="1:24" x14ac:dyDescent="0.25">
      <c r="A4936">
        <v>6455</v>
      </c>
      <c r="B4936" t="s">
        <v>11491</v>
      </c>
      <c r="C4936" t="s">
        <v>11492</v>
      </c>
      <c r="D4936" t="s">
        <v>241</v>
      </c>
      <c r="G4936" s="2">
        <v>43101</v>
      </c>
      <c r="H4936" s="2">
        <v>44985</v>
      </c>
      <c r="I4936" t="s">
        <v>226</v>
      </c>
      <c r="J4936" t="s">
        <v>211</v>
      </c>
      <c r="K4936" t="s">
        <v>11493</v>
      </c>
      <c r="L4936" t="s">
        <v>213</v>
      </c>
      <c r="O4936">
        <v>0</v>
      </c>
      <c r="P4936" t="s">
        <v>5494</v>
      </c>
      <c r="Q4936" s="2"/>
      <c r="S4936">
        <v>0</v>
      </c>
      <c r="T4936" t="s">
        <v>213</v>
      </c>
      <c r="W4936" t="s">
        <v>455</v>
      </c>
      <c r="X4936">
        <v>0</v>
      </c>
    </row>
    <row r="4937" spans="1:24" x14ac:dyDescent="0.25">
      <c r="A4937">
        <v>6456</v>
      </c>
      <c r="B4937" t="s">
        <v>11494</v>
      </c>
      <c r="C4937" t="s">
        <v>11495</v>
      </c>
      <c r="D4937" t="s">
        <v>245</v>
      </c>
      <c r="G4937" s="2">
        <v>43101</v>
      </c>
      <c r="H4937" s="2">
        <v>44985</v>
      </c>
      <c r="I4937" t="s">
        <v>226</v>
      </c>
      <c r="J4937" t="s">
        <v>211</v>
      </c>
      <c r="K4937" t="s">
        <v>11493</v>
      </c>
      <c r="L4937" t="s">
        <v>213</v>
      </c>
      <c r="O4937">
        <v>5621</v>
      </c>
      <c r="Q4937" s="2"/>
      <c r="S4937">
        <v>0</v>
      </c>
      <c r="T4937" t="s">
        <v>213</v>
      </c>
      <c r="W4937" t="s">
        <v>455</v>
      </c>
      <c r="X4937">
        <v>0</v>
      </c>
    </row>
    <row r="4938" spans="1:24" x14ac:dyDescent="0.25">
      <c r="A4938">
        <v>6457</v>
      </c>
      <c r="B4938" t="s">
        <v>11496</v>
      </c>
      <c r="C4938" t="s">
        <v>11497</v>
      </c>
      <c r="D4938" t="s">
        <v>256</v>
      </c>
      <c r="G4938" s="2">
        <v>43101</v>
      </c>
      <c r="H4938" s="2">
        <v>44985</v>
      </c>
      <c r="I4938" t="s">
        <v>226</v>
      </c>
      <c r="J4938" t="s">
        <v>211</v>
      </c>
      <c r="K4938" t="s">
        <v>11493</v>
      </c>
      <c r="L4938" t="s">
        <v>213</v>
      </c>
      <c r="O4938">
        <v>0</v>
      </c>
      <c r="Q4938" s="2"/>
      <c r="S4938">
        <v>0</v>
      </c>
      <c r="T4938" t="s">
        <v>213</v>
      </c>
      <c r="W4938" t="s">
        <v>455</v>
      </c>
      <c r="X4938">
        <v>0</v>
      </c>
    </row>
    <row r="4939" spans="1:24" x14ac:dyDescent="0.25">
      <c r="A4939">
        <v>6458</v>
      </c>
      <c r="B4939" t="s">
        <v>11498</v>
      </c>
      <c r="C4939" t="s">
        <v>11499</v>
      </c>
      <c r="D4939" t="s">
        <v>251</v>
      </c>
      <c r="G4939" s="2">
        <v>43101</v>
      </c>
      <c r="H4939" s="2">
        <v>44985</v>
      </c>
      <c r="I4939" t="s">
        <v>226</v>
      </c>
      <c r="J4939" t="s">
        <v>211</v>
      </c>
      <c r="K4939" t="s">
        <v>11493</v>
      </c>
      <c r="L4939" t="s">
        <v>213</v>
      </c>
      <c r="O4939">
        <v>0</v>
      </c>
      <c r="Q4939" s="2"/>
      <c r="S4939">
        <v>0</v>
      </c>
      <c r="T4939" t="s">
        <v>213</v>
      </c>
      <c r="W4939" t="s">
        <v>455</v>
      </c>
      <c r="X4939">
        <v>0</v>
      </c>
    </row>
    <row r="4940" spans="1:24" x14ac:dyDescent="0.25">
      <c r="A4940">
        <v>6467</v>
      </c>
      <c r="B4940" t="s">
        <v>11500</v>
      </c>
      <c r="C4940" t="s">
        <v>11501</v>
      </c>
      <c r="D4940" t="s">
        <v>6406</v>
      </c>
      <c r="F4940" t="s">
        <v>11502</v>
      </c>
      <c r="G4940" s="2">
        <v>30682</v>
      </c>
      <c r="H4940" s="2"/>
      <c r="J4940" t="s">
        <v>211</v>
      </c>
      <c r="K4940" t="s">
        <v>7069</v>
      </c>
      <c r="L4940" t="s">
        <v>900</v>
      </c>
      <c r="O4940">
        <v>1974</v>
      </c>
      <c r="Q4940" s="2"/>
      <c r="S4940">
        <v>3888</v>
      </c>
      <c r="T4940" t="s">
        <v>213</v>
      </c>
      <c r="W4940" t="s">
        <v>455</v>
      </c>
      <c r="X4940">
        <v>0</v>
      </c>
    </row>
    <row r="4941" spans="1:24" x14ac:dyDescent="0.25">
      <c r="A4941">
        <v>6468</v>
      </c>
      <c r="B4941" t="s">
        <v>11503</v>
      </c>
      <c r="C4941" t="s">
        <v>11504</v>
      </c>
      <c r="D4941" t="s">
        <v>6125</v>
      </c>
      <c r="G4941" s="2">
        <v>30682</v>
      </c>
      <c r="H4941" s="2"/>
      <c r="I4941" t="s">
        <v>226</v>
      </c>
      <c r="J4941" t="s">
        <v>211</v>
      </c>
      <c r="K4941" t="s">
        <v>624</v>
      </c>
      <c r="L4941" t="s">
        <v>900</v>
      </c>
      <c r="O4941">
        <v>6467</v>
      </c>
      <c r="Q4941" s="2"/>
      <c r="S4941">
        <v>0</v>
      </c>
      <c r="T4941" t="s">
        <v>213</v>
      </c>
      <c r="W4941" t="s">
        <v>214</v>
      </c>
      <c r="X4941">
        <v>0</v>
      </c>
    </row>
    <row r="4942" spans="1:24" x14ac:dyDescent="0.25">
      <c r="A4942">
        <v>6469</v>
      </c>
      <c r="B4942" t="s">
        <v>11505</v>
      </c>
      <c r="C4942" t="s">
        <v>11506</v>
      </c>
      <c r="D4942" t="s">
        <v>6129</v>
      </c>
      <c r="G4942" s="2">
        <v>30682</v>
      </c>
      <c r="H4942" s="2"/>
      <c r="I4942" t="s">
        <v>226</v>
      </c>
      <c r="J4942" t="s">
        <v>211</v>
      </c>
      <c r="K4942" t="s">
        <v>624</v>
      </c>
      <c r="L4942" t="s">
        <v>900</v>
      </c>
      <c r="O4942">
        <v>4463</v>
      </c>
      <c r="Q4942" s="2"/>
      <c r="S4942">
        <v>0</v>
      </c>
      <c r="T4942" t="s">
        <v>213</v>
      </c>
      <c r="W4942" t="s">
        <v>214</v>
      </c>
      <c r="X4942">
        <v>0</v>
      </c>
    </row>
    <row r="4943" spans="1:24" x14ac:dyDescent="0.25">
      <c r="A4943">
        <v>6470</v>
      </c>
      <c r="B4943" t="s">
        <v>11507</v>
      </c>
      <c r="C4943" t="s">
        <v>11508</v>
      </c>
      <c r="D4943" t="s">
        <v>11509</v>
      </c>
      <c r="G4943" s="2">
        <v>38749</v>
      </c>
      <c r="H4943" s="2"/>
      <c r="I4943" t="s">
        <v>226</v>
      </c>
      <c r="J4943" t="s">
        <v>211</v>
      </c>
      <c r="K4943" t="s">
        <v>289</v>
      </c>
      <c r="L4943" t="s">
        <v>213</v>
      </c>
      <c r="O4943">
        <v>0</v>
      </c>
      <c r="Q4943" s="2"/>
      <c r="S4943">
        <v>0</v>
      </c>
      <c r="T4943" t="s">
        <v>213</v>
      </c>
      <c r="W4943" t="s">
        <v>214</v>
      </c>
      <c r="X4943">
        <v>0</v>
      </c>
    </row>
    <row r="4944" spans="1:24" x14ac:dyDescent="0.25">
      <c r="A4944">
        <v>6471</v>
      </c>
      <c r="B4944" t="s">
        <v>11510</v>
      </c>
      <c r="C4944" t="s">
        <v>11508</v>
      </c>
      <c r="D4944" t="s">
        <v>11511</v>
      </c>
      <c r="G4944" s="2">
        <v>38749</v>
      </c>
      <c r="H4944" s="2"/>
      <c r="I4944" t="s">
        <v>226</v>
      </c>
      <c r="J4944" t="s">
        <v>211</v>
      </c>
      <c r="K4944" t="s">
        <v>289</v>
      </c>
      <c r="L4944" t="s">
        <v>213</v>
      </c>
      <c r="O4944">
        <v>0</v>
      </c>
      <c r="Q4944" s="2"/>
      <c r="S4944">
        <v>0</v>
      </c>
      <c r="T4944" t="s">
        <v>213</v>
      </c>
      <c r="W4944" t="s">
        <v>214</v>
      </c>
      <c r="X4944">
        <v>0</v>
      </c>
    </row>
    <row r="4945" spans="1:24" x14ac:dyDescent="0.25">
      <c r="A4945">
        <v>6472</v>
      </c>
      <c r="B4945" t="s">
        <v>11512</v>
      </c>
      <c r="C4945" t="s">
        <v>11513</v>
      </c>
      <c r="D4945" t="s">
        <v>11509</v>
      </c>
      <c r="G4945" s="2">
        <v>30682</v>
      </c>
      <c r="H4945" s="2"/>
      <c r="I4945" t="s">
        <v>226</v>
      </c>
      <c r="J4945" t="s">
        <v>211</v>
      </c>
      <c r="K4945" t="s">
        <v>624</v>
      </c>
      <c r="L4945" t="s">
        <v>900</v>
      </c>
      <c r="O4945">
        <v>6467</v>
      </c>
      <c r="Q4945" s="2"/>
      <c r="S4945">
        <v>0</v>
      </c>
      <c r="T4945" t="s">
        <v>213</v>
      </c>
      <c r="W4945" t="s">
        <v>455</v>
      </c>
      <c r="X4945">
        <v>0</v>
      </c>
    </row>
    <row r="4946" spans="1:24" x14ac:dyDescent="0.25">
      <c r="A4946">
        <v>6473</v>
      </c>
      <c r="B4946" t="s">
        <v>11514</v>
      </c>
      <c r="C4946" t="s">
        <v>11515</v>
      </c>
      <c r="D4946" t="s">
        <v>11511</v>
      </c>
      <c r="G4946" s="2">
        <v>30682</v>
      </c>
      <c r="H4946" s="2"/>
      <c r="I4946" t="s">
        <v>226</v>
      </c>
      <c r="J4946" t="s">
        <v>211</v>
      </c>
      <c r="K4946" t="s">
        <v>624</v>
      </c>
      <c r="L4946" t="s">
        <v>213</v>
      </c>
      <c r="O4946">
        <v>4463</v>
      </c>
      <c r="Q4946" s="2"/>
      <c r="S4946">
        <v>0</v>
      </c>
      <c r="T4946" t="s">
        <v>213</v>
      </c>
      <c r="W4946" t="s">
        <v>455</v>
      </c>
      <c r="X4946">
        <v>0</v>
      </c>
    </row>
    <row r="4947" spans="1:24" x14ac:dyDescent="0.25">
      <c r="A4947">
        <v>6525</v>
      </c>
      <c r="B4947" t="s">
        <v>11516</v>
      </c>
      <c r="C4947" t="s">
        <v>11517</v>
      </c>
      <c r="D4947" t="s">
        <v>343</v>
      </c>
      <c r="E4947" t="s">
        <v>11518</v>
      </c>
      <c r="G4947" s="2">
        <v>29221</v>
      </c>
      <c r="H4947" s="2"/>
      <c r="J4947" t="s">
        <v>2278</v>
      </c>
      <c r="K4947" t="s">
        <v>6335</v>
      </c>
      <c r="L4947" t="s">
        <v>213</v>
      </c>
      <c r="M4947" t="s">
        <v>6336</v>
      </c>
      <c r="O4947">
        <v>0</v>
      </c>
      <c r="Q4947" s="2"/>
      <c r="S4947">
        <v>0</v>
      </c>
      <c r="T4947" t="s">
        <v>900</v>
      </c>
      <c r="W4947" t="s">
        <v>214</v>
      </c>
      <c r="X4947">
        <v>0</v>
      </c>
    </row>
    <row r="4948" spans="1:24" x14ac:dyDescent="0.25">
      <c r="A4948">
        <v>6526</v>
      </c>
      <c r="B4948" t="s">
        <v>11519</v>
      </c>
      <c r="C4948" t="s">
        <v>11520</v>
      </c>
      <c r="D4948" t="s">
        <v>6733</v>
      </c>
      <c r="E4948" t="s">
        <v>6734</v>
      </c>
      <c r="G4948" s="2">
        <v>29221</v>
      </c>
      <c r="H4948" s="2"/>
      <c r="J4948" t="s">
        <v>211</v>
      </c>
      <c r="K4948" t="s">
        <v>6335</v>
      </c>
      <c r="L4948" t="s">
        <v>213</v>
      </c>
      <c r="O4948">
        <v>6525</v>
      </c>
      <c r="Q4948" s="2"/>
      <c r="S4948">
        <v>0</v>
      </c>
      <c r="T4948" t="s">
        <v>213</v>
      </c>
      <c r="W4948" t="s">
        <v>455</v>
      </c>
      <c r="X4948">
        <v>0</v>
      </c>
    </row>
    <row r="4949" spans="1:24" x14ac:dyDescent="0.25">
      <c r="A4949">
        <v>6527</v>
      </c>
      <c r="B4949" t="s">
        <v>11521</v>
      </c>
      <c r="C4949" t="s">
        <v>11522</v>
      </c>
      <c r="D4949" t="s">
        <v>245</v>
      </c>
      <c r="G4949" s="2">
        <v>43101</v>
      </c>
      <c r="H4949" s="2">
        <v>44408</v>
      </c>
      <c r="I4949" t="s">
        <v>226</v>
      </c>
      <c r="J4949" t="s">
        <v>211</v>
      </c>
      <c r="K4949" t="s">
        <v>11523</v>
      </c>
      <c r="L4949" t="s">
        <v>213</v>
      </c>
      <c r="O4949">
        <v>1452</v>
      </c>
      <c r="Q4949" s="2"/>
      <c r="S4949">
        <v>0</v>
      </c>
      <c r="T4949" t="s">
        <v>213</v>
      </c>
      <c r="W4949" t="s">
        <v>214</v>
      </c>
      <c r="X4949">
        <v>0</v>
      </c>
    </row>
    <row r="4950" spans="1:24" x14ac:dyDescent="0.25">
      <c r="A4950">
        <v>6530</v>
      </c>
      <c r="B4950" t="s">
        <v>11524</v>
      </c>
      <c r="C4950" t="s">
        <v>11525</v>
      </c>
      <c r="D4950" t="s">
        <v>343</v>
      </c>
      <c r="E4950" t="s">
        <v>11526</v>
      </c>
      <c r="G4950" s="2">
        <v>29221</v>
      </c>
      <c r="H4950" s="2"/>
      <c r="J4950" t="s">
        <v>2278</v>
      </c>
      <c r="K4950" t="s">
        <v>6335</v>
      </c>
      <c r="L4950" t="s">
        <v>213</v>
      </c>
      <c r="M4950" t="s">
        <v>8067</v>
      </c>
      <c r="O4950">
        <v>0</v>
      </c>
      <c r="Q4950" s="2"/>
      <c r="S4950">
        <v>0</v>
      </c>
      <c r="T4950" t="s">
        <v>900</v>
      </c>
      <c r="W4950" t="s">
        <v>214</v>
      </c>
      <c r="X4950">
        <v>0</v>
      </c>
    </row>
    <row r="4951" spans="1:24" x14ac:dyDescent="0.25">
      <c r="A4951">
        <v>6531</v>
      </c>
      <c r="B4951" t="s">
        <v>11527</v>
      </c>
      <c r="C4951" t="s">
        <v>11528</v>
      </c>
      <c r="D4951" t="s">
        <v>343</v>
      </c>
      <c r="E4951" t="s">
        <v>11529</v>
      </c>
      <c r="G4951" s="2">
        <v>36164</v>
      </c>
      <c r="H4951" s="2"/>
      <c r="J4951" t="s">
        <v>2278</v>
      </c>
      <c r="K4951" t="s">
        <v>6335</v>
      </c>
      <c r="L4951" t="s">
        <v>213</v>
      </c>
      <c r="M4951" t="s">
        <v>8261</v>
      </c>
      <c r="O4951">
        <v>0</v>
      </c>
      <c r="Q4951" s="2"/>
      <c r="S4951">
        <v>0</v>
      </c>
      <c r="T4951" t="s">
        <v>900</v>
      </c>
      <c r="W4951" t="s">
        <v>214</v>
      </c>
      <c r="X4951">
        <v>0</v>
      </c>
    </row>
    <row r="4952" spans="1:24" x14ac:dyDescent="0.25">
      <c r="A4952">
        <v>6321</v>
      </c>
      <c r="B4952" t="s">
        <v>11530</v>
      </c>
      <c r="C4952" t="s">
        <v>11531</v>
      </c>
      <c r="D4952" t="s">
        <v>245</v>
      </c>
      <c r="G4952" s="2">
        <v>43011</v>
      </c>
      <c r="H4952" s="2">
        <v>43039</v>
      </c>
      <c r="I4952" t="s">
        <v>226</v>
      </c>
      <c r="J4952" t="s">
        <v>211</v>
      </c>
      <c r="K4952" t="s">
        <v>11532</v>
      </c>
      <c r="L4952" t="s">
        <v>213</v>
      </c>
      <c r="O4952">
        <v>1868</v>
      </c>
      <c r="Q4952" s="2"/>
      <c r="S4952">
        <v>0</v>
      </c>
      <c r="T4952" t="s">
        <v>213</v>
      </c>
      <c r="W4952" t="s">
        <v>214</v>
      </c>
      <c r="X4952">
        <v>0</v>
      </c>
    </row>
    <row r="4953" spans="1:24" x14ac:dyDescent="0.25">
      <c r="A4953">
        <v>6323</v>
      </c>
      <c r="B4953" t="s">
        <v>11533</v>
      </c>
      <c r="C4953" t="s">
        <v>11534</v>
      </c>
      <c r="D4953" t="s">
        <v>7802</v>
      </c>
      <c r="G4953" s="2">
        <v>42370</v>
      </c>
      <c r="H4953" s="2"/>
      <c r="I4953" t="s">
        <v>226</v>
      </c>
      <c r="J4953" t="s">
        <v>211</v>
      </c>
      <c r="K4953" t="s">
        <v>4123</v>
      </c>
      <c r="L4953" t="s">
        <v>213</v>
      </c>
      <c r="O4953">
        <v>5045</v>
      </c>
      <c r="Q4953" s="2"/>
      <c r="S4953">
        <v>0</v>
      </c>
      <c r="T4953" t="s">
        <v>213</v>
      </c>
      <c r="W4953" t="s">
        <v>455</v>
      </c>
      <c r="X4953">
        <v>0</v>
      </c>
    </row>
    <row r="4954" spans="1:24" x14ac:dyDescent="0.25">
      <c r="A4954">
        <v>6460</v>
      </c>
      <c r="B4954" t="s">
        <v>11535</v>
      </c>
      <c r="C4954" t="s">
        <v>11536</v>
      </c>
      <c r="D4954" t="s">
        <v>245</v>
      </c>
      <c r="G4954" s="2">
        <v>43101</v>
      </c>
      <c r="H4954" s="2">
        <v>43131</v>
      </c>
      <c r="I4954" t="s">
        <v>226</v>
      </c>
      <c r="J4954" t="s">
        <v>211</v>
      </c>
      <c r="K4954" t="s">
        <v>11537</v>
      </c>
      <c r="L4954" t="s">
        <v>213</v>
      </c>
      <c r="O4954">
        <v>5621</v>
      </c>
      <c r="Q4954" s="2"/>
      <c r="S4954">
        <v>0</v>
      </c>
      <c r="T4954" t="s">
        <v>213</v>
      </c>
      <c r="W4954" t="s">
        <v>455</v>
      </c>
      <c r="X4954">
        <v>0</v>
      </c>
    </row>
    <row r="4955" spans="1:24" x14ac:dyDescent="0.25">
      <c r="A4955">
        <v>6461</v>
      </c>
      <c r="B4955" t="s">
        <v>11538</v>
      </c>
      <c r="C4955" t="s">
        <v>11539</v>
      </c>
      <c r="D4955" t="s">
        <v>256</v>
      </c>
      <c r="G4955" s="2">
        <v>43101</v>
      </c>
      <c r="H4955" s="2">
        <v>43131</v>
      </c>
      <c r="I4955" t="s">
        <v>226</v>
      </c>
      <c r="J4955" t="s">
        <v>211</v>
      </c>
      <c r="K4955" t="s">
        <v>11537</v>
      </c>
      <c r="L4955" t="s">
        <v>213</v>
      </c>
      <c r="O4955">
        <v>0</v>
      </c>
      <c r="Q4955" s="2"/>
      <c r="S4955">
        <v>0</v>
      </c>
      <c r="T4955" t="s">
        <v>213</v>
      </c>
      <c r="W4955" t="s">
        <v>455</v>
      </c>
      <c r="X4955">
        <v>0</v>
      </c>
    </row>
    <row r="4956" spans="1:24" x14ac:dyDescent="0.25">
      <c r="A4956">
        <v>6462</v>
      </c>
      <c r="B4956" t="s">
        <v>11540</v>
      </c>
      <c r="C4956" t="s">
        <v>11541</v>
      </c>
      <c r="D4956" t="s">
        <v>251</v>
      </c>
      <c r="G4956" s="2">
        <v>43101</v>
      </c>
      <c r="H4956" s="2">
        <v>43131</v>
      </c>
      <c r="I4956" t="s">
        <v>226</v>
      </c>
      <c r="J4956" t="s">
        <v>211</v>
      </c>
      <c r="K4956" t="s">
        <v>11537</v>
      </c>
      <c r="L4956" t="s">
        <v>213</v>
      </c>
      <c r="O4956">
        <v>0</v>
      </c>
      <c r="Q4956" s="2"/>
      <c r="S4956">
        <v>0</v>
      </c>
      <c r="T4956" t="s">
        <v>213</v>
      </c>
      <c r="W4956" t="s">
        <v>455</v>
      </c>
      <c r="X4956">
        <v>0</v>
      </c>
    </row>
    <row r="4957" spans="1:24" x14ac:dyDescent="0.25">
      <c r="A4957">
        <v>6532</v>
      </c>
      <c r="B4957" t="s">
        <v>11542</v>
      </c>
      <c r="C4957" t="s">
        <v>11543</v>
      </c>
      <c r="D4957" t="s">
        <v>6733</v>
      </c>
      <c r="E4957" t="s">
        <v>7997</v>
      </c>
      <c r="G4957" s="2">
        <v>29221</v>
      </c>
      <c r="H4957" s="2"/>
      <c r="J4957" t="s">
        <v>211</v>
      </c>
      <c r="K4957" t="s">
        <v>6335</v>
      </c>
      <c r="L4957" t="s">
        <v>213</v>
      </c>
      <c r="O4957">
        <v>6530</v>
      </c>
      <c r="Q4957" s="2"/>
      <c r="S4957">
        <v>0</v>
      </c>
      <c r="T4957" t="s">
        <v>213</v>
      </c>
      <c r="W4957" t="s">
        <v>6345</v>
      </c>
      <c r="X4957">
        <v>0</v>
      </c>
    </row>
    <row r="4958" spans="1:24" x14ac:dyDescent="0.25">
      <c r="A4958">
        <v>6459</v>
      </c>
      <c r="B4958" t="s">
        <v>11544</v>
      </c>
      <c r="C4958" t="s">
        <v>11545</v>
      </c>
      <c r="D4958" t="s">
        <v>241</v>
      </c>
      <c r="G4958" s="2">
        <v>43101</v>
      </c>
      <c r="H4958" s="2">
        <v>43131</v>
      </c>
      <c r="I4958" t="s">
        <v>226</v>
      </c>
      <c r="J4958" t="s">
        <v>211</v>
      </c>
      <c r="K4958" t="s">
        <v>11537</v>
      </c>
      <c r="L4958" t="s">
        <v>213</v>
      </c>
      <c r="O4958">
        <v>0</v>
      </c>
      <c r="P4958" t="s">
        <v>5494</v>
      </c>
      <c r="Q4958" s="2"/>
      <c r="S4958">
        <v>0</v>
      </c>
      <c r="T4958" t="s">
        <v>213</v>
      </c>
      <c r="W4958" t="s">
        <v>455</v>
      </c>
      <c r="X4958">
        <v>0</v>
      </c>
    </row>
    <row r="4959" spans="1:24" x14ac:dyDescent="0.25">
      <c r="A4959">
        <v>6533</v>
      </c>
      <c r="B4959" t="s">
        <v>11546</v>
      </c>
      <c r="C4959" t="s">
        <v>11547</v>
      </c>
      <c r="D4959" t="s">
        <v>6733</v>
      </c>
      <c r="E4959" t="s">
        <v>8264</v>
      </c>
      <c r="G4959" s="2">
        <v>36164</v>
      </c>
      <c r="H4959" s="2"/>
      <c r="J4959" t="s">
        <v>2278</v>
      </c>
      <c r="K4959" t="s">
        <v>6335</v>
      </c>
      <c r="L4959" t="s">
        <v>213</v>
      </c>
      <c r="O4959">
        <v>6531</v>
      </c>
      <c r="Q4959" s="2"/>
      <c r="S4959">
        <v>0</v>
      </c>
      <c r="T4959" t="s">
        <v>213</v>
      </c>
      <c r="W4959" t="s">
        <v>59</v>
      </c>
      <c r="X4959">
        <v>0</v>
      </c>
    </row>
    <row r="4960" spans="1:24" x14ac:dyDescent="0.25">
      <c r="A4960">
        <v>6534</v>
      </c>
      <c r="B4960" t="s">
        <v>11548</v>
      </c>
      <c r="C4960" t="s">
        <v>11549</v>
      </c>
      <c r="D4960" t="s">
        <v>245</v>
      </c>
      <c r="F4960" t="s">
        <v>4122</v>
      </c>
      <c r="G4960" s="2">
        <v>35499</v>
      </c>
      <c r="H4960" s="2"/>
      <c r="I4960" t="s">
        <v>226</v>
      </c>
      <c r="J4960" t="s">
        <v>211</v>
      </c>
      <c r="K4960" t="s">
        <v>4123</v>
      </c>
      <c r="L4960" t="s">
        <v>900</v>
      </c>
      <c r="O4960">
        <v>5756</v>
      </c>
      <c r="Q4960" s="2"/>
      <c r="S4960">
        <v>0</v>
      </c>
      <c r="T4960" t="s">
        <v>213</v>
      </c>
      <c r="W4960" t="s">
        <v>214</v>
      </c>
      <c r="X4960">
        <v>0</v>
      </c>
    </row>
    <row r="4961" spans="1:24" x14ac:dyDescent="0.25">
      <c r="A4961">
        <v>6535</v>
      </c>
      <c r="B4961" t="s">
        <v>11550</v>
      </c>
      <c r="C4961" t="s">
        <v>11551</v>
      </c>
      <c r="D4961" t="s">
        <v>6406</v>
      </c>
      <c r="F4961" t="s">
        <v>11552</v>
      </c>
      <c r="G4961" s="2">
        <v>39934</v>
      </c>
      <c r="H4961" s="2"/>
      <c r="J4961" t="s">
        <v>211</v>
      </c>
      <c r="K4961" t="s">
        <v>391</v>
      </c>
      <c r="L4961" t="s">
        <v>213</v>
      </c>
      <c r="O4961">
        <v>2629</v>
      </c>
      <c r="Q4961" s="2"/>
      <c r="S4961">
        <v>3837</v>
      </c>
      <c r="T4961" t="s">
        <v>213</v>
      </c>
      <c r="W4961" t="s">
        <v>6345</v>
      </c>
      <c r="X4961">
        <v>0</v>
      </c>
    </row>
    <row r="4962" spans="1:24" x14ac:dyDescent="0.25">
      <c r="A4962">
        <v>6536</v>
      </c>
      <c r="B4962" t="s">
        <v>11553</v>
      </c>
      <c r="C4962" t="s">
        <v>11554</v>
      </c>
      <c r="D4962" t="s">
        <v>6406</v>
      </c>
      <c r="F4962" t="s">
        <v>11555</v>
      </c>
      <c r="G4962" s="2">
        <v>39934</v>
      </c>
      <c r="H4962" s="2"/>
      <c r="J4962" t="s">
        <v>211</v>
      </c>
      <c r="K4962" t="s">
        <v>391</v>
      </c>
      <c r="L4962" t="s">
        <v>213</v>
      </c>
      <c r="O4962">
        <v>2629</v>
      </c>
      <c r="Q4962" s="2"/>
      <c r="S4962">
        <v>3836</v>
      </c>
      <c r="T4962" t="s">
        <v>213</v>
      </c>
      <c r="W4962" t="s">
        <v>59</v>
      </c>
      <c r="X4962">
        <v>0</v>
      </c>
    </row>
    <row r="4963" spans="1:24" x14ac:dyDescent="0.25">
      <c r="A4963">
        <v>6537</v>
      </c>
      <c r="B4963" t="s">
        <v>11556</v>
      </c>
      <c r="C4963" t="s">
        <v>11557</v>
      </c>
      <c r="D4963" t="s">
        <v>6406</v>
      </c>
      <c r="F4963" t="s">
        <v>11552</v>
      </c>
      <c r="G4963" s="2">
        <v>35490</v>
      </c>
      <c r="H4963" s="2"/>
      <c r="J4963" t="s">
        <v>211</v>
      </c>
      <c r="K4963" t="s">
        <v>391</v>
      </c>
      <c r="L4963" t="s">
        <v>213</v>
      </c>
      <c r="O4963">
        <v>5756</v>
      </c>
      <c r="Q4963" s="2"/>
      <c r="S4963">
        <v>3837</v>
      </c>
      <c r="T4963" t="s">
        <v>213</v>
      </c>
      <c r="W4963" t="s">
        <v>6345</v>
      </c>
      <c r="X4963">
        <v>0</v>
      </c>
    </row>
    <row r="4964" spans="1:24" x14ac:dyDescent="0.25">
      <c r="A4964">
        <v>6538</v>
      </c>
      <c r="B4964" t="s">
        <v>11558</v>
      </c>
      <c r="C4964" t="s">
        <v>11559</v>
      </c>
      <c r="D4964" t="s">
        <v>6406</v>
      </c>
      <c r="F4964" t="s">
        <v>11555</v>
      </c>
      <c r="G4964" s="2">
        <v>35490</v>
      </c>
      <c r="H4964" s="2"/>
      <c r="J4964" t="s">
        <v>211</v>
      </c>
      <c r="K4964" t="s">
        <v>391</v>
      </c>
      <c r="L4964" t="s">
        <v>213</v>
      </c>
      <c r="O4964">
        <v>5756</v>
      </c>
      <c r="Q4964" s="2"/>
      <c r="S4964">
        <v>3836</v>
      </c>
      <c r="T4964" t="s">
        <v>213</v>
      </c>
      <c r="W4964" t="s">
        <v>59</v>
      </c>
      <c r="X4964">
        <v>0</v>
      </c>
    </row>
    <row r="4965" spans="1:24" x14ac:dyDescent="0.25">
      <c r="A4965">
        <v>6539</v>
      </c>
      <c r="B4965" t="s">
        <v>11560</v>
      </c>
      <c r="C4965" t="s">
        <v>11561</v>
      </c>
      <c r="D4965" t="s">
        <v>7109</v>
      </c>
      <c r="F4965" t="s">
        <v>11562</v>
      </c>
      <c r="G4965" s="2">
        <v>41852</v>
      </c>
      <c r="H4965" s="2"/>
      <c r="I4965" t="s">
        <v>226</v>
      </c>
      <c r="J4965" t="s">
        <v>211</v>
      </c>
      <c r="K4965" t="s">
        <v>4123</v>
      </c>
      <c r="L4965" t="s">
        <v>213</v>
      </c>
      <c r="O4965">
        <v>5756</v>
      </c>
      <c r="Q4965" s="2"/>
      <c r="S4965">
        <v>0</v>
      </c>
      <c r="T4965" t="s">
        <v>213</v>
      </c>
      <c r="W4965" t="s">
        <v>455</v>
      </c>
      <c r="X4965">
        <v>0</v>
      </c>
    </row>
    <row r="4966" spans="1:24" x14ac:dyDescent="0.25">
      <c r="A4966">
        <v>6540</v>
      </c>
      <c r="B4966" t="s">
        <v>11563</v>
      </c>
      <c r="C4966" t="s">
        <v>11564</v>
      </c>
      <c r="D4966" t="s">
        <v>7112</v>
      </c>
      <c r="G4966" s="2">
        <v>41852</v>
      </c>
      <c r="H4966" s="2"/>
      <c r="I4966" t="s">
        <v>226</v>
      </c>
      <c r="J4966" t="s">
        <v>211</v>
      </c>
      <c r="K4966" t="s">
        <v>4123</v>
      </c>
      <c r="L4966" t="s">
        <v>213</v>
      </c>
      <c r="O4966">
        <v>6537</v>
      </c>
      <c r="Q4966" s="2"/>
      <c r="S4966">
        <v>0</v>
      </c>
      <c r="T4966" t="s">
        <v>213</v>
      </c>
      <c r="W4966" t="s">
        <v>6345</v>
      </c>
      <c r="X4966">
        <v>0</v>
      </c>
    </row>
    <row r="4967" spans="1:24" x14ac:dyDescent="0.25">
      <c r="A4967">
        <v>6541</v>
      </c>
      <c r="B4967" t="s">
        <v>11565</v>
      </c>
      <c r="C4967" t="s">
        <v>11566</v>
      </c>
      <c r="D4967" t="s">
        <v>7115</v>
      </c>
      <c r="G4967" s="2">
        <v>41852</v>
      </c>
      <c r="H4967" s="2"/>
      <c r="I4967" t="s">
        <v>226</v>
      </c>
      <c r="J4967" t="s">
        <v>211</v>
      </c>
      <c r="K4967" t="s">
        <v>4123</v>
      </c>
      <c r="L4967" t="s">
        <v>213</v>
      </c>
      <c r="O4967">
        <v>6538</v>
      </c>
      <c r="Q4967" s="2"/>
      <c r="S4967">
        <v>0</v>
      </c>
      <c r="T4967" t="s">
        <v>213</v>
      </c>
      <c r="W4967" t="s">
        <v>59</v>
      </c>
      <c r="X4967">
        <v>0</v>
      </c>
    </row>
    <row r="4968" spans="1:24" x14ac:dyDescent="0.25">
      <c r="A4968">
        <v>6542</v>
      </c>
      <c r="B4968" t="s">
        <v>11567</v>
      </c>
      <c r="C4968" t="s">
        <v>11568</v>
      </c>
      <c r="D4968" t="s">
        <v>6125</v>
      </c>
      <c r="F4968" t="s">
        <v>11569</v>
      </c>
      <c r="G4968" s="2">
        <v>41791</v>
      </c>
      <c r="H4968" s="2">
        <v>46173</v>
      </c>
      <c r="I4968" t="s">
        <v>226</v>
      </c>
      <c r="J4968" t="s">
        <v>211</v>
      </c>
      <c r="K4968" t="s">
        <v>3974</v>
      </c>
      <c r="L4968" t="s">
        <v>213</v>
      </c>
      <c r="O4968">
        <v>2629</v>
      </c>
      <c r="Q4968" s="2"/>
      <c r="S4968">
        <v>0</v>
      </c>
      <c r="T4968" t="s">
        <v>213</v>
      </c>
      <c r="W4968" t="s">
        <v>455</v>
      </c>
      <c r="X4968">
        <v>0</v>
      </c>
    </row>
    <row r="4969" spans="1:24" x14ac:dyDescent="0.25">
      <c r="A4969">
        <v>6543</v>
      </c>
      <c r="B4969" t="s">
        <v>11570</v>
      </c>
      <c r="C4969" t="s">
        <v>11571</v>
      </c>
      <c r="D4969" t="s">
        <v>6125</v>
      </c>
      <c r="F4969" t="s">
        <v>11572</v>
      </c>
      <c r="G4969" s="2">
        <v>41852</v>
      </c>
      <c r="H4969" s="2"/>
      <c r="I4969" t="s">
        <v>226</v>
      </c>
      <c r="J4969" t="s">
        <v>211</v>
      </c>
      <c r="K4969" t="s">
        <v>7102</v>
      </c>
      <c r="L4969" t="s">
        <v>213</v>
      </c>
      <c r="O4969">
        <v>2629</v>
      </c>
      <c r="Q4969" s="2"/>
      <c r="S4969">
        <v>0</v>
      </c>
      <c r="T4969" t="s">
        <v>213</v>
      </c>
      <c r="W4969" t="s">
        <v>455</v>
      </c>
      <c r="X4969">
        <v>0</v>
      </c>
    </row>
    <row r="4970" spans="1:24" x14ac:dyDescent="0.25">
      <c r="A4970">
        <v>6544</v>
      </c>
      <c r="B4970" t="s">
        <v>11573</v>
      </c>
      <c r="C4970" t="s">
        <v>11574</v>
      </c>
      <c r="D4970" t="s">
        <v>6129</v>
      </c>
      <c r="G4970" s="2">
        <v>43009</v>
      </c>
      <c r="H4970" s="2"/>
      <c r="I4970" t="s">
        <v>226</v>
      </c>
      <c r="J4970" t="s">
        <v>211</v>
      </c>
      <c r="K4970" t="s">
        <v>7102</v>
      </c>
      <c r="L4970" t="s">
        <v>213</v>
      </c>
      <c r="O4970">
        <v>2629</v>
      </c>
      <c r="Q4970" s="2"/>
      <c r="S4970">
        <v>0</v>
      </c>
      <c r="T4970" t="s">
        <v>213</v>
      </c>
      <c r="W4970" t="s">
        <v>455</v>
      </c>
      <c r="X4970">
        <v>0</v>
      </c>
    </row>
    <row r="4971" spans="1:24" x14ac:dyDescent="0.25">
      <c r="A4971">
        <v>6545</v>
      </c>
      <c r="B4971" t="s">
        <v>11575</v>
      </c>
      <c r="C4971" t="s">
        <v>11576</v>
      </c>
      <c r="D4971" t="s">
        <v>6132</v>
      </c>
      <c r="G4971" s="2">
        <v>41852</v>
      </c>
      <c r="H4971" s="2"/>
      <c r="I4971" t="s">
        <v>226</v>
      </c>
      <c r="J4971" t="s">
        <v>211</v>
      </c>
      <c r="K4971" t="s">
        <v>7102</v>
      </c>
      <c r="L4971" t="s">
        <v>213</v>
      </c>
      <c r="O4971">
        <v>6535</v>
      </c>
      <c r="Q4971" s="2"/>
      <c r="S4971">
        <v>0</v>
      </c>
      <c r="T4971" t="s">
        <v>213</v>
      </c>
      <c r="W4971" t="s">
        <v>6345</v>
      </c>
      <c r="X4971">
        <v>0</v>
      </c>
    </row>
    <row r="4972" spans="1:24" x14ac:dyDescent="0.25">
      <c r="A4972">
        <v>6546</v>
      </c>
      <c r="B4972" t="s">
        <v>11577</v>
      </c>
      <c r="C4972" t="s">
        <v>11578</v>
      </c>
      <c r="D4972" t="s">
        <v>7109</v>
      </c>
      <c r="G4972" s="2">
        <v>41852</v>
      </c>
      <c r="H4972" s="2"/>
      <c r="I4972" t="s">
        <v>226</v>
      </c>
      <c r="J4972" t="s">
        <v>211</v>
      </c>
      <c r="K4972" t="s">
        <v>7102</v>
      </c>
      <c r="L4972" t="s">
        <v>213</v>
      </c>
      <c r="O4972">
        <v>6536</v>
      </c>
      <c r="Q4972" s="2"/>
      <c r="S4972">
        <v>0</v>
      </c>
      <c r="T4972" t="s">
        <v>213</v>
      </c>
      <c r="W4972" t="s">
        <v>59</v>
      </c>
      <c r="X4972">
        <v>0</v>
      </c>
    </row>
    <row r="4973" spans="1:24" x14ac:dyDescent="0.25">
      <c r="A4973">
        <v>6551</v>
      </c>
      <c r="B4973" t="s">
        <v>11579</v>
      </c>
      <c r="C4973" t="s">
        <v>11580</v>
      </c>
      <c r="D4973" t="s">
        <v>11581</v>
      </c>
      <c r="G4973" s="2">
        <v>42005</v>
      </c>
      <c r="H4973" s="2"/>
      <c r="J4973" t="s">
        <v>2278</v>
      </c>
      <c r="K4973" t="s">
        <v>289</v>
      </c>
      <c r="L4973" t="s">
        <v>213</v>
      </c>
      <c r="O4973">
        <v>-1</v>
      </c>
      <c r="Q4973" s="2"/>
      <c r="S4973">
        <v>0</v>
      </c>
      <c r="T4973" t="s">
        <v>900</v>
      </c>
      <c r="W4973" t="s">
        <v>214</v>
      </c>
      <c r="X4973">
        <v>0</v>
      </c>
    </row>
    <row r="4974" spans="1:24" x14ac:dyDescent="0.25">
      <c r="A4974">
        <v>6552</v>
      </c>
      <c r="B4974" t="s">
        <v>11582</v>
      </c>
      <c r="C4974" t="s">
        <v>11583</v>
      </c>
      <c r="D4974" t="s">
        <v>11584</v>
      </c>
      <c r="G4974" s="2">
        <v>42005</v>
      </c>
      <c r="H4974" s="2"/>
      <c r="J4974" t="s">
        <v>2278</v>
      </c>
      <c r="K4974" t="s">
        <v>289</v>
      </c>
      <c r="L4974" t="s">
        <v>213</v>
      </c>
      <c r="O4974">
        <v>-1</v>
      </c>
      <c r="Q4974" s="2"/>
      <c r="S4974">
        <v>0</v>
      </c>
      <c r="T4974" t="s">
        <v>900</v>
      </c>
      <c r="W4974" t="s">
        <v>214</v>
      </c>
      <c r="X4974">
        <v>0</v>
      </c>
    </row>
    <row r="4975" spans="1:24" x14ac:dyDescent="0.25">
      <c r="A4975">
        <v>6320</v>
      </c>
      <c r="B4975" t="s">
        <v>11585</v>
      </c>
      <c r="C4975" t="s">
        <v>11586</v>
      </c>
      <c r="D4975" t="s">
        <v>241</v>
      </c>
      <c r="G4975" s="2">
        <v>43011</v>
      </c>
      <c r="H4975" s="2">
        <v>43039</v>
      </c>
      <c r="I4975" t="s">
        <v>226</v>
      </c>
      <c r="J4975" t="s">
        <v>211</v>
      </c>
      <c r="K4975" t="s">
        <v>11532</v>
      </c>
      <c r="L4975" t="s">
        <v>213</v>
      </c>
      <c r="O4975">
        <v>0</v>
      </c>
      <c r="Q4975" s="2"/>
      <c r="S4975">
        <v>0</v>
      </c>
      <c r="T4975" t="s">
        <v>213</v>
      </c>
      <c r="W4975" t="s">
        <v>214</v>
      </c>
      <c r="X4975">
        <v>0</v>
      </c>
    </row>
    <row r="4976" spans="1:24" x14ac:dyDescent="0.25">
      <c r="A4976">
        <v>6553</v>
      </c>
      <c r="B4976" t="s">
        <v>11587</v>
      </c>
      <c r="C4976" t="s">
        <v>11588</v>
      </c>
      <c r="D4976" t="s">
        <v>11589</v>
      </c>
      <c r="G4976" s="2">
        <v>42005</v>
      </c>
      <c r="H4976" s="2"/>
      <c r="J4976" t="s">
        <v>2278</v>
      </c>
      <c r="K4976" t="s">
        <v>289</v>
      </c>
      <c r="L4976" t="s">
        <v>213</v>
      </c>
      <c r="O4976">
        <v>-1</v>
      </c>
      <c r="Q4976" s="2"/>
      <c r="S4976">
        <v>0</v>
      </c>
      <c r="T4976" t="s">
        <v>900</v>
      </c>
      <c r="W4976" t="s">
        <v>214</v>
      </c>
      <c r="X4976">
        <v>0</v>
      </c>
    </row>
    <row r="4977" spans="1:24" x14ac:dyDescent="0.25">
      <c r="A4977">
        <v>6554</v>
      </c>
      <c r="B4977" t="s">
        <v>11590</v>
      </c>
      <c r="C4977" t="s">
        <v>11591</v>
      </c>
      <c r="D4977" t="s">
        <v>11592</v>
      </c>
      <c r="G4977" s="2">
        <v>42005</v>
      </c>
      <c r="H4977" s="2"/>
      <c r="J4977" t="s">
        <v>2278</v>
      </c>
      <c r="K4977" t="s">
        <v>289</v>
      </c>
      <c r="L4977" t="s">
        <v>213</v>
      </c>
      <c r="O4977">
        <v>-1</v>
      </c>
      <c r="Q4977" s="2"/>
      <c r="S4977">
        <v>0</v>
      </c>
      <c r="T4977" t="s">
        <v>900</v>
      </c>
      <c r="W4977" t="s">
        <v>214</v>
      </c>
      <c r="X4977">
        <v>0</v>
      </c>
    </row>
    <row r="4978" spans="1:24" x14ac:dyDescent="0.25">
      <c r="A4978">
        <v>6555</v>
      </c>
      <c r="B4978" t="s">
        <v>11593</v>
      </c>
      <c r="C4978" t="s">
        <v>11594</v>
      </c>
      <c r="D4978" t="s">
        <v>11410</v>
      </c>
      <c r="G4978" s="2">
        <v>42005</v>
      </c>
      <c r="H4978" s="2"/>
      <c r="J4978" t="s">
        <v>211</v>
      </c>
      <c r="K4978" t="s">
        <v>289</v>
      </c>
      <c r="L4978" t="s">
        <v>213</v>
      </c>
      <c r="O4978">
        <v>-1</v>
      </c>
      <c r="Q4978" s="2"/>
      <c r="S4978">
        <v>0</v>
      </c>
      <c r="T4978" t="s">
        <v>213</v>
      </c>
      <c r="W4978" t="s">
        <v>214</v>
      </c>
      <c r="X4978">
        <v>0</v>
      </c>
    </row>
    <row r="4979" spans="1:24" x14ac:dyDescent="0.25">
      <c r="A4979">
        <v>6556</v>
      </c>
      <c r="B4979" t="s">
        <v>11595</v>
      </c>
      <c r="C4979" t="s">
        <v>11596</v>
      </c>
      <c r="D4979" t="s">
        <v>11597</v>
      </c>
      <c r="G4979" s="2">
        <v>42005</v>
      </c>
      <c r="H4979" s="2"/>
      <c r="J4979" t="s">
        <v>2278</v>
      </c>
      <c r="K4979" t="s">
        <v>289</v>
      </c>
      <c r="L4979" t="s">
        <v>213</v>
      </c>
      <c r="O4979">
        <v>-1</v>
      </c>
      <c r="Q4979" s="2"/>
      <c r="S4979">
        <v>0</v>
      </c>
      <c r="T4979" t="s">
        <v>900</v>
      </c>
      <c r="W4979" t="s">
        <v>214</v>
      </c>
      <c r="X4979">
        <v>0</v>
      </c>
    </row>
    <row r="4980" spans="1:24" x14ac:dyDescent="0.25">
      <c r="A4980">
        <v>6557</v>
      </c>
      <c r="B4980" t="s">
        <v>11598</v>
      </c>
      <c r="C4980" t="s">
        <v>15850</v>
      </c>
      <c r="D4980" t="s">
        <v>11232</v>
      </c>
      <c r="G4980" s="2">
        <v>41640</v>
      </c>
      <c r="H4980" s="2"/>
      <c r="J4980" t="s">
        <v>2278</v>
      </c>
      <c r="K4980" t="s">
        <v>6397</v>
      </c>
      <c r="L4980" t="s">
        <v>213</v>
      </c>
      <c r="O4980">
        <v>0</v>
      </c>
      <c r="Q4980" s="2"/>
      <c r="S4980">
        <v>0</v>
      </c>
      <c r="T4980" t="s">
        <v>900</v>
      </c>
      <c r="W4980" t="s">
        <v>214</v>
      </c>
      <c r="X4980">
        <v>0</v>
      </c>
    </row>
    <row r="4981" spans="1:24" x14ac:dyDescent="0.25">
      <c r="A4981">
        <v>6558</v>
      </c>
      <c r="B4981" t="s">
        <v>11599</v>
      </c>
      <c r="C4981" t="s">
        <v>11600</v>
      </c>
      <c r="D4981" t="s">
        <v>11584</v>
      </c>
      <c r="F4981" t="s">
        <v>6400</v>
      </c>
      <c r="G4981" s="2">
        <v>41640</v>
      </c>
      <c r="H4981" s="2"/>
      <c r="J4981" t="s">
        <v>2278</v>
      </c>
      <c r="K4981" t="s">
        <v>6397</v>
      </c>
      <c r="L4981" t="s">
        <v>213</v>
      </c>
      <c r="M4981" t="s">
        <v>11601</v>
      </c>
      <c r="O4981">
        <v>0</v>
      </c>
      <c r="Q4981" s="2"/>
      <c r="S4981">
        <v>0</v>
      </c>
      <c r="T4981" t="s">
        <v>900</v>
      </c>
      <c r="W4981" t="s">
        <v>214</v>
      </c>
      <c r="X4981">
        <v>0</v>
      </c>
    </row>
    <row r="4982" spans="1:24" x14ac:dyDescent="0.25">
      <c r="A4982">
        <v>6559</v>
      </c>
      <c r="B4982" t="s">
        <v>11602</v>
      </c>
      <c r="C4982" t="s">
        <v>11603</v>
      </c>
      <c r="D4982" t="s">
        <v>11589</v>
      </c>
      <c r="G4982" s="2">
        <v>41640</v>
      </c>
      <c r="H4982" s="2">
        <v>43186</v>
      </c>
      <c r="J4982" t="s">
        <v>2278</v>
      </c>
      <c r="K4982" t="s">
        <v>6397</v>
      </c>
      <c r="L4982" t="s">
        <v>213</v>
      </c>
      <c r="O4982">
        <v>0</v>
      </c>
      <c r="Q4982" s="2"/>
      <c r="S4982">
        <v>0</v>
      </c>
      <c r="T4982" t="s">
        <v>900</v>
      </c>
      <c r="W4982" t="s">
        <v>214</v>
      </c>
      <c r="X4982">
        <v>0</v>
      </c>
    </row>
    <row r="4983" spans="1:24" x14ac:dyDescent="0.25">
      <c r="A4983">
        <v>6560</v>
      </c>
      <c r="B4983" t="s">
        <v>11604</v>
      </c>
      <c r="C4983" t="s">
        <v>11605</v>
      </c>
      <c r="D4983" t="s">
        <v>11597</v>
      </c>
      <c r="G4983" s="2">
        <v>41640</v>
      </c>
      <c r="H4983" s="2"/>
      <c r="J4983" t="s">
        <v>2278</v>
      </c>
      <c r="K4983" t="s">
        <v>6397</v>
      </c>
      <c r="L4983" t="s">
        <v>900</v>
      </c>
      <c r="O4983">
        <v>0</v>
      </c>
      <c r="Q4983" s="2"/>
      <c r="S4983">
        <v>0</v>
      </c>
      <c r="T4983" t="s">
        <v>213</v>
      </c>
      <c r="W4983" t="s">
        <v>214</v>
      </c>
      <c r="X4983">
        <v>0</v>
      </c>
    </row>
    <row r="4984" spans="1:24" x14ac:dyDescent="0.25">
      <c r="A4984">
        <v>6561</v>
      </c>
      <c r="B4984" t="s">
        <v>11606</v>
      </c>
      <c r="C4984" t="s">
        <v>11607</v>
      </c>
      <c r="D4984" t="s">
        <v>11608</v>
      </c>
      <c r="G4984" s="2">
        <v>41760</v>
      </c>
      <c r="H4984" s="2"/>
      <c r="J4984" t="s">
        <v>2278</v>
      </c>
      <c r="K4984" t="s">
        <v>6362</v>
      </c>
      <c r="L4984" t="s">
        <v>213</v>
      </c>
      <c r="O4984">
        <v>0</v>
      </c>
      <c r="Q4984" s="2"/>
      <c r="S4984">
        <v>0</v>
      </c>
      <c r="T4984" t="s">
        <v>900</v>
      </c>
      <c r="W4984" t="s">
        <v>214</v>
      </c>
      <c r="X4984">
        <v>0</v>
      </c>
    </row>
    <row r="4985" spans="1:24" x14ac:dyDescent="0.25">
      <c r="A4985">
        <v>6562</v>
      </c>
      <c r="B4985" t="s">
        <v>11609</v>
      </c>
      <c r="C4985" t="s">
        <v>11610</v>
      </c>
      <c r="D4985" t="s">
        <v>11581</v>
      </c>
      <c r="G4985" s="2">
        <v>41760</v>
      </c>
      <c r="H4985" s="2"/>
      <c r="J4985" t="s">
        <v>2278</v>
      </c>
      <c r="K4985" t="s">
        <v>6362</v>
      </c>
      <c r="L4985" t="s">
        <v>213</v>
      </c>
      <c r="O4985">
        <v>0</v>
      </c>
      <c r="Q4985" s="2"/>
      <c r="S4985">
        <v>0</v>
      </c>
      <c r="T4985" t="s">
        <v>900</v>
      </c>
      <c r="W4985" t="s">
        <v>214</v>
      </c>
      <c r="X4985">
        <v>0</v>
      </c>
    </row>
    <row r="4986" spans="1:24" x14ac:dyDescent="0.25">
      <c r="A4986">
        <v>6563</v>
      </c>
      <c r="B4986" t="s">
        <v>11611</v>
      </c>
      <c r="C4986" t="s">
        <v>11612</v>
      </c>
      <c r="D4986" t="s">
        <v>11592</v>
      </c>
      <c r="G4986" s="2">
        <v>41760</v>
      </c>
      <c r="H4986" s="2"/>
      <c r="J4986" t="s">
        <v>2278</v>
      </c>
      <c r="K4986" t="s">
        <v>6362</v>
      </c>
      <c r="L4986" t="s">
        <v>213</v>
      </c>
      <c r="O4986">
        <v>0</v>
      </c>
      <c r="Q4986" s="2"/>
      <c r="S4986">
        <v>0</v>
      </c>
      <c r="T4986" t="s">
        <v>900</v>
      </c>
      <c r="W4986" t="s">
        <v>214</v>
      </c>
      <c r="X4986">
        <v>0</v>
      </c>
    </row>
    <row r="4987" spans="1:24" x14ac:dyDescent="0.25">
      <c r="A4987">
        <v>6564</v>
      </c>
      <c r="B4987" t="s">
        <v>11613</v>
      </c>
      <c r="C4987" t="s">
        <v>11614</v>
      </c>
      <c r="D4987" t="s">
        <v>11608</v>
      </c>
      <c r="G4987" s="2">
        <v>41640</v>
      </c>
      <c r="H4987" s="2"/>
      <c r="J4987" t="s">
        <v>2278</v>
      </c>
      <c r="K4987" t="s">
        <v>6386</v>
      </c>
      <c r="L4987" t="s">
        <v>213</v>
      </c>
      <c r="O4987">
        <v>0</v>
      </c>
      <c r="Q4987" s="2"/>
      <c r="S4987">
        <v>0</v>
      </c>
      <c r="T4987" t="s">
        <v>900</v>
      </c>
      <c r="W4987" t="s">
        <v>214</v>
      </c>
      <c r="X4987">
        <v>0</v>
      </c>
    </row>
    <row r="4988" spans="1:24" x14ac:dyDescent="0.25">
      <c r="A4988">
        <v>6565</v>
      </c>
      <c r="B4988" t="s">
        <v>11615</v>
      </c>
      <c r="C4988" t="s">
        <v>11616</v>
      </c>
      <c r="D4988" t="s">
        <v>11581</v>
      </c>
      <c r="G4988" s="2">
        <v>41640</v>
      </c>
      <c r="H4988" s="2"/>
      <c r="J4988" t="s">
        <v>2278</v>
      </c>
      <c r="K4988" t="s">
        <v>6386</v>
      </c>
      <c r="L4988" t="s">
        <v>213</v>
      </c>
      <c r="O4988">
        <v>0</v>
      </c>
      <c r="Q4988" s="2"/>
      <c r="S4988">
        <v>0</v>
      </c>
      <c r="T4988" t="s">
        <v>900</v>
      </c>
      <c r="W4988" t="s">
        <v>214</v>
      </c>
      <c r="X4988">
        <v>0</v>
      </c>
    </row>
    <row r="4989" spans="1:24" x14ac:dyDescent="0.25">
      <c r="A4989">
        <v>6566</v>
      </c>
      <c r="B4989" t="s">
        <v>11617</v>
      </c>
      <c r="C4989" t="s">
        <v>11618</v>
      </c>
      <c r="D4989" t="s">
        <v>11584</v>
      </c>
      <c r="G4989" s="2">
        <v>41640</v>
      </c>
      <c r="H4989" s="2"/>
      <c r="J4989" t="s">
        <v>2278</v>
      </c>
      <c r="K4989" t="s">
        <v>6386</v>
      </c>
      <c r="L4989" t="s">
        <v>213</v>
      </c>
      <c r="O4989">
        <v>0</v>
      </c>
      <c r="Q4989" s="2"/>
      <c r="S4989">
        <v>0</v>
      </c>
      <c r="T4989" t="s">
        <v>900</v>
      </c>
      <c r="W4989" t="s">
        <v>214</v>
      </c>
      <c r="X4989">
        <v>0</v>
      </c>
    </row>
    <row r="4990" spans="1:24" x14ac:dyDescent="0.25">
      <c r="A4990">
        <v>6567</v>
      </c>
      <c r="B4990" t="s">
        <v>11619</v>
      </c>
      <c r="C4990" t="s">
        <v>11620</v>
      </c>
      <c r="D4990" t="s">
        <v>11589</v>
      </c>
      <c r="G4990" s="2">
        <v>41640</v>
      </c>
      <c r="H4990" s="2">
        <v>43186</v>
      </c>
      <c r="J4990" t="s">
        <v>2278</v>
      </c>
      <c r="K4990" t="s">
        <v>6386</v>
      </c>
      <c r="L4990" t="s">
        <v>213</v>
      </c>
      <c r="O4990">
        <v>0</v>
      </c>
      <c r="Q4990" s="2"/>
      <c r="S4990">
        <v>0</v>
      </c>
      <c r="T4990" t="s">
        <v>900</v>
      </c>
      <c r="W4990" t="s">
        <v>214</v>
      </c>
      <c r="X4990">
        <v>0</v>
      </c>
    </row>
    <row r="4991" spans="1:24" x14ac:dyDescent="0.25">
      <c r="A4991">
        <v>6568</v>
      </c>
      <c r="B4991" t="s">
        <v>11621</v>
      </c>
      <c r="C4991" t="s">
        <v>11622</v>
      </c>
      <c r="D4991" t="s">
        <v>11592</v>
      </c>
      <c r="G4991" s="2">
        <v>41640</v>
      </c>
      <c r="H4991" s="2"/>
      <c r="J4991" t="s">
        <v>2278</v>
      </c>
      <c r="K4991" t="s">
        <v>6386</v>
      </c>
      <c r="L4991" t="s">
        <v>213</v>
      </c>
      <c r="O4991">
        <v>0</v>
      </c>
      <c r="Q4991" s="2"/>
      <c r="S4991">
        <v>0</v>
      </c>
      <c r="T4991" t="s">
        <v>900</v>
      </c>
      <c r="W4991" t="s">
        <v>214</v>
      </c>
      <c r="X4991">
        <v>0</v>
      </c>
    </row>
    <row r="4992" spans="1:24" x14ac:dyDescent="0.25">
      <c r="A4992">
        <v>6572</v>
      </c>
      <c r="B4992" t="s">
        <v>11623</v>
      </c>
      <c r="C4992" t="s">
        <v>11624</v>
      </c>
      <c r="D4992" t="s">
        <v>11597</v>
      </c>
      <c r="G4992" s="2">
        <v>39539</v>
      </c>
      <c r="H4992" s="2"/>
      <c r="J4992" t="s">
        <v>2278</v>
      </c>
      <c r="K4992" t="s">
        <v>467</v>
      </c>
      <c r="L4992" t="s">
        <v>213</v>
      </c>
      <c r="M4992" t="s">
        <v>11416</v>
      </c>
      <c r="O4992">
        <v>0</v>
      </c>
      <c r="Q4992" s="2"/>
      <c r="S4992">
        <v>0</v>
      </c>
      <c r="T4992" t="s">
        <v>900</v>
      </c>
      <c r="W4992" t="s">
        <v>214</v>
      </c>
      <c r="X4992">
        <v>0</v>
      </c>
    </row>
    <row r="4993" spans="1:26" x14ac:dyDescent="0.25">
      <c r="A4993">
        <v>6573</v>
      </c>
      <c r="B4993" t="s">
        <v>11625</v>
      </c>
      <c r="C4993" t="s">
        <v>11626</v>
      </c>
      <c r="D4993" t="s">
        <v>11592</v>
      </c>
      <c r="G4993" s="2">
        <v>39539</v>
      </c>
      <c r="H4993" s="2"/>
      <c r="J4993" t="s">
        <v>2278</v>
      </c>
      <c r="K4993" t="s">
        <v>467</v>
      </c>
      <c r="L4993" t="s">
        <v>213</v>
      </c>
      <c r="O4993">
        <v>0</v>
      </c>
      <c r="Q4993" s="2"/>
      <c r="S4993">
        <v>0</v>
      </c>
      <c r="T4993" t="s">
        <v>900</v>
      </c>
      <c r="W4993" t="s">
        <v>214</v>
      </c>
      <c r="X4993">
        <v>0</v>
      </c>
    </row>
    <row r="4994" spans="1:26" x14ac:dyDescent="0.25">
      <c r="A4994">
        <v>6574</v>
      </c>
      <c r="B4994" t="s">
        <v>11627</v>
      </c>
      <c r="C4994" t="s">
        <v>11628</v>
      </c>
      <c r="D4994" t="s">
        <v>11232</v>
      </c>
      <c r="G4994" s="2">
        <v>39539</v>
      </c>
      <c r="H4994" s="2"/>
      <c r="J4994" t="s">
        <v>2278</v>
      </c>
      <c r="K4994" t="s">
        <v>1283</v>
      </c>
      <c r="L4994" t="s">
        <v>213</v>
      </c>
      <c r="O4994">
        <v>0</v>
      </c>
      <c r="Q4994" s="2"/>
      <c r="S4994">
        <v>0</v>
      </c>
      <c r="T4994" t="s">
        <v>900</v>
      </c>
      <c r="W4994" t="s">
        <v>214</v>
      </c>
      <c r="X4994">
        <v>0</v>
      </c>
    </row>
    <row r="4995" spans="1:26" x14ac:dyDescent="0.25">
      <c r="A4995">
        <v>6575</v>
      </c>
      <c r="B4995" t="s">
        <v>11629</v>
      </c>
      <c r="C4995" t="s">
        <v>11630</v>
      </c>
      <c r="D4995" t="s">
        <v>11592</v>
      </c>
      <c r="G4995" s="2">
        <v>39539</v>
      </c>
      <c r="H4995" s="2"/>
      <c r="J4995" t="s">
        <v>2278</v>
      </c>
      <c r="K4995" t="s">
        <v>1283</v>
      </c>
      <c r="L4995" t="s">
        <v>213</v>
      </c>
      <c r="O4995">
        <v>0</v>
      </c>
      <c r="Q4995" s="2"/>
      <c r="S4995">
        <v>0</v>
      </c>
      <c r="T4995" t="s">
        <v>900</v>
      </c>
      <c r="W4995" t="s">
        <v>214</v>
      </c>
      <c r="X4995">
        <v>0</v>
      </c>
    </row>
    <row r="4996" spans="1:26" x14ac:dyDescent="0.25">
      <c r="A4996">
        <v>6577</v>
      </c>
      <c r="B4996" t="s">
        <v>11631</v>
      </c>
      <c r="C4996" t="s">
        <v>11632</v>
      </c>
      <c r="D4996" t="s">
        <v>11232</v>
      </c>
      <c r="G4996" s="2">
        <v>38777</v>
      </c>
      <c r="H4996" s="2"/>
      <c r="J4996" t="s">
        <v>2278</v>
      </c>
      <c r="K4996" t="s">
        <v>1320</v>
      </c>
      <c r="L4996" t="s">
        <v>213</v>
      </c>
      <c r="M4996" t="s">
        <v>5964</v>
      </c>
      <c r="O4996">
        <v>0</v>
      </c>
      <c r="Q4996" s="2"/>
      <c r="S4996">
        <v>0</v>
      </c>
      <c r="T4996" t="s">
        <v>900</v>
      </c>
      <c r="W4996" t="s">
        <v>214</v>
      </c>
      <c r="X4996">
        <v>0</v>
      </c>
    </row>
    <row r="4997" spans="1:26" x14ac:dyDescent="0.25">
      <c r="A4997">
        <v>6579</v>
      </c>
      <c r="B4997" t="s">
        <v>11633</v>
      </c>
      <c r="C4997" t="s">
        <v>11634</v>
      </c>
      <c r="D4997" t="s">
        <v>11592</v>
      </c>
      <c r="G4997" s="2">
        <v>38777</v>
      </c>
      <c r="H4997" s="2"/>
      <c r="J4997" t="s">
        <v>2278</v>
      </c>
      <c r="K4997" t="s">
        <v>1320</v>
      </c>
      <c r="L4997" t="s">
        <v>213</v>
      </c>
      <c r="O4997">
        <v>0</v>
      </c>
      <c r="Q4997" s="2"/>
      <c r="S4997">
        <v>0</v>
      </c>
      <c r="T4997" t="s">
        <v>900</v>
      </c>
      <c r="W4997" t="s">
        <v>214</v>
      </c>
      <c r="X4997">
        <v>0</v>
      </c>
    </row>
    <row r="4998" spans="1:26" x14ac:dyDescent="0.25">
      <c r="A4998">
        <v>6583</v>
      </c>
      <c r="B4998" t="s">
        <v>11635</v>
      </c>
      <c r="C4998" t="s">
        <v>11636</v>
      </c>
      <c r="D4998" t="s">
        <v>11581</v>
      </c>
      <c r="G4998" s="2">
        <v>38626</v>
      </c>
      <c r="H4998" s="2"/>
      <c r="J4998" t="s">
        <v>2278</v>
      </c>
      <c r="K4998" t="s">
        <v>160</v>
      </c>
      <c r="L4998" t="s">
        <v>213</v>
      </c>
      <c r="M4998" t="s">
        <v>11637</v>
      </c>
      <c r="O4998">
        <v>0</v>
      </c>
      <c r="Q4998" s="2"/>
      <c r="S4998">
        <v>0</v>
      </c>
      <c r="T4998" t="s">
        <v>900</v>
      </c>
      <c r="W4998" t="s">
        <v>214</v>
      </c>
      <c r="X4998">
        <v>0</v>
      </c>
    </row>
    <row r="4999" spans="1:26" x14ac:dyDescent="0.25">
      <c r="A4999">
        <v>6585</v>
      </c>
      <c r="B4999" t="s">
        <v>11638</v>
      </c>
      <c r="C4999" t="s">
        <v>11639</v>
      </c>
      <c r="D4999" t="s">
        <v>11589</v>
      </c>
      <c r="G4999" s="2">
        <v>38626</v>
      </c>
      <c r="H4999" s="2"/>
      <c r="J4999" t="s">
        <v>2278</v>
      </c>
      <c r="K4999" t="s">
        <v>160</v>
      </c>
      <c r="L4999" t="s">
        <v>213</v>
      </c>
      <c r="M4999" t="s">
        <v>7589</v>
      </c>
      <c r="O4999">
        <v>0</v>
      </c>
      <c r="Q4999" s="2"/>
      <c r="S4999">
        <v>0</v>
      </c>
      <c r="T4999" t="s">
        <v>900</v>
      </c>
      <c r="W4999" t="s">
        <v>214</v>
      </c>
      <c r="X4999">
        <v>0</v>
      </c>
    </row>
    <row r="5000" spans="1:26" x14ac:dyDescent="0.25">
      <c r="A5000">
        <v>6587</v>
      </c>
      <c r="B5000" t="s">
        <v>11640</v>
      </c>
      <c r="C5000" t="s">
        <v>11641</v>
      </c>
      <c r="D5000" t="s">
        <v>11592</v>
      </c>
      <c r="G5000" s="2">
        <v>38596</v>
      </c>
      <c r="H5000" s="2"/>
      <c r="J5000" t="s">
        <v>2278</v>
      </c>
      <c r="K5000" t="s">
        <v>160</v>
      </c>
      <c r="L5000" t="s">
        <v>213</v>
      </c>
      <c r="O5000">
        <v>0</v>
      </c>
      <c r="Q5000" s="2"/>
      <c r="S5000">
        <v>0</v>
      </c>
      <c r="T5000" t="s">
        <v>900</v>
      </c>
      <c r="W5000" t="s">
        <v>214</v>
      </c>
      <c r="X5000">
        <v>0</v>
      </c>
    </row>
    <row r="5001" spans="1:26" x14ac:dyDescent="0.25">
      <c r="A5001">
        <v>6214</v>
      </c>
      <c r="B5001" t="s">
        <v>11642</v>
      </c>
      <c r="C5001" t="s">
        <v>11643</v>
      </c>
      <c r="D5001" t="s">
        <v>343</v>
      </c>
      <c r="F5001" t="s">
        <v>9320</v>
      </c>
      <c r="G5001" s="2">
        <v>41061</v>
      </c>
      <c r="H5001" s="2"/>
      <c r="J5001" t="s">
        <v>211</v>
      </c>
      <c r="K5001" t="s">
        <v>9321</v>
      </c>
      <c r="L5001" t="s">
        <v>213</v>
      </c>
      <c r="M5001" t="s">
        <v>11644</v>
      </c>
      <c r="O5001">
        <v>0</v>
      </c>
      <c r="P5001" t="s">
        <v>11645</v>
      </c>
      <c r="Q5001" s="2"/>
      <c r="R5001" t="s">
        <v>11646</v>
      </c>
      <c r="S5001">
        <v>0</v>
      </c>
      <c r="T5001" t="s">
        <v>213</v>
      </c>
      <c r="U5001" t="s">
        <v>15715</v>
      </c>
      <c r="V5001" t="s">
        <v>15751</v>
      </c>
      <c r="W5001" t="s">
        <v>455</v>
      </c>
      <c r="X5001">
        <v>0</v>
      </c>
      <c r="Z5001" t="s">
        <v>15094</v>
      </c>
    </row>
    <row r="5002" spans="1:26" x14ac:dyDescent="0.25">
      <c r="A5002">
        <v>6215</v>
      </c>
      <c r="B5002" t="s">
        <v>11647</v>
      </c>
      <c r="C5002" t="s">
        <v>11648</v>
      </c>
      <c r="D5002" t="s">
        <v>343</v>
      </c>
      <c r="F5002" t="s">
        <v>9320</v>
      </c>
      <c r="G5002" s="2">
        <v>41061</v>
      </c>
      <c r="H5002" s="2"/>
      <c r="J5002" t="s">
        <v>211</v>
      </c>
      <c r="K5002" t="s">
        <v>9321</v>
      </c>
      <c r="L5002" t="s">
        <v>213</v>
      </c>
      <c r="M5002" t="s">
        <v>11649</v>
      </c>
      <c r="O5002">
        <v>0</v>
      </c>
      <c r="P5002" t="s">
        <v>11650</v>
      </c>
      <c r="Q5002" s="2"/>
      <c r="R5002" t="s">
        <v>11651</v>
      </c>
      <c r="S5002">
        <v>0</v>
      </c>
      <c r="T5002" t="s">
        <v>213</v>
      </c>
      <c r="U5002" t="s">
        <v>15715</v>
      </c>
      <c r="V5002" t="s">
        <v>15752</v>
      </c>
      <c r="W5002" t="s">
        <v>455</v>
      </c>
      <c r="X5002">
        <v>0</v>
      </c>
      <c r="Z5002" t="s">
        <v>15094</v>
      </c>
    </row>
    <row r="5003" spans="1:26" x14ac:dyDescent="0.25">
      <c r="A5003">
        <v>6216</v>
      </c>
      <c r="B5003" t="s">
        <v>11652</v>
      </c>
      <c r="C5003" t="s">
        <v>11653</v>
      </c>
      <c r="D5003" t="s">
        <v>343</v>
      </c>
      <c r="F5003" t="s">
        <v>9320</v>
      </c>
      <c r="G5003" s="2">
        <v>41061</v>
      </c>
      <c r="H5003" s="2">
        <v>45077</v>
      </c>
      <c r="J5003" t="s">
        <v>211</v>
      </c>
      <c r="K5003" t="s">
        <v>9321</v>
      </c>
      <c r="L5003" t="s">
        <v>213</v>
      </c>
      <c r="M5003" t="s">
        <v>11654</v>
      </c>
      <c r="O5003">
        <v>0</v>
      </c>
      <c r="P5003" t="s">
        <v>11655</v>
      </c>
      <c r="Q5003" s="2"/>
      <c r="R5003" t="s">
        <v>11656</v>
      </c>
      <c r="S5003">
        <v>0</v>
      </c>
      <c r="T5003" t="s">
        <v>213</v>
      </c>
      <c r="W5003" t="s">
        <v>455</v>
      </c>
      <c r="X5003">
        <v>0</v>
      </c>
    </row>
    <row r="5004" spans="1:26" x14ac:dyDescent="0.25">
      <c r="A5004">
        <v>6217</v>
      </c>
      <c r="B5004" t="s">
        <v>11657</v>
      </c>
      <c r="C5004" t="s">
        <v>11658</v>
      </c>
      <c r="D5004" t="s">
        <v>343</v>
      </c>
      <c r="F5004" t="s">
        <v>9320</v>
      </c>
      <c r="G5004" s="2">
        <v>41061</v>
      </c>
      <c r="H5004" s="2"/>
      <c r="J5004" t="s">
        <v>211</v>
      </c>
      <c r="K5004" t="s">
        <v>9321</v>
      </c>
      <c r="L5004" t="s">
        <v>213</v>
      </c>
      <c r="M5004" t="s">
        <v>11659</v>
      </c>
      <c r="O5004">
        <v>0</v>
      </c>
      <c r="P5004" t="s">
        <v>11660</v>
      </c>
      <c r="Q5004" s="2"/>
      <c r="R5004" t="s">
        <v>11661</v>
      </c>
      <c r="S5004">
        <v>0</v>
      </c>
      <c r="T5004" t="s">
        <v>213</v>
      </c>
      <c r="U5004" t="s">
        <v>15715</v>
      </c>
      <c r="V5004" t="s">
        <v>15753</v>
      </c>
      <c r="W5004" t="s">
        <v>455</v>
      </c>
      <c r="X5004">
        <v>0</v>
      </c>
      <c r="Z5004" t="s">
        <v>15094</v>
      </c>
    </row>
    <row r="5005" spans="1:26" x14ac:dyDescent="0.25">
      <c r="A5005">
        <v>6218</v>
      </c>
      <c r="B5005" t="s">
        <v>11662</v>
      </c>
      <c r="C5005" t="s">
        <v>11663</v>
      </c>
      <c r="D5005" t="s">
        <v>343</v>
      </c>
      <c r="F5005" t="s">
        <v>9320</v>
      </c>
      <c r="G5005" s="2">
        <v>41061</v>
      </c>
      <c r="H5005" s="2">
        <v>43861</v>
      </c>
      <c r="J5005" t="s">
        <v>211</v>
      </c>
      <c r="K5005" t="s">
        <v>9321</v>
      </c>
      <c r="L5005" t="s">
        <v>213</v>
      </c>
      <c r="M5005" t="s">
        <v>11664</v>
      </c>
      <c r="O5005">
        <v>0</v>
      </c>
      <c r="P5005" t="s">
        <v>11665</v>
      </c>
      <c r="Q5005" s="2"/>
      <c r="R5005" t="s">
        <v>11666</v>
      </c>
      <c r="S5005">
        <v>0</v>
      </c>
      <c r="T5005" t="s">
        <v>213</v>
      </c>
      <c r="W5005" t="s">
        <v>455</v>
      </c>
      <c r="X5005">
        <v>0</v>
      </c>
    </row>
    <row r="5006" spans="1:26" x14ac:dyDescent="0.25">
      <c r="A5006">
        <v>6225</v>
      </c>
      <c r="B5006" t="s">
        <v>11667</v>
      </c>
      <c r="C5006" t="s">
        <v>11668</v>
      </c>
      <c r="D5006" t="s">
        <v>6406</v>
      </c>
      <c r="F5006" t="s">
        <v>6407</v>
      </c>
      <c r="G5006" s="2">
        <v>35499</v>
      </c>
      <c r="H5006" s="2"/>
      <c r="J5006" t="s">
        <v>2278</v>
      </c>
      <c r="K5006" t="s">
        <v>968</v>
      </c>
      <c r="L5006" t="s">
        <v>213</v>
      </c>
      <c r="O5006">
        <v>3388</v>
      </c>
      <c r="Q5006" s="2"/>
      <c r="S5006">
        <v>6773</v>
      </c>
      <c r="T5006" t="s">
        <v>213</v>
      </c>
      <c r="W5006" t="s">
        <v>59</v>
      </c>
      <c r="X5006">
        <v>0</v>
      </c>
    </row>
    <row r="5007" spans="1:26" x14ac:dyDescent="0.25">
      <c r="A5007">
        <v>6355</v>
      </c>
      <c r="B5007" t="s">
        <v>11669</v>
      </c>
      <c r="C5007" t="s">
        <v>11670</v>
      </c>
      <c r="D5007" t="s">
        <v>248</v>
      </c>
      <c r="G5007" s="2">
        <v>43101</v>
      </c>
      <c r="H5007" s="2">
        <v>44167</v>
      </c>
      <c r="I5007" t="s">
        <v>226</v>
      </c>
      <c r="J5007" t="s">
        <v>211</v>
      </c>
      <c r="K5007" t="s">
        <v>11671</v>
      </c>
      <c r="L5007" t="s">
        <v>213</v>
      </c>
      <c r="O5007">
        <v>0</v>
      </c>
      <c r="Q5007" s="2"/>
      <c r="S5007">
        <v>0</v>
      </c>
      <c r="T5007" t="s">
        <v>213</v>
      </c>
      <c r="W5007" t="s">
        <v>214</v>
      </c>
      <c r="X5007">
        <v>0</v>
      </c>
    </row>
    <row r="5008" spans="1:26" x14ac:dyDescent="0.25">
      <c r="A5008">
        <v>6356</v>
      </c>
      <c r="B5008" t="s">
        <v>11672</v>
      </c>
      <c r="C5008" t="s">
        <v>11673</v>
      </c>
      <c r="D5008" t="s">
        <v>256</v>
      </c>
      <c r="G5008" s="2">
        <v>43101</v>
      </c>
      <c r="H5008" s="2">
        <v>44167</v>
      </c>
      <c r="I5008" t="s">
        <v>226</v>
      </c>
      <c r="J5008" t="s">
        <v>211</v>
      </c>
      <c r="K5008" t="s">
        <v>11671</v>
      </c>
      <c r="L5008" t="s">
        <v>213</v>
      </c>
      <c r="O5008">
        <v>0</v>
      </c>
      <c r="Q5008" s="2"/>
      <c r="S5008">
        <v>0</v>
      </c>
      <c r="T5008" t="s">
        <v>213</v>
      </c>
      <c r="W5008" t="s">
        <v>214</v>
      </c>
      <c r="X5008">
        <v>0</v>
      </c>
    </row>
    <row r="5009" spans="1:24" x14ac:dyDescent="0.25">
      <c r="A5009">
        <v>6357</v>
      </c>
      <c r="B5009" t="s">
        <v>11674</v>
      </c>
      <c r="C5009" t="s">
        <v>11675</v>
      </c>
      <c r="D5009" t="s">
        <v>241</v>
      </c>
      <c r="G5009" s="2">
        <v>43101</v>
      </c>
      <c r="H5009" s="2">
        <v>44167</v>
      </c>
      <c r="I5009" t="s">
        <v>226</v>
      </c>
      <c r="J5009" t="s">
        <v>211</v>
      </c>
      <c r="K5009" t="s">
        <v>11671</v>
      </c>
      <c r="L5009" t="s">
        <v>213</v>
      </c>
      <c r="O5009">
        <v>0</v>
      </c>
      <c r="Q5009" s="2"/>
      <c r="S5009">
        <v>0</v>
      </c>
      <c r="T5009" t="s">
        <v>213</v>
      </c>
      <c r="W5009" t="s">
        <v>214</v>
      </c>
      <c r="X5009">
        <v>0</v>
      </c>
    </row>
    <row r="5010" spans="1:24" x14ac:dyDescent="0.25">
      <c r="A5010">
        <v>6358</v>
      </c>
      <c r="B5010" t="s">
        <v>11676</v>
      </c>
      <c r="C5010" t="s">
        <v>11677</v>
      </c>
      <c r="D5010" t="s">
        <v>245</v>
      </c>
      <c r="G5010" s="2">
        <v>43101</v>
      </c>
      <c r="H5010" s="2">
        <v>44167</v>
      </c>
      <c r="I5010" t="s">
        <v>226</v>
      </c>
      <c r="J5010" t="s">
        <v>211</v>
      </c>
      <c r="K5010" t="s">
        <v>11671</v>
      </c>
      <c r="L5010" t="s">
        <v>213</v>
      </c>
      <c r="O5010">
        <v>7061</v>
      </c>
      <c r="Q5010" s="2"/>
      <c r="S5010">
        <v>0</v>
      </c>
      <c r="T5010" t="s">
        <v>213</v>
      </c>
      <c r="W5010" t="s">
        <v>214</v>
      </c>
      <c r="X5010">
        <v>0</v>
      </c>
    </row>
    <row r="5011" spans="1:24" x14ac:dyDescent="0.25">
      <c r="A5011">
        <v>6359</v>
      </c>
      <c r="B5011" t="s">
        <v>11678</v>
      </c>
      <c r="C5011" t="s">
        <v>11679</v>
      </c>
      <c r="D5011" t="s">
        <v>210</v>
      </c>
      <c r="G5011" s="2">
        <v>43101</v>
      </c>
      <c r="H5011" s="2">
        <v>44167</v>
      </c>
      <c r="J5011" t="s">
        <v>211</v>
      </c>
      <c r="K5011" t="s">
        <v>11671</v>
      </c>
      <c r="L5011" t="s">
        <v>213</v>
      </c>
      <c r="O5011">
        <v>0</v>
      </c>
      <c r="Q5011" s="2"/>
      <c r="S5011">
        <v>0</v>
      </c>
      <c r="T5011" t="s">
        <v>213</v>
      </c>
      <c r="W5011" t="s">
        <v>214</v>
      </c>
      <c r="X5011">
        <v>0</v>
      </c>
    </row>
    <row r="5012" spans="1:24" x14ac:dyDescent="0.25">
      <c r="A5012">
        <v>6360</v>
      </c>
      <c r="B5012" t="s">
        <v>11680</v>
      </c>
      <c r="C5012" t="s">
        <v>11681</v>
      </c>
      <c r="D5012" t="s">
        <v>251</v>
      </c>
      <c r="G5012" s="2">
        <v>43101</v>
      </c>
      <c r="H5012" s="2">
        <v>44167</v>
      </c>
      <c r="I5012" t="s">
        <v>226</v>
      </c>
      <c r="J5012" t="s">
        <v>211</v>
      </c>
      <c r="K5012" t="s">
        <v>11671</v>
      </c>
      <c r="L5012" t="s">
        <v>213</v>
      </c>
      <c r="O5012">
        <v>0</v>
      </c>
      <c r="Q5012" s="2"/>
      <c r="S5012">
        <v>0</v>
      </c>
      <c r="T5012" t="s">
        <v>213</v>
      </c>
      <c r="W5012" t="s">
        <v>214</v>
      </c>
      <c r="X5012">
        <v>0</v>
      </c>
    </row>
    <row r="5013" spans="1:24" x14ac:dyDescent="0.25">
      <c r="A5013">
        <v>6361</v>
      </c>
      <c r="B5013" t="s">
        <v>11682</v>
      </c>
      <c r="C5013" t="s">
        <v>11683</v>
      </c>
      <c r="D5013" t="s">
        <v>248</v>
      </c>
      <c r="G5013" s="2">
        <v>43101</v>
      </c>
      <c r="H5013" s="2">
        <v>43159</v>
      </c>
      <c r="I5013" t="s">
        <v>226</v>
      </c>
      <c r="J5013" t="s">
        <v>211</v>
      </c>
      <c r="K5013" t="s">
        <v>11684</v>
      </c>
      <c r="L5013" t="s">
        <v>213</v>
      </c>
      <c r="O5013">
        <v>0</v>
      </c>
      <c r="Q5013" s="2"/>
      <c r="S5013">
        <v>0</v>
      </c>
      <c r="T5013" t="s">
        <v>213</v>
      </c>
      <c r="W5013" t="s">
        <v>214</v>
      </c>
      <c r="X5013">
        <v>0</v>
      </c>
    </row>
    <row r="5014" spans="1:24" x14ac:dyDescent="0.25">
      <c r="A5014">
        <v>6362</v>
      </c>
      <c r="B5014" t="s">
        <v>11685</v>
      </c>
      <c r="C5014" t="s">
        <v>11686</v>
      </c>
      <c r="D5014" t="s">
        <v>256</v>
      </c>
      <c r="G5014" s="2">
        <v>43101</v>
      </c>
      <c r="H5014" s="2">
        <v>43159</v>
      </c>
      <c r="I5014" t="s">
        <v>226</v>
      </c>
      <c r="J5014" t="s">
        <v>211</v>
      </c>
      <c r="K5014" t="s">
        <v>11684</v>
      </c>
      <c r="L5014" t="s">
        <v>213</v>
      </c>
      <c r="O5014">
        <v>0</v>
      </c>
      <c r="Q5014" s="2"/>
      <c r="S5014">
        <v>0</v>
      </c>
      <c r="T5014" t="s">
        <v>213</v>
      </c>
      <c r="W5014" t="s">
        <v>214</v>
      </c>
      <c r="X5014">
        <v>0</v>
      </c>
    </row>
    <row r="5015" spans="1:24" x14ac:dyDescent="0.25">
      <c r="A5015">
        <v>6363</v>
      </c>
      <c r="B5015" t="s">
        <v>11687</v>
      </c>
      <c r="C5015" t="s">
        <v>11688</v>
      </c>
      <c r="D5015" t="s">
        <v>241</v>
      </c>
      <c r="G5015" s="2">
        <v>43101</v>
      </c>
      <c r="H5015" s="2">
        <v>43159</v>
      </c>
      <c r="I5015" t="s">
        <v>226</v>
      </c>
      <c r="J5015" t="s">
        <v>211</v>
      </c>
      <c r="K5015" t="s">
        <v>11684</v>
      </c>
      <c r="L5015" t="s">
        <v>213</v>
      </c>
      <c r="O5015">
        <v>0</v>
      </c>
      <c r="Q5015" s="2"/>
      <c r="S5015">
        <v>0</v>
      </c>
      <c r="T5015" t="s">
        <v>213</v>
      </c>
      <c r="W5015" t="s">
        <v>214</v>
      </c>
      <c r="X5015">
        <v>0</v>
      </c>
    </row>
    <row r="5016" spans="1:24" x14ac:dyDescent="0.25">
      <c r="A5016">
        <v>6364</v>
      </c>
      <c r="B5016" t="s">
        <v>11689</v>
      </c>
      <c r="C5016" t="s">
        <v>11690</v>
      </c>
      <c r="D5016" t="s">
        <v>245</v>
      </c>
      <c r="G5016" s="2">
        <v>43101</v>
      </c>
      <c r="H5016" s="2">
        <v>43159</v>
      </c>
      <c r="I5016" t="s">
        <v>226</v>
      </c>
      <c r="J5016" t="s">
        <v>211</v>
      </c>
      <c r="K5016" t="s">
        <v>11684</v>
      </c>
      <c r="L5016" t="s">
        <v>213</v>
      </c>
      <c r="O5016">
        <v>2300</v>
      </c>
      <c r="Q5016" s="2"/>
      <c r="S5016">
        <v>0</v>
      </c>
      <c r="T5016" t="s">
        <v>213</v>
      </c>
      <c r="W5016" t="s">
        <v>214</v>
      </c>
      <c r="X5016">
        <v>0</v>
      </c>
    </row>
    <row r="5017" spans="1:24" x14ac:dyDescent="0.25">
      <c r="A5017">
        <v>6365</v>
      </c>
      <c r="B5017" t="s">
        <v>11691</v>
      </c>
      <c r="C5017" t="s">
        <v>11692</v>
      </c>
      <c r="D5017" t="s">
        <v>210</v>
      </c>
      <c r="G5017" s="2">
        <v>43101</v>
      </c>
      <c r="H5017" s="2">
        <v>43159</v>
      </c>
      <c r="J5017" t="s">
        <v>211</v>
      </c>
      <c r="K5017" t="s">
        <v>11684</v>
      </c>
      <c r="L5017" t="s">
        <v>213</v>
      </c>
      <c r="O5017">
        <v>0</v>
      </c>
      <c r="Q5017" s="2"/>
      <c r="S5017">
        <v>0</v>
      </c>
      <c r="T5017" t="s">
        <v>213</v>
      </c>
      <c r="W5017" t="s">
        <v>214</v>
      </c>
      <c r="X5017">
        <v>0</v>
      </c>
    </row>
    <row r="5018" spans="1:24" x14ac:dyDescent="0.25">
      <c r="A5018">
        <v>6366</v>
      </c>
      <c r="B5018" t="s">
        <v>11693</v>
      </c>
      <c r="C5018" t="s">
        <v>11694</v>
      </c>
      <c r="D5018" t="s">
        <v>251</v>
      </c>
      <c r="G5018" s="2">
        <v>43101</v>
      </c>
      <c r="H5018" s="2">
        <v>43159</v>
      </c>
      <c r="I5018" t="s">
        <v>226</v>
      </c>
      <c r="J5018" t="s">
        <v>211</v>
      </c>
      <c r="K5018" t="s">
        <v>11684</v>
      </c>
      <c r="L5018" t="s">
        <v>213</v>
      </c>
      <c r="O5018">
        <v>0</v>
      </c>
      <c r="Q5018" s="2"/>
      <c r="S5018">
        <v>0</v>
      </c>
      <c r="T5018" t="s">
        <v>213</v>
      </c>
      <c r="W5018" t="s">
        <v>214</v>
      </c>
      <c r="X5018">
        <v>0</v>
      </c>
    </row>
    <row r="5019" spans="1:24" x14ac:dyDescent="0.25">
      <c r="A5019">
        <v>6367</v>
      </c>
      <c r="B5019" t="s">
        <v>11695</v>
      </c>
      <c r="C5019" t="s">
        <v>11696</v>
      </c>
      <c r="D5019" t="s">
        <v>248</v>
      </c>
      <c r="G5019" s="2">
        <v>43101</v>
      </c>
      <c r="H5019" s="2">
        <v>43281</v>
      </c>
      <c r="I5019" t="s">
        <v>226</v>
      </c>
      <c r="J5019" t="s">
        <v>211</v>
      </c>
      <c r="K5019" t="s">
        <v>11697</v>
      </c>
      <c r="L5019" t="s">
        <v>213</v>
      </c>
      <c r="O5019">
        <v>0</v>
      </c>
      <c r="Q5019" s="2"/>
      <c r="S5019">
        <v>0</v>
      </c>
      <c r="T5019" t="s">
        <v>213</v>
      </c>
      <c r="W5019" t="s">
        <v>214</v>
      </c>
      <c r="X5019">
        <v>0</v>
      </c>
    </row>
    <row r="5020" spans="1:24" x14ac:dyDescent="0.25">
      <c r="A5020">
        <v>6368</v>
      </c>
      <c r="B5020" t="s">
        <v>11698</v>
      </c>
      <c r="C5020" t="s">
        <v>11699</v>
      </c>
      <c r="D5020" t="s">
        <v>256</v>
      </c>
      <c r="G5020" s="2">
        <v>43101</v>
      </c>
      <c r="H5020" s="2">
        <v>43281</v>
      </c>
      <c r="I5020" t="s">
        <v>226</v>
      </c>
      <c r="J5020" t="s">
        <v>211</v>
      </c>
      <c r="K5020" t="s">
        <v>11697</v>
      </c>
      <c r="L5020" t="s">
        <v>213</v>
      </c>
      <c r="O5020">
        <v>0</v>
      </c>
      <c r="Q5020" s="2"/>
      <c r="S5020">
        <v>0</v>
      </c>
      <c r="T5020" t="s">
        <v>213</v>
      </c>
      <c r="W5020" t="s">
        <v>214</v>
      </c>
      <c r="X5020">
        <v>0</v>
      </c>
    </row>
    <row r="5021" spans="1:24" x14ac:dyDescent="0.25">
      <c r="A5021">
        <v>6369</v>
      </c>
      <c r="B5021" t="s">
        <v>11700</v>
      </c>
      <c r="C5021" t="s">
        <v>11701</v>
      </c>
      <c r="D5021" t="s">
        <v>241</v>
      </c>
      <c r="G5021" s="2">
        <v>43101</v>
      </c>
      <c r="H5021" s="2">
        <v>43281</v>
      </c>
      <c r="I5021" t="s">
        <v>226</v>
      </c>
      <c r="J5021" t="s">
        <v>211</v>
      </c>
      <c r="K5021" t="s">
        <v>11697</v>
      </c>
      <c r="L5021" t="s">
        <v>213</v>
      </c>
      <c r="O5021">
        <v>0</v>
      </c>
      <c r="Q5021" s="2"/>
      <c r="S5021">
        <v>0</v>
      </c>
      <c r="T5021" t="s">
        <v>213</v>
      </c>
      <c r="W5021" t="s">
        <v>214</v>
      </c>
      <c r="X5021">
        <v>0</v>
      </c>
    </row>
    <row r="5022" spans="1:24" x14ac:dyDescent="0.25">
      <c r="A5022">
        <v>6370</v>
      </c>
      <c r="B5022" t="s">
        <v>11702</v>
      </c>
      <c r="C5022" t="s">
        <v>11703</v>
      </c>
      <c r="D5022" t="s">
        <v>245</v>
      </c>
      <c r="G5022" s="2">
        <v>43101</v>
      </c>
      <c r="H5022" s="2">
        <v>43281</v>
      </c>
      <c r="I5022" t="s">
        <v>226</v>
      </c>
      <c r="J5022" t="s">
        <v>211</v>
      </c>
      <c r="K5022" t="s">
        <v>11697</v>
      </c>
      <c r="L5022" t="s">
        <v>213</v>
      </c>
      <c r="O5022">
        <v>2599</v>
      </c>
      <c r="Q5022" s="2"/>
      <c r="S5022">
        <v>0</v>
      </c>
      <c r="T5022" t="s">
        <v>213</v>
      </c>
      <c r="W5022" t="s">
        <v>214</v>
      </c>
      <c r="X5022">
        <v>0</v>
      </c>
    </row>
    <row r="5023" spans="1:24" x14ac:dyDescent="0.25">
      <c r="A5023">
        <v>6371</v>
      </c>
      <c r="B5023" t="s">
        <v>11704</v>
      </c>
      <c r="C5023" t="s">
        <v>11705</v>
      </c>
      <c r="D5023" t="s">
        <v>210</v>
      </c>
      <c r="G5023" s="2">
        <v>43101</v>
      </c>
      <c r="H5023" s="2">
        <v>43281</v>
      </c>
      <c r="J5023" t="s">
        <v>211</v>
      </c>
      <c r="K5023" t="s">
        <v>11697</v>
      </c>
      <c r="L5023" t="s">
        <v>213</v>
      </c>
      <c r="O5023">
        <v>0</v>
      </c>
      <c r="Q5023" s="2"/>
      <c r="S5023">
        <v>0</v>
      </c>
      <c r="T5023" t="s">
        <v>213</v>
      </c>
      <c r="W5023" t="s">
        <v>214</v>
      </c>
      <c r="X5023">
        <v>0</v>
      </c>
    </row>
    <row r="5024" spans="1:24" x14ac:dyDescent="0.25">
      <c r="A5024">
        <v>6372</v>
      </c>
      <c r="B5024" t="s">
        <v>11706</v>
      </c>
      <c r="C5024" t="s">
        <v>11707</v>
      </c>
      <c r="D5024" t="s">
        <v>251</v>
      </c>
      <c r="G5024" s="2">
        <v>43101</v>
      </c>
      <c r="H5024" s="2">
        <v>43281</v>
      </c>
      <c r="I5024" t="s">
        <v>226</v>
      </c>
      <c r="J5024" t="s">
        <v>211</v>
      </c>
      <c r="K5024" t="s">
        <v>11697</v>
      </c>
      <c r="L5024" t="s">
        <v>213</v>
      </c>
      <c r="O5024">
        <v>0</v>
      </c>
      <c r="Q5024" s="2"/>
      <c r="S5024">
        <v>0</v>
      </c>
      <c r="T5024" t="s">
        <v>213</v>
      </c>
      <c r="W5024" t="s">
        <v>214</v>
      </c>
      <c r="X5024">
        <v>0</v>
      </c>
    </row>
    <row r="5025" spans="1:24" x14ac:dyDescent="0.25">
      <c r="A5025">
        <v>6511</v>
      </c>
      <c r="B5025" t="s">
        <v>11708</v>
      </c>
      <c r="C5025" t="s">
        <v>11709</v>
      </c>
      <c r="D5025" t="s">
        <v>256</v>
      </c>
      <c r="G5025" s="2">
        <v>43101</v>
      </c>
      <c r="H5025" s="2">
        <v>44165</v>
      </c>
      <c r="I5025" t="s">
        <v>226</v>
      </c>
      <c r="J5025" t="s">
        <v>211</v>
      </c>
      <c r="K5025" t="s">
        <v>11710</v>
      </c>
      <c r="L5025" t="s">
        <v>213</v>
      </c>
      <c r="O5025">
        <v>0</v>
      </c>
      <c r="Q5025" s="2"/>
      <c r="S5025">
        <v>0</v>
      </c>
      <c r="T5025" t="s">
        <v>213</v>
      </c>
      <c r="W5025" t="s">
        <v>214</v>
      </c>
      <c r="X5025">
        <v>0</v>
      </c>
    </row>
    <row r="5026" spans="1:24" x14ac:dyDescent="0.25">
      <c r="A5026">
        <v>6512</v>
      </c>
      <c r="B5026" t="s">
        <v>11711</v>
      </c>
      <c r="C5026" t="s">
        <v>11712</v>
      </c>
      <c r="D5026" t="s">
        <v>241</v>
      </c>
      <c r="G5026" s="2">
        <v>43101</v>
      </c>
      <c r="H5026" s="2">
        <v>44165</v>
      </c>
      <c r="I5026" t="s">
        <v>226</v>
      </c>
      <c r="J5026" t="s">
        <v>211</v>
      </c>
      <c r="K5026" t="s">
        <v>11710</v>
      </c>
      <c r="L5026" t="s">
        <v>213</v>
      </c>
      <c r="O5026">
        <v>0</v>
      </c>
      <c r="Q5026" s="2"/>
      <c r="S5026">
        <v>0</v>
      </c>
      <c r="T5026" t="s">
        <v>213</v>
      </c>
      <c r="W5026" t="s">
        <v>214</v>
      </c>
      <c r="X5026">
        <v>0</v>
      </c>
    </row>
    <row r="5027" spans="1:24" x14ac:dyDescent="0.25">
      <c r="A5027">
        <v>6504</v>
      </c>
      <c r="B5027" t="s">
        <v>11713</v>
      </c>
      <c r="C5027" t="s">
        <v>11714</v>
      </c>
      <c r="D5027" t="s">
        <v>256</v>
      </c>
      <c r="G5027" s="2">
        <v>43101</v>
      </c>
      <c r="H5027" s="2"/>
      <c r="I5027" t="s">
        <v>226</v>
      </c>
      <c r="J5027" t="s">
        <v>211</v>
      </c>
      <c r="K5027" t="s">
        <v>11715</v>
      </c>
      <c r="L5027" t="s">
        <v>213</v>
      </c>
      <c r="O5027">
        <v>0</v>
      </c>
      <c r="Q5027" s="2"/>
      <c r="S5027">
        <v>0</v>
      </c>
      <c r="T5027" t="s">
        <v>213</v>
      </c>
      <c r="W5027" t="s">
        <v>214</v>
      </c>
      <c r="X5027">
        <v>0</v>
      </c>
    </row>
    <row r="5028" spans="1:24" x14ac:dyDescent="0.25">
      <c r="A5028">
        <v>6498</v>
      </c>
      <c r="B5028" t="s">
        <v>11716</v>
      </c>
      <c r="C5028" t="s">
        <v>11717</v>
      </c>
      <c r="D5028" t="s">
        <v>241</v>
      </c>
      <c r="G5028" s="2">
        <v>43101</v>
      </c>
      <c r="H5028" s="2"/>
      <c r="I5028" t="s">
        <v>226</v>
      </c>
      <c r="J5028" t="s">
        <v>211</v>
      </c>
      <c r="K5028" t="s">
        <v>11718</v>
      </c>
      <c r="L5028" t="s">
        <v>213</v>
      </c>
      <c r="O5028">
        <v>0</v>
      </c>
      <c r="Q5028" s="2"/>
      <c r="S5028">
        <v>0</v>
      </c>
      <c r="T5028" t="s">
        <v>213</v>
      </c>
      <c r="W5028" t="s">
        <v>214</v>
      </c>
      <c r="X5028">
        <v>0</v>
      </c>
    </row>
    <row r="5029" spans="1:24" x14ac:dyDescent="0.25">
      <c r="A5029">
        <v>6499</v>
      </c>
      <c r="B5029" t="s">
        <v>11719</v>
      </c>
      <c r="C5029" t="s">
        <v>11720</v>
      </c>
      <c r="D5029" t="s">
        <v>256</v>
      </c>
      <c r="G5029" s="2">
        <v>43101</v>
      </c>
      <c r="H5029" s="2"/>
      <c r="I5029" t="s">
        <v>226</v>
      </c>
      <c r="J5029" t="s">
        <v>211</v>
      </c>
      <c r="K5029" t="s">
        <v>11718</v>
      </c>
      <c r="L5029" t="s">
        <v>213</v>
      </c>
      <c r="O5029">
        <v>0</v>
      </c>
      <c r="Q5029" s="2"/>
      <c r="S5029">
        <v>0</v>
      </c>
      <c r="T5029" t="s">
        <v>213</v>
      </c>
      <c r="W5029" t="s">
        <v>214</v>
      </c>
      <c r="X5029">
        <v>0</v>
      </c>
    </row>
    <row r="5030" spans="1:24" x14ac:dyDescent="0.25">
      <c r="A5030">
        <v>6500</v>
      </c>
      <c r="B5030" t="s">
        <v>11721</v>
      </c>
      <c r="C5030" t="s">
        <v>11722</v>
      </c>
      <c r="D5030" t="s">
        <v>251</v>
      </c>
      <c r="G5030" s="2">
        <v>43101</v>
      </c>
      <c r="H5030" s="2"/>
      <c r="I5030" t="s">
        <v>226</v>
      </c>
      <c r="J5030" t="s">
        <v>211</v>
      </c>
      <c r="K5030" t="s">
        <v>11718</v>
      </c>
      <c r="L5030" t="s">
        <v>213</v>
      </c>
      <c r="O5030">
        <v>0</v>
      </c>
      <c r="Q5030" s="2"/>
      <c r="S5030">
        <v>0</v>
      </c>
      <c r="T5030" t="s">
        <v>213</v>
      </c>
      <c r="W5030" t="s">
        <v>214</v>
      </c>
      <c r="X5030">
        <v>0</v>
      </c>
    </row>
    <row r="5031" spans="1:24" x14ac:dyDescent="0.25">
      <c r="A5031">
        <v>6519</v>
      </c>
      <c r="B5031" t="s">
        <v>11723</v>
      </c>
      <c r="C5031" t="s">
        <v>11724</v>
      </c>
      <c r="D5031" t="s">
        <v>343</v>
      </c>
      <c r="E5031" t="s">
        <v>15117</v>
      </c>
      <c r="F5031" t="s">
        <v>16039</v>
      </c>
      <c r="G5031" s="2">
        <v>41365</v>
      </c>
      <c r="H5031" s="2"/>
      <c r="J5031" t="s">
        <v>2278</v>
      </c>
      <c r="K5031" t="s">
        <v>968</v>
      </c>
      <c r="L5031" t="s">
        <v>213</v>
      </c>
      <c r="M5031" t="s">
        <v>16138</v>
      </c>
      <c r="O5031">
        <v>0</v>
      </c>
      <c r="P5031" t="s">
        <v>11725</v>
      </c>
      <c r="Q5031" s="2"/>
      <c r="S5031">
        <v>0</v>
      </c>
      <c r="T5031" t="s">
        <v>900</v>
      </c>
      <c r="U5031" t="s">
        <v>16025</v>
      </c>
      <c r="V5031" t="s">
        <v>16040</v>
      </c>
      <c r="W5031" t="s">
        <v>455</v>
      </c>
      <c r="X5031">
        <v>0</v>
      </c>
    </row>
    <row r="5032" spans="1:24" x14ac:dyDescent="0.25">
      <c r="A5032">
        <v>6505</v>
      </c>
      <c r="B5032" t="s">
        <v>11726</v>
      </c>
      <c r="C5032" t="s">
        <v>11727</v>
      </c>
      <c r="D5032" t="s">
        <v>241</v>
      </c>
      <c r="G5032" s="2">
        <v>43101</v>
      </c>
      <c r="H5032" s="2"/>
      <c r="I5032" t="s">
        <v>226</v>
      </c>
      <c r="J5032" t="s">
        <v>211</v>
      </c>
      <c r="K5032" t="s">
        <v>11715</v>
      </c>
      <c r="L5032" t="s">
        <v>213</v>
      </c>
      <c r="O5032">
        <v>0</v>
      </c>
      <c r="Q5032" s="2"/>
      <c r="S5032">
        <v>0</v>
      </c>
      <c r="T5032" t="s">
        <v>213</v>
      </c>
      <c r="W5032" t="s">
        <v>214</v>
      </c>
      <c r="X5032">
        <v>0</v>
      </c>
    </row>
    <row r="5033" spans="1:24" x14ac:dyDescent="0.25">
      <c r="A5033">
        <v>6506</v>
      </c>
      <c r="B5033" t="s">
        <v>11728</v>
      </c>
      <c r="C5033" t="s">
        <v>11729</v>
      </c>
      <c r="D5033" t="s">
        <v>251</v>
      </c>
      <c r="G5033" s="2">
        <v>43101</v>
      </c>
      <c r="H5033" s="2"/>
      <c r="I5033" t="s">
        <v>226</v>
      </c>
      <c r="J5033" t="s">
        <v>211</v>
      </c>
      <c r="K5033" t="s">
        <v>11715</v>
      </c>
      <c r="L5033" t="s">
        <v>213</v>
      </c>
      <c r="O5033">
        <v>0</v>
      </c>
      <c r="Q5033" s="2"/>
      <c r="S5033">
        <v>0</v>
      </c>
      <c r="T5033" t="s">
        <v>213</v>
      </c>
      <c r="W5033" t="s">
        <v>214</v>
      </c>
      <c r="X5033">
        <v>0</v>
      </c>
    </row>
    <row r="5034" spans="1:24" x14ac:dyDescent="0.25">
      <c r="A5034">
        <v>6510</v>
      </c>
      <c r="B5034" t="s">
        <v>11730</v>
      </c>
      <c r="C5034" t="s">
        <v>11731</v>
      </c>
      <c r="D5034" t="s">
        <v>251</v>
      </c>
      <c r="G5034" s="2">
        <v>43101</v>
      </c>
      <c r="H5034" s="2">
        <v>44165</v>
      </c>
      <c r="I5034" t="s">
        <v>226</v>
      </c>
      <c r="J5034" t="s">
        <v>211</v>
      </c>
      <c r="K5034" t="s">
        <v>11710</v>
      </c>
      <c r="L5034" t="s">
        <v>213</v>
      </c>
      <c r="O5034">
        <v>0</v>
      </c>
      <c r="Q5034" s="2"/>
      <c r="S5034">
        <v>0</v>
      </c>
      <c r="T5034" t="s">
        <v>213</v>
      </c>
      <c r="W5034" t="s">
        <v>214</v>
      </c>
      <c r="X5034">
        <v>0</v>
      </c>
    </row>
    <row r="5035" spans="1:24" x14ac:dyDescent="0.25">
      <c r="A5035">
        <v>6520</v>
      </c>
      <c r="B5035" t="s">
        <v>11732</v>
      </c>
      <c r="C5035" t="s">
        <v>11733</v>
      </c>
      <c r="D5035" t="s">
        <v>11369</v>
      </c>
      <c r="G5035" s="2">
        <v>43009</v>
      </c>
      <c r="H5035" s="2">
        <v>43734</v>
      </c>
      <c r="I5035" t="s">
        <v>226</v>
      </c>
      <c r="J5035" t="s">
        <v>211</v>
      </c>
      <c r="K5035" t="s">
        <v>7102</v>
      </c>
      <c r="L5035" t="s">
        <v>900</v>
      </c>
      <c r="O5035">
        <v>6519</v>
      </c>
      <c r="Q5035" s="2"/>
      <c r="S5035">
        <v>0</v>
      </c>
      <c r="T5035" t="s">
        <v>213</v>
      </c>
      <c r="W5035" t="s">
        <v>455</v>
      </c>
      <c r="X5035">
        <v>0</v>
      </c>
    </row>
    <row r="5036" spans="1:24" x14ac:dyDescent="0.25">
      <c r="A5036">
        <v>6521</v>
      </c>
      <c r="B5036" t="s">
        <v>11734</v>
      </c>
      <c r="C5036" t="s">
        <v>11735</v>
      </c>
      <c r="D5036" t="s">
        <v>6406</v>
      </c>
      <c r="F5036" t="s">
        <v>7142</v>
      </c>
      <c r="G5036" s="2">
        <v>37500</v>
      </c>
      <c r="H5036" s="2"/>
      <c r="J5036" t="s">
        <v>211</v>
      </c>
      <c r="K5036" t="s">
        <v>7069</v>
      </c>
      <c r="L5036" t="s">
        <v>900</v>
      </c>
      <c r="O5036">
        <v>3384</v>
      </c>
      <c r="Q5036" s="2"/>
      <c r="R5036" t="s">
        <v>11736</v>
      </c>
      <c r="S5036">
        <v>3888</v>
      </c>
      <c r="T5036" t="s">
        <v>213</v>
      </c>
      <c r="W5036" t="s">
        <v>455</v>
      </c>
      <c r="X5036">
        <v>0</v>
      </c>
    </row>
    <row r="5037" spans="1:24" x14ac:dyDescent="0.25">
      <c r="A5037">
        <v>6522</v>
      </c>
      <c r="B5037" t="s">
        <v>11737</v>
      </c>
      <c r="C5037" t="s">
        <v>11738</v>
      </c>
      <c r="D5037" t="s">
        <v>6406</v>
      </c>
      <c r="F5037" t="s">
        <v>7142</v>
      </c>
      <c r="G5037" s="2">
        <v>37500</v>
      </c>
      <c r="H5037" s="2"/>
      <c r="J5037" t="s">
        <v>211</v>
      </c>
      <c r="K5037" t="s">
        <v>7069</v>
      </c>
      <c r="L5037" t="s">
        <v>900</v>
      </c>
      <c r="O5037">
        <v>2935</v>
      </c>
      <c r="Q5037" s="2"/>
      <c r="R5037" t="s">
        <v>11739</v>
      </c>
      <c r="S5037">
        <v>3888</v>
      </c>
      <c r="T5037" t="s">
        <v>213</v>
      </c>
      <c r="W5037" t="s">
        <v>455</v>
      </c>
      <c r="X5037">
        <v>0</v>
      </c>
    </row>
    <row r="5038" spans="1:24" x14ac:dyDescent="0.25">
      <c r="A5038">
        <v>6523</v>
      </c>
      <c r="B5038" t="s">
        <v>11740</v>
      </c>
      <c r="C5038" t="s">
        <v>11741</v>
      </c>
      <c r="D5038" t="s">
        <v>6132</v>
      </c>
      <c r="G5038" s="2">
        <v>37500</v>
      </c>
      <c r="H5038" s="2"/>
      <c r="I5038" t="s">
        <v>226</v>
      </c>
      <c r="J5038" t="s">
        <v>211</v>
      </c>
      <c r="K5038" t="s">
        <v>464</v>
      </c>
      <c r="L5038" t="s">
        <v>900</v>
      </c>
      <c r="O5038">
        <v>6522</v>
      </c>
      <c r="Q5038" s="2"/>
      <c r="S5038">
        <v>0</v>
      </c>
      <c r="T5038" t="s">
        <v>213</v>
      </c>
      <c r="W5038" t="s">
        <v>455</v>
      </c>
      <c r="X5038">
        <v>0</v>
      </c>
    </row>
    <row r="5039" spans="1:24" x14ac:dyDescent="0.25">
      <c r="A5039">
        <v>6524</v>
      </c>
      <c r="B5039" t="s">
        <v>11742</v>
      </c>
      <c r="C5039" t="s">
        <v>11743</v>
      </c>
      <c r="D5039" t="s">
        <v>6132</v>
      </c>
      <c r="G5039" s="2">
        <v>37500</v>
      </c>
      <c r="H5039" s="2"/>
      <c r="I5039" t="s">
        <v>226</v>
      </c>
      <c r="J5039" t="s">
        <v>211</v>
      </c>
      <c r="K5039" t="s">
        <v>160</v>
      </c>
      <c r="L5039" t="s">
        <v>900</v>
      </c>
      <c r="O5039">
        <v>6521</v>
      </c>
      <c r="Q5039" s="2"/>
      <c r="S5039">
        <v>0</v>
      </c>
      <c r="T5039" t="s">
        <v>213</v>
      </c>
      <c r="W5039" t="s">
        <v>455</v>
      </c>
      <c r="X5039">
        <v>0</v>
      </c>
    </row>
    <row r="5040" spans="1:24" x14ac:dyDescent="0.25">
      <c r="A5040">
        <v>6590</v>
      </c>
      <c r="B5040" t="s">
        <v>11744</v>
      </c>
      <c r="C5040" t="s">
        <v>11745</v>
      </c>
      <c r="D5040" t="s">
        <v>11277</v>
      </c>
      <c r="G5040" s="2">
        <v>38626</v>
      </c>
      <c r="H5040" s="2">
        <v>44441</v>
      </c>
      <c r="J5040" t="s">
        <v>2278</v>
      </c>
      <c r="K5040" t="s">
        <v>464</v>
      </c>
      <c r="L5040" t="s">
        <v>213</v>
      </c>
      <c r="M5040" t="s">
        <v>11746</v>
      </c>
      <c r="O5040">
        <v>0</v>
      </c>
      <c r="Q5040" s="2"/>
      <c r="S5040">
        <v>0</v>
      </c>
      <c r="T5040" t="s">
        <v>900</v>
      </c>
      <c r="W5040" t="s">
        <v>214</v>
      </c>
      <c r="X5040">
        <v>0</v>
      </c>
    </row>
    <row r="5041" spans="1:26" x14ac:dyDescent="0.25">
      <c r="A5041">
        <v>6594</v>
      </c>
      <c r="B5041" t="s">
        <v>11747</v>
      </c>
      <c r="C5041" t="s">
        <v>11748</v>
      </c>
      <c r="D5041" t="s">
        <v>11597</v>
      </c>
      <c r="G5041" s="2">
        <v>38626</v>
      </c>
      <c r="H5041" s="2"/>
      <c r="J5041" t="s">
        <v>2278</v>
      </c>
      <c r="K5041" t="s">
        <v>464</v>
      </c>
      <c r="L5041" t="s">
        <v>213</v>
      </c>
      <c r="M5041" t="s">
        <v>11749</v>
      </c>
      <c r="O5041">
        <v>0</v>
      </c>
      <c r="Q5041" s="2"/>
      <c r="S5041">
        <v>0</v>
      </c>
      <c r="T5041" t="s">
        <v>900</v>
      </c>
      <c r="W5041" t="s">
        <v>214</v>
      </c>
      <c r="X5041">
        <v>0</v>
      </c>
    </row>
    <row r="5042" spans="1:26" x14ac:dyDescent="0.25">
      <c r="A5042">
        <v>6595</v>
      </c>
      <c r="B5042" t="s">
        <v>11750</v>
      </c>
      <c r="C5042" t="s">
        <v>11751</v>
      </c>
      <c r="D5042" t="s">
        <v>11592</v>
      </c>
      <c r="G5042" s="2">
        <v>38596</v>
      </c>
      <c r="H5042" s="2"/>
      <c r="J5042" t="s">
        <v>2278</v>
      </c>
      <c r="K5042" t="s">
        <v>464</v>
      </c>
      <c r="L5042" t="s">
        <v>213</v>
      </c>
      <c r="O5042">
        <v>0</v>
      </c>
      <c r="Q5042" s="2"/>
      <c r="S5042">
        <v>0</v>
      </c>
      <c r="T5042" t="s">
        <v>900</v>
      </c>
      <c r="W5042" t="s">
        <v>214</v>
      </c>
      <c r="X5042">
        <v>0</v>
      </c>
    </row>
    <row r="5043" spans="1:26" x14ac:dyDescent="0.25">
      <c r="A5043">
        <v>6596</v>
      </c>
      <c r="B5043" t="s">
        <v>11752</v>
      </c>
      <c r="C5043" t="s">
        <v>11753</v>
      </c>
      <c r="D5043" t="s">
        <v>11410</v>
      </c>
      <c r="G5043" s="2">
        <v>42005</v>
      </c>
      <c r="H5043" s="2"/>
      <c r="J5043" t="s">
        <v>211</v>
      </c>
      <c r="K5043" t="s">
        <v>289</v>
      </c>
      <c r="L5043" t="s">
        <v>900</v>
      </c>
      <c r="O5043">
        <v>-1</v>
      </c>
      <c r="Q5043" s="2"/>
      <c r="S5043">
        <v>0</v>
      </c>
      <c r="T5043" t="s">
        <v>213</v>
      </c>
      <c r="W5043" t="s">
        <v>214</v>
      </c>
      <c r="X5043">
        <v>0</v>
      </c>
    </row>
    <row r="5044" spans="1:26" x14ac:dyDescent="0.25">
      <c r="A5044">
        <v>6597</v>
      </c>
      <c r="B5044" t="s">
        <v>11754</v>
      </c>
      <c r="C5044" t="s">
        <v>11755</v>
      </c>
      <c r="D5044" t="s">
        <v>11597</v>
      </c>
      <c r="F5044" t="s">
        <v>11756</v>
      </c>
      <c r="G5044" s="2">
        <v>41640</v>
      </c>
      <c r="H5044" s="2"/>
      <c r="J5044" t="s">
        <v>2278</v>
      </c>
      <c r="K5044" t="s">
        <v>6386</v>
      </c>
      <c r="L5044" t="s">
        <v>213</v>
      </c>
      <c r="M5044" t="s">
        <v>11757</v>
      </c>
      <c r="O5044">
        <v>0</v>
      </c>
      <c r="Q5044" s="2"/>
      <c r="S5044">
        <v>0</v>
      </c>
      <c r="T5044" t="s">
        <v>900</v>
      </c>
      <c r="W5044" t="s">
        <v>214</v>
      </c>
      <c r="X5044">
        <v>0</v>
      </c>
    </row>
    <row r="5045" spans="1:26" x14ac:dyDescent="0.25">
      <c r="A5045">
        <v>6599</v>
      </c>
      <c r="B5045" t="s">
        <v>11758</v>
      </c>
      <c r="C5045" t="s">
        <v>11759</v>
      </c>
      <c r="D5045" t="s">
        <v>11410</v>
      </c>
      <c r="G5045" s="2">
        <v>41640</v>
      </c>
      <c r="H5045" s="2"/>
      <c r="J5045" t="s">
        <v>211</v>
      </c>
      <c r="K5045" t="s">
        <v>6397</v>
      </c>
      <c r="L5045" t="s">
        <v>213</v>
      </c>
      <c r="M5045" t="s">
        <v>11757</v>
      </c>
      <c r="O5045">
        <v>0</v>
      </c>
      <c r="Q5045" s="2"/>
      <c r="S5045">
        <v>0</v>
      </c>
      <c r="T5045" t="s">
        <v>213</v>
      </c>
      <c r="W5045" t="s">
        <v>214</v>
      </c>
      <c r="X5045">
        <v>0</v>
      </c>
    </row>
    <row r="5046" spans="1:26" x14ac:dyDescent="0.25">
      <c r="A5046">
        <v>6600</v>
      </c>
      <c r="B5046" t="s">
        <v>11604</v>
      </c>
      <c r="C5046" t="s">
        <v>11760</v>
      </c>
      <c r="D5046" t="s">
        <v>11597</v>
      </c>
      <c r="G5046" s="2">
        <v>41640</v>
      </c>
      <c r="H5046" s="2"/>
      <c r="J5046" t="s">
        <v>2278</v>
      </c>
      <c r="K5046" t="s">
        <v>6397</v>
      </c>
      <c r="L5046" t="s">
        <v>213</v>
      </c>
      <c r="M5046" t="s">
        <v>11757</v>
      </c>
      <c r="O5046">
        <v>0</v>
      </c>
      <c r="Q5046" s="2"/>
      <c r="S5046">
        <v>0</v>
      </c>
      <c r="T5046" t="s">
        <v>900</v>
      </c>
      <c r="W5046" t="s">
        <v>214</v>
      </c>
      <c r="X5046">
        <v>0</v>
      </c>
    </row>
    <row r="5047" spans="1:26" x14ac:dyDescent="0.25">
      <c r="A5047">
        <v>6183</v>
      </c>
      <c r="B5047" t="s">
        <v>11761</v>
      </c>
      <c r="C5047" t="s">
        <v>11762</v>
      </c>
      <c r="D5047" t="s">
        <v>1722</v>
      </c>
      <c r="G5047" s="2">
        <v>41640</v>
      </c>
      <c r="H5047" s="2"/>
      <c r="J5047" t="s">
        <v>211</v>
      </c>
      <c r="K5047" t="s">
        <v>1724</v>
      </c>
      <c r="L5047" t="s">
        <v>213</v>
      </c>
      <c r="O5047">
        <v>6184</v>
      </c>
      <c r="Q5047" s="2"/>
      <c r="S5047">
        <v>0</v>
      </c>
      <c r="T5047" t="s">
        <v>213</v>
      </c>
      <c r="W5047" t="s">
        <v>214</v>
      </c>
      <c r="X5047">
        <v>0</v>
      </c>
    </row>
    <row r="5048" spans="1:26" x14ac:dyDescent="0.25">
      <c r="A5048">
        <v>6184</v>
      </c>
      <c r="B5048" t="s">
        <v>11763</v>
      </c>
      <c r="C5048" t="s">
        <v>11764</v>
      </c>
      <c r="D5048" t="s">
        <v>389</v>
      </c>
      <c r="F5048" t="s">
        <v>130</v>
      </c>
      <c r="G5048" s="2">
        <v>41639</v>
      </c>
      <c r="H5048" s="2"/>
      <c r="I5048" t="s">
        <v>226</v>
      </c>
      <c r="J5048" t="s">
        <v>211</v>
      </c>
      <c r="K5048" t="s">
        <v>14924</v>
      </c>
      <c r="L5048" t="s">
        <v>213</v>
      </c>
      <c r="M5048" t="s">
        <v>11765</v>
      </c>
      <c r="O5048">
        <v>0</v>
      </c>
      <c r="Q5048" s="2"/>
      <c r="R5048" t="s">
        <v>11766</v>
      </c>
      <c r="S5048">
        <v>0</v>
      </c>
      <c r="T5048" t="s">
        <v>213</v>
      </c>
      <c r="W5048" t="s">
        <v>214</v>
      </c>
      <c r="X5048">
        <v>0</v>
      </c>
      <c r="Z5048" t="s">
        <v>15094</v>
      </c>
    </row>
    <row r="5049" spans="1:26" x14ac:dyDescent="0.25">
      <c r="A5049">
        <v>6379</v>
      </c>
      <c r="B5049" t="s">
        <v>11767</v>
      </c>
      <c r="C5049" t="s">
        <v>11768</v>
      </c>
      <c r="D5049" t="s">
        <v>248</v>
      </c>
      <c r="G5049" s="2">
        <v>43101</v>
      </c>
      <c r="H5049" s="2">
        <v>44167</v>
      </c>
      <c r="I5049" t="s">
        <v>226</v>
      </c>
      <c r="J5049" t="s">
        <v>211</v>
      </c>
      <c r="K5049" t="s">
        <v>11769</v>
      </c>
      <c r="L5049" t="s">
        <v>213</v>
      </c>
      <c r="O5049">
        <v>0</v>
      </c>
      <c r="Q5049" s="2"/>
      <c r="S5049">
        <v>0</v>
      </c>
      <c r="T5049" t="s">
        <v>213</v>
      </c>
      <c r="W5049" t="s">
        <v>214</v>
      </c>
      <c r="X5049">
        <v>0</v>
      </c>
    </row>
    <row r="5050" spans="1:26" x14ac:dyDescent="0.25">
      <c r="A5050">
        <v>6380</v>
      </c>
      <c r="B5050" t="s">
        <v>11770</v>
      </c>
      <c r="C5050" t="s">
        <v>11771</v>
      </c>
      <c r="D5050" t="s">
        <v>256</v>
      </c>
      <c r="G5050" s="2">
        <v>43101</v>
      </c>
      <c r="H5050" s="2">
        <v>44167</v>
      </c>
      <c r="I5050" t="s">
        <v>226</v>
      </c>
      <c r="J5050" t="s">
        <v>211</v>
      </c>
      <c r="K5050" t="s">
        <v>11769</v>
      </c>
      <c r="L5050" t="s">
        <v>213</v>
      </c>
      <c r="O5050">
        <v>0</v>
      </c>
      <c r="Q5050" s="2"/>
      <c r="S5050">
        <v>0</v>
      </c>
      <c r="T5050" t="s">
        <v>213</v>
      </c>
      <c r="W5050" t="s">
        <v>214</v>
      </c>
      <c r="X5050">
        <v>0</v>
      </c>
    </row>
    <row r="5051" spans="1:26" x14ac:dyDescent="0.25">
      <c r="A5051">
        <v>6381</v>
      </c>
      <c r="B5051" t="s">
        <v>11772</v>
      </c>
      <c r="C5051" t="s">
        <v>11773</v>
      </c>
      <c r="D5051" t="s">
        <v>241</v>
      </c>
      <c r="G5051" s="2">
        <v>43101</v>
      </c>
      <c r="H5051" s="2">
        <v>44167</v>
      </c>
      <c r="I5051" t="s">
        <v>226</v>
      </c>
      <c r="J5051" t="s">
        <v>211</v>
      </c>
      <c r="K5051" t="s">
        <v>11769</v>
      </c>
      <c r="L5051" t="s">
        <v>213</v>
      </c>
      <c r="O5051">
        <v>0</v>
      </c>
      <c r="Q5051" s="2"/>
      <c r="S5051">
        <v>0</v>
      </c>
      <c r="T5051" t="s">
        <v>213</v>
      </c>
      <c r="W5051" t="s">
        <v>214</v>
      </c>
      <c r="X5051">
        <v>0</v>
      </c>
    </row>
    <row r="5052" spans="1:26" x14ac:dyDescent="0.25">
      <c r="A5052">
        <v>6382</v>
      </c>
      <c r="B5052" t="s">
        <v>11774</v>
      </c>
      <c r="C5052" t="s">
        <v>11775</v>
      </c>
      <c r="D5052" t="s">
        <v>245</v>
      </c>
      <c r="G5052" s="2">
        <v>43101</v>
      </c>
      <c r="H5052" s="2">
        <v>44167</v>
      </c>
      <c r="I5052" t="s">
        <v>226</v>
      </c>
      <c r="J5052" t="s">
        <v>211</v>
      </c>
      <c r="K5052" t="s">
        <v>11769</v>
      </c>
      <c r="L5052" t="s">
        <v>213</v>
      </c>
      <c r="O5052">
        <v>6609</v>
      </c>
      <c r="Q5052" s="2"/>
      <c r="S5052">
        <v>0</v>
      </c>
      <c r="T5052" t="s">
        <v>213</v>
      </c>
      <c r="W5052" t="s">
        <v>214</v>
      </c>
      <c r="X5052">
        <v>0</v>
      </c>
    </row>
    <row r="5053" spans="1:26" x14ac:dyDescent="0.25">
      <c r="A5053">
        <v>6383</v>
      </c>
      <c r="B5053" t="s">
        <v>11776</v>
      </c>
      <c r="C5053" t="s">
        <v>11777</v>
      </c>
      <c r="D5053" t="s">
        <v>210</v>
      </c>
      <c r="G5053" s="2">
        <v>43101</v>
      </c>
      <c r="H5053" s="2">
        <v>44167</v>
      </c>
      <c r="J5053" t="s">
        <v>211</v>
      </c>
      <c r="K5053" t="s">
        <v>11769</v>
      </c>
      <c r="L5053" t="s">
        <v>213</v>
      </c>
      <c r="O5053">
        <v>0</v>
      </c>
      <c r="Q5053" s="2"/>
      <c r="S5053">
        <v>0</v>
      </c>
      <c r="T5053" t="s">
        <v>213</v>
      </c>
      <c r="W5053" t="s">
        <v>214</v>
      </c>
      <c r="X5053">
        <v>0</v>
      </c>
    </row>
    <row r="5054" spans="1:26" x14ac:dyDescent="0.25">
      <c r="A5054">
        <v>6384</v>
      </c>
      <c r="B5054" t="s">
        <v>11778</v>
      </c>
      <c r="C5054" t="s">
        <v>11779</v>
      </c>
      <c r="D5054" t="s">
        <v>251</v>
      </c>
      <c r="G5054" s="2">
        <v>43101</v>
      </c>
      <c r="H5054" s="2">
        <v>44167</v>
      </c>
      <c r="I5054" t="s">
        <v>226</v>
      </c>
      <c r="J5054" t="s">
        <v>211</v>
      </c>
      <c r="K5054" t="s">
        <v>11769</v>
      </c>
      <c r="L5054" t="s">
        <v>213</v>
      </c>
      <c r="O5054">
        <v>0</v>
      </c>
      <c r="Q5054" s="2"/>
      <c r="S5054">
        <v>0</v>
      </c>
      <c r="T5054" t="s">
        <v>213</v>
      </c>
      <c r="W5054" t="s">
        <v>214</v>
      </c>
      <c r="X5054">
        <v>0</v>
      </c>
    </row>
    <row r="5055" spans="1:26" x14ac:dyDescent="0.25">
      <c r="A5055">
        <v>6450</v>
      </c>
      <c r="B5055" t="s">
        <v>11780</v>
      </c>
      <c r="C5055" t="s">
        <v>11781</v>
      </c>
      <c r="D5055" t="s">
        <v>389</v>
      </c>
      <c r="G5055" s="2">
        <v>42955</v>
      </c>
      <c r="H5055" s="2">
        <v>43465</v>
      </c>
      <c r="J5055" t="s">
        <v>10343</v>
      </c>
      <c r="K5055" t="s">
        <v>10344</v>
      </c>
      <c r="L5055" t="s">
        <v>213</v>
      </c>
      <c r="M5055" t="s">
        <v>11782</v>
      </c>
      <c r="O5055">
        <v>0</v>
      </c>
      <c r="Q5055" s="2"/>
      <c r="R5055" t="s">
        <v>11783</v>
      </c>
      <c r="S5055">
        <v>0</v>
      </c>
      <c r="T5055" t="s">
        <v>213</v>
      </c>
      <c r="U5055" t="s">
        <v>10347</v>
      </c>
      <c r="V5055" t="s">
        <v>11784</v>
      </c>
      <c r="W5055" t="s">
        <v>214</v>
      </c>
      <c r="X5055">
        <v>0</v>
      </c>
    </row>
    <row r="5056" spans="1:26" x14ac:dyDescent="0.25">
      <c r="A5056">
        <v>6492</v>
      </c>
      <c r="B5056" t="s">
        <v>11785</v>
      </c>
      <c r="C5056" t="s">
        <v>11786</v>
      </c>
      <c r="D5056" t="s">
        <v>251</v>
      </c>
      <c r="G5056" s="2">
        <v>43101</v>
      </c>
      <c r="H5056" s="2"/>
      <c r="I5056" t="s">
        <v>226</v>
      </c>
      <c r="J5056" t="s">
        <v>211</v>
      </c>
      <c r="K5056" t="s">
        <v>11787</v>
      </c>
      <c r="L5056" t="s">
        <v>213</v>
      </c>
      <c r="O5056">
        <v>0</v>
      </c>
      <c r="Q5056" s="2"/>
      <c r="S5056">
        <v>0</v>
      </c>
      <c r="T5056" t="s">
        <v>213</v>
      </c>
      <c r="W5056" t="s">
        <v>214</v>
      </c>
      <c r="X5056">
        <v>0</v>
      </c>
    </row>
    <row r="5057" spans="1:24" x14ac:dyDescent="0.25">
      <c r="A5057">
        <v>6298</v>
      </c>
      <c r="B5057" t="s">
        <v>11788</v>
      </c>
      <c r="C5057" t="s">
        <v>11789</v>
      </c>
      <c r="D5057" t="s">
        <v>6125</v>
      </c>
      <c r="G5057" s="2">
        <v>40575</v>
      </c>
      <c r="H5057" s="2">
        <v>44742</v>
      </c>
      <c r="I5057" t="s">
        <v>226</v>
      </c>
      <c r="J5057" t="s">
        <v>211</v>
      </c>
      <c r="K5057" t="s">
        <v>444</v>
      </c>
      <c r="L5057" t="s">
        <v>213</v>
      </c>
      <c r="O5057">
        <v>28</v>
      </c>
      <c r="Q5057" s="2"/>
      <c r="S5057">
        <v>0</v>
      </c>
      <c r="T5057" t="s">
        <v>213</v>
      </c>
      <c r="W5057" t="s">
        <v>214</v>
      </c>
      <c r="X5057">
        <v>0</v>
      </c>
    </row>
    <row r="5058" spans="1:24" x14ac:dyDescent="0.25">
      <c r="A5058">
        <v>6299</v>
      </c>
      <c r="B5058" t="s">
        <v>11790</v>
      </c>
      <c r="C5058" t="s">
        <v>11791</v>
      </c>
      <c r="D5058" t="s">
        <v>6125</v>
      </c>
      <c r="G5058" s="2">
        <v>42324</v>
      </c>
      <c r="H5058" s="2">
        <v>44742</v>
      </c>
      <c r="I5058" t="s">
        <v>226</v>
      </c>
      <c r="J5058" t="s">
        <v>211</v>
      </c>
      <c r="K5058" t="s">
        <v>8620</v>
      </c>
      <c r="L5058" t="s">
        <v>213</v>
      </c>
      <c r="O5058">
        <v>28</v>
      </c>
      <c r="Q5058" s="2"/>
      <c r="S5058">
        <v>0</v>
      </c>
      <c r="T5058" t="s">
        <v>213</v>
      </c>
      <c r="W5058" t="s">
        <v>214</v>
      </c>
      <c r="X5058">
        <v>0</v>
      </c>
    </row>
    <row r="5059" spans="1:24" x14ac:dyDescent="0.25">
      <c r="A5059">
        <v>6300</v>
      </c>
      <c r="B5059" t="s">
        <v>11792</v>
      </c>
      <c r="C5059" t="s">
        <v>11793</v>
      </c>
      <c r="D5059" t="s">
        <v>6125</v>
      </c>
      <c r="G5059" s="2">
        <v>42324</v>
      </c>
      <c r="H5059" s="2">
        <v>44742</v>
      </c>
      <c r="I5059" t="s">
        <v>226</v>
      </c>
      <c r="J5059" t="s">
        <v>211</v>
      </c>
      <c r="K5059" t="s">
        <v>8559</v>
      </c>
      <c r="L5059" t="s">
        <v>213</v>
      </c>
      <c r="O5059">
        <v>28</v>
      </c>
      <c r="Q5059" s="2"/>
      <c r="S5059">
        <v>0</v>
      </c>
      <c r="T5059" t="s">
        <v>213</v>
      </c>
      <c r="W5059" t="s">
        <v>214</v>
      </c>
      <c r="X5059">
        <v>0</v>
      </c>
    </row>
    <row r="5060" spans="1:24" x14ac:dyDescent="0.25">
      <c r="A5060">
        <v>6301</v>
      </c>
      <c r="B5060" t="s">
        <v>11794</v>
      </c>
      <c r="C5060" t="s">
        <v>11795</v>
      </c>
      <c r="D5060" t="s">
        <v>6125</v>
      </c>
      <c r="G5060" s="2">
        <v>42324</v>
      </c>
      <c r="H5060" s="2">
        <v>44742</v>
      </c>
      <c r="I5060" t="s">
        <v>226</v>
      </c>
      <c r="J5060" t="s">
        <v>211</v>
      </c>
      <c r="K5060" t="s">
        <v>8770</v>
      </c>
      <c r="L5060" t="s">
        <v>213</v>
      </c>
      <c r="O5060">
        <v>28</v>
      </c>
      <c r="Q5060" s="2"/>
      <c r="S5060">
        <v>0</v>
      </c>
      <c r="T5060" t="s">
        <v>213</v>
      </c>
      <c r="W5060" t="s">
        <v>214</v>
      </c>
      <c r="X5060">
        <v>0</v>
      </c>
    </row>
    <row r="5061" spans="1:24" x14ac:dyDescent="0.25">
      <c r="A5061">
        <v>6302</v>
      </c>
      <c r="B5061" t="s">
        <v>11796</v>
      </c>
      <c r="C5061" t="s">
        <v>11797</v>
      </c>
      <c r="D5061" t="s">
        <v>6125</v>
      </c>
      <c r="G5061" s="2">
        <v>41109</v>
      </c>
      <c r="H5061" s="2">
        <v>43251</v>
      </c>
      <c r="I5061" t="s">
        <v>226</v>
      </c>
      <c r="J5061" t="s">
        <v>211</v>
      </c>
      <c r="K5061" t="s">
        <v>8399</v>
      </c>
      <c r="L5061" t="s">
        <v>213</v>
      </c>
      <c r="O5061">
        <v>28</v>
      </c>
      <c r="Q5061" s="2"/>
      <c r="S5061">
        <v>0</v>
      </c>
      <c r="T5061" t="s">
        <v>213</v>
      </c>
      <c r="W5061" t="s">
        <v>214</v>
      </c>
      <c r="X5061">
        <v>0</v>
      </c>
    </row>
    <row r="5062" spans="1:24" x14ac:dyDescent="0.25">
      <c r="A5062">
        <v>6493</v>
      </c>
      <c r="B5062" t="s">
        <v>11798</v>
      </c>
      <c r="C5062" t="s">
        <v>11799</v>
      </c>
      <c r="D5062" t="s">
        <v>241</v>
      </c>
      <c r="G5062" s="2">
        <v>43101</v>
      </c>
      <c r="H5062" s="2"/>
      <c r="I5062" t="s">
        <v>226</v>
      </c>
      <c r="J5062" t="s">
        <v>211</v>
      </c>
      <c r="K5062" t="s">
        <v>11787</v>
      </c>
      <c r="L5062" t="s">
        <v>213</v>
      </c>
      <c r="O5062">
        <v>0</v>
      </c>
      <c r="Q5062" s="2"/>
      <c r="S5062">
        <v>0</v>
      </c>
      <c r="T5062" t="s">
        <v>213</v>
      </c>
      <c r="W5062" t="s">
        <v>214</v>
      </c>
      <c r="X5062">
        <v>0</v>
      </c>
    </row>
    <row r="5063" spans="1:24" x14ac:dyDescent="0.25">
      <c r="A5063">
        <v>6494</v>
      </c>
      <c r="B5063" t="s">
        <v>11800</v>
      </c>
      <c r="C5063" t="s">
        <v>11801</v>
      </c>
      <c r="D5063" t="s">
        <v>256</v>
      </c>
      <c r="G5063" s="2">
        <v>43101</v>
      </c>
      <c r="H5063" s="2"/>
      <c r="I5063" t="s">
        <v>226</v>
      </c>
      <c r="J5063" t="s">
        <v>211</v>
      </c>
      <c r="K5063" t="s">
        <v>11787</v>
      </c>
      <c r="L5063" t="s">
        <v>213</v>
      </c>
      <c r="O5063">
        <v>0</v>
      </c>
      <c r="Q5063" s="2"/>
      <c r="S5063">
        <v>0</v>
      </c>
      <c r="T5063" t="s">
        <v>213</v>
      </c>
      <c r="W5063" t="s">
        <v>214</v>
      </c>
      <c r="X5063">
        <v>0</v>
      </c>
    </row>
    <row r="5064" spans="1:24" x14ac:dyDescent="0.25">
      <c r="A5064">
        <v>6528</v>
      </c>
      <c r="B5064" t="s">
        <v>11802</v>
      </c>
      <c r="C5064" t="s">
        <v>11803</v>
      </c>
      <c r="D5064" t="s">
        <v>245</v>
      </c>
      <c r="G5064" s="2">
        <v>43101</v>
      </c>
      <c r="H5064" s="2"/>
      <c r="I5064" t="s">
        <v>226</v>
      </c>
      <c r="J5064" t="s">
        <v>211</v>
      </c>
      <c r="K5064" t="s">
        <v>11523</v>
      </c>
      <c r="L5064" t="s">
        <v>900</v>
      </c>
      <c r="O5064">
        <v>1452</v>
      </c>
      <c r="Q5064" s="2"/>
      <c r="S5064">
        <v>0</v>
      </c>
      <c r="T5064" t="s">
        <v>213</v>
      </c>
      <c r="W5064" t="s">
        <v>214</v>
      </c>
      <c r="X5064">
        <v>0</v>
      </c>
    </row>
    <row r="5065" spans="1:24" x14ac:dyDescent="0.25">
      <c r="A5065">
        <v>6529</v>
      </c>
      <c r="B5065" t="s">
        <v>11804</v>
      </c>
      <c r="C5065" t="s">
        <v>11805</v>
      </c>
      <c r="D5065" t="s">
        <v>245</v>
      </c>
      <c r="G5065" s="2">
        <v>43101</v>
      </c>
      <c r="H5065" s="2">
        <v>44408</v>
      </c>
      <c r="I5065" t="s">
        <v>226</v>
      </c>
      <c r="J5065" t="s">
        <v>211</v>
      </c>
      <c r="K5065" t="s">
        <v>11806</v>
      </c>
      <c r="L5065" t="s">
        <v>213</v>
      </c>
      <c r="O5065">
        <v>1452</v>
      </c>
      <c r="Q5065" s="2"/>
      <c r="S5065">
        <v>0</v>
      </c>
      <c r="T5065" t="s">
        <v>213</v>
      </c>
      <c r="W5065" t="s">
        <v>214</v>
      </c>
      <c r="X5065">
        <v>0</v>
      </c>
    </row>
    <row r="5066" spans="1:24" x14ac:dyDescent="0.25">
      <c r="A5066">
        <v>6547</v>
      </c>
      <c r="B5066" t="s">
        <v>11807</v>
      </c>
      <c r="C5066" t="s">
        <v>11808</v>
      </c>
      <c r="D5066" t="s">
        <v>11608</v>
      </c>
      <c r="G5066" s="2">
        <v>42005</v>
      </c>
      <c r="H5066" s="2"/>
      <c r="J5066" t="s">
        <v>2278</v>
      </c>
      <c r="K5066" t="s">
        <v>289</v>
      </c>
      <c r="L5066" t="s">
        <v>213</v>
      </c>
      <c r="O5066">
        <v>-1</v>
      </c>
      <c r="Q5066" s="2"/>
      <c r="S5066">
        <v>0</v>
      </c>
      <c r="T5066" t="s">
        <v>900</v>
      </c>
      <c r="W5066" t="s">
        <v>214</v>
      </c>
      <c r="X5066">
        <v>0</v>
      </c>
    </row>
    <row r="5067" spans="1:24" x14ac:dyDescent="0.25">
      <c r="A5067">
        <v>6548</v>
      </c>
      <c r="B5067" t="s">
        <v>11809</v>
      </c>
      <c r="C5067" t="s">
        <v>11810</v>
      </c>
      <c r="D5067" t="s">
        <v>11608</v>
      </c>
      <c r="G5067" s="2">
        <v>37500</v>
      </c>
      <c r="H5067" s="2"/>
      <c r="J5067" t="s">
        <v>2278</v>
      </c>
      <c r="K5067" t="s">
        <v>160</v>
      </c>
      <c r="L5067" t="s">
        <v>900</v>
      </c>
      <c r="O5067">
        <v>0</v>
      </c>
      <c r="Q5067" s="2"/>
      <c r="S5067">
        <v>0</v>
      </c>
      <c r="T5067" t="s">
        <v>900</v>
      </c>
      <c r="W5067" t="s">
        <v>214</v>
      </c>
      <c r="X5067">
        <v>0</v>
      </c>
    </row>
    <row r="5068" spans="1:24" x14ac:dyDescent="0.25">
      <c r="A5068">
        <v>6586</v>
      </c>
      <c r="B5068" t="s">
        <v>11811</v>
      </c>
      <c r="C5068" t="s">
        <v>11812</v>
      </c>
      <c r="D5068" t="s">
        <v>11597</v>
      </c>
      <c r="G5068" s="2">
        <v>38626</v>
      </c>
      <c r="H5068" s="2"/>
      <c r="J5068" t="s">
        <v>2278</v>
      </c>
      <c r="K5068" t="s">
        <v>160</v>
      </c>
      <c r="L5068" t="s">
        <v>213</v>
      </c>
      <c r="M5068" t="s">
        <v>11412</v>
      </c>
      <c r="O5068">
        <v>0</v>
      </c>
      <c r="Q5068" s="2"/>
      <c r="S5068">
        <v>0</v>
      </c>
      <c r="T5068" t="s">
        <v>900</v>
      </c>
      <c r="W5068" t="s">
        <v>214</v>
      </c>
      <c r="X5068">
        <v>0</v>
      </c>
    </row>
    <row r="5069" spans="1:24" x14ac:dyDescent="0.25">
      <c r="A5069">
        <v>6277</v>
      </c>
      <c r="B5069" t="s">
        <v>11813</v>
      </c>
      <c r="C5069" t="s">
        <v>11814</v>
      </c>
      <c r="D5069" t="s">
        <v>11410</v>
      </c>
      <c r="F5069" t="s">
        <v>11411</v>
      </c>
      <c r="G5069" s="2">
        <v>37500</v>
      </c>
      <c r="H5069" s="2"/>
      <c r="J5069" t="s">
        <v>211</v>
      </c>
      <c r="K5069" t="s">
        <v>464</v>
      </c>
      <c r="L5069" t="s">
        <v>213</v>
      </c>
      <c r="M5069" t="s">
        <v>11815</v>
      </c>
      <c r="O5069">
        <v>0</v>
      </c>
      <c r="Q5069" s="2"/>
      <c r="S5069">
        <v>0</v>
      </c>
      <c r="T5069" t="s">
        <v>213</v>
      </c>
      <c r="W5069" t="s">
        <v>214</v>
      </c>
      <c r="X5069">
        <v>0</v>
      </c>
    </row>
    <row r="5070" spans="1:24" x14ac:dyDescent="0.25">
      <c r="A5070">
        <v>3478</v>
      </c>
      <c r="B5070" t="s">
        <v>11816</v>
      </c>
      <c r="C5070" t="s">
        <v>11817</v>
      </c>
      <c r="D5070" t="s">
        <v>4003</v>
      </c>
      <c r="F5070" t="s">
        <v>11818</v>
      </c>
      <c r="G5070" s="2">
        <v>37500</v>
      </c>
      <c r="H5070" s="2"/>
      <c r="J5070" t="s">
        <v>211</v>
      </c>
      <c r="K5070" t="s">
        <v>464</v>
      </c>
      <c r="L5070" t="s">
        <v>213</v>
      </c>
      <c r="M5070" t="s">
        <v>11819</v>
      </c>
      <c r="O5070">
        <v>0</v>
      </c>
      <c r="Q5070" s="2"/>
      <c r="S5070">
        <v>0</v>
      </c>
      <c r="T5070" t="s">
        <v>213</v>
      </c>
      <c r="W5070" t="s">
        <v>214</v>
      </c>
      <c r="X5070">
        <v>0</v>
      </c>
    </row>
    <row r="5071" spans="1:24" x14ac:dyDescent="0.25">
      <c r="A5071">
        <v>6593</v>
      </c>
      <c r="B5071" t="s">
        <v>11820</v>
      </c>
      <c r="C5071" t="s">
        <v>11821</v>
      </c>
      <c r="D5071" t="s">
        <v>11589</v>
      </c>
      <c r="G5071" s="2">
        <v>38626</v>
      </c>
      <c r="H5071" s="2"/>
      <c r="J5071" t="s">
        <v>2278</v>
      </c>
      <c r="K5071" t="s">
        <v>464</v>
      </c>
      <c r="L5071" t="s">
        <v>213</v>
      </c>
      <c r="M5071" t="s">
        <v>11819</v>
      </c>
      <c r="O5071">
        <v>0</v>
      </c>
      <c r="Q5071" s="2"/>
      <c r="S5071">
        <v>0</v>
      </c>
      <c r="T5071" t="s">
        <v>900</v>
      </c>
      <c r="W5071" t="s">
        <v>214</v>
      </c>
      <c r="X5071">
        <v>0</v>
      </c>
    </row>
    <row r="5072" spans="1:24" x14ac:dyDescent="0.25">
      <c r="A5072">
        <v>6571</v>
      </c>
      <c r="B5072" t="s">
        <v>11822</v>
      </c>
      <c r="C5072" t="s">
        <v>11823</v>
      </c>
      <c r="D5072" t="s">
        <v>11589</v>
      </c>
      <c r="G5072" s="2">
        <v>39539</v>
      </c>
      <c r="H5072" s="2"/>
      <c r="J5072" t="s">
        <v>2278</v>
      </c>
      <c r="K5072" t="s">
        <v>467</v>
      </c>
      <c r="L5072" t="s">
        <v>213</v>
      </c>
      <c r="M5072" t="s">
        <v>10113</v>
      </c>
      <c r="O5072">
        <v>0</v>
      </c>
      <c r="Q5072" s="2"/>
      <c r="S5072">
        <v>0</v>
      </c>
      <c r="T5072" t="s">
        <v>900</v>
      </c>
      <c r="W5072" t="s">
        <v>214</v>
      </c>
      <c r="X5072">
        <v>0</v>
      </c>
    </row>
    <row r="5073" spans="1:24" x14ac:dyDescent="0.25">
      <c r="A5073">
        <v>6576</v>
      </c>
      <c r="B5073" t="s">
        <v>11824</v>
      </c>
      <c r="C5073" t="s">
        <v>11825</v>
      </c>
      <c r="D5073" t="s">
        <v>11608</v>
      </c>
      <c r="G5073" s="2">
        <v>38777</v>
      </c>
      <c r="H5073" s="2"/>
      <c r="J5073" t="s">
        <v>2278</v>
      </c>
      <c r="K5073" t="s">
        <v>1320</v>
      </c>
      <c r="L5073" t="s">
        <v>213</v>
      </c>
      <c r="M5073" t="s">
        <v>5960</v>
      </c>
      <c r="O5073">
        <v>0</v>
      </c>
      <c r="Q5073" s="2"/>
      <c r="S5073">
        <v>0</v>
      </c>
      <c r="T5073" t="s">
        <v>900</v>
      </c>
      <c r="W5073" t="s">
        <v>214</v>
      </c>
      <c r="X5073">
        <v>0</v>
      </c>
    </row>
    <row r="5074" spans="1:24" x14ac:dyDescent="0.25">
      <c r="A5074">
        <v>6578</v>
      </c>
      <c r="B5074" t="s">
        <v>11826</v>
      </c>
      <c r="C5074" t="s">
        <v>11827</v>
      </c>
      <c r="D5074" t="s">
        <v>11277</v>
      </c>
      <c r="G5074" s="2">
        <v>38777</v>
      </c>
      <c r="H5074" s="2">
        <v>44441</v>
      </c>
      <c r="J5074" t="s">
        <v>2278</v>
      </c>
      <c r="K5074" t="s">
        <v>1320</v>
      </c>
      <c r="L5074" t="s">
        <v>213</v>
      </c>
      <c r="M5074" t="s">
        <v>5968</v>
      </c>
      <c r="O5074">
        <v>0</v>
      </c>
      <c r="Q5074" s="2"/>
      <c r="S5074">
        <v>0</v>
      </c>
      <c r="T5074" t="s">
        <v>900</v>
      </c>
      <c r="W5074" t="s">
        <v>214</v>
      </c>
      <c r="X5074">
        <v>0</v>
      </c>
    </row>
    <row r="5075" spans="1:24" x14ac:dyDescent="0.25">
      <c r="A5075">
        <v>6588</v>
      </c>
      <c r="B5075" t="s">
        <v>11828</v>
      </c>
      <c r="C5075" t="s">
        <v>11829</v>
      </c>
      <c r="D5075" t="s">
        <v>11608</v>
      </c>
      <c r="G5075" s="2">
        <v>38626</v>
      </c>
      <c r="H5075" s="2"/>
      <c r="J5075" t="s">
        <v>2278</v>
      </c>
      <c r="K5075" t="s">
        <v>464</v>
      </c>
      <c r="L5075" t="s">
        <v>213</v>
      </c>
      <c r="M5075" t="s">
        <v>4000</v>
      </c>
      <c r="O5075">
        <v>0</v>
      </c>
      <c r="Q5075" s="2"/>
      <c r="S5075">
        <v>0</v>
      </c>
      <c r="T5075" t="s">
        <v>900</v>
      </c>
      <c r="W5075" t="s">
        <v>214</v>
      </c>
      <c r="X5075">
        <v>0</v>
      </c>
    </row>
    <row r="5076" spans="1:24" x14ac:dyDescent="0.25">
      <c r="A5076">
        <v>6589</v>
      </c>
      <c r="B5076" t="s">
        <v>11830</v>
      </c>
      <c r="C5076" t="s">
        <v>11831</v>
      </c>
      <c r="D5076" t="s">
        <v>11232</v>
      </c>
      <c r="G5076" s="2">
        <v>38626</v>
      </c>
      <c r="H5076" s="2"/>
      <c r="J5076" t="s">
        <v>2278</v>
      </c>
      <c r="K5076" t="s">
        <v>464</v>
      </c>
      <c r="L5076" t="s">
        <v>213</v>
      </c>
      <c r="M5076" t="s">
        <v>5317</v>
      </c>
      <c r="O5076">
        <v>0</v>
      </c>
      <c r="Q5076" s="2"/>
      <c r="S5076">
        <v>0</v>
      </c>
      <c r="T5076" t="s">
        <v>900</v>
      </c>
      <c r="W5076" t="s">
        <v>214</v>
      </c>
      <c r="X5076">
        <v>0</v>
      </c>
    </row>
    <row r="5077" spans="1:24" x14ac:dyDescent="0.25">
      <c r="A5077">
        <v>6609</v>
      </c>
      <c r="B5077" t="s">
        <v>11832</v>
      </c>
      <c r="C5077" t="s">
        <v>11833</v>
      </c>
      <c r="D5077" t="s">
        <v>389</v>
      </c>
      <c r="E5077" t="s">
        <v>11834</v>
      </c>
      <c r="G5077" s="2">
        <v>30681</v>
      </c>
      <c r="H5077" s="2"/>
      <c r="J5077" t="s">
        <v>211</v>
      </c>
      <c r="K5077" t="s">
        <v>368</v>
      </c>
      <c r="L5077" t="s">
        <v>213</v>
      </c>
      <c r="M5077" t="s">
        <v>11835</v>
      </c>
      <c r="O5077">
        <v>0</v>
      </c>
      <c r="P5077" t="s">
        <v>938</v>
      </c>
      <c r="Q5077" s="2"/>
      <c r="R5077" t="s">
        <v>11836</v>
      </c>
      <c r="S5077">
        <v>0</v>
      </c>
      <c r="T5077" t="s">
        <v>213</v>
      </c>
      <c r="W5077" t="s">
        <v>214</v>
      </c>
      <c r="X5077">
        <v>0</v>
      </c>
    </row>
    <row r="5078" spans="1:24" x14ac:dyDescent="0.25">
      <c r="A5078">
        <v>6610</v>
      </c>
      <c r="B5078" t="s">
        <v>11837</v>
      </c>
      <c r="C5078" t="s">
        <v>11838</v>
      </c>
      <c r="D5078" t="s">
        <v>245</v>
      </c>
      <c r="E5078" t="s">
        <v>11839</v>
      </c>
      <c r="G5078" s="2">
        <v>36557</v>
      </c>
      <c r="H5078" s="2"/>
      <c r="I5078" t="s">
        <v>226</v>
      </c>
      <c r="J5078" t="s">
        <v>211</v>
      </c>
      <c r="K5078" t="s">
        <v>2880</v>
      </c>
      <c r="L5078" t="s">
        <v>900</v>
      </c>
      <c r="O5078">
        <v>6609</v>
      </c>
      <c r="Q5078" s="2"/>
      <c r="S5078">
        <v>0</v>
      </c>
      <c r="T5078" t="s">
        <v>213</v>
      </c>
      <c r="W5078" t="s">
        <v>214</v>
      </c>
      <c r="X5078">
        <v>0</v>
      </c>
    </row>
    <row r="5079" spans="1:24" x14ac:dyDescent="0.25">
      <c r="A5079">
        <v>6611</v>
      </c>
      <c r="B5079" t="s">
        <v>11840</v>
      </c>
      <c r="C5079" t="s">
        <v>11841</v>
      </c>
      <c r="D5079" t="s">
        <v>6406</v>
      </c>
      <c r="F5079" t="s">
        <v>7021</v>
      </c>
      <c r="G5079" s="2">
        <v>35499</v>
      </c>
      <c r="H5079" s="2"/>
      <c r="J5079" t="s">
        <v>211</v>
      </c>
      <c r="K5079" t="s">
        <v>968</v>
      </c>
      <c r="L5079" t="s">
        <v>213</v>
      </c>
      <c r="O5079">
        <v>3388</v>
      </c>
      <c r="Q5079" s="2"/>
      <c r="S5079">
        <v>4201</v>
      </c>
      <c r="T5079" t="s">
        <v>213</v>
      </c>
      <c r="W5079" t="s">
        <v>7018</v>
      </c>
      <c r="X5079">
        <v>0</v>
      </c>
    </row>
    <row r="5080" spans="1:24" x14ac:dyDescent="0.25">
      <c r="A5080">
        <v>6612</v>
      </c>
      <c r="B5080" t="s">
        <v>11842</v>
      </c>
      <c r="C5080" t="s">
        <v>11843</v>
      </c>
      <c r="D5080" t="s">
        <v>6406</v>
      </c>
      <c r="F5080" t="s">
        <v>6413</v>
      </c>
      <c r="G5080" s="2">
        <v>35499</v>
      </c>
      <c r="H5080" s="2"/>
      <c r="J5080" t="s">
        <v>211</v>
      </c>
      <c r="K5080" t="s">
        <v>968</v>
      </c>
      <c r="L5080" t="s">
        <v>213</v>
      </c>
      <c r="O5080">
        <v>3388</v>
      </c>
      <c r="Q5080" s="2"/>
      <c r="S5080">
        <v>3835</v>
      </c>
      <c r="T5080" t="s">
        <v>213</v>
      </c>
      <c r="W5080" t="s">
        <v>214</v>
      </c>
      <c r="X5080">
        <v>0</v>
      </c>
    </row>
    <row r="5081" spans="1:24" x14ac:dyDescent="0.25">
      <c r="A5081">
        <v>6613</v>
      </c>
      <c r="B5081" t="s">
        <v>11844</v>
      </c>
      <c r="C5081" t="s">
        <v>11845</v>
      </c>
      <c r="D5081" t="s">
        <v>6406</v>
      </c>
      <c r="F5081" t="s">
        <v>10795</v>
      </c>
      <c r="G5081" s="2">
        <v>35499</v>
      </c>
      <c r="H5081" s="2"/>
      <c r="J5081" t="s">
        <v>211</v>
      </c>
      <c r="K5081" t="s">
        <v>968</v>
      </c>
      <c r="L5081" t="s">
        <v>213</v>
      </c>
      <c r="O5081">
        <v>3388</v>
      </c>
      <c r="Q5081" s="2"/>
      <c r="S5081">
        <v>4560</v>
      </c>
      <c r="T5081" t="s">
        <v>213</v>
      </c>
      <c r="W5081" t="s">
        <v>8383</v>
      </c>
      <c r="X5081">
        <v>0</v>
      </c>
    </row>
    <row r="5082" spans="1:24" x14ac:dyDescent="0.25">
      <c r="A5082">
        <v>6661</v>
      </c>
      <c r="B5082" t="s">
        <v>14977</v>
      </c>
      <c r="C5082" t="s">
        <v>11846</v>
      </c>
      <c r="D5082" t="s">
        <v>389</v>
      </c>
      <c r="G5082" s="2">
        <v>42614</v>
      </c>
      <c r="H5082" s="2">
        <v>44216</v>
      </c>
      <c r="J5082" t="s">
        <v>10343</v>
      </c>
      <c r="K5082" t="s">
        <v>10344</v>
      </c>
      <c r="L5082" t="s">
        <v>213</v>
      </c>
      <c r="M5082" t="s">
        <v>11847</v>
      </c>
      <c r="O5082">
        <v>0</v>
      </c>
      <c r="Q5082" s="2"/>
      <c r="R5082" t="s">
        <v>11848</v>
      </c>
      <c r="S5082">
        <v>0</v>
      </c>
      <c r="T5082" t="s">
        <v>213</v>
      </c>
      <c r="U5082" t="s">
        <v>10347</v>
      </c>
      <c r="V5082" t="s">
        <v>11849</v>
      </c>
      <c r="W5082" t="s">
        <v>214</v>
      </c>
      <c r="X5082">
        <v>0</v>
      </c>
    </row>
    <row r="5083" spans="1:24" x14ac:dyDescent="0.25">
      <c r="A5083">
        <v>6662</v>
      </c>
      <c r="B5083" t="s">
        <v>14978</v>
      </c>
      <c r="C5083" t="s">
        <v>11850</v>
      </c>
      <c r="D5083" t="s">
        <v>389</v>
      </c>
      <c r="G5083" s="2">
        <v>42614</v>
      </c>
      <c r="H5083" s="2">
        <v>44216</v>
      </c>
      <c r="J5083" t="s">
        <v>10343</v>
      </c>
      <c r="K5083" t="s">
        <v>10344</v>
      </c>
      <c r="L5083" t="s">
        <v>213</v>
      </c>
      <c r="M5083" t="s">
        <v>11851</v>
      </c>
      <c r="O5083">
        <v>0</v>
      </c>
      <c r="Q5083" s="2"/>
      <c r="R5083" t="s">
        <v>11852</v>
      </c>
      <c r="S5083">
        <v>0</v>
      </c>
      <c r="T5083" t="s">
        <v>213</v>
      </c>
      <c r="U5083" t="s">
        <v>10347</v>
      </c>
      <c r="V5083" t="s">
        <v>11849</v>
      </c>
      <c r="W5083" t="s">
        <v>214</v>
      </c>
      <c r="X5083">
        <v>0</v>
      </c>
    </row>
    <row r="5084" spans="1:24" x14ac:dyDescent="0.25">
      <c r="A5084">
        <v>6664</v>
      </c>
      <c r="B5084" t="s">
        <v>11853</v>
      </c>
      <c r="C5084" t="s">
        <v>11854</v>
      </c>
      <c r="D5084" t="s">
        <v>389</v>
      </c>
      <c r="G5084" s="2">
        <v>43211</v>
      </c>
      <c r="H5084" s="2">
        <v>43465</v>
      </c>
      <c r="J5084" t="s">
        <v>10343</v>
      </c>
      <c r="K5084" t="s">
        <v>10344</v>
      </c>
      <c r="L5084" t="s">
        <v>213</v>
      </c>
      <c r="M5084" t="s">
        <v>11855</v>
      </c>
      <c r="O5084">
        <v>0</v>
      </c>
      <c r="Q5084" s="2"/>
      <c r="R5084" t="s">
        <v>11856</v>
      </c>
      <c r="S5084">
        <v>0</v>
      </c>
      <c r="T5084" t="s">
        <v>213</v>
      </c>
      <c r="U5084" t="s">
        <v>10347</v>
      </c>
      <c r="V5084" t="s">
        <v>11857</v>
      </c>
      <c r="W5084" t="s">
        <v>214</v>
      </c>
      <c r="X5084">
        <v>0</v>
      </c>
    </row>
    <row r="5085" spans="1:24" x14ac:dyDescent="0.25">
      <c r="A5085">
        <v>6666</v>
      </c>
      <c r="B5085" t="s">
        <v>14979</v>
      </c>
      <c r="C5085" t="s">
        <v>11858</v>
      </c>
      <c r="D5085" t="s">
        <v>389</v>
      </c>
      <c r="G5085" s="2">
        <v>42843</v>
      </c>
      <c r="H5085" s="2">
        <v>44216</v>
      </c>
      <c r="J5085" t="s">
        <v>10343</v>
      </c>
      <c r="K5085" t="s">
        <v>10344</v>
      </c>
      <c r="L5085" t="s">
        <v>213</v>
      </c>
      <c r="M5085" t="s">
        <v>11859</v>
      </c>
      <c r="O5085">
        <v>0</v>
      </c>
      <c r="Q5085" s="2"/>
      <c r="R5085" t="s">
        <v>11860</v>
      </c>
      <c r="S5085">
        <v>0</v>
      </c>
      <c r="T5085" t="s">
        <v>213</v>
      </c>
      <c r="U5085" t="s">
        <v>10347</v>
      </c>
      <c r="V5085" t="s">
        <v>11849</v>
      </c>
      <c r="W5085" t="s">
        <v>214</v>
      </c>
      <c r="X5085">
        <v>0</v>
      </c>
    </row>
    <row r="5086" spans="1:24" x14ac:dyDescent="0.25">
      <c r="A5086">
        <v>6669</v>
      </c>
      <c r="B5086" t="s">
        <v>14980</v>
      </c>
      <c r="C5086" t="s">
        <v>11861</v>
      </c>
      <c r="D5086" t="s">
        <v>389</v>
      </c>
      <c r="G5086" s="2">
        <v>42614</v>
      </c>
      <c r="H5086" s="2">
        <v>44216</v>
      </c>
      <c r="J5086" t="s">
        <v>10343</v>
      </c>
      <c r="K5086" t="s">
        <v>10344</v>
      </c>
      <c r="L5086" t="s">
        <v>213</v>
      </c>
      <c r="M5086" t="s">
        <v>11862</v>
      </c>
      <c r="O5086">
        <v>0</v>
      </c>
      <c r="Q5086" s="2"/>
      <c r="R5086" t="s">
        <v>11863</v>
      </c>
      <c r="S5086">
        <v>0</v>
      </c>
      <c r="T5086" t="s">
        <v>213</v>
      </c>
      <c r="U5086" t="s">
        <v>10347</v>
      </c>
      <c r="V5086" t="s">
        <v>11849</v>
      </c>
      <c r="W5086" t="s">
        <v>214</v>
      </c>
      <c r="X5086">
        <v>0</v>
      </c>
    </row>
    <row r="5087" spans="1:24" x14ac:dyDescent="0.25">
      <c r="A5087">
        <v>6670</v>
      </c>
      <c r="B5087" t="s">
        <v>14981</v>
      </c>
      <c r="C5087" t="s">
        <v>11864</v>
      </c>
      <c r="D5087" t="s">
        <v>389</v>
      </c>
      <c r="G5087" s="2">
        <v>42614</v>
      </c>
      <c r="H5087" s="2">
        <v>44216</v>
      </c>
      <c r="J5087" t="s">
        <v>10343</v>
      </c>
      <c r="K5087" t="s">
        <v>10344</v>
      </c>
      <c r="L5087" t="s">
        <v>213</v>
      </c>
      <c r="M5087" t="s">
        <v>11865</v>
      </c>
      <c r="O5087">
        <v>0</v>
      </c>
      <c r="Q5087" s="2"/>
      <c r="R5087" t="s">
        <v>11866</v>
      </c>
      <c r="S5087">
        <v>0</v>
      </c>
      <c r="T5087" t="s">
        <v>213</v>
      </c>
      <c r="U5087" t="s">
        <v>10347</v>
      </c>
      <c r="V5087" t="s">
        <v>11849</v>
      </c>
      <c r="W5087" t="s">
        <v>214</v>
      </c>
      <c r="X5087">
        <v>0</v>
      </c>
    </row>
    <row r="5088" spans="1:24" x14ac:dyDescent="0.25">
      <c r="A5088">
        <v>6671</v>
      </c>
      <c r="B5088" t="s">
        <v>14982</v>
      </c>
      <c r="C5088" t="s">
        <v>11867</v>
      </c>
      <c r="D5088" t="s">
        <v>389</v>
      </c>
      <c r="G5088" s="2">
        <v>42614</v>
      </c>
      <c r="H5088" s="2">
        <v>44216</v>
      </c>
      <c r="J5088" t="s">
        <v>10343</v>
      </c>
      <c r="K5088" t="s">
        <v>10344</v>
      </c>
      <c r="L5088" t="s">
        <v>213</v>
      </c>
      <c r="M5088" t="s">
        <v>11868</v>
      </c>
      <c r="O5088">
        <v>0</v>
      </c>
      <c r="Q5088" s="2"/>
      <c r="R5088" t="s">
        <v>11869</v>
      </c>
      <c r="S5088">
        <v>0</v>
      </c>
      <c r="T5088" t="s">
        <v>213</v>
      </c>
      <c r="U5088" t="s">
        <v>10347</v>
      </c>
      <c r="V5088" t="s">
        <v>11849</v>
      </c>
      <c r="W5088" t="s">
        <v>214</v>
      </c>
      <c r="X5088">
        <v>0</v>
      </c>
    </row>
    <row r="5089" spans="1:24" x14ac:dyDescent="0.25">
      <c r="A5089">
        <v>6672</v>
      </c>
      <c r="B5089" t="s">
        <v>14983</v>
      </c>
      <c r="C5089" t="s">
        <v>11870</v>
      </c>
      <c r="D5089" t="s">
        <v>389</v>
      </c>
      <c r="G5089" s="2">
        <v>42614</v>
      </c>
      <c r="H5089" s="2">
        <v>44216</v>
      </c>
      <c r="J5089" t="s">
        <v>10343</v>
      </c>
      <c r="K5089" t="s">
        <v>10344</v>
      </c>
      <c r="L5089" t="s">
        <v>213</v>
      </c>
      <c r="M5089" t="s">
        <v>11871</v>
      </c>
      <c r="O5089">
        <v>0</v>
      </c>
      <c r="Q5089" s="2"/>
      <c r="R5089" t="s">
        <v>11872</v>
      </c>
      <c r="S5089">
        <v>0</v>
      </c>
      <c r="T5089" t="s">
        <v>213</v>
      </c>
      <c r="U5089" t="s">
        <v>10347</v>
      </c>
      <c r="V5089" t="s">
        <v>11849</v>
      </c>
      <c r="W5089" t="s">
        <v>214</v>
      </c>
      <c r="X5089">
        <v>0</v>
      </c>
    </row>
    <row r="5090" spans="1:24" x14ac:dyDescent="0.25">
      <c r="A5090">
        <v>6673</v>
      </c>
      <c r="B5090" t="s">
        <v>14984</v>
      </c>
      <c r="C5090" t="s">
        <v>11873</v>
      </c>
      <c r="D5090" t="s">
        <v>389</v>
      </c>
      <c r="G5090" s="2">
        <v>42614</v>
      </c>
      <c r="H5090" s="2">
        <v>44216</v>
      </c>
      <c r="J5090" t="s">
        <v>10343</v>
      </c>
      <c r="K5090" t="s">
        <v>10344</v>
      </c>
      <c r="L5090" t="s">
        <v>213</v>
      </c>
      <c r="M5090" t="s">
        <v>11874</v>
      </c>
      <c r="O5090">
        <v>0</v>
      </c>
      <c r="Q5090" s="2"/>
      <c r="R5090" t="s">
        <v>11875</v>
      </c>
      <c r="S5090">
        <v>0</v>
      </c>
      <c r="T5090" t="s">
        <v>213</v>
      </c>
      <c r="U5090" t="s">
        <v>10347</v>
      </c>
      <c r="V5090" t="s">
        <v>11849</v>
      </c>
      <c r="W5090" t="s">
        <v>214</v>
      </c>
      <c r="X5090">
        <v>0</v>
      </c>
    </row>
    <row r="5091" spans="1:24" x14ac:dyDescent="0.25">
      <c r="A5091">
        <v>6675</v>
      </c>
      <c r="B5091" t="s">
        <v>14985</v>
      </c>
      <c r="C5091" t="s">
        <v>11876</v>
      </c>
      <c r="D5091" t="s">
        <v>389</v>
      </c>
      <c r="G5091" s="2">
        <v>42614</v>
      </c>
      <c r="H5091" s="2">
        <v>44216</v>
      </c>
      <c r="J5091" t="s">
        <v>10343</v>
      </c>
      <c r="K5091" t="s">
        <v>10344</v>
      </c>
      <c r="L5091" t="s">
        <v>213</v>
      </c>
      <c r="M5091" t="s">
        <v>11877</v>
      </c>
      <c r="O5091">
        <v>0</v>
      </c>
      <c r="Q5091" s="2"/>
      <c r="R5091" t="s">
        <v>11878</v>
      </c>
      <c r="S5091">
        <v>0</v>
      </c>
      <c r="T5091" t="s">
        <v>213</v>
      </c>
      <c r="U5091" t="s">
        <v>10347</v>
      </c>
      <c r="V5091" t="s">
        <v>11849</v>
      </c>
      <c r="W5091" t="s">
        <v>214</v>
      </c>
      <c r="X5091">
        <v>0</v>
      </c>
    </row>
    <row r="5092" spans="1:24" x14ac:dyDescent="0.25">
      <c r="A5092">
        <v>6679</v>
      </c>
      <c r="B5092" t="s">
        <v>14986</v>
      </c>
      <c r="C5092" t="s">
        <v>11879</v>
      </c>
      <c r="D5092" t="s">
        <v>389</v>
      </c>
      <c r="G5092" s="2">
        <v>43160</v>
      </c>
      <c r="H5092" s="2">
        <v>44216</v>
      </c>
      <c r="J5092" t="s">
        <v>10343</v>
      </c>
      <c r="K5092" t="s">
        <v>10344</v>
      </c>
      <c r="L5092" t="s">
        <v>213</v>
      </c>
      <c r="M5092" t="s">
        <v>11880</v>
      </c>
      <c r="O5092">
        <v>0</v>
      </c>
      <c r="Q5092" s="2"/>
      <c r="R5092" t="s">
        <v>11881</v>
      </c>
      <c r="S5092">
        <v>0</v>
      </c>
      <c r="T5092" t="s">
        <v>213</v>
      </c>
      <c r="U5092" t="s">
        <v>10347</v>
      </c>
      <c r="V5092" t="s">
        <v>11849</v>
      </c>
      <c r="W5092" t="s">
        <v>214</v>
      </c>
      <c r="X5092">
        <v>0</v>
      </c>
    </row>
    <row r="5093" spans="1:24" x14ac:dyDescent="0.25">
      <c r="A5093">
        <v>6680</v>
      </c>
      <c r="B5093" t="s">
        <v>14987</v>
      </c>
      <c r="C5093" t="s">
        <v>11882</v>
      </c>
      <c r="D5093" t="s">
        <v>389</v>
      </c>
      <c r="G5093" s="2">
        <v>42614</v>
      </c>
      <c r="H5093" s="2">
        <v>44216</v>
      </c>
      <c r="J5093" t="s">
        <v>10343</v>
      </c>
      <c r="K5093" t="s">
        <v>10344</v>
      </c>
      <c r="L5093" t="s">
        <v>213</v>
      </c>
      <c r="M5093" t="s">
        <v>11883</v>
      </c>
      <c r="O5093">
        <v>0</v>
      </c>
      <c r="Q5093" s="2"/>
      <c r="R5093" t="s">
        <v>11884</v>
      </c>
      <c r="S5093">
        <v>0</v>
      </c>
      <c r="T5093" t="s">
        <v>213</v>
      </c>
      <c r="U5093" t="s">
        <v>10347</v>
      </c>
      <c r="V5093" t="s">
        <v>11849</v>
      </c>
      <c r="W5093" t="s">
        <v>214</v>
      </c>
      <c r="X5093">
        <v>0</v>
      </c>
    </row>
    <row r="5094" spans="1:24" x14ac:dyDescent="0.25">
      <c r="A5094">
        <v>6686</v>
      </c>
      <c r="B5094" t="s">
        <v>11885</v>
      </c>
      <c r="C5094" t="s">
        <v>11886</v>
      </c>
      <c r="D5094" t="s">
        <v>389</v>
      </c>
      <c r="G5094" s="2">
        <v>43239</v>
      </c>
      <c r="H5094" s="2">
        <v>43465</v>
      </c>
      <c r="J5094" t="s">
        <v>10343</v>
      </c>
      <c r="K5094" t="s">
        <v>10344</v>
      </c>
      <c r="L5094" t="s">
        <v>213</v>
      </c>
      <c r="M5094" t="s">
        <v>11887</v>
      </c>
      <c r="O5094">
        <v>0</v>
      </c>
      <c r="Q5094" s="2"/>
      <c r="R5094" t="s">
        <v>11888</v>
      </c>
      <c r="S5094">
        <v>0</v>
      </c>
      <c r="T5094" t="s">
        <v>213</v>
      </c>
      <c r="U5094" t="s">
        <v>10347</v>
      </c>
      <c r="V5094" t="s">
        <v>11857</v>
      </c>
      <c r="W5094" t="s">
        <v>214</v>
      </c>
      <c r="X5094">
        <v>0</v>
      </c>
    </row>
    <row r="5095" spans="1:24" x14ac:dyDescent="0.25">
      <c r="A5095">
        <v>6688</v>
      </c>
      <c r="B5095" t="s">
        <v>11889</v>
      </c>
      <c r="C5095" t="s">
        <v>11890</v>
      </c>
      <c r="D5095" t="s">
        <v>389</v>
      </c>
      <c r="G5095" s="2">
        <v>43157</v>
      </c>
      <c r="H5095" s="2">
        <v>43465</v>
      </c>
      <c r="J5095" t="s">
        <v>10343</v>
      </c>
      <c r="K5095" t="s">
        <v>10344</v>
      </c>
      <c r="L5095" t="s">
        <v>213</v>
      </c>
      <c r="M5095" t="s">
        <v>11891</v>
      </c>
      <c r="O5095">
        <v>0</v>
      </c>
      <c r="Q5095" s="2"/>
      <c r="R5095" t="s">
        <v>11892</v>
      </c>
      <c r="S5095">
        <v>0</v>
      </c>
      <c r="T5095" t="s">
        <v>213</v>
      </c>
      <c r="U5095" t="s">
        <v>10347</v>
      </c>
      <c r="V5095" t="s">
        <v>11857</v>
      </c>
      <c r="W5095" t="s">
        <v>214</v>
      </c>
      <c r="X5095">
        <v>0</v>
      </c>
    </row>
    <row r="5096" spans="1:24" x14ac:dyDescent="0.25">
      <c r="A5096">
        <v>6689</v>
      </c>
      <c r="B5096" t="s">
        <v>11893</v>
      </c>
      <c r="C5096" t="s">
        <v>11894</v>
      </c>
      <c r="D5096" t="s">
        <v>389</v>
      </c>
      <c r="G5096" s="2">
        <v>43385</v>
      </c>
      <c r="H5096" s="2">
        <v>43465</v>
      </c>
      <c r="J5096" t="s">
        <v>10343</v>
      </c>
      <c r="K5096" t="s">
        <v>10344</v>
      </c>
      <c r="L5096" t="s">
        <v>213</v>
      </c>
      <c r="M5096" t="s">
        <v>11895</v>
      </c>
      <c r="O5096">
        <v>0</v>
      </c>
      <c r="Q5096" s="2"/>
      <c r="R5096" t="s">
        <v>11896</v>
      </c>
      <c r="S5096">
        <v>0</v>
      </c>
      <c r="T5096" t="s">
        <v>213</v>
      </c>
      <c r="U5096" t="s">
        <v>10347</v>
      </c>
      <c r="V5096" t="s">
        <v>11857</v>
      </c>
      <c r="W5096" t="s">
        <v>214</v>
      </c>
      <c r="X5096">
        <v>0</v>
      </c>
    </row>
    <row r="5097" spans="1:24" x14ac:dyDescent="0.25">
      <c r="A5097">
        <v>6692</v>
      </c>
      <c r="B5097" t="s">
        <v>11897</v>
      </c>
      <c r="C5097" t="s">
        <v>11898</v>
      </c>
      <c r="D5097" t="s">
        <v>389</v>
      </c>
      <c r="G5097" s="2">
        <v>42786</v>
      </c>
      <c r="H5097" s="2">
        <v>44439</v>
      </c>
      <c r="J5097" t="s">
        <v>10343</v>
      </c>
      <c r="K5097" t="s">
        <v>10344</v>
      </c>
      <c r="L5097" t="s">
        <v>213</v>
      </c>
      <c r="M5097" t="s">
        <v>11899</v>
      </c>
      <c r="O5097">
        <v>0</v>
      </c>
      <c r="Q5097" s="2"/>
      <c r="R5097" t="s">
        <v>11900</v>
      </c>
      <c r="S5097">
        <v>0</v>
      </c>
      <c r="T5097" t="s">
        <v>213</v>
      </c>
      <c r="U5097" t="s">
        <v>10347</v>
      </c>
      <c r="V5097" t="s">
        <v>11901</v>
      </c>
      <c r="W5097" t="s">
        <v>214</v>
      </c>
      <c r="X5097">
        <v>0</v>
      </c>
    </row>
    <row r="5098" spans="1:24" x14ac:dyDescent="0.25">
      <c r="A5098">
        <v>6694</v>
      </c>
      <c r="B5098" t="s">
        <v>11902</v>
      </c>
      <c r="C5098" t="s">
        <v>11903</v>
      </c>
      <c r="D5098" t="s">
        <v>389</v>
      </c>
      <c r="G5098" s="2">
        <v>42614</v>
      </c>
      <c r="H5098" s="2">
        <v>44425</v>
      </c>
      <c r="J5098" t="s">
        <v>10343</v>
      </c>
      <c r="K5098" t="s">
        <v>10344</v>
      </c>
      <c r="L5098" t="s">
        <v>213</v>
      </c>
      <c r="M5098" t="s">
        <v>11904</v>
      </c>
      <c r="O5098">
        <v>0</v>
      </c>
      <c r="Q5098" s="2"/>
      <c r="R5098" t="s">
        <v>11905</v>
      </c>
      <c r="S5098">
        <v>0</v>
      </c>
      <c r="T5098" t="s">
        <v>213</v>
      </c>
      <c r="U5098" t="s">
        <v>10347</v>
      </c>
      <c r="V5098" t="s">
        <v>11901</v>
      </c>
      <c r="W5098" t="s">
        <v>214</v>
      </c>
      <c r="X5098">
        <v>0</v>
      </c>
    </row>
    <row r="5099" spans="1:24" x14ac:dyDescent="0.25">
      <c r="A5099">
        <v>6695</v>
      </c>
      <c r="B5099" t="s">
        <v>11906</v>
      </c>
      <c r="C5099" t="s">
        <v>11907</v>
      </c>
      <c r="D5099" t="s">
        <v>389</v>
      </c>
      <c r="G5099" s="2">
        <v>42614</v>
      </c>
      <c r="H5099" s="2">
        <v>44425</v>
      </c>
      <c r="J5099" t="s">
        <v>10343</v>
      </c>
      <c r="K5099" t="s">
        <v>10344</v>
      </c>
      <c r="L5099" t="s">
        <v>213</v>
      </c>
      <c r="M5099" t="s">
        <v>11908</v>
      </c>
      <c r="O5099">
        <v>0</v>
      </c>
      <c r="Q5099" s="2"/>
      <c r="R5099" t="s">
        <v>11909</v>
      </c>
      <c r="S5099">
        <v>0</v>
      </c>
      <c r="T5099" t="s">
        <v>213</v>
      </c>
      <c r="U5099" t="s">
        <v>10347</v>
      </c>
      <c r="V5099" t="s">
        <v>11901</v>
      </c>
      <c r="W5099" t="s">
        <v>214</v>
      </c>
      <c r="X5099">
        <v>0</v>
      </c>
    </row>
    <row r="5100" spans="1:24" x14ac:dyDescent="0.25">
      <c r="A5100">
        <v>6697</v>
      </c>
      <c r="B5100" t="s">
        <v>11910</v>
      </c>
      <c r="C5100" t="s">
        <v>11911</v>
      </c>
      <c r="D5100" t="s">
        <v>389</v>
      </c>
      <c r="G5100" s="2">
        <v>42614</v>
      </c>
      <c r="H5100" s="2">
        <v>44439</v>
      </c>
      <c r="J5100" t="s">
        <v>10343</v>
      </c>
      <c r="K5100" t="s">
        <v>10344</v>
      </c>
      <c r="L5100" t="s">
        <v>213</v>
      </c>
      <c r="M5100" t="s">
        <v>11912</v>
      </c>
      <c r="O5100">
        <v>0</v>
      </c>
      <c r="Q5100" s="2"/>
      <c r="R5100" t="s">
        <v>11913</v>
      </c>
      <c r="S5100">
        <v>0</v>
      </c>
      <c r="T5100" t="s">
        <v>213</v>
      </c>
      <c r="U5100" t="s">
        <v>10347</v>
      </c>
      <c r="V5100" t="s">
        <v>11901</v>
      </c>
      <c r="W5100" t="s">
        <v>214</v>
      </c>
      <c r="X5100">
        <v>0</v>
      </c>
    </row>
    <row r="5101" spans="1:24" x14ac:dyDescent="0.25">
      <c r="A5101">
        <v>6699</v>
      </c>
      <c r="B5101" t="s">
        <v>11914</v>
      </c>
      <c r="C5101" t="s">
        <v>11915</v>
      </c>
      <c r="D5101" t="s">
        <v>389</v>
      </c>
      <c r="G5101" s="2">
        <v>42614</v>
      </c>
      <c r="H5101" s="2">
        <v>44425</v>
      </c>
      <c r="J5101" t="s">
        <v>10343</v>
      </c>
      <c r="K5101" t="s">
        <v>10344</v>
      </c>
      <c r="L5101" t="s">
        <v>213</v>
      </c>
      <c r="M5101" t="s">
        <v>11916</v>
      </c>
      <c r="O5101">
        <v>0</v>
      </c>
      <c r="Q5101" s="2"/>
      <c r="R5101" t="s">
        <v>11917</v>
      </c>
      <c r="S5101">
        <v>0</v>
      </c>
      <c r="T5101" t="s">
        <v>213</v>
      </c>
      <c r="U5101" t="s">
        <v>10347</v>
      </c>
      <c r="V5101" t="s">
        <v>11901</v>
      </c>
      <c r="W5101" t="s">
        <v>214</v>
      </c>
      <c r="X5101">
        <v>0</v>
      </c>
    </row>
    <row r="5102" spans="1:24" x14ac:dyDescent="0.25">
      <c r="A5102">
        <v>6701</v>
      </c>
      <c r="B5102" t="s">
        <v>11918</v>
      </c>
      <c r="C5102" t="s">
        <v>11919</v>
      </c>
      <c r="D5102" t="s">
        <v>389</v>
      </c>
      <c r="G5102" s="2">
        <v>42614</v>
      </c>
      <c r="H5102" s="2">
        <v>44439</v>
      </c>
      <c r="J5102" t="s">
        <v>10343</v>
      </c>
      <c r="K5102" t="s">
        <v>10344</v>
      </c>
      <c r="L5102" t="s">
        <v>213</v>
      </c>
      <c r="M5102" t="s">
        <v>11920</v>
      </c>
      <c r="O5102">
        <v>0</v>
      </c>
      <c r="Q5102" s="2"/>
      <c r="R5102" t="s">
        <v>11921</v>
      </c>
      <c r="S5102">
        <v>0</v>
      </c>
      <c r="T5102" t="s">
        <v>213</v>
      </c>
      <c r="U5102" t="s">
        <v>10347</v>
      </c>
      <c r="V5102" t="s">
        <v>11901</v>
      </c>
      <c r="W5102" t="s">
        <v>214</v>
      </c>
      <c r="X5102">
        <v>0</v>
      </c>
    </row>
    <row r="5103" spans="1:24" x14ac:dyDescent="0.25">
      <c r="A5103">
        <v>6703</v>
      </c>
      <c r="B5103" t="s">
        <v>11922</v>
      </c>
      <c r="C5103" t="s">
        <v>11923</v>
      </c>
      <c r="D5103" t="s">
        <v>389</v>
      </c>
      <c r="G5103" s="2">
        <v>42614</v>
      </c>
      <c r="H5103" s="2">
        <v>44439</v>
      </c>
      <c r="J5103" t="s">
        <v>10343</v>
      </c>
      <c r="K5103" t="s">
        <v>10344</v>
      </c>
      <c r="L5103" t="s">
        <v>213</v>
      </c>
      <c r="M5103" t="s">
        <v>11924</v>
      </c>
      <c r="O5103">
        <v>0</v>
      </c>
      <c r="Q5103" s="2"/>
      <c r="R5103" t="s">
        <v>11925</v>
      </c>
      <c r="S5103">
        <v>0</v>
      </c>
      <c r="T5103" t="s">
        <v>213</v>
      </c>
      <c r="U5103" t="s">
        <v>10347</v>
      </c>
      <c r="V5103" t="s">
        <v>11901</v>
      </c>
      <c r="W5103" t="s">
        <v>214</v>
      </c>
      <c r="X5103">
        <v>0</v>
      </c>
    </row>
    <row r="5104" spans="1:24" x14ac:dyDescent="0.25">
      <c r="A5104">
        <v>6705</v>
      </c>
      <c r="B5104" t="s">
        <v>11926</v>
      </c>
      <c r="C5104" t="s">
        <v>11927</v>
      </c>
      <c r="D5104" t="s">
        <v>389</v>
      </c>
      <c r="G5104" s="2">
        <v>42614</v>
      </c>
      <c r="H5104" s="2"/>
      <c r="J5104" t="s">
        <v>10343</v>
      </c>
      <c r="K5104" t="s">
        <v>10344</v>
      </c>
      <c r="L5104" t="s">
        <v>213</v>
      </c>
      <c r="M5104" t="s">
        <v>11928</v>
      </c>
      <c r="O5104">
        <v>0</v>
      </c>
      <c r="Q5104" s="2"/>
      <c r="R5104" t="s">
        <v>11929</v>
      </c>
      <c r="S5104">
        <v>0</v>
      </c>
      <c r="T5104" t="s">
        <v>213</v>
      </c>
      <c r="U5104" t="s">
        <v>10347</v>
      </c>
      <c r="V5104" t="s">
        <v>11930</v>
      </c>
      <c r="W5104" t="s">
        <v>214</v>
      </c>
      <c r="X5104">
        <v>0</v>
      </c>
    </row>
    <row r="5105" spans="1:24" x14ac:dyDescent="0.25">
      <c r="A5105">
        <v>6706</v>
      </c>
      <c r="B5105" t="s">
        <v>11931</v>
      </c>
      <c r="C5105" t="s">
        <v>11932</v>
      </c>
      <c r="D5105" t="s">
        <v>389</v>
      </c>
      <c r="G5105" s="2">
        <v>42614</v>
      </c>
      <c r="H5105" s="2">
        <v>45804</v>
      </c>
      <c r="J5105" t="s">
        <v>10343</v>
      </c>
      <c r="K5105" t="s">
        <v>10344</v>
      </c>
      <c r="L5105" t="s">
        <v>213</v>
      </c>
      <c r="M5105" t="s">
        <v>11933</v>
      </c>
      <c r="O5105">
        <v>0</v>
      </c>
      <c r="Q5105" s="2"/>
      <c r="R5105" t="s">
        <v>11934</v>
      </c>
      <c r="S5105">
        <v>0</v>
      </c>
      <c r="T5105" t="s">
        <v>213</v>
      </c>
      <c r="U5105" t="s">
        <v>10347</v>
      </c>
      <c r="V5105" t="s">
        <v>11930</v>
      </c>
      <c r="W5105" t="s">
        <v>214</v>
      </c>
      <c r="X5105">
        <v>0</v>
      </c>
    </row>
    <row r="5106" spans="1:24" x14ac:dyDescent="0.25">
      <c r="A5106">
        <v>6707</v>
      </c>
      <c r="B5106" t="s">
        <v>11935</v>
      </c>
      <c r="C5106" t="s">
        <v>11936</v>
      </c>
      <c r="D5106" t="s">
        <v>389</v>
      </c>
      <c r="G5106" s="2">
        <v>43431</v>
      </c>
      <c r="H5106" s="2">
        <v>44593</v>
      </c>
      <c r="J5106" t="s">
        <v>10343</v>
      </c>
      <c r="K5106" t="s">
        <v>10344</v>
      </c>
      <c r="L5106" t="s">
        <v>213</v>
      </c>
      <c r="M5106" t="s">
        <v>11937</v>
      </c>
      <c r="O5106">
        <v>0</v>
      </c>
      <c r="Q5106" s="2"/>
      <c r="R5106" t="s">
        <v>11938</v>
      </c>
      <c r="S5106">
        <v>0</v>
      </c>
      <c r="T5106" t="s">
        <v>213</v>
      </c>
      <c r="U5106" t="s">
        <v>10347</v>
      </c>
      <c r="V5106" t="s">
        <v>11930</v>
      </c>
      <c r="W5106" t="s">
        <v>214</v>
      </c>
      <c r="X5106">
        <v>0</v>
      </c>
    </row>
    <row r="5107" spans="1:24" x14ac:dyDescent="0.25">
      <c r="A5107">
        <v>6711</v>
      </c>
      <c r="B5107" t="s">
        <v>11939</v>
      </c>
      <c r="C5107" t="s">
        <v>11940</v>
      </c>
      <c r="D5107" t="s">
        <v>389</v>
      </c>
      <c r="G5107" s="2">
        <v>42614</v>
      </c>
      <c r="H5107" s="2">
        <v>44412</v>
      </c>
      <c r="J5107" t="s">
        <v>10343</v>
      </c>
      <c r="K5107" t="s">
        <v>10344</v>
      </c>
      <c r="L5107" t="s">
        <v>213</v>
      </c>
      <c r="M5107" t="s">
        <v>11941</v>
      </c>
      <c r="O5107">
        <v>0</v>
      </c>
      <c r="Q5107" s="2"/>
      <c r="R5107" t="s">
        <v>11942</v>
      </c>
      <c r="S5107">
        <v>0</v>
      </c>
      <c r="T5107" t="s">
        <v>213</v>
      </c>
      <c r="U5107" t="s">
        <v>10347</v>
      </c>
      <c r="V5107" t="s">
        <v>11930</v>
      </c>
      <c r="W5107" t="s">
        <v>214</v>
      </c>
      <c r="X5107">
        <v>0</v>
      </c>
    </row>
    <row r="5108" spans="1:24" x14ac:dyDescent="0.25">
      <c r="A5108">
        <v>6635</v>
      </c>
      <c r="B5108" t="s">
        <v>11271</v>
      </c>
      <c r="C5108" t="s">
        <v>11943</v>
      </c>
      <c r="D5108" t="s">
        <v>6125</v>
      </c>
      <c r="G5108" s="2">
        <v>37500</v>
      </c>
      <c r="H5108" s="2"/>
      <c r="I5108" t="s">
        <v>226</v>
      </c>
      <c r="J5108" t="s">
        <v>211</v>
      </c>
      <c r="K5108" t="s">
        <v>160</v>
      </c>
      <c r="L5108" t="s">
        <v>213</v>
      </c>
      <c r="O5108">
        <v>28</v>
      </c>
      <c r="Q5108" s="2"/>
      <c r="S5108">
        <v>0</v>
      </c>
      <c r="T5108" t="s">
        <v>213</v>
      </c>
      <c r="W5108" t="s">
        <v>214</v>
      </c>
      <c r="X5108">
        <v>0</v>
      </c>
    </row>
    <row r="5109" spans="1:24" x14ac:dyDescent="0.25">
      <c r="A5109">
        <v>6636</v>
      </c>
      <c r="B5109" t="s">
        <v>11263</v>
      </c>
      <c r="C5109" t="s">
        <v>11944</v>
      </c>
      <c r="D5109" t="s">
        <v>6125</v>
      </c>
      <c r="G5109" s="2">
        <v>41640</v>
      </c>
      <c r="H5109" s="2"/>
      <c r="I5109" t="s">
        <v>226</v>
      </c>
      <c r="J5109" t="s">
        <v>211</v>
      </c>
      <c r="K5109" t="s">
        <v>6386</v>
      </c>
      <c r="L5109" t="s">
        <v>213</v>
      </c>
      <c r="O5109">
        <v>28</v>
      </c>
      <c r="Q5109" s="2"/>
      <c r="S5109">
        <v>0</v>
      </c>
      <c r="T5109" t="s">
        <v>213</v>
      </c>
      <c r="W5109" t="s">
        <v>214</v>
      </c>
      <c r="X5109">
        <v>0</v>
      </c>
    </row>
    <row r="5110" spans="1:24" x14ac:dyDescent="0.25">
      <c r="A5110">
        <v>6637</v>
      </c>
      <c r="B5110" t="s">
        <v>11945</v>
      </c>
      <c r="C5110" t="s">
        <v>11946</v>
      </c>
      <c r="D5110" t="s">
        <v>6129</v>
      </c>
      <c r="G5110" s="2">
        <v>41760</v>
      </c>
      <c r="H5110" s="2"/>
      <c r="I5110" t="s">
        <v>226</v>
      </c>
      <c r="J5110" t="s">
        <v>211</v>
      </c>
      <c r="K5110" t="s">
        <v>6362</v>
      </c>
      <c r="L5110" t="s">
        <v>213</v>
      </c>
      <c r="O5110">
        <v>28</v>
      </c>
      <c r="Q5110" s="2"/>
      <c r="S5110">
        <v>0</v>
      </c>
      <c r="T5110" t="s">
        <v>213</v>
      </c>
      <c r="W5110" t="s">
        <v>214</v>
      </c>
      <c r="X5110">
        <v>0</v>
      </c>
    </row>
    <row r="5111" spans="1:24" x14ac:dyDescent="0.25">
      <c r="A5111">
        <v>6638</v>
      </c>
      <c r="B5111" t="s">
        <v>11947</v>
      </c>
      <c r="C5111" t="s">
        <v>11948</v>
      </c>
      <c r="D5111" t="s">
        <v>7127</v>
      </c>
      <c r="G5111" s="2">
        <v>39539</v>
      </c>
      <c r="H5111" s="2"/>
      <c r="I5111" t="s">
        <v>226</v>
      </c>
      <c r="J5111" t="s">
        <v>211</v>
      </c>
      <c r="K5111" t="s">
        <v>467</v>
      </c>
      <c r="L5111" t="s">
        <v>213</v>
      </c>
      <c r="O5111">
        <v>28</v>
      </c>
      <c r="Q5111" s="2"/>
      <c r="S5111">
        <v>0</v>
      </c>
      <c r="T5111" t="s">
        <v>213</v>
      </c>
      <c r="W5111" t="s">
        <v>214</v>
      </c>
      <c r="X5111">
        <v>0</v>
      </c>
    </row>
    <row r="5112" spans="1:24" x14ac:dyDescent="0.25">
      <c r="A5112">
        <v>6639</v>
      </c>
      <c r="B5112" t="s">
        <v>11949</v>
      </c>
      <c r="C5112" t="s">
        <v>11950</v>
      </c>
      <c r="D5112" t="s">
        <v>7112</v>
      </c>
      <c r="G5112" s="2">
        <v>38777</v>
      </c>
      <c r="H5112" s="2"/>
      <c r="I5112" t="s">
        <v>226</v>
      </c>
      <c r="J5112" t="s">
        <v>211</v>
      </c>
      <c r="K5112" t="s">
        <v>1320</v>
      </c>
      <c r="L5112" t="s">
        <v>213</v>
      </c>
      <c r="O5112">
        <v>28</v>
      </c>
      <c r="Q5112" s="2"/>
      <c r="S5112">
        <v>0</v>
      </c>
      <c r="T5112" t="s">
        <v>213</v>
      </c>
      <c r="W5112" t="s">
        <v>214</v>
      </c>
      <c r="X5112">
        <v>0</v>
      </c>
    </row>
    <row r="5113" spans="1:24" x14ac:dyDescent="0.25">
      <c r="A5113">
        <v>6712</v>
      </c>
      <c r="B5113" t="s">
        <v>11951</v>
      </c>
      <c r="C5113" t="s">
        <v>11952</v>
      </c>
      <c r="D5113" t="s">
        <v>389</v>
      </c>
      <c r="G5113" s="2">
        <v>42614</v>
      </c>
      <c r="H5113" s="2">
        <v>44453</v>
      </c>
      <c r="J5113" t="s">
        <v>10343</v>
      </c>
      <c r="K5113" t="s">
        <v>10344</v>
      </c>
      <c r="L5113" t="s">
        <v>213</v>
      </c>
      <c r="M5113" t="s">
        <v>11953</v>
      </c>
      <c r="O5113">
        <v>0</v>
      </c>
      <c r="Q5113" s="2"/>
      <c r="R5113" t="s">
        <v>11954</v>
      </c>
      <c r="S5113">
        <v>0</v>
      </c>
      <c r="T5113" t="s">
        <v>213</v>
      </c>
      <c r="U5113" t="s">
        <v>10347</v>
      </c>
      <c r="V5113" t="s">
        <v>11930</v>
      </c>
      <c r="W5113" t="s">
        <v>214</v>
      </c>
      <c r="X5113">
        <v>0</v>
      </c>
    </row>
    <row r="5114" spans="1:24" x14ac:dyDescent="0.25">
      <c r="A5114">
        <v>6716</v>
      </c>
      <c r="B5114" t="s">
        <v>11955</v>
      </c>
      <c r="C5114" t="s">
        <v>11956</v>
      </c>
      <c r="D5114" t="s">
        <v>389</v>
      </c>
      <c r="G5114" s="2">
        <v>42614</v>
      </c>
      <c r="H5114" s="2">
        <v>44334</v>
      </c>
      <c r="J5114" t="s">
        <v>10343</v>
      </c>
      <c r="K5114" t="s">
        <v>10344</v>
      </c>
      <c r="L5114" t="s">
        <v>213</v>
      </c>
      <c r="M5114" t="s">
        <v>11957</v>
      </c>
      <c r="O5114">
        <v>0</v>
      </c>
      <c r="Q5114" s="2"/>
      <c r="R5114" t="s">
        <v>11958</v>
      </c>
      <c r="S5114">
        <v>0</v>
      </c>
      <c r="T5114" t="s">
        <v>213</v>
      </c>
      <c r="U5114" t="s">
        <v>10347</v>
      </c>
      <c r="V5114" t="s">
        <v>11930</v>
      </c>
      <c r="W5114" t="s">
        <v>214</v>
      </c>
      <c r="X5114">
        <v>0</v>
      </c>
    </row>
    <row r="5115" spans="1:24" x14ac:dyDescent="0.25">
      <c r="A5115">
        <v>6717</v>
      </c>
      <c r="B5115" t="s">
        <v>11959</v>
      </c>
      <c r="C5115" t="s">
        <v>11960</v>
      </c>
      <c r="D5115" t="s">
        <v>389</v>
      </c>
      <c r="G5115" s="2">
        <v>42614</v>
      </c>
      <c r="H5115" s="2">
        <v>44855</v>
      </c>
      <c r="J5115" t="s">
        <v>10343</v>
      </c>
      <c r="K5115" t="s">
        <v>10344</v>
      </c>
      <c r="L5115" t="s">
        <v>213</v>
      </c>
      <c r="M5115" t="s">
        <v>11961</v>
      </c>
      <c r="O5115">
        <v>0</v>
      </c>
      <c r="Q5115" s="2"/>
      <c r="R5115" t="s">
        <v>11962</v>
      </c>
      <c r="S5115">
        <v>0</v>
      </c>
      <c r="T5115" t="s">
        <v>213</v>
      </c>
      <c r="U5115" t="s">
        <v>10347</v>
      </c>
      <c r="V5115" t="s">
        <v>11963</v>
      </c>
      <c r="W5115" t="s">
        <v>214</v>
      </c>
      <c r="X5115">
        <v>0</v>
      </c>
    </row>
    <row r="5116" spans="1:24" x14ac:dyDescent="0.25">
      <c r="A5116">
        <v>6722</v>
      </c>
      <c r="B5116" t="s">
        <v>11964</v>
      </c>
      <c r="C5116" t="s">
        <v>11965</v>
      </c>
      <c r="D5116" t="s">
        <v>389</v>
      </c>
      <c r="G5116" s="2">
        <v>42614</v>
      </c>
      <c r="H5116" s="2">
        <v>44810</v>
      </c>
      <c r="J5116" t="s">
        <v>10343</v>
      </c>
      <c r="K5116" t="s">
        <v>10344</v>
      </c>
      <c r="L5116" t="s">
        <v>213</v>
      </c>
      <c r="M5116" t="s">
        <v>11966</v>
      </c>
      <c r="O5116">
        <v>0</v>
      </c>
      <c r="Q5116" s="2"/>
      <c r="R5116" t="s">
        <v>11967</v>
      </c>
      <c r="S5116">
        <v>0</v>
      </c>
      <c r="T5116" t="s">
        <v>213</v>
      </c>
      <c r="U5116" t="s">
        <v>10347</v>
      </c>
      <c r="V5116" t="s">
        <v>11963</v>
      </c>
      <c r="W5116" t="s">
        <v>214</v>
      </c>
      <c r="X5116">
        <v>0</v>
      </c>
    </row>
    <row r="5117" spans="1:24" x14ac:dyDescent="0.25">
      <c r="A5117">
        <v>6727</v>
      </c>
      <c r="B5117" t="s">
        <v>11968</v>
      </c>
      <c r="C5117" t="s">
        <v>11969</v>
      </c>
      <c r="D5117" t="s">
        <v>389</v>
      </c>
      <c r="G5117" s="2">
        <v>42614</v>
      </c>
      <c r="H5117" s="2">
        <v>44491</v>
      </c>
      <c r="J5117" t="s">
        <v>10343</v>
      </c>
      <c r="K5117" t="s">
        <v>10344</v>
      </c>
      <c r="L5117" t="s">
        <v>213</v>
      </c>
      <c r="M5117" t="s">
        <v>11970</v>
      </c>
      <c r="O5117">
        <v>0</v>
      </c>
      <c r="Q5117" s="2"/>
      <c r="R5117" t="s">
        <v>11971</v>
      </c>
      <c r="S5117">
        <v>0</v>
      </c>
      <c r="T5117" t="s">
        <v>213</v>
      </c>
      <c r="U5117" t="s">
        <v>10347</v>
      </c>
      <c r="V5117" t="s">
        <v>11963</v>
      </c>
      <c r="W5117" t="s">
        <v>214</v>
      </c>
      <c r="X5117">
        <v>0</v>
      </c>
    </row>
    <row r="5118" spans="1:24" x14ac:dyDescent="0.25">
      <c r="A5118">
        <v>6729</v>
      </c>
      <c r="B5118" t="s">
        <v>11972</v>
      </c>
      <c r="C5118" t="s">
        <v>11973</v>
      </c>
      <c r="D5118" t="s">
        <v>389</v>
      </c>
      <c r="G5118" s="2">
        <v>42614</v>
      </c>
      <c r="H5118" s="2">
        <v>44302</v>
      </c>
      <c r="J5118" t="s">
        <v>10343</v>
      </c>
      <c r="K5118" t="s">
        <v>10344</v>
      </c>
      <c r="L5118" t="s">
        <v>213</v>
      </c>
      <c r="M5118" t="s">
        <v>11974</v>
      </c>
      <c r="O5118">
        <v>0</v>
      </c>
      <c r="Q5118" s="2"/>
      <c r="R5118" t="s">
        <v>11975</v>
      </c>
      <c r="S5118">
        <v>0</v>
      </c>
      <c r="T5118" t="s">
        <v>213</v>
      </c>
      <c r="U5118" t="s">
        <v>10347</v>
      </c>
      <c r="V5118" t="s">
        <v>11963</v>
      </c>
      <c r="W5118" t="s">
        <v>214</v>
      </c>
      <c r="X5118">
        <v>0</v>
      </c>
    </row>
    <row r="5119" spans="1:24" x14ac:dyDescent="0.25">
      <c r="A5119">
        <v>6738</v>
      </c>
      <c r="B5119" t="s">
        <v>11976</v>
      </c>
      <c r="C5119" t="s">
        <v>11977</v>
      </c>
      <c r="D5119" t="s">
        <v>389</v>
      </c>
      <c r="G5119" s="2">
        <v>42614</v>
      </c>
      <c r="H5119" s="2">
        <v>43598</v>
      </c>
      <c r="J5119" t="s">
        <v>10343</v>
      </c>
      <c r="K5119" t="s">
        <v>10344</v>
      </c>
      <c r="L5119" t="s">
        <v>213</v>
      </c>
      <c r="M5119" t="s">
        <v>11978</v>
      </c>
      <c r="O5119">
        <v>0</v>
      </c>
      <c r="Q5119" s="2"/>
      <c r="R5119" t="s">
        <v>11979</v>
      </c>
      <c r="S5119">
        <v>0</v>
      </c>
      <c r="T5119" t="s">
        <v>213</v>
      </c>
      <c r="U5119" t="s">
        <v>10347</v>
      </c>
      <c r="V5119" t="s">
        <v>11980</v>
      </c>
      <c r="W5119" t="s">
        <v>214</v>
      </c>
      <c r="X5119">
        <v>0</v>
      </c>
    </row>
    <row r="5120" spans="1:24" x14ac:dyDescent="0.25">
      <c r="A5120">
        <v>6739</v>
      </c>
      <c r="B5120" t="s">
        <v>11981</v>
      </c>
      <c r="C5120" t="s">
        <v>11982</v>
      </c>
      <c r="D5120" t="s">
        <v>389</v>
      </c>
      <c r="G5120" s="2">
        <v>42614</v>
      </c>
      <c r="H5120" s="2">
        <v>43598</v>
      </c>
      <c r="J5120" t="s">
        <v>10343</v>
      </c>
      <c r="K5120" t="s">
        <v>10344</v>
      </c>
      <c r="L5120" t="s">
        <v>213</v>
      </c>
      <c r="M5120" t="s">
        <v>11983</v>
      </c>
      <c r="O5120">
        <v>0</v>
      </c>
      <c r="Q5120" s="2"/>
      <c r="R5120" t="s">
        <v>11984</v>
      </c>
      <c r="S5120">
        <v>0</v>
      </c>
      <c r="T5120" t="s">
        <v>213</v>
      </c>
      <c r="U5120" t="s">
        <v>10347</v>
      </c>
      <c r="V5120" t="s">
        <v>11980</v>
      </c>
      <c r="W5120" t="s">
        <v>214</v>
      </c>
      <c r="X5120">
        <v>0</v>
      </c>
    </row>
    <row r="5121" spans="1:24" x14ac:dyDescent="0.25">
      <c r="A5121">
        <v>6741</v>
      </c>
      <c r="B5121" t="s">
        <v>11985</v>
      </c>
      <c r="C5121" t="s">
        <v>11986</v>
      </c>
      <c r="D5121" t="s">
        <v>389</v>
      </c>
      <c r="G5121" s="2">
        <v>42614</v>
      </c>
      <c r="H5121" s="2">
        <v>43598</v>
      </c>
      <c r="J5121" t="s">
        <v>10343</v>
      </c>
      <c r="K5121" t="s">
        <v>10344</v>
      </c>
      <c r="L5121" t="s">
        <v>213</v>
      </c>
      <c r="M5121" t="s">
        <v>11987</v>
      </c>
      <c r="O5121">
        <v>0</v>
      </c>
      <c r="Q5121" s="2"/>
      <c r="R5121" t="s">
        <v>11988</v>
      </c>
      <c r="S5121">
        <v>0</v>
      </c>
      <c r="T5121" t="s">
        <v>213</v>
      </c>
      <c r="U5121" t="s">
        <v>10347</v>
      </c>
      <c r="V5121" t="s">
        <v>11980</v>
      </c>
      <c r="W5121" t="s">
        <v>214</v>
      </c>
      <c r="X5121">
        <v>0</v>
      </c>
    </row>
    <row r="5122" spans="1:24" x14ac:dyDescent="0.25">
      <c r="A5122">
        <v>6749</v>
      </c>
      <c r="B5122" t="s">
        <v>11989</v>
      </c>
      <c r="C5122" t="s">
        <v>11990</v>
      </c>
      <c r="D5122" t="s">
        <v>389</v>
      </c>
      <c r="G5122" s="2">
        <v>43211</v>
      </c>
      <c r="H5122" s="2"/>
      <c r="J5122" t="s">
        <v>10343</v>
      </c>
      <c r="K5122" t="s">
        <v>10344</v>
      </c>
      <c r="L5122" t="s">
        <v>213</v>
      </c>
      <c r="M5122" t="s">
        <v>11991</v>
      </c>
      <c r="O5122">
        <v>0</v>
      </c>
      <c r="Q5122" s="2"/>
      <c r="R5122" t="s">
        <v>11992</v>
      </c>
      <c r="S5122">
        <v>0</v>
      </c>
      <c r="T5122" t="s">
        <v>213</v>
      </c>
      <c r="U5122" t="s">
        <v>10347</v>
      </c>
      <c r="V5122" t="s">
        <v>11993</v>
      </c>
      <c r="W5122" t="s">
        <v>214</v>
      </c>
      <c r="X5122">
        <v>0</v>
      </c>
    </row>
    <row r="5123" spans="1:24" x14ac:dyDescent="0.25">
      <c r="A5123">
        <v>6752</v>
      </c>
      <c r="B5123" t="s">
        <v>11994</v>
      </c>
      <c r="C5123" t="s">
        <v>11995</v>
      </c>
      <c r="D5123" t="s">
        <v>389</v>
      </c>
      <c r="G5123" s="2">
        <v>43270</v>
      </c>
      <c r="H5123" s="2">
        <v>44825</v>
      </c>
      <c r="J5123" t="s">
        <v>10343</v>
      </c>
      <c r="K5123" t="s">
        <v>10344</v>
      </c>
      <c r="L5123" t="s">
        <v>213</v>
      </c>
      <c r="M5123" t="s">
        <v>11996</v>
      </c>
      <c r="O5123">
        <v>0</v>
      </c>
      <c r="Q5123" s="2"/>
      <c r="R5123" t="s">
        <v>11997</v>
      </c>
      <c r="S5123">
        <v>0</v>
      </c>
      <c r="T5123" t="s">
        <v>213</v>
      </c>
      <c r="U5123" t="s">
        <v>10347</v>
      </c>
      <c r="V5123" t="s">
        <v>11993</v>
      </c>
      <c r="W5123" t="s">
        <v>214</v>
      </c>
      <c r="X5123">
        <v>0</v>
      </c>
    </row>
    <row r="5124" spans="1:24" x14ac:dyDescent="0.25">
      <c r="A5124">
        <v>6767</v>
      </c>
      <c r="B5124" t="s">
        <v>11998</v>
      </c>
      <c r="C5124" t="s">
        <v>11999</v>
      </c>
      <c r="D5124" t="s">
        <v>251</v>
      </c>
      <c r="G5124" s="2">
        <v>46024</v>
      </c>
      <c r="H5124" s="2"/>
      <c r="I5124" t="s">
        <v>226</v>
      </c>
      <c r="J5124" t="s">
        <v>211</v>
      </c>
      <c r="K5124" t="s">
        <v>12000</v>
      </c>
      <c r="L5124" t="s">
        <v>213</v>
      </c>
      <c r="O5124">
        <v>0</v>
      </c>
      <c r="Q5124" s="2">
        <v>43467</v>
      </c>
      <c r="S5124">
        <v>0</v>
      </c>
      <c r="T5124" t="s">
        <v>213</v>
      </c>
      <c r="W5124" t="s">
        <v>214</v>
      </c>
      <c r="X5124">
        <v>0</v>
      </c>
    </row>
    <row r="5125" spans="1:24" x14ac:dyDescent="0.25">
      <c r="A5125">
        <v>6768</v>
      </c>
      <c r="B5125" t="s">
        <v>12001</v>
      </c>
      <c r="C5125" t="s">
        <v>12002</v>
      </c>
      <c r="D5125" t="s">
        <v>245</v>
      </c>
      <c r="G5125" s="2">
        <v>46024</v>
      </c>
      <c r="H5125" s="2"/>
      <c r="I5125" t="s">
        <v>226</v>
      </c>
      <c r="J5125" t="s">
        <v>211</v>
      </c>
      <c r="K5125" t="s">
        <v>12000</v>
      </c>
      <c r="L5125" t="s">
        <v>213</v>
      </c>
      <c r="O5125">
        <v>2599</v>
      </c>
      <c r="Q5125" s="2">
        <v>43467</v>
      </c>
      <c r="S5125">
        <v>0</v>
      </c>
      <c r="T5125" t="s">
        <v>213</v>
      </c>
      <c r="W5125" t="s">
        <v>214</v>
      </c>
      <c r="X5125">
        <v>0</v>
      </c>
    </row>
    <row r="5126" spans="1:24" x14ac:dyDescent="0.25">
      <c r="A5126">
        <v>6769</v>
      </c>
      <c r="B5126" t="s">
        <v>12003</v>
      </c>
      <c r="C5126" t="s">
        <v>12004</v>
      </c>
      <c r="D5126" t="s">
        <v>256</v>
      </c>
      <c r="G5126" s="2">
        <v>46024</v>
      </c>
      <c r="H5126" s="2"/>
      <c r="I5126" t="s">
        <v>226</v>
      </c>
      <c r="J5126" t="s">
        <v>211</v>
      </c>
      <c r="K5126" t="s">
        <v>12000</v>
      </c>
      <c r="L5126" t="s">
        <v>213</v>
      </c>
      <c r="O5126">
        <v>0</v>
      </c>
      <c r="Q5126" s="2">
        <v>43467</v>
      </c>
      <c r="S5126">
        <v>0</v>
      </c>
      <c r="T5126" t="s">
        <v>213</v>
      </c>
      <c r="W5126" t="s">
        <v>214</v>
      </c>
      <c r="X5126">
        <v>0</v>
      </c>
    </row>
    <row r="5127" spans="1:24" x14ac:dyDescent="0.25">
      <c r="A5127">
        <v>6770</v>
      </c>
      <c r="B5127" t="s">
        <v>12005</v>
      </c>
      <c r="C5127" t="s">
        <v>12006</v>
      </c>
      <c r="D5127" t="s">
        <v>210</v>
      </c>
      <c r="G5127" s="2">
        <v>46023</v>
      </c>
      <c r="H5127" s="2"/>
      <c r="J5127" t="s">
        <v>211</v>
      </c>
      <c r="K5127" t="s">
        <v>12000</v>
      </c>
      <c r="L5127" t="s">
        <v>213</v>
      </c>
      <c r="O5127">
        <v>0</v>
      </c>
      <c r="Q5127" s="2">
        <v>43467</v>
      </c>
      <c r="S5127">
        <v>0</v>
      </c>
      <c r="T5127" t="s">
        <v>213</v>
      </c>
      <c r="W5127" t="s">
        <v>214</v>
      </c>
      <c r="X5127">
        <v>0</v>
      </c>
    </row>
    <row r="5128" spans="1:24" x14ac:dyDescent="0.25">
      <c r="A5128">
        <v>6771</v>
      </c>
      <c r="B5128" t="s">
        <v>12007</v>
      </c>
      <c r="C5128" t="s">
        <v>12008</v>
      </c>
      <c r="D5128" t="s">
        <v>241</v>
      </c>
      <c r="G5128" s="2">
        <v>46024</v>
      </c>
      <c r="H5128" s="2"/>
      <c r="I5128" t="s">
        <v>226</v>
      </c>
      <c r="J5128" t="s">
        <v>211</v>
      </c>
      <c r="K5128" t="s">
        <v>12000</v>
      </c>
      <c r="L5128" t="s">
        <v>213</v>
      </c>
      <c r="O5128">
        <v>0</v>
      </c>
      <c r="Q5128" s="2">
        <v>43467</v>
      </c>
      <c r="S5128">
        <v>0</v>
      </c>
      <c r="T5128" t="s">
        <v>213</v>
      </c>
      <c r="W5128" t="s">
        <v>214</v>
      </c>
      <c r="X5128">
        <v>0</v>
      </c>
    </row>
    <row r="5129" spans="1:24" x14ac:dyDescent="0.25">
      <c r="A5129">
        <v>6775</v>
      </c>
      <c r="B5129" t="s">
        <v>12009</v>
      </c>
      <c r="C5129" t="s">
        <v>12010</v>
      </c>
      <c r="D5129" t="s">
        <v>245</v>
      </c>
      <c r="G5129" s="2">
        <v>43528</v>
      </c>
      <c r="H5129" s="2">
        <v>45351</v>
      </c>
      <c r="I5129" t="s">
        <v>226</v>
      </c>
      <c r="J5129" t="s">
        <v>211</v>
      </c>
      <c r="K5129" t="s">
        <v>12011</v>
      </c>
      <c r="L5129" t="s">
        <v>213</v>
      </c>
      <c r="O5129">
        <v>7260</v>
      </c>
      <c r="Q5129" s="2"/>
      <c r="S5129">
        <v>0</v>
      </c>
      <c r="T5129" t="s">
        <v>213</v>
      </c>
      <c r="W5129" t="s">
        <v>214</v>
      </c>
      <c r="X5129">
        <v>0</v>
      </c>
    </row>
    <row r="5130" spans="1:24" x14ac:dyDescent="0.25">
      <c r="A5130">
        <v>6776</v>
      </c>
      <c r="B5130" t="s">
        <v>12012</v>
      </c>
      <c r="C5130" t="s">
        <v>12013</v>
      </c>
      <c r="D5130" t="s">
        <v>412</v>
      </c>
      <c r="G5130" s="2">
        <v>43528</v>
      </c>
      <c r="H5130" s="2">
        <v>45351</v>
      </c>
      <c r="I5130" t="s">
        <v>226</v>
      </c>
      <c r="J5130" t="s">
        <v>211</v>
      </c>
      <c r="K5130" t="s">
        <v>12011</v>
      </c>
      <c r="L5130" t="s">
        <v>213</v>
      </c>
      <c r="O5130">
        <v>1988</v>
      </c>
      <c r="Q5130" s="2"/>
      <c r="S5130">
        <v>0</v>
      </c>
      <c r="T5130" t="s">
        <v>213</v>
      </c>
      <c r="W5130" t="s">
        <v>214</v>
      </c>
      <c r="X5130">
        <v>0</v>
      </c>
    </row>
    <row r="5131" spans="1:24" x14ac:dyDescent="0.25">
      <c r="A5131">
        <v>6777</v>
      </c>
      <c r="B5131" t="s">
        <v>12014</v>
      </c>
      <c r="C5131" t="s">
        <v>12015</v>
      </c>
      <c r="D5131" t="s">
        <v>256</v>
      </c>
      <c r="G5131" s="2">
        <v>43528</v>
      </c>
      <c r="H5131" s="2">
        <v>45351</v>
      </c>
      <c r="I5131" t="s">
        <v>226</v>
      </c>
      <c r="J5131" t="s">
        <v>211</v>
      </c>
      <c r="K5131" t="s">
        <v>12011</v>
      </c>
      <c r="L5131" t="s">
        <v>213</v>
      </c>
      <c r="O5131">
        <v>0</v>
      </c>
      <c r="Q5131" s="2"/>
      <c r="S5131">
        <v>0</v>
      </c>
      <c r="T5131" t="s">
        <v>213</v>
      </c>
      <c r="W5131" t="s">
        <v>214</v>
      </c>
      <c r="X5131">
        <v>0</v>
      </c>
    </row>
    <row r="5132" spans="1:24" x14ac:dyDescent="0.25">
      <c r="A5132">
        <v>6778</v>
      </c>
      <c r="B5132" t="s">
        <v>12016</v>
      </c>
      <c r="C5132" t="s">
        <v>12017</v>
      </c>
      <c r="D5132" t="s">
        <v>210</v>
      </c>
      <c r="G5132" s="2">
        <v>43528</v>
      </c>
      <c r="H5132" s="2">
        <v>45351</v>
      </c>
      <c r="J5132" t="s">
        <v>211</v>
      </c>
      <c r="K5132" t="s">
        <v>12011</v>
      </c>
      <c r="L5132" t="s">
        <v>213</v>
      </c>
      <c r="O5132">
        <v>0</v>
      </c>
      <c r="Q5132" s="2"/>
      <c r="S5132">
        <v>0</v>
      </c>
      <c r="T5132" t="s">
        <v>213</v>
      </c>
      <c r="W5132" t="s">
        <v>214</v>
      </c>
      <c r="X5132">
        <v>0</v>
      </c>
    </row>
    <row r="5133" spans="1:24" x14ac:dyDescent="0.25">
      <c r="A5133">
        <v>6779</v>
      </c>
      <c r="B5133" t="s">
        <v>12018</v>
      </c>
      <c r="C5133" t="s">
        <v>12019</v>
      </c>
      <c r="D5133" t="s">
        <v>241</v>
      </c>
      <c r="G5133" s="2">
        <v>43528</v>
      </c>
      <c r="H5133" s="2">
        <v>45351</v>
      </c>
      <c r="I5133" t="s">
        <v>226</v>
      </c>
      <c r="J5133" t="s">
        <v>211</v>
      </c>
      <c r="K5133" t="s">
        <v>12011</v>
      </c>
      <c r="L5133" t="s">
        <v>213</v>
      </c>
      <c r="O5133">
        <v>0</v>
      </c>
      <c r="Q5133" s="2"/>
      <c r="S5133">
        <v>0</v>
      </c>
      <c r="T5133" t="s">
        <v>213</v>
      </c>
      <c r="W5133" t="s">
        <v>214</v>
      </c>
      <c r="X5133">
        <v>0</v>
      </c>
    </row>
    <row r="5134" spans="1:24" x14ac:dyDescent="0.25">
      <c r="A5134">
        <v>6821</v>
      </c>
      <c r="B5134" t="s">
        <v>12020</v>
      </c>
      <c r="C5134" t="s">
        <v>12021</v>
      </c>
      <c r="D5134" t="s">
        <v>210</v>
      </c>
      <c r="G5134" s="2">
        <v>42005</v>
      </c>
      <c r="H5134" s="2">
        <v>43738</v>
      </c>
      <c r="J5134" t="s">
        <v>211</v>
      </c>
      <c r="K5134" t="s">
        <v>3632</v>
      </c>
      <c r="L5134" t="s">
        <v>213</v>
      </c>
      <c r="O5134">
        <v>0</v>
      </c>
      <c r="Q5134" s="2"/>
      <c r="S5134">
        <v>0</v>
      </c>
      <c r="T5134" t="s">
        <v>213</v>
      </c>
      <c r="W5134" t="s">
        <v>214</v>
      </c>
      <c r="X5134">
        <v>0</v>
      </c>
    </row>
    <row r="5135" spans="1:24" x14ac:dyDescent="0.25">
      <c r="A5135">
        <v>6822</v>
      </c>
      <c r="B5135" t="s">
        <v>12022</v>
      </c>
      <c r="C5135" t="s">
        <v>12023</v>
      </c>
      <c r="D5135" t="s">
        <v>210</v>
      </c>
      <c r="G5135" s="2">
        <v>42005</v>
      </c>
      <c r="H5135" s="2">
        <v>44773</v>
      </c>
      <c r="J5135" t="s">
        <v>211</v>
      </c>
      <c r="K5135" t="s">
        <v>3635</v>
      </c>
      <c r="L5135" t="s">
        <v>213</v>
      </c>
      <c r="O5135">
        <v>0</v>
      </c>
      <c r="Q5135" s="2"/>
      <c r="S5135">
        <v>0</v>
      </c>
      <c r="T5135" t="s">
        <v>213</v>
      </c>
      <c r="W5135" t="s">
        <v>214</v>
      </c>
      <c r="X5135">
        <v>0</v>
      </c>
    </row>
    <row r="5136" spans="1:24" x14ac:dyDescent="0.25">
      <c r="A5136">
        <v>6823</v>
      </c>
      <c r="B5136" t="s">
        <v>12024</v>
      </c>
      <c r="C5136" t="s">
        <v>12025</v>
      </c>
      <c r="D5136" t="s">
        <v>210</v>
      </c>
      <c r="G5136" s="2">
        <v>42005</v>
      </c>
      <c r="H5136" s="2"/>
      <c r="J5136" t="s">
        <v>211</v>
      </c>
      <c r="K5136" t="s">
        <v>3639</v>
      </c>
      <c r="L5136" t="s">
        <v>213</v>
      </c>
      <c r="O5136">
        <v>0</v>
      </c>
      <c r="Q5136" s="2"/>
      <c r="S5136">
        <v>0</v>
      </c>
      <c r="T5136" t="s">
        <v>213</v>
      </c>
      <c r="W5136" t="s">
        <v>214</v>
      </c>
      <c r="X5136">
        <v>0</v>
      </c>
    </row>
    <row r="5137" spans="1:24" x14ac:dyDescent="0.25">
      <c r="A5137">
        <v>6824</v>
      </c>
      <c r="B5137" t="s">
        <v>12026</v>
      </c>
      <c r="C5137" t="s">
        <v>12027</v>
      </c>
      <c r="D5137" t="s">
        <v>210</v>
      </c>
      <c r="G5137" s="2">
        <v>42005</v>
      </c>
      <c r="H5137" s="2">
        <v>45747</v>
      </c>
      <c r="J5137" t="s">
        <v>211</v>
      </c>
      <c r="K5137" t="s">
        <v>3655</v>
      </c>
      <c r="L5137" t="s">
        <v>213</v>
      </c>
      <c r="O5137">
        <v>0</v>
      </c>
      <c r="Q5137" s="2"/>
      <c r="S5137">
        <v>0</v>
      </c>
      <c r="T5137" t="s">
        <v>213</v>
      </c>
      <c r="W5137" t="s">
        <v>214</v>
      </c>
      <c r="X5137">
        <v>0</v>
      </c>
    </row>
    <row r="5138" spans="1:24" x14ac:dyDescent="0.25">
      <c r="A5138">
        <v>6825</v>
      </c>
      <c r="B5138" t="s">
        <v>12028</v>
      </c>
      <c r="C5138" t="s">
        <v>12029</v>
      </c>
      <c r="D5138" t="s">
        <v>210</v>
      </c>
      <c r="G5138" s="2">
        <v>42005</v>
      </c>
      <c r="H5138" s="2"/>
      <c r="J5138" t="s">
        <v>211</v>
      </c>
      <c r="K5138" t="s">
        <v>3668</v>
      </c>
      <c r="L5138" t="s">
        <v>213</v>
      </c>
      <c r="O5138">
        <v>0</v>
      </c>
      <c r="Q5138" s="2"/>
      <c r="S5138">
        <v>0</v>
      </c>
      <c r="T5138" t="s">
        <v>213</v>
      </c>
      <c r="W5138" t="s">
        <v>214</v>
      </c>
      <c r="X5138">
        <v>0</v>
      </c>
    </row>
    <row r="5139" spans="1:24" x14ac:dyDescent="0.25">
      <c r="A5139">
        <v>6826</v>
      </c>
      <c r="B5139" t="s">
        <v>12030</v>
      </c>
      <c r="C5139" t="s">
        <v>12031</v>
      </c>
      <c r="D5139" t="s">
        <v>210</v>
      </c>
      <c r="G5139" s="2">
        <v>42005</v>
      </c>
      <c r="H5139" s="2"/>
      <c r="J5139" t="s">
        <v>211</v>
      </c>
      <c r="K5139" t="s">
        <v>3706</v>
      </c>
      <c r="L5139" t="s">
        <v>213</v>
      </c>
      <c r="O5139">
        <v>0</v>
      </c>
      <c r="Q5139" s="2"/>
      <c r="S5139">
        <v>0</v>
      </c>
      <c r="T5139" t="s">
        <v>213</v>
      </c>
      <c r="W5139" t="s">
        <v>214</v>
      </c>
      <c r="X5139">
        <v>0</v>
      </c>
    </row>
    <row r="5140" spans="1:24" x14ac:dyDescent="0.25">
      <c r="A5140">
        <v>6827</v>
      </c>
      <c r="B5140" t="s">
        <v>12032</v>
      </c>
      <c r="C5140" t="s">
        <v>12033</v>
      </c>
      <c r="D5140" t="s">
        <v>210</v>
      </c>
      <c r="G5140" s="2">
        <v>42005</v>
      </c>
      <c r="H5140" s="2"/>
      <c r="J5140" t="s">
        <v>211</v>
      </c>
      <c r="K5140" t="s">
        <v>3709</v>
      </c>
      <c r="L5140" t="s">
        <v>213</v>
      </c>
      <c r="O5140">
        <v>0</v>
      </c>
      <c r="Q5140" s="2"/>
      <c r="S5140">
        <v>0</v>
      </c>
      <c r="T5140" t="s">
        <v>213</v>
      </c>
      <c r="W5140" t="s">
        <v>214</v>
      </c>
      <c r="X5140">
        <v>0</v>
      </c>
    </row>
    <row r="5141" spans="1:24" x14ac:dyDescent="0.25">
      <c r="A5141">
        <v>6828</v>
      </c>
      <c r="B5141" t="s">
        <v>12034</v>
      </c>
      <c r="C5141" t="s">
        <v>12035</v>
      </c>
      <c r="D5141" t="s">
        <v>210</v>
      </c>
      <c r="G5141" s="2">
        <v>42005</v>
      </c>
      <c r="H5141" s="2">
        <v>44651</v>
      </c>
      <c r="J5141" t="s">
        <v>211</v>
      </c>
      <c r="K5141" t="s">
        <v>3730</v>
      </c>
      <c r="L5141" t="s">
        <v>213</v>
      </c>
      <c r="O5141">
        <v>0</v>
      </c>
      <c r="Q5141" s="2"/>
      <c r="S5141">
        <v>0</v>
      </c>
      <c r="T5141" t="s">
        <v>213</v>
      </c>
      <c r="W5141" t="s">
        <v>214</v>
      </c>
      <c r="X5141">
        <v>0</v>
      </c>
    </row>
    <row r="5142" spans="1:24" x14ac:dyDescent="0.25">
      <c r="A5142">
        <v>6829</v>
      </c>
      <c r="B5142" t="s">
        <v>12036</v>
      </c>
      <c r="C5142" t="s">
        <v>12037</v>
      </c>
      <c r="D5142" t="s">
        <v>210</v>
      </c>
      <c r="G5142" s="2">
        <v>42005</v>
      </c>
      <c r="H5142" s="2"/>
      <c r="J5142" t="s">
        <v>211</v>
      </c>
      <c r="K5142" t="s">
        <v>3736</v>
      </c>
      <c r="L5142" t="s">
        <v>213</v>
      </c>
      <c r="O5142">
        <v>0</v>
      </c>
      <c r="Q5142" s="2"/>
      <c r="S5142">
        <v>0</v>
      </c>
      <c r="T5142" t="s">
        <v>213</v>
      </c>
      <c r="W5142" t="s">
        <v>214</v>
      </c>
      <c r="X5142">
        <v>0</v>
      </c>
    </row>
    <row r="5143" spans="1:24" x14ac:dyDescent="0.25">
      <c r="A5143">
        <v>6830</v>
      </c>
      <c r="B5143" t="s">
        <v>12038</v>
      </c>
      <c r="C5143" t="s">
        <v>12039</v>
      </c>
      <c r="D5143" t="s">
        <v>210</v>
      </c>
      <c r="G5143" s="2">
        <v>42005</v>
      </c>
      <c r="H5143" s="2">
        <v>44012</v>
      </c>
      <c r="J5143" t="s">
        <v>211</v>
      </c>
      <c r="K5143" t="s">
        <v>3739</v>
      </c>
      <c r="L5143" t="s">
        <v>213</v>
      </c>
      <c r="O5143">
        <v>0</v>
      </c>
      <c r="Q5143" s="2"/>
      <c r="S5143">
        <v>0</v>
      </c>
      <c r="T5143" t="s">
        <v>213</v>
      </c>
      <c r="W5143" t="s">
        <v>214</v>
      </c>
      <c r="X5143">
        <v>0</v>
      </c>
    </row>
    <row r="5144" spans="1:24" x14ac:dyDescent="0.25">
      <c r="A5144">
        <v>6831</v>
      </c>
      <c r="B5144" t="s">
        <v>12040</v>
      </c>
      <c r="C5144" t="s">
        <v>12041</v>
      </c>
      <c r="D5144" t="s">
        <v>210</v>
      </c>
      <c r="G5144" s="2">
        <v>42005</v>
      </c>
      <c r="H5144" s="2"/>
      <c r="J5144" t="s">
        <v>211</v>
      </c>
      <c r="K5144" t="s">
        <v>3742</v>
      </c>
      <c r="L5144" t="s">
        <v>213</v>
      </c>
      <c r="O5144">
        <v>0</v>
      </c>
      <c r="Q5144" s="2"/>
      <c r="S5144">
        <v>0</v>
      </c>
      <c r="T5144" t="s">
        <v>213</v>
      </c>
      <c r="W5144" t="s">
        <v>214</v>
      </c>
      <c r="X5144">
        <v>0</v>
      </c>
    </row>
    <row r="5145" spans="1:24" x14ac:dyDescent="0.25">
      <c r="A5145">
        <v>6832</v>
      </c>
      <c r="B5145" t="s">
        <v>12042</v>
      </c>
      <c r="C5145" t="s">
        <v>12043</v>
      </c>
      <c r="D5145" t="s">
        <v>210</v>
      </c>
      <c r="G5145" s="2">
        <v>42005</v>
      </c>
      <c r="H5145" s="2"/>
      <c r="J5145" t="s">
        <v>211</v>
      </c>
      <c r="K5145" t="s">
        <v>3751</v>
      </c>
      <c r="L5145" t="s">
        <v>213</v>
      </c>
      <c r="O5145">
        <v>0</v>
      </c>
      <c r="Q5145" s="2"/>
      <c r="S5145">
        <v>0</v>
      </c>
      <c r="T5145" t="s">
        <v>213</v>
      </c>
      <c r="W5145" t="s">
        <v>214</v>
      </c>
      <c r="X5145">
        <v>0</v>
      </c>
    </row>
    <row r="5146" spans="1:24" x14ac:dyDescent="0.25">
      <c r="A5146">
        <v>6833</v>
      </c>
      <c r="B5146" t="s">
        <v>12044</v>
      </c>
      <c r="C5146" t="s">
        <v>12045</v>
      </c>
      <c r="D5146" t="s">
        <v>210</v>
      </c>
      <c r="G5146" s="2">
        <v>42005</v>
      </c>
      <c r="H5146" s="2"/>
      <c r="J5146" t="s">
        <v>211</v>
      </c>
      <c r="K5146" t="s">
        <v>3757</v>
      </c>
      <c r="L5146" t="s">
        <v>213</v>
      </c>
      <c r="O5146">
        <v>0</v>
      </c>
      <c r="Q5146" s="2"/>
      <c r="S5146">
        <v>0</v>
      </c>
      <c r="T5146" t="s">
        <v>213</v>
      </c>
      <c r="W5146" t="s">
        <v>214</v>
      </c>
      <c r="X5146">
        <v>0</v>
      </c>
    </row>
    <row r="5147" spans="1:24" x14ac:dyDescent="0.25">
      <c r="A5147">
        <v>6834</v>
      </c>
      <c r="B5147" t="s">
        <v>12046</v>
      </c>
      <c r="C5147" t="s">
        <v>12047</v>
      </c>
      <c r="D5147" t="s">
        <v>210</v>
      </c>
      <c r="G5147" s="2">
        <v>42005</v>
      </c>
      <c r="H5147" s="2"/>
      <c r="J5147" t="s">
        <v>211</v>
      </c>
      <c r="K5147" t="s">
        <v>3760</v>
      </c>
      <c r="L5147" t="s">
        <v>213</v>
      </c>
      <c r="O5147">
        <v>0</v>
      </c>
      <c r="Q5147" s="2"/>
      <c r="S5147">
        <v>0</v>
      </c>
      <c r="T5147" t="s">
        <v>213</v>
      </c>
      <c r="W5147" t="s">
        <v>214</v>
      </c>
      <c r="X5147">
        <v>0</v>
      </c>
    </row>
    <row r="5148" spans="1:24" x14ac:dyDescent="0.25">
      <c r="A5148">
        <v>6835</v>
      </c>
      <c r="B5148" t="s">
        <v>12048</v>
      </c>
      <c r="C5148" t="s">
        <v>12049</v>
      </c>
      <c r="D5148" t="s">
        <v>210</v>
      </c>
      <c r="G5148" s="2">
        <v>42005</v>
      </c>
      <c r="H5148" s="2"/>
      <c r="J5148" t="s">
        <v>211</v>
      </c>
      <c r="K5148" t="s">
        <v>3763</v>
      </c>
      <c r="L5148" t="s">
        <v>213</v>
      </c>
      <c r="O5148">
        <v>0</v>
      </c>
      <c r="Q5148" s="2"/>
      <c r="S5148">
        <v>0</v>
      </c>
      <c r="T5148" t="s">
        <v>213</v>
      </c>
      <c r="W5148" t="s">
        <v>214</v>
      </c>
      <c r="X5148">
        <v>0</v>
      </c>
    </row>
    <row r="5149" spans="1:24" x14ac:dyDescent="0.25">
      <c r="A5149">
        <v>6836</v>
      </c>
      <c r="B5149" t="s">
        <v>12050</v>
      </c>
      <c r="C5149" t="s">
        <v>12051</v>
      </c>
      <c r="D5149" t="s">
        <v>210</v>
      </c>
      <c r="G5149" s="2">
        <v>42005</v>
      </c>
      <c r="H5149" s="2"/>
      <c r="J5149" t="s">
        <v>211</v>
      </c>
      <c r="K5149" t="s">
        <v>3766</v>
      </c>
      <c r="L5149" t="s">
        <v>213</v>
      </c>
      <c r="O5149">
        <v>0</v>
      </c>
      <c r="Q5149" s="2"/>
      <c r="S5149">
        <v>0</v>
      </c>
      <c r="T5149" t="s">
        <v>213</v>
      </c>
      <c r="W5149" t="s">
        <v>214</v>
      </c>
      <c r="X5149">
        <v>0</v>
      </c>
    </row>
    <row r="5150" spans="1:24" x14ac:dyDescent="0.25">
      <c r="A5150">
        <v>6837</v>
      </c>
      <c r="B5150" t="s">
        <v>12052</v>
      </c>
      <c r="C5150" t="s">
        <v>12053</v>
      </c>
      <c r="D5150" t="s">
        <v>210</v>
      </c>
      <c r="G5150" s="2">
        <v>42005</v>
      </c>
      <c r="H5150" s="2">
        <v>44651</v>
      </c>
      <c r="J5150" t="s">
        <v>211</v>
      </c>
      <c r="K5150" t="s">
        <v>3781</v>
      </c>
      <c r="L5150" t="s">
        <v>213</v>
      </c>
      <c r="O5150">
        <v>0</v>
      </c>
      <c r="Q5150" s="2"/>
      <c r="S5150">
        <v>0</v>
      </c>
      <c r="T5150" t="s">
        <v>213</v>
      </c>
      <c r="W5150" t="s">
        <v>214</v>
      </c>
      <c r="X5150">
        <v>0</v>
      </c>
    </row>
    <row r="5151" spans="1:24" x14ac:dyDescent="0.25">
      <c r="A5151">
        <v>6838</v>
      </c>
      <c r="B5151" t="s">
        <v>12054</v>
      </c>
      <c r="C5151" t="s">
        <v>12055</v>
      </c>
      <c r="D5151" t="s">
        <v>210</v>
      </c>
      <c r="G5151" s="2">
        <v>42005</v>
      </c>
      <c r="H5151" s="2"/>
      <c r="J5151" t="s">
        <v>211</v>
      </c>
      <c r="K5151" t="s">
        <v>3790</v>
      </c>
      <c r="L5151" t="s">
        <v>213</v>
      </c>
      <c r="O5151">
        <v>0</v>
      </c>
      <c r="Q5151" s="2"/>
      <c r="S5151">
        <v>0</v>
      </c>
      <c r="T5151" t="s">
        <v>213</v>
      </c>
      <c r="W5151" t="s">
        <v>214</v>
      </c>
      <c r="X5151">
        <v>0</v>
      </c>
    </row>
    <row r="5152" spans="1:24" x14ac:dyDescent="0.25">
      <c r="A5152">
        <v>6839</v>
      </c>
      <c r="B5152" t="s">
        <v>12056</v>
      </c>
      <c r="C5152" t="s">
        <v>12057</v>
      </c>
      <c r="D5152" t="s">
        <v>210</v>
      </c>
      <c r="G5152" s="2">
        <v>42005</v>
      </c>
      <c r="H5152" s="2">
        <v>45777</v>
      </c>
      <c r="J5152" t="s">
        <v>211</v>
      </c>
      <c r="K5152" t="s">
        <v>3799</v>
      </c>
      <c r="L5152" t="s">
        <v>213</v>
      </c>
      <c r="O5152">
        <v>0</v>
      </c>
      <c r="Q5152" s="2"/>
      <c r="S5152">
        <v>0</v>
      </c>
      <c r="T5152" t="s">
        <v>213</v>
      </c>
      <c r="W5152" t="s">
        <v>214</v>
      </c>
      <c r="X5152">
        <v>0</v>
      </c>
    </row>
    <row r="5153" spans="1:24" x14ac:dyDescent="0.25">
      <c r="A5153">
        <v>6840</v>
      </c>
      <c r="B5153" t="s">
        <v>12058</v>
      </c>
      <c r="C5153" t="s">
        <v>12059</v>
      </c>
      <c r="D5153" t="s">
        <v>210</v>
      </c>
      <c r="G5153" s="2">
        <v>42005</v>
      </c>
      <c r="H5153" s="2"/>
      <c r="J5153" t="s">
        <v>211</v>
      </c>
      <c r="K5153" t="s">
        <v>3805</v>
      </c>
      <c r="L5153" t="s">
        <v>213</v>
      </c>
      <c r="O5153">
        <v>0</v>
      </c>
      <c r="Q5153" s="2"/>
      <c r="S5153">
        <v>0</v>
      </c>
      <c r="T5153" t="s">
        <v>213</v>
      </c>
      <c r="W5153" t="s">
        <v>214</v>
      </c>
      <c r="X5153">
        <v>0</v>
      </c>
    </row>
    <row r="5154" spans="1:24" x14ac:dyDescent="0.25">
      <c r="A5154">
        <v>6841</v>
      </c>
      <c r="B5154" t="s">
        <v>12060</v>
      </c>
      <c r="C5154" t="s">
        <v>12061</v>
      </c>
      <c r="D5154" t="s">
        <v>256</v>
      </c>
      <c r="G5154" s="2">
        <v>38169</v>
      </c>
      <c r="H5154" s="2">
        <v>44773</v>
      </c>
      <c r="I5154" t="s">
        <v>226</v>
      </c>
      <c r="J5154" t="s">
        <v>211</v>
      </c>
      <c r="K5154" t="s">
        <v>4829</v>
      </c>
      <c r="L5154" t="s">
        <v>213</v>
      </c>
      <c r="O5154">
        <v>0</v>
      </c>
      <c r="Q5154" s="2"/>
      <c r="S5154">
        <v>0</v>
      </c>
      <c r="T5154" t="s">
        <v>213</v>
      </c>
      <c r="W5154" t="s">
        <v>214</v>
      </c>
      <c r="X5154">
        <v>0</v>
      </c>
    </row>
    <row r="5155" spans="1:24" x14ac:dyDescent="0.25">
      <c r="A5155">
        <v>6842</v>
      </c>
      <c r="B5155" t="s">
        <v>12062</v>
      </c>
      <c r="C5155" t="s">
        <v>12063</v>
      </c>
      <c r="D5155" t="s">
        <v>210</v>
      </c>
      <c r="G5155" s="2">
        <v>38169</v>
      </c>
      <c r="H5155" s="2">
        <v>44773</v>
      </c>
      <c r="J5155" t="s">
        <v>211</v>
      </c>
      <c r="K5155" t="s">
        <v>4829</v>
      </c>
      <c r="L5155" t="s">
        <v>213</v>
      </c>
      <c r="O5155">
        <v>0</v>
      </c>
      <c r="Q5155" s="2"/>
      <c r="S5155">
        <v>0</v>
      </c>
      <c r="T5155" t="s">
        <v>213</v>
      </c>
      <c r="W5155" t="s">
        <v>214</v>
      </c>
      <c r="X5155">
        <v>0</v>
      </c>
    </row>
    <row r="5156" spans="1:24" x14ac:dyDescent="0.25">
      <c r="A5156">
        <v>6852</v>
      </c>
      <c r="B5156" t="s">
        <v>12064</v>
      </c>
      <c r="C5156" t="s">
        <v>12065</v>
      </c>
      <c r="D5156" t="s">
        <v>210</v>
      </c>
      <c r="G5156" s="2">
        <v>38169</v>
      </c>
      <c r="H5156" s="2"/>
      <c r="J5156" t="s">
        <v>211</v>
      </c>
      <c r="K5156" t="s">
        <v>3643</v>
      </c>
      <c r="L5156" t="s">
        <v>213</v>
      </c>
      <c r="O5156">
        <v>0</v>
      </c>
      <c r="Q5156" s="2"/>
      <c r="S5156">
        <v>0</v>
      </c>
      <c r="T5156" t="s">
        <v>213</v>
      </c>
      <c r="W5156" t="s">
        <v>214</v>
      </c>
      <c r="X5156">
        <v>0</v>
      </c>
    </row>
    <row r="5157" spans="1:24" x14ac:dyDescent="0.25">
      <c r="A5157">
        <v>6853</v>
      </c>
      <c r="B5157" t="s">
        <v>12066</v>
      </c>
      <c r="C5157" t="s">
        <v>12067</v>
      </c>
      <c r="D5157" t="s">
        <v>256</v>
      </c>
      <c r="G5157" s="2">
        <v>38169</v>
      </c>
      <c r="H5157" s="2">
        <v>43585</v>
      </c>
      <c r="I5157" t="s">
        <v>226</v>
      </c>
      <c r="J5157" t="s">
        <v>211</v>
      </c>
      <c r="K5157" t="s">
        <v>4874</v>
      </c>
      <c r="L5157" t="s">
        <v>213</v>
      </c>
      <c r="O5157">
        <v>0</v>
      </c>
      <c r="Q5157" s="2"/>
      <c r="S5157">
        <v>0</v>
      </c>
      <c r="T5157" t="s">
        <v>213</v>
      </c>
      <c r="W5157" t="s">
        <v>214</v>
      </c>
      <c r="X5157">
        <v>0</v>
      </c>
    </row>
    <row r="5158" spans="1:24" x14ac:dyDescent="0.25">
      <c r="A5158">
        <v>6854</v>
      </c>
      <c r="B5158" t="s">
        <v>12068</v>
      </c>
      <c r="C5158" t="s">
        <v>12069</v>
      </c>
      <c r="D5158" t="s">
        <v>210</v>
      </c>
      <c r="G5158" s="2">
        <v>38169</v>
      </c>
      <c r="H5158" s="2">
        <v>43585</v>
      </c>
      <c r="J5158" t="s">
        <v>211</v>
      </c>
      <c r="K5158" t="s">
        <v>4874</v>
      </c>
      <c r="L5158" t="s">
        <v>213</v>
      </c>
      <c r="O5158">
        <v>0</v>
      </c>
      <c r="Q5158" s="2"/>
      <c r="S5158">
        <v>0</v>
      </c>
      <c r="T5158" t="s">
        <v>213</v>
      </c>
      <c r="W5158" t="s">
        <v>214</v>
      </c>
      <c r="X5158">
        <v>0</v>
      </c>
    </row>
    <row r="5159" spans="1:24" x14ac:dyDescent="0.25">
      <c r="A5159">
        <v>6855</v>
      </c>
      <c r="B5159" t="s">
        <v>12070</v>
      </c>
      <c r="C5159" t="s">
        <v>12071</v>
      </c>
      <c r="D5159" t="s">
        <v>256</v>
      </c>
      <c r="G5159" s="2">
        <v>38169</v>
      </c>
      <c r="H5159" s="2">
        <v>44012</v>
      </c>
      <c r="I5159" t="s">
        <v>226</v>
      </c>
      <c r="J5159" t="s">
        <v>211</v>
      </c>
      <c r="K5159" t="s">
        <v>3727</v>
      </c>
      <c r="L5159" t="s">
        <v>213</v>
      </c>
      <c r="O5159">
        <v>0</v>
      </c>
      <c r="Q5159" s="2"/>
      <c r="S5159">
        <v>0</v>
      </c>
      <c r="T5159" t="s">
        <v>213</v>
      </c>
      <c r="W5159" t="s">
        <v>214</v>
      </c>
      <c r="X5159">
        <v>0</v>
      </c>
    </row>
    <row r="5160" spans="1:24" x14ac:dyDescent="0.25">
      <c r="A5160">
        <v>6856</v>
      </c>
      <c r="B5160" t="s">
        <v>12072</v>
      </c>
      <c r="C5160" t="s">
        <v>12073</v>
      </c>
      <c r="D5160" t="s">
        <v>210</v>
      </c>
      <c r="G5160" s="2">
        <v>38169</v>
      </c>
      <c r="H5160" s="2">
        <v>44012</v>
      </c>
      <c r="J5160" t="s">
        <v>211</v>
      </c>
      <c r="K5160" t="s">
        <v>3727</v>
      </c>
      <c r="L5160" t="s">
        <v>213</v>
      </c>
      <c r="O5160">
        <v>0</v>
      </c>
      <c r="Q5160" s="2"/>
      <c r="S5160">
        <v>0</v>
      </c>
      <c r="T5160" t="s">
        <v>213</v>
      </c>
      <c r="W5160" t="s">
        <v>214</v>
      </c>
      <c r="X5160">
        <v>0</v>
      </c>
    </row>
    <row r="5161" spans="1:24" x14ac:dyDescent="0.25">
      <c r="A5161">
        <v>6857</v>
      </c>
      <c r="B5161" t="s">
        <v>12074</v>
      </c>
      <c r="C5161" t="s">
        <v>12075</v>
      </c>
      <c r="D5161" t="s">
        <v>210</v>
      </c>
      <c r="G5161" s="2">
        <v>38504</v>
      </c>
      <c r="H5161" s="2">
        <v>46022</v>
      </c>
      <c r="J5161" t="s">
        <v>211</v>
      </c>
      <c r="K5161" t="s">
        <v>4879</v>
      </c>
      <c r="L5161" t="s">
        <v>213</v>
      </c>
      <c r="O5161">
        <v>0</v>
      </c>
      <c r="Q5161" s="2"/>
      <c r="S5161">
        <v>0</v>
      </c>
      <c r="T5161" t="s">
        <v>213</v>
      </c>
      <c r="W5161" t="s">
        <v>214</v>
      </c>
      <c r="X5161">
        <v>0</v>
      </c>
    </row>
    <row r="5162" spans="1:24" x14ac:dyDescent="0.25">
      <c r="A5162">
        <v>6858</v>
      </c>
      <c r="B5162" t="s">
        <v>12076</v>
      </c>
      <c r="C5162" t="s">
        <v>12077</v>
      </c>
      <c r="D5162" t="s">
        <v>256</v>
      </c>
      <c r="G5162" s="2">
        <v>38476</v>
      </c>
      <c r="H5162" s="2">
        <v>46022</v>
      </c>
      <c r="I5162" t="s">
        <v>226</v>
      </c>
      <c r="J5162" t="s">
        <v>211</v>
      </c>
      <c r="K5162" t="s">
        <v>4879</v>
      </c>
      <c r="L5162" t="s">
        <v>213</v>
      </c>
      <c r="O5162">
        <v>0</v>
      </c>
      <c r="Q5162" s="2"/>
      <c r="S5162">
        <v>0</v>
      </c>
      <c r="T5162" t="s">
        <v>213</v>
      </c>
      <c r="W5162" t="s">
        <v>214</v>
      </c>
      <c r="X5162">
        <v>0</v>
      </c>
    </row>
    <row r="5163" spans="1:24" x14ac:dyDescent="0.25">
      <c r="A5163">
        <v>6859</v>
      </c>
      <c r="B5163" t="s">
        <v>12078</v>
      </c>
      <c r="C5163" t="s">
        <v>12079</v>
      </c>
      <c r="D5163" t="s">
        <v>256</v>
      </c>
      <c r="G5163" s="2">
        <v>38169</v>
      </c>
      <c r="H5163" s="2">
        <v>43861</v>
      </c>
      <c r="I5163" t="s">
        <v>226</v>
      </c>
      <c r="J5163" t="s">
        <v>211</v>
      </c>
      <c r="K5163" t="s">
        <v>4919</v>
      </c>
      <c r="L5163" t="s">
        <v>213</v>
      </c>
      <c r="O5163">
        <v>0</v>
      </c>
      <c r="Q5163" s="2"/>
      <c r="S5163">
        <v>0</v>
      </c>
      <c r="T5163" t="s">
        <v>213</v>
      </c>
      <c r="W5163" t="s">
        <v>214</v>
      </c>
      <c r="X5163">
        <v>0</v>
      </c>
    </row>
    <row r="5164" spans="1:24" x14ac:dyDescent="0.25">
      <c r="A5164">
        <v>6860</v>
      </c>
      <c r="B5164" t="s">
        <v>12080</v>
      </c>
      <c r="C5164" t="s">
        <v>12081</v>
      </c>
      <c r="D5164" t="s">
        <v>210</v>
      </c>
      <c r="G5164" s="2">
        <v>38169</v>
      </c>
      <c r="H5164" s="2">
        <v>43861</v>
      </c>
      <c r="J5164" t="s">
        <v>211</v>
      </c>
      <c r="K5164" t="s">
        <v>4919</v>
      </c>
      <c r="L5164" t="s">
        <v>213</v>
      </c>
      <c r="O5164">
        <v>0</v>
      </c>
      <c r="Q5164" s="2"/>
      <c r="S5164">
        <v>0</v>
      </c>
      <c r="T5164" t="s">
        <v>213</v>
      </c>
      <c r="W5164" t="s">
        <v>214</v>
      </c>
      <c r="X5164">
        <v>0</v>
      </c>
    </row>
    <row r="5165" spans="1:24" x14ac:dyDescent="0.25">
      <c r="A5165">
        <v>6605</v>
      </c>
      <c r="B5165" t="s">
        <v>12082</v>
      </c>
      <c r="C5165" t="s">
        <v>12083</v>
      </c>
      <c r="D5165" t="s">
        <v>1722</v>
      </c>
      <c r="E5165" t="s">
        <v>12084</v>
      </c>
      <c r="F5165" t="s">
        <v>8077</v>
      </c>
      <c r="G5165" s="2">
        <v>32874</v>
      </c>
      <c r="H5165" s="2"/>
      <c r="J5165" t="s">
        <v>211</v>
      </c>
      <c r="K5165" t="s">
        <v>1724</v>
      </c>
      <c r="L5165" t="s">
        <v>213</v>
      </c>
      <c r="O5165">
        <v>6606</v>
      </c>
      <c r="Q5165" s="2"/>
      <c r="S5165">
        <v>0</v>
      </c>
      <c r="T5165" t="s">
        <v>213</v>
      </c>
      <c r="W5165" t="s">
        <v>214</v>
      </c>
      <c r="X5165">
        <v>0</v>
      </c>
    </row>
    <row r="5166" spans="1:24" x14ac:dyDescent="0.25">
      <c r="A5166">
        <v>6606</v>
      </c>
      <c r="B5166" t="s">
        <v>12085</v>
      </c>
      <c r="C5166" t="s">
        <v>12086</v>
      </c>
      <c r="D5166" t="s">
        <v>389</v>
      </c>
      <c r="E5166" t="s">
        <v>12087</v>
      </c>
      <c r="F5166" t="s">
        <v>12088</v>
      </c>
      <c r="G5166" s="2">
        <v>32874</v>
      </c>
      <c r="H5166" s="2"/>
      <c r="J5166" t="s">
        <v>211</v>
      </c>
      <c r="K5166" t="s">
        <v>5875</v>
      </c>
      <c r="L5166" t="s">
        <v>213</v>
      </c>
      <c r="M5166" t="s">
        <v>12089</v>
      </c>
      <c r="O5166">
        <v>0</v>
      </c>
      <c r="P5166" t="s">
        <v>12090</v>
      </c>
      <c r="Q5166" s="2"/>
      <c r="S5166">
        <v>0</v>
      </c>
      <c r="T5166" t="s">
        <v>213</v>
      </c>
      <c r="W5166" t="s">
        <v>214</v>
      </c>
      <c r="X5166">
        <v>0</v>
      </c>
    </row>
    <row r="5167" spans="1:24" x14ac:dyDescent="0.25">
      <c r="A5167">
        <v>6607</v>
      </c>
      <c r="B5167" t="s">
        <v>12091</v>
      </c>
      <c r="C5167" t="s">
        <v>12092</v>
      </c>
      <c r="D5167" t="s">
        <v>3139</v>
      </c>
      <c r="G5167" s="2">
        <v>39539</v>
      </c>
      <c r="H5167" s="2"/>
      <c r="J5167" t="s">
        <v>211</v>
      </c>
      <c r="K5167" t="s">
        <v>467</v>
      </c>
      <c r="L5167" t="s">
        <v>213</v>
      </c>
      <c r="O5167">
        <v>0</v>
      </c>
      <c r="Q5167" s="2"/>
      <c r="S5167">
        <v>0</v>
      </c>
      <c r="T5167" t="s">
        <v>213</v>
      </c>
      <c r="W5167" t="s">
        <v>214</v>
      </c>
      <c r="X5167">
        <v>0</v>
      </c>
    </row>
    <row r="5168" spans="1:24" x14ac:dyDescent="0.25">
      <c r="A5168">
        <v>6633</v>
      </c>
      <c r="B5168" t="s">
        <v>12093</v>
      </c>
      <c r="C5168" t="s">
        <v>12094</v>
      </c>
      <c r="D5168" t="s">
        <v>6129</v>
      </c>
      <c r="G5168" s="2">
        <v>42660</v>
      </c>
      <c r="H5168" s="2">
        <v>45230</v>
      </c>
      <c r="I5168" t="s">
        <v>226</v>
      </c>
      <c r="J5168" t="s">
        <v>211</v>
      </c>
      <c r="K5168" t="s">
        <v>10058</v>
      </c>
      <c r="L5168" t="s">
        <v>213</v>
      </c>
      <c r="O5168">
        <v>28</v>
      </c>
      <c r="Q5168" s="2"/>
      <c r="S5168">
        <v>0</v>
      </c>
      <c r="T5168" t="s">
        <v>213</v>
      </c>
      <c r="W5168" t="s">
        <v>214</v>
      </c>
      <c r="X5168">
        <v>0</v>
      </c>
    </row>
    <row r="5169" spans="1:24" x14ac:dyDescent="0.25">
      <c r="A5169">
        <v>6634</v>
      </c>
      <c r="B5169" t="s">
        <v>12095</v>
      </c>
      <c r="C5169" t="s">
        <v>12096</v>
      </c>
      <c r="D5169" t="s">
        <v>412</v>
      </c>
      <c r="G5169" s="2">
        <v>42948</v>
      </c>
      <c r="H5169" s="2">
        <v>44561</v>
      </c>
      <c r="I5169" t="s">
        <v>226</v>
      </c>
      <c r="J5169" t="s">
        <v>211</v>
      </c>
      <c r="K5169" t="s">
        <v>11073</v>
      </c>
      <c r="L5169" t="s">
        <v>213</v>
      </c>
      <c r="O5169">
        <v>1987</v>
      </c>
      <c r="Q5169" s="2"/>
      <c r="S5169">
        <v>0</v>
      </c>
      <c r="T5169" t="s">
        <v>213</v>
      </c>
      <c r="W5169" t="s">
        <v>214</v>
      </c>
      <c r="X5169">
        <v>0</v>
      </c>
    </row>
    <row r="5170" spans="1:24" x14ac:dyDescent="0.25">
      <c r="A5170">
        <v>6656</v>
      </c>
      <c r="B5170" t="s">
        <v>12097</v>
      </c>
      <c r="C5170" t="s">
        <v>12098</v>
      </c>
      <c r="D5170" t="s">
        <v>241</v>
      </c>
      <c r="G5170" s="2">
        <v>43409</v>
      </c>
      <c r="H5170" s="2">
        <v>43496</v>
      </c>
      <c r="I5170" t="s">
        <v>226</v>
      </c>
      <c r="J5170" t="s">
        <v>211</v>
      </c>
      <c r="K5170" t="s">
        <v>12099</v>
      </c>
      <c r="L5170" t="s">
        <v>213</v>
      </c>
      <c r="O5170">
        <v>0</v>
      </c>
      <c r="Q5170" s="2"/>
      <c r="S5170">
        <v>0</v>
      </c>
      <c r="T5170" t="s">
        <v>213</v>
      </c>
      <c r="W5170" t="s">
        <v>214</v>
      </c>
      <c r="X5170">
        <v>0</v>
      </c>
    </row>
    <row r="5171" spans="1:24" x14ac:dyDescent="0.25">
      <c r="A5171">
        <v>6657</v>
      </c>
      <c r="B5171" t="s">
        <v>12100</v>
      </c>
      <c r="C5171" t="s">
        <v>12101</v>
      </c>
      <c r="D5171" t="s">
        <v>245</v>
      </c>
      <c r="G5171" s="2">
        <v>43409</v>
      </c>
      <c r="H5171" s="2">
        <v>43496</v>
      </c>
      <c r="I5171" t="s">
        <v>226</v>
      </c>
      <c r="J5171" t="s">
        <v>211</v>
      </c>
      <c r="K5171" t="s">
        <v>12099</v>
      </c>
      <c r="L5171" t="s">
        <v>213</v>
      </c>
      <c r="O5171">
        <v>1868</v>
      </c>
      <c r="Q5171" s="2"/>
      <c r="S5171">
        <v>0</v>
      </c>
      <c r="T5171" t="s">
        <v>213</v>
      </c>
      <c r="W5171" t="s">
        <v>214</v>
      </c>
      <c r="X5171">
        <v>0</v>
      </c>
    </row>
    <row r="5172" spans="1:24" x14ac:dyDescent="0.25">
      <c r="A5172">
        <v>6658</v>
      </c>
      <c r="B5172" t="s">
        <v>12102</v>
      </c>
      <c r="C5172" t="s">
        <v>12103</v>
      </c>
      <c r="D5172" t="s">
        <v>241</v>
      </c>
      <c r="G5172" s="2">
        <v>43420</v>
      </c>
      <c r="H5172" s="2">
        <v>43434</v>
      </c>
      <c r="I5172" t="s">
        <v>226</v>
      </c>
      <c r="J5172" t="s">
        <v>211</v>
      </c>
      <c r="K5172" t="s">
        <v>12104</v>
      </c>
      <c r="L5172" t="s">
        <v>213</v>
      </c>
      <c r="O5172">
        <v>0</v>
      </c>
      <c r="Q5172" s="2"/>
      <c r="S5172">
        <v>0</v>
      </c>
      <c r="T5172" t="s">
        <v>213</v>
      </c>
      <c r="W5172" t="s">
        <v>214</v>
      </c>
      <c r="X5172">
        <v>0</v>
      </c>
    </row>
    <row r="5173" spans="1:24" x14ac:dyDescent="0.25">
      <c r="A5173">
        <v>6659</v>
      </c>
      <c r="B5173" t="s">
        <v>12105</v>
      </c>
      <c r="C5173" t="s">
        <v>12106</v>
      </c>
      <c r="D5173" t="s">
        <v>245</v>
      </c>
      <c r="G5173" s="2">
        <v>43420</v>
      </c>
      <c r="H5173" s="2">
        <v>43434</v>
      </c>
      <c r="I5173" t="s">
        <v>226</v>
      </c>
      <c r="J5173" t="s">
        <v>211</v>
      </c>
      <c r="K5173" t="s">
        <v>12104</v>
      </c>
      <c r="L5173" t="s">
        <v>213</v>
      </c>
      <c r="O5173">
        <v>1868</v>
      </c>
      <c r="Q5173" s="2"/>
      <c r="S5173">
        <v>0</v>
      </c>
      <c r="T5173" t="s">
        <v>213</v>
      </c>
      <c r="W5173" t="s">
        <v>214</v>
      </c>
      <c r="X5173">
        <v>0</v>
      </c>
    </row>
    <row r="5174" spans="1:24" x14ac:dyDescent="0.25">
      <c r="A5174">
        <v>6772</v>
      </c>
      <c r="B5174" t="s">
        <v>12107</v>
      </c>
      <c r="C5174" t="s">
        <v>12108</v>
      </c>
      <c r="D5174" t="s">
        <v>343</v>
      </c>
      <c r="E5174" t="s">
        <v>12109</v>
      </c>
      <c r="G5174" s="2">
        <v>35431</v>
      </c>
      <c r="H5174" s="2"/>
      <c r="J5174" t="s">
        <v>2278</v>
      </c>
      <c r="K5174" t="s">
        <v>6335</v>
      </c>
      <c r="L5174" t="s">
        <v>213</v>
      </c>
      <c r="M5174" t="s">
        <v>6344</v>
      </c>
      <c r="O5174">
        <v>0</v>
      </c>
      <c r="Q5174" s="2"/>
      <c r="S5174">
        <v>0</v>
      </c>
      <c r="T5174" t="s">
        <v>900</v>
      </c>
      <c r="W5174" t="s">
        <v>6345</v>
      </c>
      <c r="X5174">
        <v>0</v>
      </c>
    </row>
    <row r="5175" spans="1:24" x14ac:dyDescent="0.25">
      <c r="A5175">
        <v>6773</v>
      </c>
      <c r="B5175" t="s">
        <v>12110</v>
      </c>
      <c r="C5175" t="s">
        <v>12111</v>
      </c>
      <c r="D5175" t="s">
        <v>343</v>
      </c>
      <c r="E5175" t="s">
        <v>12112</v>
      </c>
      <c r="G5175" s="2">
        <v>35431</v>
      </c>
      <c r="H5175" s="2"/>
      <c r="J5175" t="s">
        <v>2278</v>
      </c>
      <c r="K5175" t="s">
        <v>6335</v>
      </c>
      <c r="L5175" t="s">
        <v>213</v>
      </c>
      <c r="M5175" t="s">
        <v>6340</v>
      </c>
      <c r="O5175">
        <v>0</v>
      </c>
      <c r="Q5175" s="2"/>
      <c r="S5175">
        <v>0</v>
      </c>
      <c r="T5175" t="s">
        <v>900</v>
      </c>
      <c r="W5175" t="s">
        <v>59</v>
      </c>
      <c r="X5175">
        <v>0</v>
      </c>
    </row>
    <row r="5176" spans="1:24" x14ac:dyDescent="0.25">
      <c r="A5176">
        <v>6784</v>
      </c>
      <c r="B5176" t="s">
        <v>12113</v>
      </c>
      <c r="C5176" t="s">
        <v>12114</v>
      </c>
      <c r="D5176" t="s">
        <v>343</v>
      </c>
      <c r="F5176" t="s">
        <v>9320</v>
      </c>
      <c r="G5176" s="2">
        <v>43100</v>
      </c>
      <c r="H5176" s="2">
        <v>43861</v>
      </c>
      <c r="J5176" t="s">
        <v>211</v>
      </c>
      <c r="K5176" t="s">
        <v>9321</v>
      </c>
      <c r="L5176" t="s">
        <v>213</v>
      </c>
      <c r="M5176" t="s">
        <v>12115</v>
      </c>
      <c r="O5176">
        <v>0</v>
      </c>
      <c r="P5176" t="s">
        <v>10527</v>
      </c>
      <c r="Q5176" s="2"/>
      <c r="R5176" t="s">
        <v>12116</v>
      </c>
      <c r="S5176">
        <v>0</v>
      </c>
      <c r="T5176" t="s">
        <v>213</v>
      </c>
      <c r="W5176" t="s">
        <v>455</v>
      </c>
      <c r="X5176">
        <v>0</v>
      </c>
    </row>
    <row r="5177" spans="1:24" x14ac:dyDescent="0.25">
      <c r="A5177">
        <v>6787</v>
      </c>
      <c r="B5177" t="s">
        <v>12117</v>
      </c>
      <c r="C5177" t="s">
        <v>12118</v>
      </c>
      <c r="D5177" t="s">
        <v>3139</v>
      </c>
      <c r="G5177" s="2">
        <v>38169</v>
      </c>
      <c r="H5177" s="2">
        <v>43585</v>
      </c>
      <c r="J5177" t="s">
        <v>211</v>
      </c>
      <c r="K5177" t="s">
        <v>608</v>
      </c>
      <c r="L5177" t="s">
        <v>213</v>
      </c>
      <c r="O5177">
        <v>0</v>
      </c>
      <c r="Q5177" s="2"/>
      <c r="S5177">
        <v>0</v>
      </c>
      <c r="T5177" t="s">
        <v>213</v>
      </c>
      <c r="W5177" t="s">
        <v>214</v>
      </c>
      <c r="X5177">
        <v>0</v>
      </c>
    </row>
    <row r="5178" spans="1:24" x14ac:dyDescent="0.25">
      <c r="A5178">
        <v>6861</v>
      </c>
      <c r="B5178" t="s">
        <v>12119</v>
      </c>
      <c r="C5178" t="s">
        <v>12120</v>
      </c>
      <c r="D5178" t="s">
        <v>256</v>
      </c>
      <c r="G5178" s="2">
        <v>38169</v>
      </c>
      <c r="H5178" s="2"/>
      <c r="I5178" t="s">
        <v>226</v>
      </c>
      <c r="J5178" t="s">
        <v>211</v>
      </c>
      <c r="K5178" t="s">
        <v>5584</v>
      </c>
      <c r="L5178" t="s">
        <v>213</v>
      </c>
      <c r="O5178">
        <v>0</v>
      </c>
      <c r="Q5178" s="2"/>
      <c r="S5178">
        <v>0</v>
      </c>
      <c r="T5178" t="s">
        <v>213</v>
      </c>
      <c r="W5178" t="s">
        <v>214</v>
      </c>
      <c r="X5178">
        <v>0</v>
      </c>
    </row>
    <row r="5179" spans="1:24" x14ac:dyDescent="0.25">
      <c r="A5179">
        <v>6887</v>
      </c>
      <c r="B5179" t="s">
        <v>12121</v>
      </c>
      <c r="C5179" t="s">
        <v>12122</v>
      </c>
      <c r="D5179" t="s">
        <v>256</v>
      </c>
      <c r="G5179" s="2">
        <v>42461</v>
      </c>
      <c r="H5179" s="2"/>
      <c r="I5179" t="s">
        <v>226</v>
      </c>
      <c r="J5179" t="s">
        <v>211</v>
      </c>
      <c r="K5179" t="s">
        <v>10692</v>
      </c>
      <c r="L5179" t="s">
        <v>213</v>
      </c>
      <c r="O5179">
        <v>0</v>
      </c>
      <c r="Q5179" s="2"/>
      <c r="S5179">
        <v>0</v>
      </c>
      <c r="T5179" t="s">
        <v>213</v>
      </c>
      <c r="W5179" t="s">
        <v>214</v>
      </c>
      <c r="X5179">
        <v>0</v>
      </c>
    </row>
    <row r="5180" spans="1:24" x14ac:dyDescent="0.25">
      <c r="A5180">
        <v>6888</v>
      </c>
      <c r="B5180" t="s">
        <v>12123</v>
      </c>
      <c r="C5180" t="s">
        <v>12124</v>
      </c>
      <c r="D5180" t="s">
        <v>210</v>
      </c>
      <c r="G5180" s="2">
        <v>42461</v>
      </c>
      <c r="H5180" s="2"/>
      <c r="J5180" t="s">
        <v>211</v>
      </c>
      <c r="K5180" t="s">
        <v>10692</v>
      </c>
      <c r="L5180" t="s">
        <v>213</v>
      </c>
      <c r="O5180">
        <v>0</v>
      </c>
      <c r="Q5180" s="2"/>
      <c r="S5180">
        <v>0</v>
      </c>
      <c r="T5180" t="s">
        <v>213</v>
      </c>
      <c r="W5180" t="s">
        <v>214</v>
      </c>
      <c r="X5180">
        <v>0</v>
      </c>
    </row>
    <row r="5181" spans="1:24" x14ac:dyDescent="0.25">
      <c r="A5181">
        <v>6889</v>
      </c>
      <c r="B5181" t="s">
        <v>12125</v>
      </c>
      <c r="C5181" t="s">
        <v>12126</v>
      </c>
      <c r="D5181" t="s">
        <v>256</v>
      </c>
      <c r="G5181" s="2">
        <v>42461</v>
      </c>
      <c r="H5181" s="2"/>
      <c r="I5181" t="s">
        <v>226</v>
      </c>
      <c r="J5181" t="s">
        <v>211</v>
      </c>
      <c r="K5181" t="s">
        <v>10238</v>
      </c>
      <c r="L5181" t="s">
        <v>213</v>
      </c>
      <c r="O5181">
        <v>0</v>
      </c>
      <c r="Q5181" s="2"/>
      <c r="S5181">
        <v>0</v>
      </c>
      <c r="T5181" t="s">
        <v>213</v>
      </c>
      <c r="W5181" t="s">
        <v>214</v>
      </c>
      <c r="X5181">
        <v>0</v>
      </c>
    </row>
    <row r="5182" spans="1:24" x14ac:dyDescent="0.25">
      <c r="A5182">
        <v>6890</v>
      </c>
      <c r="B5182" t="s">
        <v>12127</v>
      </c>
      <c r="C5182" t="s">
        <v>12128</v>
      </c>
      <c r="D5182" t="s">
        <v>210</v>
      </c>
      <c r="G5182" s="2">
        <v>42461</v>
      </c>
      <c r="H5182" s="2"/>
      <c r="J5182" t="s">
        <v>211</v>
      </c>
      <c r="K5182" t="s">
        <v>10238</v>
      </c>
      <c r="L5182" t="s">
        <v>213</v>
      </c>
      <c r="O5182">
        <v>0</v>
      </c>
      <c r="Q5182" s="2"/>
      <c r="S5182">
        <v>0</v>
      </c>
      <c r="T5182" t="s">
        <v>213</v>
      </c>
      <c r="W5182" t="s">
        <v>214</v>
      </c>
      <c r="X5182">
        <v>0</v>
      </c>
    </row>
    <row r="5183" spans="1:24" x14ac:dyDescent="0.25">
      <c r="A5183">
        <v>6891</v>
      </c>
      <c r="B5183" t="s">
        <v>12129</v>
      </c>
      <c r="C5183" t="s">
        <v>12130</v>
      </c>
      <c r="D5183" t="s">
        <v>210</v>
      </c>
      <c r="G5183" s="2">
        <v>40452</v>
      </c>
      <c r="H5183" s="2">
        <v>43555</v>
      </c>
      <c r="J5183" t="s">
        <v>211</v>
      </c>
      <c r="K5183" t="s">
        <v>4454</v>
      </c>
      <c r="L5183" t="s">
        <v>213</v>
      </c>
      <c r="O5183">
        <v>0</v>
      </c>
      <c r="Q5183" s="2"/>
      <c r="S5183">
        <v>0</v>
      </c>
      <c r="T5183" t="s">
        <v>213</v>
      </c>
      <c r="W5183" t="s">
        <v>214</v>
      </c>
      <c r="X5183">
        <v>0</v>
      </c>
    </row>
    <row r="5184" spans="1:24" x14ac:dyDescent="0.25">
      <c r="A5184">
        <v>6892</v>
      </c>
      <c r="B5184" t="s">
        <v>12131</v>
      </c>
      <c r="C5184" t="s">
        <v>12132</v>
      </c>
      <c r="D5184" t="s">
        <v>256</v>
      </c>
      <c r="G5184" s="2">
        <v>40428</v>
      </c>
      <c r="H5184" s="2">
        <v>43555</v>
      </c>
      <c r="I5184" t="s">
        <v>226</v>
      </c>
      <c r="J5184" t="s">
        <v>211</v>
      </c>
      <c r="K5184" t="s">
        <v>4854</v>
      </c>
      <c r="L5184" t="s">
        <v>213</v>
      </c>
      <c r="O5184">
        <v>0</v>
      </c>
      <c r="Q5184" s="2"/>
      <c r="S5184">
        <v>0</v>
      </c>
      <c r="T5184" t="s">
        <v>213</v>
      </c>
      <c r="W5184" t="s">
        <v>214</v>
      </c>
      <c r="X5184">
        <v>0</v>
      </c>
    </row>
    <row r="5185" spans="1:24" x14ac:dyDescent="0.25">
      <c r="A5185">
        <v>6893</v>
      </c>
      <c r="B5185" t="s">
        <v>12133</v>
      </c>
      <c r="C5185" t="s">
        <v>12134</v>
      </c>
      <c r="D5185" t="s">
        <v>210</v>
      </c>
      <c r="G5185" s="2">
        <v>40452</v>
      </c>
      <c r="H5185" s="2">
        <v>43555</v>
      </c>
      <c r="J5185" t="s">
        <v>211</v>
      </c>
      <c r="K5185" t="s">
        <v>4854</v>
      </c>
      <c r="L5185" t="s">
        <v>213</v>
      </c>
      <c r="O5185">
        <v>0</v>
      </c>
      <c r="Q5185" s="2"/>
      <c r="S5185">
        <v>0</v>
      </c>
      <c r="T5185" t="s">
        <v>213</v>
      </c>
      <c r="W5185" t="s">
        <v>214</v>
      </c>
      <c r="X5185">
        <v>0</v>
      </c>
    </row>
    <row r="5186" spans="1:24" x14ac:dyDescent="0.25">
      <c r="A5186">
        <v>6894</v>
      </c>
      <c r="B5186" t="s">
        <v>10269</v>
      </c>
      <c r="C5186" t="s">
        <v>10270</v>
      </c>
      <c r="D5186" t="s">
        <v>256</v>
      </c>
      <c r="G5186" s="2">
        <v>42552</v>
      </c>
      <c r="H5186" s="2"/>
      <c r="I5186" t="s">
        <v>226</v>
      </c>
      <c r="J5186" t="s">
        <v>211</v>
      </c>
      <c r="K5186" t="s">
        <v>10260</v>
      </c>
      <c r="L5186" t="s">
        <v>900</v>
      </c>
      <c r="O5186">
        <v>0</v>
      </c>
      <c r="Q5186" s="2"/>
      <c r="S5186">
        <v>0</v>
      </c>
      <c r="T5186" t="s">
        <v>213</v>
      </c>
      <c r="W5186" t="s">
        <v>214</v>
      </c>
      <c r="X5186">
        <v>0</v>
      </c>
    </row>
    <row r="5187" spans="1:24" x14ac:dyDescent="0.25">
      <c r="A5187">
        <v>6895</v>
      </c>
      <c r="B5187" t="s">
        <v>12135</v>
      </c>
      <c r="C5187" t="s">
        <v>12136</v>
      </c>
      <c r="D5187" t="s">
        <v>210</v>
      </c>
      <c r="G5187" s="2">
        <v>42552</v>
      </c>
      <c r="H5187" s="2">
        <v>43496</v>
      </c>
      <c r="J5187" t="s">
        <v>211</v>
      </c>
      <c r="K5187" t="s">
        <v>10260</v>
      </c>
      <c r="L5187" t="s">
        <v>213</v>
      </c>
      <c r="O5187">
        <v>0</v>
      </c>
      <c r="Q5187" s="2"/>
      <c r="S5187">
        <v>0</v>
      </c>
      <c r="T5187" t="s">
        <v>213</v>
      </c>
      <c r="W5187" t="s">
        <v>214</v>
      </c>
      <c r="X5187">
        <v>0</v>
      </c>
    </row>
    <row r="5188" spans="1:24" x14ac:dyDescent="0.25">
      <c r="A5188">
        <v>6896</v>
      </c>
      <c r="B5188" t="s">
        <v>12137</v>
      </c>
      <c r="C5188" t="s">
        <v>12138</v>
      </c>
      <c r="D5188" t="s">
        <v>389</v>
      </c>
      <c r="G5188" s="2">
        <v>43606</v>
      </c>
      <c r="H5188" s="2">
        <v>44105</v>
      </c>
      <c r="J5188" t="s">
        <v>10343</v>
      </c>
      <c r="K5188" t="s">
        <v>10344</v>
      </c>
      <c r="L5188" t="s">
        <v>213</v>
      </c>
      <c r="M5188" t="s">
        <v>12139</v>
      </c>
      <c r="O5188">
        <v>0</v>
      </c>
      <c r="Q5188" s="2"/>
      <c r="R5188" t="s">
        <v>12140</v>
      </c>
      <c r="S5188">
        <v>0</v>
      </c>
      <c r="T5188" t="s">
        <v>213</v>
      </c>
      <c r="U5188" t="s">
        <v>10347</v>
      </c>
      <c r="V5188" t="s">
        <v>12141</v>
      </c>
      <c r="W5188" t="s">
        <v>214</v>
      </c>
      <c r="X5188">
        <v>0</v>
      </c>
    </row>
    <row r="5189" spans="1:24" x14ac:dyDescent="0.25">
      <c r="A5189">
        <v>6897</v>
      </c>
      <c r="B5189" t="s">
        <v>12142</v>
      </c>
      <c r="C5189" t="s">
        <v>12143</v>
      </c>
      <c r="D5189" t="s">
        <v>232</v>
      </c>
      <c r="G5189" s="2">
        <v>38169</v>
      </c>
      <c r="H5189" s="2">
        <v>45322</v>
      </c>
      <c r="I5189" t="s">
        <v>226</v>
      </c>
      <c r="J5189" t="s">
        <v>211</v>
      </c>
      <c r="K5189" t="s">
        <v>903</v>
      </c>
      <c r="L5189" t="s">
        <v>213</v>
      </c>
      <c r="O5189">
        <v>0</v>
      </c>
      <c r="Q5189" s="2"/>
      <c r="S5189">
        <v>0</v>
      </c>
      <c r="T5189" t="s">
        <v>213</v>
      </c>
      <c r="W5189" t="s">
        <v>214</v>
      </c>
      <c r="X5189">
        <v>0</v>
      </c>
    </row>
    <row r="5190" spans="1:24" x14ac:dyDescent="0.25">
      <c r="A5190">
        <v>6898</v>
      </c>
      <c r="B5190" t="s">
        <v>12144</v>
      </c>
      <c r="C5190" t="s">
        <v>12145</v>
      </c>
      <c r="D5190" t="s">
        <v>217</v>
      </c>
      <c r="G5190" s="2">
        <v>38169</v>
      </c>
      <c r="H5190" s="2"/>
      <c r="I5190" t="s">
        <v>218</v>
      </c>
      <c r="J5190" t="s">
        <v>211</v>
      </c>
      <c r="K5190" t="s">
        <v>903</v>
      </c>
      <c r="L5190" t="s">
        <v>213</v>
      </c>
      <c r="O5190">
        <v>0</v>
      </c>
      <c r="Q5190" s="2"/>
      <c r="S5190">
        <v>0</v>
      </c>
      <c r="T5190" t="s">
        <v>213</v>
      </c>
      <c r="W5190" t="s">
        <v>214</v>
      </c>
      <c r="X5190">
        <v>0</v>
      </c>
    </row>
    <row r="5191" spans="1:24" x14ac:dyDescent="0.25">
      <c r="A5191">
        <v>6899</v>
      </c>
      <c r="B5191" t="s">
        <v>12146</v>
      </c>
      <c r="C5191" t="s">
        <v>12147</v>
      </c>
      <c r="D5191" t="s">
        <v>9542</v>
      </c>
      <c r="G5191" s="2">
        <v>38169</v>
      </c>
      <c r="H5191" s="2"/>
      <c r="J5191" t="s">
        <v>211</v>
      </c>
      <c r="K5191" t="s">
        <v>903</v>
      </c>
      <c r="L5191" t="s">
        <v>213</v>
      </c>
      <c r="O5191">
        <v>0</v>
      </c>
      <c r="Q5191" s="2"/>
      <c r="S5191">
        <v>0</v>
      </c>
      <c r="T5191" t="s">
        <v>213</v>
      </c>
      <c r="W5191" t="s">
        <v>214</v>
      </c>
      <c r="X5191">
        <v>0</v>
      </c>
    </row>
    <row r="5192" spans="1:24" x14ac:dyDescent="0.25">
      <c r="A5192">
        <v>6900</v>
      </c>
      <c r="B5192" t="s">
        <v>12148</v>
      </c>
      <c r="C5192" t="s">
        <v>12149</v>
      </c>
      <c r="D5192" t="s">
        <v>633</v>
      </c>
      <c r="G5192" s="2">
        <v>38169</v>
      </c>
      <c r="H5192" s="2"/>
      <c r="I5192" t="s">
        <v>218</v>
      </c>
      <c r="J5192" t="s">
        <v>211</v>
      </c>
      <c r="K5192" t="s">
        <v>903</v>
      </c>
      <c r="L5192" t="s">
        <v>213</v>
      </c>
      <c r="O5192">
        <v>0</v>
      </c>
      <c r="Q5192" s="2"/>
      <c r="S5192">
        <v>0</v>
      </c>
      <c r="T5192" t="s">
        <v>213</v>
      </c>
      <c r="W5192" t="s">
        <v>214</v>
      </c>
      <c r="X5192">
        <v>0</v>
      </c>
    </row>
    <row r="5193" spans="1:24" x14ac:dyDescent="0.25">
      <c r="A5193">
        <v>6901</v>
      </c>
      <c r="B5193" t="s">
        <v>12150</v>
      </c>
      <c r="C5193" t="s">
        <v>12151</v>
      </c>
      <c r="D5193" t="s">
        <v>333</v>
      </c>
      <c r="G5193" s="2"/>
      <c r="H5193" s="2"/>
      <c r="I5193" t="s">
        <v>226</v>
      </c>
      <c r="J5193" t="s">
        <v>211</v>
      </c>
      <c r="K5193" t="s">
        <v>903</v>
      </c>
      <c r="L5193" t="s">
        <v>900</v>
      </c>
      <c r="O5193">
        <v>0</v>
      </c>
      <c r="Q5193" s="2"/>
      <c r="S5193">
        <v>0</v>
      </c>
      <c r="T5193" t="s">
        <v>213</v>
      </c>
      <c r="W5193" t="s">
        <v>214</v>
      </c>
      <c r="X5193">
        <v>0</v>
      </c>
    </row>
    <row r="5194" spans="1:24" x14ac:dyDescent="0.25">
      <c r="A5194">
        <v>6902</v>
      </c>
      <c r="B5194" t="s">
        <v>12152</v>
      </c>
      <c r="C5194" t="s">
        <v>12153</v>
      </c>
      <c r="D5194" t="s">
        <v>338</v>
      </c>
      <c r="G5194" s="2">
        <v>38169</v>
      </c>
      <c r="H5194" s="2">
        <v>44926</v>
      </c>
      <c r="I5194" t="s">
        <v>226</v>
      </c>
      <c r="J5194" t="s">
        <v>211</v>
      </c>
      <c r="K5194" t="s">
        <v>903</v>
      </c>
      <c r="L5194" t="s">
        <v>213</v>
      </c>
      <c r="O5194">
        <v>0</v>
      </c>
      <c r="Q5194" s="2"/>
      <c r="S5194">
        <v>0</v>
      </c>
      <c r="T5194" t="s">
        <v>213</v>
      </c>
      <c r="W5194" t="s">
        <v>214</v>
      </c>
      <c r="X5194">
        <v>0</v>
      </c>
    </row>
    <row r="5195" spans="1:24" x14ac:dyDescent="0.25">
      <c r="A5195">
        <v>6903</v>
      </c>
      <c r="B5195" t="s">
        <v>12154</v>
      </c>
      <c r="C5195" t="s">
        <v>12155</v>
      </c>
      <c r="D5195" t="s">
        <v>3139</v>
      </c>
      <c r="G5195" s="2">
        <v>42324</v>
      </c>
      <c r="H5195" s="2">
        <v>44742</v>
      </c>
      <c r="J5195" t="s">
        <v>211</v>
      </c>
      <c r="K5195" t="s">
        <v>8620</v>
      </c>
      <c r="L5195" t="s">
        <v>213</v>
      </c>
      <c r="O5195">
        <v>0</v>
      </c>
      <c r="Q5195" s="2"/>
      <c r="S5195">
        <v>0</v>
      </c>
      <c r="T5195" t="s">
        <v>213</v>
      </c>
      <c r="W5195" t="s">
        <v>214</v>
      </c>
      <c r="X5195">
        <v>0</v>
      </c>
    </row>
    <row r="5196" spans="1:24" x14ac:dyDescent="0.25">
      <c r="A5196">
        <v>6904</v>
      </c>
      <c r="B5196" t="s">
        <v>12156</v>
      </c>
      <c r="C5196" t="s">
        <v>12157</v>
      </c>
      <c r="D5196" t="s">
        <v>3139</v>
      </c>
      <c r="G5196" s="2">
        <v>42324</v>
      </c>
      <c r="H5196" s="2">
        <v>44742</v>
      </c>
      <c r="J5196" t="s">
        <v>211</v>
      </c>
      <c r="K5196" t="s">
        <v>8559</v>
      </c>
      <c r="L5196" t="s">
        <v>213</v>
      </c>
      <c r="O5196">
        <v>0</v>
      </c>
      <c r="Q5196" s="2"/>
      <c r="S5196">
        <v>0</v>
      </c>
      <c r="T5196" t="s">
        <v>213</v>
      </c>
      <c r="W5196" t="s">
        <v>214</v>
      </c>
      <c r="X5196">
        <v>0</v>
      </c>
    </row>
    <row r="5197" spans="1:24" x14ac:dyDescent="0.25">
      <c r="A5197">
        <v>6905</v>
      </c>
      <c r="B5197" t="s">
        <v>12158</v>
      </c>
      <c r="C5197" t="s">
        <v>12159</v>
      </c>
      <c r="D5197" t="s">
        <v>3139</v>
      </c>
      <c r="G5197" s="2">
        <v>42324</v>
      </c>
      <c r="H5197" s="2">
        <v>44742</v>
      </c>
      <c r="J5197" t="s">
        <v>211</v>
      </c>
      <c r="K5197" t="s">
        <v>8770</v>
      </c>
      <c r="L5197" t="s">
        <v>213</v>
      </c>
      <c r="O5197">
        <v>0</v>
      </c>
      <c r="Q5197" s="2"/>
      <c r="S5197">
        <v>0</v>
      </c>
      <c r="T5197" t="s">
        <v>213</v>
      </c>
      <c r="W5197" t="s">
        <v>214</v>
      </c>
      <c r="X5197">
        <v>0</v>
      </c>
    </row>
    <row r="5198" spans="1:24" x14ac:dyDescent="0.25">
      <c r="A5198">
        <v>6906</v>
      </c>
      <c r="B5198" t="s">
        <v>12160</v>
      </c>
      <c r="C5198" t="s">
        <v>12161</v>
      </c>
      <c r="D5198" t="s">
        <v>389</v>
      </c>
      <c r="E5198" t="s">
        <v>12162</v>
      </c>
      <c r="G5198" s="2">
        <v>36800</v>
      </c>
      <c r="H5198" s="2">
        <v>37287</v>
      </c>
      <c r="J5198" t="s">
        <v>211</v>
      </c>
      <c r="K5198" t="s">
        <v>2067</v>
      </c>
      <c r="L5198" t="s">
        <v>213</v>
      </c>
      <c r="M5198" t="s">
        <v>12163</v>
      </c>
      <c r="O5198">
        <v>0</v>
      </c>
      <c r="P5198" t="s">
        <v>12164</v>
      </c>
      <c r="Q5198" s="2"/>
      <c r="R5198" t="s">
        <v>12165</v>
      </c>
      <c r="S5198">
        <v>0</v>
      </c>
      <c r="T5198" t="s">
        <v>213</v>
      </c>
      <c r="W5198" t="s">
        <v>214</v>
      </c>
      <c r="X5198">
        <v>0</v>
      </c>
    </row>
    <row r="5199" spans="1:24" x14ac:dyDescent="0.25">
      <c r="A5199">
        <v>6907</v>
      </c>
      <c r="B5199" t="s">
        <v>12166</v>
      </c>
      <c r="C5199" t="s">
        <v>12167</v>
      </c>
      <c r="D5199" t="s">
        <v>241</v>
      </c>
      <c r="G5199" s="2">
        <v>42767</v>
      </c>
      <c r="H5199" s="2">
        <v>44104</v>
      </c>
      <c r="I5199" t="s">
        <v>226</v>
      </c>
      <c r="J5199" t="s">
        <v>211</v>
      </c>
      <c r="K5199" t="s">
        <v>12168</v>
      </c>
      <c r="L5199" t="s">
        <v>213</v>
      </c>
      <c r="O5199">
        <v>0</v>
      </c>
      <c r="Q5199" s="2"/>
      <c r="S5199">
        <v>0</v>
      </c>
      <c r="T5199" t="s">
        <v>213</v>
      </c>
      <c r="W5199" t="s">
        <v>214</v>
      </c>
      <c r="X5199">
        <v>0</v>
      </c>
    </row>
    <row r="5200" spans="1:24" x14ac:dyDescent="0.25">
      <c r="A5200">
        <v>6908</v>
      </c>
      <c r="B5200" t="s">
        <v>12169</v>
      </c>
      <c r="C5200" t="s">
        <v>12170</v>
      </c>
      <c r="D5200" t="s">
        <v>256</v>
      </c>
      <c r="G5200" s="2">
        <v>42767</v>
      </c>
      <c r="H5200" s="2">
        <v>44104</v>
      </c>
      <c r="I5200" t="s">
        <v>226</v>
      </c>
      <c r="J5200" t="s">
        <v>211</v>
      </c>
      <c r="K5200" t="s">
        <v>12168</v>
      </c>
      <c r="L5200" t="s">
        <v>213</v>
      </c>
      <c r="O5200">
        <v>0</v>
      </c>
      <c r="Q5200" s="2"/>
      <c r="S5200">
        <v>0</v>
      </c>
      <c r="T5200" t="s">
        <v>213</v>
      </c>
      <c r="W5200" t="s">
        <v>214</v>
      </c>
      <c r="X5200">
        <v>0</v>
      </c>
    </row>
    <row r="5201" spans="1:24" x14ac:dyDescent="0.25">
      <c r="A5201">
        <v>6909</v>
      </c>
      <c r="B5201" t="s">
        <v>12171</v>
      </c>
      <c r="C5201" t="s">
        <v>12172</v>
      </c>
      <c r="D5201" t="s">
        <v>245</v>
      </c>
      <c r="G5201" s="2">
        <v>42767</v>
      </c>
      <c r="H5201" s="2">
        <v>44104</v>
      </c>
      <c r="I5201" t="s">
        <v>226</v>
      </c>
      <c r="J5201" t="s">
        <v>211</v>
      </c>
      <c r="K5201" t="s">
        <v>12168</v>
      </c>
      <c r="L5201" t="s">
        <v>213</v>
      </c>
      <c r="O5201">
        <v>1488</v>
      </c>
      <c r="Q5201" s="2"/>
      <c r="S5201">
        <v>0</v>
      </c>
      <c r="T5201" t="s">
        <v>213</v>
      </c>
      <c r="W5201" t="s">
        <v>214</v>
      </c>
      <c r="X5201">
        <v>0</v>
      </c>
    </row>
    <row r="5202" spans="1:24" x14ac:dyDescent="0.25">
      <c r="A5202">
        <v>6910</v>
      </c>
      <c r="B5202" t="s">
        <v>12173</v>
      </c>
      <c r="C5202" t="s">
        <v>12174</v>
      </c>
      <c r="D5202" t="s">
        <v>251</v>
      </c>
      <c r="G5202" s="2">
        <v>42767</v>
      </c>
      <c r="H5202" s="2">
        <v>44104</v>
      </c>
      <c r="I5202" t="s">
        <v>226</v>
      </c>
      <c r="J5202" t="s">
        <v>211</v>
      </c>
      <c r="K5202" t="s">
        <v>12168</v>
      </c>
      <c r="L5202" t="s">
        <v>213</v>
      </c>
      <c r="O5202">
        <v>0</v>
      </c>
      <c r="Q5202" s="2">
        <v>42767</v>
      </c>
      <c r="S5202">
        <v>0</v>
      </c>
      <c r="T5202" t="s">
        <v>213</v>
      </c>
      <c r="W5202" t="s">
        <v>214</v>
      </c>
      <c r="X5202">
        <v>0</v>
      </c>
    </row>
    <row r="5203" spans="1:24" x14ac:dyDescent="0.25">
      <c r="A5203">
        <v>6911</v>
      </c>
      <c r="B5203" t="s">
        <v>12175</v>
      </c>
      <c r="C5203" t="s">
        <v>12176</v>
      </c>
      <c r="D5203" t="s">
        <v>389</v>
      </c>
      <c r="E5203" t="s">
        <v>12177</v>
      </c>
      <c r="G5203" s="2">
        <v>37543</v>
      </c>
      <c r="H5203" s="2"/>
      <c r="J5203" t="s">
        <v>211</v>
      </c>
      <c r="K5203" t="s">
        <v>1402</v>
      </c>
      <c r="L5203" t="s">
        <v>213</v>
      </c>
      <c r="M5203" t="s">
        <v>12178</v>
      </c>
      <c r="O5203">
        <v>0</v>
      </c>
      <c r="Q5203" s="2"/>
      <c r="R5203" t="s">
        <v>12179</v>
      </c>
      <c r="S5203">
        <v>0</v>
      </c>
      <c r="T5203" t="s">
        <v>213</v>
      </c>
      <c r="W5203" t="s">
        <v>214</v>
      </c>
      <c r="X5203">
        <v>0</v>
      </c>
    </row>
    <row r="5204" spans="1:24" x14ac:dyDescent="0.25">
      <c r="A5204">
        <v>6912</v>
      </c>
      <c r="B5204" t="s">
        <v>12180</v>
      </c>
      <c r="C5204" t="s">
        <v>12181</v>
      </c>
      <c r="D5204" t="s">
        <v>251</v>
      </c>
      <c r="G5204" s="2">
        <v>42767</v>
      </c>
      <c r="H5204" s="2">
        <v>44104</v>
      </c>
      <c r="I5204" t="s">
        <v>226</v>
      </c>
      <c r="J5204" t="s">
        <v>211</v>
      </c>
      <c r="K5204" t="s">
        <v>12182</v>
      </c>
      <c r="L5204" t="s">
        <v>213</v>
      </c>
      <c r="O5204">
        <v>0</v>
      </c>
      <c r="Q5204" s="2">
        <v>42767</v>
      </c>
      <c r="S5204">
        <v>0</v>
      </c>
      <c r="T5204" t="s">
        <v>213</v>
      </c>
      <c r="W5204" t="s">
        <v>214</v>
      </c>
      <c r="X5204">
        <v>0</v>
      </c>
    </row>
    <row r="5205" spans="1:24" x14ac:dyDescent="0.25">
      <c r="A5205">
        <v>6913</v>
      </c>
      <c r="B5205" t="s">
        <v>12183</v>
      </c>
      <c r="C5205" t="s">
        <v>12184</v>
      </c>
      <c r="D5205" t="s">
        <v>245</v>
      </c>
      <c r="G5205" s="2">
        <v>42767</v>
      </c>
      <c r="H5205" s="2">
        <v>44104</v>
      </c>
      <c r="I5205" t="s">
        <v>226</v>
      </c>
      <c r="J5205" t="s">
        <v>211</v>
      </c>
      <c r="K5205" t="s">
        <v>12182</v>
      </c>
      <c r="L5205" t="s">
        <v>213</v>
      </c>
      <c r="O5205">
        <v>6916</v>
      </c>
      <c r="Q5205" s="2"/>
      <c r="S5205">
        <v>0</v>
      </c>
      <c r="T5205" t="s">
        <v>213</v>
      </c>
      <c r="W5205" t="s">
        <v>214</v>
      </c>
      <c r="X5205">
        <v>0</v>
      </c>
    </row>
    <row r="5206" spans="1:24" x14ac:dyDescent="0.25">
      <c r="A5206">
        <v>6914</v>
      </c>
      <c r="B5206" t="s">
        <v>12185</v>
      </c>
      <c r="C5206" t="s">
        <v>12186</v>
      </c>
      <c r="D5206" t="s">
        <v>256</v>
      </c>
      <c r="G5206" s="2">
        <v>42767</v>
      </c>
      <c r="H5206" s="2">
        <v>44104</v>
      </c>
      <c r="I5206" t="s">
        <v>226</v>
      </c>
      <c r="J5206" t="s">
        <v>211</v>
      </c>
      <c r="K5206" t="s">
        <v>12182</v>
      </c>
      <c r="L5206" t="s">
        <v>213</v>
      </c>
      <c r="O5206">
        <v>0</v>
      </c>
      <c r="Q5206" s="2"/>
      <c r="S5206">
        <v>0</v>
      </c>
      <c r="T5206" t="s">
        <v>213</v>
      </c>
      <c r="W5206" t="s">
        <v>214</v>
      </c>
      <c r="X5206">
        <v>0</v>
      </c>
    </row>
    <row r="5207" spans="1:24" x14ac:dyDescent="0.25">
      <c r="A5207">
        <v>6915</v>
      </c>
      <c r="B5207" t="s">
        <v>12187</v>
      </c>
      <c r="C5207" t="s">
        <v>12188</v>
      </c>
      <c r="D5207" t="s">
        <v>241</v>
      </c>
      <c r="G5207" s="2">
        <v>42767</v>
      </c>
      <c r="H5207" s="2">
        <v>44104</v>
      </c>
      <c r="I5207" t="s">
        <v>226</v>
      </c>
      <c r="J5207" t="s">
        <v>211</v>
      </c>
      <c r="K5207" t="s">
        <v>12182</v>
      </c>
      <c r="L5207" t="s">
        <v>213</v>
      </c>
      <c r="O5207">
        <v>0</v>
      </c>
      <c r="Q5207" s="2"/>
      <c r="S5207">
        <v>0</v>
      </c>
      <c r="T5207" t="s">
        <v>213</v>
      </c>
      <c r="W5207" t="s">
        <v>214</v>
      </c>
      <c r="X5207">
        <v>0</v>
      </c>
    </row>
    <row r="5208" spans="1:24" x14ac:dyDescent="0.25">
      <c r="A5208">
        <v>6916</v>
      </c>
      <c r="B5208" t="s">
        <v>12189</v>
      </c>
      <c r="C5208" t="s">
        <v>12190</v>
      </c>
      <c r="D5208" t="s">
        <v>914</v>
      </c>
      <c r="E5208" t="s">
        <v>12191</v>
      </c>
      <c r="F5208" t="s">
        <v>7148</v>
      </c>
      <c r="G5208" s="2">
        <v>42767</v>
      </c>
      <c r="H5208" s="2"/>
      <c r="J5208" t="s">
        <v>211</v>
      </c>
      <c r="K5208" t="s">
        <v>398</v>
      </c>
      <c r="L5208" t="s">
        <v>213</v>
      </c>
      <c r="M5208" t="s">
        <v>1987</v>
      </c>
      <c r="O5208">
        <v>4472</v>
      </c>
      <c r="Q5208" s="2"/>
      <c r="R5208" t="s">
        <v>12192</v>
      </c>
      <c r="S5208">
        <v>0</v>
      </c>
      <c r="T5208" t="s">
        <v>213</v>
      </c>
      <c r="W5208" t="s">
        <v>214</v>
      </c>
      <c r="X5208">
        <v>0</v>
      </c>
    </row>
    <row r="5209" spans="1:24" x14ac:dyDescent="0.25">
      <c r="A5209">
        <v>6917</v>
      </c>
      <c r="B5209" t="s">
        <v>12193</v>
      </c>
      <c r="C5209" t="s">
        <v>12194</v>
      </c>
      <c r="D5209" t="s">
        <v>389</v>
      </c>
      <c r="G5209" s="2">
        <v>43621</v>
      </c>
      <c r="H5209" s="2">
        <v>44774</v>
      </c>
      <c r="J5209" t="s">
        <v>10343</v>
      </c>
      <c r="K5209" t="s">
        <v>10344</v>
      </c>
      <c r="L5209" t="s">
        <v>213</v>
      </c>
      <c r="M5209" t="s">
        <v>12195</v>
      </c>
      <c r="O5209">
        <v>0</v>
      </c>
      <c r="Q5209" s="2"/>
      <c r="R5209" t="s">
        <v>12196</v>
      </c>
      <c r="S5209">
        <v>0</v>
      </c>
      <c r="T5209" t="s">
        <v>213</v>
      </c>
      <c r="U5209" t="s">
        <v>10347</v>
      </c>
      <c r="V5209" t="s">
        <v>12197</v>
      </c>
      <c r="W5209" t="s">
        <v>214</v>
      </c>
      <c r="X5209">
        <v>0</v>
      </c>
    </row>
    <row r="5210" spans="1:24" x14ac:dyDescent="0.25">
      <c r="A5210">
        <v>6918</v>
      </c>
      <c r="B5210" t="s">
        <v>12198</v>
      </c>
      <c r="C5210" t="s">
        <v>12199</v>
      </c>
      <c r="D5210" t="s">
        <v>389</v>
      </c>
      <c r="G5210" s="2">
        <v>43629</v>
      </c>
      <c r="H5210" s="2">
        <v>44461</v>
      </c>
      <c r="J5210" t="s">
        <v>10343</v>
      </c>
      <c r="K5210" t="s">
        <v>10344</v>
      </c>
      <c r="L5210" t="s">
        <v>213</v>
      </c>
      <c r="M5210" t="s">
        <v>12200</v>
      </c>
      <c r="O5210">
        <v>0</v>
      </c>
      <c r="Q5210" s="2"/>
      <c r="R5210" t="s">
        <v>12201</v>
      </c>
      <c r="S5210">
        <v>0</v>
      </c>
      <c r="T5210" t="s">
        <v>213</v>
      </c>
      <c r="U5210" t="s">
        <v>10347</v>
      </c>
      <c r="V5210" t="s">
        <v>12141</v>
      </c>
      <c r="W5210" t="s">
        <v>214</v>
      </c>
      <c r="X5210">
        <v>0</v>
      </c>
    </row>
    <row r="5211" spans="1:24" x14ac:dyDescent="0.25">
      <c r="A5211">
        <v>6919</v>
      </c>
      <c r="B5211" t="s">
        <v>11742</v>
      </c>
      <c r="C5211" t="s">
        <v>12202</v>
      </c>
      <c r="D5211" t="s">
        <v>6132</v>
      </c>
      <c r="G5211" s="2">
        <v>40724</v>
      </c>
      <c r="H5211" s="2">
        <v>46022</v>
      </c>
      <c r="I5211" t="s">
        <v>226</v>
      </c>
      <c r="J5211" t="s">
        <v>211</v>
      </c>
      <c r="K5211" t="s">
        <v>160</v>
      </c>
      <c r="L5211" t="s">
        <v>213</v>
      </c>
      <c r="O5211">
        <v>6058</v>
      </c>
      <c r="Q5211" s="2"/>
      <c r="S5211">
        <v>0</v>
      </c>
      <c r="T5211" t="s">
        <v>213</v>
      </c>
      <c r="W5211" t="s">
        <v>214</v>
      </c>
      <c r="X5211">
        <v>0</v>
      </c>
    </row>
    <row r="5212" spans="1:24" x14ac:dyDescent="0.25">
      <c r="A5212">
        <v>6920</v>
      </c>
      <c r="B5212" t="s">
        <v>12203</v>
      </c>
      <c r="C5212" t="s">
        <v>12204</v>
      </c>
      <c r="D5212" t="s">
        <v>241</v>
      </c>
      <c r="G5212" s="2">
        <v>43647</v>
      </c>
      <c r="H5212" s="2">
        <v>43677</v>
      </c>
      <c r="I5212" t="s">
        <v>226</v>
      </c>
      <c r="J5212" t="s">
        <v>211</v>
      </c>
      <c r="K5212" t="s">
        <v>12205</v>
      </c>
      <c r="L5212" t="s">
        <v>213</v>
      </c>
      <c r="O5212">
        <v>0</v>
      </c>
      <c r="P5212" t="s">
        <v>7427</v>
      </c>
      <c r="Q5212" s="2"/>
      <c r="S5212">
        <v>0</v>
      </c>
      <c r="T5212" t="s">
        <v>213</v>
      </c>
      <c r="W5212" t="s">
        <v>455</v>
      </c>
      <c r="X5212">
        <v>0</v>
      </c>
    </row>
    <row r="5213" spans="1:24" x14ac:dyDescent="0.25">
      <c r="A5213">
        <v>6921</v>
      </c>
      <c r="B5213" t="s">
        <v>12206</v>
      </c>
      <c r="C5213" t="s">
        <v>12207</v>
      </c>
      <c r="D5213" t="s">
        <v>245</v>
      </c>
      <c r="G5213" s="2">
        <v>43647</v>
      </c>
      <c r="H5213" s="2">
        <v>43677</v>
      </c>
      <c r="I5213" t="s">
        <v>226</v>
      </c>
      <c r="J5213" t="s">
        <v>211</v>
      </c>
      <c r="K5213" t="s">
        <v>12205</v>
      </c>
      <c r="L5213" t="s">
        <v>213</v>
      </c>
      <c r="O5213">
        <v>1868</v>
      </c>
      <c r="Q5213" s="2"/>
      <c r="S5213">
        <v>0</v>
      </c>
      <c r="T5213" t="s">
        <v>213</v>
      </c>
      <c r="W5213" t="s">
        <v>214</v>
      </c>
      <c r="X5213">
        <v>0</v>
      </c>
    </row>
    <row r="5214" spans="1:24" x14ac:dyDescent="0.25">
      <c r="A5214">
        <v>6922</v>
      </c>
      <c r="B5214" t="s">
        <v>12208</v>
      </c>
      <c r="C5214" t="s">
        <v>12209</v>
      </c>
      <c r="D5214" t="s">
        <v>256</v>
      </c>
      <c r="G5214" s="2">
        <v>43647</v>
      </c>
      <c r="H5214" s="2">
        <v>43677</v>
      </c>
      <c r="I5214" t="s">
        <v>226</v>
      </c>
      <c r="J5214" t="s">
        <v>211</v>
      </c>
      <c r="K5214" t="s">
        <v>12205</v>
      </c>
      <c r="L5214" t="s">
        <v>213</v>
      </c>
      <c r="O5214">
        <v>0</v>
      </c>
      <c r="Q5214" s="2"/>
      <c r="S5214">
        <v>0</v>
      </c>
      <c r="T5214" t="s">
        <v>213</v>
      </c>
      <c r="W5214" t="s">
        <v>455</v>
      </c>
      <c r="X5214">
        <v>0</v>
      </c>
    </row>
    <row r="5215" spans="1:24" x14ac:dyDescent="0.25">
      <c r="A5215">
        <v>6923</v>
      </c>
      <c r="B5215" t="s">
        <v>12210</v>
      </c>
      <c r="C5215" t="s">
        <v>12211</v>
      </c>
      <c r="D5215" t="s">
        <v>210</v>
      </c>
      <c r="G5215" s="2">
        <v>43647</v>
      </c>
      <c r="H5215" s="2">
        <v>43677</v>
      </c>
      <c r="J5215" t="s">
        <v>211</v>
      </c>
      <c r="K5215" t="s">
        <v>12205</v>
      </c>
      <c r="L5215" t="s">
        <v>900</v>
      </c>
      <c r="O5215">
        <v>0</v>
      </c>
      <c r="Q5215" s="2"/>
      <c r="S5215">
        <v>0</v>
      </c>
      <c r="T5215" t="s">
        <v>213</v>
      </c>
      <c r="W5215" t="s">
        <v>455</v>
      </c>
      <c r="X5215">
        <v>0</v>
      </c>
    </row>
    <row r="5216" spans="1:24" x14ac:dyDescent="0.25">
      <c r="A5216">
        <v>6598</v>
      </c>
      <c r="B5216" t="s">
        <v>12212</v>
      </c>
      <c r="C5216" t="s">
        <v>12213</v>
      </c>
      <c r="D5216" t="s">
        <v>11410</v>
      </c>
      <c r="E5216" t="s">
        <v>12214</v>
      </c>
      <c r="G5216" s="2">
        <v>41640</v>
      </c>
      <c r="H5216" s="2"/>
      <c r="J5216" t="s">
        <v>211</v>
      </c>
      <c r="K5216" t="s">
        <v>6386</v>
      </c>
      <c r="L5216" t="s">
        <v>213</v>
      </c>
      <c r="M5216" t="s">
        <v>11757</v>
      </c>
      <c r="O5216">
        <v>0</v>
      </c>
      <c r="Q5216" s="2"/>
      <c r="S5216">
        <v>0</v>
      </c>
      <c r="T5216" t="s">
        <v>213</v>
      </c>
      <c r="W5216" t="s">
        <v>214</v>
      </c>
      <c r="X5216">
        <v>0</v>
      </c>
    </row>
    <row r="5217" spans="1:24" x14ac:dyDescent="0.25">
      <c r="A5217">
        <v>6601</v>
      </c>
      <c r="B5217" t="s">
        <v>12215</v>
      </c>
      <c r="C5217" t="s">
        <v>12216</v>
      </c>
      <c r="D5217" t="s">
        <v>11592</v>
      </c>
      <c r="G5217" s="2">
        <v>41760</v>
      </c>
      <c r="H5217" s="2"/>
      <c r="J5217" t="s">
        <v>2278</v>
      </c>
      <c r="K5217" t="s">
        <v>6362</v>
      </c>
      <c r="L5217" t="s">
        <v>900</v>
      </c>
      <c r="O5217">
        <v>0</v>
      </c>
      <c r="Q5217" s="2"/>
      <c r="S5217">
        <v>0</v>
      </c>
      <c r="T5217" t="s">
        <v>900</v>
      </c>
      <c r="W5217" t="s">
        <v>214</v>
      </c>
      <c r="X5217">
        <v>0</v>
      </c>
    </row>
    <row r="5218" spans="1:24" x14ac:dyDescent="0.25">
      <c r="A5218">
        <v>6602</v>
      </c>
      <c r="B5218" t="s">
        <v>12217</v>
      </c>
      <c r="C5218" t="s">
        <v>12218</v>
      </c>
      <c r="D5218" t="s">
        <v>241</v>
      </c>
      <c r="G5218" s="2">
        <v>43259</v>
      </c>
      <c r="H5218" s="2">
        <v>43266</v>
      </c>
      <c r="I5218" t="s">
        <v>226</v>
      </c>
      <c r="J5218" t="s">
        <v>211</v>
      </c>
      <c r="K5218" t="s">
        <v>12219</v>
      </c>
      <c r="L5218" t="s">
        <v>213</v>
      </c>
      <c r="O5218">
        <v>0</v>
      </c>
      <c r="Q5218" s="2"/>
      <c r="S5218">
        <v>0</v>
      </c>
      <c r="T5218" t="s">
        <v>213</v>
      </c>
      <c r="W5218" t="s">
        <v>214</v>
      </c>
      <c r="X5218">
        <v>0</v>
      </c>
    </row>
    <row r="5219" spans="1:24" x14ac:dyDescent="0.25">
      <c r="A5219">
        <v>6603</v>
      </c>
      <c r="B5219" t="s">
        <v>12220</v>
      </c>
      <c r="C5219" t="s">
        <v>12221</v>
      </c>
      <c r="D5219" t="s">
        <v>245</v>
      </c>
      <c r="G5219" s="2">
        <v>43221</v>
      </c>
      <c r="H5219" s="2">
        <v>43250</v>
      </c>
      <c r="I5219" t="s">
        <v>226</v>
      </c>
      <c r="J5219" t="s">
        <v>211</v>
      </c>
      <c r="K5219" t="s">
        <v>12219</v>
      </c>
      <c r="L5219" t="s">
        <v>213</v>
      </c>
      <c r="O5219">
        <v>1868</v>
      </c>
      <c r="Q5219" s="2"/>
      <c r="S5219">
        <v>0</v>
      </c>
      <c r="T5219" t="s">
        <v>213</v>
      </c>
      <c r="W5219" t="s">
        <v>214</v>
      </c>
      <c r="X5219">
        <v>0</v>
      </c>
    </row>
    <row r="5220" spans="1:24" x14ac:dyDescent="0.25">
      <c r="A5220">
        <v>6608</v>
      </c>
      <c r="B5220" t="s">
        <v>12222</v>
      </c>
      <c r="C5220" t="s">
        <v>12223</v>
      </c>
      <c r="D5220" t="s">
        <v>3139</v>
      </c>
      <c r="G5220" s="2">
        <v>40756</v>
      </c>
      <c r="H5220" s="2"/>
      <c r="J5220" t="s">
        <v>211</v>
      </c>
      <c r="K5220" t="s">
        <v>4123</v>
      </c>
      <c r="L5220" t="s">
        <v>213</v>
      </c>
      <c r="O5220">
        <v>0</v>
      </c>
      <c r="Q5220" s="2"/>
      <c r="S5220">
        <v>0</v>
      </c>
      <c r="T5220" t="s">
        <v>213</v>
      </c>
      <c r="W5220" t="s">
        <v>214</v>
      </c>
      <c r="X5220">
        <v>0</v>
      </c>
    </row>
    <row r="5221" spans="1:24" x14ac:dyDescent="0.25">
      <c r="A5221">
        <v>6619</v>
      </c>
      <c r="B5221" t="s">
        <v>12224</v>
      </c>
      <c r="C5221" t="s">
        <v>12225</v>
      </c>
      <c r="D5221" t="s">
        <v>1722</v>
      </c>
      <c r="G5221" s="2">
        <v>41760</v>
      </c>
      <c r="H5221" s="2"/>
      <c r="J5221" t="s">
        <v>211</v>
      </c>
      <c r="K5221" t="s">
        <v>1724</v>
      </c>
      <c r="L5221" t="s">
        <v>213</v>
      </c>
      <c r="O5221">
        <v>3847</v>
      </c>
      <c r="Q5221" s="2"/>
      <c r="S5221">
        <v>0</v>
      </c>
      <c r="T5221" t="s">
        <v>213</v>
      </c>
      <c r="W5221" t="s">
        <v>214</v>
      </c>
      <c r="X5221">
        <v>0</v>
      </c>
    </row>
    <row r="5222" spans="1:24" x14ac:dyDescent="0.25">
      <c r="A5222">
        <v>6620</v>
      </c>
      <c r="B5222" t="s">
        <v>12226</v>
      </c>
      <c r="C5222" t="s">
        <v>12227</v>
      </c>
      <c r="D5222" t="s">
        <v>1722</v>
      </c>
      <c r="G5222" s="2">
        <v>41760</v>
      </c>
      <c r="H5222" s="2"/>
      <c r="J5222" t="s">
        <v>211</v>
      </c>
      <c r="K5222" t="s">
        <v>1724</v>
      </c>
      <c r="L5222" t="s">
        <v>213</v>
      </c>
      <c r="O5222">
        <v>3848</v>
      </c>
      <c r="Q5222" s="2"/>
      <c r="S5222">
        <v>0</v>
      </c>
      <c r="T5222" t="s">
        <v>213</v>
      </c>
      <c r="W5222" t="s">
        <v>214</v>
      </c>
      <c r="X5222">
        <v>0</v>
      </c>
    </row>
    <row r="5223" spans="1:24" x14ac:dyDescent="0.25">
      <c r="A5223">
        <v>6621</v>
      </c>
      <c r="B5223" t="s">
        <v>12228</v>
      </c>
      <c r="C5223" t="s">
        <v>12229</v>
      </c>
      <c r="D5223" t="s">
        <v>1722</v>
      </c>
      <c r="G5223" s="2">
        <v>41760</v>
      </c>
      <c r="H5223" s="2"/>
      <c r="J5223" t="s">
        <v>211</v>
      </c>
      <c r="K5223" t="s">
        <v>1724</v>
      </c>
      <c r="L5223" t="s">
        <v>213</v>
      </c>
      <c r="O5223">
        <v>6090</v>
      </c>
      <c r="Q5223" s="2"/>
      <c r="S5223">
        <v>0</v>
      </c>
      <c r="T5223" t="s">
        <v>213</v>
      </c>
      <c r="W5223" t="s">
        <v>214</v>
      </c>
      <c r="X5223">
        <v>0</v>
      </c>
    </row>
    <row r="5224" spans="1:24" x14ac:dyDescent="0.25">
      <c r="A5224">
        <v>6622</v>
      </c>
      <c r="B5224" t="s">
        <v>12230</v>
      </c>
      <c r="C5224" t="s">
        <v>12231</v>
      </c>
      <c r="D5224" t="s">
        <v>1722</v>
      </c>
      <c r="G5224" s="2">
        <v>37500</v>
      </c>
      <c r="H5224" s="2"/>
      <c r="J5224" t="s">
        <v>211</v>
      </c>
      <c r="K5224" t="s">
        <v>1724</v>
      </c>
      <c r="L5224" t="s">
        <v>213</v>
      </c>
      <c r="O5224">
        <v>1590</v>
      </c>
      <c r="Q5224" s="2"/>
      <c r="S5224">
        <v>0</v>
      </c>
      <c r="T5224" t="s">
        <v>213</v>
      </c>
      <c r="W5224" t="s">
        <v>214</v>
      </c>
      <c r="X5224">
        <v>0</v>
      </c>
    </row>
    <row r="5225" spans="1:24" x14ac:dyDescent="0.25">
      <c r="A5225">
        <v>6623</v>
      </c>
      <c r="B5225" t="s">
        <v>12232</v>
      </c>
      <c r="C5225" t="s">
        <v>12233</v>
      </c>
      <c r="D5225" t="s">
        <v>1722</v>
      </c>
      <c r="G5225" s="2">
        <v>37500</v>
      </c>
      <c r="H5225" s="2"/>
      <c r="J5225" t="s">
        <v>211</v>
      </c>
      <c r="K5225" t="s">
        <v>1724</v>
      </c>
      <c r="L5225" t="s">
        <v>213</v>
      </c>
      <c r="O5225">
        <v>1482</v>
      </c>
      <c r="Q5225" s="2"/>
      <c r="S5225">
        <v>0</v>
      </c>
      <c r="T5225" t="s">
        <v>213</v>
      </c>
      <c r="W5225" t="s">
        <v>214</v>
      </c>
      <c r="X5225">
        <v>0</v>
      </c>
    </row>
    <row r="5226" spans="1:24" x14ac:dyDescent="0.25">
      <c r="A5226">
        <v>6624</v>
      </c>
      <c r="B5226" t="s">
        <v>12234</v>
      </c>
      <c r="C5226" t="s">
        <v>12235</v>
      </c>
      <c r="D5226" t="s">
        <v>1722</v>
      </c>
      <c r="G5226" s="2">
        <v>41366</v>
      </c>
      <c r="H5226" s="2"/>
      <c r="J5226" t="s">
        <v>211</v>
      </c>
      <c r="K5226" t="s">
        <v>1724</v>
      </c>
      <c r="L5226" t="s">
        <v>213</v>
      </c>
      <c r="O5226">
        <v>3398</v>
      </c>
      <c r="Q5226" s="2"/>
      <c r="S5226">
        <v>0</v>
      </c>
      <c r="T5226" t="s">
        <v>213</v>
      </c>
      <c r="W5226" t="s">
        <v>455</v>
      </c>
      <c r="X5226">
        <v>0</v>
      </c>
    </row>
    <row r="5227" spans="1:24" x14ac:dyDescent="0.25">
      <c r="A5227">
        <v>6625</v>
      </c>
      <c r="B5227" t="s">
        <v>12236</v>
      </c>
      <c r="C5227" t="s">
        <v>12237</v>
      </c>
      <c r="D5227" t="s">
        <v>1722</v>
      </c>
      <c r="G5227" s="2">
        <v>41366</v>
      </c>
      <c r="H5227" s="2"/>
      <c r="J5227" t="s">
        <v>211</v>
      </c>
      <c r="K5227" t="s">
        <v>1724</v>
      </c>
      <c r="L5227" t="s">
        <v>213</v>
      </c>
      <c r="O5227">
        <v>3397</v>
      </c>
      <c r="Q5227" s="2"/>
      <c r="S5227">
        <v>0</v>
      </c>
      <c r="T5227" t="s">
        <v>213</v>
      </c>
      <c r="W5227" t="s">
        <v>455</v>
      </c>
      <c r="X5227">
        <v>0</v>
      </c>
    </row>
    <row r="5228" spans="1:24" x14ac:dyDescent="0.25">
      <c r="A5228">
        <v>6626</v>
      </c>
      <c r="B5228" t="s">
        <v>12238</v>
      </c>
      <c r="C5228" t="s">
        <v>12239</v>
      </c>
      <c r="D5228" t="s">
        <v>1722</v>
      </c>
      <c r="G5228" s="2">
        <v>37500</v>
      </c>
      <c r="H5228" s="2"/>
      <c r="J5228" t="s">
        <v>211</v>
      </c>
      <c r="K5228" t="s">
        <v>1724</v>
      </c>
      <c r="L5228" t="s">
        <v>213</v>
      </c>
      <c r="O5228">
        <v>1591</v>
      </c>
      <c r="Q5228" s="2"/>
      <c r="S5228">
        <v>0</v>
      </c>
      <c r="T5228" t="s">
        <v>213</v>
      </c>
      <c r="W5228" t="s">
        <v>214</v>
      </c>
      <c r="X5228">
        <v>0</v>
      </c>
    </row>
    <row r="5229" spans="1:24" x14ac:dyDescent="0.25">
      <c r="A5229">
        <v>6627</v>
      </c>
      <c r="B5229" t="s">
        <v>12240</v>
      </c>
      <c r="C5229" t="s">
        <v>12241</v>
      </c>
      <c r="D5229" t="s">
        <v>1722</v>
      </c>
      <c r="G5229" s="2">
        <v>37500</v>
      </c>
      <c r="H5229" s="2"/>
      <c r="J5229" t="s">
        <v>211</v>
      </c>
      <c r="K5229" t="s">
        <v>1724</v>
      </c>
      <c r="L5229" t="s">
        <v>213</v>
      </c>
      <c r="O5229">
        <v>903</v>
      </c>
      <c r="Q5229" s="2"/>
      <c r="S5229">
        <v>0</v>
      </c>
      <c r="T5229" t="s">
        <v>213</v>
      </c>
      <c r="W5229" t="s">
        <v>214</v>
      </c>
      <c r="X5229">
        <v>0</v>
      </c>
    </row>
    <row r="5230" spans="1:24" x14ac:dyDescent="0.25">
      <c r="A5230">
        <v>6628</v>
      </c>
      <c r="B5230" t="s">
        <v>12242</v>
      </c>
      <c r="C5230" t="s">
        <v>12243</v>
      </c>
      <c r="D5230" t="s">
        <v>1722</v>
      </c>
      <c r="G5230" s="2">
        <v>39539</v>
      </c>
      <c r="H5230" s="2"/>
      <c r="J5230" t="s">
        <v>211</v>
      </c>
      <c r="K5230" t="s">
        <v>1724</v>
      </c>
      <c r="L5230" t="s">
        <v>213</v>
      </c>
      <c r="O5230">
        <v>1592</v>
      </c>
      <c r="Q5230" s="2"/>
      <c r="S5230">
        <v>0</v>
      </c>
      <c r="T5230" t="s">
        <v>213</v>
      </c>
      <c r="W5230" t="s">
        <v>214</v>
      </c>
      <c r="X5230">
        <v>0</v>
      </c>
    </row>
    <row r="5231" spans="1:24" x14ac:dyDescent="0.25">
      <c r="A5231">
        <v>6629</v>
      </c>
      <c r="B5231" t="s">
        <v>12244</v>
      </c>
      <c r="C5231" t="s">
        <v>12245</v>
      </c>
      <c r="D5231" t="s">
        <v>1722</v>
      </c>
      <c r="G5231" s="2">
        <v>39539</v>
      </c>
      <c r="H5231" s="2"/>
      <c r="J5231" t="s">
        <v>211</v>
      </c>
      <c r="K5231" t="s">
        <v>1724</v>
      </c>
      <c r="L5231" t="s">
        <v>213</v>
      </c>
      <c r="O5231">
        <v>1478</v>
      </c>
      <c r="Q5231" s="2"/>
      <c r="S5231">
        <v>0</v>
      </c>
      <c r="T5231" t="s">
        <v>213</v>
      </c>
      <c r="W5231" t="s">
        <v>214</v>
      </c>
      <c r="X5231">
        <v>0</v>
      </c>
    </row>
    <row r="5232" spans="1:24" x14ac:dyDescent="0.25">
      <c r="A5232">
        <v>6630</v>
      </c>
      <c r="B5232" t="s">
        <v>12246</v>
      </c>
      <c r="C5232" t="s">
        <v>12247</v>
      </c>
      <c r="D5232" t="s">
        <v>1722</v>
      </c>
      <c r="G5232" s="2">
        <v>38777</v>
      </c>
      <c r="H5232" s="2"/>
      <c r="J5232" t="s">
        <v>211</v>
      </c>
      <c r="K5232" t="s">
        <v>1724</v>
      </c>
      <c r="L5232" t="s">
        <v>213</v>
      </c>
      <c r="O5232">
        <v>2600</v>
      </c>
      <c r="Q5232" s="2"/>
      <c r="S5232">
        <v>0</v>
      </c>
      <c r="T5232" t="s">
        <v>213</v>
      </c>
      <c r="W5232" t="s">
        <v>214</v>
      </c>
      <c r="X5232">
        <v>0</v>
      </c>
    </row>
    <row r="5233" spans="1:24" x14ac:dyDescent="0.25">
      <c r="A5233">
        <v>6631</v>
      </c>
      <c r="B5233" t="s">
        <v>12248</v>
      </c>
      <c r="C5233" t="s">
        <v>12249</v>
      </c>
      <c r="D5233" t="s">
        <v>1722</v>
      </c>
      <c r="G5233" s="2">
        <v>38777</v>
      </c>
      <c r="H5233" s="2"/>
      <c r="J5233" t="s">
        <v>211</v>
      </c>
      <c r="K5233" t="s">
        <v>1724</v>
      </c>
      <c r="L5233" t="s">
        <v>213</v>
      </c>
      <c r="O5233">
        <v>4751</v>
      </c>
      <c r="Q5233" s="2"/>
      <c r="S5233">
        <v>0</v>
      </c>
      <c r="T5233" t="s">
        <v>213</v>
      </c>
      <c r="W5233" t="s">
        <v>214</v>
      </c>
      <c r="X5233">
        <v>0</v>
      </c>
    </row>
    <row r="5234" spans="1:24" x14ac:dyDescent="0.25">
      <c r="A5234">
        <v>6642</v>
      </c>
      <c r="B5234" t="s">
        <v>12250</v>
      </c>
      <c r="C5234" t="s">
        <v>12251</v>
      </c>
      <c r="D5234" t="s">
        <v>389</v>
      </c>
      <c r="F5234" t="s">
        <v>12252</v>
      </c>
      <c r="G5234" s="2">
        <v>33239</v>
      </c>
      <c r="H5234" s="2"/>
      <c r="I5234" t="s">
        <v>226</v>
      </c>
      <c r="J5234" t="s">
        <v>211</v>
      </c>
      <c r="K5234" t="s">
        <v>375</v>
      </c>
      <c r="L5234" t="s">
        <v>213</v>
      </c>
      <c r="M5234" t="s">
        <v>12253</v>
      </c>
      <c r="O5234">
        <v>0</v>
      </c>
      <c r="P5234" t="s">
        <v>3177</v>
      </c>
      <c r="Q5234" s="2"/>
      <c r="R5234" t="s">
        <v>12254</v>
      </c>
      <c r="S5234">
        <v>0</v>
      </c>
      <c r="T5234" t="s">
        <v>213</v>
      </c>
      <c r="W5234" t="s">
        <v>214</v>
      </c>
      <c r="X5234">
        <v>0</v>
      </c>
    </row>
    <row r="5235" spans="1:24" x14ac:dyDescent="0.25">
      <c r="A5235">
        <v>6643</v>
      </c>
      <c r="B5235" t="s">
        <v>12255</v>
      </c>
      <c r="C5235" t="s">
        <v>12256</v>
      </c>
      <c r="D5235" t="s">
        <v>232</v>
      </c>
      <c r="G5235" s="2">
        <v>40087</v>
      </c>
      <c r="H5235" s="2">
        <v>43738</v>
      </c>
      <c r="I5235" t="s">
        <v>226</v>
      </c>
      <c r="J5235" t="s">
        <v>211</v>
      </c>
      <c r="K5235" t="s">
        <v>2876</v>
      </c>
      <c r="L5235" t="s">
        <v>213</v>
      </c>
      <c r="O5235">
        <v>0</v>
      </c>
      <c r="Q5235" s="2"/>
      <c r="S5235">
        <v>0</v>
      </c>
      <c r="T5235" t="s">
        <v>213</v>
      </c>
      <c r="W5235" t="s">
        <v>214</v>
      </c>
      <c r="X5235">
        <v>0</v>
      </c>
    </row>
    <row r="5236" spans="1:24" x14ac:dyDescent="0.25">
      <c r="A5236">
        <v>6644</v>
      </c>
      <c r="B5236" t="s">
        <v>12257</v>
      </c>
      <c r="C5236" t="s">
        <v>12258</v>
      </c>
      <c r="D5236" t="s">
        <v>225</v>
      </c>
      <c r="G5236" s="2">
        <v>40087</v>
      </c>
      <c r="H5236" s="2">
        <v>43738</v>
      </c>
      <c r="I5236" t="s">
        <v>226</v>
      </c>
      <c r="J5236" t="s">
        <v>211</v>
      </c>
      <c r="K5236" t="s">
        <v>2876</v>
      </c>
      <c r="L5236" t="s">
        <v>213</v>
      </c>
      <c r="O5236">
        <v>38</v>
      </c>
      <c r="Q5236" s="2"/>
      <c r="S5236">
        <v>0</v>
      </c>
      <c r="T5236" t="s">
        <v>213</v>
      </c>
      <c r="W5236" t="s">
        <v>214</v>
      </c>
      <c r="X5236">
        <v>0</v>
      </c>
    </row>
    <row r="5237" spans="1:24" x14ac:dyDescent="0.25">
      <c r="A5237">
        <v>6645</v>
      </c>
      <c r="B5237" t="s">
        <v>12259</v>
      </c>
      <c r="C5237" t="s">
        <v>12260</v>
      </c>
      <c r="D5237" t="s">
        <v>229</v>
      </c>
      <c r="G5237" s="2">
        <v>40087</v>
      </c>
      <c r="H5237" s="2">
        <v>43738</v>
      </c>
      <c r="I5237" t="s">
        <v>226</v>
      </c>
      <c r="J5237" t="s">
        <v>211</v>
      </c>
      <c r="K5237" t="s">
        <v>2876</v>
      </c>
      <c r="L5237" t="s">
        <v>213</v>
      </c>
      <c r="O5237">
        <v>0</v>
      </c>
      <c r="Q5237" s="2"/>
      <c r="S5237">
        <v>0</v>
      </c>
      <c r="T5237" t="s">
        <v>213</v>
      </c>
      <c r="W5237" t="s">
        <v>214</v>
      </c>
      <c r="X5237">
        <v>0</v>
      </c>
    </row>
    <row r="5238" spans="1:24" x14ac:dyDescent="0.25">
      <c r="A5238">
        <v>6646</v>
      </c>
      <c r="B5238" t="s">
        <v>12261</v>
      </c>
      <c r="C5238" t="s">
        <v>12262</v>
      </c>
      <c r="D5238" t="s">
        <v>222</v>
      </c>
      <c r="G5238" s="2">
        <v>40087</v>
      </c>
      <c r="H5238" s="2">
        <v>43738</v>
      </c>
      <c r="I5238" t="s">
        <v>218</v>
      </c>
      <c r="J5238" t="s">
        <v>211</v>
      </c>
      <c r="K5238" t="s">
        <v>2876</v>
      </c>
      <c r="L5238" t="s">
        <v>213</v>
      </c>
      <c r="O5238">
        <v>0</v>
      </c>
      <c r="Q5238" s="2"/>
      <c r="S5238">
        <v>0</v>
      </c>
      <c r="T5238" t="s">
        <v>213</v>
      </c>
      <c r="W5238" t="s">
        <v>214</v>
      </c>
      <c r="X5238">
        <v>0</v>
      </c>
    </row>
    <row r="5239" spans="1:24" x14ac:dyDescent="0.25">
      <c r="A5239">
        <v>6647</v>
      </c>
      <c r="B5239" t="s">
        <v>12263</v>
      </c>
      <c r="C5239" t="s">
        <v>12264</v>
      </c>
      <c r="D5239" t="s">
        <v>656</v>
      </c>
      <c r="G5239" s="2">
        <v>40087</v>
      </c>
      <c r="H5239" s="2">
        <v>43738</v>
      </c>
      <c r="I5239" t="s">
        <v>226</v>
      </c>
      <c r="J5239" t="s">
        <v>211</v>
      </c>
      <c r="K5239" t="s">
        <v>2876</v>
      </c>
      <c r="L5239" t="s">
        <v>213</v>
      </c>
      <c r="O5239">
        <v>0</v>
      </c>
      <c r="Q5239" s="2"/>
      <c r="S5239">
        <v>0</v>
      </c>
      <c r="T5239" t="s">
        <v>213</v>
      </c>
      <c r="W5239" t="s">
        <v>214</v>
      </c>
      <c r="X5239">
        <v>0</v>
      </c>
    </row>
    <row r="5240" spans="1:24" x14ac:dyDescent="0.25">
      <c r="A5240">
        <v>6648</v>
      </c>
      <c r="B5240" t="s">
        <v>12265</v>
      </c>
      <c r="C5240" t="s">
        <v>12266</v>
      </c>
      <c r="D5240" t="s">
        <v>297</v>
      </c>
      <c r="G5240" s="2">
        <v>40087</v>
      </c>
      <c r="H5240" s="2">
        <v>43738</v>
      </c>
      <c r="I5240" t="s">
        <v>226</v>
      </c>
      <c r="J5240" t="s">
        <v>211</v>
      </c>
      <c r="K5240" t="s">
        <v>2876</v>
      </c>
      <c r="L5240" t="s">
        <v>213</v>
      </c>
      <c r="O5240">
        <v>0</v>
      </c>
      <c r="Q5240" s="2"/>
      <c r="S5240">
        <v>0</v>
      </c>
      <c r="T5240" t="s">
        <v>213</v>
      </c>
      <c r="W5240" t="s">
        <v>214</v>
      </c>
      <c r="X5240">
        <v>0</v>
      </c>
    </row>
    <row r="5241" spans="1:24" x14ac:dyDescent="0.25">
      <c r="A5241">
        <v>6649</v>
      </c>
      <c r="B5241" t="s">
        <v>12267</v>
      </c>
      <c r="C5241" t="s">
        <v>12268</v>
      </c>
      <c r="D5241" t="s">
        <v>338</v>
      </c>
      <c r="G5241" s="2">
        <v>40087</v>
      </c>
      <c r="H5241" s="2">
        <v>43738</v>
      </c>
      <c r="I5241" t="s">
        <v>226</v>
      </c>
      <c r="J5241" t="s">
        <v>211</v>
      </c>
      <c r="K5241" t="s">
        <v>2876</v>
      </c>
      <c r="L5241" t="s">
        <v>213</v>
      </c>
      <c r="O5241">
        <v>0</v>
      </c>
      <c r="Q5241" s="2"/>
      <c r="S5241">
        <v>0</v>
      </c>
      <c r="T5241" t="s">
        <v>213</v>
      </c>
      <c r="W5241" t="s">
        <v>214</v>
      </c>
      <c r="X5241">
        <v>0</v>
      </c>
    </row>
    <row r="5242" spans="1:24" x14ac:dyDescent="0.25">
      <c r="A5242">
        <v>6650</v>
      </c>
      <c r="B5242" t="s">
        <v>12269</v>
      </c>
      <c r="C5242" t="s">
        <v>12270</v>
      </c>
      <c r="D5242" t="s">
        <v>311</v>
      </c>
      <c r="G5242" s="2">
        <v>40087</v>
      </c>
      <c r="H5242" s="2">
        <v>43738</v>
      </c>
      <c r="I5242" t="s">
        <v>226</v>
      </c>
      <c r="J5242" t="s">
        <v>211</v>
      </c>
      <c r="K5242" t="s">
        <v>2876</v>
      </c>
      <c r="L5242" t="s">
        <v>213</v>
      </c>
      <c r="O5242">
        <v>1514</v>
      </c>
      <c r="Q5242" s="2"/>
      <c r="S5242">
        <v>0</v>
      </c>
      <c r="T5242" t="s">
        <v>213</v>
      </c>
      <c r="W5242" t="s">
        <v>214</v>
      </c>
      <c r="X5242">
        <v>0</v>
      </c>
    </row>
    <row r="5243" spans="1:24" x14ac:dyDescent="0.25">
      <c r="A5243">
        <v>6651</v>
      </c>
      <c r="B5243" t="s">
        <v>12271</v>
      </c>
      <c r="C5243" t="s">
        <v>12272</v>
      </c>
      <c r="D5243" t="s">
        <v>235</v>
      </c>
      <c r="G5243" s="2">
        <v>40087</v>
      </c>
      <c r="H5243" s="2">
        <v>43738</v>
      </c>
      <c r="I5243" t="s">
        <v>218</v>
      </c>
      <c r="J5243" t="s">
        <v>211</v>
      </c>
      <c r="K5243" t="s">
        <v>2876</v>
      </c>
      <c r="L5243" t="s">
        <v>213</v>
      </c>
      <c r="O5243">
        <v>0</v>
      </c>
      <c r="Q5243" s="2"/>
      <c r="S5243">
        <v>0</v>
      </c>
      <c r="T5243" t="s">
        <v>213</v>
      </c>
      <c r="W5243" t="s">
        <v>214</v>
      </c>
      <c r="X5243">
        <v>0</v>
      </c>
    </row>
    <row r="5244" spans="1:24" x14ac:dyDescent="0.25">
      <c r="A5244">
        <v>6652</v>
      </c>
      <c r="B5244" t="s">
        <v>12273</v>
      </c>
      <c r="C5244" t="s">
        <v>12274</v>
      </c>
      <c r="D5244" t="s">
        <v>633</v>
      </c>
      <c r="G5244" s="2">
        <v>40087</v>
      </c>
      <c r="H5244" s="2">
        <v>43738</v>
      </c>
      <c r="I5244" t="s">
        <v>218</v>
      </c>
      <c r="J5244" t="s">
        <v>211</v>
      </c>
      <c r="K5244" t="s">
        <v>2876</v>
      </c>
      <c r="L5244" t="s">
        <v>213</v>
      </c>
      <c r="O5244">
        <v>0</v>
      </c>
      <c r="Q5244" s="2"/>
      <c r="S5244">
        <v>0</v>
      </c>
      <c r="T5244" t="s">
        <v>213</v>
      </c>
      <c r="W5244" t="s">
        <v>214</v>
      </c>
      <c r="X5244">
        <v>0</v>
      </c>
    </row>
    <row r="5245" spans="1:24" x14ac:dyDescent="0.25">
      <c r="A5245">
        <v>6653</v>
      </c>
      <c r="B5245" t="s">
        <v>12275</v>
      </c>
      <c r="C5245" t="s">
        <v>12276</v>
      </c>
      <c r="D5245" t="s">
        <v>630</v>
      </c>
      <c r="G5245" s="2">
        <v>40087</v>
      </c>
      <c r="H5245" s="2">
        <v>43738</v>
      </c>
      <c r="I5245" t="s">
        <v>218</v>
      </c>
      <c r="J5245" t="s">
        <v>211</v>
      </c>
      <c r="K5245" t="s">
        <v>2876</v>
      </c>
      <c r="L5245" t="s">
        <v>213</v>
      </c>
      <c r="O5245">
        <v>0</v>
      </c>
      <c r="Q5245" s="2"/>
      <c r="S5245">
        <v>0</v>
      </c>
      <c r="T5245" t="s">
        <v>213</v>
      </c>
      <c r="W5245" t="s">
        <v>214</v>
      </c>
      <c r="X5245">
        <v>0</v>
      </c>
    </row>
    <row r="5246" spans="1:24" x14ac:dyDescent="0.25">
      <c r="A5246">
        <v>6654</v>
      </c>
      <c r="B5246" t="s">
        <v>12277</v>
      </c>
      <c r="C5246" t="s">
        <v>12278</v>
      </c>
      <c r="D5246" t="s">
        <v>238</v>
      </c>
      <c r="G5246" s="2">
        <v>40087</v>
      </c>
      <c r="H5246" s="2">
        <v>43738</v>
      </c>
      <c r="I5246" t="s">
        <v>218</v>
      </c>
      <c r="J5246" t="s">
        <v>211</v>
      </c>
      <c r="K5246" t="s">
        <v>2876</v>
      </c>
      <c r="L5246" t="s">
        <v>213</v>
      </c>
      <c r="O5246">
        <v>8</v>
      </c>
      <c r="Q5246" s="2"/>
      <c r="S5246">
        <v>0</v>
      </c>
      <c r="T5246" t="s">
        <v>213</v>
      </c>
      <c r="W5246" t="s">
        <v>214</v>
      </c>
      <c r="X5246">
        <v>0</v>
      </c>
    </row>
    <row r="5247" spans="1:24" x14ac:dyDescent="0.25">
      <c r="A5247">
        <v>6655</v>
      </c>
      <c r="B5247" t="s">
        <v>12279</v>
      </c>
      <c r="C5247" t="s">
        <v>12280</v>
      </c>
      <c r="D5247" t="s">
        <v>356</v>
      </c>
      <c r="G5247" s="2">
        <v>40087</v>
      </c>
      <c r="H5247" s="2">
        <v>43738</v>
      </c>
      <c r="I5247" t="s">
        <v>218</v>
      </c>
      <c r="J5247" t="s">
        <v>211</v>
      </c>
      <c r="K5247" t="s">
        <v>2876</v>
      </c>
      <c r="L5247" t="s">
        <v>213</v>
      </c>
      <c r="O5247">
        <v>1044</v>
      </c>
      <c r="Q5247" s="2"/>
      <c r="S5247">
        <v>0</v>
      </c>
      <c r="T5247" t="s">
        <v>213</v>
      </c>
      <c r="W5247" t="s">
        <v>214</v>
      </c>
      <c r="X5247">
        <v>0</v>
      </c>
    </row>
    <row r="5248" spans="1:24" x14ac:dyDescent="0.25">
      <c r="A5248">
        <v>6674</v>
      </c>
      <c r="B5248" t="s">
        <v>14988</v>
      </c>
      <c r="C5248" t="s">
        <v>12281</v>
      </c>
      <c r="D5248" t="s">
        <v>389</v>
      </c>
      <c r="G5248" s="2">
        <v>43428</v>
      </c>
      <c r="H5248" s="2">
        <v>44216</v>
      </c>
      <c r="J5248" t="s">
        <v>10343</v>
      </c>
      <c r="K5248" t="s">
        <v>10344</v>
      </c>
      <c r="L5248" t="s">
        <v>213</v>
      </c>
      <c r="M5248" t="s">
        <v>12282</v>
      </c>
      <c r="O5248">
        <v>0</v>
      </c>
      <c r="Q5248" s="2"/>
      <c r="R5248" t="s">
        <v>12283</v>
      </c>
      <c r="S5248">
        <v>0</v>
      </c>
      <c r="T5248" t="s">
        <v>213</v>
      </c>
      <c r="U5248" t="s">
        <v>10347</v>
      </c>
      <c r="V5248" t="s">
        <v>11849</v>
      </c>
      <c r="W5248" t="s">
        <v>214</v>
      </c>
      <c r="X5248">
        <v>0</v>
      </c>
    </row>
    <row r="5249" spans="1:24" x14ac:dyDescent="0.25">
      <c r="A5249">
        <v>6677</v>
      </c>
      <c r="B5249" t="s">
        <v>14989</v>
      </c>
      <c r="C5249" t="s">
        <v>12284</v>
      </c>
      <c r="D5249" t="s">
        <v>389</v>
      </c>
      <c r="G5249" s="2">
        <v>42614</v>
      </c>
      <c r="H5249" s="2">
        <v>44216</v>
      </c>
      <c r="J5249" t="s">
        <v>10343</v>
      </c>
      <c r="K5249" t="s">
        <v>10344</v>
      </c>
      <c r="L5249" t="s">
        <v>213</v>
      </c>
      <c r="M5249" t="s">
        <v>12285</v>
      </c>
      <c r="O5249">
        <v>0</v>
      </c>
      <c r="Q5249" s="2"/>
      <c r="R5249" t="s">
        <v>12286</v>
      </c>
      <c r="S5249">
        <v>0</v>
      </c>
      <c r="T5249" t="s">
        <v>213</v>
      </c>
      <c r="U5249" t="s">
        <v>10347</v>
      </c>
      <c r="V5249" t="s">
        <v>11849</v>
      </c>
      <c r="W5249" t="s">
        <v>214</v>
      </c>
      <c r="X5249">
        <v>0</v>
      </c>
    </row>
    <row r="5250" spans="1:24" x14ac:dyDescent="0.25">
      <c r="A5250">
        <v>6681</v>
      </c>
      <c r="B5250" t="s">
        <v>14990</v>
      </c>
      <c r="C5250" t="s">
        <v>12287</v>
      </c>
      <c r="D5250" t="s">
        <v>389</v>
      </c>
      <c r="G5250" s="2">
        <v>42614</v>
      </c>
      <c r="H5250" s="2">
        <v>44216</v>
      </c>
      <c r="J5250" t="s">
        <v>10343</v>
      </c>
      <c r="K5250" t="s">
        <v>10344</v>
      </c>
      <c r="L5250" t="s">
        <v>213</v>
      </c>
      <c r="M5250" t="s">
        <v>12288</v>
      </c>
      <c r="O5250">
        <v>0</v>
      </c>
      <c r="Q5250" s="2"/>
      <c r="R5250" t="s">
        <v>12289</v>
      </c>
      <c r="S5250">
        <v>0</v>
      </c>
      <c r="T5250" t="s">
        <v>213</v>
      </c>
      <c r="U5250" t="s">
        <v>10347</v>
      </c>
      <c r="V5250" t="s">
        <v>11849</v>
      </c>
      <c r="W5250" t="s">
        <v>214</v>
      </c>
      <c r="X5250">
        <v>0</v>
      </c>
    </row>
    <row r="5251" spans="1:24" x14ac:dyDescent="0.25">
      <c r="A5251">
        <v>6683</v>
      </c>
      <c r="B5251" t="s">
        <v>12290</v>
      </c>
      <c r="C5251" t="s">
        <v>12291</v>
      </c>
      <c r="D5251" t="s">
        <v>389</v>
      </c>
      <c r="G5251" s="2">
        <v>43081</v>
      </c>
      <c r="H5251" s="2">
        <v>43465</v>
      </c>
      <c r="J5251" t="s">
        <v>10343</v>
      </c>
      <c r="K5251" t="s">
        <v>10344</v>
      </c>
      <c r="L5251" t="s">
        <v>213</v>
      </c>
      <c r="M5251" t="s">
        <v>12292</v>
      </c>
      <c r="O5251">
        <v>0</v>
      </c>
      <c r="Q5251" s="2"/>
      <c r="R5251" t="s">
        <v>12293</v>
      </c>
      <c r="S5251">
        <v>0</v>
      </c>
      <c r="T5251" t="s">
        <v>213</v>
      </c>
      <c r="U5251" t="s">
        <v>10347</v>
      </c>
      <c r="V5251" t="s">
        <v>11857</v>
      </c>
      <c r="W5251" t="s">
        <v>214</v>
      </c>
      <c r="X5251">
        <v>0</v>
      </c>
    </row>
    <row r="5252" spans="1:24" x14ac:dyDescent="0.25">
      <c r="A5252">
        <v>6684</v>
      </c>
      <c r="B5252" t="s">
        <v>12294</v>
      </c>
      <c r="C5252" t="s">
        <v>12295</v>
      </c>
      <c r="D5252" t="s">
        <v>389</v>
      </c>
      <c r="G5252" s="2">
        <v>43108</v>
      </c>
      <c r="H5252" s="2">
        <v>43465</v>
      </c>
      <c r="J5252" t="s">
        <v>10343</v>
      </c>
      <c r="K5252" t="s">
        <v>10344</v>
      </c>
      <c r="L5252" t="s">
        <v>213</v>
      </c>
      <c r="M5252" t="s">
        <v>12296</v>
      </c>
      <c r="O5252">
        <v>0</v>
      </c>
      <c r="Q5252" s="2"/>
      <c r="R5252" t="s">
        <v>12297</v>
      </c>
      <c r="S5252">
        <v>0</v>
      </c>
      <c r="T5252" t="s">
        <v>213</v>
      </c>
      <c r="U5252" t="s">
        <v>10347</v>
      </c>
      <c r="V5252" t="s">
        <v>11857</v>
      </c>
      <c r="W5252" t="s">
        <v>214</v>
      </c>
      <c r="X5252">
        <v>0</v>
      </c>
    </row>
    <row r="5253" spans="1:24" x14ac:dyDescent="0.25">
      <c r="A5253">
        <v>6685</v>
      </c>
      <c r="B5253" t="s">
        <v>12298</v>
      </c>
      <c r="C5253" t="s">
        <v>12299</v>
      </c>
      <c r="D5253" t="s">
        <v>389</v>
      </c>
      <c r="G5253" s="2">
        <v>42955</v>
      </c>
      <c r="H5253" s="2">
        <v>43465</v>
      </c>
      <c r="J5253" t="s">
        <v>10343</v>
      </c>
      <c r="K5253" t="s">
        <v>10344</v>
      </c>
      <c r="L5253" t="s">
        <v>213</v>
      </c>
      <c r="M5253" t="s">
        <v>12300</v>
      </c>
      <c r="O5253">
        <v>0</v>
      </c>
      <c r="Q5253" s="2"/>
      <c r="R5253" t="s">
        <v>12301</v>
      </c>
      <c r="S5253">
        <v>0</v>
      </c>
      <c r="T5253" t="s">
        <v>213</v>
      </c>
      <c r="U5253" t="s">
        <v>10347</v>
      </c>
      <c r="V5253" t="s">
        <v>11857</v>
      </c>
      <c r="W5253" t="s">
        <v>214</v>
      </c>
      <c r="X5253">
        <v>0</v>
      </c>
    </row>
    <row r="5254" spans="1:24" x14ac:dyDescent="0.25">
      <c r="A5254">
        <v>6687</v>
      </c>
      <c r="B5254" t="s">
        <v>12302</v>
      </c>
      <c r="C5254" t="s">
        <v>12303</v>
      </c>
      <c r="D5254" t="s">
        <v>389</v>
      </c>
      <c r="G5254" s="2">
        <v>43074</v>
      </c>
      <c r="H5254" s="2">
        <v>43465</v>
      </c>
      <c r="J5254" t="s">
        <v>10343</v>
      </c>
      <c r="K5254" t="s">
        <v>10344</v>
      </c>
      <c r="L5254" t="s">
        <v>213</v>
      </c>
      <c r="M5254" t="s">
        <v>12304</v>
      </c>
      <c r="O5254">
        <v>0</v>
      </c>
      <c r="Q5254" s="2"/>
      <c r="R5254" t="s">
        <v>12305</v>
      </c>
      <c r="S5254">
        <v>0</v>
      </c>
      <c r="T5254" t="s">
        <v>213</v>
      </c>
      <c r="U5254" t="s">
        <v>10347</v>
      </c>
      <c r="V5254" t="s">
        <v>11857</v>
      </c>
      <c r="W5254" t="s">
        <v>214</v>
      </c>
      <c r="X5254">
        <v>0</v>
      </c>
    </row>
    <row r="5255" spans="1:24" x14ac:dyDescent="0.25">
      <c r="A5255">
        <v>6693</v>
      </c>
      <c r="B5255" t="s">
        <v>12306</v>
      </c>
      <c r="C5255" t="s">
        <v>12307</v>
      </c>
      <c r="D5255" t="s">
        <v>389</v>
      </c>
      <c r="G5255" s="2">
        <v>42614</v>
      </c>
      <c r="H5255" s="2">
        <v>43373</v>
      </c>
      <c r="J5255" t="s">
        <v>10343</v>
      </c>
      <c r="K5255" t="s">
        <v>10344</v>
      </c>
      <c r="L5255" t="s">
        <v>213</v>
      </c>
      <c r="M5255" t="s">
        <v>12308</v>
      </c>
      <c r="O5255">
        <v>0</v>
      </c>
      <c r="Q5255" s="2"/>
      <c r="R5255" t="s">
        <v>12309</v>
      </c>
      <c r="S5255">
        <v>0</v>
      </c>
      <c r="T5255" t="s">
        <v>213</v>
      </c>
      <c r="U5255" t="s">
        <v>10347</v>
      </c>
      <c r="V5255" t="s">
        <v>11901</v>
      </c>
      <c r="W5255" t="s">
        <v>214</v>
      </c>
      <c r="X5255">
        <v>0</v>
      </c>
    </row>
    <row r="5256" spans="1:24" x14ac:dyDescent="0.25">
      <c r="A5256">
        <v>6698</v>
      </c>
      <c r="B5256" t="s">
        <v>12310</v>
      </c>
      <c r="C5256" t="s">
        <v>12311</v>
      </c>
      <c r="D5256" t="s">
        <v>389</v>
      </c>
      <c r="G5256" s="2">
        <v>42614</v>
      </c>
      <c r="H5256" s="2">
        <v>43373</v>
      </c>
      <c r="J5256" t="s">
        <v>10343</v>
      </c>
      <c r="K5256" t="s">
        <v>10344</v>
      </c>
      <c r="L5256" t="s">
        <v>213</v>
      </c>
      <c r="M5256" t="s">
        <v>12312</v>
      </c>
      <c r="O5256">
        <v>0</v>
      </c>
      <c r="Q5256" s="2"/>
      <c r="R5256" t="s">
        <v>12313</v>
      </c>
      <c r="S5256">
        <v>0</v>
      </c>
      <c r="T5256" t="s">
        <v>213</v>
      </c>
      <c r="U5256" t="s">
        <v>10347</v>
      </c>
      <c r="V5256" t="s">
        <v>11901</v>
      </c>
      <c r="W5256" t="s">
        <v>214</v>
      </c>
      <c r="X5256">
        <v>0</v>
      </c>
    </row>
    <row r="5257" spans="1:24" x14ac:dyDescent="0.25">
      <c r="A5257">
        <v>6700</v>
      </c>
      <c r="B5257" t="s">
        <v>12314</v>
      </c>
      <c r="C5257" t="s">
        <v>12315</v>
      </c>
      <c r="D5257" t="s">
        <v>389</v>
      </c>
      <c r="G5257" s="2">
        <v>42614</v>
      </c>
      <c r="H5257" s="2">
        <v>43914</v>
      </c>
      <c r="J5257" t="s">
        <v>10343</v>
      </c>
      <c r="K5257" t="s">
        <v>10344</v>
      </c>
      <c r="L5257" t="s">
        <v>213</v>
      </c>
      <c r="M5257" t="s">
        <v>12316</v>
      </c>
      <c r="O5257">
        <v>0</v>
      </c>
      <c r="Q5257" s="2"/>
      <c r="R5257" t="s">
        <v>12317</v>
      </c>
      <c r="S5257">
        <v>0</v>
      </c>
      <c r="T5257" t="s">
        <v>213</v>
      </c>
      <c r="U5257" t="s">
        <v>10347</v>
      </c>
      <c r="V5257" t="s">
        <v>11901</v>
      </c>
      <c r="W5257" t="s">
        <v>214</v>
      </c>
      <c r="X5257">
        <v>0</v>
      </c>
    </row>
    <row r="5258" spans="1:24" x14ac:dyDescent="0.25">
      <c r="A5258">
        <v>6702</v>
      </c>
      <c r="B5258" t="s">
        <v>12318</v>
      </c>
      <c r="C5258" t="s">
        <v>12319</v>
      </c>
      <c r="D5258" t="s">
        <v>389</v>
      </c>
      <c r="G5258" s="2">
        <v>42614</v>
      </c>
      <c r="H5258" s="2">
        <v>43373</v>
      </c>
      <c r="J5258" t="s">
        <v>10343</v>
      </c>
      <c r="K5258" t="s">
        <v>10344</v>
      </c>
      <c r="L5258" t="s">
        <v>213</v>
      </c>
      <c r="M5258" t="s">
        <v>12320</v>
      </c>
      <c r="O5258">
        <v>0</v>
      </c>
      <c r="Q5258" s="2"/>
      <c r="R5258" t="s">
        <v>12321</v>
      </c>
      <c r="S5258">
        <v>0</v>
      </c>
      <c r="T5258" t="s">
        <v>213</v>
      </c>
      <c r="U5258" t="s">
        <v>10347</v>
      </c>
      <c r="V5258" t="s">
        <v>11901</v>
      </c>
      <c r="W5258" t="s">
        <v>214</v>
      </c>
      <c r="X5258">
        <v>0</v>
      </c>
    </row>
    <row r="5259" spans="1:24" x14ac:dyDescent="0.25">
      <c r="A5259">
        <v>6704</v>
      </c>
      <c r="B5259" t="s">
        <v>12322</v>
      </c>
      <c r="C5259" t="s">
        <v>12323</v>
      </c>
      <c r="D5259" t="s">
        <v>389</v>
      </c>
      <c r="G5259" s="2">
        <v>42614</v>
      </c>
      <c r="H5259" s="2">
        <v>44439</v>
      </c>
      <c r="J5259" t="s">
        <v>10343</v>
      </c>
      <c r="K5259" t="s">
        <v>10344</v>
      </c>
      <c r="L5259" t="s">
        <v>213</v>
      </c>
      <c r="M5259" t="s">
        <v>12324</v>
      </c>
      <c r="O5259">
        <v>0</v>
      </c>
      <c r="Q5259" s="2"/>
      <c r="R5259" t="s">
        <v>12325</v>
      </c>
      <c r="S5259">
        <v>0</v>
      </c>
      <c r="T5259" t="s">
        <v>213</v>
      </c>
      <c r="U5259" t="s">
        <v>10347</v>
      </c>
      <c r="V5259" t="s">
        <v>11901</v>
      </c>
      <c r="W5259" t="s">
        <v>214</v>
      </c>
      <c r="X5259">
        <v>0</v>
      </c>
    </row>
    <row r="5260" spans="1:24" x14ac:dyDescent="0.25">
      <c r="A5260">
        <v>6708</v>
      </c>
      <c r="B5260" t="s">
        <v>12326</v>
      </c>
      <c r="C5260" t="s">
        <v>12327</v>
      </c>
      <c r="D5260" t="s">
        <v>389</v>
      </c>
      <c r="G5260" s="2">
        <v>42614</v>
      </c>
      <c r="H5260" s="2">
        <v>45371</v>
      </c>
      <c r="J5260" t="s">
        <v>10343</v>
      </c>
      <c r="K5260" t="s">
        <v>10344</v>
      </c>
      <c r="L5260" t="s">
        <v>213</v>
      </c>
      <c r="M5260" t="s">
        <v>12328</v>
      </c>
      <c r="O5260">
        <v>0</v>
      </c>
      <c r="Q5260" s="2"/>
      <c r="R5260" t="s">
        <v>12329</v>
      </c>
      <c r="S5260">
        <v>0</v>
      </c>
      <c r="T5260" t="s">
        <v>213</v>
      </c>
      <c r="U5260" t="s">
        <v>10347</v>
      </c>
      <c r="V5260" t="s">
        <v>11930</v>
      </c>
      <c r="W5260" t="s">
        <v>214</v>
      </c>
      <c r="X5260">
        <v>0</v>
      </c>
    </row>
    <row r="5261" spans="1:24" x14ac:dyDescent="0.25">
      <c r="A5261">
        <v>6614</v>
      </c>
      <c r="B5261" t="s">
        <v>12330</v>
      </c>
      <c r="C5261" t="s">
        <v>12331</v>
      </c>
      <c r="D5261" t="s">
        <v>6406</v>
      </c>
      <c r="E5261" t="s">
        <v>12332</v>
      </c>
      <c r="F5261" t="s">
        <v>12333</v>
      </c>
      <c r="G5261" s="2">
        <v>30682</v>
      </c>
      <c r="H5261" s="2"/>
      <c r="J5261" t="s">
        <v>211</v>
      </c>
      <c r="K5261" t="s">
        <v>7069</v>
      </c>
      <c r="L5261" t="s">
        <v>213</v>
      </c>
      <c r="O5261">
        <v>6609</v>
      </c>
      <c r="Q5261" s="2"/>
      <c r="S5261">
        <v>3888</v>
      </c>
      <c r="T5261" t="s">
        <v>213</v>
      </c>
      <c r="W5261" t="s">
        <v>455</v>
      </c>
      <c r="X5261">
        <v>0</v>
      </c>
    </row>
    <row r="5262" spans="1:24" x14ac:dyDescent="0.25">
      <c r="A5262">
        <v>6615</v>
      </c>
      <c r="B5262" t="s">
        <v>12334</v>
      </c>
      <c r="C5262" t="s">
        <v>12335</v>
      </c>
      <c r="D5262" t="s">
        <v>6129</v>
      </c>
      <c r="G5262" s="2">
        <v>37500</v>
      </c>
      <c r="H5262" s="2"/>
      <c r="I5262" t="s">
        <v>226</v>
      </c>
      <c r="J5262" t="s">
        <v>211</v>
      </c>
      <c r="K5262" t="s">
        <v>160</v>
      </c>
      <c r="L5262" t="s">
        <v>900</v>
      </c>
      <c r="O5262">
        <v>4463</v>
      </c>
      <c r="Q5262" s="2"/>
      <c r="S5262">
        <v>0</v>
      </c>
      <c r="T5262" t="s">
        <v>213</v>
      </c>
      <c r="W5262" t="s">
        <v>214</v>
      </c>
      <c r="X5262">
        <v>0</v>
      </c>
    </row>
    <row r="5263" spans="1:24" x14ac:dyDescent="0.25">
      <c r="A5263">
        <v>6616</v>
      </c>
      <c r="B5263" t="s">
        <v>12336</v>
      </c>
      <c r="C5263" t="s">
        <v>12337</v>
      </c>
      <c r="D5263" t="s">
        <v>6406</v>
      </c>
      <c r="E5263" t="s">
        <v>12338</v>
      </c>
      <c r="F5263" t="s">
        <v>12339</v>
      </c>
      <c r="G5263" s="2">
        <v>36161</v>
      </c>
      <c r="H5263" s="2"/>
      <c r="J5263" t="s">
        <v>211</v>
      </c>
      <c r="K5263" t="s">
        <v>7069</v>
      </c>
      <c r="L5263" t="s">
        <v>213</v>
      </c>
      <c r="O5263">
        <v>6609</v>
      </c>
      <c r="Q5263" s="2"/>
      <c r="S5263">
        <v>4541</v>
      </c>
      <c r="T5263" t="s">
        <v>213</v>
      </c>
      <c r="W5263" t="s">
        <v>59</v>
      </c>
      <c r="X5263">
        <v>0</v>
      </c>
    </row>
    <row r="5264" spans="1:24" x14ac:dyDescent="0.25">
      <c r="A5264">
        <v>6660</v>
      </c>
      <c r="B5264" t="s">
        <v>14991</v>
      </c>
      <c r="C5264" t="s">
        <v>12340</v>
      </c>
      <c r="D5264" t="s">
        <v>389</v>
      </c>
      <c r="G5264" s="2">
        <v>42608</v>
      </c>
      <c r="H5264" s="2">
        <v>44216</v>
      </c>
      <c r="J5264" t="s">
        <v>10343</v>
      </c>
      <c r="K5264" t="s">
        <v>10344</v>
      </c>
      <c r="L5264" t="s">
        <v>213</v>
      </c>
      <c r="M5264" t="s">
        <v>12341</v>
      </c>
      <c r="O5264">
        <v>0</v>
      </c>
      <c r="Q5264" s="2"/>
      <c r="R5264" t="s">
        <v>10434</v>
      </c>
      <c r="S5264">
        <v>0</v>
      </c>
      <c r="T5264" t="s">
        <v>213</v>
      </c>
      <c r="U5264" t="s">
        <v>10347</v>
      </c>
      <c r="V5264" t="s">
        <v>10435</v>
      </c>
      <c r="W5264" t="s">
        <v>214</v>
      </c>
      <c r="X5264">
        <v>0</v>
      </c>
    </row>
    <row r="5265" spans="1:24" x14ac:dyDescent="0.25">
      <c r="A5265">
        <v>6710</v>
      </c>
      <c r="B5265" t="s">
        <v>12342</v>
      </c>
      <c r="C5265" t="s">
        <v>12343</v>
      </c>
      <c r="D5265" t="s">
        <v>389</v>
      </c>
      <c r="G5265" s="2">
        <v>42614</v>
      </c>
      <c r="H5265" s="2"/>
      <c r="J5265" t="s">
        <v>10343</v>
      </c>
      <c r="K5265" t="s">
        <v>10344</v>
      </c>
      <c r="L5265" t="s">
        <v>213</v>
      </c>
      <c r="M5265" t="s">
        <v>12344</v>
      </c>
      <c r="O5265">
        <v>0</v>
      </c>
      <c r="Q5265" s="2"/>
      <c r="R5265" t="s">
        <v>12345</v>
      </c>
      <c r="S5265">
        <v>0</v>
      </c>
      <c r="T5265" t="s">
        <v>213</v>
      </c>
      <c r="U5265" t="s">
        <v>10347</v>
      </c>
      <c r="V5265" t="s">
        <v>11930</v>
      </c>
      <c r="W5265" t="s">
        <v>214</v>
      </c>
      <c r="X5265">
        <v>0</v>
      </c>
    </row>
    <row r="5266" spans="1:24" x14ac:dyDescent="0.25">
      <c r="A5266">
        <v>6715</v>
      </c>
      <c r="B5266" t="s">
        <v>12346</v>
      </c>
      <c r="C5266" t="s">
        <v>12347</v>
      </c>
      <c r="D5266" t="s">
        <v>389</v>
      </c>
      <c r="G5266" s="2">
        <v>42614</v>
      </c>
      <c r="H5266" s="2">
        <v>45371</v>
      </c>
      <c r="J5266" t="s">
        <v>10343</v>
      </c>
      <c r="K5266" t="s">
        <v>10344</v>
      </c>
      <c r="L5266" t="s">
        <v>213</v>
      </c>
      <c r="M5266" t="s">
        <v>12348</v>
      </c>
      <c r="O5266">
        <v>0</v>
      </c>
      <c r="Q5266" s="2"/>
      <c r="R5266" t="s">
        <v>12349</v>
      </c>
      <c r="S5266">
        <v>0</v>
      </c>
      <c r="T5266" t="s">
        <v>213</v>
      </c>
      <c r="U5266" t="s">
        <v>10347</v>
      </c>
      <c r="V5266" t="s">
        <v>11930</v>
      </c>
      <c r="W5266" t="s">
        <v>214</v>
      </c>
      <c r="X5266">
        <v>0</v>
      </c>
    </row>
    <row r="5267" spans="1:24" x14ac:dyDescent="0.25">
      <c r="A5267">
        <v>6723</v>
      </c>
      <c r="B5267" t="s">
        <v>12350</v>
      </c>
      <c r="C5267" t="s">
        <v>12351</v>
      </c>
      <c r="D5267" t="s">
        <v>389</v>
      </c>
      <c r="G5267" s="2">
        <v>42753</v>
      </c>
      <c r="H5267" s="2">
        <v>45835</v>
      </c>
      <c r="J5267" t="s">
        <v>10343</v>
      </c>
      <c r="K5267" t="s">
        <v>10344</v>
      </c>
      <c r="L5267" t="s">
        <v>213</v>
      </c>
      <c r="M5267" t="s">
        <v>12352</v>
      </c>
      <c r="O5267">
        <v>0</v>
      </c>
      <c r="Q5267" s="2"/>
      <c r="R5267" t="s">
        <v>12353</v>
      </c>
      <c r="S5267">
        <v>0</v>
      </c>
      <c r="T5267" t="s">
        <v>213</v>
      </c>
      <c r="U5267" t="s">
        <v>10347</v>
      </c>
      <c r="V5267" t="s">
        <v>11963</v>
      </c>
      <c r="W5267" t="s">
        <v>214</v>
      </c>
      <c r="X5267">
        <v>0</v>
      </c>
    </row>
    <row r="5268" spans="1:24" x14ac:dyDescent="0.25">
      <c r="A5268">
        <v>6725</v>
      </c>
      <c r="B5268" t="s">
        <v>12354</v>
      </c>
      <c r="C5268" t="s">
        <v>12355</v>
      </c>
      <c r="D5268" t="s">
        <v>389</v>
      </c>
      <c r="G5268" s="2">
        <v>42632</v>
      </c>
      <c r="H5268" s="2">
        <v>44491</v>
      </c>
      <c r="J5268" t="s">
        <v>10343</v>
      </c>
      <c r="K5268" t="s">
        <v>10344</v>
      </c>
      <c r="L5268" t="s">
        <v>213</v>
      </c>
      <c r="M5268" t="s">
        <v>12356</v>
      </c>
      <c r="O5268">
        <v>0</v>
      </c>
      <c r="Q5268" s="2"/>
      <c r="R5268" t="s">
        <v>12357</v>
      </c>
      <c r="S5268">
        <v>0</v>
      </c>
      <c r="T5268" t="s">
        <v>213</v>
      </c>
      <c r="U5268" t="s">
        <v>10347</v>
      </c>
      <c r="V5268" t="s">
        <v>11963</v>
      </c>
      <c r="W5268" t="s">
        <v>214</v>
      </c>
      <c r="X5268">
        <v>0</v>
      </c>
    </row>
    <row r="5269" spans="1:24" x14ac:dyDescent="0.25">
      <c r="A5269">
        <v>6726</v>
      </c>
      <c r="B5269" t="s">
        <v>12358</v>
      </c>
      <c r="C5269" t="s">
        <v>12359</v>
      </c>
      <c r="D5269" t="s">
        <v>389</v>
      </c>
      <c r="G5269" s="2">
        <v>43407</v>
      </c>
      <c r="H5269" s="2">
        <v>44623</v>
      </c>
      <c r="J5269" t="s">
        <v>10343</v>
      </c>
      <c r="K5269" t="s">
        <v>10344</v>
      </c>
      <c r="L5269" t="s">
        <v>213</v>
      </c>
      <c r="M5269" t="s">
        <v>12360</v>
      </c>
      <c r="O5269">
        <v>0</v>
      </c>
      <c r="Q5269" s="2"/>
      <c r="R5269" t="s">
        <v>12361</v>
      </c>
      <c r="S5269">
        <v>0</v>
      </c>
      <c r="T5269" t="s">
        <v>213</v>
      </c>
      <c r="U5269" t="s">
        <v>10347</v>
      </c>
      <c r="V5269" t="s">
        <v>11963</v>
      </c>
      <c r="W5269" t="s">
        <v>214</v>
      </c>
      <c r="X5269">
        <v>0</v>
      </c>
    </row>
    <row r="5270" spans="1:24" x14ac:dyDescent="0.25">
      <c r="A5270">
        <v>6731</v>
      </c>
      <c r="B5270" t="s">
        <v>12362</v>
      </c>
      <c r="C5270" t="s">
        <v>12363</v>
      </c>
      <c r="D5270" t="s">
        <v>389</v>
      </c>
      <c r="G5270" s="2">
        <v>42614</v>
      </c>
      <c r="H5270" s="2">
        <v>44379</v>
      </c>
      <c r="J5270" t="s">
        <v>10343</v>
      </c>
      <c r="K5270" t="s">
        <v>10344</v>
      </c>
      <c r="L5270" t="s">
        <v>213</v>
      </c>
      <c r="M5270" t="s">
        <v>12364</v>
      </c>
      <c r="O5270">
        <v>0</v>
      </c>
      <c r="Q5270" s="2"/>
      <c r="R5270" t="s">
        <v>12365</v>
      </c>
      <c r="S5270">
        <v>0</v>
      </c>
      <c r="T5270" t="s">
        <v>213</v>
      </c>
      <c r="U5270" t="s">
        <v>10347</v>
      </c>
      <c r="V5270" t="s">
        <v>12197</v>
      </c>
      <c r="W5270" t="s">
        <v>214</v>
      </c>
      <c r="X5270">
        <v>0</v>
      </c>
    </row>
    <row r="5271" spans="1:24" x14ac:dyDescent="0.25">
      <c r="A5271">
        <v>6735</v>
      </c>
      <c r="B5271" t="s">
        <v>12366</v>
      </c>
      <c r="C5271" t="s">
        <v>12367</v>
      </c>
      <c r="D5271" t="s">
        <v>389</v>
      </c>
      <c r="G5271" s="2">
        <v>42614</v>
      </c>
      <c r="H5271" s="2">
        <v>43598</v>
      </c>
      <c r="J5271" t="s">
        <v>10343</v>
      </c>
      <c r="K5271" t="s">
        <v>10344</v>
      </c>
      <c r="L5271" t="s">
        <v>213</v>
      </c>
      <c r="M5271" t="s">
        <v>12368</v>
      </c>
      <c r="O5271">
        <v>0</v>
      </c>
      <c r="Q5271" s="2"/>
      <c r="R5271" t="s">
        <v>12369</v>
      </c>
      <c r="S5271">
        <v>0</v>
      </c>
      <c r="T5271" t="s">
        <v>213</v>
      </c>
      <c r="U5271" t="s">
        <v>10347</v>
      </c>
      <c r="V5271" t="s">
        <v>11980</v>
      </c>
      <c r="W5271" t="s">
        <v>214</v>
      </c>
      <c r="X5271">
        <v>0</v>
      </c>
    </row>
    <row r="5272" spans="1:24" x14ac:dyDescent="0.25">
      <c r="A5272">
        <v>6740</v>
      </c>
      <c r="B5272" t="s">
        <v>12370</v>
      </c>
      <c r="C5272" t="s">
        <v>12371</v>
      </c>
      <c r="D5272" t="s">
        <v>389</v>
      </c>
      <c r="G5272" s="2">
        <v>43160</v>
      </c>
      <c r="H5272" s="2">
        <v>43598</v>
      </c>
      <c r="J5272" t="s">
        <v>10343</v>
      </c>
      <c r="K5272" t="s">
        <v>10344</v>
      </c>
      <c r="L5272" t="s">
        <v>213</v>
      </c>
      <c r="M5272" t="s">
        <v>12372</v>
      </c>
      <c r="O5272">
        <v>0</v>
      </c>
      <c r="Q5272" s="2"/>
      <c r="R5272" t="s">
        <v>12373</v>
      </c>
      <c r="S5272">
        <v>0</v>
      </c>
      <c r="T5272" t="s">
        <v>213</v>
      </c>
      <c r="U5272" t="s">
        <v>10347</v>
      </c>
      <c r="V5272" t="s">
        <v>11980</v>
      </c>
      <c r="W5272" t="s">
        <v>214</v>
      </c>
      <c r="X5272">
        <v>0</v>
      </c>
    </row>
    <row r="5273" spans="1:24" x14ac:dyDescent="0.25">
      <c r="A5273">
        <v>6742</v>
      </c>
      <c r="B5273" t="s">
        <v>12374</v>
      </c>
      <c r="C5273" t="s">
        <v>12375</v>
      </c>
      <c r="D5273" t="s">
        <v>389</v>
      </c>
      <c r="G5273" s="2">
        <v>42678</v>
      </c>
      <c r="H5273" s="2">
        <v>43598</v>
      </c>
      <c r="J5273" t="s">
        <v>10343</v>
      </c>
      <c r="K5273" t="s">
        <v>10344</v>
      </c>
      <c r="L5273" t="s">
        <v>213</v>
      </c>
      <c r="M5273" t="s">
        <v>12376</v>
      </c>
      <c r="O5273">
        <v>0</v>
      </c>
      <c r="Q5273" s="2"/>
      <c r="R5273" t="s">
        <v>12377</v>
      </c>
      <c r="S5273">
        <v>0</v>
      </c>
      <c r="T5273" t="s">
        <v>213</v>
      </c>
      <c r="U5273" t="s">
        <v>10347</v>
      </c>
      <c r="V5273" t="s">
        <v>11980</v>
      </c>
      <c r="W5273" t="s">
        <v>214</v>
      </c>
      <c r="X5273">
        <v>0</v>
      </c>
    </row>
    <row r="5274" spans="1:24" x14ac:dyDescent="0.25">
      <c r="A5274">
        <v>6746</v>
      </c>
      <c r="B5274" t="s">
        <v>12378</v>
      </c>
      <c r="C5274" t="s">
        <v>12379</v>
      </c>
      <c r="D5274" t="s">
        <v>389</v>
      </c>
      <c r="G5274" s="2">
        <v>43040</v>
      </c>
      <c r="H5274" s="2">
        <v>44415</v>
      </c>
      <c r="J5274" t="s">
        <v>10343</v>
      </c>
      <c r="K5274" t="s">
        <v>10344</v>
      </c>
      <c r="L5274" t="s">
        <v>213</v>
      </c>
      <c r="M5274" t="s">
        <v>12380</v>
      </c>
      <c r="O5274">
        <v>0</v>
      </c>
      <c r="Q5274" s="2"/>
      <c r="R5274" t="s">
        <v>12381</v>
      </c>
      <c r="S5274">
        <v>0</v>
      </c>
      <c r="T5274" t="s">
        <v>213</v>
      </c>
      <c r="U5274" t="s">
        <v>10347</v>
      </c>
      <c r="V5274" t="s">
        <v>11993</v>
      </c>
      <c r="W5274" t="s">
        <v>214</v>
      </c>
      <c r="X5274">
        <v>0</v>
      </c>
    </row>
    <row r="5275" spans="1:24" x14ac:dyDescent="0.25">
      <c r="A5275">
        <v>6751</v>
      </c>
      <c r="B5275" t="s">
        <v>12382</v>
      </c>
      <c r="C5275" t="s">
        <v>12383</v>
      </c>
      <c r="D5275" t="s">
        <v>389</v>
      </c>
      <c r="G5275" s="2">
        <v>43327</v>
      </c>
      <c r="H5275" s="2"/>
      <c r="J5275" t="s">
        <v>10343</v>
      </c>
      <c r="K5275" t="s">
        <v>10344</v>
      </c>
      <c r="L5275" t="s">
        <v>213</v>
      </c>
      <c r="M5275" t="s">
        <v>12384</v>
      </c>
      <c r="O5275">
        <v>0</v>
      </c>
      <c r="Q5275" s="2"/>
      <c r="R5275" t="s">
        <v>12385</v>
      </c>
      <c r="S5275">
        <v>0</v>
      </c>
      <c r="T5275" t="s">
        <v>213</v>
      </c>
      <c r="U5275" t="s">
        <v>10347</v>
      </c>
      <c r="V5275" t="s">
        <v>11993</v>
      </c>
      <c r="W5275" t="s">
        <v>214</v>
      </c>
      <c r="X5275">
        <v>0</v>
      </c>
    </row>
    <row r="5276" spans="1:24" x14ac:dyDescent="0.25">
      <c r="A5276">
        <v>6754</v>
      </c>
      <c r="B5276" t="s">
        <v>12386</v>
      </c>
      <c r="C5276" t="s">
        <v>12387</v>
      </c>
      <c r="D5276" t="s">
        <v>389</v>
      </c>
      <c r="G5276" s="2">
        <v>43336</v>
      </c>
      <c r="H5276" s="2">
        <v>44207</v>
      </c>
      <c r="J5276" t="s">
        <v>10343</v>
      </c>
      <c r="K5276" t="s">
        <v>10344</v>
      </c>
      <c r="L5276" t="s">
        <v>213</v>
      </c>
      <c r="M5276" t="s">
        <v>12388</v>
      </c>
      <c r="O5276">
        <v>0</v>
      </c>
      <c r="Q5276" s="2"/>
      <c r="R5276" t="s">
        <v>12389</v>
      </c>
      <c r="S5276">
        <v>0</v>
      </c>
      <c r="T5276" t="s">
        <v>213</v>
      </c>
      <c r="U5276" t="s">
        <v>10347</v>
      </c>
      <c r="V5276" t="s">
        <v>12141</v>
      </c>
      <c r="W5276" t="s">
        <v>214</v>
      </c>
      <c r="X5276">
        <v>0</v>
      </c>
    </row>
    <row r="5277" spans="1:24" x14ac:dyDescent="0.25">
      <c r="A5277">
        <v>6756</v>
      </c>
      <c r="B5277" t="s">
        <v>12390</v>
      </c>
      <c r="C5277" t="s">
        <v>12391</v>
      </c>
      <c r="D5277" t="s">
        <v>389</v>
      </c>
      <c r="G5277" s="2">
        <v>43432</v>
      </c>
      <c r="H5277" s="2">
        <v>43654</v>
      </c>
      <c r="J5277" t="s">
        <v>10343</v>
      </c>
      <c r="K5277" t="s">
        <v>10344</v>
      </c>
      <c r="L5277" t="s">
        <v>213</v>
      </c>
      <c r="M5277" t="s">
        <v>12392</v>
      </c>
      <c r="O5277">
        <v>0</v>
      </c>
      <c r="Q5277" s="2"/>
      <c r="R5277" t="s">
        <v>12393</v>
      </c>
      <c r="S5277">
        <v>0</v>
      </c>
      <c r="T5277" t="s">
        <v>213</v>
      </c>
      <c r="U5277" t="s">
        <v>10347</v>
      </c>
      <c r="V5277" t="s">
        <v>12141</v>
      </c>
      <c r="W5277" t="s">
        <v>214</v>
      </c>
      <c r="X5277">
        <v>0</v>
      </c>
    </row>
    <row r="5278" spans="1:24" x14ac:dyDescent="0.25">
      <c r="A5278">
        <v>6774</v>
      </c>
      <c r="B5278" t="s">
        <v>12394</v>
      </c>
      <c r="C5278" t="s">
        <v>12395</v>
      </c>
      <c r="D5278" t="s">
        <v>389</v>
      </c>
      <c r="G5278" s="2">
        <v>43524</v>
      </c>
      <c r="H5278" s="2">
        <v>44461</v>
      </c>
      <c r="J5278" t="s">
        <v>10343</v>
      </c>
      <c r="K5278" t="s">
        <v>10344</v>
      </c>
      <c r="L5278" t="s">
        <v>213</v>
      </c>
      <c r="M5278" t="s">
        <v>12396</v>
      </c>
      <c r="O5278">
        <v>0</v>
      </c>
      <c r="Q5278" s="2"/>
      <c r="R5278" t="s">
        <v>12397</v>
      </c>
      <c r="S5278">
        <v>0</v>
      </c>
      <c r="T5278" t="s">
        <v>213</v>
      </c>
      <c r="U5278" t="s">
        <v>10347</v>
      </c>
      <c r="V5278" t="s">
        <v>12398</v>
      </c>
      <c r="W5278" t="s">
        <v>214</v>
      </c>
      <c r="X5278">
        <v>0</v>
      </c>
    </row>
    <row r="5279" spans="1:24" x14ac:dyDescent="0.25">
      <c r="A5279">
        <v>6780</v>
      </c>
      <c r="B5279" t="s">
        <v>12399</v>
      </c>
      <c r="C5279" t="s">
        <v>12400</v>
      </c>
      <c r="D5279" t="s">
        <v>389</v>
      </c>
      <c r="G5279" s="2">
        <v>43531</v>
      </c>
      <c r="H5279" s="2">
        <v>44774</v>
      </c>
      <c r="J5279" t="s">
        <v>10343</v>
      </c>
      <c r="K5279" t="s">
        <v>10344</v>
      </c>
      <c r="L5279" t="s">
        <v>213</v>
      </c>
      <c r="M5279" t="s">
        <v>12401</v>
      </c>
      <c r="O5279">
        <v>0</v>
      </c>
      <c r="Q5279" s="2"/>
      <c r="R5279" t="s">
        <v>12402</v>
      </c>
      <c r="S5279">
        <v>0</v>
      </c>
      <c r="T5279" t="s">
        <v>213</v>
      </c>
      <c r="U5279" t="s">
        <v>10347</v>
      </c>
      <c r="V5279" t="s">
        <v>12197</v>
      </c>
      <c r="W5279" t="s">
        <v>214</v>
      </c>
      <c r="X5279">
        <v>0</v>
      </c>
    </row>
    <row r="5280" spans="1:24" x14ac:dyDescent="0.25">
      <c r="A5280">
        <v>6782</v>
      </c>
      <c r="B5280" t="s">
        <v>12403</v>
      </c>
      <c r="C5280" t="s">
        <v>12404</v>
      </c>
      <c r="D5280" t="s">
        <v>241</v>
      </c>
      <c r="G5280" s="2">
        <v>43525</v>
      </c>
      <c r="H5280" s="2"/>
      <c r="I5280" t="s">
        <v>226</v>
      </c>
      <c r="J5280" t="s">
        <v>211</v>
      </c>
      <c r="K5280" t="s">
        <v>12405</v>
      </c>
      <c r="L5280" t="s">
        <v>213</v>
      </c>
      <c r="O5280">
        <v>0</v>
      </c>
      <c r="Q5280" s="2"/>
      <c r="S5280">
        <v>0</v>
      </c>
      <c r="T5280" t="s">
        <v>900</v>
      </c>
      <c r="W5280" t="s">
        <v>214</v>
      </c>
      <c r="X5280">
        <v>0</v>
      </c>
    </row>
    <row r="5281" spans="1:24" x14ac:dyDescent="0.25">
      <c r="A5281">
        <v>6783</v>
      </c>
      <c r="B5281" t="s">
        <v>12406</v>
      </c>
      <c r="C5281" t="s">
        <v>12407</v>
      </c>
      <c r="D5281" t="s">
        <v>245</v>
      </c>
      <c r="G5281" s="2">
        <v>43525</v>
      </c>
      <c r="H5281" s="2"/>
      <c r="I5281" t="s">
        <v>226</v>
      </c>
      <c r="J5281" t="s">
        <v>211</v>
      </c>
      <c r="K5281" t="s">
        <v>12405</v>
      </c>
      <c r="L5281" t="s">
        <v>213</v>
      </c>
      <c r="O5281">
        <v>1868</v>
      </c>
      <c r="Q5281" s="2"/>
      <c r="S5281">
        <v>0</v>
      </c>
      <c r="T5281" t="s">
        <v>213</v>
      </c>
      <c r="W5281" t="s">
        <v>214</v>
      </c>
      <c r="X5281">
        <v>0</v>
      </c>
    </row>
    <row r="5282" spans="1:24" x14ac:dyDescent="0.25">
      <c r="A5282">
        <v>6785</v>
      </c>
      <c r="B5282" t="s">
        <v>12408</v>
      </c>
      <c r="C5282" t="s">
        <v>12409</v>
      </c>
      <c r="D5282" t="s">
        <v>7118</v>
      </c>
      <c r="G5282" s="2">
        <v>43101</v>
      </c>
      <c r="H5282" s="2">
        <v>43861</v>
      </c>
      <c r="I5282" t="s">
        <v>226</v>
      </c>
      <c r="J5282" t="s">
        <v>211</v>
      </c>
      <c r="K5282" t="s">
        <v>11235</v>
      </c>
      <c r="L5282" t="s">
        <v>213</v>
      </c>
      <c r="O5282">
        <v>6784</v>
      </c>
      <c r="Q5282" s="2"/>
      <c r="S5282">
        <v>0</v>
      </c>
      <c r="T5282" t="s">
        <v>213</v>
      </c>
      <c r="W5282" t="s">
        <v>455</v>
      </c>
      <c r="X5282">
        <v>0</v>
      </c>
    </row>
    <row r="5283" spans="1:24" x14ac:dyDescent="0.25">
      <c r="A5283">
        <v>6862</v>
      </c>
      <c r="B5283" t="s">
        <v>12410</v>
      </c>
      <c r="C5283" t="s">
        <v>12411</v>
      </c>
      <c r="D5283" t="s">
        <v>210</v>
      </c>
      <c r="G5283" s="2">
        <v>38169</v>
      </c>
      <c r="H5283" s="2"/>
      <c r="J5283" t="s">
        <v>211</v>
      </c>
      <c r="K5283" t="s">
        <v>5584</v>
      </c>
      <c r="L5283" t="s">
        <v>213</v>
      </c>
      <c r="O5283">
        <v>0</v>
      </c>
      <c r="Q5283" s="2"/>
      <c r="S5283">
        <v>0</v>
      </c>
      <c r="T5283" t="s">
        <v>213</v>
      </c>
      <c r="W5283" t="s">
        <v>214</v>
      </c>
      <c r="X5283">
        <v>0</v>
      </c>
    </row>
    <row r="5284" spans="1:24" x14ac:dyDescent="0.25">
      <c r="A5284">
        <v>6863</v>
      </c>
      <c r="B5284" t="s">
        <v>12412</v>
      </c>
      <c r="C5284" t="s">
        <v>12413</v>
      </c>
      <c r="D5284" t="s">
        <v>210</v>
      </c>
      <c r="G5284" s="2">
        <v>38169</v>
      </c>
      <c r="H5284" s="2"/>
      <c r="J5284" t="s">
        <v>211</v>
      </c>
      <c r="K5284" t="s">
        <v>3769</v>
      </c>
      <c r="L5284" t="s">
        <v>213</v>
      </c>
      <c r="O5284">
        <v>0</v>
      </c>
      <c r="Q5284" s="2"/>
      <c r="S5284">
        <v>0</v>
      </c>
      <c r="T5284" t="s">
        <v>213</v>
      </c>
      <c r="W5284" t="s">
        <v>214</v>
      </c>
      <c r="X5284">
        <v>0</v>
      </c>
    </row>
    <row r="5285" spans="1:24" x14ac:dyDescent="0.25">
      <c r="A5285">
        <v>6864</v>
      </c>
      <c r="B5285" t="s">
        <v>12414</v>
      </c>
      <c r="C5285" t="s">
        <v>12415</v>
      </c>
      <c r="D5285" t="s">
        <v>256</v>
      </c>
      <c r="G5285" s="2">
        <v>38322</v>
      </c>
      <c r="H5285" s="2"/>
      <c r="I5285" t="s">
        <v>226</v>
      </c>
      <c r="J5285" t="s">
        <v>211</v>
      </c>
      <c r="K5285" t="s">
        <v>3769</v>
      </c>
      <c r="L5285" t="s">
        <v>213</v>
      </c>
      <c r="O5285">
        <v>0</v>
      </c>
      <c r="Q5285" s="2"/>
      <c r="S5285">
        <v>0</v>
      </c>
      <c r="T5285" t="s">
        <v>213</v>
      </c>
      <c r="W5285" t="s">
        <v>214</v>
      </c>
      <c r="X5285">
        <v>0</v>
      </c>
    </row>
    <row r="5286" spans="1:24" x14ac:dyDescent="0.25">
      <c r="A5286">
        <v>6865</v>
      </c>
      <c r="B5286" t="s">
        <v>12416</v>
      </c>
      <c r="C5286" t="s">
        <v>12417</v>
      </c>
      <c r="D5286" t="s">
        <v>256</v>
      </c>
      <c r="G5286" s="2">
        <v>38169</v>
      </c>
      <c r="H5286" s="2"/>
      <c r="I5286" t="s">
        <v>226</v>
      </c>
      <c r="J5286" t="s">
        <v>211</v>
      </c>
      <c r="K5286" t="s">
        <v>3808</v>
      </c>
      <c r="L5286" t="s">
        <v>213</v>
      </c>
      <c r="O5286">
        <v>0</v>
      </c>
      <c r="Q5286" s="2"/>
      <c r="S5286">
        <v>0</v>
      </c>
      <c r="T5286" t="s">
        <v>213</v>
      </c>
      <c r="W5286" t="s">
        <v>214</v>
      </c>
      <c r="X5286">
        <v>0</v>
      </c>
    </row>
    <row r="5287" spans="1:24" x14ac:dyDescent="0.25">
      <c r="A5287">
        <v>6866</v>
      </c>
      <c r="B5287" t="s">
        <v>12418</v>
      </c>
      <c r="C5287" t="s">
        <v>12419</v>
      </c>
      <c r="D5287" t="s">
        <v>210</v>
      </c>
      <c r="G5287" s="2">
        <v>38169</v>
      </c>
      <c r="H5287" s="2"/>
      <c r="J5287" t="s">
        <v>211</v>
      </c>
      <c r="K5287" t="s">
        <v>3808</v>
      </c>
      <c r="L5287" t="s">
        <v>213</v>
      </c>
      <c r="O5287">
        <v>0</v>
      </c>
      <c r="Q5287" s="2"/>
      <c r="S5287">
        <v>0</v>
      </c>
      <c r="T5287" t="s">
        <v>213</v>
      </c>
      <c r="W5287" t="s">
        <v>214</v>
      </c>
      <c r="X5287">
        <v>0</v>
      </c>
    </row>
    <row r="5288" spans="1:24" x14ac:dyDescent="0.25">
      <c r="A5288">
        <v>6867</v>
      </c>
      <c r="B5288" t="s">
        <v>12420</v>
      </c>
      <c r="C5288" t="s">
        <v>12421</v>
      </c>
      <c r="D5288" t="s">
        <v>210</v>
      </c>
      <c r="G5288" s="2">
        <v>39904</v>
      </c>
      <c r="H5288" s="2"/>
      <c r="J5288" t="s">
        <v>211</v>
      </c>
      <c r="K5288" t="s">
        <v>5619</v>
      </c>
      <c r="L5288" t="s">
        <v>213</v>
      </c>
      <c r="O5288">
        <v>0</v>
      </c>
      <c r="Q5288" s="2"/>
      <c r="S5288">
        <v>0</v>
      </c>
      <c r="T5288" t="s">
        <v>213</v>
      </c>
      <c r="W5288" t="s">
        <v>214</v>
      </c>
      <c r="X5288">
        <v>0</v>
      </c>
    </row>
    <row r="5289" spans="1:24" x14ac:dyDescent="0.25">
      <c r="A5289">
        <v>6868</v>
      </c>
      <c r="B5289" t="s">
        <v>12422</v>
      </c>
      <c r="C5289" t="s">
        <v>12423</v>
      </c>
      <c r="D5289" t="s">
        <v>256</v>
      </c>
      <c r="G5289" s="2">
        <v>39897</v>
      </c>
      <c r="H5289" s="2"/>
      <c r="I5289" t="s">
        <v>226</v>
      </c>
      <c r="J5289" t="s">
        <v>211</v>
      </c>
      <c r="K5289" t="s">
        <v>5619</v>
      </c>
      <c r="L5289" t="s">
        <v>213</v>
      </c>
      <c r="O5289">
        <v>0</v>
      </c>
      <c r="Q5289" s="2"/>
      <c r="S5289">
        <v>0</v>
      </c>
      <c r="T5289" t="s">
        <v>213</v>
      </c>
      <c r="W5289" t="s">
        <v>214</v>
      </c>
      <c r="X5289">
        <v>0</v>
      </c>
    </row>
    <row r="5290" spans="1:24" x14ac:dyDescent="0.25">
      <c r="A5290">
        <v>6869</v>
      </c>
      <c r="B5290" t="s">
        <v>12424</v>
      </c>
      <c r="C5290" t="s">
        <v>12425</v>
      </c>
      <c r="D5290" t="s">
        <v>256</v>
      </c>
      <c r="G5290" s="2">
        <v>40276</v>
      </c>
      <c r="H5290" s="2"/>
      <c r="I5290" t="s">
        <v>226</v>
      </c>
      <c r="J5290" t="s">
        <v>211</v>
      </c>
      <c r="K5290" t="s">
        <v>5629</v>
      </c>
      <c r="L5290" t="s">
        <v>213</v>
      </c>
      <c r="O5290">
        <v>0</v>
      </c>
      <c r="Q5290" s="2"/>
      <c r="S5290">
        <v>0</v>
      </c>
      <c r="T5290" t="s">
        <v>213</v>
      </c>
      <c r="W5290" t="s">
        <v>214</v>
      </c>
      <c r="X5290">
        <v>0</v>
      </c>
    </row>
    <row r="5291" spans="1:24" x14ac:dyDescent="0.25">
      <c r="A5291">
        <v>6870</v>
      </c>
      <c r="B5291" t="s">
        <v>12426</v>
      </c>
      <c r="C5291" t="s">
        <v>12427</v>
      </c>
      <c r="D5291" t="s">
        <v>210</v>
      </c>
      <c r="G5291" s="2">
        <v>40299</v>
      </c>
      <c r="H5291" s="2"/>
      <c r="J5291" t="s">
        <v>211</v>
      </c>
      <c r="K5291" t="s">
        <v>5629</v>
      </c>
      <c r="L5291" t="s">
        <v>213</v>
      </c>
      <c r="O5291">
        <v>0</v>
      </c>
      <c r="Q5291" s="2"/>
      <c r="S5291">
        <v>0</v>
      </c>
      <c r="T5291" t="s">
        <v>213</v>
      </c>
      <c r="W5291" t="s">
        <v>214</v>
      </c>
      <c r="X5291">
        <v>0</v>
      </c>
    </row>
    <row r="5292" spans="1:24" x14ac:dyDescent="0.25">
      <c r="A5292">
        <v>6871</v>
      </c>
      <c r="B5292" t="s">
        <v>12428</v>
      </c>
      <c r="C5292" t="s">
        <v>12429</v>
      </c>
      <c r="D5292" t="s">
        <v>256</v>
      </c>
      <c r="G5292" s="2">
        <v>40276</v>
      </c>
      <c r="H5292" s="2">
        <v>46053</v>
      </c>
      <c r="I5292" t="s">
        <v>226</v>
      </c>
      <c r="J5292" t="s">
        <v>211</v>
      </c>
      <c r="K5292" t="s">
        <v>5634</v>
      </c>
      <c r="L5292" t="s">
        <v>213</v>
      </c>
      <c r="O5292">
        <v>0</v>
      </c>
      <c r="Q5292" s="2"/>
      <c r="S5292">
        <v>0</v>
      </c>
      <c r="T5292" t="s">
        <v>213</v>
      </c>
      <c r="W5292" t="s">
        <v>214</v>
      </c>
      <c r="X5292">
        <v>0</v>
      </c>
    </row>
    <row r="5293" spans="1:24" x14ac:dyDescent="0.25">
      <c r="A5293">
        <v>6872</v>
      </c>
      <c r="B5293" t="s">
        <v>12430</v>
      </c>
      <c r="C5293" t="s">
        <v>12431</v>
      </c>
      <c r="D5293" t="s">
        <v>210</v>
      </c>
      <c r="G5293" s="2">
        <v>40299</v>
      </c>
      <c r="H5293" s="2">
        <v>46053</v>
      </c>
      <c r="J5293" t="s">
        <v>211</v>
      </c>
      <c r="K5293" t="s">
        <v>5634</v>
      </c>
      <c r="L5293" t="s">
        <v>213</v>
      </c>
      <c r="O5293">
        <v>0</v>
      </c>
      <c r="Q5293" s="2"/>
      <c r="S5293">
        <v>0</v>
      </c>
      <c r="T5293" t="s">
        <v>213</v>
      </c>
      <c r="W5293" t="s">
        <v>214</v>
      </c>
      <c r="X5293">
        <v>0</v>
      </c>
    </row>
    <row r="5294" spans="1:24" x14ac:dyDescent="0.25">
      <c r="A5294">
        <v>6873</v>
      </c>
      <c r="B5294" t="s">
        <v>12432</v>
      </c>
      <c r="C5294" t="s">
        <v>12433</v>
      </c>
      <c r="D5294" t="s">
        <v>210</v>
      </c>
      <c r="G5294" s="2">
        <v>40422</v>
      </c>
      <c r="H5294" s="2">
        <v>45600</v>
      </c>
      <c r="J5294" t="s">
        <v>211</v>
      </c>
      <c r="K5294" t="s">
        <v>5639</v>
      </c>
      <c r="L5294" t="s">
        <v>213</v>
      </c>
      <c r="O5294">
        <v>0</v>
      </c>
      <c r="Q5294" s="2"/>
      <c r="S5294">
        <v>0</v>
      </c>
      <c r="T5294" t="s">
        <v>213</v>
      </c>
      <c r="W5294" t="s">
        <v>214</v>
      </c>
      <c r="X5294">
        <v>0</v>
      </c>
    </row>
    <row r="5295" spans="1:24" x14ac:dyDescent="0.25">
      <c r="A5295">
        <v>6874</v>
      </c>
      <c r="B5295" t="s">
        <v>12434</v>
      </c>
      <c r="C5295" t="s">
        <v>12435</v>
      </c>
      <c r="D5295" t="s">
        <v>256</v>
      </c>
      <c r="G5295" s="2">
        <v>40409</v>
      </c>
      <c r="H5295" s="2">
        <v>45600</v>
      </c>
      <c r="I5295" t="s">
        <v>226</v>
      </c>
      <c r="J5295" t="s">
        <v>211</v>
      </c>
      <c r="K5295" t="s">
        <v>5639</v>
      </c>
      <c r="L5295" t="s">
        <v>213</v>
      </c>
      <c r="O5295">
        <v>0</v>
      </c>
      <c r="Q5295" s="2"/>
      <c r="S5295">
        <v>0</v>
      </c>
      <c r="T5295" t="s">
        <v>213</v>
      </c>
      <c r="W5295" t="s">
        <v>214</v>
      </c>
      <c r="X5295">
        <v>0</v>
      </c>
    </row>
    <row r="5296" spans="1:24" x14ac:dyDescent="0.25">
      <c r="A5296">
        <v>6875</v>
      </c>
      <c r="B5296" t="s">
        <v>12436</v>
      </c>
      <c r="C5296" t="s">
        <v>12437</v>
      </c>
      <c r="D5296" t="s">
        <v>256</v>
      </c>
      <c r="G5296" s="2">
        <v>42461</v>
      </c>
      <c r="H5296" s="2">
        <v>44540</v>
      </c>
      <c r="I5296" t="s">
        <v>226</v>
      </c>
      <c r="J5296" t="s">
        <v>211</v>
      </c>
      <c r="K5296" t="s">
        <v>10677</v>
      </c>
      <c r="L5296" t="s">
        <v>213</v>
      </c>
      <c r="O5296">
        <v>0</v>
      </c>
      <c r="Q5296" s="2"/>
      <c r="S5296">
        <v>0</v>
      </c>
      <c r="T5296" t="s">
        <v>213</v>
      </c>
      <c r="W5296" t="s">
        <v>214</v>
      </c>
      <c r="X5296">
        <v>0</v>
      </c>
    </row>
    <row r="5297" spans="1:24" x14ac:dyDescent="0.25">
      <c r="A5297">
        <v>6876</v>
      </c>
      <c r="B5297" t="s">
        <v>12438</v>
      </c>
      <c r="C5297" t="s">
        <v>12439</v>
      </c>
      <c r="D5297" t="s">
        <v>210</v>
      </c>
      <c r="G5297" s="2">
        <v>42461</v>
      </c>
      <c r="H5297" s="2">
        <v>44540</v>
      </c>
      <c r="J5297" t="s">
        <v>211</v>
      </c>
      <c r="K5297" t="s">
        <v>10677</v>
      </c>
      <c r="L5297" t="s">
        <v>213</v>
      </c>
      <c r="O5297">
        <v>0</v>
      </c>
      <c r="Q5297" s="2"/>
      <c r="S5297">
        <v>0</v>
      </c>
      <c r="T5297" t="s">
        <v>213</v>
      </c>
      <c r="W5297" t="s">
        <v>214</v>
      </c>
      <c r="X5297">
        <v>0</v>
      </c>
    </row>
    <row r="5298" spans="1:24" x14ac:dyDescent="0.25">
      <c r="A5298">
        <v>6877</v>
      </c>
      <c r="B5298" t="s">
        <v>12440</v>
      </c>
      <c r="C5298" t="s">
        <v>12441</v>
      </c>
      <c r="D5298" t="s">
        <v>256</v>
      </c>
      <c r="G5298" s="2">
        <v>42461</v>
      </c>
      <c r="H5298" s="2">
        <v>45138</v>
      </c>
      <c r="I5298" t="s">
        <v>226</v>
      </c>
      <c r="J5298" t="s">
        <v>211</v>
      </c>
      <c r="K5298" t="s">
        <v>10207</v>
      </c>
      <c r="L5298" t="s">
        <v>213</v>
      </c>
      <c r="O5298">
        <v>0</v>
      </c>
      <c r="Q5298" s="2"/>
      <c r="S5298">
        <v>0</v>
      </c>
      <c r="T5298" t="s">
        <v>213</v>
      </c>
      <c r="W5298" t="s">
        <v>214</v>
      </c>
      <c r="X5298">
        <v>0</v>
      </c>
    </row>
    <row r="5299" spans="1:24" x14ac:dyDescent="0.25">
      <c r="A5299">
        <v>6878</v>
      </c>
      <c r="B5299" t="s">
        <v>12442</v>
      </c>
      <c r="C5299" t="s">
        <v>12443</v>
      </c>
      <c r="D5299" t="s">
        <v>210</v>
      </c>
      <c r="G5299" s="2">
        <v>42461</v>
      </c>
      <c r="H5299" s="2">
        <v>45138</v>
      </c>
      <c r="J5299" t="s">
        <v>211</v>
      </c>
      <c r="K5299" t="s">
        <v>10207</v>
      </c>
      <c r="L5299" t="s">
        <v>213</v>
      </c>
      <c r="O5299">
        <v>0</v>
      </c>
      <c r="Q5299" s="2"/>
      <c r="S5299">
        <v>0</v>
      </c>
      <c r="T5299" t="s">
        <v>213</v>
      </c>
      <c r="W5299" t="s">
        <v>214</v>
      </c>
      <c r="X5299">
        <v>0</v>
      </c>
    </row>
    <row r="5300" spans="1:24" x14ac:dyDescent="0.25">
      <c r="A5300">
        <v>6879</v>
      </c>
      <c r="B5300" t="s">
        <v>12444</v>
      </c>
      <c r="C5300" t="s">
        <v>12445</v>
      </c>
      <c r="D5300" t="s">
        <v>256</v>
      </c>
      <c r="G5300" s="2">
        <v>42461</v>
      </c>
      <c r="H5300" s="2">
        <v>44500</v>
      </c>
      <c r="I5300" t="s">
        <v>226</v>
      </c>
      <c r="J5300" t="s">
        <v>211</v>
      </c>
      <c r="K5300" t="s">
        <v>10790</v>
      </c>
      <c r="L5300" t="s">
        <v>213</v>
      </c>
      <c r="O5300">
        <v>0</v>
      </c>
      <c r="Q5300" s="2"/>
      <c r="S5300">
        <v>0</v>
      </c>
      <c r="T5300" t="s">
        <v>213</v>
      </c>
      <c r="W5300" t="s">
        <v>214</v>
      </c>
      <c r="X5300">
        <v>0</v>
      </c>
    </row>
    <row r="5301" spans="1:24" x14ac:dyDescent="0.25">
      <c r="A5301">
        <v>6880</v>
      </c>
      <c r="B5301" t="s">
        <v>12446</v>
      </c>
      <c r="C5301" t="s">
        <v>12447</v>
      </c>
      <c r="D5301" t="s">
        <v>210</v>
      </c>
      <c r="G5301" s="2">
        <v>42461</v>
      </c>
      <c r="H5301" s="2">
        <v>44500</v>
      </c>
      <c r="J5301" t="s">
        <v>211</v>
      </c>
      <c r="K5301" t="s">
        <v>10790</v>
      </c>
      <c r="L5301" t="s">
        <v>213</v>
      </c>
      <c r="O5301">
        <v>0</v>
      </c>
      <c r="Q5301" s="2"/>
      <c r="S5301">
        <v>0</v>
      </c>
      <c r="T5301" t="s">
        <v>213</v>
      </c>
      <c r="W5301" t="s">
        <v>214</v>
      </c>
      <c r="X5301">
        <v>0</v>
      </c>
    </row>
    <row r="5302" spans="1:24" x14ac:dyDescent="0.25">
      <c r="A5302">
        <v>6881</v>
      </c>
      <c r="B5302" t="s">
        <v>12448</v>
      </c>
      <c r="C5302" t="s">
        <v>12449</v>
      </c>
      <c r="D5302" t="s">
        <v>256</v>
      </c>
      <c r="G5302" s="2">
        <v>42461</v>
      </c>
      <c r="H5302" s="2"/>
      <c r="I5302" t="s">
        <v>226</v>
      </c>
      <c r="J5302" t="s">
        <v>211</v>
      </c>
      <c r="K5302" t="s">
        <v>10228</v>
      </c>
      <c r="L5302" t="s">
        <v>213</v>
      </c>
      <c r="O5302">
        <v>0</v>
      </c>
      <c r="Q5302" s="2"/>
      <c r="S5302">
        <v>0</v>
      </c>
      <c r="T5302" t="s">
        <v>213</v>
      </c>
      <c r="W5302" t="s">
        <v>214</v>
      </c>
      <c r="X5302">
        <v>0</v>
      </c>
    </row>
    <row r="5303" spans="1:24" x14ac:dyDescent="0.25">
      <c r="A5303">
        <v>6882</v>
      </c>
      <c r="B5303" t="s">
        <v>12450</v>
      </c>
      <c r="C5303" t="s">
        <v>12451</v>
      </c>
      <c r="D5303" t="s">
        <v>210</v>
      </c>
      <c r="G5303" s="2">
        <v>42461</v>
      </c>
      <c r="H5303" s="2"/>
      <c r="J5303" t="s">
        <v>211</v>
      </c>
      <c r="K5303" t="s">
        <v>10228</v>
      </c>
      <c r="L5303" t="s">
        <v>213</v>
      </c>
      <c r="O5303">
        <v>0</v>
      </c>
      <c r="Q5303" s="2"/>
      <c r="S5303">
        <v>0</v>
      </c>
      <c r="T5303" t="s">
        <v>213</v>
      </c>
      <c r="W5303" t="s">
        <v>214</v>
      </c>
      <c r="X5303">
        <v>0</v>
      </c>
    </row>
    <row r="5304" spans="1:24" x14ac:dyDescent="0.25">
      <c r="A5304">
        <v>6883</v>
      </c>
      <c r="B5304" t="s">
        <v>12452</v>
      </c>
      <c r="C5304" t="s">
        <v>12453</v>
      </c>
      <c r="D5304" t="s">
        <v>256</v>
      </c>
      <c r="G5304" s="2">
        <v>42461</v>
      </c>
      <c r="H5304" s="2">
        <v>45602</v>
      </c>
      <c r="I5304" t="s">
        <v>226</v>
      </c>
      <c r="J5304" t="s">
        <v>211</v>
      </c>
      <c r="K5304" t="s">
        <v>10569</v>
      </c>
      <c r="L5304" t="s">
        <v>213</v>
      </c>
      <c r="O5304">
        <v>0</v>
      </c>
      <c r="Q5304" s="2"/>
      <c r="S5304">
        <v>0</v>
      </c>
      <c r="T5304" t="s">
        <v>213</v>
      </c>
      <c r="W5304" t="s">
        <v>214</v>
      </c>
      <c r="X5304">
        <v>0</v>
      </c>
    </row>
    <row r="5305" spans="1:24" x14ac:dyDescent="0.25">
      <c r="A5305">
        <v>6884</v>
      </c>
      <c r="B5305" t="s">
        <v>12454</v>
      </c>
      <c r="C5305" t="s">
        <v>12455</v>
      </c>
      <c r="D5305" t="s">
        <v>210</v>
      </c>
      <c r="G5305" s="2">
        <v>42461</v>
      </c>
      <c r="H5305" s="2">
        <v>45602</v>
      </c>
      <c r="J5305" t="s">
        <v>211</v>
      </c>
      <c r="K5305" t="s">
        <v>10569</v>
      </c>
      <c r="L5305" t="s">
        <v>213</v>
      </c>
      <c r="O5305">
        <v>0</v>
      </c>
      <c r="Q5305" s="2"/>
      <c r="S5305">
        <v>0</v>
      </c>
      <c r="T5305" t="s">
        <v>213</v>
      </c>
      <c r="W5305" t="s">
        <v>214</v>
      </c>
      <c r="X5305">
        <v>0</v>
      </c>
    </row>
    <row r="5306" spans="1:24" x14ac:dyDescent="0.25">
      <c r="A5306">
        <v>6885</v>
      </c>
      <c r="B5306" t="s">
        <v>12456</v>
      </c>
      <c r="C5306" t="s">
        <v>12457</v>
      </c>
      <c r="D5306" t="s">
        <v>210</v>
      </c>
      <c r="G5306" s="2">
        <v>42461</v>
      </c>
      <c r="H5306" s="2">
        <v>44286</v>
      </c>
      <c r="J5306" t="s">
        <v>211</v>
      </c>
      <c r="K5306" t="s">
        <v>10924</v>
      </c>
      <c r="L5306" t="s">
        <v>213</v>
      </c>
      <c r="O5306">
        <v>0</v>
      </c>
      <c r="Q5306" s="2"/>
      <c r="S5306">
        <v>0</v>
      </c>
      <c r="T5306" t="s">
        <v>213</v>
      </c>
      <c r="W5306" t="s">
        <v>214</v>
      </c>
      <c r="X5306">
        <v>0</v>
      </c>
    </row>
    <row r="5307" spans="1:24" x14ac:dyDescent="0.25">
      <c r="A5307">
        <v>6886</v>
      </c>
      <c r="B5307" t="s">
        <v>12458</v>
      </c>
      <c r="C5307" t="s">
        <v>12459</v>
      </c>
      <c r="D5307" t="s">
        <v>256</v>
      </c>
      <c r="G5307" s="2">
        <v>42461</v>
      </c>
      <c r="H5307" s="2">
        <v>44286</v>
      </c>
      <c r="I5307" t="s">
        <v>226</v>
      </c>
      <c r="J5307" t="s">
        <v>211</v>
      </c>
      <c r="K5307" t="s">
        <v>10924</v>
      </c>
      <c r="L5307" t="s">
        <v>213</v>
      </c>
      <c r="O5307">
        <v>0</v>
      </c>
      <c r="Q5307" s="2"/>
      <c r="S5307">
        <v>0</v>
      </c>
      <c r="T5307" t="s">
        <v>213</v>
      </c>
      <c r="W5307" t="s">
        <v>214</v>
      </c>
      <c r="X5307">
        <v>0</v>
      </c>
    </row>
    <row r="5308" spans="1:24" x14ac:dyDescent="0.25">
      <c r="A5308">
        <v>6617</v>
      </c>
      <c r="B5308" t="s">
        <v>12460</v>
      </c>
      <c r="C5308" t="s">
        <v>12461</v>
      </c>
      <c r="D5308" t="s">
        <v>241</v>
      </c>
      <c r="G5308" s="2">
        <v>43290</v>
      </c>
      <c r="H5308" s="2">
        <v>43312</v>
      </c>
      <c r="I5308" t="s">
        <v>226</v>
      </c>
      <c r="J5308" t="s">
        <v>211</v>
      </c>
      <c r="K5308" t="s">
        <v>12462</v>
      </c>
      <c r="L5308" t="s">
        <v>213</v>
      </c>
      <c r="O5308">
        <v>0</v>
      </c>
      <c r="Q5308" s="2"/>
      <c r="S5308">
        <v>0</v>
      </c>
      <c r="T5308" t="s">
        <v>213</v>
      </c>
      <c r="W5308" t="s">
        <v>214</v>
      </c>
      <c r="X5308">
        <v>0</v>
      </c>
    </row>
    <row r="5309" spans="1:24" x14ac:dyDescent="0.25">
      <c r="A5309">
        <v>6618</v>
      </c>
      <c r="B5309" t="s">
        <v>12463</v>
      </c>
      <c r="C5309" t="s">
        <v>12464</v>
      </c>
      <c r="D5309" t="s">
        <v>245</v>
      </c>
      <c r="G5309" s="2">
        <v>43290</v>
      </c>
      <c r="H5309" s="2">
        <v>43312</v>
      </c>
      <c r="I5309" t="s">
        <v>226</v>
      </c>
      <c r="J5309" t="s">
        <v>211</v>
      </c>
      <c r="K5309" t="s">
        <v>12462</v>
      </c>
      <c r="L5309" t="s">
        <v>213</v>
      </c>
      <c r="O5309">
        <v>1868</v>
      </c>
      <c r="Q5309" s="2"/>
      <c r="S5309">
        <v>0</v>
      </c>
      <c r="T5309" t="s">
        <v>213</v>
      </c>
      <c r="W5309" t="s">
        <v>214</v>
      </c>
      <c r="X5309">
        <v>0</v>
      </c>
    </row>
    <row r="5310" spans="1:24" x14ac:dyDescent="0.25">
      <c r="A5310">
        <v>6640</v>
      </c>
      <c r="B5310" t="s">
        <v>12465</v>
      </c>
      <c r="C5310" t="s">
        <v>12466</v>
      </c>
      <c r="D5310" t="s">
        <v>6129</v>
      </c>
      <c r="F5310" t="s">
        <v>11569</v>
      </c>
      <c r="G5310" s="2">
        <v>41061</v>
      </c>
      <c r="H5310" s="2">
        <v>46173</v>
      </c>
      <c r="I5310" t="s">
        <v>226</v>
      </c>
      <c r="J5310" t="s">
        <v>211</v>
      </c>
      <c r="K5310" t="s">
        <v>3974</v>
      </c>
      <c r="L5310" t="s">
        <v>213</v>
      </c>
      <c r="O5310">
        <v>4551</v>
      </c>
      <c r="Q5310" s="2"/>
      <c r="S5310">
        <v>0</v>
      </c>
      <c r="T5310" t="s">
        <v>213</v>
      </c>
      <c r="W5310" t="s">
        <v>455</v>
      </c>
      <c r="X5310">
        <v>0</v>
      </c>
    </row>
    <row r="5311" spans="1:24" x14ac:dyDescent="0.25">
      <c r="A5311">
        <v>6641</v>
      </c>
      <c r="B5311" t="s">
        <v>12467</v>
      </c>
      <c r="C5311" t="s">
        <v>12468</v>
      </c>
      <c r="D5311" t="s">
        <v>7112</v>
      </c>
      <c r="F5311" t="s">
        <v>11572</v>
      </c>
      <c r="G5311" s="2">
        <v>41366</v>
      </c>
      <c r="H5311" s="2"/>
      <c r="I5311" t="s">
        <v>226</v>
      </c>
      <c r="J5311" t="s">
        <v>211</v>
      </c>
      <c r="K5311" t="s">
        <v>7102</v>
      </c>
      <c r="L5311" t="s">
        <v>213</v>
      </c>
      <c r="O5311">
        <v>4551</v>
      </c>
      <c r="Q5311" s="2"/>
      <c r="S5311">
        <v>0</v>
      </c>
      <c r="T5311" t="s">
        <v>213</v>
      </c>
      <c r="W5311" t="s">
        <v>455</v>
      </c>
      <c r="X5311">
        <v>0</v>
      </c>
    </row>
    <row r="5312" spans="1:24" x14ac:dyDescent="0.25">
      <c r="A5312">
        <v>6663</v>
      </c>
      <c r="B5312" t="s">
        <v>12469</v>
      </c>
      <c r="C5312" t="s">
        <v>12470</v>
      </c>
      <c r="D5312" t="s">
        <v>389</v>
      </c>
      <c r="G5312" s="2">
        <v>42614</v>
      </c>
      <c r="H5312" s="2">
        <v>43598</v>
      </c>
      <c r="J5312" t="s">
        <v>10343</v>
      </c>
      <c r="K5312" t="s">
        <v>10344</v>
      </c>
      <c r="L5312" t="s">
        <v>213</v>
      </c>
      <c r="M5312" t="s">
        <v>12471</v>
      </c>
      <c r="O5312">
        <v>0</v>
      </c>
      <c r="Q5312" s="2"/>
      <c r="R5312" t="s">
        <v>12472</v>
      </c>
      <c r="S5312">
        <v>0</v>
      </c>
      <c r="T5312" t="s">
        <v>213</v>
      </c>
      <c r="U5312" t="s">
        <v>10347</v>
      </c>
      <c r="V5312" t="s">
        <v>12473</v>
      </c>
      <c r="W5312" t="s">
        <v>214</v>
      </c>
      <c r="X5312">
        <v>0</v>
      </c>
    </row>
    <row r="5313" spans="1:24" x14ac:dyDescent="0.25">
      <c r="A5313">
        <v>6665</v>
      </c>
      <c r="B5313" t="s">
        <v>12474</v>
      </c>
      <c r="C5313" t="s">
        <v>12475</v>
      </c>
      <c r="D5313" t="s">
        <v>389</v>
      </c>
      <c r="G5313" s="2">
        <v>43006</v>
      </c>
      <c r="H5313" s="2">
        <v>43465</v>
      </c>
      <c r="J5313" t="s">
        <v>10343</v>
      </c>
      <c r="K5313" t="s">
        <v>10344</v>
      </c>
      <c r="L5313" t="s">
        <v>213</v>
      </c>
      <c r="M5313" t="s">
        <v>12476</v>
      </c>
      <c r="O5313">
        <v>0</v>
      </c>
      <c r="Q5313" s="2"/>
      <c r="R5313" t="s">
        <v>12477</v>
      </c>
      <c r="S5313">
        <v>0</v>
      </c>
      <c r="T5313" t="s">
        <v>213</v>
      </c>
      <c r="U5313" t="s">
        <v>10347</v>
      </c>
      <c r="V5313" t="s">
        <v>11857</v>
      </c>
      <c r="W5313" t="s">
        <v>214</v>
      </c>
      <c r="X5313">
        <v>0</v>
      </c>
    </row>
    <row r="5314" spans="1:24" x14ac:dyDescent="0.25">
      <c r="A5314">
        <v>6667</v>
      </c>
      <c r="B5314" t="s">
        <v>14992</v>
      </c>
      <c r="C5314" t="s">
        <v>12478</v>
      </c>
      <c r="D5314" t="s">
        <v>389</v>
      </c>
      <c r="G5314" s="2">
        <v>42964</v>
      </c>
      <c r="H5314" s="2">
        <v>44216</v>
      </c>
      <c r="J5314" t="s">
        <v>10343</v>
      </c>
      <c r="K5314" t="s">
        <v>10344</v>
      </c>
      <c r="L5314" t="s">
        <v>213</v>
      </c>
      <c r="M5314" t="s">
        <v>12479</v>
      </c>
      <c r="O5314">
        <v>0</v>
      </c>
      <c r="Q5314" s="2"/>
      <c r="R5314" t="s">
        <v>12480</v>
      </c>
      <c r="S5314">
        <v>0</v>
      </c>
      <c r="T5314" t="s">
        <v>213</v>
      </c>
      <c r="U5314" t="s">
        <v>10347</v>
      </c>
      <c r="V5314" t="s">
        <v>11849</v>
      </c>
      <c r="W5314" t="s">
        <v>214</v>
      </c>
      <c r="X5314">
        <v>0</v>
      </c>
    </row>
    <row r="5315" spans="1:24" x14ac:dyDescent="0.25">
      <c r="A5315">
        <v>6668</v>
      </c>
      <c r="B5315" t="s">
        <v>14993</v>
      </c>
      <c r="C5315" t="s">
        <v>12481</v>
      </c>
      <c r="D5315" t="s">
        <v>389</v>
      </c>
      <c r="G5315" s="2">
        <v>43295</v>
      </c>
      <c r="H5315" s="2">
        <v>44216</v>
      </c>
      <c r="J5315" t="s">
        <v>10343</v>
      </c>
      <c r="K5315" t="s">
        <v>10344</v>
      </c>
      <c r="L5315" t="s">
        <v>213</v>
      </c>
      <c r="M5315" t="s">
        <v>12482</v>
      </c>
      <c r="O5315">
        <v>0</v>
      </c>
      <c r="Q5315" s="2"/>
      <c r="R5315" t="s">
        <v>12483</v>
      </c>
      <c r="S5315">
        <v>0</v>
      </c>
      <c r="T5315" t="s">
        <v>213</v>
      </c>
      <c r="U5315" t="s">
        <v>10347</v>
      </c>
      <c r="V5315" t="s">
        <v>11849</v>
      </c>
      <c r="W5315" t="s">
        <v>214</v>
      </c>
      <c r="X5315">
        <v>0</v>
      </c>
    </row>
    <row r="5316" spans="1:24" x14ac:dyDescent="0.25">
      <c r="A5316">
        <v>6676</v>
      </c>
      <c r="B5316" t="s">
        <v>14994</v>
      </c>
      <c r="C5316" t="s">
        <v>12484</v>
      </c>
      <c r="D5316" t="s">
        <v>389</v>
      </c>
      <c r="G5316" s="2">
        <v>42614</v>
      </c>
      <c r="H5316" s="2">
        <v>44216</v>
      </c>
      <c r="J5316" t="s">
        <v>10343</v>
      </c>
      <c r="K5316" t="s">
        <v>10344</v>
      </c>
      <c r="L5316" t="s">
        <v>213</v>
      </c>
      <c r="M5316" t="s">
        <v>12485</v>
      </c>
      <c r="O5316">
        <v>0</v>
      </c>
      <c r="Q5316" s="2"/>
      <c r="R5316" t="s">
        <v>12486</v>
      </c>
      <c r="S5316">
        <v>0</v>
      </c>
      <c r="T5316" t="s">
        <v>213</v>
      </c>
      <c r="U5316" t="s">
        <v>10347</v>
      </c>
      <c r="V5316" t="s">
        <v>11849</v>
      </c>
      <c r="W5316" t="s">
        <v>214</v>
      </c>
      <c r="X5316">
        <v>0</v>
      </c>
    </row>
    <row r="5317" spans="1:24" x14ac:dyDescent="0.25">
      <c r="A5317">
        <v>6678</v>
      </c>
      <c r="B5317" t="s">
        <v>14995</v>
      </c>
      <c r="C5317" t="s">
        <v>12488</v>
      </c>
      <c r="D5317" t="s">
        <v>389</v>
      </c>
      <c r="G5317" s="2">
        <v>43025</v>
      </c>
      <c r="H5317" s="2">
        <v>44216</v>
      </c>
      <c r="J5317" t="s">
        <v>10343</v>
      </c>
      <c r="K5317" t="s">
        <v>10344</v>
      </c>
      <c r="L5317" t="s">
        <v>213</v>
      </c>
      <c r="M5317" t="s">
        <v>12489</v>
      </c>
      <c r="O5317">
        <v>0</v>
      </c>
      <c r="Q5317" s="2"/>
      <c r="R5317" t="s">
        <v>12490</v>
      </c>
      <c r="S5317">
        <v>0</v>
      </c>
      <c r="T5317" t="s">
        <v>213</v>
      </c>
      <c r="U5317" t="s">
        <v>10347</v>
      </c>
      <c r="V5317" t="s">
        <v>11849</v>
      </c>
      <c r="W5317" t="s">
        <v>214</v>
      </c>
      <c r="X5317">
        <v>0</v>
      </c>
    </row>
    <row r="5318" spans="1:24" x14ac:dyDescent="0.25">
      <c r="A5318">
        <v>6682</v>
      </c>
      <c r="B5318" t="s">
        <v>12491</v>
      </c>
      <c r="C5318" t="s">
        <v>12492</v>
      </c>
      <c r="D5318" t="s">
        <v>389</v>
      </c>
      <c r="G5318" s="2">
        <v>43284</v>
      </c>
      <c r="H5318" s="2">
        <v>43465</v>
      </c>
      <c r="J5318" t="s">
        <v>10343</v>
      </c>
      <c r="K5318" t="s">
        <v>10344</v>
      </c>
      <c r="L5318" t="s">
        <v>213</v>
      </c>
      <c r="M5318" t="s">
        <v>12493</v>
      </c>
      <c r="O5318">
        <v>0</v>
      </c>
      <c r="Q5318" s="2"/>
      <c r="R5318" t="s">
        <v>12494</v>
      </c>
      <c r="S5318">
        <v>0</v>
      </c>
      <c r="T5318" t="s">
        <v>213</v>
      </c>
      <c r="U5318" t="s">
        <v>10347</v>
      </c>
      <c r="V5318" t="s">
        <v>11857</v>
      </c>
      <c r="W5318" t="s">
        <v>214</v>
      </c>
      <c r="X5318">
        <v>0</v>
      </c>
    </row>
    <row r="5319" spans="1:24" x14ac:dyDescent="0.25">
      <c r="A5319">
        <v>6690</v>
      </c>
      <c r="B5319" t="s">
        <v>12495</v>
      </c>
      <c r="C5319" t="s">
        <v>12496</v>
      </c>
      <c r="D5319" t="s">
        <v>389</v>
      </c>
      <c r="G5319" s="2">
        <v>42614</v>
      </c>
      <c r="H5319" s="2">
        <v>44439</v>
      </c>
      <c r="J5319" t="s">
        <v>10343</v>
      </c>
      <c r="K5319" t="s">
        <v>10344</v>
      </c>
      <c r="L5319" t="s">
        <v>213</v>
      </c>
      <c r="M5319" t="s">
        <v>12497</v>
      </c>
      <c r="O5319">
        <v>0</v>
      </c>
      <c r="Q5319" s="2"/>
      <c r="R5319" t="s">
        <v>12498</v>
      </c>
      <c r="S5319">
        <v>0</v>
      </c>
      <c r="T5319" t="s">
        <v>213</v>
      </c>
      <c r="U5319" t="s">
        <v>10347</v>
      </c>
      <c r="V5319" t="s">
        <v>11901</v>
      </c>
      <c r="W5319" t="s">
        <v>214</v>
      </c>
      <c r="X5319">
        <v>0</v>
      </c>
    </row>
    <row r="5320" spans="1:24" x14ac:dyDescent="0.25">
      <c r="A5320">
        <v>6691</v>
      </c>
      <c r="B5320" t="s">
        <v>12499</v>
      </c>
      <c r="C5320" t="s">
        <v>12500</v>
      </c>
      <c r="D5320" t="s">
        <v>389</v>
      </c>
      <c r="G5320" s="2">
        <v>42614</v>
      </c>
      <c r="H5320" s="2">
        <v>44439</v>
      </c>
      <c r="J5320" t="s">
        <v>10343</v>
      </c>
      <c r="K5320" t="s">
        <v>10344</v>
      </c>
      <c r="L5320" t="s">
        <v>213</v>
      </c>
      <c r="M5320" t="s">
        <v>12501</v>
      </c>
      <c r="O5320">
        <v>0</v>
      </c>
      <c r="Q5320" s="2"/>
      <c r="R5320" t="s">
        <v>12502</v>
      </c>
      <c r="S5320">
        <v>0</v>
      </c>
      <c r="T5320" t="s">
        <v>213</v>
      </c>
      <c r="U5320" t="s">
        <v>10347</v>
      </c>
      <c r="V5320" t="s">
        <v>11901</v>
      </c>
      <c r="W5320" t="s">
        <v>214</v>
      </c>
      <c r="X5320">
        <v>0</v>
      </c>
    </row>
    <row r="5321" spans="1:24" x14ac:dyDescent="0.25">
      <c r="A5321">
        <v>6696</v>
      </c>
      <c r="B5321" t="s">
        <v>12503</v>
      </c>
      <c r="C5321" t="s">
        <v>12504</v>
      </c>
      <c r="D5321" t="s">
        <v>389</v>
      </c>
      <c r="G5321" s="2">
        <v>42614</v>
      </c>
      <c r="H5321" s="2"/>
      <c r="J5321" t="s">
        <v>10343</v>
      </c>
      <c r="K5321" t="s">
        <v>10344</v>
      </c>
      <c r="L5321" t="s">
        <v>900</v>
      </c>
      <c r="M5321" t="s">
        <v>12505</v>
      </c>
      <c r="O5321">
        <v>0</v>
      </c>
      <c r="Q5321" s="2"/>
      <c r="R5321" t="s">
        <v>12506</v>
      </c>
      <c r="S5321">
        <v>0</v>
      </c>
      <c r="T5321" t="s">
        <v>213</v>
      </c>
      <c r="U5321" t="s">
        <v>10347</v>
      </c>
      <c r="V5321" t="s">
        <v>11901</v>
      </c>
      <c r="W5321" t="s">
        <v>214</v>
      </c>
      <c r="X5321">
        <v>0</v>
      </c>
    </row>
    <row r="5322" spans="1:24" x14ac:dyDescent="0.25">
      <c r="A5322">
        <v>6709</v>
      </c>
      <c r="B5322" t="s">
        <v>12507</v>
      </c>
      <c r="C5322" t="s">
        <v>12508</v>
      </c>
      <c r="D5322" t="s">
        <v>389</v>
      </c>
      <c r="G5322" s="2">
        <v>42614</v>
      </c>
      <c r="H5322" s="2">
        <v>46134</v>
      </c>
      <c r="J5322" t="s">
        <v>10343</v>
      </c>
      <c r="K5322" t="s">
        <v>10344</v>
      </c>
      <c r="L5322" t="s">
        <v>213</v>
      </c>
      <c r="M5322" t="s">
        <v>12509</v>
      </c>
      <c r="O5322">
        <v>0</v>
      </c>
      <c r="Q5322" s="2"/>
      <c r="R5322" t="s">
        <v>12510</v>
      </c>
      <c r="S5322">
        <v>0</v>
      </c>
      <c r="T5322" t="s">
        <v>213</v>
      </c>
      <c r="U5322" t="s">
        <v>10347</v>
      </c>
      <c r="V5322" t="s">
        <v>11930</v>
      </c>
      <c r="W5322" t="s">
        <v>214</v>
      </c>
      <c r="X5322">
        <v>0</v>
      </c>
    </row>
    <row r="5323" spans="1:24" x14ac:dyDescent="0.25">
      <c r="A5323">
        <v>6713</v>
      </c>
      <c r="B5323" t="s">
        <v>12511</v>
      </c>
      <c r="C5323" t="s">
        <v>12512</v>
      </c>
      <c r="D5323" t="s">
        <v>389</v>
      </c>
      <c r="G5323" s="2">
        <v>42614</v>
      </c>
      <c r="H5323" s="2"/>
      <c r="J5323" t="s">
        <v>10343</v>
      </c>
      <c r="K5323" t="s">
        <v>10344</v>
      </c>
      <c r="L5323" t="s">
        <v>213</v>
      </c>
      <c r="M5323" t="s">
        <v>12513</v>
      </c>
      <c r="O5323">
        <v>0</v>
      </c>
      <c r="Q5323" s="2"/>
      <c r="R5323" t="s">
        <v>12514</v>
      </c>
      <c r="S5323">
        <v>0</v>
      </c>
      <c r="T5323" t="s">
        <v>213</v>
      </c>
      <c r="U5323" t="s">
        <v>10347</v>
      </c>
      <c r="V5323" t="s">
        <v>11930</v>
      </c>
      <c r="W5323" t="s">
        <v>214</v>
      </c>
      <c r="X5323">
        <v>0</v>
      </c>
    </row>
    <row r="5324" spans="1:24" x14ac:dyDescent="0.25">
      <c r="A5324">
        <v>6718</v>
      </c>
      <c r="B5324" t="s">
        <v>12515</v>
      </c>
      <c r="C5324" t="s">
        <v>12516</v>
      </c>
      <c r="D5324" t="s">
        <v>389</v>
      </c>
      <c r="G5324" s="2">
        <v>42614</v>
      </c>
      <c r="H5324" s="2">
        <v>44442</v>
      </c>
      <c r="J5324" t="s">
        <v>10343</v>
      </c>
      <c r="K5324" t="s">
        <v>10344</v>
      </c>
      <c r="L5324" t="s">
        <v>213</v>
      </c>
      <c r="M5324" t="s">
        <v>12517</v>
      </c>
      <c r="O5324">
        <v>0</v>
      </c>
      <c r="Q5324" s="2"/>
      <c r="R5324" t="s">
        <v>12518</v>
      </c>
      <c r="S5324">
        <v>0</v>
      </c>
      <c r="T5324" t="s">
        <v>213</v>
      </c>
      <c r="U5324" t="s">
        <v>10347</v>
      </c>
      <c r="V5324" t="s">
        <v>11963</v>
      </c>
      <c r="W5324" t="s">
        <v>214</v>
      </c>
      <c r="X5324">
        <v>0</v>
      </c>
    </row>
    <row r="5325" spans="1:24" x14ac:dyDescent="0.25">
      <c r="A5325">
        <v>6719</v>
      </c>
      <c r="B5325" t="s">
        <v>12519</v>
      </c>
      <c r="C5325" t="s">
        <v>12520</v>
      </c>
      <c r="D5325" t="s">
        <v>389</v>
      </c>
      <c r="G5325" s="2">
        <v>42753</v>
      </c>
      <c r="H5325" s="2">
        <v>44442</v>
      </c>
      <c r="J5325" t="s">
        <v>10343</v>
      </c>
      <c r="K5325" t="s">
        <v>10344</v>
      </c>
      <c r="L5325" t="s">
        <v>213</v>
      </c>
      <c r="M5325" t="s">
        <v>12521</v>
      </c>
      <c r="O5325">
        <v>0</v>
      </c>
      <c r="Q5325" s="2"/>
      <c r="R5325" t="s">
        <v>12522</v>
      </c>
      <c r="S5325">
        <v>0</v>
      </c>
      <c r="T5325" t="s">
        <v>213</v>
      </c>
      <c r="U5325" t="s">
        <v>10347</v>
      </c>
      <c r="V5325" t="s">
        <v>11963</v>
      </c>
      <c r="W5325" t="s">
        <v>214</v>
      </c>
      <c r="X5325">
        <v>0</v>
      </c>
    </row>
    <row r="5326" spans="1:24" x14ac:dyDescent="0.25">
      <c r="A5326">
        <v>6720</v>
      </c>
      <c r="B5326" t="s">
        <v>12523</v>
      </c>
      <c r="C5326" t="s">
        <v>12524</v>
      </c>
      <c r="D5326" t="s">
        <v>389</v>
      </c>
      <c r="G5326" s="2">
        <v>42614</v>
      </c>
      <c r="H5326" s="2"/>
      <c r="J5326" t="s">
        <v>10343</v>
      </c>
      <c r="K5326" t="s">
        <v>10344</v>
      </c>
      <c r="L5326" t="s">
        <v>213</v>
      </c>
      <c r="M5326" t="s">
        <v>12525</v>
      </c>
      <c r="O5326">
        <v>0</v>
      </c>
      <c r="Q5326" s="2"/>
      <c r="R5326" t="s">
        <v>12526</v>
      </c>
      <c r="S5326">
        <v>0</v>
      </c>
      <c r="T5326" t="s">
        <v>213</v>
      </c>
      <c r="U5326" t="s">
        <v>10347</v>
      </c>
      <c r="V5326" t="s">
        <v>11963</v>
      </c>
      <c r="W5326" t="s">
        <v>214</v>
      </c>
      <c r="X5326">
        <v>0</v>
      </c>
    </row>
    <row r="5327" spans="1:24" x14ac:dyDescent="0.25">
      <c r="A5327">
        <v>6724</v>
      </c>
      <c r="B5327" t="s">
        <v>12527</v>
      </c>
      <c r="C5327" t="s">
        <v>12528</v>
      </c>
      <c r="D5327" t="s">
        <v>389</v>
      </c>
      <c r="G5327" s="2">
        <v>42614</v>
      </c>
      <c r="H5327" s="2">
        <v>44491</v>
      </c>
      <c r="J5327" t="s">
        <v>10343</v>
      </c>
      <c r="K5327" t="s">
        <v>10344</v>
      </c>
      <c r="L5327" t="s">
        <v>213</v>
      </c>
      <c r="M5327" t="s">
        <v>12529</v>
      </c>
      <c r="O5327">
        <v>0</v>
      </c>
      <c r="Q5327" s="2"/>
      <c r="R5327" t="s">
        <v>12530</v>
      </c>
      <c r="S5327">
        <v>0</v>
      </c>
      <c r="T5327" t="s">
        <v>213</v>
      </c>
      <c r="U5327" t="s">
        <v>10347</v>
      </c>
      <c r="V5327" t="s">
        <v>11963</v>
      </c>
      <c r="W5327" t="s">
        <v>214</v>
      </c>
      <c r="X5327">
        <v>0</v>
      </c>
    </row>
    <row r="5328" spans="1:24" x14ac:dyDescent="0.25">
      <c r="A5328">
        <v>6737</v>
      </c>
      <c r="B5328" t="s">
        <v>12531</v>
      </c>
      <c r="C5328" t="s">
        <v>12532</v>
      </c>
      <c r="D5328" t="s">
        <v>389</v>
      </c>
      <c r="G5328" s="2">
        <v>42614</v>
      </c>
      <c r="H5328" s="2">
        <v>43598</v>
      </c>
      <c r="J5328" t="s">
        <v>10343</v>
      </c>
      <c r="K5328" t="s">
        <v>10344</v>
      </c>
      <c r="L5328" t="s">
        <v>213</v>
      </c>
      <c r="M5328" t="s">
        <v>12533</v>
      </c>
      <c r="O5328">
        <v>0</v>
      </c>
      <c r="Q5328" s="2"/>
      <c r="R5328" t="s">
        <v>12534</v>
      </c>
      <c r="S5328">
        <v>0</v>
      </c>
      <c r="T5328" t="s">
        <v>213</v>
      </c>
      <c r="U5328" t="s">
        <v>10347</v>
      </c>
      <c r="V5328" t="s">
        <v>11980</v>
      </c>
      <c r="W5328" t="s">
        <v>214</v>
      </c>
      <c r="X5328">
        <v>0</v>
      </c>
    </row>
    <row r="5329" spans="1:24" x14ac:dyDescent="0.25">
      <c r="A5329">
        <v>6743</v>
      </c>
      <c r="B5329" t="s">
        <v>12535</v>
      </c>
      <c r="C5329" t="s">
        <v>12536</v>
      </c>
      <c r="D5329" t="s">
        <v>389</v>
      </c>
      <c r="G5329" s="2">
        <v>42853</v>
      </c>
      <c r="H5329" s="2"/>
      <c r="J5329" t="s">
        <v>10343</v>
      </c>
      <c r="K5329" t="s">
        <v>10344</v>
      </c>
      <c r="L5329" t="s">
        <v>213</v>
      </c>
      <c r="M5329" t="s">
        <v>12537</v>
      </c>
      <c r="O5329">
        <v>0</v>
      </c>
      <c r="Q5329" s="2"/>
      <c r="R5329" t="s">
        <v>12538</v>
      </c>
      <c r="S5329">
        <v>0</v>
      </c>
      <c r="T5329" t="s">
        <v>213</v>
      </c>
      <c r="U5329" t="s">
        <v>10347</v>
      </c>
      <c r="V5329" t="s">
        <v>11993</v>
      </c>
      <c r="W5329" t="s">
        <v>214</v>
      </c>
      <c r="X5329">
        <v>0</v>
      </c>
    </row>
    <row r="5330" spans="1:24" x14ac:dyDescent="0.25">
      <c r="A5330">
        <v>6745</v>
      </c>
      <c r="B5330" t="s">
        <v>12539</v>
      </c>
      <c r="C5330" t="s">
        <v>12540</v>
      </c>
      <c r="D5330" t="s">
        <v>389</v>
      </c>
      <c r="G5330" s="2">
        <v>42986</v>
      </c>
      <c r="H5330" s="2">
        <v>45789</v>
      </c>
      <c r="J5330" t="s">
        <v>10343</v>
      </c>
      <c r="K5330" t="s">
        <v>10344</v>
      </c>
      <c r="L5330" t="s">
        <v>213</v>
      </c>
      <c r="M5330" t="s">
        <v>12541</v>
      </c>
      <c r="O5330">
        <v>0</v>
      </c>
      <c r="Q5330" s="2"/>
      <c r="R5330" t="s">
        <v>12542</v>
      </c>
      <c r="S5330">
        <v>0</v>
      </c>
      <c r="T5330" t="s">
        <v>213</v>
      </c>
      <c r="U5330" t="s">
        <v>10347</v>
      </c>
      <c r="V5330" t="s">
        <v>11993</v>
      </c>
      <c r="W5330" t="s">
        <v>214</v>
      </c>
      <c r="X5330">
        <v>0</v>
      </c>
    </row>
    <row r="5331" spans="1:24" x14ac:dyDescent="0.25">
      <c r="A5331">
        <v>6747</v>
      </c>
      <c r="B5331" t="s">
        <v>12543</v>
      </c>
      <c r="C5331" t="s">
        <v>12544</v>
      </c>
      <c r="D5331" t="s">
        <v>389</v>
      </c>
      <c r="G5331" s="2">
        <v>43252</v>
      </c>
      <c r="H5331" s="2">
        <v>45021</v>
      </c>
      <c r="J5331" t="s">
        <v>10343</v>
      </c>
      <c r="K5331" t="s">
        <v>10344</v>
      </c>
      <c r="L5331" t="s">
        <v>213</v>
      </c>
      <c r="M5331" t="s">
        <v>12545</v>
      </c>
      <c r="O5331">
        <v>0</v>
      </c>
      <c r="Q5331" s="2"/>
      <c r="R5331" t="s">
        <v>12546</v>
      </c>
      <c r="S5331">
        <v>0</v>
      </c>
      <c r="T5331" t="s">
        <v>213</v>
      </c>
      <c r="U5331" t="s">
        <v>10347</v>
      </c>
      <c r="V5331" t="s">
        <v>11993</v>
      </c>
      <c r="W5331" t="s">
        <v>214</v>
      </c>
      <c r="X5331">
        <v>0</v>
      </c>
    </row>
    <row r="5332" spans="1:24" x14ac:dyDescent="0.25">
      <c r="A5332">
        <v>6753</v>
      </c>
      <c r="B5332" t="s">
        <v>12547</v>
      </c>
      <c r="C5332" t="s">
        <v>12548</v>
      </c>
      <c r="D5332" t="s">
        <v>389</v>
      </c>
      <c r="G5332" s="2">
        <v>42982</v>
      </c>
      <c r="H5332" s="2">
        <v>44197</v>
      </c>
      <c r="J5332" t="s">
        <v>10343</v>
      </c>
      <c r="K5332" t="s">
        <v>10344</v>
      </c>
      <c r="L5332" t="s">
        <v>213</v>
      </c>
      <c r="M5332" t="s">
        <v>12549</v>
      </c>
      <c r="O5332">
        <v>0</v>
      </c>
      <c r="Q5332" s="2"/>
      <c r="R5332" t="s">
        <v>12550</v>
      </c>
      <c r="S5332">
        <v>0</v>
      </c>
      <c r="T5332" t="s">
        <v>213</v>
      </c>
      <c r="U5332" t="s">
        <v>10347</v>
      </c>
      <c r="V5332" t="s">
        <v>11993</v>
      </c>
      <c r="W5332" t="s">
        <v>214</v>
      </c>
      <c r="X5332">
        <v>0</v>
      </c>
    </row>
    <row r="5333" spans="1:24" x14ac:dyDescent="0.25">
      <c r="A5333">
        <v>6781</v>
      </c>
      <c r="B5333" t="s">
        <v>12551</v>
      </c>
      <c r="C5333" t="s">
        <v>12552</v>
      </c>
      <c r="D5333" t="s">
        <v>389</v>
      </c>
      <c r="G5333" s="2">
        <v>43533</v>
      </c>
      <c r="H5333" s="2">
        <v>44221</v>
      </c>
      <c r="J5333" t="s">
        <v>10343</v>
      </c>
      <c r="K5333" t="s">
        <v>10344</v>
      </c>
      <c r="L5333" t="s">
        <v>213</v>
      </c>
      <c r="M5333" t="s">
        <v>12553</v>
      </c>
      <c r="O5333">
        <v>0</v>
      </c>
      <c r="Q5333" s="2"/>
      <c r="R5333" t="s">
        <v>12554</v>
      </c>
      <c r="S5333">
        <v>0</v>
      </c>
      <c r="T5333" t="s">
        <v>213</v>
      </c>
      <c r="U5333" t="s">
        <v>10347</v>
      </c>
      <c r="V5333" t="s">
        <v>11930</v>
      </c>
      <c r="W5333" t="s">
        <v>214</v>
      </c>
      <c r="X5333">
        <v>0</v>
      </c>
    </row>
    <row r="5334" spans="1:24" x14ac:dyDescent="0.25">
      <c r="A5334">
        <v>6786</v>
      </c>
      <c r="B5334" t="s">
        <v>12555</v>
      </c>
      <c r="C5334" t="s">
        <v>12556</v>
      </c>
      <c r="D5334" t="s">
        <v>389</v>
      </c>
      <c r="G5334" s="2">
        <v>43564</v>
      </c>
      <c r="H5334" s="2">
        <v>44774</v>
      </c>
      <c r="J5334" t="s">
        <v>10343</v>
      </c>
      <c r="K5334" t="s">
        <v>10344</v>
      </c>
      <c r="L5334" t="s">
        <v>213</v>
      </c>
      <c r="M5334" t="s">
        <v>12557</v>
      </c>
      <c r="O5334">
        <v>0</v>
      </c>
      <c r="Q5334" s="2"/>
      <c r="R5334" t="s">
        <v>12558</v>
      </c>
      <c r="S5334">
        <v>0</v>
      </c>
      <c r="T5334" t="s">
        <v>213</v>
      </c>
      <c r="U5334" t="s">
        <v>10347</v>
      </c>
      <c r="V5334" t="s">
        <v>10759</v>
      </c>
      <c r="W5334" t="s">
        <v>214</v>
      </c>
      <c r="X5334">
        <v>0</v>
      </c>
    </row>
    <row r="5335" spans="1:24" x14ac:dyDescent="0.25">
      <c r="A5335">
        <v>6788</v>
      </c>
      <c r="B5335" t="s">
        <v>12559</v>
      </c>
      <c r="C5335" t="s">
        <v>12560</v>
      </c>
      <c r="D5335" t="s">
        <v>210</v>
      </c>
      <c r="G5335" s="2">
        <v>42005</v>
      </c>
      <c r="H5335" s="2"/>
      <c r="J5335" t="s">
        <v>211</v>
      </c>
      <c r="K5335" t="s">
        <v>3712</v>
      </c>
      <c r="L5335" t="s">
        <v>213</v>
      </c>
      <c r="O5335">
        <v>0</v>
      </c>
      <c r="Q5335" s="2"/>
      <c r="S5335">
        <v>0</v>
      </c>
      <c r="T5335" t="s">
        <v>213</v>
      </c>
      <c r="W5335" t="s">
        <v>214</v>
      </c>
      <c r="X5335">
        <v>0</v>
      </c>
    </row>
    <row r="5336" spans="1:24" x14ac:dyDescent="0.25">
      <c r="A5336">
        <v>6789</v>
      </c>
      <c r="B5336" t="s">
        <v>12561</v>
      </c>
      <c r="C5336" t="s">
        <v>12562</v>
      </c>
      <c r="D5336" t="s">
        <v>210</v>
      </c>
      <c r="G5336" s="2">
        <v>42005</v>
      </c>
      <c r="H5336" s="2"/>
      <c r="J5336" t="s">
        <v>211</v>
      </c>
      <c r="K5336" t="s">
        <v>1744</v>
      </c>
      <c r="L5336" t="s">
        <v>213</v>
      </c>
      <c r="O5336">
        <v>0</v>
      </c>
      <c r="Q5336" s="2"/>
      <c r="S5336">
        <v>0</v>
      </c>
      <c r="T5336" t="s">
        <v>213</v>
      </c>
      <c r="W5336" t="s">
        <v>214</v>
      </c>
      <c r="X5336">
        <v>0</v>
      </c>
    </row>
    <row r="5337" spans="1:24" x14ac:dyDescent="0.25">
      <c r="A5337">
        <v>6790</v>
      </c>
      <c r="B5337" t="s">
        <v>12563</v>
      </c>
      <c r="C5337" t="s">
        <v>12564</v>
      </c>
      <c r="D5337" t="s">
        <v>210</v>
      </c>
      <c r="G5337" s="2">
        <v>42005</v>
      </c>
      <c r="H5337" s="2">
        <v>44865</v>
      </c>
      <c r="J5337" t="s">
        <v>211</v>
      </c>
      <c r="K5337" t="s">
        <v>2389</v>
      </c>
      <c r="L5337" t="s">
        <v>213</v>
      </c>
      <c r="O5337">
        <v>0</v>
      </c>
      <c r="Q5337" s="2"/>
      <c r="S5337">
        <v>0</v>
      </c>
      <c r="T5337" t="s">
        <v>213</v>
      </c>
      <c r="W5337" t="s">
        <v>214</v>
      </c>
      <c r="X5337">
        <v>0</v>
      </c>
    </row>
    <row r="5338" spans="1:24" x14ac:dyDescent="0.25">
      <c r="A5338">
        <v>6791</v>
      </c>
      <c r="B5338" t="s">
        <v>12565</v>
      </c>
      <c r="C5338" t="s">
        <v>12566</v>
      </c>
      <c r="D5338" t="s">
        <v>210</v>
      </c>
      <c r="G5338" s="2">
        <v>42005</v>
      </c>
      <c r="H5338" s="2"/>
      <c r="J5338" t="s">
        <v>211</v>
      </c>
      <c r="K5338" t="s">
        <v>4361</v>
      </c>
      <c r="L5338" t="s">
        <v>213</v>
      </c>
      <c r="O5338">
        <v>0</v>
      </c>
      <c r="Q5338" s="2"/>
      <c r="S5338">
        <v>0</v>
      </c>
      <c r="T5338" t="s">
        <v>213</v>
      </c>
      <c r="W5338" t="s">
        <v>214</v>
      </c>
      <c r="X5338">
        <v>0</v>
      </c>
    </row>
    <row r="5339" spans="1:24" x14ac:dyDescent="0.25">
      <c r="A5339">
        <v>6792</v>
      </c>
      <c r="B5339" t="s">
        <v>12567</v>
      </c>
      <c r="C5339" t="s">
        <v>12568</v>
      </c>
      <c r="D5339" t="s">
        <v>210</v>
      </c>
      <c r="G5339" s="2">
        <v>38212</v>
      </c>
      <c r="H5339" s="2"/>
      <c r="J5339" t="s">
        <v>211</v>
      </c>
      <c r="K5339" t="s">
        <v>4819</v>
      </c>
      <c r="L5339" t="s">
        <v>213</v>
      </c>
      <c r="O5339">
        <v>0</v>
      </c>
      <c r="Q5339" s="2"/>
      <c r="S5339">
        <v>0</v>
      </c>
      <c r="T5339" t="s">
        <v>213</v>
      </c>
      <c r="W5339" t="s">
        <v>214</v>
      </c>
      <c r="X5339">
        <v>0</v>
      </c>
    </row>
    <row r="5340" spans="1:24" x14ac:dyDescent="0.25">
      <c r="A5340">
        <v>6793</v>
      </c>
      <c r="B5340" t="s">
        <v>12569</v>
      </c>
      <c r="C5340" t="s">
        <v>12570</v>
      </c>
      <c r="D5340" t="s">
        <v>256</v>
      </c>
      <c r="G5340" s="2">
        <v>38212</v>
      </c>
      <c r="H5340" s="2"/>
      <c r="I5340" t="s">
        <v>226</v>
      </c>
      <c r="J5340" t="s">
        <v>211</v>
      </c>
      <c r="K5340" t="s">
        <v>4819</v>
      </c>
      <c r="L5340" t="s">
        <v>213</v>
      </c>
      <c r="O5340">
        <v>0</v>
      </c>
      <c r="Q5340" s="2"/>
      <c r="S5340">
        <v>0</v>
      </c>
      <c r="T5340" t="s">
        <v>213</v>
      </c>
      <c r="W5340" t="s">
        <v>214</v>
      </c>
      <c r="X5340">
        <v>0</v>
      </c>
    </row>
    <row r="5341" spans="1:24" x14ac:dyDescent="0.25">
      <c r="A5341">
        <v>6794</v>
      </c>
      <c r="B5341" t="s">
        <v>12571</v>
      </c>
      <c r="C5341" t="s">
        <v>12572</v>
      </c>
      <c r="D5341" t="s">
        <v>210</v>
      </c>
      <c r="G5341" s="2">
        <v>42005</v>
      </c>
      <c r="H5341" s="2">
        <v>44074</v>
      </c>
      <c r="J5341" t="s">
        <v>211</v>
      </c>
      <c r="K5341" t="s">
        <v>4370</v>
      </c>
      <c r="L5341" t="s">
        <v>213</v>
      </c>
      <c r="O5341">
        <v>0</v>
      </c>
      <c r="Q5341" s="2"/>
      <c r="S5341">
        <v>0</v>
      </c>
      <c r="T5341" t="s">
        <v>213</v>
      </c>
      <c r="W5341" t="s">
        <v>214</v>
      </c>
      <c r="X5341">
        <v>0</v>
      </c>
    </row>
    <row r="5342" spans="1:24" x14ac:dyDescent="0.25">
      <c r="A5342">
        <v>6795</v>
      </c>
      <c r="B5342" t="s">
        <v>12573</v>
      </c>
      <c r="C5342" t="s">
        <v>12574</v>
      </c>
      <c r="D5342" t="s">
        <v>210</v>
      </c>
      <c r="G5342" s="2">
        <v>42005</v>
      </c>
      <c r="H5342" s="2"/>
      <c r="J5342" t="s">
        <v>211</v>
      </c>
      <c r="K5342" t="s">
        <v>4376</v>
      </c>
      <c r="L5342" t="s">
        <v>213</v>
      </c>
      <c r="O5342">
        <v>0</v>
      </c>
      <c r="Q5342" s="2"/>
      <c r="S5342">
        <v>0</v>
      </c>
      <c r="T5342" t="s">
        <v>213</v>
      </c>
      <c r="W5342" t="s">
        <v>214</v>
      </c>
      <c r="X5342">
        <v>0</v>
      </c>
    </row>
    <row r="5343" spans="1:24" x14ac:dyDescent="0.25">
      <c r="A5343">
        <v>6796</v>
      </c>
      <c r="B5343" t="s">
        <v>12575</v>
      </c>
      <c r="C5343" t="s">
        <v>12576</v>
      </c>
      <c r="D5343" t="s">
        <v>210</v>
      </c>
      <c r="G5343" s="2">
        <v>42005</v>
      </c>
      <c r="H5343" s="2"/>
      <c r="J5343" t="s">
        <v>211</v>
      </c>
      <c r="K5343" t="s">
        <v>4382</v>
      </c>
      <c r="L5343" t="s">
        <v>213</v>
      </c>
      <c r="O5343">
        <v>0</v>
      </c>
      <c r="Q5343" s="2"/>
      <c r="S5343">
        <v>0</v>
      </c>
      <c r="T5343" t="s">
        <v>213</v>
      </c>
      <c r="W5343" t="s">
        <v>214</v>
      </c>
      <c r="X5343">
        <v>0</v>
      </c>
    </row>
    <row r="5344" spans="1:24" x14ac:dyDescent="0.25">
      <c r="A5344">
        <v>6797</v>
      </c>
      <c r="B5344" t="s">
        <v>12577</v>
      </c>
      <c r="C5344" t="s">
        <v>12578</v>
      </c>
      <c r="D5344" t="s">
        <v>210</v>
      </c>
      <c r="G5344" s="2">
        <v>42005</v>
      </c>
      <c r="H5344" s="2"/>
      <c r="J5344" t="s">
        <v>211</v>
      </c>
      <c r="K5344" t="s">
        <v>4388</v>
      </c>
      <c r="L5344" t="s">
        <v>213</v>
      </c>
      <c r="O5344">
        <v>0</v>
      </c>
      <c r="Q5344" s="2"/>
      <c r="S5344">
        <v>0</v>
      </c>
      <c r="T5344" t="s">
        <v>213</v>
      </c>
      <c r="W5344" t="s">
        <v>214</v>
      </c>
      <c r="X5344">
        <v>0</v>
      </c>
    </row>
    <row r="5345" spans="1:24" x14ac:dyDescent="0.25">
      <c r="A5345">
        <v>6798</v>
      </c>
      <c r="B5345" t="s">
        <v>12577</v>
      </c>
      <c r="C5345" t="s">
        <v>12578</v>
      </c>
      <c r="D5345" t="s">
        <v>210</v>
      </c>
      <c r="G5345" s="2">
        <v>38553</v>
      </c>
      <c r="H5345" s="2"/>
      <c r="J5345" t="s">
        <v>211</v>
      </c>
      <c r="K5345" t="s">
        <v>4388</v>
      </c>
      <c r="L5345" t="s">
        <v>900</v>
      </c>
      <c r="O5345">
        <v>0</v>
      </c>
      <c r="Q5345" s="2"/>
      <c r="S5345">
        <v>0</v>
      </c>
      <c r="T5345" t="s">
        <v>213</v>
      </c>
      <c r="W5345" t="s">
        <v>214</v>
      </c>
      <c r="X5345">
        <v>0</v>
      </c>
    </row>
    <row r="5346" spans="1:24" x14ac:dyDescent="0.25">
      <c r="A5346">
        <v>6799</v>
      </c>
      <c r="B5346" t="s">
        <v>12579</v>
      </c>
      <c r="C5346" t="s">
        <v>12580</v>
      </c>
      <c r="D5346" t="s">
        <v>210</v>
      </c>
      <c r="G5346" s="2">
        <v>42005</v>
      </c>
      <c r="H5346" s="2"/>
      <c r="J5346" t="s">
        <v>211</v>
      </c>
      <c r="K5346" t="s">
        <v>4392</v>
      </c>
      <c r="L5346" t="s">
        <v>213</v>
      </c>
      <c r="O5346">
        <v>0</v>
      </c>
      <c r="Q5346" s="2"/>
      <c r="S5346">
        <v>0</v>
      </c>
      <c r="T5346" t="s">
        <v>213</v>
      </c>
      <c r="W5346" t="s">
        <v>214</v>
      </c>
      <c r="X5346">
        <v>0</v>
      </c>
    </row>
    <row r="5347" spans="1:24" x14ac:dyDescent="0.25">
      <c r="A5347">
        <v>5099</v>
      </c>
      <c r="B5347" t="s">
        <v>12581</v>
      </c>
      <c r="C5347" t="s">
        <v>12582</v>
      </c>
      <c r="D5347" t="s">
        <v>2509</v>
      </c>
      <c r="G5347" s="2">
        <v>42388</v>
      </c>
      <c r="H5347" s="2">
        <v>43343</v>
      </c>
      <c r="J5347" t="s">
        <v>211</v>
      </c>
      <c r="K5347" t="s">
        <v>8851</v>
      </c>
      <c r="L5347" t="s">
        <v>900</v>
      </c>
      <c r="O5347">
        <v>0</v>
      </c>
      <c r="Q5347" s="2"/>
      <c r="S5347">
        <v>0</v>
      </c>
      <c r="T5347" t="s">
        <v>213</v>
      </c>
      <c r="W5347" t="s">
        <v>214</v>
      </c>
      <c r="X5347">
        <v>0</v>
      </c>
    </row>
    <row r="5348" spans="1:24" x14ac:dyDescent="0.25">
      <c r="A5348">
        <v>6632</v>
      </c>
      <c r="B5348" t="s">
        <v>12583</v>
      </c>
      <c r="C5348" t="s">
        <v>12584</v>
      </c>
      <c r="D5348" t="s">
        <v>6125</v>
      </c>
      <c r="E5348" t="s">
        <v>12585</v>
      </c>
      <c r="G5348" s="2">
        <v>42746</v>
      </c>
      <c r="H5348" s="2">
        <v>44439</v>
      </c>
      <c r="I5348" t="s">
        <v>226</v>
      </c>
      <c r="J5348" t="s">
        <v>211</v>
      </c>
      <c r="K5348" t="s">
        <v>10182</v>
      </c>
      <c r="L5348" t="s">
        <v>213</v>
      </c>
      <c r="O5348">
        <v>1777</v>
      </c>
      <c r="Q5348" s="2"/>
      <c r="S5348">
        <v>0</v>
      </c>
      <c r="T5348" t="s">
        <v>213</v>
      </c>
      <c r="W5348" t="s">
        <v>214</v>
      </c>
      <c r="X5348">
        <v>0</v>
      </c>
    </row>
    <row r="5349" spans="1:24" x14ac:dyDescent="0.25">
      <c r="A5349">
        <v>6714</v>
      </c>
      <c r="B5349" t="s">
        <v>12586</v>
      </c>
      <c r="C5349" t="s">
        <v>12587</v>
      </c>
      <c r="D5349" t="s">
        <v>389</v>
      </c>
      <c r="G5349" s="2">
        <v>42614</v>
      </c>
      <c r="H5349" s="2">
        <v>45139</v>
      </c>
      <c r="J5349" t="s">
        <v>10343</v>
      </c>
      <c r="K5349" t="s">
        <v>10344</v>
      </c>
      <c r="L5349" t="s">
        <v>213</v>
      </c>
      <c r="M5349" t="s">
        <v>12588</v>
      </c>
      <c r="O5349">
        <v>0</v>
      </c>
      <c r="Q5349" s="2"/>
      <c r="R5349" t="s">
        <v>12589</v>
      </c>
      <c r="S5349">
        <v>0</v>
      </c>
      <c r="T5349" t="s">
        <v>213</v>
      </c>
      <c r="U5349" t="s">
        <v>10347</v>
      </c>
      <c r="V5349" t="s">
        <v>11930</v>
      </c>
      <c r="W5349" t="s">
        <v>214</v>
      </c>
      <c r="X5349">
        <v>0</v>
      </c>
    </row>
    <row r="5350" spans="1:24" x14ac:dyDescent="0.25">
      <c r="A5350">
        <v>6721</v>
      </c>
      <c r="B5350" t="s">
        <v>12590</v>
      </c>
      <c r="C5350" t="s">
        <v>12591</v>
      </c>
      <c r="D5350" t="s">
        <v>389</v>
      </c>
      <c r="G5350" s="2">
        <v>42614</v>
      </c>
      <c r="H5350" s="2">
        <v>44302</v>
      </c>
      <c r="J5350" t="s">
        <v>10343</v>
      </c>
      <c r="K5350" t="s">
        <v>10344</v>
      </c>
      <c r="L5350" t="s">
        <v>213</v>
      </c>
      <c r="M5350" t="s">
        <v>12592</v>
      </c>
      <c r="O5350">
        <v>0</v>
      </c>
      <c r="Q5350" s="2"/>
      <c r="R5350" t="s">
        <v>12593</v>
      </c>
      <c r="S5350">
        <v>0</v>
      </c>
      <c r="T5350" t="s">
        <v>213</v>
      </c>
      <c r="U5350" t="s">
        <v>10347</v>
      </c>
      <c r="V5350" t="s">
        <v>11963</v>
      </c>
      <c r="W5350" t="s">
        <v>214</v>
      </c>
      <c r="X5350">
        <v>0</v>
      </c>
    </row>
    <row r="5351" spans="1:24" x14ac:dyDescent="0.25">
      <c r="A5351">
        <v>6728</v>
      </c>
      <c r="B5351" t="s">
        <v>12594</v>
      </c>
      <c r="C5351" t="s">
        <v>12595</v>
      </c>
      <c r="D5351" t="s">
        <v>389</v>
      </c>
      <c r="G5351" s="2">
        <v>42614</v>
      </c>
      <c r="H5351" s="2">
        <v>44302</v>
      </c>
      <c r="J5351" t="s">
        <v>10343</v>
      </c>
      <c r="K5351" t="s">
        <v>10344</v>
      </c>
      <c r="L5351" t="s">
        <v>213</v>
      </c>
      <c r="M5351" t="s">
        <v>12596</v>
      </c>
      <c r="O5351">
        <v>0</v>
      </c>
      <c r="Q5351" s="2"/>
      <c r="R5351" t="s">
        <v>12597</v>
      </c>
      <c r="S5351">
        <v>0</v>
      </c>
      <c r="T5351" t="s">
        <v>213</v>
      </c>
      <c r="U5351" t="s">
        <v>10347</v>
      </c>
      <c r="V5351" t="s">
        <v>11963</v>
      </c>
      <c r="W5351" t="s">
        <v>214</v>
      </c>
      <c r="X5351">
        <v>0</v>
      </c>
    </row>
    <row r="5352" spans="1:24" x14ac:dyDescent="0.25">
      <c r="A5352">
        <v>6730</v>
      </c>
      <c r="B5352" t="s">
        <v>12598</v>
      </c>
      <c r="C5352" t="s">
        <v>12599</v>
      </c>
      <c r="D5352" t="s">
        <v>389</v>
      </c>
      <c r="G5352" s="2">
        <v>42614</v>
      </c>
      <c r="H5352" s="2">
        <v>44302</v>
      </c>
      <c r="J5352" t="s">
        <v>10343</v>
      </c>
      <c r="K5352" t="s">
        <v>10344</v>
      </c>
      <c r="L5352" t="s">
        <v>213</v>
      </c>
      <c r="M5352" t="s">
        <v>12600</v>
      </c>
      <c r="O5352">
        <v>0</v>
      </c>
      <c r="Q5352" s="2"/>
      <c r="R5352" t="s">
        <v>12601</v>
      </c>
      <c r="S5352">
        <v>0</v>
      </c>
      <c r="T5352" t="s">
        <v>213</v>
      </c>
      <c r="U5352" t="s">
        <v>10347</v>
      </c>
      <c r="V5352" t="s">
        <v>11963</v>
      </c>
      <c r="W5352" t="s">
        <v>214</v>
      </c>
      <c r="X5352">
        <v>0</v>
      </c>
    </row>
    <row r="5353" spans="1:24" x14ac:dyDescent="0.25">
      <c r="A5353">
        <v>6732</v>
      </c>
      <c r="B5353" t="s">
        <v>12602</v>
      </c>
      <c r="C5353" t="s">
        <v>12603</v>
      </c>
      <c r="D5353" t="s">
        <v>389</v>
      </c>
      <c r="G5353" s="2">
        <v>43294</v>
      </c>
      <c r="H5353" s="2">
        <v>44774</v>
      </c>
      <c r="J5353" t="s">
        <v>10343</v>
      </c>
      <c r="K5353" t="s">
        <v>10344</v>
      </c>
      <c r="L5353" t="s">
        <v>213</v>
      </c>
      <c r="M5353" t="s">
        <v>12604</v>
      </c>
      <c r="O5353">
        <v>0</v>
      </c>
      <c r="Q5353" s="2"/>
      <c r="R5353" t="s">
        <v>12605</v>
      </c>
      <c r="S5353">
        <v>0</v>
      </c>
      <c r="T5353" t="s">
        <v>213</v>
      </c>
      <c r="U5353" t="s">
        <v>10347</v>
      </c>
      <c r="V5353" t="s">
        <v>12197</v>
      </c>
      <c r="W5353" t="s">
        <v>214</v>
      </c>
      <c r="X5353">
        <v>0</v>
      </c>
    </row>
    <row r="5354" spans="1:24" x14ac:dyDescent="0.25">
      <c r="A5354">
        <v>6733</v>
      </c>
      <c r="B5354" t="s">
        <v>12606</v>
      </c>
      <c r="C5354" t="s">
        <v>12607</v>
      </c>
      <c r="D5354" t="s">
        <v>389</v>
      </c>
      <c r="G5354" s="2">
        <v>43413</v>
      </c>
      <c r="H5354" s="2">
        <v>44378</v>
      </c>
      <c r="J5354" t="s">
        <v>10343</v>
      </c>
      <c r="K5354" t="s">
        <v>10344</v>
      </c>
      <c r="L5354" t="s">
        <v>213</v>
      </c>
      <c r="M5354" t="s">
        <v>12608</v>
      </c>
      <c r="O5354">
        <v>0</v>
      </c>
      <c r="Q5354" s="2">
        <v>42614</v>
      </c>
      <c r="R5354" t="s">
        <v>12609</v>
      </c>
      <c r="S5354">
        <v>0</v>
      </c>
      <c r="T5354" t="s">
        <v>213</v>
      </c>
      <c r="U5354" t="s">
        <v>10347</v>
      </c>
      <c r="V5354" t="s">
        <v>12197</v>
      </c>
      <c r="W5354" t="s">
        <v>214</v>
      </c>
      <c r="X5354">
        <v>0</v>
      </c>
    </row>
    <row r="5355" spans="1:24" x14ac:dyDescent="0.25">
      <c r="A5355">
        <v>6734</v>
      </c>
      <c r="B5355" t="s">
        <v>12610</v>
      </c>
      <c r="C5355" t="s">
        <v>12611</v>
      </c>
      <c r="D5355" t="s">
        <v>389</v>
      </c>
      <c r="G5355" s="2">
        <v>42614</v>
      </c>
      <c r="H5355" s="2">
        <v>43598</v>
      </c>
      <c r="J5355" t="s">
        <v>10343</v>
      </c>
      <c r="K5355" t="s">
        <v>10344</v>
      </c>
      <c r="L5355" t="s">
        <v>213</v>
      </c>
      <c r="M5355" t="s">
        <v>12612</v>
      </c>
      <c r="O5355">
        <v>0</v>
      </c>
      <c r="Q5355" s="2"/>
      <c r="R5355" t="s">
        <v>12613</v>
      </c>
      <c r="S5355">
        <v>0</v>
      </c>
      <c r="T5355" t="s">
        <v>213</v>
      </c>
      <c r="U5355" t="s">
        <v>10347</v>
      </c>
      <c r="V5355" t="s">
        <v>11980</v>
      </c>
      <c r="W5355" t="s">
        <v>214</v>
      </c>
      <c r="X5355">
        <v>0</v>
      </c>
    </row>
    <row r="5356" spans="1:24" x14ac:dyDescent="0.25">
      <c r="A5356">
        <v>6736</v>
      </c>
      <c r="B5356" t="s">
        <v>12614</v>
      </c>
      <c r="C5356" t="s">
        <v>12615</v>
      </c>
      <c r="D5356" t="s">
        <v>389</v>
      </c>
      <c r="G5356" s="2">
        <v>42794</v>
      </c>
      <c r="H5356" s="2">
        <v>43598</v>
      </c>
      <c r="J5356" t="s">
        <v>10343</v>
      </c>
      <c r="K5356" t="s">
        <v>10344</v>
      </c>
      <c r="L5356" t="s">
        <v>213</v>
      </c>
      <c r="M5356" t="s">
        <v>12616</v>
      </c>
      <c r="O5356">
        <v>0</v>
      </c>
      <c r="Q5356" s="2"/>
      <c r="R5356" t="s">
        <v>12617</v>
      </c>
      <c r="S5356">
        <v>0</v>
      </c>
      <c r="T5356" t="s">
        <v>213</v>
      </c>
      <c r="U5356" t="s">
        <v>10347</v>
      </c>
      <c r="V5356" t="s">
        <v>11980</v>
      </c>
      <c r="W5356" t="s">
        <v>214</v>
      </c>
      <c r="X5356">
        <v>0</v>
      </c>
    </row>
    <row r="5357" spans="1:24" x14ac:dyDescent="0.25">
      <c r="A5357">
        <v>6744</v>
      </c>
      <c r="B5357" t="s">
        <v>12618</v>
      </c>
      <c r="C5357" t="s">
        <v>12619</v>
      </c>
      <c r="D5357" t="s">
        <v>389</v>
      </c>
      <c r="G5357" s="2">
        <v>42772</v>
      </c>
      <c r="H5357" s="2">
        <v>44802</v>
      </c>
      <c r="J5357" t="s">
        <v>10343</v>
      </c>
      <c r="K5357" t="s">
        <v>10344</v>
      </c>
      <c r="L5357" t="s">
        <v>213</v>
      </c>
      <c r="M5357" t="s">
        <v>12620</v>
      </c>
      <c r="O5357">
        <v>0</v>
      </c>
      <c r="Q5357" s="2"/>
      <c r="R5357" t="s">
        <v>12621</v>
      </c>
      <c r="S5357">
        <v>0</v>
      </c>
      <c r="T5357" t="s">
        <v>213</v>
      </c>
      <c r="U5357" t="s">
        <v>10347</v>
      </c>
      <c r="V5357" t="s">
        <v>11993</v>
      </c>
      <c r="W5357" t="s">
        <v>214</v>
      </c>
      <c r="X5357">
        <v>0</v>
      </c>
    </row>
    <row r="5358" spans="1:24" x14ac:dyDescent="0.25">
      <c r="A5358">
        <v>6748</v>
      </c>
      <c r="B5358" t="s">
        <v>12622</v>
      </c>
      <c r="C5358" t="s">
        <v>12623</v>
      </c>
      <c r="D5358" t="s">
        <v>389</v>
      </c>
      <c r="G5358" s="2">
        <v>42919</v>
      </c>
      <c r="H5358" s="2">
        <v>44197</v>
      </c>
      <c r="J5358" t="s">
        <v>10343</v>
      </c>
      <c r="K5358" t="s">
        <v>10344</v>
      </c>
      <c r="L5358" t="s">
        <v>213</v>
      </c>
      <c r="M5358" t="s">
        <v>12624</v>
      </c>
      <c r="O5358">
        <v>0</v>
      </c>
      <c r="Q5358" s="2"/>
      <c r="R5358" t="s">
        <v>12625</v>
      </c>
      <c r="S5358">
        <v>0</v>
      </c>
      <c r="T5358" t="s">
        <v>213</v>
      </c>
      <c r="U5358" t="s">
        <v>10347</v>
      </c>
      <c r="V5358" t="s">
        <v>11993</v>
      </c>
      <c r="W5358" t="s">
        <v>214</v>
      </c>
      <c r="X5358">
        <v>0</v>
      </c>
    </row>
    <row r="5359" spans="1:24" x14ac:dyDescent="0.25">
      <c r="A5359">
        <v>6750</v>
      </c>
      <c r="B5359" t="s">
        <v>12626</v>
      </c>
      <c r="C5359" t="s">
        <v>12627</v>
      </c>
      <c r="D5359" t="s">
        <v>389</v>
      </c>
      <c r="G5359" s="2">
        <v>42788</v>
      </c>
      <c r="H5359" s="2">
        <v>45301</v>
      </c>
      <c r="J5359" t="s">
        <v>10343</v>
      </c>
      <c r="K5359" t="s">
        <v>10344</v>
      </c>
      <c r="L5359" t="s">
        <v>213</v>
      </c>
      <c r="M5359" t="s">
        <v>12628</v>
      </c>
      <c r="O5359">
        <v>0</v>
      </c>
      <c r="Q5359" s="2"/>
      <c r="R5359" t="s">
        <v>12629</v>
      </c>
      <c r="S5359">
        <v>0</v>
      </c>
      <c r="T5359" t="s">
        <v>213</v>
      </c>
      <c r="U5359" t="s">
        <v>10347</v>
      </c>
      <c r="V5359" t="s">
        <v>11993</v>
      </c>
      <c r="W5359" t="s">
        <v>214</v>
      </c>
      <c r="X5359">
        <v>0</v>
      </c>
    </row>
    <row r="5360" spans="1:24" x14ac:dyDescent="0.25">
      <c r="A5360">
        <v>6755</v>
      </c>
      <c r="B5360" t="s">
        <v>12630</v>
      </c>
      <c r="C5360" t="s">
        <v>12631</v>
      </c>
      <c r="D5360" t="s">
        <v>389</v>
      </c>
      <c r="G5360" s="2">
        <v>43372</v>
      </c>
      <c r="H5360" s="2">
        <v>44461</v>
      </c>
      <c r="J5360" t="s">
        <v>10343</v>
      </c>
      <c r="K5360" t="s">
        <v>10344</v>
      </c>
      <c r="L5360" t="s">
        <v>213</v>
      </c>
      <c r="M5360" t="s">
        <v>12632</v>
      </c>
      <c r="O5360">
        <v>0</v>
      </c>
      <c r="Q5360" s="2"/>
      <c r="R5360" t="s">
        <v>12633</v>
      </c>
      <c r="S5360">
        <v>0</v>
      </c>
      <c r="T5360" t="s">
        <v>213</v>
      </c>
      <c r="U5360" t="s">
        <v>10347</v>
      </c>
      <c r="V5360" t="s">
        <v>12141</v>
      </c>
      <c r="W5360" t="s">
        <v>214</v>
      </c>
      <c r="X5360">
        <v>0</v>
      </c>
    </row>
    <row r="5361" spans="1:26" x14ac:dyDescent="0.25">
      <c r="A5361">
        <v>6757</v>
      </c>
      <c r="B5361" t="s">
        <v>12634</v>
      </c>
      <c r="C5361" t="s">
        <v>12635</v>
      </c>
      <c r="D5361" t="s">
        <v>389</v>
      </c>
      <c r="G5361" s="2">
        <v>43336</v>
      </c>
      <c r="H5361" s="2">
        <v>44461</v>
      </c>
      <c r="J5361" t="s">
        <v>10343</v>
      </c>
      <c r="K5361" t="s">
        <v>10344</v>
      </c>
      <c r="L5361" t="s">
        <v>213</v>
      </c>
      <c r="M5361" t="s">
        <v>12636</v>
      </c>
      <c r="O5361">
        <v>0</v>
      </c>
      <c r="Q5361" s="2"/>
      <c r="R5361" t="s">
        <v>12637</v>
      </c>
      <c r="S5361">
        <v>0</v>
      </c>
      <c r="T5361" t="s">
        <v>213</v>
      </c>
      <c r="U5361" t="s">
        <v>10347</v>
      </c>
      <c r="V5361" t="s">
        <v>12141</v>
      </c>
      <c r="W5361" t="s">
        <v>214</v>
      </c>
      <c r="X5361">
        <v>0</v>
      </c>
    </row>
    <row r="5362" spans="1:26" x14ac:dyDescent="0.25">
      <c r="A5362">
        <v>6758</v>
      </c>
      <c r="B5362" t="s">
        <v>12638</v>
      </c>
      <c r="C5362" t="s">
        <v>12639</v>
      </c>
      <c r="D5362" t="s">
        <v>241</v>
      </c>
      <c r="G5362" s="2">
        <v>45108</v>
      </c>
      <c r="H5362" s="2"/>
      <c r="I5362" t="s">
        <v>226</v>
      </c>
      <c r="J5362" t="s">
        <v>211</v>
      </c>
      <c r="K5362" t="s">
        <v>12640</v>
      </c>
      <c r="L5362" t="s">
        <v>213</v>
      </c>
      <c r="O5362">
        <v>0</v>
      </c>
      <c r="P5362" t="s">
        <v>7427</v>
      </c>
      <c r="Q5362" s="2">
        <v>43466</v>
      </c>
      <c r="S5362">
        <v>0</v>
      </c>
      <c r="T5362" t="s">
        <v>213</v>
      </c>
      <c r="W5362" t="s">
        <v>455</v>
      </c>
      <c r="X5362">
        <v>0</v>
      </c>
    </row>
    <row r="5363" spans="1:26" x14ac:dyDescent="0.25">
      <c r="A5363">
        <v>6759</v>
      </c>
      <c r="B5363" t="s">
        <v>12641</v>
      </c>
      <c r="C5363" t="s">
        <v>14505</v>
      </c>
      <c r="D5363" t="s">
        <v>245</v>
      </c>
      <c r="G5363" s="2">
        <v>45108</v>
      </c>
      <c r="H5363" s="2"/>
      <c r="I5363" t="s">
        <v>226</v>
      </c>
      <c r="J5363" t="s">
        <v>211</v>
      </c>
      <c r="K5363" t="s">
        <v>12640</v>
      </c>
      <c r="L5363" t="s">
        <v>213</v>
      </c>
      <c r="O5363">
        <v>5621</v>
      </c>
      <c r="Q5363" s="2"/>
      <c r="S5363">
        <v>0</v>
      </c>
      <c r="T5363" t="s">
        <v>213</v>
      </c>
      <c r="W5363" t="s">
        <v>455</v>
      </c>
      <c r="X5363">
        <v>0</v>
      </c>
    </row>
    <row r="5364" spans="1:26" x14ac:dyDescent="0.25">
      <c r="A5364">
        <v>6760</v>
      </c>
      <c r="B5364" t="s">
        <v>12642</v>
      </c>
      <c r="C5364" t="s">
        <v>12643</v>
      </c>
      <c r="D5364" t="s">
        <v>256</v>
      </c>
      <c r="G5364" s="2">
        <v>43466</v>
      </c>
      <c r="H5364" s="2"/>
      <c r="I5364" t="s">
        <v>226</v>
      </c>
      <c r="J5364" t="s">
        <v>211</v>
      </c>
      <c r="K5364" t="s">
        <v>12640</v>
      </c>
      <c r="L5364" t="s">
        <v>213</v>
      </c>
      <c r="O5364">
        <v>0</v>
      </c>
      <c r="Q5364" s="2"/>
      <c r="S5364">
        <v>0</v>
      </c>
      <c r="T5364" t="s">
        <v>213</v>
      </c>
      <c r="W5364" t="s">
        <v>455</v>
      </c>
      <c r="X5364">
        <v>0</v>
      </c>
    </row>
    <row r="5365" spans="1:26" x14ac:dyDescent="0.25">
      <c r="A5365">
        <v>6761</v>
      </c>
      <c r="B5365" t="s">
        <v>12644</v>
      </c>
      <c r="C5365" t="s">
        <v>12645</v>
      </c>
      <c r="D5365" t="s">
        <v>251</v>
      </c>
      <c r="G5365" s="2">
        <v>43466</v>
      </c>
      <c r="H5365" s="2"/>
      <c r="I5365" t="s">
        <v>226</v>
      </c>
      <c r="J5365" t="s">
        <v>211</v>
      </c>
      <c r="K5365" t="s">
        <v>12640</v>
      </c>
      <c r="L5365" t="s">
        <v>213</v>
      </c>
      <c r="O5365">
        <v>0</v>
      </c>
      <c r="Q5365" s="2"/>
      <c r="S5365">
        <v>0</v>
      </c>
      <c r="T5365" t="s">
        <v>213</v>
      </c>
      <c r="W5365" t="s">
        <v>455</v>
      </c>
      <c r="X5365">
        <v>0</v>
      </c>
    </row>
    <row r="5366" spans="1:26" x14ac:dyDescent="0.25">
      <c r="A5366">
        <v>7009</v>
      </c>
      <c r="B5366" t="s">
        <v>12646</v>
      </c>
      <c r="C5366" t="s">
        <v>12647</v>
      </c>
      <c r="D5366" t="s">
        <v>343</v>
      </c>
      <c r="E5366" t="s">
        <v>12648</v>
      </c>
      <c r="F5366" t="s">
        <v>12649</v>
      </c>
      <c r="G5366" s="2">
        <v>32082</v>
      </c>
      <c r="H5366" s="2">
        <v>44712</v>
      </c>
      <c r="J5366" t="s">
        <v>211</v>
      </c>
      <c r="K5366" t="s">
        <v>398</v>
      </c>
      <c r="L5366" t="s">
        <v>213</v>
      </c>
      <c r="M5366" t="s">
        <v>12650</v>
      </c>
      <c r="O5366">
        <v>0</v>
      </c>
      <c r="P5366" t="s">
        <v>392</v>
      </c>
      <c r="Q5366" s="2"/>
      <c r="S5366">
        <v>0</v>
      </c>
      <c r="T5366" t="s">
        <v>213</v>
      </c>
      <c r="W5366" t="s">
        <v>214</v>
      </c>
      <c r="X5366">
        <v>0</v>
      </c>
      <c r="Z5366" t="s">
        <v>15737</v>
      </c>
    </row>
    <row r="5367" spans="1:26" x14ac:dyDescent="0.25">
      <c r="A5367">
        <v>7012</v>
      </c>
      <c r="B5367" t="s">
        <v>12651</v>
      </c>
      <c r="C5367" t="s">
        <v>12652</v>
      </c>
      <c r="D5367" t="s">
        <v>343</v>
      </c>
      <c r="G5367" s="2">
        <v>43466</v>
      </c>
      <c r="H5367" s="2"/>
      <c r="I5367" t="s">
        <v>380</v>
      </c>
      <c r="J5367" t="s">
        <v>211</v>
      </c>
      <c r="K5367" t="s">
        <v>381</v>
      </c>
      <c r="L5367" t="s">
        <v>900</v>
      </c>
      <c r="M5367" t="s">
        <v>12653</v>
      </c>
      <c r="O5367">
        <v>0</v>
      </c>
      <c r="P5367" t="s">
        <v>383</v>
      </c>
      <c r="Q5367" s="2"/>
      <c r="S5367">
        <v>0</v>
      </c>
      <c r="T5367" t="s">
        <v>213</v>
      </c>
      <c r="W5367" t="s">
        <v>214</v>
      </c>
      <c r="X5367">
        <v>0</v>
      </c>
    </row>
    <row r="5368" spans="1:26" x14ac:dyDescent="0.25">
      <c r="A5368">
        <v>6800</v>
      </c>
      <c r="B5368" t="s">
        <v>12654</v>
      </c>
      <c r="C5368" t="s">
        <v>12655</v>
      </c>
      <c r="D5368" t="s">
        <v>210</v>
      </c>
      <c r="G5368" s="2">
        <v>42005</v>
      </c>
      <c r="H5368" s="2">
        <v>46053</v>
      </c>
      <c r="J5368" t="s">
        <v>211</v>
      </c>
      <c r="K5368" t="s">
        <v>4396</v>
      </c>
      <c r="L5368" t="s">
        <v>213</v>
      </c>
      <c r="O5368">
        <v>0</v>
      </c>
      <c r="Q5368" s="2"/>
      <c r="S5368">
        <v>0</v>
      </c>
      <c r="T5368" t="s">
        <v>213</v>
      </c>
      <c r="W5368" t="s">
        <v>214</v>
      </c>
      <c r="X5368">
        <v>0</v>
      </c>
    </row>
    <row r="5369" spans="1:26" x14ac:dyDescent="0.25">
      <c r="A5369">
        <v>6801</v>
      </c>
      <c r="B5369" t="s">
        <v>12656</v>
      </c>
      <c r="C5369" t="s">
        <v>12657</v>
      </c>
      <c r="D5369" t="s">
        <v>210</v>
      </c>
      <c r="G5369" s="2">
        <v>42005</v>
      </c>
      <c r="H5369" s="2">
        <v>44286</v>
      </c>
      <c r="J5369" t="s">
        <v>211</v>
      </c>
      <c r="K5369" t="s">
        <v>4402</v>
      </c>
      <c r="L5369" t="s">
        <v>213</v>
      </c>
      <c r="O5369">
        <v>0</v>
      </c>
      <c r="Q5369" s="2"/>
      <c r="S5369">
        <v>0</v>
      </c>
      <c r="T5369" t="s">
        <v>213</v>
      </c>
      <c r="W5369" t="s">
        <v>214</v>
      </c>
      <c r="X5369">
        <v>0</v>
      </c>
    </row>
    <row r="5370" spans="1:26" x14ac:dyDescent="0.25">
      <c r="A5370">
        <v>6802</v>
      </c>
      <c r="B5370" t="s">
        <v>12658</v>
      </c>
      <c r="C5370" t="s">
        <v>12659</v>
      </c>
      <c r="D5370" t="s">
        <v>210</v>
      </c>
      <c r="G5370" s="2">
        <v>42005</v>
      </c>
      <c r="H5370" s="2"/>
      <c r="J5370" t="s">
        <v>211</v>
      </c>
      <c r="K5370" t="s">
        <v>4408</v>
      </c>
      <c r="L5370" t="s">
        <v>213</v>
      </c>
      <c r="O5370">
        <v>0</v>
      </c>
      <c r="Q5370" s="2"/>
      <c r="S5370">
        <v>0</v>
      </c>
      <c r="T5370" t="s">
        <v>213</v>
      </c>
      <c r="W5370" t="s">
        <v>214</v>
      </c>
      <c r="X5370">
        <v>0</v>
      </c>
    </row>
    <row r="5371" spans="1:26" x14ac:dyDescent="0.25">
      <c r="A5371">
        <v>6803</v>
      </c>
      <c r="B5371" t="s">
        <v>12660</v>
      </c>
      <c r="C5371" t="s">
        <v>12661</v>
      </c>
      <c r="D5371" t="s">
        <v>210</v>
      </c>
      <c r="G5371" s="2">
        <v>42005</v>
      </c>
      <c r="H5371" s="2"/>
      <c r="J5371" t="s">
        <v>211</v>
      </c>
      <c r="K5371" t="s">
        <v>4439</v>
      </c>
      <c r="L5371" t="s">
        <v>213</v>
      </c>
      <c r="O5371">
        <v>0</v>
      </c>
      <c r="Q5371" s="2"/>
      <c r="S5371">
        <v>0</v>
      </c>
      <c r="T5371" t="s">
        <v>213</v>
      </c>
      <c r="W5371" t="s">
        <v>214</v>
      </c>
      <c r="X5371">
        <v>0</v>
      </c>
    </row>
    <row r="5372" spans="1:26" x14ac:dyDescent="0.25">
      <c r="A5372">
        <v>6804</v>
      </c>
      <c r="B5372" t="s">
        <v>12662</v>
      </c>
      <c r="C5372" t="s">
        <v>12663</v>
      </c>
      <c r="D5372" t="s">
        <v>210</v>
      </c>
      <c r="G5372" s="2">
        <v>42005</v>
      </c>
      <c r="H5372" s="2"/>
      <c r="J5372" t="s">
        <v>211</v>
      </c>
      <c r="K5372" t="s">
        <v>4445</v>
      </c>
      <c r="L5372" t="s">
        <v>213</v>
      </c>
      <c r="O5372">
        <v>0</v>
      </c>
      <c r="Q5372" s="2"/>
      <c r="S5372">
        <v>0</v>
      </c>
      <c r="T5372" t="s">
        <v>213</v>
      </c>
      <c r="W5372" t="s">
        <v>214</v>
      </c>
      <c r="X5372">
        <v>0</v>
      </c>
    </row>
    <row r="5373" spans="1:26" x14ac:dyDescent="0.25">
      <c r="A5373">
        <v>6805</v>
      </c>
      <c r="B5373" t="s">
        <v>12664</v>
      </c>
      <c r="C5373" t="s">
        <v>12665</v>
      </c>
      <c r="D5373" t="s">
        <v>210</v>
      </c>
      <c r="G5373" s="2">
        <v>42005</v>
      </c>
      <c r="H5373" s="2"/>
      <c r="J5373" t="s">
        <v>211</v>
      </c>
      <c r="K5373" t="s">
        <v>2924</v>
      </c>
      <c r="L5373" t="s">
        <v>213</v>
      </c>
      <c r="O5373">
        <v>0</v>
      </c>
      <c r="Q5373" s="2"/>
      <c r="S5373">
        <v>0</v>
      </c>
      <c r="T5373" t="s">
        <v>213</v>
      </c>
      <c r="W5373" t="s">
        <v>214</v>
      </c>
      <c r="X5373">
        <v>0</v>
      </c>
    </row>
    <row r="5374" spans="1:26" x14ac:dyDescent="0.25">
      <c r="A5374">
        <v>6806</v>
      </c>
      <c r="B5374" t="s">
        <v>12666</v>
      </c>
      <c r="C5374" t="s">
        <v>12667</v>
      </c>
      <c r="D5374" t="s">
        <v>210</v>
      </c>
      <c r="G5374" s="2">
        <v>42005</v>
      </c>
      <c r="H5374" s="2">
        <v>45961</v>
      </c>
      <c r="J5374" t="s">
        <v>211</v>
      </c>
      <c r="K5374" t="s">
        <v>3142</v>
      </c>
      <c r="L5374" t="s">
        <v>213</v>
      </c>
      <c r="O5374">
        <v>0</v>
      </c>
      <c r="Q5374" s="2"/>
      <c r="S5374">
        <v>0</v>
      </c>
      <c r="T5374" t="s">
        <v>213</v>
      </c>
      <c r="W5374" t="s">
        <v>214</v>
      </c>
      <c r="X5374">
        <v>0</v>
      </c>
    </row>
    <row r="5375" spans="1:26" x14ac:dyDescent="0.25">
      <c r="A5375">
        <v>6807</v>
      </c>
      <c r="B5375" t="s">
        <v>12668</v>
      </c>
      <c r="C5375" t="s">
        <v>12669</v>
      </c>
      <c r="D5375" t="s">
        <v>210</v>
      </c>
      <c r="G5375" s="2">
        <v>42984</v>
      </c>
      <c r="H5375" s="2">
        <v>44316</v>
      </c>
      <c r="J5375" t="s">
        <v>211</v>
      </c>
      <c r="K5375" t="s">
        <v>11419</v>
      </c>
      <c r="L5375" t="s">
        <v>213</v>
      </c>
      <c r="O5375">
        <v>0</v>
      </c>
      <c r="Q5375" s="2"/>
      <c r="S5375">
        <v>0</v>
      </c>
      <c r="T5375" t="s">
        <v>213</v>
      </c>
      <c r="W5375" t="s">
        <v>214</v>
      </c>
      <c r="X5375">
        <v>0</v>
      </c>
    </row>
    <row r="5376" spans="1:26" x14ac:dyDescent="0.25">
      <c r="A5376">
        <v>6808</v>
      </c>
      <c r="B5376" t="s">
        <v>12670</v>
      </c>
      <c r="C5376" t="s">
        <v>12671</v>
      </c>
      <c r="D5376" t="s">
        <v>210</v>
      </c>
      <c r="G5376" s="2">
        <v>42005</v>
      </c>
      <c r="H5376" s="2"/>
      <c r="J5376" t="s">
        <v>211</v>
      </c>
      <c r="K5376" t="s">
        <v>4467</v>
      </c>
      <c r="L5376" t="s">
        <v>213</v>
      </c>
      <c r="O5376">
        <v>0</v>
      </c>
      <c r="Q5376" s="2"/>
      <c r="S5376">
        <v>0</v>
      </c>
      <c r="T5376" t="s">
        <v>213</v>
      </c>
      <c r="W5376" t="s">
        <v>214</v>
      </c>
      <c r="X5376">
        <v>0</v>
      </c>
    </row>
    <row r="5377" spans="1:24" x14ac:dyDescent="0.25">
      <c r="A5377">
        <v>6809</v>
      </c>
      <c r="B5377" t="s">
        <v>12672</v>
      </c>
      <c r="C5377" t="s">
        <v>12673</v>
      </c>
      <c r="D5377" t="s">
        <v>210</v>
      </c>
      <c r="G5377" s="2">
        <v>42005</v>
      </c>
      <c r="H5377" s="2">
        <v>45230</v>
      </c>
      <c r="J5377" t="s">
        <v>211</v>
      </c>
      <c r="K5377" t="s">
        <v>4473</v>
      </c>
      <c r="L5377" t="s">
        <v>213</v>
      </c>
      <c r="O5377">
        <v>0</v>
      </c>
      <c r="Q5377" s="2"/>
      <c r="S5377">
        <v>0</v>
      </c>
      <c r="T5377" t="s">
        <v>213</v>
      </c>
      <c r="W5377" t="s">
        <v>214</v>
      </c>
      <c r="X5377">
        <v>0</v>
      </c>
    </row>
    <row r="5378" spans="1:24" x14ac:dyDescent="0.25">
      <c r="A5378">
        <v>6810</v>
      </c>
      <c r="B5378" t="s">
        <v>12674</v>
      </c>
      <c r="C5378" t="s">
        <v>12675</v>
      </c>
      <c r="D5378" t="s">
        <v>210</v>
      </c>
      <c r="G5378" s="2">
        <v>42005</v>
      </c>
      <c r="H5378" s="2">
        <v>43677</v>
      </c>
      <c r="J5378" t="s">
        <v>211</v>
      </c>
      <c r="K5378" t="s">
        <v>4476</v>
      </c>
      <c r="L5378" t="s">
        <v>213</v>
      </c>
      <c r="O5378">
        <v>0</v>
      </c>
      <c r="Q5378" s="2"/>
      <c r="S5378">
        <v>0</v>
      </c>
      <c r="T5378" t="s">
        <v>213</v>
      </c>
      <c r="W5378" t="s">
        <v>214</v>
      </c>
      <c r="X5378">
        <v>0</v>
      </c>
    </row>
    <row r="5379" spans="1:24" x14ac:dyDescent="0.25">
      <c r="A5379">
        <v>6811</v>
      </c>
      <c r="B5379" t="s">
        <v>12676</v>
      </c>
      <c r="C5379" t="s">
        <v>12677</v>
      </c>
      <c r="D5379" t="s">
        <v>210</v>
      </c>
      <c r="G5379" s="2">
        <v>42005</v>
      </c>
      <c r="H5379" s="2">
        <v>44255</v>
      </c>
      <c r="J5379" t="s">
        <v>211</v>
      </c>
      <c r="K5379" t="s">
        <v>4490</v>
      </c>
      <c r="L5379" t="s">
        <v>213</v>
      </c>
      <c r="O5379">
        <v>0</v>
      </c>
      <c r="Q5379" s="2"/>
      <c r="S5379">
        <v>0</v>
      </c>
      <c r="T5379" t="s">
        <v>213</v>
      </c>
      <c r="W5379" t="s">
        <v>214</v>
      </c>
      <c r="X5379">
        <v>0</v>
      </c>
    </row>
    <row r="5380" spans="1:24" x14ac:dyDescent="0.25">
      <c r="A5380">
        <v>6812</v>
      </c>
      <c r="B5380" t="s">
        <v>12678</v>
      </c>
      <c r="C5380" t="s">
        <v>12679</v>
      </c>
      <c r="D5380" t="s">
        <v>210</v>
      </c>
      <c r="G5380" s="2">
        <v>42005</v>
      </c>
      <c r="H5380" s="2"/>
      <c r="J5380" t="s">
        <v>211</v>
      </c>
      <c r="K5380" t="s">
        <v>4499</v>
      </c>
      <c r="L5380" t="s">
        <v>213</v>
      </c>
      <c r="O5380">
        <v>0</v>
      </c>
      <c r="Q5380" s="2"/>
      <c r="S5380">
        <v>0</v>
      </c>
      <c r="T5380" t="s">
        <v>213</v>
      </c>
      <c r="W5380" t="s">
        <v>214</v>
      </c>
      <c r="X5380">
        <v>0</v>
      </c>
    </row>
    <row r="5381" spans="1:24" x14ac:dyDescent="0.25">
      <c r="A5381">
        <v>6813</v>
      </c>
      <c r="B5381" t="s">
        <v>12680</v>
      </c>
      <c r="C5381" t="s">
        <v>12681</v>
      </c>
      <c r="D5381" t="s">
        <v>210</v>
      </c>
      <c r="G5381" s="2">
        <v>42005</v>
      </c>
      <c r="H5381" s="2">
        <v>44500</v>
      </c>
      <c r="J5381" t="s">
        <v>211</v>
      </c>
      <c r="K5381" t="s">
        <v>3572</v>
      </c>
      <c r="L5381" t="s">
        <v>213</v>
      </c>
      <c r="O5381">
        <v>0</v>
      </c>
      <c r="Q5381" s="2"/>
      <c r="S5381">
        <v>0</v>
      </c>
      <c r="T5381" t="s">
        <v>213</v>
      </c>
      <c r="W5381" t="s">
        <v>214</v>
      </c>
      <c r="X5381">
        <v>0</v>
      </c>
    </row>
    <row r="5382" spans="1:24" x14ac:dyDescent="0.25">
      <c r="A5382">
        <v>6814</v>
      </c>
      <c r="B5382" t="s">
        <v>12682</v>
      </c>
      <c r="C5382" t="s">
        <v>12683</v>
      </c>
      <c r="D5382" t="s">
        <v>210</v>
      </c>
      <c r="G5382" s="2">
        <v>42005</v>
      </c>
      <c r="H5382" s="2"/>
      <c r="J5382" t="s">
        <v>211</v>
      </c>
      <c r="K5382" t="s">
        <v>3575</v>
      </c>
      <c r="L5382" t="s">
        <v>213</v>
      </c>
      <c r="O5382">
        <v>0</v>
      </c>
      <c r="Q5382" s="2"/>
      <c r="S5382">
        <v>0</v>
      </c>
      <c r="T5382" t="s">
        <v>213</v>
      </c>
      <c r="W5382" t="s">
        <v>214</v>
      </c>
      <c r="X5382">
        <v>0</v>
      </c>
    </row>
    <row r="5383" spans="1:24" x14ac:dyDescent="0.25">
      <c r="A5383">
        <v>6815</v>
      </c>
      <c r="B5383" t="s">
        <v>12684</v>
      </c>
      <c r="C5383" t="s">
        <v>12685</v>
      </c>
      <c r="D5383" t="s">
        <v>210</v>
      </c>
      <c r="G5383" s="2">
        <v>42005</v>
      </c>
      <c r="H5383" s="2">
        <v>44531</v>
      </c>
      <c r="J5383" t="s">
        <v>211</v>
      </c>
      <c r="K5383" t="s">
        <v>3578</v>
      </c>
      <c r="L5383" t="s">
        <v>213</v>
      </c>
      <c r="O5383">
        <v>0</v>
      </c>
      <c r="Q5383" s="2"/>
      <c r="S5383">
        <v>0</v>
      </c>
      <c r="T5383" t="s">
        <v>213</v>
      </c>
      <c r="W5383" t="s">
        <v>214</v>
      </c>
      <c r="X5383">
        <v>0</v>
      </c>
    </row>
    <row r="5384" spans="1:24" x14ac:dyDescent="0.25">
      <c r="A5384">
        <v>6816</v>
      </c>
      <c r="B5384" t="s">
        <v>12686</v>
      </c>
      <c r="C5384" t="s">
        <v>12687</v>
      </c>
      <c r="D5384" t="s">
        <v>210</v>
      </c>
      <c r="G5384" s="2">
        <v>42005</v>
      </c>
      <c r="H5384" s="2"/>
      <c r="J5384" t="s">
        <v>211</v>
      </c>
      <c r="K5384" t="s">
        <v>3599</v>
      </c>
      <c r="L5384" t="s">
        <v>213</v>
      </c>
      <c r="O5384">
        <v>0</v>
      </c>
      <c r="Q5384" s="2"/>
      <c r="S5384">
        <v>0</v>
      </c>
      <c r="T5384" t="s">
        <v>213</v>
      </c>
      <c r="W5384" t="s">
        <v>214</v>
      </c>
      <c r="X5384">
        <v>0</v>
      </c>
    </row>
    <row r="5385" spans="1:24" x14ac:dyDescent="0.25">
      <c r="A5385">
        <v>6817</v>
      </c>
      <c r="B5385" t="s">
        <v>12688</v>
      </c>
      <c r="C5385" t="s">
        <v>12689</v>
      </c>
      <c r="D5385" t="s">
        <v>210</v>
      </c>
      <c r="G5385" s="2">
        <v>42005</v>
      </c>
      <c r="H5385" s="2">
        <v>44377</v>
      </c>
      <c r="J5385" t="s">
        <v>211</v>
      </c>
      <c r="K5385" t="s">
        <v>3602</v>
      </c>
      <c r="L5385" t="s">
        <v>213</v>
      </c>
      <c r="O5385">
        <v>0</v>
      </c>
      <c r="Q5385" s="2"/>
      <c r="S5385">
        <v>0</v>
      </c>
      <c r="T5385" t="s">
        <v>213</v>
      </c>
      <c r="W5385" t="s">
        <v>214</v>
      </c>
      <c r="X5385">
        <v>0</v>
      </c>
    </row>
    <row r="5386" spans="1:24" x14ac:dyDescent="0.25">
      <c r="A5386">
        <v>6818</v>
      </c>
      <c r="B5386" t="s">
        <v>12690</v>
      </c>
      <c r="C5386" t="s">
        <v>12691</v>
      </c>
      <c r="D5386" t="s">
        <v>210</v>
      </c>
      <c r="G5386" s="2">
        <v>42005</v>
      </c>
      <c r="H5386" s="2">
        <v>44592</v>
      </c>
      <c r="J5386" t="s">
        <v>211</v>
      </c>
      <c r="K5386" t="s">
        <v>3614</v>
      </c>
      <c r="L5386" t="s">
        <v>213</v>
      </c>
      <c r="O5386">
        <v>0</v>
      </c>
      <c r="Q5386" s="2"/>
      <c r="S5386">
        <v>0</v>
      </c>
      <c r="T5386" t="s">
        <v>213</v>
      </c>
      <c r="W5386" t="s">
        <v>214</v>
      </c>
      <c r="X5386">
        <v>0</v>
      </c>
    </row>
    <row r="5387" spans="1:24" x14ac:dyDescent="0.25">
      <c r="A5387">
        <v>6819</v>
      </c>
      <c r="B5387" t="s">
        <v>12692</v>
      </c>
      <c r="C5387" t="s">
        <v>12693</v>
      </c>
      <c r="D5387" t="s">
        <v>210</v>
      </c>
      <c r="G5387" s="2">
        <v>42005</v>
      </c>
      <c r="H5387" s="2">
        <v>43738</v>
      </c>
      <c r="J5387" t="s">
        <v>211</v>
      </c>
      <c r="K5387" t="s">
        <v>3623</v>
      </c>
      <c r="L5387" t="s">
        <v>213</v>
      </c>
      <c r="O5387">
        <v>0</v>
      </c>
      <c r="Q5387" s="2"/>
      <c r="S5387">
        <v>0</v>
      </c>
      <c r="T5387" t="s">
        <v>213</v>
      </c>
      <c r="W5387" t="s">
        <v>214</v>
      </c>
      <c r="X5387">
        <v>0</v>
      </c>
    </row>
    <row r="5388" spans="1:24" x14ac:dyDescent="0.25">
      <c r="A5388">
        <v>6820</v>
      </c>
      <c r="B5388" t="s">
        <v>12694</v>
      </c>
      <c r="C5388" t="s">
        <v>12695</v>
      </c>
      <c r="D5388" t="s">
        <v>210</v>
      </c>
      <c r="G5388" s="2">
        <v>42005</v>
      </c>
      <c r="H5388" s="2"/>
      <c r="J5388" t="s">
        <v>211</v>
      </c>
      <c r="K5388" t="s">
        <v>3629</v>
      </c>
      <c r="L5388" t="s">
        <v>213</v>
      </c>
      <c r="O5388">
        <v>0</v>
      </c>
      <c r="Q5388" s="2"/>
      <c r="S5388">
        <v>0</v>
      </c>
      <c r="T5388" t="s">
        <v>213</v>
      </c>
      <c r="W5388" t="s">
        <v>214</v>
      </c>
      <c r="X5388">
        <v>0</v>
      </c>
    </row>
    <row r="5389" spans="1:24" x14ac:dyDescent="0.25">
      <c r="A5389">
        <v>6843</v>
      </c>
      <c r="B5389" t="s">
        <v>12696</v>
      </c>
      <c r="C5389" t="s">
        <v>12697</v>
      </c>
      <c r="D5389" t="s">
        <v>256</v>
      </c>
      <c r="G5389" s="2">
        <v>38169</v>
      </c>
      <c r="H5389" s="2"/>
      <c r="I5389" t="s">
        <v>226</v>
      </c>
      <c r="J5389" t="s">
        <v>211</v>
      </c>
      <c r="K5389" t="s">
        <v>4007</v>
      </c>
      <c r="L5389" t="s">
        <v>213</v>
      </c>
      <c r="O5389">
        <v>0</v>
      </c>
      <c r="Q5389" s="2"/>
      <c r="S5389">
        <v>0</v>
      </c>
      <c r="T5389" t="s">
        <v>213</v>
      </c>
      <c r="W5389" t="s">
        <v>214</v>
      </c>
      <c r="X5389">
        <v>0</v>
      </c>
    </row>
    <row r="5390" spans="1:24" x14ac:dyDescent="0.25">
      <c r="A5390">
        <v>6844</v>
      </c>
      <c r="B5390" t="s">
        <v>12698</v>
      </c>
      <c r="C5390" t="s">
        <v>12699</v>
      </c>
      <c r="D5390" t="s">
        <v>256</v>
      </c>
      <c r="G5390" s="2">
        <v>39561</v>
      </c>
      <c r="H5390" s="2"/>
      <c r="I5390" t="s">
        <v>226</v>
      </c>
      <c r="J5390" t="s">
        <v>211</v>
      </c>
      <c r="K5390" t="s">
        <v>4414</v>
      </c>
      <c r="L5390" t="s">
        <v>213</v>
      </c>
      <c r="O5390">
        <v>0</v>
      </c>
      <c r="Q5390" s="2"/>
      <c r="S5390">
        <v>0</v>
      </c>
      <c r="T5390" t="s">
        <v>213</v>
      </c>
      <c r="W5390" t="s">
        <v>214</v>
      </c>
      <c r="X5390">
        <v>0</v>
      </c>
    </row>
    <row r="5391" spans="1:24" x14ac:dyDescent="0.25">
      <c r="A5391">
        <v>6845</v>
      </c>
      <c r="B5391" t="s">
        <v>12700</v>
      </c>
      <c r="C5391" t="s">
        <v>12701</v>
      </c>
      <c r="D5391" t="s">
        <v>210</v>
      </c>
      <c r="G5391" s="2">
        <v>39569</v>
      </c>
      <c r="H5391" s="2"/>
      <c r="J5391" t="s">
        <v>211</v>
      </c>
      <c r="K5391" t="s">
        <v>4414</v>
      </c>
      <c r="L5391" t="s">
        <v>213</v>
      </c>
      <c r="O5391">
        <v>0</v>
      </c>
      <c r="Q5391" s="2"/>
      <c r="S5391">
        <v>0</v>
      </c>
      <c r="T5391" t="s">
        <v>213</v>
      </c>
      <c r="W5391" t="s">
        <v>214</v>
      </c>
      <c r="X5391">
        <v>0</v>
      </c>
    </row>
    <row r="5392" spans="1:24" x14ac:dyDescent="0.25">
      <c r="A5392">
        <v>6846</v>
      </c>
      <c r="B5392" t="s">
        <v>12702</v>
      </c>
      <c r="C5392" t="s">
        <v>12703</v>
      </c>
      <c r="D5392" t="s">
        <v>210</v>
      </c>
      <c r="G5392" s="2">
        <v>40664</v>
      </c>
      <c r="H5392" s="2">
        <v>46173</v>
      </c>
      <c r="J5392" t="s">
        <v>211</v>
      </c>
      <c r="K5392" t="s">
        <v>2929</v>
      </c>
      <c r="L5392" t="s">
        <v>213</v>
      </c>
      <c r="O5392">
        <v>0</v>
      </c>
      <c r="Q5392" s="2"/>
      <c r="S5392">
        <v>0</v>
      </c>
      <c r="T5392" t="s">
        <v>213</v>
      </c>
      <c r="W5392" t="s">
        <v>214</v>
      </c>
      <c r="X5392">
        <v>0</v>
      </c>
    </row>
    <row r="5393" spans="1:24" x14ac:dyDescent="0.25">
      <c r="A5393">
        <v>6847</v>
      </c>
      <c r="B5393" t="s">
        <v>12704</v>
      </c>
      <c r="C5393" t="s">
        <v>12705</v>
      </c>
      <c r="D5393" t="s">
        <v>256</v>
      </c>
      <c r="G5393" s="2">
        <v>42767</v>
      </c>
      <c r="H5393" s="2"/>
      <c r="I5393" t="s">
        <v>226</v>
      </c>
      <c r="J5393" t="s">
        <v>211</v>
      </c>
      <c r="K5393" t="s">
        <v>10774</v>
      </c>
      <c r="L5393" t="s">
        <v>213</v>
      </c>
      <c r="O5393">
        <v>0</v>
      </c>
      <c r="Q5393" s="2"/>
      <c r="S5393">
        <v>0</v>
      </c>
      <c r="T5393" t="s">
        <v>213</v>
      </c>
      <c r="W5393" t="s">
        <v>214</v>
      </c>
      <c r="X5393">
        <v>0</v>
      </c>
    </row>
    <row r="5394" spans="1:24" x14ac:dyDescent="0.25">
      <c r="A5394">
        <v>6848</v>
      </c>
      <c r="B5394" t="s">
        <v>12706</v>
      </c>
      <c r="C5394" t="s">
        <v>12707</v>
      </c>
      <c r="D5394" t="s">
        <v>210</v>
      </c>
      <c r="G5394" s="2">
        <v>42767</v>
      </c>
      <c r="H5394" s="2"/>
      <c r="J5394" t="s">
        <v>211</v>
      </c>
      <c r="K5394" t="s">
        <v>10774</v>
      </c>
      <c r="L5394" t="s">
        <v>213</v>
      </c>
      <c r="O5394">
        <v>0</v>
      </c>
      <c r="Q5394" s="2"/>
      <c r="S5394">
        <v>0</v>
      </c>
      <c r="T5394" t="s">
        <v>213</v>
      </c>
      <c r="W5394" t="s">
        <v>214</v>
      </c>
      <c r="X5394">
        <v>0</v>
      </c>
    </row>
    <row r="5395" spans="1:24" x14ac:dyDescent="0.25">
      <c r="A5395">
        <v>6849</v>
      </c>
      <c r="B5395" t="s">
        <v>12708</v>
      </c>
      <c r="C5395" t="s">
        <v>12709</v>
      </c>
      <c r="D5395" t="s">
        <v>210</v>
      </c>
      <c r="G5395" s="2">
        <v>38169</v>
      </c>
      <c r="H5395" s="2"/>
      <c r="J5395" t="s">
        <v>211</v>
      </c>
      <c r="K5395" t="s">
        <v>3620</v>
      </c>
      <c r="L5395" t="s">
        <v>213</v>
      </c>
      <c r="O5395">
        <v>0</v>
      </c>
      <c r="Q5395" s="2"/>
      <c r="S5395">
        <v>0</v>
      </c>
      <c r="T5395" t="s">
        <v>213</v>
      </c>
      <c r="W5395" t="s">
        <v>214</v>
      </c>
      <c r="X5395">
        <v>0</v>
      </c>
    </row>
    <row r="5396" spans="1:24" x14ac:dyDescent="0.25">
      <c r="A5396">
        <v>6850</v>
      </c>
      <c r="B5396" t="s">
        <v>12710</v>
      </c>
      <c r="C5396" t="s">
        <v>12711</v>
      </c>
      <c r="D5396" t="s">
        <v>256</v>
      </c>
      <c r="G5396" s="2">
        <v>38169</v>
      </c>
      <c r="H5396" s="2"/>
      <c r="I5396" t="s">
        <v>226</v>
      </c>
      <c r="J5396" t="s">
        <v>211</v>
      </c>
      <c r="K5396" t="s">
        <v>3620</v>
      </c>
      <c r="L5396" t="s">
        <v>213</v>
      </c>
      <c r="O5396">
        <v>0</v>
      </c>
      <c r="Q5396" s="2"/>
      <c r="S5396">
        <v>0</v>
      </c>
      <c r="T5396" t="s">
        <v>213</v>
      </c>
      <c r="W5396" t="s">
        <v>214</v>
      </c>
      <c r="X5396">
        <v>0</v>
      </c>
    </row>
    <row r="5397" spans="1:24" x14ac:dyDescent="0.25">
      <c r="A5397">
        <v>6851</v>
      </c>
      <c r="B5397" t="s">
        <v>12712</v>
      </c>
      <c r="C5397" t="s">
        <v>12713</v>
      </c>
      <c r="D5397" t="s">
        <v>256</v>
      </c>
      <c r="G5397" s="2">
        <v>38169</v>
      </c>
      <c r="H5397" s="2"/>
      <c r="I5397" t="s">
        <v>226</v>
      </c>
      <c r="J5397" t="s">
        <v>211</v>
      </c>
      <c r="K5397" t="s">
        <v>3643</v>
      </c>
      <c r="L5397" t="s">
        <v>213</v>
      </c>
      <c r="O5397">
        <v>0</v>
      </c>
      <c r="Q5397" s="2"/>
      <c r="S5397">
        <v>0</v>
      </c>
      <c r="T5397" t="s">
        <v>213</v>
      </c>
      <c r="W5397" t="s">
        <v>214</v>
      </c>
      <c r="X5397">
        <v>0</v>
      </c>
    </row>
    <row r="5398" spans="1:24" x14ac:dyDescent="0.25">
      <c r="A5398">
        <v>2633</v>
      </c>
      <c r="B5398" t="s">
        <v>12714</v>
      </c>
      <c r="C5398" t="s">
        <v>12715</v>
      </c>
      <c r="D5398" t="s">
        <v>2506</v>
      </c>
      <c r="F5398" t="s">
        <v>12716</v>
      </c>
      <c r="G5398" s="2">
        <v>37500</v>
      </c>
      <c r="H5398" s="2">
        <v>44441</v>
      </c>
      <c r="J5398" t="s">
        <v>211</v>
      </c>
      <c r="K5398" t="s">
        <v>464</v>
      </c>
      <c r="L5398" t="s">
        <v>213</v>
      </c>
      <c r="M5398" t="s">
        <v>11746</v>
      </c>
      <c r="O5398">
        <v>0</v>
      </c>
      <c r="Q5398" s="2"/>
      <c r="S5398">
        <v>0</v>
      </c>
      <c r="T5398" t="s">
        <v>213</v>
      </c>
      <c r="W5398" t="s">
        <v>214</v>
      </c>
      <c r="X5398">
        <v>0</v>
      </c>
    </row>
    <row r="5399" spans="1:24" x14ac:dyDescent="0.25">
      <c r="A5399">
        <v>6591</v>
      </c>
      <c r="B5399" t="s">
        <v>12717</v>
      </c>
      <c r="C5399" t="s">
        <v>12718</v>
      </c>
      <c r="D5399" t="s">
        <v>11581</v>
      </c>
      <c r="G5399" s="2">
        <v>38626</v>
      </c>
      <c r="H5399" s="2"/>
      <c r="J5399" t="s">
        <v>2278</v>
      </c>
      <c r="K5399" t="s">
        <v>464</v>
      </c>
      <c r="L5399" t="s">
        <v>213</v>
      </c>
      <c r="M5399" t="s">
        <v>5543</v>
      </c>
      <c r="O5399">
        <v>0</v>
      </c>
      <c r="Q5399" s="2"/>
      <c r="S5399">
        <v>0</v>
      </c>
      <c r="T5399" t="s">
        <v>900</v>
      </c>
      <c r="W5399" t="s">
        <v>214</v>
      </c>
      <c r="X5399">
        <v>0</v>
      </c>
    </row>
    <row r="5400" spans="1:24" x14ac:dyDescent="0.25">
      <c r="A5400">
        <v>2636</v>
      </c>
      <c r="B5400" t="s">
        <v>12719</v>
      </c>
      <c r="C5400" t="s">
        <v>12720</v>
      </c>
      <c r="D5400" t="s">
        <v>6389</v>
      </c>
      <c r="F5400" t="s">
        <v>8456</v>
      </c>
      <c r="G5400" s="2">
        <v>37500</v>
      </c>
      <c r="H5400" s="2"/>
      <c r="J5400" t="s">
        <v>211</v>
      </c>
      <c r="K5400" t="s">
        <v>464</v>
      </c>
      <c r="L5400" t="s">
        <v>213</v>
      </c>
      <c r="M5400" t="s">
        <v>12721</v>
      </c>
      <c r="O5400">
        <v>0</v>
      </c>
      <c r="Q5400" s="2"/>
      <c r="S5400">
        <v>0</v>
      </c>
      <c r="T5400" t="s">
        <v>213</v>
      </c>
      <c r="W5400" t="s">
        <v>214</v>
      </c>
      <c r="X5400">
        <v>0</v>
      </c>
    </row>
    <row r="5401" spans="1:24" x14ac:dyDescent="0.25">
      <c r="A5401">
        <v>6592</v>
      </c>
      <c r="B5401" t="s">
        <v>12722</v>
      </c>
      <c r="C5401" t="s">
        <v>12723</v>
      </c>
      <c r="D5401" t="s">
        <v>11584</v>
      </c>
      <c r="G5401" s="2">
        <v>38626</v>
      </c>
      <c r="H5401" s="2"/>
      <c r="J5401" t="s">
        <v>2278</v>
      </c>
      <c r="K5401" t="s">
        <v>464</v>
      </c>
      <c r="L5401" t="s">
        <v>213</v>
      </c>
      <c r="M5401" t="s">
        <v>12721</v>
      </c>
      <c r="O5401">
        <v>0</v>
      </c>
      <c r="Q5401" s="2"/>
      <c r="S5401">
        <v>0</v>
      </c>
      <c r="T5401" t="s">
        <v>900</v>
      </c>
      <c r="W5401" t="s">
        <v>214</v>
      </c>
      <c r="X5401">
        <v>0</v>
      </c>
    </row>
    <row r="5402" spans="1:24" x14ac:dyDescent="0.25">
      <c r="A5402">
        <v>6580</v>
      </c>
      <c r="B5402" t="s">
        <v>11809</v>
      </c>
      <c r="C5402" t="s">
        <v>12724</v>
      </c>
      <c r="D5402" t="s">
        <v>11608</v>
      </c>
      <c r="G5402" s="2">
        <v>38626</v>
      </c>
      <c r="H5402" s="2"/>
      <c r="J5402" t="s">
        <v>2278</v>
      </c>
      <c r="K5402" t="s">
        <v>160</v>
      </c>
      <c r="L5402" t="s">
        <v>213</v>
      </c>
      <c r="M5402" t="s">
        <v>6101</v>
      </c>
      <c r="O5402">
        <v>0</v>
      </c>
      <c r="Q5402" s="2"/>
      <c r="S5402">
        <v>0</v>
      </c>
      <c r="T5402" t="s">
        <v>900</v>
      </c>
      <c r="W5402" t="s">
        <v>214</v>
      </c>
      <c r="X5402">
        <v>0</v>
      </c>
    </row>
    <row r="5403" spans="1:24" x14ac:dyDescent="0.25">
      <c r="A5403">
        <v>3382</v>
      </c>
      <c r="B5403" t="s">
        <v>12725</v>
      </c>
      <c r="C5403" t="s">
        <v>12726</v>
      </c>
      <c r="D5403" t="s">
        <v>2503</v>
      </c>
      <c r="F5403" t="s">
        <v>12727</v>
      </c>
      <c r="G5403" s="2">
        <v>37500</v>
      </c>
      <c r="H5403" s="2"/>
      <c r="J5403" t="s">
        <v>211</v>
      </c>
      <c r="K5403" t="s">
        <v>160</v>
      </c>
      <c r="L5403" t="s">
        <v>213</v>
      </c>
      <c r="M5403" t="s">
        <v>12728</v>
      </c>
      <c r="O5403">
        <v>0</v>
      </c>
      <c r="Q5403" s="2"/>
      <c r="S5403">
        <v>0</v>
      </c>
      <c r="T5403" t="s">
        <v>213</v>
      </c>
      <c r="W5403" t="s">
        <v>214</v>
      </c>
      <c r="X5403">
        <v>0</v>
      </c>
    </row>
    <row r="5404" spans="1:24" x14ac:dyDescent="0.25">
      <c r="A5404">
        <v>6581</v>
      </c>
      <c r="B5404" t="s">
        <v>12729</v>
      </c>
      <c r="C5404" t="s">
        <v>12730</v>
      </c>
      <c r="D5404" t="s">
        <v>11232</v>
      </c>
      <c r="G5404" s="2">
        <v>38626</v>
      </c>
      <c r="H5404" s="2"/>
      <c r="J5404" t="s">
        <v>2278</v>
      </c>
      <c r="K5404" t="s">
        <v>160</v>
      </c>
      <c r="L5404" t="s">
        <v>213</v>
      </c>
      <c r="M5404" t="s">
        <v>12728</v>
      </c>
      <c r="O5404">
        <v>0</v>
      </c>
      <c r="Q5404" s="2"/>
      <c r="S5404">
        <v>0</v>
      </c>
      <c r="T5404" t="s">
        <v>900</v>
      </c>
      <c r="W5404" t="s">
        <v>214</v>
      </c>
      <c r="X5404">
        <v>0</v>
      </c>
    </row>
    <row r="5405" spans="1:24" x14ac:dyDescent="0.25">
      <c r="A5405">
        <v>6582</v>
      </c>
      <c r="B5405" t="s">
        <v>12731</v>
      </c>
      <c r="C5405" t="s">
        <v>12732</v>
      </c>
      <c r="D5405" t="s">
        <v>11277</v>
      </c>
      <c r="G5405" s="2">
        <v>38626</v>
      </c>
      <c r="H5405" s="2">
        <v>44358</v>
      </c>
      <c r="J5405" t="s">
        <v>2278</v>
      </c>
      <c r="K5405" t="s">
        <v>160</v>
      </c>
      <c r="L5405" t="s">
        <v>213</v>
      </c>
      <c r="M5405" t="s">
        <v>6105</v>
      </c>
      <c r="O5405">
        <v>0</v>
      </c>
      <c r="Q5405" s="2"/>
      <c r="S5405">
        <v>0</v>
      </c>
      <c r="T5405" t="s">
        <v>900</v>
      </c>
      <c r="W5405" t="s">
        <v>214</v>
      </c>
      <c r="X5405">
        <v>0</v>
      </c>
    </row>
    <row r="5406" spans="1:24" x14ac:dyDescent="0.25">
      <c r="A5406">
        <v>3384</v>
      </c>
      <c r="B5406" t="s">
        <v>12733</v>
      </c>
      <c r="C5406" t="s">
        <v>12734</v>
      </c>
      <c r="D5406" t="s">
        <v>5533</v>
      </c>
      <c r="F5406" t="s">
        <v>8868</v>
      </c>
      <c r="G5406" s="2">
        <v>37500</v>
      </c>
      <c r="H5406" s="2"/>
      <c r="J5406" t="s">
        <v>211</v>
      </c>
      <c r="K5406" t="s">
        <v>160</v>
      </c>
      <c r="L5406" t="s">
        <v>213</v>
      </c>
      <c r="M5406" t="s">
        <v>11637</v>
      </c>
      <c r="O5406">
        <v>0</v>
      </c>
      <c r="Q5406" s="2"/>
      <c r="S5406">
        <v>0</v>
      </c>
      <c r="T5406" t="s">
        <v>213</v>
      </c>
      <c r="W5406" t="s">
        <v>214</v>
      </c>
      <c r="X5406">
        <v>0</v>
      </c>
    </row>
    <row r="5407" spans="1:24" x14ac:dyDescent="0.25">
      <c r="A5407">
        <v>3385</v>
      </c>
      <c r="B5407" t="s">
        <v>12735</v>
      </c>
      <c r="C5407" t="s">
        <v>12736</v>
      </c>
      <c r="D5407" t="s">
        <v>6389</v>
      </c>
      <c r="F5407" t="s">
        <v>8871</v>
      </c>
      <c r="G5407" s="2">
        <v>37500</v>
      </c>
      <c r="H5407" s="2"/>
      <c r="J5407" t="s">
        <v>211</v>
      </c>
      <c r="K5407" t="s">
        <v>160</v>
      </c>
      <c r="L5407" t="s">
        <v>213</v>
      </c>
      <c r="M5407" t="s">
        <v>12737</v>
      </c>
      <c r="O5407">
        <v>0</v>
      </c>
      <c r="Q5407" s="2"/>
      <c r="S5407">
        <v>0</v>
      </c>
      <c r="T5407" t="s">
        <v>213</v>
      </c>
      <c r="W5407" t="s">
        <v>214</v>
      </c>
      <c r="X5407">
        <v>0</v>
      </c>
    </row>
    <row r="5408" spans="1:24" x14ac:dyDescent="0.25">
      <c r="A5408">
        <v>6584</v>
      </c>
      <c r="B5408" t="s">
        <v>12738</v>
      </c>
      <c r="C5408" t="s">
        <v>12739</v>
      </c>
      <c r="D5408" t="s">
        <v>11584</v>
      </c>
      <c r="G5408" s="2">
        <v>38626</v>
      </c>
      <c r="H5408" s="2"/>
      <c r="J5408" t="s">
        <v>2278</v>
      </c>
      <c r="K5408" t="s">
        <v>160</v>
      </c>
      <c r="L5408" t="s">
        <v>213</v>
      </c>
      <c r="M5408" t="s">
        <v>12737</v>
      </c>
      <c r="O5408">
        <v>0</v>
      </c>
      <c r="Q5408" s="2"/>
      <c r="S5408">
        <v>0</v>
      </c>
      <c r="T5408" t="s">
        <v>900</v>
      </c>
      <c r="W5408" t="s">
        <v>214</v>
      </c>
      <c r="X5408">
        <v>0</v>
      </c>
    </row>
    <row r="5409" spans="1:26" x14ac:dyDescent="0.25">
      <c r="A5409">
        <v>2937</v>
      </c>
      <c r="B5409" t="s">
        <v>12740</v>
      </c>
      <c r="C5409" t="s">
        <v>12741</v>
      </c>
      <c r="D5409" t="s">
        <v>2503</v>
      </c>
      <c r="F5409" t="s">
        <v>12742</v>
      </c>
      <c r="G5409" s="2">
        <v>39539</v>
      </c>
      <c r="H5409" s="2"/>
      <c r="J5409" t="s">
        <v>211</v>
      </c>
      <c r="K5409" t="s">
        <v>467</v>
      </c>
      <c r="L5409" t="s">
        <v>213</v>
      </c>
      <c r="M5409" t="s">
        <v>12743</v>
      </c>
      <c r="O5409">
        <v>0</v>
      </c>
      <c r="Q5409" s="2"/>
      <c r="S5409">
        <v>0</v>
      </c>
      <c r="T5409" t="s">
        <v>213</v>
      </c>
      <c r="W5409" t="s">
        <v>214</v>
      </c>
      <c r="X5409">
        <v>0</v>
      </c>
    </row>
    <row r="5410" spans="1:26" x14ac:dyDescent="0.25">
      <c r="A5410">
        <v>6570</v>
      </c>
      <c r="B5410" t="s">
        <v>12744</v>
      </c>
      <c r="C5410" t="s">
        <v>12745</v>
      </c>
      <c r="D5410" t="s">
        <v>11232</v>
      </c>
      <c r="G5410" s="2">
        <v>39539</v>
      </c>
      <c r="H5410" s="2"/>
      <c r="J5410" t="s">
        <v>2278</v>
      </c>
      <c r="K5410" t="s">
        <v>467</v>
      </c>
      <c r="L5410" t="s">
        <v>213</v>
      </c>
      <c r="M5410" t="s">
        <v>12743</v>
      </c>
      <c r="O5410">
        <v>0</v>
      </c>
      <c r="Q5410" s="2"/>
      <c r="S5410">
        <v>0</v>
      </c>
      <c r="T5410" t="s">
        <v>900</v>
      </c>
      <c r="W5410" t="s">
        <v>214</v>
      </c>
      <c r="X5410">
        <v>0</v>
      </c>
    </row>
    <row r="5411" spans="1:26" x14ac:dyDescent="0.25">
      <c r="A5411">
        <v>6569</v>
      </c>
      <c r="B5411" t="s">
        <v>12746</v>
      </c>
      <c r="C5411" t="s">
        <v>12747</v>
      </c>
      <c r="D5411" t="s">
        <v>11608</v>
      </c>
      <c r="G5411" s="2">
        <v>39539</v>
      </c>
      <c r="H5411" s="2"/>
      <c r="J5411" t="s">
        <v>2278</v>
      </c>
      <c r="K5411" t="s">
        <v>467</v>
      </c>
      <c r="L5411" t="s">
        <v>213</v>
      </c>
      <c r="M5411" t="s">
        <v>5468</v>
      </c>
      <c r="O5411">
        <v>0</v>
      </c>
      <c r="Q5411" s="2"/>
      <c r="S5411">
        <v>0</v>
      </c>
      <c r="T5411" t="s">
        <v>900</v>
      </c>
      <c r="W5411" t="s">
        <v>214</v>
      </c>
      <c r="X5411">
        <v>0</v>
      </c>
    </row>
    <row r="5412" spans="1:26" x14ac:dyDescent="0.25">
      <c r="A5412">
        <v>6604</v>
      </c>
      <c r="B5412" t="s">
        <v>12748</v>
      </c>
      <c r="C5412" t="s">
        <v>12749</v>
      </c>
      <c r="D5412" t="s">
        <v>343</v>
      </c>
      <c r="F5412" t="s">
        <v>9320</v>
      </c>
      <c r="G5412" s="2">
        <v>41061</v>
      </c>
      <c r="H5412" s="2"/>
      <c r="J5412" t="s">
        <v>211</v>
      </c>
      <c r="K5412" t="s">
        <v>9321</v>
      </c>
      <c r="L5412" t="s">
        <v>213</v>
      </c>
      <c r="M5412" t="s">
        <v>12750</v>
      </c>
      <c r="O5412">
        <v>0</v>
      </c>
      <c r="P5412" t="s">
        <v>11665</v>
      </c>
      <c r="Q5412" s="2"/>
      <c r="R5412" t="s">
        <v>12751</v>
      </c>
      <c r="S5412">
        <v>0</v>
      </c>
      <c r="T5412" t="s">
        <v>213</v>
      </c>
      <c r="U5412" t="s">
        <v>15715</v>
      </c>
      <c r="V5412" t="s">
        <v>15754</v>
      </c>
      <c r="W5412" t="s">
        <v>455</v>
      </c>
      <c r="X5412">
        <v>0</v>
      </c>
      <c r="Z5412" t="s">
        <v>15094</v>
      </c>
    </row>
    <row r="5413" spans="1:26" x14ac:dyDescent="0.25">
      <c r="A5413">
        <v>6952</v>
      </c>
      <c r="B5413" t="s">
        <v>12752</v>
      </c>
      <c r="C5413" t="s">
        <v>12753</v>
      </c>
      <c r="D5413" t="s">
        <v>251</v>
      </c>
      <c r="G5413" s="2">
        <v>43832</v>
      </c>
      <c r="H5413" s="2">
        <v>45657</v>
      </c>
      <c r="I5413" t="s">
        <v>226</v>
      </c>
      <c r="J5413" t="s">
        <v>211</v>
      </c>
      <c r="K5413" t="s">
        <v>12754</v>
      </c>
      <c r="L5413" t="s">
        <v>213</v>
      </c>
      <c r="O5413">
        <v>0</v>
      </c>
      <c r="Q5413" s="2"/>
      <c r="S5413">
        <v>0</v>
      </c>
      <c r="T5413" t="s">
        <v>213</v>
      </c>
      <c r="W5413" t="s">
        <v>214</v>
      </c>
      <c r="X5413">
        <v>0</v>
      </c>
    </row>
    <row r="5414" spans="1:26" x14ac:dyDescent="0.25">
      <c r="A5414">
        <v>6953</v>
      </c>
      <c r="B5414" t="s">
        <v>12755</v>
      </c>
      <c r="C5414" t="s">
        <v>12756</v>
      </c>
      <c r="D5414" t="s">
        <v>241</v>
      </c>
      <c r="G5414" s="2">
        <v>43832</v>
      </c>
      <c r="H5414" s="2">
        <v>45657</v>
      </c>
      <c r="I5414" t="s">
        <v>226</v>
      </c>
      <c r="J5414" t="s">
        <v>211</v>
      </c>
      <c r="K5414" t="s">
        <v>12754</v>
      </c>
      <c r="L5414" t="s">
        <v>213</v>
      </c>
      <c r="O5414">
        <v>0</v>
      </c>
      <c r="Q5414" s="2"/>
      <c r="S5414">
        <v>0</v>
      </c>
      <c r="T5414" t="s">
        <v>213</v>
      </c>
      <c r="W5414" t="s">
        <v>214</v>
      </c>
      <c r="X5414">
        <v>0</v>
      </c>
    </row>
    <row r="5415" spans="1:26" x14ac:dyDescent="0.25">
      <c r="A5415">
        <v>6954</v>
      </c>
      <c r="B5415" t="s">
        <v>12757</v>
      </c>
      <c r="C5415" t="s">
        <v>12758</v>
      </c>
      <c r="D5415" t="s">
        <v>210</v>
      </c>
      <c r="G5415" s="2">
        <v>43832</v>
      </c>
      <c r="H5415" s="2">
        <v>45657</v>
      </c>
      <c r="J5415" t="s">
        <v>211</v>
      </c>
      <c r="K5415" t="s">
        <v>12754</v>
      </c>
      <c r="L5415" t="s">
        <v>213</v>
      </c>
      <c r="O5415">
        <v>0</v>
      </c>
      <c r="Q5415" s="2"/>
      <c r="S5415">
        <v>0</v>
      </c>
      <c r="T5415" t="s">
        <v>213</v>
      </c>
      <c r="W5415" t="s">
        <v>214</v>
      </c>
      <c r="X5415">
        <v>0</v>
      </c>
    </row>
    <row r="5416" spans="1:26" x14ac:dyDescent="0.25">
      <c r="A5416">
        <v>6955</v>
      </c>
      <c r="B5416" t="s">
        <v>12759</v>
      </c>
      <c r="C5416" t="s">
        <v>12760</v>
      </c>
      <c r="D5416" t="s">
        <v>256</v>
      </c>
      <c r="G5416" s="2">
        <v>43832</v>
      </c>
      <c r="H5416" s="2">
        <v>45657</v>
      </c>
      <c r="I5416" t="s">
        <v>226</v>
      </c>
      <c r="J5416" t="s">
        <v>211</v>
      </c>
      <c r="K5416" t="s">
        <v>12754</v>
      </c>
      <c r="L5416" t="s">
        <v>213</v>
      </c>
      <c r="O5416">
        <v>0</v>
      </c>
      <c r="Q5416" s="2"/>
      <c r="S5416">
        <v>0</v>
      </c>
      <c r="T5416" t="s">
        <v>213</v>
      </c>
      <c r="W5416" t="s">
        <v>214</v>
      </c>
      <c r="X5416">
        <v>0</v>
      </c>
    </row>
    <row r="5417" spans="1:26" x14ac:dyDescent="0.25">
      <c r="A5417">
        <v>6956</v>
      </c>
      <c r="B5417" t="s">
        <v>12761</v>
      </c>
      <c r="C5417" t="s">
        <v>12762</v>
      </c>
      <c r="D5417" t="s">
        <v>248</v>
      </c>
      <c r="G5417" s="2">
        <v>43832</v>
      </c>
      <c r="H5417" s="2">
        <v>45657</v>
      </c>
      <c r="I5417" t="s">
        <v>226</v>
      </c>
      <c r="J5417" t="s">
        <v>211</v>
      </c>
      <c r="K5417" t="s">
        <v>12754</v>
      </c>
      <c r="L5417" t="s">
        <v>213</v>
      </c>
      <c r="O5417">
        <v>0</v>
      </c>
      <c r="Q5417" s="2"/>
      <c r="S5417">
        <v>0</v>
      </c>
      <c r="T5417" t="s">
        <v>213</v>
      </c>
      <c r="W5417" t="s">
        <v>214</v>
      </c>
      <c r="X5417">
        <v>0</v>
      </c>
    </row>
    <row r="5418" spans="1:26" x14ac:dyDescent="0.25">
      <c r="A5418">
        <v>6957</v>
      </c>
      <c r="B5418" t="s">
        <v>12763</v>
      </c>
      <c r="C5418" t="s">
        <v>12764</v>
      </c>
      <c r="D5418" t="s">
        <v>245</v>
      </c>
      <c r="G5418" s="2">
        <v>43832</v>
      </c>
      <c r="H5418" s="2">
        <v>45657</v>
      </c>
      <c r="I5418" t="s">
        <v>226</v>
      </c>
      <c r="J5418" t="s">
        <v>211</v>
      </c>
      <c r="K5418" t="s">
        <v>12754</v>
      </c>
      <c r="L5418" t="s">
        <v>213</v>
      </c>
      <c r="O5418">
        <v>7033</v>
      </c>
      <c r="Q5418" s="2"/>
      <c r="S5418">
        <v>0</v>
      </c>
      <c r="T5418" t="s">
        <v>213</v>
      </c>
      <c r="W5418" t="s">
        <v>214</v>
      </c>
      <c r="X5418">
        <v>0</v>
      </c>
    </row>
    <row r="5419" spans="1:26" x14ac:dyDescent="0.25">
      <c r="A5419">
        <v>6958</v>
      </c>
      <c r="B5419" t="s">
        <v>12765</v>
      </c>
      <c r="C5419" t="s">
        <v>12766</v>
      </c>
      <c r="D5419" t="s">
        <v>251</v>
      </c>
      <c r="G5419" s="2">
        <v>43832</v>
      </c>
      <c r="H5419" s="2"/>
      <c r="I5419" t="s">
        <v>226</v>
      </c>
      <c r="J5419" t="s">
        <v>211</v>
      </c>
      <c r="K5419" t="s">
        <v>102</v>
      </c>
      <c r="L5419" t="s">
        <v>213</v>
      </c>
      <c r="O5419">
        <v>0</v>
      </c>
      <c r="Q5419" s="2"/>
      <c r="S5419">
        <v>0</v>
      </c>
      <c r="T5419" t="s">
        <v>213</v>
      </c>
      <c r="W5419" t="s">
        <v>214</v>
      </c>
      <c r="X5419">
        <v>0</v>
      </c>
    </row>
    <row r="5420" spans="1:26" x14ac:dyDescent="0.25">
      <c r="A5420">
        <v>6959</v>
      </c>
      <c r="B5420" t="s">
        <v>12767</v>
      </c>
      <c r="C5420" t="s">
        <v>12768</v>
      </c>
      <c r="D5420" t="s">
        <v>241</v>
      </c>
      <c r="G5420" s="2">
        <v>43832</v>
      </c>
      <c r="H5420" s="2"/>
      <c r="I5420" t="s">
        <v>226</v>
      </c>
      <c r="J5420" t="s">
        <v>211</v>
      </c>
      <c r="K5420" t="s">
        <v>102</v>
      </c>
      <c r="L5420" t="s">
        <v>213</v>
      </c>
      <c r="O5420">
        <v>0</v>
      </c>
      <c r="Q5420" s="2"/>
      <c r="S5420">
        <v>0</v>
      </c>
      <c r="T5420" t="s">
        <v>213</v>
      </c>
      <c r="W5420" t="s">
        <v>214</v>
      </c>
      <c r="X5420">
        <v>0</v>
      </c>
    </row>
    <row r="5421" spans="1:26" x14ac:dyDescent="0.25">
      <c r="A5421">
        <v>6960</v>
      </c>
      <c r="B5421" t="s">
        <v>12769</v>
      </c>
      <c r="C5421" t="s">
        <v>12770</v>
      </c>
      <c r="D5421" t="s">
        <v>210</v>
      </c>
      <c r="G5421" s="2">
        <v>43832</v>
      </c>
      <c r="H5421" s="2"/>
      <c r="J5421" t="s">
        <v>211</v>
      </c>
      <c r="K5421" t="s">
        <v>102</v>
      </c>
      <c r="L5421" t="s">
        <v>213</v>
      </c>
      <c r="O5421">
        <v>0</v>
      </c>
      <c r="Q5421" s="2"/>
      <c r="S5421">
        <v>0</v>
      </c>
      <c r="T5421" t="s">
        <v>213</v>
      </c>
      <c r="W5421" t="s">
        <v>214</v>
      </c>
      <c r="X5421">
        <v>0</v>
      </c>
    </row>
    <row r="5422" spans="1:26" x14ac:dyDescent="0.25">
      <c r="A5422">
        <v>6961</v>
      </c>
      <c r="B5422" t="s">
        <v>12771</v>
      </c>
      <c r="C5422" t="s">
        <v>12772</v>
      </c>
      <c r="D5422" t="s">
        <v>256</v>
      </c>
      <c r="G5422" s="2">
        <v>43832</v>
      </c>
      <c r="H5422" s="2"/>
      <c r="I5422" t="s">
        <v>226</v>
      </c>
      <c r="J5422" t="s">
        <v>211</v>
      </c>
      <c r="K5422" t="s">
        <v>102</v>
      </c>
      <c r="L5422" t="s">
        <v>213</v>
      </c>
      <c r="O5422">
        <v>0</v>
      </c>
      <c r="Q5422" s="2"/>
      <c r="S5422">
        <v>0</v>
      </c>
      <c r="T5422" t="s">
        <v>213</v>
      </c>
      <c r="W5422" t="s">
        <v>214</v>
      </c>
      <c r="X5422">
        <v>0</v>
      </c>
    </row>
    <row r="5423" spans="1:26" x14ac:dyDescent="0.25">
      <c r="A5423">
        <v>6962</v>
      </c>
      <c r="B5423" t="s">
        <v>12773</v>
      </c>
      <c r="C5423" t="s">
        <v>12774</v>
      </c>
      <c r="D5423" t="s">
        <v>248</v>
      </c>
      <c r="G5423" s="2">
        <v>43832</v>
      </c>
      <c r="H5423" s="2"/>
      <c r="I5423" t="s">
        <v>226</v>
      </c>
      <c r="J5423" t="s">
        <v>211</v>
      </c>
      <c r="K5423" t="s">
        <v>102</v>
      </c>
      <c r="L5423" t="s">
        <v>213</v>
      </c>
      <c r="O5423">
        <v>0</v>
      </c>
      <c r="Q5423" s="2"/>
      <c r="S5423">
        <v>0</v>
      </c>
      <c r="T5423" t="s">
        <v>213</v>
      </c>
      <c r="W5423" t="s">
        <v>214</v>
      </c>
      <c r="X5423">
        <v>0</v>
      </c>
    </row>
    <row r="5424" spans="1:26" x14ac:dyDescent="0.25">
      <c r="A5424">
        <v>6963</v>
      </c>
      <c r="B5424" t="s">
        <v>12775</v>
      </c>
      <c r="C5424" t="s">
        <v>12776</v>
      </c>
      <c r="D5424" t="s">
        <v>245</v>
      </c>
      <c r="G5424" s="2">
        <v>43832</v>
      </c>
      <c r="H5424" s="2"/>
      <c r="I5424" t="s">
        <v>226</v>
      </c>
      <c r="J5424" t="s">
        <v>211</v>
      </c>
      <c r="K5424" t="s">
        <v>102</v>
      </c>
      <c r="L5424" t="s">
        <v>213</v>
      </c>
      <c r="O5424">
        <v>7033</v>
      </c>
      <c r="Q5424" s="2"/>
      <c r="S5424">
        <v>0</v>
      </c>
      <c r="T5424" t="s">
        <v>213</v>
      </c>
      <c r="W5424" t="s">
        <v>214</v>
      </c>
      <c r="X5424">
        <v>0</v>
      </c>
    </row>
    <row r="5425" spans="1:24" x14ac:dyDescent="0.25">
      <c r="A5425">
        <v>6969</v>
      </c>
      <c r="B5425" t="s">
        <v>12777</v>
      </c>
      <c r="C5425" t="s">
        <v>12778</v>
      </c>
      <c r="D5425" t="s">
        <v>241</v>
      </c>
      <c r="G5425" s="2">
        <v>43831</v>
      </c>
      <c r="H5425" s="2"/>
      <c r="I5425" t="s">
        <v>226</v>
      </c>
      <c r="J5425" t="s">
        <v>211</v>
      </c>
      <c r="K5425" t="s">
        <v>34</v>
      </c>
      <c r="L5425" t="s">
        <v>213</v>
      </c>
      <c r="O5425">
        <v>0</v>
      </c>
      <c r="P5425" t="s">
        <v>5494</v>
      </c>
      <c r="Q5425" s="2"/>
      <c r="S5425">
        <v>0</v>
      </c>
      <c r="T5425" t="s">
        <v>213</v>
      </c>
      <c r="W5425" t="s">
        <v>455</v>
      </c>
      <c r="X5425">
        <v>0</v>
      </c>
    </row>
    <row r="5426" spans="1:24" x14ac:dyDescent="0.25">
      <c r="A5426">
        <v>6970</v>
      </c>
      <c r="B5426" t="s">
        <v>12779</v>
      </c>
      <c r="C5426" t="s">
        <v>12780</v>
      </c>
      <c r="D5426" t="s">
        <v>245</v>
      </c>
      <c r="G5426" s="2">
        <v>43831</v>
      </c>
      <c r="H5426" s="2"/>
      <c r="I5426" t="s">
        <v>226</v>
      </c>
      <c r="J5426" t="s">
        <v>211</v>
      </c>
      <c r="K5426" t="s">
        <v>34</v>
      </c>
      <c r="L5426" t="s">
        <v>213</v>
      </c>
      <c r="O5426">
        <v>2629</v>
      </c>
      <c r="Q5426" s="2"/>
      <c r="S5426">
        <v>0</v>
      </c>
      <c r="T5426" t="s">
        <v>213</v>
      </c>
      <c r="W5426" t="s">
        <v>214</v>
      </c>
      <c r="X5426">
        <v>0</v>
      </c>
    </row>
    <row r="5427" spans="1:24" x14ac:dyDescent="0.25">
      <c r="A5427">
        <v>6971</v>
      </c>
      <c r="B5427" t="s">
        <v>12781</v>
      </c>
      <c r="C5427" t="s">
        <v>12782</v>
      </c>
      <c r="D5427" t="s">
        <v>412</v>
      </c>
      <c r="F5427" t="s">
        <v>6849</v>
      </c>
      <c r="G5427" s="2">
        <v>43831</v>
      </c>
      <c r="H5427" s="2"/>
      <c r="I5427" t="s">
        <v>226</v>
      </c>
      <c r="J5427" t="s">
        <v>211</v>
      </c>
      <c r="K5427" t="s">
        <v>34</v>
      </c>
      <c r="L5427" t="s">
        <v>213</v>
      </c>
      <c r="O5427">
        <v>3106</v>
      </c>
      <c r="Q5427" s="2"/>
      <c r="S5427">
        <v>0</v>
      </c>
      <c r="T5427" t="s">
        <v>213</v>
      </c>
      <c r="W5427" t="s">
        <v>214</v>
      </c>
      <c r="X5427">
        <v>0</v>
      </c>
    </row>
    <row r="5428" spans="1:24" x14ac:dyDescent="0.25">
      <c r="A5428">
        <v>6972</v>
      </c>
      <c r="B5428" t="s">
        <v>12783</v>
      </c>
      <c r="C5428" t="s">
        <v>12784</v>
      </c>
      <c r="D5428" t="s">
        <v>256</v>
      </c>
      <c r="G5428" s="2">
        <v>43831</v>
      </c>
      <c r="H5428" s="2"/>
      <c r="I5428" t="s">
        <v>226</v>
      </c>
      <c r="J5428" t="s">
        <v>211</v>
      </c>
      <c r="K5428" t="s">
        <v>34</v>
      </c>
      <c r="L5428" t="s">
        <v>213</v>
      </c>
      <c r="O5428">
        <v>0</v>
      </c>
      <c r="Q5428" s="2"/>
      <c r="S5428">
        <v>0</v>
      </c>
      <c r="T5428" t="s">
        <v>213</v>
      </c>
      <c r="W5428" t="s">
        <v>455</v>
      </c>
      <c r="X5428">
        <v>0</v>
      </c>
    </row>
    <row r="5429" spans="1:24" x14ac:dyDescent="0.25">
      <c r="A5429">
        <v>6973</v>
      </c>
      <c r="B5429" t="s">
        <v>12785</v>
      </c>
      <c r="C5429" t="s">
        <v>12786</v>
      </c>
      <c r="D5429" t="s">
        <v>251</v>
      </c>
      <c r="G5429" s="2">
        <v>43831</v>
      </c>
      <c r="H5429" s="2"/>
      <c r="I5429" t="s">
        <v>226</v>
      </c>
      <c r="J5429" t="s">
        <v>211</v>
      </c>
      <c r="K5429" t="s">
        <v>34</v>
      </c>
      <c r="L5429" t="s">
        <v>213</v>
      </c>
      <c r="O5429">
        <v>0</v>
      </c>
      <c r="Q5429" s="2"/>
      <c r="S5429">
        <v>0</v>
      </c>
      <c r="T5429" t="s">
        <v>213</v>
      </c>
      <c r="W5429" t="s">
        <v>455</v>
      </c>
      <c r="X5429">
        <v>0</v>
      </c>
    </row>
    <row r="5430" spans="1:24" x14ac:dyDescent="0.25">
      <c r="A5430">
        <v>7010</v>
      </c>
      <c r="B5430" t="s">
        <v>12787</v>
      </c>
      <c r="C5430" t="s">
        <v>12788</v>
      </c>
      <c r="D5430" t="s">
        <v>389</v>
      </c>
      <c r="F5430" t="s">
        <v>12789</v>
      </c>
      <c r="G5430" s="2">
        <v>42430</v>
      </c>
      <c r="H5430" s="2"/>
      <c r="I5430" t="s">
        <v>226</v>
      </c>
      <c r="J5430" t="s">
        <v>211</v>
      </c>
      <c r="K5430" t="s">
        <v>9321</v>
      </c>
      <c r="L5430" t="s">
        <v>213</v>
      </c>
      <c r="M5430" t="s">
        <v>12790</v>
      </c>
      <c r="O5430">
        <v>0</v>
      </c>
      <c r="P5430" t="s">
        <v>10527</v>
      </c>
      <c r="Q5430" s="2"/>
      <c r="R5430" t="s">
        <v>12791</v>
      </c>
      <c r="S5430">
        <v>0</v>
      </c>
      <c r="T5430" t="s">
        <v>213</v>
      </c>
      <c r="W5430" t="s">
        <v>455</v>
      </c>
      <c r="X5430">
        <v>0</v>
      </c>
    </row>
    <row r="5431" spans="1:24" x14ac:dyDescent="0.25">
      <c r="A5431">
        <v>7011</v>
      </c>
      <c r="B5431" t="s">
        <v>12792</v>
      </c>
      <c r="C5431" t="s">
        <v>12793</v>
      </c>
      <c r="D5431" t="s">
        <v>389</v>
      </c>
      <c r="F5431" t="s">
        <v>12794</v>
      </c>
      <c r="G5431" s="2">
        <v>41061</v>
      </c>
      <c r="H5431" s="2"/>
      <c r="I5431" t="s">
        <v>226</v>
      </c>
      <c r="J5431" t="s">
        <v>211</v>
      </c>
      <c r="K5431" t="s">
        <v>9321</v>
      </c>
      <c r="L5431" t="s">
        <v>213</v>
      </c>
      <c r="M5431" t="s">
        <v>12795</v>
      </c>
      <c r="O5431">
        <v>0</v>
      </c>
      <c r="P5431" t="s">
        <v>9970</v>
      </c>
      <c r="Q5431" s="2"/>
      <c r="R5431" t="s">
        <v>12796</v>
      </c>
      <c r="S5431">
        <v>0</v>
      </c>
      <c r="T5431" t="s">
        <v>213</v>
      </c>
      <c r="W5431" t="s">
        <v>455</v>
      </c>
      <c r="X5431">
        <v>0</v>
      </c>
    </row>
    <row r="5432" spans="1:24" x14ac:dyDescent="0.25">
      <c r="A5432">
        <v>7028</v>
      </c>
      <c r="B5432" t="s">
        <v>12797</v>
      </c>
      <c r="C5432" t="s">
        <v>12798</v>
      </c>
      <c r="D5432" t="s">
        <v>256</v>
      </c>
      <c r="G5432" s="2">
        <v>43891</v>
      </c>
      <c r="H5432" s="2"/>
      <c r="I5432" t="s">
        <v>226</v>
      </c>
      <c r="J5432" t="s">
        <v>211</v>
      </c>
      <c r="K5432" t="s">
        <v>83</v>
      </c>
      <c r="L5432" t="s">
        <v>213</v>
      </c>
      <c r="O5432">
        <v>0</v>
      </c>
      <c r="Q5432" s="2"/>
      <c r="S5432">
        <v>0</v>
      </c>
      <c r="T5432" t="s">
        <v>213</v>
      </c>
      <c r="W5432" t="s">
        <v>214</v>
      </c>
      <c r="X5432">
        <v>0</v>
      </c>
    </row>
    <row r="5433" spans="1:24" x14ac:dyDescent="0.25">
      <c r="A5433">
        <v>7029</v>
      </c>
      <c r="B5433" t="s">
        <v>12799</v>
      </c>
      <c r="C5433" t="s">
        <v>12800</v>
      </c>
      <c r="D5433" t="s">
        <v>210</v>
      </c>
      <c r="G5433" s="2">
        <v>43891</v>
      </c>
      <c r="H5433" s="2"/>
      <c r="J5433" t="s">
        <v>211</v>
      </c>
      <c r="K5433" t="s">
        <v>83</v>
      </c>
      <c r="L5433" t="s">
        <v>213</v>
      </c>
      <c r="O5433">
        <v>0</v>
      </c>
      <c r="Q5433" s="2"/>
      <c r="S5433">
        <v>0</v>
      </c>
      <c r="T5433" t="s">
        <v>213</v>
      </c>
      <c r="W5433" t="s">
        <v>214</v>
      </c>
      <c r="X5433">
        <v>0</v>
      </c>
    </row>
    <row r="5434" spans="1:24" x14ac:dyDescent="0.25">
      <c r="A5434">
        <v>7030</v>
      </c>
      <c r="B5434" t="s">
        <v>12801</v>
      </c>
      <c r="C5434" t="s">
        <v>12802</v>
      </c>
      <c r="D5434" t="s">
        <v>245</v>
      </c>
      <c r="G5434" s="2">
        <v>43891</v>
      </c>
      <c r="H5434" s="2"/>
      <c r="I5434" t="s">
        <v>226</v>
      </c>
      <c r="J5434" t="s">
        <v>211</v>
      </c>
      <c r="K5434" t="s">
        <v>83</v>
      </c>
      <c r="L5434" t="s">
        <v>213</v>
      </c>
      <c r="O5434">
        <v>1868</v>
      </c>
      <c r="Q5434" s="2"/>
      <c r="S5434">
        <v>0</v>
      </c>
      <c r="T5434" t="s">
        <v>213</v>
      </c>
      <c r="W5434" t="s">
        <v>214</v>
      </c>
      <c r="X5434">
        <v>0</v>
      </c>
    </row>
    <row r="5435" spans="1:24" x14ac:dyDescent="0.25">
      <c r="A5435">
        <v>7031</v>
      </c>
      <c r="B5435" t="s">
        <v>12803</v>
      </c>
      <c r="C5435" t="s">
        <v>12804</v>
      </c>
      <c r="D5435" t="s">
        <v>241</v>
      </c>
      <c r="E5435" t="s">
        <v>12805</v>
      </c>
      <c r="G5435" s="2">
        <v>37165</v>
      </c>
      <c r="H5435" s="2"/>
      <c r="I5435" t="s">
        <v>226</v>
      </c>
      <c r="J5435" t="s">
        <v>211</v>
      </c>
      <c r="K5435" t="s">
        <v>83</v>
      </c>
      <c r="L5435" t="s">
        <v>213</v>
      </c>
      <c r="M5435" t="s">
        <v>12806</v>
      </c>
      <c r="O5435">
        <v>0</v>
      </c>
      <c r="Q5435" s="2"/>
      <c r="S5435">
        <v>0</v>
      </c>
      <c r="T5435" t="s">
        <v>213</v>
      </c>
      <c r="W5435" t="s">
        <v>214</v>
      </c>
      <c r="X5435">
        <v>0</v>
      </c>
    </row>
    <row r="5436" spans="1:24" x14ac:dyDescent="0.25">
      <c r="A5436">
        <v>7036</v>
      </c>
      <c r="B5436" t="s">
        <v>12807</v>
      </c>
      <c r="C5436" t="s">
        <v>12808</v>
      </c>
      <c r="D5436" t="s">
        <v>389</v>
      </c>
      <c r="G5436" s="2">
        <v>43907</v>
      </c>
      <c r="H5436" s="2"/>
      <c r="J5436" t="s">
        <v>10343</v>
      </c>
      <c r="K5436" t="s">
        <v>10344</v>
      </c>
      <c r="L5436" t="s">
        <v>900</v>
      </c>
      <c r="M5436" t="s">
        <v>12809</v>
      </c>
      <c r="O5436">
        <v>0</v>
      </c>
      <c r="Q5436" s="2"/>
      <c r="R5436" t="s">
        <v>12810</v>
      </c>
      <c r="S5436">
        <v>0</v>
      </c>
      <c r="T5436" t="s">
        <v>213</v>
      </c>
      <c r="U5436" t="s">
        <v>10347</v>
      </c>
      <c r="V5436" t="s">
        <v>12141</v>
      </c>
      <c r="W5436" t="s">
        <v>214</v>
      </c>
      <c r="X5436">
        <v>0</v>
      </c>
    </row>
    <row r="5437" spans="1:24" x14ac:dyDescent="0.25">
      <c r="A5437">
        <v>7047</v>
      </c>
      <c r="B5437" t="s">
        <v>12811</v>
      </c>
      <c r="C5437" t="s">
        <v>12812</v>
      </c>
      <c r="D5437" t="s">
        <v>389</v>
      </c>
      <c r="G5437" s="2">
        <v>43929</v>
      </c>
      <c r="H5437" s="2">
        <v>44461</v>
      </c>
      <c r="J5437" t="s">
        <v>10343</v>
      </c>
      <c r="K5437" t="s">
        <v>10344</v>
      </c>
      <c r="L5437" t="s">
        <v>213</v>
      </c>
      <c r="M5437" t="s">
        <v>12813</v>
      </c>
      <c r="O5437">
        <v>0</v>
      </c>
      <c r="Q5437" s="2"/>
      <c r="R5437" t="s">
        <v>12814</v>
      </c>
      <c r="S5437">
        <v>0</v>
      </c>
      <c r="T5437" t="s">
        <v>213</v>
      </c>
      <c r="U5437" t="s">
        <v>10347</v>
      </c>
      <c r="V5437" t="s">
        <v>12141</v>
      </c>
      <c r="W5437" t="s">
        <v>214</v>
      </c>
      <c r="X5437">
        <v>0</v>
      </c>
    </row>
    <row r="5438" spans="1:24" x14ac:dyDescent="0.25">
      <c r="A5438">
        <v>7054</v>
      </c>
      <c r="B5438" t="s">
        <v>12815</v>
      </c>
      <c r="C5438" t="s">
        <v>12816</v>
      </c>
      <c r="D5438" t="s">
        <v>256</v>
      </c>
      <c r="G5438" s="2">
        <v>44013</v>
      </c>
      <c r="H5438" s="2">
        <v>46053</v>
      </c>
      <c r="I5438" t="s">
        <v>226</v>
      </c>
      <c r="J5438" t="s">
        <v>211</v>
      </c>
      <c r="K5438" t="s">
        <v>12817</v>
      </c>
      <c r="L5438" t="s">
        <v>213</v>
      </c>
      <c r="O5438">
        <v>0</v>
      </c>
      <c r="Q5438" s="2"/>
      <c r="S5438">
        <v>0</v>
      </c>
      <c r="T5438" t="s">
        <v>213</v>
      </c>
      <c r="W5438" t="s">
        <v>214</v>
      </c>
      <c r="X5438">
        <v>0</v>
      </c>
    </row>
    <row r="5439" spans="1:24" x14ac:dyDescent="0.25">
      <c r="A5439">
        <v>7055</v>
      </c>
      <c r="B5439" t="s">
        <v>12818</v>
      </c>
      <c r="C5439" t="s">
        <v>12819</v>
      </c>
      <c r="D5439" t="s">
        <v>210</v>
      </c>
      <c r="G5439" s="2">
        <v>44013</v>
      </c>
      <c r="H5439" s="2">
        <v>46053</v>
      </c>
      <c r="J5439" t="s">
        <v>211</v>
      </c>
      <c r="K5439" t="s">
        <v>12817</v>
      </c>
      <c r="L5439" t="s">
        <v>213</v>
      </c>
      <c r="O5439">
        <v>0</v>
      </c>
      <c r="Q5439" s="2"/>
      <c r="S5439">
        <v>0</v>
      </c>
      <c r="T5439" t="s">
        <v>213</v>
      </c>
      <c r="W5439" t="s">
        <v>214</v>
      </c>
      <c r="X5439">
        <v>0</v>
      </c>
    </row>
    <row r="5440" spans="1:24" x14ac:dyDescent="0.25">
      <c r="A5440">
        <v>7056</v>
      </c>
      <c r="B5440" t="s">
        <v>12820</v>
      </c>
      <c r="C5440" t="s">
        <v>12821</v>
      </c>
      <c r="D5440" t="s">
        <v>245</v>
      </c>
      <c r="G5440" s="2">
        <v>44013</v>
      </c>
      <c r="H5440" s="2">
        <v>46053</v>
      </c>
      <c r="I5440" t="s">
        <v>226</v>
      </c>
      <c r="J5440" t="s">
        <v>211</v>
      </c>
      <c r="K5440" t="s">
        <v>12817</v>
      </c>
      <c r="L5440" t="s">
        <v>213</v>
      </c>
      <c r="O5440">
        <v>1868</v>
      </c>
      <c r="Q5440" s="2"/>
      <c r="S5440">
        <v>0</v>
      </c>
      <c r="T5440" t="s">
        <v>213</v>
      </c>
      <c r="W5440" t="s">
        <v>214</v>
      </c>
      <c r="X5440">
        <v>0</v>
      </c>
    </row>
    <row r="5441" spans="1:26" x14ac:dyDescent="0.25">
      <c r="A5441">
        <v>7057</v>
      </c>
      <c r="B5441" t="s">
        <v>12822</v>
      </c>
      <c r="C5441" t="s">
        <v>12823</v>
      </c>
      <c r="D5441" t="s">
        <v>241</v>
      </c>
      <c r="G5441" s="2">
        <v>44013</v>
      </c>
      <c r="H5441" s="2">
        <v>46053</v>
      </c>
      <c r="I5441" t="s">
        <v>226</v>
      </c>
      <c r="J5441" t="s">
        <v>211</v>
      </c>
      <c r="K5441" t="s">
        <v>12817</v>
      </c>
      <c r="L5441" t="s">
        <v>213</v>
      </c>
      <c r="O5441">
        <v>0</v>
      </c>
      <c r="Q5441" s="2"/>
      <c r="S5441">
        <v>0</v>
      </c>
      <c r="T5441" t="s">
        <v>213</v>
      </c>
      <c r="W5441" t="s">
        <v>214</v>
      </c>
      <c r="X5441">
        <v>0</v>
      </c>
    </row>
    <row r="5442" spans="1:26" x14ac:dyDescent="0.25">
      <c r="A5442">
        <v>7063</v>
      </c>
      <c r="B5442" t="s">
        <v>12824</v>
      </c>
      <c r="C5442" t="s">
        <v>12825</v>
      </c>
      <c r="D5442" t="s">
        <v>389</v>
      </c>
      <c r="G5442" s="2">
        <v>44163</v>
      </c>
      <c r="H5442" s="2"/>
      <c r="J5442" t="s">
        <v>10343</v>
      </c>
      <c r="K5442" t="s">
        <v>10344</v>
      </c>
      <c r="L5442" t="s">
        <v>213</v>
      </c>
      <c r="M5442" t="s">
        <v>12826</v>
      </c>
      <c r="O5442">
        <v>0</v>
      </c>
      <c r="Q5442" s="2"/>
      <c r="R5442" t="s">
        <v>12827</v>
      </c>
      <c r="S5442">
        <v>0</v>
      </c>
      <c r="T5442" t="s">
        <v>213</v>
      </c>
      <c r="U5442" t="s">
        <v>10347</v>
      </c>
      <c r="V5442" t="s">
        <v>11930</v>
      </c>
      <c r="W5442" t="s">
        <v>214</v>
      </c>
      <c r="X5442">
        <v>0</v>
      </c>
    </row>
    <row r="5443" spans="1:26" x14ac:dyDescent="0.25">
      <c r="A5443">
        <v>7064</v>
      </c>
      <c r="B5443" t="s">
        <v>12828</v>
      </c>
      <c r="C5443" t="s">
        <v>12829</v>
      </c>
      <c r="D5443" t="s">
        <v>389</v>
      </c>
      <c r="G5443" s="2">
        <v>44163</v>
      </c>
      <c r="H5443" s="2"/>
      <c r="J5443" t="s">
        <v>10343</v>
      </c>
      <c r="K5443" t="s">
        <v>10344</v>
      </c>
      <c r="L5443" t="s">
        <v>900</v>
      </c>
      <c r="M5443" t="s">
        <v>12830</v>
      </c>
      <c r="O5443">
        <v>0</v>
      </c>
      <c r="Q5443" s="2"/>
      <c r="R5443" t="s">
        <v>12831</v>
      </c>
      <c r="S5443">
        <v>0</v>
      </c>
      <c r="T5443" t="s">
        <v>213</v>
      </c>
      <c r="U5443" t="s">
        <v>10347</v>
      </c>
      <c r="V5443" t="s">
        <v>11930</v>
      </c>
      <c r="W5443" t="s">
        <v>214</v>
      </c>
      <c r="X5443">
        <v>0</v>
      </c>
    </row>
    <row r="5444" spans="1:26" x14ac:dyDescent="0.25">
      <c r="A5444">
        <v>7127</v>
      </c>
      <c r="B5444" t="s">
        <v>12832</v>
      </c>
      <c r="C5444" t="s">
        <v>12833</v>
      </c>
      <c r="D5444" t="s">
        <v>389</v>
      </c>
      <c r="G5444" s="2">
        <v>44201</v>
      </c>
      <c r="H5444" s="2">
        <v>44774</v>
      </c>
      <c r="J5444" t="s">
        <v>10343</v>
      </c>
      <c r="K5444" t="s">
        <v>10344</v>
      </c>
      <c r="L5444" t="s">
        <v>213</v>
      </c>
      <c r="M5444" t="s">
        <v>12834</v>
      </c>
      <c r="O5444">
        <v>0</v>
      </c>
      <c r="Q5444" s="2"/>
      <c r="R5444" t="s">
        <v>12835</v>
      </c>
      <c r="S5444">
        <v>0</v>
      </c>
      <c r="T5444" t="s">
        <v>213</v>
      </c>
      <c r="U5444" t="s">
        <v>10347</v>
      </c>
      <c r="V5444" t="s">
        <v>10759</v>
      </c>
      <c r="W5444" t="s">
        <v>214</v>
      </c>
      <c r="X5444">
        <v>0</v>
      </c>
    </row>
    <row r="5445" spans="1:26" x14ac:dyDescent="0.25">
      <c r="A5445">
        <v>7128</v>
      </c>
      <c r="B5445" t="s">
        <v>12836</v>
      </c>
      <c r="C5445" t="s">
        <v>12837</v>
      </c>
      <c r="D5445" t="s">
        <v>389</v>
      </c>
      <c r="G5445" s="2">
        <v>44201</v>
      </c>
      <c r="H5445" s="2">
        <v>44774</v>
      </c>
      <c r="J5445" t="s">
        <v>10343</v>
      </c>
      <c r="K5445" t="s">
        <v>10344</v>
      </c>
      <c r="L5445" t="s">
        <v>213</v>
      </c>
      <c r="M5445" t="s">
        <v>12838</v>
      </c>
      <c r="O5445">
        <v>0</v>
      </c>
      <c r="Q5445" s="2"/>
      <c r="R5445" t="s">
        <v>12839</v>
      </c>
      <c r="S5445">
        <v>0</v>
      </c>
      <c r="T5445" t="s">
        <v>213</v>
      </c>
      <c r="U5445" t="s">
        <v>10347</v>
      </c>
      <c r="V5445" t="s">
        <v>10759</v>
      </c>
      <c r="W5445" t="s">
        <v>214</v>
      </c>
      <c r="X5445">
        <v>0</v>
      </c>
    </row>
    <row r="5446" spans="1:26" x14ac:dyDescent="0.25">
      <c r="A5446">
        <v>7138</v>
      </c>
      <c r="B5446" t="s">
        <v>12840</v>
      </c>
      <c r="C5446" t="s">
        <v>12841</v>
      </c>
      <c r="D5446" t="s">
        <v>251</v>
      </c>
      <c r="G5446" s="2">
        <v>44166</v>
      </c>
      <c r="H5446" s="2">
        <v>44255</v>
      </c>
      <c r="I5446" t="s">
        <v>226</v>
      </c>
      <c r="J5446" t="s">
        <v>211</v>
      </c>
      <c r="K5446" t="s">
        <v>12842</v>
      </c>
      <c r="L5446" t="s">
        <v>213</v>
      </c>
      <c r="O5446">
        <v>0</v>
      </c>
      <c r="Q5446" s="2"/>
      <c r="S5446">
        <v>0</v>
      </c>
      <c r="T5446" t="s">
        <v>213</v>
      </c>
      <c r="W5446" t="s">
        <v>214</v>
      </c>
      <c r="X5446">
        <v>0</v>
      </c>
    </row>
    <row r="5447" spans="1:26" x14ac:dyDescent="0.25">
      <c r="A5447">
        <v>7139</v>
      </c>
      <c r="B5447" t="s">
        <v>12843</v>
      </c>
      <c r="C5447" t="s">
        <v>12844</v>
      </c>
      <c r="D5447" t="s">
        <v>256</v>
      </c>
      <c r="G5447" s="2">
        <v>44166</v>
      </c>
      <c r="H5447" s="2">
        <v>44255</v>
      </c>
      <c r="I5447" t="s">
        <v>226</v>
      </c>
      <c r="J5447" t="s">
        <v>211</v>
      </c>
      <c r="K5447" t="s">
        <v>12842</v>
      </c>
      <c r="L5447" t="s">
        <v>213</v>
      </c>
      <c r="O5447">
        <v>0</v>
      </c>
      <c r="Q5447" s="2"/>
      <c r="S5447">
        <v>0</v>
      </c>
      <c r="T5447" t="s">
        <v>213</v>
      </c>
      <c r="W5447" t="s">
        <v>214</v>
      </c>
      <c r="X5447">
        <v>0</v>
      </c>
    </row>
    <row r="5448" spans="1:26" x14ac:dyDescent="0.25">
      <c r="A5448">
        <v>7140</v>
      </c>
      <c r="B5448" t="s">
        <v>12845</v>
      </c>
      <c r="C5448" t="s">
        <v>12846</v>
      </c>
      <c r="D5448" t="s">
        <v>241</v>
      </c>
      <c r="G5448" s="2">
        <v>44166</v>
      </c>
      <c r="H5448" s="2">
        <v>44255</v>
      </c>
      <c r="I5448" t="s">
        <v>226</v>
      </c>
      <c r="J5448" t="s">
        <v>211</v>
      </c>
      <c r="K5448" t="s">
        <v>12842</v>
      </c>
      <c r="L5448" t="s">
        <v>213</v>
      </c>
      <c r="O5448">
        <v>0</v>
      </c>
      <c r="Q5448" s="2"/>
      <c r="S5448">
        <v>0</v>
      </c>
      <c r="T5448" t="s">
        <v>213</v>
      </c>
      <c r="W5448" t="s">
        <v>214</v>
      </c>
      <c r="X5448">
        <v>0</v>
      </c>
    </row>
    <row r="5449" spans="1:26" x14ac:dyDescent="0.25">
      <c r="A5449">
        <v>7177</v>
      </c>
      <c r="B5449" t="s">
        <v>12847</v>
      </c>
      <c r="C5449" t="s">
        <v>12848</v>
      </c>
      <c r="D5449" t="s">
        <v>343</v>
      </c>
      <c r="G5449" s="2">
        <v>44195</v>
      </c>
      <c r="H5449" s="2"/>
      <c r="J5449" t="s">
        <v>211</v>
      </c>
      <c r="K5449" t="s">
        <v>391</v>
      </c>
      <c r="L5449" t="s">
        <v>213</v>
      </c>
      <c r="M5449" t="s">
        <v>12849</v>
      </c>
      <c r="O5449">
        <v>0</v>
      </c>
      <c r="P5449" t="s">
        <v>12850</v>
      </c>
      <c r="Q5449" s="2"/>
      <c r="R5449" t="s">
        <v>12851</v>
      </c>
      <c r="S5449">
        <v>0</v>
      </c>
      <c r="T5449" t="s">
        <v>213</v>
      </c>
      <c r="U5449" t="s">
        <v>15715</v>
      </c>
      <c r="V5449" t="s">
        <v>15755</v>
      </c>
      <c r="W5449" t="s">
        <v>455</v>
      </c>
      <c r="X5449">
        <v>0</v>
      </c>
      <c r="Z5449" t="s">
        <v>15094</v>
      </c>
    </row>
    <row r="5450" spans="1:26" x14ac:dyDescent="0.25">
      <c r="A5450">
        <v>7192</v>
      </c>
      <c r="B5450" t="s">
        <v>12852</v>
      </c>
      <c r="C5450" t="s">
        <v>12853</v>
      </c>
      <c r="D5450" t="s">
        <v>343</v>
      </c>
      <c r="G5450" s="2">
        <v>44197</v>
      </c>
      <c r="H5450" s="2"/>
      <c r="J5450" t="s">
        <v>2278</v>
      </c>
      <c r="K5450" t="s">
        <v>968</v>
      </c>
      <c r="L5450" t="s">
        <v>213</v>
      </c>
      <c r="M5450" t="s">
        <v>16041</v>
      </c>
      <c r="O5450">
        <v>0</v>
      </c>
      <c r="P5450" t="s">
        <v>12854</v>
      </c>
      <c r="Q5450" s="2"/>
      <c r="S5450">
        <v>0</v>
      </c>
      <c r="T5450" t="s">
        <v>900</v>
      </c>
      <c r="W5450" t="s">
        <v>455</v>
      </c>
      <c r="X5450">
        <v>0</v>
      </c>
    </row>
    <row r="5451" spans="1:26" x14ac:dyDescent="0.25">
      <c r="A5451">
        <v>7193</v>
      </c>
      <c r="B5451" t="s">
        <v>12855</v>
      </c>
      <c r="C5451" t="s">
        <v>12856</v>
      </c>
      <c r="D5451" t="s">
        <v>343</v>
      </c>
      <c r="G5451" s="2">
        <v>44197</v>
      </c>
      <c r="H5451" s="2"/>
      <c r="J5451" t="s">
        <v>2278</v>
      </c>
      <c r="K5451" t="s">
        <v>968</v>
      </c>
      <c r="L5451" t="s">
        <v>213</v>
      </c>
      <c r="M5451" t="s">
        <v>12857</v>
      </c>
      <c r="O5451">
        <v>0</v>
      </c>
      <c r="P5451" t="s">
        <v>12858</v>
      </c>
      <c r="Q5451" s="2"/>
      <c r="S5451">
        <v>0</v>
      </c>
      <c r="T5451" t="s">
        <v>900</v>
      </c>
      <c r="W5451" t="s">
        <v>455</v>
      </c>
      <c r="X5451">
        <v>0</v>
      </c>
    </row>
    <row r="5452" spans="1:26" x14ac:dyDescent="0.25">
      <c r="A5452">
        <v>7194</v>
      </c>
      <c r="B5452" t="s">
        <v>12859</v>
      </c>
      <c r="C5452" t="s">
        <v>12860</v>
      </c>
      <c r="D5452" t="s">
        <v>343</v>
      </c>
      <c r="G5452" s="2">
        <v>44197</v>
      </c>
      <c r="H5452" s="2"/>
      <c r="J5452" t="s">
        <v>2278</v>
      </c>
      <c r="K5452" t="s">
        <v>968</v>
      </c>
      <c r="L5452" t="s">
        <v>213</v>
      </c>
      <c r="M5452" t="s">
        <v>12861</v>
      </c>
      <c r="O5452">
        <v>0</v>
      </c>
      <c r="P5452" t="s">
        <v>12862</v>
      </c>
      <c r="Q5452" s="2"/>
      <c r="S5452">
        <v>0</v>
      </c>
      <c r="T5452" t="s">
        <v>900</v>
      </c>
      <c r="W5452" t="s">
        <v>455</v>
      </c>
      <c r="X5452">
        <v>0</v>
      </c>
    </row>
    <row r="5453" spans="1:26" x14ac:dyDescent="0.25">
      <c r="A5453">
        <v>7195</v>
      </c>
      <c r="B5453" t="s">
        <v>12863</v>
      </c>
      <c r="C5453" t="s">
        <v>12864</v>
      </c>
      <c r="D5453" t="s">
        <v>343</v>
      </c>
      <c r="G5453" s="2">
        <v>44197</v>
      </c>
      <c r="H5453" s="2"/>
      <c r="J5453" t="s">
        <v>2278</v>
      </c>
      <c r="K5453" t="s">
        <v>968</v>
      </c>
      <c r="L5453" t="s">
        <v>213</v>
      </c>
      <c r="M5453" t="s">
        <v>12865</v>
      </c>
      <c r="O5453">
        <v>0</v>
      </c>
      <c r="P5453" t="s">
        <v>12866</v>
      </c>
      <c r="Q5453" s="2"/>
      <c r="S5453">
        <v>0</v>
      </c>
      <c r="T5453" t="s">
        <v>900</v>
      </c>
      <c r="W5453" t="s">
        <v>455</v>
      </c>
      <c r="X5453">
        <v>0</v>
      </c>
    </row>
    <row r="5454" spans="1:26" x14ac:dyDescent="0.25">
      <c r="A5454">
        <v>6926</v>
      </c>
      <c r="B5454" t="s">
        <v>12867</v>
      </c>
      <c r="C5454" t="s">
        <v>12868</v>
      </c>
      <c r="D5454" t="s">
        <v>241</v>
      </c>
      <c r="G5454" s="2">
        <v>43700</v>
      </c>
      <c r="H5454" s="2"/>
      <c r="I5454" t="s">
        <v>226</v>
      </c>
      <c r="J5454" t="s">
        <v>211</v>
      </c>
      <c r="K5454" t="s">
        <v>12869</v>
      </c>
      <c r="L5454" t="s">
        <v>213</v>
      </c>
      <c r="O5454">
        <v>0</v>
      </c>
      <c r="P5454" t="s">
        <v>7427</v>
      </c>
      <c r="Q5454" s="2"/>
      <c r="S5454">
        <v>0</v>
      </c>
      <c r="T5454" t="s">
        <v>213</v>
      </c>
      <c r="W5454" t="s">
        <v>455</v>
      </c>
      <c r="X5454">
        <v>0</v>
      </c>
    </row>
    <row r="5455" spans="1:26" x14ac:dyDescent="0.25">
      <c r="A5455">
        <v>6927</v>
      </c>
      <c r="B5455" t="s">
        <v>12870</v>
      </c>
      <c r="C5455" t="s">
        <v>12871</v>
      </c>
      <c r="D5455" t="s">
        <v>245</v>
      </c>
      <c r="G5455" s="2">
        <v>43700</v>
      </c>
      <c r="H5455" s="2"/>
      <c r="I5455" t="s">
        <v>226</v>
      </c>
      <c r="J5455" t="s">
        <v>211</v>
      </c>
      <c r="K5455" t="s">
        <v>12869</v>
      </c>
      <c r="L5455" t="s">
        <v>213</v>
      </c>
      <c r="O5455">
        <v>1868</v>
      </c>
      <c r="Q5455" s="2"/>
      <c r="S5455">
        <v>0</v>
      </c>
      <c r="T5455" t="s">
        <v>213</v>
      </c>
      <c r="W5455" t="s">
        <v>214</v>
      </c>
      <c r="X5455">
        <v>0</v>
      </c>
    </row>
    <row r="5456" spans="1:26" x14ac:dyDescent="0.25">
      <c r="A5456">
        <v>6974</v>
      </c>
      <c r="B5456" t="s">
        <v>12872</v>
      </c>
      <c r="C5456" t="s">
        <v>12873</v>
      </c>
      <c r="D5456" t="s">
        <v>6406</v>
      </c>
      <c r="F5456" t="s">
        <v>6407</v>
      </c>
      <c r="G5456" s="2">
        <v>35499</v>
      </c>
      <c r="H5456" s="2"/>
      <c r="J5456" t="s">
        <v>2278</v>
      </c>
      <c r="K5456" t="s">
        <v>968</v>
      </c>
      <c r="L5456" t="s">
        <v>213</v>
      </c>
      <c r="O5456">
        <v>3387</v>
      </c>
      <c r="Q5456" s="2"/>
      <c r="S5456">
        <v>6773</v>
      </c>
      <c r="T5456" t="s">
        <v>213</v>
      </c>
      <c r="W5456" t="s">
        <v>59</v>
      </c>
      <c r="X5456">
        <v>0</v>
      </c>
    </row>
    <row r="5457" spans="1:24" x14ac:dyDescent="0.25">
      <c r="A5457">
        <v>6975</v>
      </c>
      <c r="B5457" t="s">
        <v>12874</v>
      </c>
      <c r="C5457" t="s">
        <v>12875</v>
      </c>
      <c r="D5457" t="s">
        <v>6406</v>
      </c>
      <c r="F5457" t="s">
        <v>6410</v>
      </c>
      <c r="G5457" s="2">
        <v>35499</v>
      </c>
      <c r="H5457" s="2"/>
      <c r="J5457" t="s">
        <v>2278</v>
      </c>
      <c r="K5457" t="s">
        <v>968</v>
      </c>
      <c r="L5457" t="s">
        <v>213</v>
      </c>
      <c r="O5457">
        <v>3387</v>
      </c>
      <c r="Q5457" s="2"/>
      <c r="S5457">
        <v>6772</v>
      </c>
      <c r="T5457" t="s">
        <v>213</v>
      </c>
      <c r="W5457" t="s">
        <v>6345</v>
      </c>
      <c r="X5457">
        <v>0</v>
      </c>
    </row>
    <row r="5458" spans="1:24" x14ac:dyDescent="0.25">
      <c r="A5458">
        <v>7045</v>
      </c>
      <c r="B5458" t="s">
        <v>12876</v>
      </c>
      <c r="C5458" t="s">
        <v>11833</v>
      </c>
      <c r="D5458" t="s">
        <v>389</v>
      </c>
      <c r="E5458" t="s">
        <v>11834</v>
      </c>
      <c r="G5458" s="2">
        <v>38869</v>
      </c>
      <c r="H5458" s="2"/>
      <c r="J5458" t="s">
        <v>2278</v>
      </c>
      <c r="K5458" t="s">
        <v>405</v>
      </c>
      <c r="L5458" t="s">
        <v>213</v>
      </c>
      <c r="M5458" t="s">
        <v>12877</v>
      </c>
      <c r="O5458">
        <v>0</v>
      </c>
      <c r="P5458" t="s">
        <v>938</v>
      </c>
      <c r="Q5458" s="2"/>
      <c r="R5458" t="s">
        <v>11836</v>
      </c>
      <c r="S5458">
        <v>0</v>
      </c>
      <c r="T5458" t="s">
        <v>900</v>
      </c>
      <c r="W5458" t="s">
        <v>214</v>
      </c>
      <c r="X5458">
        <v>0</v>
      </c>
    </row>
    <row r="5459" spans="1:24" x14ac:dyDescent="0.25">
      <c r="A5459">
        <v>7046</v>
      </c>
      <c r="B5459" t="s">
        <v>12878</v>
      </c>
      <c r="C5459" t="s">
        <v>12879</v>
      </c>
      <c r="D5459" t="s">
        <v>7109</v>
      </c>
      <c r="G5459" s="2">
        <v>38869</v>
      </c>
      <c r="H5459" s="2"/>
      <c r="I5459" t="s">
        <v>226</v>
      </c>
      <c r="J5459" t="s">
        <v>211</v>
      </c>
      <c r="K5459" t="s">
        <v>160</v>
      </c>
      <c r="L5459" t="s">
        <v>213</v>
      </c>
      <c r="O5459">
        <v>7045</v>
      </c>
      <c r="Q5459" s="2"/>
      <c r="S5459">
        <v>0</v>
      </c>
      <c r="T5459" t="s">
        <v>213</v>
      </c>
      <c r="W5459" t="s">
        <v>214</v>
      </c>
      <c r="X5459">
        <v>0</v>
      </c>
    </row>
    <row r="5460" spans="1:24" x14ac:dyDescent="0.25">
      <c r="A5460">
        <v>7004</v>
      </c>
      <c r="B5460" t="s">
        <v>12880</v>
      </c>
      <c r="C5460" t="s">
        <v>12881</v>
      </c>
      <c r="D5460" t="s">
        <v>256</v>
      </c>
      <c r="G5460" s="2">
        <v>43862</v>
      </c>
      <c r="H5460" s="2">
        <v>44227</v>
      </c>
      <c r="I5460" t="s">
        <v>226</v>
      </c>
      <c r="J5460" t="s">
        <v>211</v>
      </c>
      <c r="K5460" t="s">
        <v>12882</v>
      </c>
      <c r="L5460" t="s">
        <v>213</v>
      </c>
      <c r="O5460">
        <v>0</v>
      </c>
      <c r="Q5460" s="2"/>
      <c r="S5460">
        <v>0</v>
      </c>
      <c r="T5460" t="s">
        <v>213</v>
      </c>
      <c r="W5460" t="s">
        <v>455</v>
      </c>
      <c r="X5460">
        <v>0</v>
      </c>
    </row>
    <row r="5461" spans="1:24" x14ac:dyDescent="0.25">
      <c r="A5461">
        <v>7005</v>
      </c>
      <c r="B5461" t="s">
        <v>12883</v>
      </c>
      <c r="C5461" t="s">
        <v>12884</v>
      </c>
      <c r="D5461" t="s">
        <v>251</v>
      </c>
      <c r="G5461" s="2">
        <v>43862</v>
      </c>
      <c r="H5461" s="2">
        <v>44227</v>
      </c>
      <c r="I5461" t="s">
        <v>226</v>
      </c>
      <c r="J5461" t="s">
        <v>211</v>
      </c>
      <c r="K5461" t="s">
        <v>12882</v>
      </c>
      <c r="L5461" t="s">
        <v>213</v>
      </c>
      <c r="O5461">
        <v>0</v>
      </c>
      <c r="Q5461" s="2"/>
      <c r="S5461">
        <v>0</v>
      </c>
      <c r="T5461" t="s">
        <v>213</v>
      </c>
      <c r="W5461" t="s">
        <v>455</v>
      </c>
      <c r="X5461">
        <v>0</v>
      </c>
    </row>
    <row r="5462" spans="1:24" x14ac:dyDescent="0.25">
      <c r="A5462">
        <v>7073</v>
      </c>
      <c r="B5462" t="s">
        <v>12885</v>
      </c>
      <c r="C5462" t="s">
        <v>12886</v>
      </c>
      <c r="D5462" t="s">
        <v>245</v>
      </c>
      <c r="G5462" s="2">
        <v>44256</v>
      </c>
      <c r="H5462" s="2"/>
      <c r="I5462" t="s">
        <v>226</v>
      </c>
      <c r="J5462" t="s">
        <v>211</v>
      </c>
      <c r="K5462" t="s">
        <v>70</v>
      </c>
      <c r="L5462" t="s">
        <v>213</v>
      </c>
      <c r="O5462">
        <v>1868</v>
      </c>
      <c r="Q5462" s="2"/>
      <c r="S5462">
        <v>0</v>
      </c>
      <c r="T5462" t="s">
        <v>213</v>
      </c>
      <c r="W5462" t="s">
        <v>214</v>
      </c>
      <c r="X5462">
        <v>0</v>
      </c>
    </row>
    <row r="5463" spans="1:24" x14ac:dyDescent="0.25">
      <c r="A5463">
        <v>7020</v>
      </c>
      <c r="B5463" t="s">
        <v>12887</v>
      </c>
      <c r="C5463" t="s">
        <v>12888</v>
      </c>
      <c r="D5463" t="s">
        <v>245</v>
      </c>
      <c r="G5463" s="2">
        <v>43891</v>
      </c>
      <c r="H5463" s="2"/>
      <c r="I5463" t="s">
        <v>226</v>
      </c>
      <c r="J5463" t="s">
        <v>211</v>
      </c>
      <c r="K5463" t="s">
        <v>12889</v>
      </c>
      <c r="L5463" t="s">
        <v>213</v>
      </c>
      <c r="O5463">
        <v>5628</v>
      </c>
      <c r="Q5463" s="2"/>
      <c r="S5463">
        <v>0</v>
      </c>
      <c r="T5463" t="s">
        <v>213</v>
      </c>
      <c r="W5463" t="s">
        <v>455</v>
      </c>
      <c r="X5463">
        <v>0</v>
      </c>
    </row>
    <row r="5464" spans="1:24" x14ac:dyDescent="0.25">
      <c r="A5464">
        <v>7006</v>
      </c>
      <c r="B5464" t="s">
        <v>12890</v>
      </c>
      <c r="C5464" t="s">
        <v>12891</v>
      </c>
      <c r="D5464" t="s">
        <v>241</v>
      </c>
      <c r="G5464" s="2">
        <v>43862</v>
      </c>
      <c r="H5464" s="2">
        <v>44227</v>
      </c>
      <c r="I5464" t="s">
        <v>226</v>
      </c>
      <c r="J5464" t="s">
        <v>211</v>
      </c>
      <c r="K5464" t="s">
        <v>12882</v>
      </c>
      <c r="L5464" t="s">
        <v>213</v>
      </c>
      <c r="O5464">
        <v>0</v>
      </c>
      <c r="P5464" t="s">
        <v>5494</v>
      </c>
      <c r="Q5464" s="2"/>
      <c r="S5464">
        <v>0</v>
      </c>
      <c r="T5464" t="s">
        <v>213</v>
      </c>
      <c r="W5464" t="s">
        <v>455</v>
      </c>
      <c r="X5464">
        <v>0</v>
      </c>
    </row>
    <row r="5465" spans="1:24" x14ac:dyDescent="0.25">
      <c r="A5465">
        <v>7007</v>
      </c>
      <c r="B5465" t="s">
        <v>12892</v>
      </c>
      <c r="C5465" t="s">
        <v>12893</v>
      </c>
      <c r="D5465" t="s">
        <v>245</v>
      </c>
      <c r="G5465" s="2">
        <v>43862</v>
      </c>
      <c r="H5465" s="2">
        <v>44227</v>
      </c>
      <c r="I5465" t="s">
        <v>226</v>
      </c>
      <c r="J5465" t="s">
        <v>211</v>
      </c>
      <c r="K5465" t="s">
        <v>12882</v>
      </c>
      <c r="L5465" t="s">
        <v>213</v>
      </c>
      <c r="O5465">
        <v>5625</v>
      </c>
      <c r="Q5465" s="2"/>
      <c r="S5465">
        <v>0</v>
      </c>
      <c r="T5465" t="s">
        <v>213</v>
      </c>
      <c r="W5465" t="s">
        <v>455</v>
      </c>
      <c r="X5465">
        <v>0</v>
      </c>
    </row>
    <row r="5466" spans="1:24" x14ac:dyDescent="0.25">
      <c r="A5466">
        <v>7074</v>
      </c>
      <c r="B5466" t="s">
        <v>12894</v>
      </c>
      <c r="C5466" t="s">
        <v>12895</v>
      </c>
      <c r="D5466" t="s">
        <v>256</v>
      </c>
      <c r="G5466" s="2">
        <v>44256</v>
      </c>
      <c r="H5466" s="2"/>
      <c r="I5466" t="s">
        <v>226</v>
      </c>
      <c r="J5466" t="s">
        <v>211</v>
      </c>
      <c r="K5466" t="s">
        <v>70</v>
      </c>
      <c r="L5466" t="s">
        <v>213</v>
      </c>
      <c r="O5466">
        <v>0</v>
      </c>
      <c r="Q5466" s="2"/>
      <c r="S5466">
        <v>0</v>
      </c>
      <c r="T5466" t="s">
        <v>213</v>
      </c>
      <c r="W5466" t="s">
        <v>214</v>
      </c>
      <c r="X5466">
        <v>0</v>
      </c>
    </row>
    <row r="5467" spans="1:24" x14ac:dyDescent="0.25">
      <c r="A5467">
        <v>7021</v>
      </c>
      <c r="B5467" t="s">
        <v>12896</v>
      </c>
      <c r="C5467" t="s">
        <v>12897</v>
      </c>
      <c r="D5467" t="s">
        <v>256</v>
      </c>
      <c r="G5467" s="2">
        <v>43891</v>
      </c>
      <c r="H5467" s="2"/>
      <c r="I5467" t="s">
        <v>226</v>
      </c>
      <c r="J5467" t="s">
        <v>211</v>
      </c>
      <c r="K5467" t="s">
        <v>12889</v>
      </c>
      <c r="L5467" t="s">
        <v>213</v>
      </c>
      <c r="O5467">
        <v>0</v>
      </c>
      <c r="Q5467" s="2"/>
      <c r="S5467">
        <v>0</v>
      </c>
      <c r="T5467" t="s">
        <v>213</v>
      </c>
      <c r="W5467" t="s">
        <v>455</v>
      </c>
      <c r="X5467">
        <v>0</v>
      </c>
    </row>
    <row r="5468" spans="1:24" x14ac:dyDescent="0.25">
      <c r="A5468">
        <v>7022</v>
      </c>
      <c r="B5468" t="s">
        <v>12898</v>
      </c>
      <c r="C5468" t="s">
        <v>12899</v>
      </c>
      <c r="D5468" t="s">
        <v>251</v>
      </c>
      <c r="G5468" s="2">
        <v>43891</v>
      </c>
      <c r="H5468" s="2"/>
      <c r="I5468" t="s">
        <v>226</v>
      </c>
      <c r="J5468" t="s">
        <v>211</v>
      </c>
      <c r="K5468" t="s">
        <v>12889</v>
      </c>
      <c r="L5468" t="s">
        <v>213</v>
      </c>
      <c r="O5468">
        <v>0</v>
      </c>
      <c r="Q5468" s="2"/>
      <c r="S5468">
        <v>0</v>
      </c>
      <c r="T5468" t="s">
        <v>213</v>
      </c>
      <c r="W5468" t="s">
        <v>455</v>
      </c>
      <c r="X5468">
        <v>0</v>
      </c>
    </row>
    <row r="5469" spans="1:24" x14ac:dyDescent="0.25">
      <c r="A5469">
        <v>7023</v>
      </c>
      <c r="B5469" t="s">
        <v>12900</v>
      </c>
      <c r="C5469" t="s">
        <v>12901</v>
      </c>
      <c r="D5469" t="s">
        <v>241</v>
      </c>
      <c r="G5469" s="2">
        <v>43891</v>
      </c>
      <c r="H5469" s="2"/>
      <c r="I5469" t="s">
        <v>226</v>
      </c>
      <c r="J5469" t="s">
        <v>211</v>
      </c>
      <c r="K5469" t="s">
        <v>12889</v>
      </c>
      <c r="L5469" t="s">
        <v>213</v>
      </c>
      <c r="O5469">
        <v>0</v>
      </c>
      <c r="P5469" t="s">
        <v>7427</v>
      </c>
      <c r="Q5469" s="2"/>
      <c r="S5469">
        <v>0</v>
      </c>
      <c r="T5469" t="s">
        <v>213</v>
      </c>
      <c r="W5469" t="s">
        <v>455</v>
      </c>
      <c r="X5469">
        <v>0</v>
      </c>
    </row>
    <row r="5470" spans="1:24" x14ac:dyDescent="0.25">
      <c r="A5470">
        <v>7075</v>
      </c>
      <c r="B5470" t="s">
        <v>12902</v>
      </c>
      <c r="C5470" t="s">
        <v>12903</v>
      </c>
      <c r="D5470" t="s">
        <v>251</v>
      </c>
      <c r="G5470" s="2">
        <v>44256</v>
      </c>
      <c r="H5470" s="2"/>
      <c r="I5470" t="s">
        <v>226</v>
      </c>
      <c r="J5470" t="s">
        <v>211</v>
      </c>
      <c r="K5470" t="s">
        <v>70</v>
      </c>
      <c r="L5470" t="s">
        <v>213</v>
      </c>
      <c r="O5470">
        <v>0</v>
      </c>
      <c r="Q5470" s="2"/>
      <c r="S5470">
        <v>0</v>
      </c>
      <c r="T5470" t="s">
        <v>213</v>
      </c>
      <c r="W5470" t="s">
        <v>214</v>
      </c>
      <c r="X5470">
        <v>0</v>
      </c>
    </row>
    <row r="5471" spans="1:24" x14ac:dyDescent="0.25">
      <c r="A5471">
        <v>7076</v>
      </c>
      <c r="B5471" t="s">
        <v>12904</v>
      </c>
      <c r="C5471" t="s">
        <v>12905</v>
      </c>
      <c r="D5471" t="s">
        <v>241</v>
      </c>
      <c r="G5471" s="2">
        <v>44256</v>
      </c>
      <c r="H5471" s="2"/>
      <c r="I5471" t="s">
        <v>226</v>
      </c>
      <c r="J5471" t="s">
        <v>211</v>
      </c>
      <c r="K5471" t="s">
        <v>70</v>
      </c>
      <c r="L5471" t="s">
        <v>213</v>
      </c>
      <c r="O5471">
        <v>0</v>
      </c>
      <c r="P5471" t="s">
        <v>5494</v>
      </c>
      <c r="Q5471" s="2"/>
      <c r="S5471">
        <v>0</v>
      </c>
      <c r="T5471" t="s">
        <v>213</v>
      </c>
      <c r="W5471" t="s">
        <v>214</v>
      </c>
      <c r="X5471">
        <v>0</v>
      </c>
    </row>
    <row r="5472" spans="1:24" x14ac:dyDescent="0.25">
      <c r="A5472">
        <v>7095</v>
      </c>
      <c r="B5472" t="s">
        <v>12906</v>
      </c>
      <c r="C5472" t="s">
        <v>12907</v>
      </c>
      <c r="D5472" t="s">
        <v>251</v>
      </c>
      <c r="G5472" s="2">
        <v>44166</v>
      </c>
      <c r="H5472" s="2"/>
      <c r="I5472" t="s">
        <v>226</v>
      </c>
      <c r="J5472" t="s">
        <v>211</v>
      </c>
      <c r="K5472" t="s">
        <v>73</v>
      </c>
      <c r="L5472" t="s">
        <v>213</v>
      </c>
      <c r="O5472">
        <v>0</v>
      </c>
      <c r="Q5472" s="2"/>
      <c r="S5472">
        <v>0</v>
      </c>
      <c r="T5472" t="s">
        <v>213</v>
      </c>
      <c r="W5472" t="s">
        <v>214</v>
      </c>
      <c r="X5472">
        <v>0</v>
      </c>
    </row>
    <row r="5473" spans="1:24" x14ac:dyDescent="0.25">
      <c r="A5473">
        <v>7096</v>
      </c>
      <c r="B5473" t="s">
        <v>12908</v>
      </c>
      <c r="C5473" t="s">
        <v>12909</v>
      </c>
      <c r="D5473" t="s">
        <v>256</v>
      </c>
      <c r="G5473" s="2">
        <v>44166</v>
      </c>
      <c r="H5473" s="2"/>
      <c r="I5473" t="s">
        <v>226</v>
      </c>
      <c r="J5473" t="s">
        <v>211</v>
      </c>
      <c r="K5473" t="s">
        <v>73</v>
      </c>
      <c r="L5473" t="s">
        <v>213</v>
      </c>
      <c r="O5473">
        <v>0</v>
      </c>
      <c r="Q5473" s="2"/>
      <c r="S5473">
        <v>0</v>
      </c>
      <c r="T5473" t="s">
        <v>213</v>
      </c>
      <c r="W5473" t="s">
        <v>214</v>
      </c>
      <c r="X5473">
        <v>0</v>
      </c>
    </row>
    <row r="5474" spans="1:24" x14ac:dyDescent="0.25">
      <c r="A5474">
        <v>7097</v>
      </c>
      <c r="B5474" t="s">
        <v>12910</v>
      </c>
      <c r="C5474" t="s">
        <v>12911</v>
      </c>
      <c r="D5474" t="s">
        <v>248</v>
      </c>
      <c r="G5474" s="2">
        <v>44166</v>
      </c>
      <c r="H5474" s="2"/>
      <c r="I5474" t="s">
        <v>226</v>
      </c>
      <c r="J5474" t="s">
        <v>211</v>
      </c>
      <c r="K5474" t="s">
        <v>73</v>
      </c>
      <c r="L5474" t="s">
        <v>213</v>
      </c>
      <c r="O5474">
        <v>0</v>
      </c>
      <c r="Q5474" s="2"/>
      <c r="S5474">
        <v>0</v>
      </c>
      <c r="T5474" t="s">
        <v>213</v>
      </c>
      <c r="W5474" t="s">
        <v>214</v>
      </c>
      <c r="X5474">
        <v>0</v>
      </c>
    </row>
    <row r="5475" spans="1:24" x14ac:dyDescent="0.25">
      <c r="A5475">
        <v>7098</v>
      </c>
      <c r="B5475" t="s">
        <v>12912</v>
      </c>
      <c r="C5475" t="s">
        <v>12913</v>
      </c>
      <c r="D5475" t="s">
        <v>241</v>
      </c>
      <c r="G5475" s="2">
        <v>44166</v>
      </c>
      <c r="H5475" s="2"/>
      <c r="I5475" t="s">
        <v>226</v>
      </c>
      <c r="J5475" t="s">
        <v>211</v>
      </c>
      <c r="K5475" t="s">
        <v>73</v>
      </c>
      <c r="L5475" t="s">
        <v>213</v>
      </c>
      <c r="O5475">
        <v>0</v>
      </c>
      <c r="Q5475" s="2"/>
      <c r="S5475">
        <v>0</v>
      </c>
      <c r="T5475" t="s">
        <v>213</v>
      </c>
      <c r="W5475" t="s">
        <v>214</v>
      </c>
      <c r="X5475">
        <v>0</v>
      </c>
    </row>
    <row r="5476" spans="1:24" x14ac:dyDescent="0.25">
      <c r="A5476">
        <v>7099</v>
      </c>
      <c r="B5476" t="s">
        <v>12914</v>
      </c>
      <c r="C5476" t="s">
        <v>12915</v>
      </c>
      <c r="D5476" t="s">
        <v>245</v>
      </c>
      <c r="G5476" s="2">
        <v>44166</v>
      </c>
      <c r="H5476" s="2"/>
      <c r="I5476" t="s">
        <v>226</v>
      </c>
      <c r="J5476" t="s">
        <v>211</v>
      </c>
      <c r="K5476" t="s">
        <v>73</v>
      </c>
      <c r="L5476" t="s">
        <v>213</v>
      </c>
      <c r="O5476">
        <v>7061</v>
      </c>
      <c r="Q5476" s="2"/>
      <c r="S5476">
        <v>0</v>
      </c>
      <c r="T5476" t="s">
        <v>213</v>
      </c>
      <c r="W5476" t="s">
        <v>214</v>
      </c>
      <c r="X5476">
        <v>0</v>
      </c>
    </row>
    <row r="5477" spans="1:24" x14ac:dyDescent="0.25">
      <c r="A5477">
        <v>7100</v>
      </c>
      <c r="B5477" t="s">
        <v>12916</v>
      </c>
      <c r="C5477" t="s">
        <v>12917</v>
      </c>
      <c r="D5477" t="s">
        <v>210</v>
      </c>
      <c r="G5477" s="2">
        <v>44166</v>
      </c>
      <c r="H5477" s="2"/>
      <c r="J5477" t="s">
        <v>211</v>
      </c>
      <c r="K5477" t="s">
        <v>73</v>
      </c>
      <c r="L5477" t="s">
        <v>213</v>
      </c>
      <c r="O5477">
        <v>0</v>
      </c>
      <c r="Q5477" s="2"/>
      <c r="S5477">
        <v>0</v>
      </c>
      <c r="T5477" t="s">
        <v>213</v>
      </c>
      <c r="W5477" t="s">
        <v>214</v>
      </c>
      <c r="X5477">
        <v>0</v>
      </c>
    </row>
    <row r="5478" spans="1:24" x14ac:dyDescent="0.25">
      <c r="A5478">
        <v>7120</v>
      </c>
      <c r="B5478" t="s">
        <v>12918</v>
      </c>
      <c r="C5478" t="s">
        <v>12919</v>
      </c>
      <c r="D5478" t="s">
        <v>256</v>
      </c>
      <c r="G5478" s="2">
        <v>44166</v>
      </c>
      <c r="H5478" s="2">
        <v>44255</v>
      </c>
      <c r="I5478" t="s">
        <v>226</v>
      </c>
      <c r="J5478" t="s">
        <v>211</v>
      </c>
      <c r="K5478" t="s">
        <v>135</v>
      </c>
      <c r="L5478" t="s">
        <v>213</v>
      </c>
      <c r="O5478">
        <v>0</v>
      </c>
      <c r="Q5478" s="2"/>
      <c r="S5478">
        <v>0</v>
      </c>
      <c r="T5478" t="s">
        <v>213</v>
      </c>
      <c r="W5478" t="s">
        <v>214</v>
      </c>
      <c r="X5478">
        <v>0</v>
      </c>
    </row>
    <row r="5479" spans="1:24" x14ac:dyDescent="0.25">
      <c r="A5479">
        <v>7121</v>
      </c>
      <c r="B5479" t="s">
        <v>12920</v>
      </c>
      <c r="C5479" t="s">
        <v>12921</v>
      </c>
      <c r="D5479" t="s">
        <v>210</v>
      </c>
      <c r="G5479" s="2">
        <v>44166</v>
      </c>
      <c r="H5479" s="2">
        <v>44255</v>
      </c>
      <c r="J5479" t="s">
        <v>211</v>
      </c>
      <c r="K5479" t="s">
        <v>135</v>
      </c>
      <c r="L5479" t="s">
        <v>213</v>
      </c>
      <c r="O5479">
        <v>0</v>
      </c>
      <c r="Q5479" s="2"/>
      <c r="S5479">
        <v>0</v>
      </c>
      <c r="T5479" t="s">
        <v>213</v>
      </c>
      <c r="W5479" t="s">
        <v>214</v>
      </c>
      <c r="X5479">
        <v>0</v>
      </c>
    </row>
    <row r="5480" spans="1:24" x14ac:dyDescent="0.25">
      <c r="A5480">
        <v>7122</v>
      </c>
      <c r="B5480" t="s">
        <v>12922</v>
      </c>
      <c r="C5480" t="s">
        <v>12923</v>
      </c>
      <c r="D5480" t="s">
        <v>241</v>
      </c>
      <c r="G5480" s="2">
        <v>44166</v>
      </c>
      <c r="H5480" s="2">
        <v>44255</v>
      </c>
      <c r="I5480" t="s">
        <v>226</v>
      </c>
      <c r="J5480" t="s">
        <v>211</v>
      </c>
      <c r="K5480" t="s">
        <v>135</v>
      </c>
      <c r="L5480" t="s">
        <v>213</v>
      </c>
      <c r="O5480">
        <v>0</v>
      </c>
      <c r="Q5480" s="2"/>
      <c r="S5480">
        <v>0</v>
      </c>
      <c r="T5480" t="s">
        <v>213</v>
      </c>
      <c r="W5480" t="s">
        <v>214</v>
      </c>
      <c r="X5480">
        <v>0</v>
      </c>
    </row>
    <row r="5481" spans="1:24" x14ac:dyDescent="0.25">
      <c r="A5481">
        <v>7123</v>
      </c>
      <c r="B5481" t="s">
        <v>12924</v>
      </c>
      <c r="C5481" t="s">
        <v>12925</v>
      </c>
      <c r="D5481" t="s">
        <v>245</v>
      </c>
      <c r="G5481" s="2">
        <v>44166</v>
      </c>
      <c r="H5481" s="2">
        <v>44255</v>
      </c>
      <c r="I5481" t="s">
        <v>226</v>
      </c>
      <c r="J5481" t="s">
        <v>211</v>
      </c>
      <c r="K5481" t="s">
        <v>135</v>
      </c>
      <c r="L5481" t="s">
        <v>213</v>
      </c>
      <c r="O5481">
        <v>1455</v>
      </c>
      <c r="Q5481" s="2"/>
      <c r="S5481">
        <v>0</v>
      </c>
      <c r="T5481" t="s">
        <v>213</v>
      </c>
      <c r="W5481" t="s">
        <v>214</v>
      </c>
      <c r="X5481">
        <v>0</v>
      </c>
    </row>
    <row r="5482" spans="1:24" x14ac:dyDescent="0.25">
      <c r="A5482">
        <v>7124</v>
      </c>
      <c r="B5482" t="s">
        <v>12926</v>
      </c>
      <c r="C5482" t="s">
        <v>12927</v>
      </c>
      <c r="D5482" t="s">
        <v>412</v>
      </c>
      <c r="G5482" s="2">
        <v>44166</v>
      </c>
      <c r="H5482" s="2">
        <v>44255</v>
      </c>
      <c r="I5482" t="s">
        <v>226</v>
      </c>
      <c r="J5482" t="s">
        <v>211</v>
      </c>
      <c r="K5482" t="s">
        <v>135</v>
      </c>
      <c r="L5482" t="s">
        <v>213</v>
      </c>
      <c r="O5482">
        <v>6</v>
      </c>
      <c r="Q5482" s="2"/>
      <c r="S5482">
        <v>0</v>
      </c>
      <c r="T5482" t="s">
        <v>213</v>
      </c>
      <c r="W5482" t="s">
        <v>214</v>
      </c>
      <c r="X5482">
        <v>0</v>
      </c>
    </row>
    <row r="5483" spans="1:24" x14ac:dyDescent="0.25">
      <c r="A5483">
        <v>7125</v>
      </c>
      <c r="B5483" t="s">
        <v>12928</v>
      </c>
      <c r="C5483" t="s">
        <v>12929</v>
      </c>
      <c r="D5483" t="s">
        <v>251</v>
      </c>
      <c r="G5483" s="2">
        <v>44166</v>
      </c>
      <c r="H5483" s="2">
        <v>44255</v>
      </c>
      <c r="I5483" t="s">
        <v>226</v>
      </c>
      <c r="J5483" t="s">
        <v>211</v>
      </c>
      <c r="K5483" t="s">
        <v>135</v>
      </c>
      <c r="L5483" t="s">
        <v>213</v>
      </c>
      <c r="O5483">
        <v>0</v>
      </c>
      <c r="Q5483" s="2"/>
      <c r="S5483">
        <v>0</v>
      </c>
      <c r="T5483" t="s">
        <v>213</v>
      </c>
      <c r="W5483" t="s">
        <v>214</v>
      </c>
      <c r="X5483">
        <v>0</v>
      </c>
    </row>
    <row r="5484" spans="1:24" x14ac:dyDescent="0.25">
      <c r="A5484">
        <v>7126</v>
      </c>
      <c r="B5484" t="s">
        <v>12930</v>
      </c>
      <c r="C5484" t="s">
        <v>12931</v>
      </c>
      <c r="D5484" t="s">
        <v>248</v>
      </c>
      <c r="G5484" s="2">
        <v>44166</v>
      </c>
      <c r="H5484" s="2">
        <v>44255</v>
      </c>
      <c r="I5484" t="s">
        <v>226</v>
      </c>
      <c r="J5484" t="s">
        <v>211</v>
      </c>
      <c r="K5484" t="s">
        <v>135</v>
      </c>
      <c r="L5484" t="s">
        <v>213</v>
      </c>
      <c r="O5484">
        <v>0</v>
      </c>
      <c r="Q5484" s="2"/>
      <c r="S5484">
        <v>0</v>
      </c>
      <c r="T5484" t="s">
        <v>213</v>
      </c>
      <c r="W5484" t="s">
        <v>214</v>
      </c>
      <c r="X5484">
        <v>0</v>
      </c>
    </row>
    <row r="5485" spans="1:24" x14ac:dyDescent="0.25">
      <c r="A5485">
        <v>7215</v>
      </c>
      <c r="B5485" t="s">
        <v>12932</v>
      </c>
      <c r="C5485" t="s">
        <v>12933</v>
      </c>
      <c r="D5485" t="s">
        <v>241</v>
      </c>
      <c r="G5485" s="2">
        <v>46024</v>
      </c>
      <c r="H5485" s="2"/>
      <c r="I5485" t="s">
        <v>226</v>
      </c>
      <c r="J5485" t="s">
        <v>211</v>
      </c>
      <c r="K5485" t="s">
        <v>12934</v>
      </c>
      <c r="L5485" t="s">
        <v>213</v>
      </c>
      <c r="O5485">
        <v>0</v>
      </c>
      <c r="P5485" t="s">
        <v>5494</v>
      </c>
      <c r="Q5485" s="2">
        <v>44256</v>
      </c>
      <c r="S5485">
        <v>0</v>
      </c>
      <c r="T5485" t="s">
        <v>900</v>
      </c>
      <c r="W5485" t="s">
        <v>455</v>
      </c>
      <c r="X5485">
        <v>0</v>
      </c>
    </row>
    <row r="5486" spans="1:24" x14ac:dyDescent="0.25">
      <c r="A5486">
        <v>7216</v>
      </c>
      <c r="B5486" t="s">
        <v>12935</v>
      </c>
      <c r="C5486" t="s">
        <v>12936</v>
      </c>
      <c r="D5486" t="s">
        <v>245</v>
      </c>
      <c r="G5486" s="2">
        <v>46023</v>
      </c>
      <c r="H5486" s="2"/>
      <c r="I5486" t="s">
        <v>226</v>
      </c>
      <c r="J5486" t="s">
        <v>211</v>
      </c>
      <c r="K5486" t="s">
        <v>12934</v>
      </c>
      <c r="L5486" t="s">
        <v>213</v>
      </c>
      <c r="O5486">
        <v>5626</v>
      </c>
      <c r="Q5486" s="2">
        <v>44256</v>
      </c>
      <c r="S5486">
        <v>0</v>
      </c>
      <c r="T5486" t="s">
        <v>213</v>
      </c>
      <c r="W5486" t="s">
        <v>455</v>
      </c>
      <c r="X5486">
        <v>0</v>
      </c>
    </row>
    <row r="5487" spans="1:24" x14ac:dyDescent="0.25">
      <c r="A5487">
        <v>7217</v>
      </c>
      <c r="B5487" t="s">
        <v>12937</v>
      </c>
      <c r="C5487" t="s">
        <v>12938</v>
      </c>
      <c r="D5487" t="s">
        <v>256</v>
      </c>
      <c r="G5487" s="2">
        <v>46024</v>
      </c>
      <c r="H5487" s="2"/>
      <c r="I5487" t="s">
        <v>226</v>
      </c>
      <c r="J5487" t="s">
        <v>211</v>
      </c>
      <c r="K5487" t="s">
        <v>12934</v>
      </c>
      <c r="L5487" t="s">
        <v>213</v>
      </c>
      <c r="O5487">
        <v>0</v>
      </c>
      <c r="Q5487" s="2">
        <v>44256</v>
      </c>
      <c r="S5487">
        <v>0</v>
      </c>
      <c r="T5487" t="s">
        <v>900</v>
      </c>
      <c r="W5487" t="s">
        <v>455</v>
      </c>
      <c r="X5487">
        <v>0</v>
      </c>
    </row>
    <row r="5488" spans="1:24" x14ac:dyDescent="0.25">
      <c r="A5488">
        <v>7218</v>
      </c>
      <c r="B5488" t="s">
        <v>12939</v>
      </c>
      <c r="C5488" t="s">
        <v>12940</v>
      </c>
      <c r="D5488" t="s">
        <v>251</v>
      </c>
      <c r="G5488" s="2">
        <v>46024</v>
      </c>
      <c r="H5488" s="2"/>
      <c r="I5488" t="s">
        <v>226</v>
      </c>
      <c r="J5488" t="s">
        <v>211</v>
      </c>
      <c r="K5488" t="s">
        <v>12934</v>
      </c>
      <c r="L5488" t="s">
        <v>213</v>
      </c>
      <c r="O5488">
        <v>0</v>
      </c>
      <c r="Q5488" s="2">
        <v>44256</v>
      </c>
      <c r="S5488">
        <v>0</v>
      </c>
      <c r="T5488" t="s">
        <v>900</v>
      </c>
      <c r="W5488" t="s">
        <v>455</v>
      </c>
      <c r="X5488">
        <v>0</v>
      </c>
    </row>
    <row r="5489" spans="1:24" x14ac:dyDescent="0.25">
      <c r="A5489">
        <v>7241</v>
      </c>
      <c r="B5489" t="s">
        <v>12941</v>
      </c>
      <c r="C5489" t="s">
        <v>12942</v>
      </c>
      <c r="D5489" t="s">
        <v>241</v>
      </c>
      <c r="G5489" s="2">
        <v>44256</v>
      </c>
      <c r="H5489" s="2">
        <v>44469</v>
      </c>
      <c r="I5489" t="s">
        <v>226</v>
      </c>
      <c r="J5489" t="s">
        <v>211</v>
      </c>
      <c r="K5489" t="s">
        <v>12943</v>
      </c>
      <c r="L5489" t="s">
        <v>213</v>
      </c>
      <c r="O5489">
        <v>0</v>
      </c>
      <c r="P5489" t="s">
        <v>5494</v>
      </c>
      <c r="Q5489" s="2"/>
      <c r="S5489">
        <v>0</v>
      </c>
      <c r="T5489" t="s">
        <v>213</v>
      </c>
      <c r="W5489" t="s">
        <v>455</v>
      </c>
      <c r="X5489">
        <v>0</v>
      </c>
    </row>
    <row r="5490" spans="1:24" x14ac:dyDescent="0.25">
      <c r="A5490">
        <v>7242</v>
      </c>
      <c r="B5490" t="s">
        <v>12944</v>
      </c>
      <c r="C5490" t="s">
        <v>12945</v>
      </c>
      <c r="D5490" t="s">
        <v>245</v>
      </c>
      <c r="G5490" s="2">
        <v>44256</v>
      </c>
      <c r="H5490" s="2">
        <v>44469</v>
      </c>
      <c r="I5490" t="s">
        <v>226</v>
      </c>
      <c r="J5490" t="s">
        <v>211</v>
      </c>
      <c r="K5490" t="s">
        <v>12943</v>
      </c>
      <c r="L5490" t="s">
        <v>213</v>
      </c>
      <c r="O5490">
        <v>5624</v>
      </c>
      <c r="Q5490" s="2"/>
      <c r="S5490">
        <v>0</v>
      </c>
      <c r="T5490" t="s">
        <v>213</v>
      </c>
      <c r="W5490" t="s">
        <v>455</v>
      </c>
      <c r="X5490">
        <v>0</v>
      </c>
    </row>
    <row r="5491" spans="1:24" x14ac:dyDescent="0.25">
      <c r="A5491">
        <v>7243</v>
      </c>
      <c r="B5491" t="s">
        <v>12946</v>
      </c>
      <c r="C5491" t="s">
        <v>12947</v>
      </c>
      <c r="D5491" t="s">
        <v>256</v>
      </c>
      <c r="G5491" s="2">
        <v>44256</v>
      </c>
      <c r="H5491" s="2">
        <v>44469</v>
      </c>
      <c r="I5491" t="s">
        <v>226</v>
      </c>
      <c r="J5491" t="s">
        <v>211</v>
      </c>
      <c r="K5491" t="s">
        <v>12943</v>
      </c>
      <c r="L5491" t="s">
        <v>213</v>
      </c>
      <c r="O5491">
        <v>0</v>
      </c>
      <c r="Q5491" s="2"/>
      <c r="S5491">
        <v>0</v>
      </c>
      <c r="T5491" t="s">
        <v>213</v>
      </c>
      <c r="W5491" t="s">
        <v>455</v>
      </c>
      <c r="X5491">
        <v>0</v>
      </c>
    </row>
    <row r="5492" spans="1:24" x14ac:dyDescent="0.25">
      <c r="A5492">
        <v>7244</v>
      </c>
      <c r="B5492" t="s">
        <v>12948</v>
      </c>
      <c r="C5492" t="s">
        <v>12949</v>
      </c>
      <c r="D5492" t="s">
        <v>251</v>
      </c>
      <c r="G5492" s="2">
        <v>44256</v>
      </c>
      <c r="H5492" s="2">
        <v>44469</v>
      </c>
      <c r="I5492" t="s">
        <v>226</v>
      </c>
      <c r="J5492" t="s">
        <v>211</v>
      </c>
      <c r="K5492" t="s">
        <v>12943</v>
      </c>
      <c r="L5492" t="s">
        <v>213</v>
      </c>
      <c r="O5492">
        <v>0</v>
      </c>
      <c r="Q5492" s="2"/>
      <c r="S5492">
        <v>0</v>
      </c>
      <c r="T5492" t="s">
        <v>213</v>
      </c>
      <c r="W5492" t="s">
        <v>455</v>
      </c>
      <c r="X5492">
        <v>0</v>
      </c>
    </row>
    <row r="5493" spans="1:24" x14ac:dyDescent="0.25">
      <c r="A5493">
        <v>7250</v>
      </c>
      <c r="B5493" t="s">
        <v>12950</v>
      </c>
      <c r="C5493" t="s">
        <v>12951</v>
      </c>
      <c r="D5493" t="s">
        <v>12952</v>
      </c>
      <c r="G5493" s="2">
        <v>42005</v>
      </c>
      <c r="H5493" s="2"/>
      <c r="I5493" t="s">
        <v>218</v>
      </c>
      <c r="J5493" t="s">
        <v>211</v>
      </c>
      <c r="K5493" t="s">
        <v>289</v>
      </c>
      <c r="L5493" t="s">
        <v>213</v>
      </c>
      <c r="O5493">
        <v>0</v>
      </c>
      <c r="Q5493" s="2"/>
      <c r="S5493">
        <v>0</v>
      </c>
      <c r="T5493" t="s">
        <v>213</v>
      </c>
      <c r="W5493" t="s">
        <v>214</v>
      </c>
      <c r="X5493">
        <v>0</v>
      </c>
    </row>
    <row r="5494" spans="1:24" x14ac:dyDescent="0.25">
      <c r="A5494">
        <v>7251</v>
      </c>
      <c r="B5494" t="s">
        <v>12953</v>
      </c>
      <c r="C5494" t="s">
        <v>12954</v>
      </c>
      <c r="D5494" t="s">
        <v>12952</v>
      </c>
      <c r="G5494" s="2">
        <v>42005</v>
      </c>
      <c r="H5494" s="2"/>
      <c r="I5494" t="s">
        <v>218</v>
      </c>
      <c r="J5494" t="s">
        <v>211</v>
      </c>
      <c r="K5494" t="s">
        <v>160</v>
      </c>
      <c r="L5494" t="s">
        <v>213</v>
      </c>
      <c r="O5494">
        <v>0</v>
      </c>
      <c r="Q5494" s="2"/>
      <c r="S5494">
        <v>0</v>
      </c>
      <c r="T5494" t="s">
        <v>213</v>
      </c>
      <c r="W5494" t="s">
        <v>214</v>
      </c>
      <c r="X5494">
        <v>0</v>
      </c>
    </row>
    <row r="5495" spans="1:24" x14ac:dyDescent="0.25">
      <c r="A5495">
        <v>7159</v>
      </c>
      <c r="B5495" t="s">
        <v>12955</v>
      </c>
      <c r="C5495" t="s">
        <v>12956</v>
      </c>
      <c r="D5495" t="s">
        <v>7099</v>
      </c>
      <c r="G5495" s="2">
        <v>44197</v>
      </c>
      <c r="H5495" s="2"/>
      <c r="J5495" t="s">
        <v>211</v>
      </c>
      <c r="K5495" t="s">
        <v>12957</v>
      </c>
      <c r="L5495" t="s">
        <v>213</v>
      </c>
      <c r="O5495">
        <v>7195</v>
      </c>
      <c r="Q5495" s="2"/>
      <c r="S5495">
        <v>0</v>
      </c>
      <c r="T5495" t="s">
        <v>213</v>
      </c>
      <c r="W5495" t="s">
        <v>455</v>
      </c>
      <c r="X5495">
        <v>0</v>
      </c>
    </row>
    <row r="5496" spans="1:24" x14ac:dyDescent="0.25">
      <c r="A5496">
        <v>7160</v>
      </c>
      <c r="B5496" t="s">
        <v>12958</v>
      </c>
      <c r="C5496" t="s">
        <v>12959</v>
      </c>
      <c r="D5496" t="s">
        <v>251</v>
      </c>
      <c r="G5496" s="2">
        <v>44197</v>
      </c>
      <c r="H5496" s="2"/>
      <c r="I5496" t="s">
        <v>226</v>
      </c>
      <c r="J5496" t="s">
        <v>211</v>
      </c>
      <c r="K5496" t="s">
        <v>12957</v>
      </c>
      <c r="L5496" t="s">
        <v>213</v>
      </c>
      <c r="O5496">
        <v>0</v>
      </c>
      <c r="Q5496" s="2"/>
      <c r="S5496">
        <v>0</v>
      </c>
      <c r="T5496" t="s">
        <v>213</v>
      </c>
      <c r="W5496" t="s">
        <v>455</v>
      </c>
      <c r="X5496">
        <v>0</v>
      </c>
    </row>
    <row r="5497" spans="1:24" x14ac:dyDescent="0.25">
      <c r="A5497">
        <v>7161</v>
      </c>
      <c r="B5497" t="s">
        <v>12960</v>
      </c>
      <c r="C5497" t="s">
        <v>12961</v>
      </c>
      <c r="D5497" t="s">
        <v>256</v>
      </c>
      <c r="G5497" s="2">
        <v>44197</v>
      </c>
      <c r="H5497" s="2"/>
      <c r="I5497" t="s">
        <v>226</v>
      </c>
      <c r="J5497" t="s">
        <v>211</v>
      </c>
      <c r="K5497" t="s">
        <v>12957</v>
      </c>
      <c r="L5497" t="s">
        <v>213</v>
      </c>
      <c r="O5497">
        <v>0</v>
      </c>
      <c r="Q5497" s="2"/>
      <c r="S5497">
        <v>0</v>
      </c>
      <c r="T5497" t="s">
        <v>213</v>
      </c>
      <c r="W5497" t="s">
        <v>455</v>
      </c>
      <c r="X5497">
        <v>0</v>
      </c>
    </row>
    <row r="5498" spans="1:24" x14ac:dyDescent="0.25">
      <c r="A5498">
        <v>7162</v>
      </c>
      <c r="B5498" t="s">
        <v>12962</v>
      </c>
      <c r="C5498" t="s">
        <v>12963</v>
      </c>
      <c r="D5498" t="s">
        <v>245</v>
      </c>
      <c r="G5498" s="2">
        <v>44197</v>
      </c>
      <c r="H5498" s="2"/>
      <c r="I5498" t="s">
        <v>226</v>
      </c>
      <c r="J5498" t="s">
        <v>211</v>
      </c>
      <c r="K5498" t="s">
        <v>12957</v>
      </c>
      <c r="L5498" t="s">
        <v>213</v>
      </c>
      <c r="O5498">
        <v>7177</v>
      </c>
      <c r="Q5498" s="2"/>
      <c r="S5498">
        <v>0</v>
      </c>
      <c r="T5498" t="s">
        <v>213</v>
      </c>
      <c r="W5498" t="s">
        <v>455</v>
      </c>
      <c r="X5498">
        <v>0</v>
      </c>
    </row>
    <row r="5499" spans="1:24" x14ac:dyDescent="0.25">
      <c r="A5499">
        <v>7163</v>
      </c>
      <c r="B5499" t="s">
        <v>12964</v>
      </c>
      <c r="C5499" t="s">
        <v>12965</v>
      </c>
      <c r="D5499" t="s">
        <v>3973</v>
      </c>
      <c r="G5499" s="2">
        <v>44197</v>
      </c>
      <c r="H5499" s="2"/>
      <c r="I5499" t="s">
        <v>226</v>
      </c>
      <c r="J5499" t="s">
        <v>211</v>
      </c>
      <c r="K5499" t="s">
        <v>12957</v>
      </c>
      <c r="L5499" t="s">
        <v>213</v>
      </c>
      <c r="O5499">
        <v>7192</v>
      </c>
      <c r="Q5499" s="2"/>
      <c r="S5499">
        <v>0</v>
      </c>
      <c r="T5499" t="s">
        <v>213</v>
      </c>
      <c r="W5499" t="s">
        <v>455</v>
      </c>
      <c r="X5499">
        <v>0</v>
      </c>
    </row>
    <row r="5500" spans="1:24" x14ac:dyDescent="0.25">
      <c r="A5500">
        <v>7164</v>
      </c>
      <c r="B5500" t="s">
        <v>12966</v>
      </c>
      <c r="C5500" t="s">
        <v>12967</v>
      </c>
      <c r="D5500" t="s">
        <v>5886</v>
      </c>
      <c r="G5500" s="2">
        <v>44197</v>
      </c>
      <c r="H5500" s="2"/>
      <c r="I5500" t="s">
        <v>226</v>
      </c>
      <c r="J5500" t="s">
        <v>211</v>
      </c>
      <c r="K5500" t="s">
        <v>12957</v>
      </c>
      <c r="L5500" t="s">
        <v>213</v>
      </c>
      <c r="O5500">
        <v>7193</v>
      </c>
      <c r="Q5500" s="2"/>
      <c r="S5500">
        <v>0</v>
      </c>
      <c r="T5500" t="s">
        <v>213</v>
      </c>
      <c r="W5500" t="s">
        <v>455</v>
      </c>
      <c r="X5500">
        <v>0</v>
      </c>
    </row>
    <row r="5501" spans="1:24" x14ac:dyDescent="0.25">
      <c r="A5501">
        <v>7165</v>
      </c>
      <c r="B5501" t="s">
        <v>12968</v>
      </c>
      <c r="C5501" t="s">
        <v>12969</v>
      </c>
      <c r="D5501" t="s">
        <v>5889</v>
      </c>
      <c r="G5501" s="2">
        <v>44197</v>
      </c>
      <c r="H5501" s="2"/>
      <c r="J5501" t="s">
        <v>211</v>
      </c>
      <c r="K5501" t="s">
        <v>12957</v>
      </c>
      <c r="L5501" t="s">
        <v>213</v>
      </c>
      <c r="O5501">
        <v>7194</v>
      </c>
      <c r="Q5501" s="2"/>
      <c r="S5501">
        <v>0</v>
      </c>
      <c r="T5501" t="s">
        <v>213</v>
      </c>
      <c r="W5501" t="s">
        <v>455</v>
      </c>
      <c r="X5501">
        <v>0</v>
      </c>
    </row>
    <row r="5502" spans="1:24" x14ac:dyDescent="0.25">
      <c r="A5502">
        <v>7166</v>
      </c>
      <c r="B5502" t="s">
        <v>12970</v>
      </c>
      <c r="C5502" t="s">
        <v>12971</v>
      </c>
      <c r="D5502" t="s">
        <v>241</v>
      </c>
      <c r="G5502" s="2">
        <v>44197</v>
      </c>
      <c r="H5502" s="2"/>
      <c r="I5502" t="s">
        <v>226</v>
      </c>
      <c r="J5502" t="s">
        <v>211</v>
      </c>
      <c r="K5502" t="s">
        <v>12957</v>
      </c>
      <c r="L5502" t="s">
        <v>213</v>
      </c>
      <c r="O5502">
        <v>0</v>
      </c>
      <c r="P5502" t="s">
        <v>7427</v>
      </c>
      <c r="Q5502" s="2"/>
      <c r="S5502">
        <v>0</v>
      </c>
      <c r="T5502" t="s">
        <v>213</v>
      </c>
      <c r="W5502" t="s">
        <v>455</v>
      </c>
      <c r="X5502">
        <v>0</v>
      </c>
    </row>
    <row r="5503" spans="1:24" x14ac:dyDescent="0.25">
      <c r="A5503">
        <v>7167</v>
      </c>
      <c r="B5503" t="s">
        <v>12972</v>
      </c>
      <c r="C5503" t="s">
        <v>12973</v>
      </c>
      <c r="D5503" t="s">
        <v>412</v>
      </c>
      <c r="G5503" s="2">
        <v>44197</v>
      </c>
      <c r="H5503" s="2"/>
      <c r="I5503" t="s">
        <v>226</v>
      </c>
      <c r="J5503" t="s">
        <v>211</v>
      </c>
      <c r="K5503" t="s">
        <v>12957</v>
      </c>
      <c r="L5503" t="s">
        <v>900</v>
      </c>
      <c r="O5503">
        <v>5583</v>
      </c>
      <c r="Q5503" s="2"/>
      <c r="S5503">
        <v>0</v>
      </c>
      <c r="T5503" t="s">
        <v>213</v>
      </c>
      <c r="W5503" t="s">
        <v>214</v>
      </c>
      <c r="X5503">
        <v>0</v>
      </c>
    </row>
    <row r="5504" spans="1:24" x14ac:dyDescent="0.25">
      <c r="A5504">
        <v>7168</v>
      </c>
      <c r="B5504" t="s">
        <v>12974</v>
      </c>
      <c r="C5504" t="s">
        <v>12975</v>
      </c>
      <c r="D5504" t="s">
        <v>5892</v>
      </c>
      <c r="F5504" t="s">
        <v>11390</v>
      </c>
      <c r="G5504" s="2">
        <v>44197</v>
      </c>
      <c r="H5504" s="2"/>
      <c r="I5504" t="s">
        <v>226</v>
      </c>
      <c r="J5504" t="s">
        <v>211</v>
      </c>
      <c r="K5504" t="s">
        <v>12957</v>
      </c>
      <c r="L5504" t="s">
        <v>900</v>
      </c>
      <c r="O5504">
        <v>4469</v>
      </c>
      <c r="Q5504" s="2"/>
      <c r="S5504">
        <v>0</v>
      </c>
      <c r="T5504" t="s">
        <v>213</v>
      </c>
      <c r="W5504" t="s">
        <v>214</v>
      </c>
      <c r="X5504">
        <v>0</v>
      </c>
    </row>
    <row r="5505" spans="1:24" x14ac:dyDescent="0.25">
      <c r="A5505">
        <v>7169</v>
      </c>
      <c r="B5505" t="s">
        <v>12976</v>
      </c>
      <c r="C5505" t="s">
        <v>12977</v>
      </c>
      <c r="D5505" t="s">
        <v>7815</v>
      </c>
      <c r="G5505" s="2">
        <v>44197</v>
      </c>
      <c r="H5505" s="2"/>
      <c r="I5505" t="s">
        <v>226</v>
      </c>
      <c r="J5505" t="s">
        <v>211</v>
      </c>
      <c r="K5505" t="s">
        <v>12957</v>
      </c>
      <c r="L5505" t="s">
        <v>900</v>
      </c>
      <c r="O5505">
        <v>6315</v>
      </c>
      <c r="Q5505" s="2"/>
      <c r="S5505">
        <v>0</v>
      </c>
      <c r="T5505" t="s">
        <v>213</v>
      </c>
      <c r="W5505" t="s">
        <v>214</v>
      </c>
      <c r="X5505">
        <v>0</v>
      </c>
    </row>
    <row r="5506" spans="1:24" x14ac:dyDescent="0.25">
      <c r="A5506">
        <v>7170</v>
      </c>
      <c r="B5506" t="s">
        <v>12978</v>
      </c>
      <c r="C5506" t="s">
        <v>12979</v>
      </c>
      <c r="D5506" t="s">
        <v>11366</v>
      </c>
      <c r="G5506" s="2">
        <v>44197</v>
      </c>
      <c r="H5506" s="2"/>
      <c r="I5506" t="s">
        <v>226</v>
      </c>
      <c r="J5506" t="s">
        <v>211</v>
      </c>
      <c r="K5506" t="s">
        <v>12957</v>
      </c>
      <c r="L5506" t="s">
        <v>900</v>
      </c>
      <c r="O5506">
        <v>6316</v>
      </c>
      <c r="Q5506" s="2"/>
      <c r="S5506">
        <v>0</v>
      </c>
      <c r="T5506" t="s">
        <v>213</v>
      </c>
      <c r="W5506" t="s">
        <v>214</v>
      </c>
      <c r="X5506">
        <v>0</v>
      </c>
    </row>
    <row r="5507" spans="1:24" x14ac:dyDescent="0.25">
      <c r="A5507">
        <v>6931</v>
      </c>
      <c r="B5507" t="s">
        <v>12980</v>
      </c>
      <c r="C5507" t="s">
        <v>12981</v>
      </c>
      <c r="D5507" t="s">
        <v>1722</v>
      </c>
      <c r="G5507" s="2">
        <v>37561</v>
      </c>
      <c r="H5507" s="2"/>
      <c r="J5507" t="s">
        <v>211</v>
      </c>
      <c r="K5507" t="s">
        <v>1724</v>
      </c>
      <c r="L5507" t="s">
        <v>213</v>
      </c>
      <c r="O5507">
        <v>4475</v>
      </c>
      <c r="Q5507" s="2"/>
      <c r="S5507">
        <v>0</v>
      </c>
      <c r="T5507" t="s">
        <v>213</v>
      </c>
      <c r="W5507" t="s">
        <v>214</v>
      </c>
      <c r="X5507">
        <v>0</v>
      </c>
    </row>
    <row r="5508" spans="1:24" x14ac:dyDescent="0.25">
      <c r="A5508">
        <v>6932</v>
      </c>
      <c r="B5508" t="s">
        <v>12982</v>
      </c>
      <c r="C5508" t="s">
        <v>12983</v>
      </c>
      <c r="D5508" t="s">
        <v>1722</v>
      </c>
      <c r="G5508" s="2">
        <v>37561</v>
      </c>
      <c r="H5508" s="2"/>
      <c r="J5508" t="s">
        <v>211</v>
      </c>
      <c r="K5508" t="s">
        <v>1724</v>
      </c>
      <c r="L5508" t="s">
        <v>213</v>
      </c>
      <c r="O5508">
        <v>1674</v>
      </c>
      <c r="Q5508" s="2"/>
      <c r="S5508">
        <v>0</v>
      </c>
      <c r="T5508" t="s">
        <v>213</v>
      </c>
      <c r="W5508" t="s">
        <v>214</v>
      </c>
      <c r="X5508">
        <v>0</v>
      </c>
    </row>
    <row r="5509" spans="1:24" x14ac:dyDescent="0.25">
      <c r="A5509">
        <v>6933</v>
      </c>
      <c r="B5509" t="s">
        <v>12984</v>
      </c>
      <c r="C5509" t="s">
        <v>12985</v>
      </c>
      <c r="D5509" t="s">
        <v>1722</v>
      </c>
      <c r="G5509" s="2">
        <v>37561</v>
      </c>
      <c r="H5509" s="2"/>
      <c r="J5509" t="s">
        <v>211</v>
      </c>
      <c r="K5509" t="s">
        <v>1724</v>
      </c>
      <c r="L5509" t="s">
        <v>213</v>
      </c>
      <c r="O5509">
        <v>28</v>
      </c>
      <c r="Q5509" s="2"/>
      <c r="S5509">
        <v>0</v>
      </c>
      <c r="T5509" t="s">
        <v>213</v>
      </c>
      <c r="W5509" t="s">
        <v>214</v>
      </c>
      <c r="X5509">
        <v>0</v>
      </c>
    </row>
    <row r="5510" spans="1:24" x14ac:dyDescent="0.25">
      <c r="A5510">
        <v>6936</v>
      </c>
      <c r="B5510" t="s">
        <v>12986</v>
      </c>
      <c r="C5510" t="s">
        <v>12987</v>
      </c>
      <c r="D5510" t="s">
        <v>389</v>
      </c>
      <c r="G5510" s="2">
        <v>42583</v>
      </c>
      <c r="H5510" s="2"/>
      <c r="J5510" t="s">
        <v>2278</v>
      </c>
      <c r="K5510" t="s">
        <v>10344</v>
      </c>
      <c r="L5510" t="s">
        <v>213</v>
      </c>
      <c r="M5510" t="s">
        <v>12988</v>
      </c>
      <c r="O5510">
        <v>0</v>
      </c>
      <c r="Q5510" s="2"/>
      <c r="S5510">
        <v>0</v>
      </c>
      <c r="T5510" t="s">
        <v>900</v>
      </c>
      <c r="U5510" t="s">
        <v>10347</v>
      </c>
      <c r="V5510" t="s">
        <v>11993</v>
      </c>
      <c r="W5510" t="s">
        <v>214</v>
      </c>
      <c r="X5510">
        <v>0</v>
      </c>
    </row>
    <row r="5511" spans="1:24" x14ac:dyDescent="0.25">
      <c r="A5511">
        <v>6940</v>
      </c>
      <c r="B5511" t="s">
        <v>12785</v>
      </c>
      <c r="C5511" t="s">
        <v>12786</v>
      </c>
      <c r="D5511" t="s">
        <v>251</v>
      </c>
      <c r="G5511" s="2">
        <v>43831</v>
      </c>
      <c r="H5511" s="2">
        <v>44531</v>
      </c>
      <c r="I5511" t="s">
        <v>226</v>
      </c>
      <c r="J5511" t="s">
        <v>211</v>
      </c>
      <c r="K5511" t="s">
        <v>12989</v>
      </c>
      <c r="L5511" t="s">
        <v>213</v>
      </c>
      <c r="O5511">
        <v>0</v>
      </c>
      <c r="Q5511" s="2"/>
      <c r="S5511">
        <v>0</v>
      </c>
      <c r="T5511" t="s">
        <v>213</v>
      </c>
      <c r="W5511" t="s">
        <v>455</v>
      </c>
      <c r="X5511">
        <v>0</v>
      </c>
    </row>
    <row r="5512" spans="1:24" x14ac:dyDescent="0.25">
      <c r="A5512">
        <v>6941</v>
      </c>
      <c r="B5512" t="s">
        <v>12779</v>
      </c>
      <c r="C5512" t="s">
        <v>12780</v>
      </c>
      <c r="D5512" t="s">
        <v>245</v>
      </c>
      <c r="G5512" s="2">
        <v>43831</v>
      </c>
      <c r="H5512" s="2">
        <v>44531</v>
      </c>
      <c r="I5512" t="s">
        <v>226</v>
      </c>
      <c r="J5512" t="s">
        <v>211</v>
      </c>
      <c r="K5512" t="s">
        <v>12989</v>
      </c>
      <c r="L5512" t="s">
        <v>213</v>
      </c>
      <c r="O5512">
        <v>2629</v>
      </c>
      <c r="Q5512" s="2"/>
      <c r="S5512">
        <v>0</v>
      </c>
      <c r="T5512" t="s">
        <v>213</v>
      </c>
      <c r="W5512" t="s">
        <v>455</v>
      </c>
      <c r="X5512">
        <v>0</v>
      </c>
    </row>
    <row r="5513" spans="1:24" x14ac:dyDescent="0.25">
      <c r="A5513">
        <v>6942</v>
      </c>
      <c r="B5513" t="s">
        <v>12781</v>
      </c>
      <c r="C5513" t="s">
        <v>12782</v>
      </c>
      <c r="D5513" t="s">
        <v>412</v>
      </c>
      <c r="G5513" s="2">
        <v>43831</v>
      </c>
      <c r="H5513" s="2">
        <v>44531</v>
      </c>
      <c r="I5513" t="s">
        <v>226</v>
      </c>
      <c r="J5513" t="s">
        <v>211</v>
      </c>
      <c r="K5513" t="s">
        <v>12989</v>
      </c>
      <c r="L5513" t="s">
        <v>213</v>
      </c>
      <c r="O5513">
        <v>3106</v>
      </c>
      <c r="Q5513" s="2"/>
      <c r="S5513">
        <v>0</v>
      </c>
      <c r="T5513" t="s">
        <v>213</v>
      </c>
      <c r="W5513" t="s">
        <v>455</v>
      </c>
      <c r="X5513">
        <v>0</v>
      </c>
    </row>
    <row r="5514" spans="1:24" x14ac:dyDescent="0.25">
      <c r="A5514">
        <v>6943</v>
      </c>
      <c r="B5514" t="s">
        <v>12777</v>
      </c>
      <c r="C5514" t="s">
        <v>12778</v>
      </c>
      <c r="D5514" t="s">
        <v>241</v>
      </c>
      <c r="G5514" s="2">
        <v>43831</v>
      </c>
      <c r="H5514" s="2">
        <v>44531</v>
      </c>
      <c r="I5514" t="s">
        <v>226</v>
      </c>
      <c r="J5514" t="s">
        <v>211</v>
      </c>
      <c r="K5514" t="s">
        <v>12989</v>
      </c>
      <c r="L5514" t="s">
        <v>213</v>
      </c>
      <c r="O5514">
        <v>0</v>
      </c>
      <c r="P5514" t="s">
        <v>7427</v>
      </c>
      <c r="Q5514" s="2"/>
      <c r="S5514">
        <v>0</v>
      </c>
      <c r="T5514" t="s">
        <v>213</v>
      </c>
      <c r="W5514" t="s">
        <v>455</v>
      </c>
      <c r="X5514">
        <v>0</v>
      </c>
    </row>
    <row r="5515" spans="1:24" x14ac:dyDescent="0.25">
      <c r="A5515">
        <v>6944</v>
      </c>
      <c r="B5515" t="s">
        <v>12990</v>
      </c>
      <c r="C5515" t="s">
        <v>12991</v>
      </c>
      <c r="D5515" t="s">
        <v>210</v>
      </c>
      <c r="G5515" s="2">
        <v>43831</v>
      </c>
      <c r="H5515" s="2">
        <v>44531</v>
      </c>
      <c r="J5515" t="s">
        <v>211</v>
      </c>
      <c r="K5515" t="s">
        <v>12989</v>
      </c>
      <c r="L5515" t="s">
        <v>213</v>
      </c>
      <c r="O5515">
        <v>0</v>
      </c>
      <c r="Q5515" s="2"/>
      <c r="S5515">
        <v>0</v>
      </c>
      <c r="T5515" t="s">
        <v>213</v>
      </c>
      <c r="W5515" t="s">
        <v>455</v>
      </c>
      <c r="X5515">
        <v>0</v>
      </c>
    </row>
    <row r="5516" spans="1:24" x14ac:dyDescent="0.25">
      <c r="A5516">
        <v>6945</v>
      </c>
      <c r="B5516" t="s">
        <v>12783</v>
      </c>
      <c r="C5516" t="s">
        <v>12784</v>
      </c>
      <c r="D5516" t="s">
        <v>256</v>
      </c>
      <c r="G5516" s="2">
        <v>43831</v>
      </c>
      <c r="H5516" s="2">
        <v>44531</v>
      </c>
      <c r="I5516" t="s">
        <v>226</v>
      </c>
      <c r="J5516" t="s">
        <v>211</v>
      </c>
      <c r="K5516" t="s">
        <v>12989</v>
      </c>
      <c r="L5516" t="s">
        <v>213</v>
      </c>
      <c r="O5516">
        <v>0</v>
      </c>
      <c r="Q5516" s="2"/>
      <c r="S5516">
        <v>0</v>
      </c>
      <c r="T5516" t="s">
        <v>213</v>
      </c>
      <c r="W5516" t="s">
        <v>455</v>
      </c>
      <c r="X5516">
        <v>0</v>
      </c>
    </row>
    <row r="5517" spans="1:24" x14ac:dyDescent="0.25">
      <c r="A5517">
        <v>6988</v>
      </c>
      <c r="B5517" t="s">
        <v>12992</v>
      </c>
      <c r="C5517" t="s">
        <v>12993</v>
      </c>
      <c r="D5517" t="s">
        <v>256</v>
      </c>
      <c r="G5517" s="2">
        <v>43862</v>
      </c>
      <c r="H5517" s="2">
        <v>44227</v>
      </c>
      <c r="I5517" t="s">
        <v>226</v>
      </c>
      <c r="J5517" t="s">
        <v>211</v>
      </c>
      <c r="K5517" t="s">
        <v>12994</v>
      </c>
      <c r="L5517" t="s">
        <v>213</v>
      </c>
      <c r="O5517">
        <v>0</v>
      </c>
      <c r="Q5517" s="2"/>
      <c r="S5517">
        <v>0</v>
      </c>
      <c r="T5517" t="s">
        <v>213</v>
      </c>
      <c r="W5517" t="s">
        <v>455</v>
      </c>
      <c r="X5517">
        <v>0</v>
      </c>
    </row>
    <row r="5518" spans="1:24" x14ac:dyDescent="0.25">
      <c r="A5518">
        <v>6989</v>
      </c>
      <c r="B5518" t="s">
        <v>12995</v>
      </c>
      <c r="C5518" t="s">
        <v>12996</v>
      </c>
      <c r="D5518" t="s">
        <v>251</v>
      </c>
      <c r="G5518" s="2">
        <v>43862</v>
      </c>
      <c r="H5518" s="2">
        <v>44227</v>
      </c>
      <c r="I5518" t="s">
        <v>226</v>
      </c>
      <c r="J5518" t="s">
        <v>211</v>
      </c>
      <c r="K5518" t="s">
        <v>12994</v>
      </c>
      <c r="L5518" t="s">
        <v>213</v>
      </c>
      <c r="O5518">
        <v>0</v>
      </c>
      <c r="Q5518" s="2"/>
      <c r="S5518">
        <v>0</v>
      </c>
      <c r="T5518" t="s">
        <v>213</v>
      </c>
      <c r="W5518" t="s">
        <v>455</v>
      </c>
      <c r="X5518">
        <v>0</v>
      </c>
    </row>
    <row r="5519" spans="1:24" x14ac:dyDescent="0.25">
      <c r="A5519">
        <v>6990</v>
      </c>
      <c r="B5519" t="s">
        <v>12997</v>
      </c>
      <c r="C5519" t="s">
        <v>12998</v>
      </c>
      <c r="D5519" t="s">
        <v>241</v>
      </c>
      <c r="G5519" s="2">
        <v>43862</v>
      </c>
      <c r="H5519" s="2">
        <v>44227</v>
      </c>
      <c r="I5519" t="s">
        <v>226</v>
      </c>
      <c r="J5519" t="s">
        <v>211</v>
      </c>
      <c r="K5519" t="s">
        <v>12994</v>
      </c>
      <c r="L5519" t="s">
        <v>213</v>
      </c>
      <c r="O5519">
        <v>0</v>
      </c>
      <c r="P5519" t="s">
        <v>5494</v>
      </c>
      <c r="Q5519" s="2"/>
      <c r="S5519">
        <v>0</v>
      </c>
      <c r="T5519" t="s">
        <v>213</v>
      </c>
      <c r="W5519" t="s">
        <v>455</v>
      </c>
      <c r="X5519">
        <v>0</v>
      </c>
    </row>
    <row r="5520" spans="1:24" x14ac:dyDescent="0.25">
      <c r="A5520">
        <v>6991</v>
      </c>
      <c r="B5520" t="s">
        <v>12999</v>
      </c>
      <c r="C5520" t="s">
        <v>13000</v>
      </c>
      <c r="D5520" t="s">
        <v>245</v>
      </c>
      <c r="G5520" s="2">
        <v>43862</v>
      </c>
      <c r="H5520" s="2">
        <v>44227</v>
      </c>
      <c r="I5520" t="s">
        <v>226</v>
      </c>
      <c r="J5520" t="s">
        <v>211</v>
      </c>
      <c r="K5520" t="s">
        <v>12994</v>
      </c>
      <c r="L5520" t="s">
        <v>213</v>
      </c>
      <c r="O5520">
        <v>5621</v>
      </c>
      <c r="Q5520" s="2"/>
      <c r="S5520">
        <v>0</v>
      </c>
      <c r="T5520" t="s">
        <v>213</v>
      </c>
      <c r="W5520" t="s">
        <v>455</v>
      </c>
      <c r="X5520">
        <v>0</v>
      </c>
    </row>
    <row r="5521" spans="1:24" x14ac:dyDescent="0.25">
      <c r="A5521">
        <v>7060</v>
      </c>
      <c r="B5521" t="s">
        <v>13001</v>
      </c>
      <c r="C5521" t="s">
        <v>13002</v>
      </c>
      <c r="D5521" t="s">
        <v>389</v>
      </c>
      <c r="G5521" s="2">
        <v>44138</v>
      </c>
      <c r="H5521" s="2"/>
      <c r="J5521" t="s">
        <v>10343</v>
      </c>
      <c r="K5521" t="s">
        <v>10344</v>
      </c>
      <c r="L5521" t="s">
        <v>213</v>
      </c>
      <c r="M5521" t="s">
        <v>13003</v>
      </c>
      <c r="O5521">
        <v>0</v>
      </c>
      <c r="Q5521" s="2"/>
      <c r="R5521" t="s">
        <v>13004</v>
      </c>
      <c r="S5521">
        <v>0</v>
      </c>
      <c r="T5521" t="s">
        <v>213</v>
      </c>
      <c r="U5521" t="s">
        <v>10347</v>
      </c>
      <c r="V5521" t="s">
        <v>11993</v>
      </c>
      <c r="W5521" t="s">
        <v>214</v>
      </c>
      <c r="X5521">
        <v>0</v>
      </c>
    </row>
    <row r="5522" spans="1:24" x14ac:dyDescent="0.25">
      <c r="A5522">
        <v>7062</v>
      </c>
      <c r="B5522" t="s">
        <v>13005</v>
      </c>
      <c r="C5522" t="s">
        <v>13006</v>
      </c>
      <c r="D5522" t="s">
        <v>343</v>
      </c>
      <c r="F5522" t="s">
        <v>928</v>
      </c>
      <c r="G5522" s="2">
        <v>42948</v>
      </c>
      <c r="H5522" s="2">
        <v>46022</v>
      </c>
      <c r="J5522" t="s">
        <v>2278</v>
      </c>
      <c r="K5522" t="s">
        <v>405</v>
      </c>
      <c r="L5522" t="s">
        <v>213</v>
      </c>
      <c r="M5522" t="s">
        <v>10768</v>
      </c>
      <c r="O5522">
        <v>0</v>
      </c>
      <c r="Q5522" s="2"/>
      <c r="S5522">
        <v>0</v>
      </c>
      <c r="T5522" t="s">
        <v>900</v>
      </c>
      <c r="W5522" t="s">
        <v>214</v>
      </c>
      <c r="X5522">
        <v>0</v>
      </c>
    </row>
    <row r="5523" spans="1:24" x14ac:dyDescent="0.25">
      <c r="A5523">
        <v>7069</v>
      </c>
      <c r="B5523" t="s">
        <v>13007</v>
      </c>
      <c r="C5523" t="s">
        <v>13008</v>
      </c>
      <c r="D5523" t="s">
        <v>245</v>
      </c>
      <c r="G5523" s="2">
        <v>44166</v>
      </c>
      <c r="H5523" s="2">
        <v>46173</v>
      </c>
      <c r="I5523" t="s">
        <v>226</v>
      </c>
      <c r="J5523" t="s">
        <v>211</v>
      </c>
      <c r="K5523" t="s">
        <v>80</v>
      </c>
      <c r="L5523" t="s">
        <v>213</v>
      </c>
      <c r="O5523">
        <v>2629</v>
      </c>
      <c r="Q5523" s="2"/>
      <c r="S5523">
        <v>0</v>
      </c>
      <c r="T5523" t="s">
        <v>213</v>
      </c>
      <c r="W5523" t="s">
        <v>455</v>
      </c>
      <c r="X5523">
        <v>0</v>
      </c>
    </row>
    <row r="5524" spans="1:24" x14ac:dyDescent="0.25">
      <c r="A5524">
        <v>7070</v>
      </c>
      <c r="B5524" t="s">
        <v>13009</v>
      </c>
      <c r="C5524" t="s">
        <v>13010</v>
      </c>
      <c r="D5524" t="s">
        <v>256</v>
      </c>
      <c r="G5524" s="2">
        <v>44166</v>
      </c>
      <c r="H5524" s="2">
        <v>46173</v>
      </c>
      <c r="I5524" t="s">
        <v>226</v>
      </c>
      <c r="J5524" t="s">
        <v>211</v>
      </c>
      <c r="K5524" t="s">
        <v>80</v>
      </c>
      <c r="L5524" t="s">
        <v>213</v>
      </c>
      <c r="O5524">
        <v>0</v>
      </c>
      <c r="Q5524" s="2"/>
      <c r="S5524">
        <v>0</v>
      </c>
      <c r="T5524" t="s">
        <v>213</v>
      </c>
      <c r="W5524" t="s">
        <v>455</v>
      </c>
      <c r="X5524">
        <v>0</v>
      </c>
    </row>
    <row r="5525" spans="1:24" x14ac:dyDescent="0.25">
      <c r="A5525">
        <v>7071</v>
      </c>
      <c r="B5525" t="s">
        <v>13011</v>
      </c>
      <c r="C5525" t="s">
        <v>13012</v>
      </c>
      <c r="D5525" t="s">
        <v>251</v>
      </c>
      <c r="G5525" s="2">
        <v>44166</v>
      </c>
      <c r="H5525" s="2">
        <v>46173</v>
      </c>
      <c r="I5525" t="s">
        <v>226</v>
      </c>
      <c r="J5525" t="s">
        <v>211</v>
      </c>
      <c r="K5525" t="s">
        <v>80</v>
      </c>
      <c r="L5525" t="s">
        <v>213</v>
      </c>
      <c r="O5525">
        <v>0</v>
      </c>
      <c r="Q5525" s="2"/>
      <c r="S5525">
        <v>0</v>
      </c>
      <c r="T5525" t="s">
        <v>213</v>
      </c>
      <c r="W5525" t="s">
        <v>455</v>
      </c>
      <c r="X5525">
        <v>0</v>
      </c>
    </row>
    <row r="5526" spans="1:24" x14ac:dyDescent="0.25">
      <c r="A5526">
        <v>7072</v>
      </c>
      <c r="B5526" t="s">
        <v>13013</v>
      </c>
      <c r="C5526" t="s">
        <v>13014</v>
      </c>
      <c r="D5526" t="s">
        <v>241</v>
      </c>
      <c r="G5526" s="2">
        <v>44166</v>
      </c>
      <c r="H5526" s="2">
        <v>46163</v>
      </c>
      <c r="I5526" t="s">
        <v>226</v>
      </c>
      <c r="J5526" t="s">
        <v>211</v>
      </c>
      <c r="K5526" t="s">
        <v>80</v>
      </c>
      <c r="L5526" t="s">
        <v>213</v>
      </c>
      <c r="O5526">
        <v>0</v>
      </c>
      <c r="P5526" t="s">
        <v>5494</v>
      </c>
      <c r="Q5526" s="2"/>
      <c r="S5526">
        <v>0</v>
      </c>
      <c r="T5526" t="s">
        <v>213</v>
      </c>
      <c r="W5526" t="s">
        <v>455</v>
      </c>
      <c r="X5526">
        <v>0</v>
      </c>
    </row>
    <row r="5527" spans="1:24" x14ac:dyDescent="0.25">
      <c r="A5527">
        <v>7171</v>
      </c>
      <c r="B5527" t="s">
        <v>13015</v>
      </c>
      <c r="C5527" t="s">
        <v>13016</v>
      </c>
      <c r="D5527" t="s">
        <v>6125</v>
      </c>
      <c r="F5527" t="s">
        <v>11572</v>
      </c>
      <c r="G5527" s="2">
        <v>44197</v>
      </c>
      <c r="H5527" s="2"/>
      <c r="I5527" t="s">
        <v>226</v>
      </c>
      <c r="J5527" t="s">
        <v>211</v>
      </c>
      <c r="K5527" t="s">
        <v>12957</v>
      </c>
      <c r="L5527" t="s">
        <v>900</v>
      </c>
      <c r="O5527">
        <v>2629</v>
      </c>
      <c r="Q5527" s="2"/>
      <c r="S5527">
        <v>0</v>
      </c>
      <c r="T5527" t="s">
        <v>213</v>
      </c>
      <c r="W5527" t="s">
        <v>455</v>
      </c>
      <c r="X5527">
        <v>0</v>
      </c>
    </row>
    <row r="5528" spans="1:24" x14ac:dyDescent="0.25">
      <c r="A5528">
        <v>7172</v>
      </c>
      <c r="B5528" t="s">
        <v>13017</v>
      </c>
      <c r="C5528" t="s">
        <v>13018</v>
      </c>
      <c r="D5528" t="s">
        <v>6129</v>
      </c>
      <c r="G5528" s="2">
        <v>44197</v>
      </c>
      <c r="H5528" s="2"/>
      <c r="I5528" t="s">
        <v>226</v>
      </c>
      <c r="J5528" t="s">
        <v>211</v>
      </c>
      <c r="K5528" t="s">
        <v>12957</v>
      </c>
      <c r="L5528" t="s">
        <v>900</v>
      </c>
      <c r="O5528">
        <v>2629</v>
      </c>
      <c r="Q5528" s="2"/>
      <c r="S5528">
        <v>0</v>
      </c>
      <c r="T5528" t="s">
        <v>213</v>
      </c>
      <c r="W5528" t="s">
        <v>214</v>
      </c>
      <c r="X5528">
        <v>0</v>
      </c>
    </row>
    <row r="5529" spans="1:24" x14ac:dyDescent="0.25">
      <c r="A5529">
        <v>7173</v>
      </c>
      <c r="B5529" t="s">
        <v>13019</v>
      </c>
      <c r="C5529" t="s">
        <v>13020</v>
      </c>
      <c r="D5529" t="s">
        <v>6132</v>
      </c>
      <c r="G5529" s="2">
        <v>44197</v>
      </c>
      <c r="H5529" s="2"/>
      <c r="I5529" t="s">
        <v>226</v>
      </c>
      <c r="J5529" t="s">
        <v>211</v>
      </c>
      <c r="K5529" t="s">
        <v>12957</v>
      </c>
      <c r="L5529" t="s">
        <v>900</v>
      </c>
      <c r="O5529">
        <v>6535</v>
      </c>
      <c r="Q5529" s="2"/>
      <c r="S5529">
        <v>0</v>
      </c>
      <c r="T5529" t="s">
        <v>213</v>
      </c>
      <c r="W5529" t="s">
        <v>214</v>
      </c>
      <c r="X5529">
        <v>0</v>
      </c>
    </row>
    <row r="5530" spans="1:24" x14ac:dyDescent="0.25">
      <c r="A5530">
        <v>7174</v>
      </c>
      <c r="B5530" t="s">
        <v>13021</v>
      </c>
      <c r="C5530" t="s">
        <v>13022</v>
      </c>
      <c r="D5530" t="s">
        <v>7109</v>
      </c>
      <c r="G5530" s="2">
        <v>44197</v>
      </c>
      <c r="H5530" s="2"/>
      <c r="I5530" t="s">
        <v>226</v>
      </c>
      <c r="J5530" t="s">
        <v>211</v>
      </c>
      <c r="K5530" t="s">
        <v>12957</v>
      </c>
      <c r="L5530" t="s">
        <v>900</v>
      </c>
      <c r="O5530">
        <v>6536</v>
      </c>
      <c r="Q5530" s="2"/>
      <c r="S5530">
        <v>0</v>
      </c>
      <c r="T5530" t="s">
        <v>213</v>
      </c>
      <c r="W5530" t="s">
        <v>214</v>
      </c>
      <c r="X5530">
        <v>0</v>
      </c>
    </row>
    <row r="5531" spans="1:24" x14ac:dyDescent="0.25">
      <c r="A5531">
        <v>7175</v>
      </c>
      <c r="B5531" t="s">
        <v>13023</v>
      </c>
      <c r="C5531" t="s">
        <v>13024</v>
      </c>
      <c r="D5531" t="s">
        <v>11369</v>
      </c>
      <c r="G5531" s="2">
        <v>44197</v>
      </c>
      <c r="H5531" s="2"/>
      <c r="I5531" t="s">
        <v>226</v>
      </c>
      <c r="J5531" t="s">
        <v>211</v>
      </c>
      <c r="K5531" t="s">
        <v>12957</v>
      </c>
      <c r="L5531" t="s">
        <v>900</v>
      </c>
      <c r="O5531">
        <v>6519</v>
      </c>
      <c r="Q5531" s="2"/>
      <c r="S5531">
        <v>0</v>
      </c>
      <c r="T5531" t="s">
        <v>213</v>
      </c>
      <c r="W5531" t="s">
        <v>214</v>
      </c>
      <c r="X5531">
        <v>0</v>
      </c>
    </row>
    <row r="5532" spans="1:24" x14ac:dyDescent="0.25">
      <c r="A5532">
        <v>7176</v>
      </c>
      <c r="B5532" t="s">
        <v>13015</v>
      </c>
      <c r="C5532" t="s">
        <v>13025</v>
      </c>
      <c r="D5532" t="s">
        <v>6125</v>
      </c>
      <c r="F5532" t="s">
        <v>11572</v>
      </c>
      <c r="G5532" s="2">
        <v>44197</v>
      </c>
      <c r="H5532" s="2"/>
      <c r="I5532" t="s">
        <v>226</v>
      </c>
      <c r="J5532" t="s">
        <v>211</v>
      </c>
      <c r="K5532" t="s">
        <v>12957</v>
      </c>
      <c r="L5532" t="s">
        <v>213</v>
      </c>
      <c r="O5532">
        <v>4551</v>
      </c>
      <c r="Q5532" s="2"/>
      <c r="S5532">
        <v>0</v>
      </c>
      <c r="T5532" t="s">
        <v>213</v>
      </c>
      <c r="W5532" t="s">
        <v>455</v>
      </c>
      <c r="X5532">
        <v>0</v>
      </c>
    </row>
    <row r="5533" spans="1:24" x14ac:dyDescent="0.25">
      <c r="A5533">
        <v>7083</v>
      </c>
      <c r="B5533" t="s">
        <v>13026</v>
      </c>
      <c r="C5533" t="s">
        <v>13027</v>
      </c>
      <c r="D5533" t="s">
        <v>210</v>
      </c>
      <c r="G5533" s="2">
        <v>44166</v>
      </c>
      <c r="H5533" s="2">
        <v>44651</v>
      </c>
      <c r="J5533" t="s">
        <v>211</v>
      </c>
      <c r="K5533" t="s">
        <v>97</v>
      </c>
      <c r="L5533" t="s">
        <v>213</v>
      </c>
      <c r="O5533">
        <v>0</v>
      </c>
      <c r="Q5533" s="2"/>
      <c r="S5533">
        <v>0</v>
      </c>
      <c r="T5533" t="s">
        <v>213</v>
      </c>
      <c r="W5533" t="s">
        <v>214</v>
      </c>
      <c r="X5533">
        <v>0</v>
      </c>
    </row>
    <row r="5534" spans="1:24" x14ac:dyDescent="0.25">
      <c r="A5534">
        <v>7084</v>
      </c>
      <c r="B5534" t="s">
        <v>13028</v>
      </c>
      <c r="C5534" t="s">
        <v>13029</v>
      </c>
      <c r="D5534" t="s">
        <v>251</v>
      </c>
      <c r="G5534" s="2">
        <v>44166</v>
      </c>
      <c r="H5534" s="2">
        <v>44651</v>
      </c>
      <c r="I5534" t="s">
        <v>226</v>
      </c>
      <c r="J5534" t="s">
        <v>211</v>
      </c>
      <c r="K5534" t="s">
        <v>97</v>
      </c>
      <c r="L5534" t="s">
        <v>213</v>
      </c>
      <c r="O5534">
        <v>0</v>
      </c>
      <c r="Q5534" s="2"/>
      <c r="S5534">
        <v>0</v>
      </c>
      <c r="T5534" t="s">
        <v>213</v>
      </c>
      <c r="W5534" t="s">
        <v>214</v>
      </c>
      <c r="X5534">
        <v>0</v>
      </c>
    </row>
    <row r="5535" spans="1:24" x14ac:dyDescent="0.25">
      <c r="A5535">
        <v>7085</v>
      </c>
      <c r="B5535" t="s">
        <v>13030</v>
      </c>
      <c r="C5535" t="s">
        <v>13031</v>
      </c>
      <c r="D5535" t="s">
        <v>248</v>
      </c>
      <c r="G5535" s="2">
        <v>44166</v>
      </c>
      <c r="H5535" s="2">
        <v>44651</v>
      </c>
      <c r="I5535" t="s">
        <v>226</v>
      </c>
      <c r="J5535" t="s">
        <v>211</v>
      </c>
      <c r="K5535" t="s">
        <v>97</v>
      </c>
      <c r="L5535" t="s">
        <v>213</v>
      </c>
      <c r="O5535">
        <v>0</v>
      </c>
      <c r="Q5535" s="2"/>
      <c r="S5535">
        <v>0</v>
      </c>
      <c r="T5535" t="s">
        <v>213</v>
      </c>
      <c r="W5535" t="s">
        <v>214</v>
      </c>
      <c r="X5535">
        <v>0</v>
      </c>
    </row>
    <row r="5536" spans="1:24" x14ac:dyDescent="0.25">
      <c r="A5536">
        <v>7086</v>
      </c>
      <c r="B5536" t="s">
        <v>13032</v>
      </c>
      <c r="C5536" t="s">
        <v>13033</v>
      </c>
      <c r="D5536" t="s">
        <v>256</v>
      </c>
      <c r="G5536" s="2">
        <v>44166</v>
      </c>
      <c r="H5536" s="2">
        <v>44651</v>
      </c>
      <c r="I5536" t="s">
        <v>226</v>
      </c>
      <c r="J5536" t="s">
        <v>211</v>
      </c>
      <c r="K5536" t="s">
        <v>97</v>
      </c>
      <c r="L5536" t="s">
        <v>213</v>
      </c>
      <c r="O5536">
        <v>0</v>
      </c>
      <c r="Q5536" s="2"/>
      <c r="S5536">
        <v>0</v>
      </c>
      <c r="T5536" t="s">
        <v>213</v>
      </c>
      <c r="W5536" t="s">
        <v>214</v>
      </c>
      <c r="X5536">
        <v>0</v>
      </c>
    </row>
    <row r="5537" spans="1:24" x14ac:dyDescent="0.25">
      <c r="A5537">
        <v>7087</v>
      </c>
      <c r="B5537" t="s">
        <v>13034</v>
      </c>
      <c r="C5537" t="s">
        <v>13035</v>
      </c>
      <c r="D5537" t="s">
        <v>241</v>
      </c>
      <c r="G5537" s="2">
        <v>44166</v>
      </c>
      <c r="H5537" s="2">
        <v>44651</v>
      </c>
      <c r="I5537" t="s">
        <v>226</v>
      </c>
      <c r="J5537" t="s">
        <v>211</v>
      </c>
      <c r="K5537" t="s">
        <v>97</v>
      </c>
      <c r="L5537" t="s">
        <v>213</v>
      </c>
      <c r="O5537">
        <v>0</v>
      </c>
      <c r="Q5537" s="2"/>
      <c r="S5537">
        <v>0</v>
      </c>
      <c r="T5537" t="s">
        <v>213</v>
      </c>
      <c r="W5537" t="s">
        <v>214</v>
      </c>
      <c r="X5537">
        <v>0</v>
      </c>
    </row>
    <row r="5538" spans="1:24" x14ac:dyDescent="0.25">
      <c r="A5538">
        <v>7088</v>
      </c>
      <c r="B5538" t="s">
        <v>13036</v>
      </c>
      <c r="C5538" t="s">
        <v>13037</v>
      </c>
      <c r="D5538" t="s">
        <v>245</v>
      </c>
      <c r="G5538" s="2">
        <v>44166</v>
      </c>
      <c r="H5538" s="2">
        <v>44651</v>
      </c>
      <c r="I5538" t="s">
        <v>226</v>
      </c>
      <c r="J5538" t="s">
        <v>211</v>
      </c>
      <c r="K5538" t="s">
        <v>97</v>
      </c>
      <c r="L5538" t="s">
        <v>213</v>
      </c>
      <c r="O5538">
        <v>36</v>
      </c>
      <c r="Q5538" s="2"/>
      <c r="S5538">
        <v>0</v>
      </c>
      <c r="T5538" t="s">
        <v>213</v>
      </c>
      <c r="W5538" t="s">
        <v>214</v>
      </c>
      <c r="X5538">
        <v>0</v>
      </c>
    </row>
    <row r="5539" spans="1:24" x14ac:dyDescent="0.25">
      <c r="A5539">
        <v>7201</v>
      </c>
      <c r="B5539" t="s">
        <v>13038</v>
      </c>
      <c r="C5539" t="s">
        <v>13039</v>
      </c>
      <c r="D5539" t="s">
        <v>6406</v>
      </c>
      <c r="F5539" t="s">
        <v>6413</v>
      </c>
      <c r="G5539" s="2">
        <v>35499</v>
      </c>
      <c r="H5539" s="2"/>
      <c r="J5539" t="s">
        <v>2278</v>
      </c>
      <c r="K5539" t="s">
        <v>968</v>
      </c>
      <c r="L5539" t="s">
        <v>213</v>
      </c>
      <c r="O5539">
        <v>4468</v>
      </c>
      <c r="Q5539" s="2"/>
      <c r="S5539">
        <v>6525</v>
      </c>
      <c r="T5539" t="s">
        <v>213</v>
      </c>
      <c r="W5539" t="s">
        <v>214</v>
      </c>
      <c r="X5539">
        <v>0</v>
      </c>
    </row>
    <row r="5540" spans="1:24" x14ac:dyDescent="0.25">
      <c r="A5540">
        <v>5656</v>
      </c>
      <c r="B5540" t="s">
        <v>13040</v>
      </c>
      <c r="C5540" t="s">
        <v>13041</v>
      </c>
      <c r="D5540" t="s">
        <v>245</v>
      </c>
      <c r="G5540" s="2">
        <v>43101</v>
      </c>
      <c r="H5540" s="2">
        <v>44227</v>
      </c>
      <c r="I5540" t="s">
        <v>226</v>
      </c>
      <c r="J5540" t="s">
        <v>211</v>
      </c>
      <c r="K5540" t="s">
        <v>10388</v>
      </c>
      <c r="L5540" t="s">
        <v>213</v>
      </c>
      <c r="O5540">
        <v>5626</v>
      </c>
      <c r="Q5540" s="2"/>
      <c r="S5540">
        <v>0</v>
      </c>
      <c r="T5540" t="s">
        <v>213</v>
      </c>
      <c r="W5540" t="s">
        <v>455</v>
      </c>
      <c r="X5540">
        <v>0</v>
      </c>
    </row>
    <row r="5541" spans="1:24" x14ac:dyDescent="0.25">
      <c r="A5541">
        <v>7253</v>
      </c>
      <c r="B5541" t="s">
        <v>13042</v>
      </c>
      <c r="C5541" t="s">
        <v>13043</v>
      </c>
      <c r="D5541" t="s">
        <v>389</v>
      </c>
      <c r="E5541" t="s">
        <v>13044</v>
      </c>
      <c r="G5541" s="2">
        <v>44256</v>
      </c>
      <c r="H5541" s="2"/>
      <c r="I5541" t="s">
        <v>226</v>
      </c>
      <c r="J5541" t="s">
        <v>211</v>
      </c>
      <c r="K5541" t="s">
        <v>2067</v>
      </c>
      <c r="L5541" t="s">
        <v>213</v>
      </c>
      <c r="M5541" t="s">
        <v>13045</v>
      </c>
      <c r="O5541">
        <v>0</v>
      </c>
      <c r="P5541" t="s">
        <v>13046</v>
      </c>
      <c r="Q5541" s="2"/>
      <c r="R5541" t="s">
        <v>13043</v>
      </c>
      <c r="S5541">
        <v>0</v>
      </c>
      <c r="T5541" t="s">
        <v>213</v>
      </c>
      <c r="W5541" t="s">
        <v>214</v>
      </c>
      <c r="X5541">
        <v>0</v>
      </c>
    </row>
    <row r="5542" spans="1:24" x14ac:dyDescent="0.25">
      <c r="A5542">
        <v>7288</v>
      </c>
      <c r="B5542" t="s">
        <v>13047</v>
      </c>
      <c r="C5542" t="s">
        <v>13048</v>
      </c>
      <c r="D5542" t="s">
        <v>389</v>
      </c>
      <c r="G5542" s="2">
        <v>44344</v>
      </c>
      <c r="H5542" s="2"/>
      <c r="J5542" t="s">
        <v>10343</v>
      </c>
      <c r="K5542" t="s">
        <v>10344</v>
      </c>
      <c r="L5542" t="s">
        <v>213</v>
      </c>
      <c r="M5542" t="s">
        <v>13049</v>
      </c>
      <c r="O5542">
        <v>0</v>
      </c>
      <c r="Q5542" s="2"/>
      <c r="R5542" t="s">
        <v>13050</v>
      </c>
      <c r="S5542">
        <v>0</v>
      </c>
      <c r="T5542" t="s">
        <v>213</v>
      </c>
      <c r="U5542" t="s">
        <v>10347</v>
      </c>
      <c r="V5542" t="s">
        <v>10481</v>
      </c>
      <c r="W5542" t="s">
        <v>214</v>
      </c>
      <c r="X5542">
        <v>0</v>
      </c>
    </row>
    <row r="5543" spans="1:24" x14ac:dyDescent="0.25">
      <c r="A5543">
        <v>7327</v>
      </c>
      <c r="B5543" t="s">
        <v>13051</v>
      </c>
      <c r="C5543" t="s">
        <v>13052</v>
      </c>
      <c r="D5543" t="s">
        <v>5886</v>
      </c>
      <c r="G5543" s="2">
        <v>44404</v>
      </c>
      <c r="H5543" s="2"/>
      <c r="I5543" t="s">
        <v>226</v>
      </c>
      <c r="J5543" t="s">
        <v>211</v>
      </c>
      <c r="K5543" t="s">
        <v>13053</v>
      </c>
      <c r="L5543" t="s">
        <v>900</v>
      </c>
      <c r="O5543">
        <v>7193</v>
      </c>
      <c r="Q5543" s="2"/>
      <c r="S5543">
        <v>0</v>
      </c>
      <c r="T5543" t="s">
        <v>213</v>
      </c>
      <c r="W5543" t="s">
        <v>455</v>
      </c>
      <c r="X5543">
        <v>0</v>
      </c>
    </row>
    <row r="5544" spans="1:24" x14ac:dyDescent="0.25">
      <c r="A5544">
        <v>7328</v>
      </c>
      <c r="B5544" t="s">
        <v>13054</v>
      </c>
      <c r="C5544" t="s">
        <v>13055</v>
      </c>
      <c r="D5544" t="s">
        <v>5889</v>
      </c>
      <c r="G5544" s="2">
        <v>44404</v>
      </c>
      <c r="H5544" s="2"/>
      <c r="J5544" t="s">
        <v>211</v>
      </c>
      <c r="K5544" t="s">
        <v>13053</v>
      </c>
      <c r="L5544" t="s">
        <v>900</v>
      </c>
      <c r="O5544">
        <v>7194</v>
      </c>
      <c r="Q5544" s="2"/>
      <c r="S5544">
        <v>0</v>
      </c>
      <c r="T5544" t="s">
        <v>213</v>
      </c>
      <c r="W5544" t="s">
        <v>455</v>
      </c>
      <c r="X5544">
        <v>0</v>
      </c>
    </row>
    <row r="5545" spans="1:24" x14ac:dyDescent="0.25">
      <c r="A5545">
        <v>7329</v>
      </c>
      <c r="B5545" t="s">
        <v>13056</v>
      </c>
      <c r="C5545" t="s">
        <v>13057</v>
      </c>
      <c r="D5545" t="s">
        <v>241</v>
      </c>
      <c r="G5545" s="2">
        <v>44404</v>
      </c>
      <c r="H5545" s="2"/>
      <c r="I5545" t="s">
        <v>226</v>
      </c>
      <c r="J5545" t="s">
        <v>211</v>
      </c>
      <c r="K5545" t="s">
        <v>13053</v>
      </c>
      <c r="L5545" t="s">
        <v>213</v>
      </c>
      <c r="O5545">
        <v>0</v>
      </c>
      <c r="P5545" t="s">
        <v>7427</v>
      </c>
      <c r="Q5545" s="2"/>
      <c r="S5545">
        <v>0</v>
      </c>
      <c r="T5545" t="s">
        <v>213</v>
      </c>
      <c r="W5545" t="s">
        <v>455</v>
      </c>
      <c r="X5545">
        <v>0</v>
      </c>
    </row>
    <row r="5546" spans="1:24" x14ac:dyDescent="0.25">
      <c r="A5546">
        <v>7330</v>
      </c>
      <c r="B5546" t="s">
        <v>13058</v>
      </c>
      <c r="C5546" t="s">
        <v>13059</v>
      </c>
      <c r="D5546" t="s">
        <v>6125</v>
      </c>
      <c r="F5546" t="s">
        <v>11572</v>
      </c>
      <c r="G5546" s="2">
        <v>44404</v>
      </c>
      <c r="H5546" s="2"/>
      <c r="I5546" t="s">
        <v>226</v>
      </c>
      <c r="J5546" t="s">
        <v>211</v>
      </c>
      <c r="K5546" t="s">
        <v>13053</v>
      </c>
      <c r="L5546" t="s">
        <v>900</v>
      </c>
      <c r="O5546">
        <v>4551</v>
      </c>
      <c r="Q5546" s="2"/>
      <c r="S5546">
        <v>0</v>
      </c>
      <c r="T5546" t="s">
        <v>213</v>
      </c>
      <c r="W5546" t="s">
        <v>455</v>
      </c>
      <c r="X5546">
        <v>0</v>
      </c>
    </row>
    <row r="5547" spans="1:24" x14ac:dyDescent="0.25">
      <c r="A5547">
        <v>7331</v>
      </c>
      <c r="B5547" t="s">
        <v>13060</v>
      </c>
      <c r="C5547" t="s">
        <v>13061</v>
      </c>
      <c r="D5547" t="s">
        <v>7099</v>
      </c>
      <c r="G5547" s="2">
        <v>44404</v>
      </c>
      <c r="H5547" s="2"/>
      <c r="J5547" t="s">
        <v>211</v>
      </c>
      <c r="K5547" t="s">
        <v>13062</v>
      </c>
      <c r="L5547" t="s">
        <v>900</v>
      </c>
      <c r="O5547">
        <v>7195</v>
      </c>
      <c r="Q5547" s="2"/>
      <c r="S5547">
        <v>0</v>
      </c>
      <c r="T5547" t="s">
        <v>213</v>
      </c>
      <c r="W5547" t="s">
        <v>455</v>
      </c>
      <c r="X5547">
        <v>0</v>
      </c>
    </row>
    <row r="5548" spans="1:24" x14ac:dyDescent="0.25">
      <c r="A5548">
        <v>7332</v>
      </c>
      <c r="B5548" t="s">
        <v>13063</v>
      </c>
      <c r="C5548" t="s">
        <v>13064</v>
      </c>
      <c r="D5548" t="s">
        <v>251</v>
      </c>
      <c r="G5548" s="2">
        <v>44404</v>
      </c>
      <c r="H5548" s="2"/>
      <c r="I5548" t="s">
        <v>226</v>
      </c>
      <c r="J5548" t="s">
        <v>211</v>
      </c>
      <c r="K5548" t="s">
        <v>13062</v>
      </c>
      <c r="L5548" t="s">
        <v>213</v>
      </c>
      <c r="O5548">
        <v>0</v>
      </c>
      <c r="Q5548" s="2"/>
      <c r="S5548">
        <v>0</v>
      </c>
      <c r="T5548" t="s">
        <v>213</v>
      </c>
      <c r="W5548" t="s">
        <v>455</v>
      </c>
      <c r="X5548">
        <v>0</v>
      </c>
    </row>
    <row r="5549" spans="1:24" x14ac:dyDescent="0.25">
      <c r="A5549">
        <v>7333</v>
      </c>
      <c r="B5549" t="s">
        <v>13065</v>
      </c>
      <c r="C5549" t="s">
        <v>13066</v>
      </c>
      <c r="D5549" t="s">
        <v>256</v>
      </c>
      <c r="G5549" s="2">
        <v>44404</v>
      </c>
      <c r="H5549" s="2"/>
      <c r="I5549" t="s">
        <v>226</v>
      </c>
      <c r="J5549" t="s">
        <v>211</v>
      </c>
      <c r="K5549" t="s">
        <v>13062</v>
      </c>
      <c r="L5549" t="s">
        <v>213</v>
      </c>
      <c r="O5549">
        <v>0</v>
      </c>
      <c r="Q5549" s="2"/>
      <c r="S5549">
        <v>0</v>
      </c>
      <c r="T5549" t="s">
        <v>213</v>
      </c>
      <c r="W5549" t="s">
        <v>455</v>
      </c>
      <c r="X5549">
        <v>0</v>
      </c>
    </row>
    <row r="5550" spans="1:24" x14ac:dyDescent="0.25">
      <c r="A5550">
        <v>7228</v>
      </c>
      <c r="B5550" t="s">
        <v>13067</v>
      </c>
      <c r="C5550" t="s">
        <v>13068</v>
      </c>
      <c r="D5550" t="s">
        <v>241</v>
      </c>
      <c r="F5550" t="s">
        <v>4489</v>
      </c>
      <c r="G5550" s="2">
        <v>44256</v>
      </c>
      <c r="H5550" s="2">
        <v>44865</v>
      </c>
      <c r="I5550" t="s">
        <v>226</v>
      </c>
      <c r="J5550" t="s">
        <v>211</v>
      </c>
      <c r="K5550" t="s">
        <v>13069</v>
      </c>
      <c r="L5550" t="s">
        <v>213</v>
      </c>
      <c r="M5550" t="s">
        <v>1241</v>
      </c>
      <c r="O5550">
        <v>0</v>
      </c>
      <c r="Q5550" s="2"/>
      <c r="S5550">
        <v>0</v>
      </c>
      <c r="T5550" t="s">
        <v>213</v>
      </c>
      <c r="W5550" t="s">
        <v>214</v>
      </c>
      <c r="X5550">
        <v>0</v>
      </c>
    </row>
    <row r="5551" spans="1:24" x14ac:dyDescent="0.25">
      <c r="A5551">
        <v>7229</v>
      </c>
      <c r="B5551" t="s">
        <v>13070</v>
      </c>
      <c r="C5551" t="s">
        <v>13071</v>
      </c>
      <c r="D5551" t="s">
        <v>245</v>
      </c>
      <c r="G5551" s="2">
        <v>44256</v>
      </c>
      <c r="H5551" s="2">
        <v>44865</v>
      </c>
      <c r="I5551" t="s">
        <v>226</v>
      </c>
      <c r="J5551" t="s">
        <v>211</v>
      </c>
      <c r="K5551" t="s">
        <v>13069</v>
      </c>
      <c r="L5551" t="s">
        <v>213</v>
      </c>
      <c r="O5551">
        <v>1868</v>
      </c>
      <c r="Q5551" s="2"/>
      <c r="S5551">
        <v>0</v>
      </c>
      <c r="T5551" t="s">
        <v>213</v>
      </c>
      <c r="W5551" t="s">
        <v>214</v>
      </c>
      <c r="X5551">
        <v>0</v>
      </c>
    </row>
    <row r="5552" spans="1:24" x14ac:dyDescent="0.25">
      <c r="A5552">
        <v>7230</v>
      </c>
      <c r="B5552" t="s">
        <v>13072</v>
      </c>
      <c r="C5552" t="s">
        <v>13073</v>
      </c>
      <c r="D5552" t="s">
        <v>232</v>
      </c>
      <c r="G5552" s="2">
        <v>44256</v>
      </c>
      <c r="H5552" s="2">
        <v>44865</v>
      </c>
      <c r="I5552" t="s">
        <v>226</v>
      </c>
      <c r="J5552" t="s">
        <v>211</v>
      </c>
      <c r="K5552" t="s">
        <v>13069</v>
      </c>
      <c r="L5552" t="s">
        <v>213</v>
      </c>
      <c r="O5552">
        <v>0</v>
      </c>
      <c r="Q5552" s="2"/>
      <c r="S5552">
        <v>0</v>
      </c>
      <c r="T5552" t="s">
        <v>213</v>
      </c>
      <c r="W5552" t="s">
        <v>214</v>
      </c>
      <c r="X5552">
        <v>0</v>
      </c>
    </row>
    <row r="5553" spans="1:26" x14ac:dyDescent="0.25">
      <c r="A5553">
        <v>7231</v>
      </c>
      <c r="B5553" t="s">
        <v>13074</v>
      </c>
      <c r="C5553" t="s">
        <v>13075</v>
      </c>
      <c r="D5553" t="s">
        <v>333</v>
      </c>
      <c r="G5553" s="2">
        <v>44256</v>
      </c>
      <c r="H5553" s="2">
        <v>44865</v>
      </c>
      <c r="I5553" t="s">
        <v>226</v>
      </c>
      <c r="J5553" t="s">
        <v>211</v>
      </c>
      <c r="K5553" t="s">
        <v>13069</v>
      </c>
      <c r="L5553" t="s">
        <v>213</v>
      </c>
      <c r="O5553">
        <v>0</v>
      </c>
      <c r="Q5553" s="2"/>
      <c r="S5553">
        <v>0</v>
      </c>
      <c r="T5553" t="s">
        <v>213</v>
      </c>
      <c r="W5553" t="s">
        <v>214</v>
      </c>
      <c r="X5553">
        <v>0</v>
      </c>
    </row>
    <row r="5554" spans="1:26" x14ac:dyDescent="0.25">
      <c r="A5554">
        <v>7232</v>
      </c>
      <c r="B5554" t="s">
        <v>13076</v>
      </c>
      <c r="C5554" t="s">
        <v>13077</v>
      </c>
      <c r="D5554" t="s">
        <v>338</v>
      </c>
      <c r="G5554" s="2">
        <v>44256</v>
      </c>
      <c r="H5554" s="2">
        <v>44865</v>
      </c>
      <c r="I5554" t="s">
        <v>226</v>
      </c>
      <c r="J5554" t="s">
        <v>211</v>
      </c>
      <c r="K5554" t="s">
        <v>13069</v>
      </c>
      <c r="L5554" t="s">
        <v>213</v>
      </c>
      <c r="O5554">
        <v>0</v>
      </c>
      <c r="Q5554" s="2"/>
      <c r="S5554">
        <v>0</v>
      </c>
      <c r="T5554" t="s">
        <v>213</v>
      </c>
      <c r="W5554" t="s">
        <v>214</v>
      </c>
      <c r="X5554">
        <v>0</v>
      </c>
    </row>
    <row r="5555" spans="1:26" x14ac:dyDescent="0.25">
      <c r="A5555">
        <v>7233</v>
      </c>
      <c r="B5555" t="s">
        <v>13078</v>
      </c>
      <c r="C5555" t="s">
        <v>13079</v>
      </c>
      <c r="D5555" t="s">
        <v>256</v>
      </c>
      <c r="G5555" s="2">
        <v>44256</v>
      </c>
      <c r="H5555" s="2">
        <v>44865</v>
      </c>
      <c r="I5555" t="s">
        <v>226</v>
      </c>
      <c r="J5555" t="s">
        <v>211</v>
      </c>
      <c r="K5555" t="s">
        <v>13069</v>
      </c>
      <c r="L5555" t="s">
        <v>213</v>
      </c>
      <c r="O5555">
        <v>0</v>
      </c>
      <c r="Q5555" s="2"/>
      <c r="S5555">
        <v>0</v>
      </c>
      <c r="T5555" t="s">
        <v>213</v>
      </c>
      <c r="W5555" t="s">
        <v>214</v>
      </c>
      <c r="X5555">
        <v>0</v>
      </c>
    </row>
    <row r="5556" spans="1:26" x14ac:dyDescent="0.25">
      <c r="A5556">
        <v>7234</v>
      </c>
      <c r="B5556" t="s">
        <v>13080</v>
      </c>
      <c r="C5556" t="s">
        <v>13081</v>
      </c>
      <c r="D5556" t="s">
        <v>633</v>
      </c>
      <c r="G5556" s="2">
        <v>44256</v>
      </c>
      <c r="H5556" s="2">
        <v>44865</v>
      </c>
      <c r="I5556" t="s">
        <v>218</v>
      </c>
      <c r="J5556" t="s">
        <v>211</v>
      </c>
      <c r="K5556" t="s">
        <v>13069</v>
      </c>
      <c r="L5556" t="s">
        <v>213</v>
      </c>
      <c r="O5556">
        <v>0</v>
      </c>
      <c r="Q5556" s="2"/>
      <c r="S5556">
        <v>0</v>
      </c>
      <c r="T5556" t="s">
        <v>213</v>
      </c>
      <c r="W5556" t="s">
        <v>214</v>
      </c>
      <c r="X5556">
        <v>0</v>
      </c>
    </row>
    <row r="5557" spans="1:26" x14ac:dyDescent="0.25">
      <c r="A5557">
        <v>7235</v>
      </c>
      <c r="B5557" t="s">
        <v>13082</v>
      </c>
      <c r="C5557" t="s">
        <v>13083</v>
      </c>
      <c r="D5557" t="s">
        <v>1707</v>
      </c>
      <c r="G5557" s="2">
        <v>44256</v>
      </c>
      <c r="H5557" s="2">
        <v>44865</v>
      </c>
      <c r="I5557" t="s">
        <v>218</v>
      </c>
      <c r="J5557" t="s">
        <v>211</v>
      </c>
      <c r="K5557" t="s">
        <v>13069</v>
      </c>
      <c r="L5557" t="s">
        <v>213</v>
      </c>
      <c r="O5557">
        <v>0</v>
      </c>
      <c r="Q5557" s="2"/>
      <c r="S5557">
        <v>0</v>
      </c>
      <c r="T5557" t="s">
        <v>900</v>
      </c>
      <c r="W5557" t="s">
        <v>214</v>
      </c>
      <c r="X5557">
        <v>0</v>
      </c>
    </row>
    <row r="5558" spans="1:26" x14ac:dyDescent="0.25">
      <c r="A5558">
        <v>7236</v>
      </c>
      <c r="B5558" t="s">
        <v>13084</v>
      </c>
      <c r="C5558" t="s">
        <v>13085</v>
      </c>
      <c r="D5558" t="s">
        <v>210</v>
      </c>
      <c r="G5558" s="2">
        <v>44256</v>
      </c>
      <c r="H5558" s="2">
        <v>44865</v>
      </c>
      <c r="J5558" t="s">
        <v>211</v>
      </c>
      <c r="K5558" t="s">
        <v>13069</v>
      </c>
      <c r="L5558" t="s">
        <v>213</v>
      </c>
      <c r="O5558">
        <v>0</v>
      </c>
      <c r="Q5558" s="2"/>
      <c r="S5558">
        <v>0</v>
      </c>
      <c r="T5558" t="s">
        <v>213</v>
      </c>
      <c r="W5558" t="s">
        <v>214</v>
      </c>
      <c r="X5558">
        <v>0</v>
      </c>
    </row>
    <row r="5559" spans="1:26" x14ac:dyDescent="0.25">
      <c r="A5559">
        <v>6924</v>
      </c>
      <c r="B5559" t="s">
        <v>13086</v>
      </c>
      <c r="C5559" t="s">
        <v>13087</v>
      </c>
      <c r="D5559" t="s">
        <v>389</v>
      </c>
      <c r="G5559" s="2">
        <v>43658</v>
      </c>
      <c r="H5559" s="2">
        <v>44461</v>
      </c>
      <c r="J5559" t="s">
        <v>10343</v>
      </c>
      <c r="K5559" t="s">
        <v>10344</v>
      </c>
      <c r="L5559" t="s">
        <v>213</v>
      </c>
      <c r="M5559" t="s">
        <v>13088</v>
      </c>
      <c r="O5559">
        <v>0</v>
      </c>
      <c r="Q5559" s="2"/>
      <c r="R5559" t="s">
        <v>13089</v>
      </c>
      <c r="S5559">
        <v>0</v>
      </c>
      <c r="T5559" t="s">
        <v>213</v>
      </c>
      <c r="U5559" t="s">
        <v>10347</v>
      </c>
      <c r="V5559" t="s">
        <v>12141</v>
      </c>
      <c r="W5559" t="s">
        <v>214</v>
      </c>
      <c r="X5559">
        <v>0</v>
      </c>
    </row>
    <row r="5560" spans="1:26" x14ac:dyDescent="0.25">
      <c r="A5560">
        <v>7134</v>
      </c>
      <c r="B5560" t="s">
        <v>13090</v>
      </c>
      <c r="C5560" t="s">
        <v>13091</v>
      </c>
      <c r="D5560" t="s">
        <v>251</v>
      </c>
      <c r="G5560" s="2">
        <v>44166</v>
      </c>
      <c r="H5560" s="2"/>
      <c r="I5560" t="s">
        <v>226</v>
      </c>
      <c r="J5560" t="s">
        <v>211</v>
      </c>
      <c r="K5560" t="s">
        <v>134</v>
      </c>
      <c r="L5560" t="s">
        <v>213</v>
      </c>
      <c r="O5560">
        <v>0</v>
      </c>
      <c r="Q5560" s="2"/>
      <c r="S5560">
        <v>0</v>
      </c>
      <c r="T5560" t="s">
        <v>213</v>
      </c>
      <c r="W5560" t="s">
        <v>214</v>
      </c>
      <c r="X5560">
        <v>0</v>
      </c>
    </row>
    <row r="5561" spans="1:26" x14ac:dyDescent="0.25">
      <c r="A5561">
        <v>7196</v>
      </c>
      <c r="B5561" t="s">
        <v>13092</v>
      </c>
      <c r="C5561" t="s">
        <v>13093</v>
      </c>
      <c r="D5561" t="s">
        <v>914</v>
      </c>
      <c r="G5561" s="2">
        <v>35490</v>
      </c>
      <c r="H5561" s="2"/>
      <c r="J5561" t="s">
        <v>211</v>
      </c>
      <c r="K5561" t="s">
        <v>391</v>
      </c>
      <c r="L5561" t="s">
        <v>213</v>
      </c>
      <c r="M5561" t="s">
        <v>919</v>
      </c>
      <c r="O5561">
        <v>4551</v>
      </c>
      <c r="Q5561" s="2"/>
      <c r="S5561">
        <v>0</v>
      </c>
      <c r="T5561" t="s">
        <v>213</v>
      </c>
      <c r="W5561" t="s">
        <v>455</v>
      </c>
      <c r="X5561">
        <v>0</v>
      </c>
    </row>
    <row r="5562" spans="1:26" x14ac:dyDescent="0.25">
      <c r="A5562">
        <v>7040</v>
      </c>
      <c r="B5562" t="s">
        <v>14996</v>
      </c>
      <c r="C5562" t="s">
        <v>13094</v>
      </c>
      <c r="D5562" t="s">
        <v>343</v>
      </c>
      <c r="F5562" t="s">
        <v>457</v>
      </c>
      <c r="G5562" s="2">
        <v>43466</v>
      </c>
      <c r="H5562" s="2"/>
      <c r="J5562" t="s">
        <v>2278</v>
      </c>
      <c r="K5562" t="s">
        <v>391</v>
      </c>
      <c r="L5562" t="s">
        <v>213</v>
      </c>
      <c r="M5562" t="s">
        <v>13095</v>
      </c>
      <c r="O5562">
        <v>0</v>
      </c>
      <c r="P5562" t="s">
        <v>392</v>
      </c>
      <c r="Q5562" s="2"/>
      <c r="S5562">
        <v>0</v>
      </c>
      <c r="T5562" t="s">
        <v>900</v>
      </c>
      <c r="U5562" t="s">
        <v>15715</v>
      </c>
      <c r="V5562" t="s">
        <v>15756</v>
      </c>
      <c r="W5562" t="s">
        <v>455</v>
      </c>
      <c r="X5562">
        <v>0</v>
      </c>
      <c r="Z5562" t="s">
        <v>15719</v>
      </c>
    </row>
    <row r="5563" spans="1:26" x14ac:dyDescent="0.25">
      <c r="A5563">
        <v>7041</v>
      </c>
      <c r="B5563" t="s">
        <v>14997</v>
      </c>
      <c r="C5563" t="s">
        <v>13096</v>
      </c>
      <c r="D5563" t="s">
        <v>6406</v>
      </c>
      <c r="G5563" s="2">
        <v>43466</v>
      </c>
      <c r="H5563" s="2"/>
      <c r="J5563" t="s">
        <v>2278</v>
      </c>
      <c r="K5563" t="s">
        <v>391</v>
      </c>
      <c r="L5563" t="s">
        <v>213</v>
      </c>
      <c r="M5563" t="s">
        <v>13097</v>
      </c>
      <c r="O5563">
        <v>7040</v>
      </c>
      <c r="P5563" t="s">
        <v>461</v>
      </c>
      <c r="Q5563" s="2"/>
      <c r="S5563">
        <v>6525</v>
      </c>
      <c r="T5563" t="s">
        <v>213</v>
      </c>
      <c r="W5563" t="s">
        <v>214</v>
      </c>
      <c r="X5563">
        <v>0</v>
      </c>
    </row>
    <row r="5564" spans="1:26" x14ac:dyDescent="0.25">
      <c r="A5564">
        <v>7042</v>
      </c>
      <c r="B5564" t="s">
        <v>13098</v>
      </c>
      <c r="C5564" t="s">
        <v>13099</v>
      </c>
      <c r="D5564" t="s">
        <v>343</v>
      </c>
      <c r="F5564" t="s">
        <v>13100</v>
      </c>
      <c r="G5564" s="2">
        <v>43466</v>
      </c>
      <c r="H5564" s="2"/>
      <c r="J5564" t="s">
        <v>2278</v>
      </c>
      <c r="K5564" t="s">
        <v>391</v>
      </c>
      <c r="L5564" t="s">
        <v>213</v>
      </c>
      <c r="M5564" t="s">
        <v>6591</v>
      </c>
      <c r="O5564">
        <v>0</v>
      </c>
      <c r="P5564" t="s">
        <v>454</v>
      </c>
      <c r="Q5564" s="2"/>
      <c r="S5564">
        <v>0</v>
      </c>
      <c r="T5564" t="s">
        <v>900</v>
      </c>
      <c r="U5564" t="s">
        <v>15715</v>
      </c>
      <c r="V5564" t="s">
        <v>15738</v>
      </c>
      <c r="W5564" t="s">
        <v>455</v>
      </c>
      <c r="X5564">
        <v>0</v>
      </c>
      <c r="Z5564" t="s">
        <v>15094</v>
      </c>
    </row>
    <row r="5565" spans="1:26" x14ac:dyDescent="0.25">
      <c r="A5565">
        <v>7043</v>
      </c>
      <c r="B5565" t="s">
        <v>13101</v>
      </c>
      <c r="C5565" t="s">
        <v>13102</v>
      </c>
      <c r="D5565" t="s">
        <v>6406</v>
      </c>
      <c r="F5565" t="s">
        <v>955</v>
      </c>
      <c r="G5565" s="2">
        <v>43466</v>
      </c>
      <c r="H5565" s="2"/>
      <c r="J5565" t="s">
        <v>2278</v>
      </c>
      <c r="K5565" t="s">
        <v>391</v>
      </c>
      <c r="L5565" t="s">
        <v>213</v>
      </c>
      <c r="O5565">
        <v>7042</v>
      </c>
      <c r="P5565" t="s">
        <v>957</v>
      </c>
      <c r="Q5565" s="2"/>
      <c r="S5565">
        <v>6525</v>
      </c>
      <c r="T5565" t="s">
        <v>213</v>
      </c>
      <c r="W5565" t="s">
        <v>214</v>
      </c>
      <c r="X5565">
        <v>0</v>
      </c>
    </row>
    <row r="5566" spans="1:26" x14ac:dyDescent="0.25">
      <c r="A5566">
        <v>7044</v>
      </c>
      <c r="B5566" t="s">
        <v>13103</v>
      </c>
      <c r="C5566" t="s">
        <v>14998</v>
      </c>
      <c r="D5566" t="s">
        <v>389</v>
      </c>
      <c r="E5566" t="s">
        <v>13104</v>
      </c>
      <c r="G5566" s="2">
        <v>43466</v>
      </c>
      <c r="H5566" s="2"/>
      <c r="I5566" t="s">
        <v>218</v>
      </c>
      <c r="J5566" t="s">
        <v>2278</v>
      </c>
      <c r="K5566" t="s">
        <v>391</v>
      </c>
      <c r="L5566" t="s">
        <v>213</v>
      </c>
      <c r="M5566" t="s">
        <v>14999</v>
      </c>
      <c r="O5566">
        <v>0</v>
      </c>
      <c r="P5566" t="s">
        <v>392</v>
      </c>
      <c r="Q5566" s="2"/>
      <c r="R5566" t="s">
        <v>15000</v>
      </c>
      <c r="S5566">
        <v>0</v>
      </c>
      <c r="T5566" t="s">
        <v>900</v>
      </c>
      <c r="W5566" t="s">
        <v>214</v>
      </c>
      <c r="X5566">
        <v>0</v>
      </c>
    </row>
    <row r="5567" spans="1:26" x14ac:dyDescent="0.25">
      <c r="A5567">
        <v>7132</v>
      </c>
      <c r="B5567" t="s">
        <v>13105</v>
      </c>
      <c r="C5567" t="s">
        <v>13106</v>
      </c>
      <c r="D5567" t="s">
        <v>256</v>
      </c>
      <c r="G5567" s="2">
        <v>44166</v>
      </c>
      <c r="H5567" s="2"/>
      <c r="I5567" t="s">
        <v>226</v>
      </c>
      <c r="J5567" t="s">
        <v>211</v>
      </c>
      <c r="K5567" t="s">
        <v>134</v>
      </c>
      <c r="L5567" t="s">
        <v>213</v>
      </c>
      <c r="O5567">
        <v>0</v>
      </c>
      <c r="Q5567" s="2"/>
      <c r="S5567">
        <v>0</v>
      </c>
      <c r="T5567" t="s">
        <v>213</v>
      </c>
      <c r="W5567" t="s">
        <v>214</v>
      </c>
      <c r="X5567">
        <v>0</v>
      </c>
    </row>
    <row r="5568" spans="1:26" x14ac:dyDescent="0.25">
      <c r="A5568">
        <v>7133</v>
      </c>
      <c r="B5568" t="s">
        <v>13107</v>
      </c>
      <c r="C5568" t="s">
        <v>13108</v>
      </c>
      <c r="D5568" t="s">
        <v>241</v>
      </c>
      <c r="G5568" s="2">
        <v>44166</v>
      </c>
      <c r="H5568" s="2"/>
      <c r="I5568" t="s">
        <v>226</v>
      </c>
      <c r="J5568" t="s">
        <v>211</v>
      </c>
      <c r="K5568" t="s">
        <v>134</v>
      </c>
      <c r="L5568" t="s">
        <v>213</v>
      </c>
      <c r="O5568">
        <v>0</v>
      </c>
      <c r="Q5568" s="2"/>
      <c r="S5568">
        <v>0</v>
      </c>
      <c r="T5568" t="s">
        <v>213</v>
      </c>
      <c r="W5568" t="s">
        <v>214</v>
      </c>
      <c r="X5568">
        <v>0</v>
      </c>
    </row>
    <row r="5569" spans="1:26" x14ac:dyDescent="0.25">
      <c r="A5569">
        <v>7197</v>
      </c>
      <c r="B5569" t="s">
        <v>13109</v>
      </c>
      <c r="C5569" t="s">
        <v>13110</v>
      </c>
      <c r="D5569" t="s">
        <v>7127</v>
      </c>
      <c r="G5569" s="2">
        <v>35499</v>
      </c>
      <c r="H5569" s="2"/>
      <c r="I5569" t="s">
        <v>226</v>
      </c>
      <c r="J5569" t="s">
        <v>211</v>
      </c>
      <c r="K5569" t="s">
        <v>4123</v>
      </c>
      <c r="L5569" t="s">
        <v>213</v>
      </c>
      <c r="O5569">
        <v>7196</v>
      </c>
      <c r="Q5569" s="2"/>
      <c r="S5569">
        <v>0</v>
      </c>
      <c r="T5569" t="s">
        <v>213</v>
      </c>
      <c r="W5569" t="s">
        <v>455</v>
      </c>
      <c r="X5569">
        <v>0</v>
      </c>
    </row>
    <row r="5570" spans="1:26" x14ac:dyDescent="0.25">
      <c r="A5570">
        <v>7198</v>
      </c>
      <c r="B5570" t="s">
        <v>13111</v>
      </c>
      <c r="C5570" t="s">
        <v>13112</v>
      </c>
      <c r="D5570" t="s">
        <v>7127</v>
      </c>
      <c r="G5570" s="2">
        <v>42370</v>
      </c>
      <c r="H5570" s="2"/>
      <c r="I5570" t="s">
        <v>226</v>
      </c>
      <c r="J5570" t="s">
        <v>211</v>
      </c>
      <c r="K5570" t="s">
        <v>9470</v>
      </c>
      <c r="L5570" t="s">
        <v>213</v>
      </c>
      <c r="O5570">
        <v>7196</v>
      </c>
      <c r="Q5570" s="2"/>
      <c r="S5570">
        <v>0</v>
      </c>
      <c r="T5570" t="s">
        <v>213</v>
      </c>
      <c r="W5570" t="s">
        <v>455</v>
      </c>
      <c r="X5570">
        <v>0</v>
      </c>
    </row>
    <row r="5571" spans="1:26" x14ac:dyDescent="0.25">
      <c r="A5571">
        <v>7199</v>
      </c>
      <c r="B5571" t="s">
        <v>13113</v>
      </c>
      <c r="C5571" t="s">
        <v>13114</v>
      </c>
      <c r="D5571" t="s">
        <v>7127</v>
      </c>
      <c r="G5571" s="2">
        <v>42370</v>
      </c>
      <c r="H5571" s="2"/>
      <c r="I5571" t="s">
        <v>226</v>
      </c>
      <c r="J5571" t="s">
        <v>211</v>
      </c>
      <c r="K5571" t="s">
        <v>8673</v>
      </c>
      <c r="L5571" t="s">
        <v>213</v>
      </c>
      <c r="O5571">
        <v>7196</v>
      </c>
      <c r="Q5571" s="2"/>
      <c r="S5571">
        <v>0</v>
      </c>
      <c r="T5571" t="s">
        <v>213</v>
      </c>
      <c r="W5571" t="s">
        <v>455</v>
      </c>
      <c r="X5571">
        <v>0</v>
      </c>
    </row>
    <row r="5572" spans="1:26" x14ac:dyDescent="0.25">
      <c r="A5572">
        <v>5567</v>
      </c>
      <c r="B5572" t="s">
        <v>13115</v>
      </c>
      <c r="C5572" t="s">
        <v>13116</v>
      </c>
      <c r="D5572" t="s">
        <v>633</v>
      </c>
      <c r="G5572" s="2">
        <v>42005</v>
      </c>
      <c r="H5572" s="2"/>
      <c r="I5572" t="s">
        <v>218</v>
      </c>
      <c r="J5572" t="s">
        <v>211</v>
      </c>
      <c r="K5572" t="s">
        <v>3709</v>
      </c>
      <c r="L5572" t="s">
        <v>213</v>
      </c>
      <c r="O5572">
        <v>0</v>
      </c>
      <c r="Q5572" s="2"/>
      <c r="S5572">
        <v>0</v>
      </c>
      <c r="T5572" t="s">
        <v>900</v>
      </c>
      <c r="W5572" t="s">
        <v>214</v>
      </c>
      <c r="X5572">
        <v>0</v>
      </c>
    </row>
    <row r="5573" spans="1:26" x14ac:dyDescent="0.25">
      <c r="A5573">
        <v>7263</v>
      </c>
      <c r="B5573" t="s">
        <v>13117</v>
      </c>
      <c r="C5573" t="s">
        <v>13118</v>
      </c>
      <c r="D5573" t="s">
        <v>217</v>
      </c>
      <c r="G5573" s="2">
        <v>41640</v>
      </c>
      <c r="H5573" s="2"/>
      <c r="I5573" t="s">
        <v>218</v>
      </c>
      <c r="J5573" t="s">
        <v>211</v>
      </c>
      <c r="K5573" t="s">
        <v>6397</v>
      </c>
      <c r="L5573" t="s">
        <v>213</v>
      </c>
      <c r="O5573">
        <v>0</v>
      </c>
      <c r="Q5573" s="2"/>
      <c r="S5573">
        <v>0</v>
      </c>
      <c r="T5573" t="s">
        <v>213</v>
      </c>
      <c r="W5573" t="s">
        <v>214</v>
      </c>
      <c r="X5573">
        <v>0</v>
      </c>
    </row>
    <row r="5574" spans="1:26" x14ac:dyDescent="0.25">
      <c r="A5574">
        <v>7264</v>
      </c>
      <c r="B5574" t="s">
        <v>13119</v>
      </c>
      <c r="C5574" t="s">
        <v>13120</v>
      </c>
      <c r="D5574" t="s">
        <v>9542</v>
      </c>
      <c r="G5574" s="2">
        <v>41640</v>
      </c>
      <c r="H5574" s="2"/>
      <c r="J5574" t="s">
        <v>211</v>
      </c>
      <c r="K5574" t="s">
        <v>6397</v>
      </c>
      <c r="L5574" t="s">
        <v>213</v>
      </c>
      <c r="O5574">
        <v>0</v>
      </c>
      <c r="Q5574" s="2"/>
      <c r="S5574">
        <v>0</v>
      </c>
      <c r="T5574" t="s">
        <v>213</v>
      </c>
      <c r="W5574" t="s">
        <v>214</v>
      </c>
      <c r="X5574">
        <v>0</v>
      </c>
    </row>
    <row r="5575" spans="1:26" x14ac:dyDescent="0.25">
      <c r="A5575">
        <v>7265</v>
      </c>
      <c r="B5575" t="s">
        <v>13121</v>
      </c>
      <c r="C5575" t="s">
        <v>13122</v>
      </c>
      <c r="D5575" t="s">
        <v>9542</v>
      </c>
      <c r="G5575" s="2">
        <v>38169</v>
      </c>
      <c r="H5575" s="2"/>
      <c r="J5575" t="s">
        <v>211</v>
      </c>
      <c r="K5575" t="s">
        <v>744</v>
      </c>
      <c r="L5575" t="s">
        <v>213</v>
      </c>
      <c r="O5575">
        <v>0</v>
      </c>
      <c r="Q5575" s="2"/>
      <c r="S5575">
        <v>0</v>
      </c>
      <c r="T5575" t="s">
        <v>213</v>
      </c>
      <c r="W5575" t="s">
        <v>214</v>
      </c>
      <c r="X5575">
        <v>0</v>
      </c>
    </row>
    <row r="5576" spans="1:26" x14ac:dyDescent="0.25">
      <c r="A5576">
        <v>7207</v>
      </c>
      <c r="B5576" t="s">
        <v>12904</v>
      </c>
      <c r="C5576" t="s">
        <v>12905</v>
      </c>
      <c r="D5576" t="s">
        <v>241</v>
      </c>
      <c r="G5576" s="2">
        <v>44256</v>
      </c>
      <c r="H5576" s="2"/>
      <c r="I5576" t="s">
        <v>226</v>
      </c>
      <c r="J5576" t="s">
        <v>211</v>
      </c>
      <c r="K5576" t="s">
        <v>13123</v>
      </c>
      <c r="L5576" t="s">
        <v>213</v>
      </c>
      <c r="M5576" t="s">
        <v>1241</v>
      </c>
      <c r="O5576">
        <v>0</v>
      </c>
      <c r="Q5576" s="2"/>
      <c r="S5576">
        <v>0</v>
      </c>
      <c r="T5576" t="s">
        <v>213</v>
      </c>
      <c r="W5576" t="s">
        <v>214</v>
      </c>
      <c r="X5576">
        <v>0</v>
      </c>
    </row>
    <row r="5577" spans="1:26" x14ac:dyDescent="0.25">
      <c r="A5577">
        <v>7208</v>
      </c>
      <c r="B5577" t="s">
        <v>12885</v>
      </c>
      <c r="C5577" t="s">
        <v>12886</v>
      </c>
      <c r="D5577" t="s">
        <v>245</v>
      </c>
      <c r="G5577" s="2">
        <v>44256</v>
      </c>
      <c r="H5577" s="2"/>
      <c r="I5577" t="s">
        <v>226</v>
      </c>
      <c r="J5577" t="s">
        <v>211</v>
      </c>
      <c r="K5577" t="s">
        <v>13123</v>
      </c>
      <c r="L5577" t="s">
        <v>213</v>
      </c>
      <c r="O5577">
        <v>1868</v>
      </c>
      <c r="Q5577" s="2"/>
      <c r="S5577">
        <v>0</v>
      </c>
      <c r="T5577" t="s">
        <v>213</v>
      </c>
      <c r="W5577" t="s">
        <v>214</v>
      </c>
      <c r="X5577">
        <v>0</v>
      </c>
    </row>
    <row r="5578" spans="1:26" x14ac:dyDescent="0.25">
      <c r="A5578">
        <v>7209</v>
      </c>
      <c r="B5578" t="s">
        <v>13124</v>
      </c>
      <c r="C5578" t="s">
        <v>13125</v>
      </c>
      <c r="D5578" t="s">
        <v>210</v>
      </c>
      <c r="G5578" s="2">
        <v>44256</v>
      </c>
      <c r="H5578" s="2"/>
      <c r="J5578" t="s">
        <v>211</v>
      </c>
      <c r="K5578" t="s">
        <v>13123</v>
      </c>
      <c r="L5578" t="s">
        <v>213</v>
      </c>
      <c r="O5578">
        <v>0</v>
      </c>
      <c r="Q5578" s="2"/>
      <c r="S5578">
        <v>0</v>
      </c>
      <c r="T5578" t="s">
        <v>213</v>
      </c>
      <c r="W5578" t="s">
        <v>214</v>
      </c>
      <c r="X5578">
        <v>0</v>
      </c>
    </row>
    <row r="5579" spans="1:26" x14ac:dyDescent="0.25">
      <c r="A5579">
        <v>7210</v>
      </c>
      <c r="B5579" t="s">
        <v>12894</v>
      </c>
      <c r="C5579" t="s">
        <v>12895</v>
      </c>
      <c r="D5579" t="s">
        <v>256</v>
      </c>
      <c r="G5579" s="2">
        <v>44256</v>
      </c>
      <c r="H5579" s="2"/>
      <c r="I5579" t="s">
        <v>226</v>
      </c>
      <c r="J5579" t="s">
        <v>211</v>
      </c>
      <c r="K5579" t="s">
        <v>13123</v>
      </c>
      <c r="L5579" t="s">
        <v>213</v>
      </c>
      <c r="O5579">
        <v>0</v>
      </c>
      <c r="Q5579" s="2"/>
      <c r="S5579">
        <v>0</v>
      </c>
      <c r="T5579" t="s">
        <v>213</v>
      </c>
      <c r="W5579" t="s">
        <v>214</v>
      </c>
      <c r="X5579">
        <v>0</v>
      </c>
    </row>
    <row r="5580" spans="1:26" x14ac:dyDescent="0.25">
      <c r="A5580">
        <v>7266</v>
      </c>
      <c r="B5580" t="s">
        <v>13126</v>
      </c>
      <c r="C5580" t="s">
        <v>13127</v>
      </c>
      <c r="D5580" t="s">
        <v>13128</v>
      </c>
      <c r="G5580" s="2">
        <v>42005</v>
      </c>
      <c r="H5580" s="2"/>
      <c r="I5580" t="s">
        <v>218</v>
      </c>
      <c r="J5580" t="s">
        <v>211</v>
      </c>
      <c r="K5580" t="s">
        <v>289</v>
      </c>
      <c r="L5580" t="s">
        <v>213</v>
      </c>
      <c r="O5580">
        <v>0</v>
      </c>
      <c r="Q5580" s="2"/>
      <c r="S5580">
        <v>0</v>
      </c>
      <c r="T5580" t="s">
        <v>213</v>
      </c>
      <c r="W5580" t="s">
        <v>214</v>
      </c>
      <c r="X5580">
        <v>0</v>
      </c>
    </row>
    <row r="5581" spans="1:26" x14ac:dyDescent="0.25">
      <c r="A5581">
        <v>7267</v>
      </c>
      <c r="B5581" t="s">
        <v>13129</v>
      </c>
      <c r="C5581" t="s">
        <v>13130</v>
      </c>
      <c r="D5581" t="s">
        <v>13128</v>
      </c>
      <c r="G5581" s="2">
        <v>38169</v>
      </c>
      <c r="H5581" s="2"/>
      <c r="I5581" t="s">
        <v>218</v>
      </c>
      <c r="J5581" t="s">
        <v>211</v>
      </c>
      <c r="K5581" t="s">
        <v>744</v>
      </c>
      <c r="L5581" t="s">
        <v>213</v>
      </c>
      <c r="O5581">
        <v>0</v>
      </c>
      <c r="Q5581" s="2"/>
      <c r="S5581">
        <v>0</v>
      </c>
      <c r="T5581" t="s">
        <v>213</v>
      </c>
      <c r="W5581" t="s">
        <v>214</v>
      </c>
      <c r="X5581">
        <v>0</v>
      </c>
    </row>
    <row r="5582" spans="1:26" x14ac:dyDescent="0.25">
      <c r="A5582">
        <v>7286</v>
      </c>
      <c r="B5582" t="s">
        <v>13131</v>
      </c>
      <c r="C5582" t="s">
        <v>13132</v>
      </c>
      <c r="D5582" t="s">
        <v>7109</v>
      </c>
      <c r="G5582" s="2">
        <v>35499</v>
      </c>
      <c r="H5582" s="2"/>
      <c r="I5582" t="s">
        <v>226</v>
      </c>
      <c r="J5582" t="s">
        <v>211</v>
      </c>
      <c r="K5582" t="s">
        <v>6087</v>
      </c>
      <c r="L5582" t="s">
        <v>213</v>
      </c>
      <c r="O5582">
        <v>7196</v>
      </c>
      <c r="Q5582" s="2"/>
      <c r="S5582">
        <v>0</v>
      </c>
      <c r="T5582" t="s">
        <v>213</v>
      </c>
      <c r="W5582" t="s">
        <v>455</v>
      </c>
      <c r="X5582">
        <v>0</v>
      </c>
    </row>
    <row r="5583" spans="1:26" x14ac:dyDescent="0.25">
      <c r="A5583">
        <v>7289</v>
      </c>
      <c r="B5583" t="s">
        <v>13133</v>
      </c>
      <c r="C5583" t="s">
        <v>13134</v>
      </c>
      <c r="D5583" t="s">
        <v>343</v>
      </c>
      <c r="E5583" t="s">
        <v>13135</v>
      </c>
      <c r="F5583" t="s">
        <v>13136</v>
      </c>
      <c r="G5583" s="2">
        <v>35490</v>
      </c>
      <c r="H5583" s="2"/>
      <c r="J5583" t="s">
        <v>211</v>
      </c>
      <c r="K5583" t="s">
        <v>391</v>
      </c>
      <c r="L5583" t="s">
        <v>213</v>
      </c>
      <c r="M5583" t="s">
        <v>15757</v>
      </c>
      <c r="O5583">
        <v>0</v>
      </c>
      <c r="P5583" t="s">
        <v>392</v>
      </c>
      <c r="Q5583" s="2"/>
      <c r="S5583">
        <v>0</v>
      </c>
      <c r="T5583" t="s">
        <v>900</v>
      </c>
      <c r="U5583" t="s">
        <v>15715</v>
      </c>
      <c r="V5583" t="s">
        <v>15739</v>
      </c>
      <c r="W5583" t="s">
        <v>455</v>
      </c>
      <c r="X5583">
        <v>0</v>
      </c>
      <c r="Z5583" t="s">
        <v>15719</v>
      </c>
    </row>
    <row r="5584" spans="1:26" x14ac:dyDescent="0.25">
      <c r="A5584">
        <v>7290</v>
      </c>
      <c r="B5584" t="s">
        <v>13137</v>
      </c>
      <c r="C5584" t="s">
        <v>13138</v>
      </c>
      <c r="D5584" t="s">
        <v>13139</v>
      </c>
      <c r="G5584" s="2">
        <v>42005</v>
      </c>
      <c r="H5584" s="2"/>
      <c r="I5584" t="s">
        <v>226</v>
      </c>
      <c r="J5584" t="s">
        <v>211</v>
      </c>
      <c r="K5584" t="s">
        <v>289</v>
      </c>
      <c r="L5584" t="s">
        <v>213</v>
      </c>
      <c r="O5584">
        <v>0</v>
      </c>
      <c r="Q5584" s="2"/>
      <c r="S5584">
        <v>0</v>
      </c>
      <c r="T5584" t="s">
        <v>213</v>
      </c>
      <c r="W5584" t="s">
        <v>214</v>
      </c>
      <c r="X5584">
        <v>0</v>
      </c>
    </row>
    <row r="5585" spans="1:24" x14ac:dyDescent="0.25">
      <c r="A5585">
        <v>7291</v>
      </c>
      <c r="B5585" t="s">
        <v>13140</v>
      </c>
      <c r="C5585" t="s">
        <v>13141</v>
      </c>
      <c r="D5585" t="s">
        <v>13139</v>
      </c>
      <c r="G5585" s="2">
        <v>35499</v>
      </c>
      <c r="H5585" s="2"/>
      <c r="I5585" t="s">
        <v>226</v>
      </c>
      <c r="J5585" t="s">
        <v>211</v>
      </c>
      <c r="K5585" t="s">
        <v>4123</v>
      </c>
      <c r="L5585" t="s">
        <v>213</v>
      </c>
      <c r="O5585">
        <v>7289</v>
      </c>
      <c r="Q5585" s="2"/>
      <c r="S5585">
        <v>0</v>
      </c>
      <c r="T5585" t="s">
        <v>213</v>
      </c>
      <c r="W5585" t="s">
        <v>455</v>
      </c>
      <c r="X5585">
        <v>0</v>
      </c>
    </row>
    <row r="5586" spans="1:24" x14ac:dyDescent="0.25">
      <c r="A5586">
        <v>7292</v>
      </c>
      <c r="B5586" t="s">
        <v>13142</v>
      </c>
      <c r="C5586" t="s">
        <v>13143</v>
      </c>
      <c r="D5586" t="s">
        <v>6406</v>
      </c>
      <c r="F5586" t="s">
        <v>8601</v>
      </c>
      <c r="G5586" s="2">
        <v>35490</v>
      </c>
      <c r="H5586" s="2"/>
      <c r="J5586" t="s">
        <v>211</v>
      </c>
      <c r="K5586" t="s">
        <v>391</v>
      </c>
      <c r="L5586" t="s">
        <v>213</v>
      </c>
      <c r="O5586">
        <v>7289</v>
      </c>
      <c r="Q5586" s="2"/>
      <c r="S5586">
        <v>3835</v>
      </c>
      <c r="T5586" t="s">
        <v>213</v>
      </c>
      <c r="W5586" t="s">
        <v>214</v>
      </c>
      <c r="X5586">
        <v>0</v>
      </c>
    </row>
    <row r="5587" spans="1:24" x14ac:dyDescent="0.25">
      <c r="A5587">
        <v>7293</v>
      </c>
      <c r="B5587" t="s">
        <v>13144</v>
      </c>
      <c r="C5587" t="s">
        <v>13145</v>
      </c>
      <c r="D5587" t="s">
        <v>7115</v>
      </c>
      <c r="G5587" s="2">
        <v>38777</v>
      </c>
      <c r="H5587" s="2"/>
      <c r="I5587" t="s">
        <v>226</v>
      </c>
      <c r="J5587" t="s">
        <v>211</v>
      </c>
      <c r="K5587" t="s">
        <v>1320</v>
      </c>
      <c r="L5587" t="s">
        <v>213</v>
      </c>
      <c r="O5587">
        <v>7292</v>
      </c>
      <c r="Q5587" s="2"/>
      <c r="S5587">
        <v>0</v>
      </c>
      <c r="T5587" t="s">
        <v>213</v>
      </c>
      <c r="W5587" t="s">
        <v>214</v>
      </c>
      <c r="X5587">
        <v>0</v>
      </c>
    </row>
    <row r="5588" spans="1:24" x14ac:dyDescent="0.25">
      <c r="A5588">
        <v>7294</v>
      </c>
      <c r="B5588" t="s">
        <v>13146</v>
      </c>
      <c r="C5588" t="s">
        <v>13147</v>
      </c>
      <c r="D5588" t="s">
        <v>7112</v>
      </c>
      <c r="G5588" s="2">
        <v>35499</v>
      </c>
      <c r="H5588" s="2"/>
      <c r="I5588" t="s">
        <v>226</v>
      </c>
      <c r="J5588" t="s">
        <v>211</v>
      </c>
      <c r="K5588" t="s">
        <v>6087</v>
      </c>
      <c r="L5588" t="s">
        <v>213</v>
      </c>
      <c r="O5588">
        <v>7289</v>
      </c>
      <c r="Q5588" s="2"/>
      <c r="S5588">
        <v>0</v>
      </c>
      <c r="T5588" t="s">
        <v>213</v>
      </c>
      <c r="W5588" t="s">
        <v>455</v>
      </c>
      <c r="X5588">
        <v>0</v>
      </c>
    </row>
    <row r="5589" spans="1:24" x14ac:dyDescent="0.25">
      <c r="A5589">
        <v>7297</v>
      </c>
      <c r="B5589" t="s">
        <v>13148</v>
      </c>
      <c r="C5589" t="s">
        <v>13149</v>
      </c>
      <c r="D5589" t="s">
        <v>389</v>
      </c>
      <c r="G5589" s="2">
        <v>44379</v>
      </c>
      <c r="H5589" s="2"/>
      <c r="J5589" t="s">
        <v>10343</v>
      </c>
      <c r="K5589" t="s">
        <v>10344</v>
      </c>
      <c r="L5589" t="s">
        <v>213</v>
      </c>
      <c r="M5589" t="s">
        <v>13150</v>
      </c>
      <c r="O5589">
        <v>0</v>
      </c>
      <c r="Q5589" s="2"/>
      <c r="R5589" t="s">
        <v>13151</v>
      </c>
      <c r="S5589">
        <v>0</v>
      </c>
      <c r="T5589" t="s">
        <v>213</v>
      </c>
      <c r="U5589" t="s">
        <v>10347</v>
      </c>
      <c r="V5589" t="s">
        <v>13152</v>
      </c>
      <c r="W5589" t="s">
        <v>214</v>
      </c>
      <c r="X5589">
        <v>0</v>
      </c>
    </row>
    <row r="5590" spans="1:24" x14ac:dyDescent="0.25">
      <c r="A5590">
        <v>7299</v>
      </c>
      <c r="B5590" t="s">
        <v>13153</v>
      </c>
      <c r="C5590" t="s">
        <v>13154</v>
      </c>
      <c r="D5590" t="s">
        <v>9498</v>
      </c>
      <c r="G5590" s="2">
        <v>40603</v>
      </c>
      <c r="H5590" s="2"/>
      <c r="I5590" t="s">
        <v>226</v>
      </c>
      <c r="J5590" t="s">
        <v>211</v>
      </c>
      <c r="K5590" t="s">
        <v>353</v>
      </c>
      <c r="L5590" t="s">
        <v>213</v>
      </c>
      <c r="O5590">
        <v>0</v>
      </c>
      <c r="Q5590" s="2"/>
      <c r="S5590">
        <v>0</v>
      </c>
      <c r="T5590" t="s">
        <v>213</v>
      </c>
      <c r="W5590" t="s">
        <v>214</v>
      </c>
      <c r="X5590">
        <v>0</v>
      </c>
    </row>
    <row r="5591" spans="1:24" x14ac:dyDescent="0.25">
      <c r="A5591">
        <v>7300</v>
      </c>
      <c r="B5591" t="s">
        <v>13155</v>
      </c>
      <c r="C5591" t="s">
        <v>13156</v>
      </c>
      <c r="D5591" t="s">
        <v>326</v>
      </c>
      <c r="G5591" s="2">
        <v>40603</v>
      </c>
      <c r="H5591" s="2"/>
      <c r="I5591" t="s">
        <v>226</v>
      </c>
      <c r="J5591" t="s">
        <v>211</v>
      </c>
      <c r="K5591" t="s">
        <v>353</v>
      </c>
      <c r="L5591" t="s">
        <v>900</v>
      </c>
      <c r="O5591">
        <v>0</v>
      </c>
      <c r="Q5591" s="2"/>
      <c r="S5591">
        <v>0</v>
      </c>
      <c r="T5591" t="s">
        <v>213</v>
      </c>
      <c r="W5591" t="s">
        <v>214</v>
      </c>
      <c r="X5591">
        <v>0</v>
      </c>
    </row>
    <row r="5592" spans="1:24" x14ac:dyDescent="0.25">
      <c r="A5592">
        <v>7301</v>
      </c>
      <c r="B5592" t="s">
        <v>13157</v>
      </c>
      <c r="C5592" t="s">
        <v>13158</v>
      </c>
      <c r="D5592" t="s">
        <v>1707</v>
      </c>
      <c r="G5592" s="2">
        <v>40603</v>
      </c>
      <c r="H5592" s="2"/>
      <c r="I5592" t="s">
        <v>218</v>
      </c>
      <c r="J5592" t="s">
        <v>211</v>
      </c>
      <c r="K5592" t="s">
        <v>353</v>
      </c>
      <c r="L5592" t="s">
        <v>213</v>
      </c>
      <c r="O5592">
        <v>0</v>
      </c>
      <c r="Q5592" s="2"/>
      <c r="S5592">
        <v>0</v>
      </c>
      <c r="T5592" t="s">
        <v>213</v>
      </c>
      <c r="W5592" t="s">
        <v>214</v>
      </c>
      <c r="X5592">
        <v>0</v>
      </c>
    </row>
    <row r="5593" spans="1:24" x14ac:dyDescent="0.25">
      <c r="A5593">
        <v>7302</v>
      </c>
      <c r="B5593" t="s">
        <v>13159</v>
      </c>
      <c r="C5593" t="s">
        <v>13160</v>
      </c>
      <c r="D5593" t="s">
        <v>9501</v>
      </c>
      <c r="G5593" s="2">
        <v>40603</v>
      </c>
      <c r="H5593" s="2"/>
      <c r="I5593" t="s">
        <v>226</v>
      </c>
      <c r="J5593" t="s">
        <v>211</v>
      </c>
      <c r="K5593" t="s">
        <v>353</v>
      </c>
      <c r="L5593" t="s">
        <v>213</v>
      </c>
      <c r="O5593">
        <v>0</v>
      </c>
      <c r="Q5593" s="2"/>
      <c r="S5593">
        <v>0</v>
      </c>
      <c r="T5593" t="s">
        <v>213</v>
      </c>
      <c r="W5593" t="s">
        <v>214</v>
      </c>
      <c r="X5593">
        <v>0</v>
      </c>
    </row>
    <row r="5594" spans="1:24" x14ac:dyDescent="0.25">
      <c r="A5594">
        <v>7334</v>
      </c>
      <c r="B5594" t="s">
        <v>13161</v>
      </c>
      <c r="C5594" t="s">
        <v>13162</v>
      </c>
      <c r="D5594" t="s">
        <v>245</v>
      </c>
      <c r="G5594" s="2">
        <v>44404</v>
      </c>
      <c r="H5594" s="2"/>
      <c r="I5594" t="s">
        <v>226</v>
      </c>
      <c r="J5594" t="s">
        <v>211</v>
      </c>
      <c r="K5594" t="s">
        <v>13062</v>
      </c>
      <c r="L5594" t="s">
        <v>213</v>
      </c>
      <c r="O5594">
        <v>7344</v>
      </c>
      <c r="Q5594" s="2"/>
      <c r="S5594">
        <v>0</v>
      </c>
      <c r="T5594" t="s">
        <v>213</v>
      </c>
      <c r="W5594" t="s">
        <v>455</v>
      </c>
      <c r="X5594">
        <v>0</v>
      </c>
    </row>
    <row r="5595" spans="1:24" x14ac:dyDescent="0.25">
      <c r="A5595">
        <v>7335</v>
      </c>
      <c r="B5595" t="s">
        <v>13163</v>
      </c>
      <c r="C5595" t="s">
        <v>13164</v>
      </c>
      <c r="D5595" t="s">
        <v>3973</v>
      </c>
      <c r="G5595" s="2">
        <v>44404</v>
      </c>
      <c r="H5595" s="2"/>
      <c r="I5595" t="s">
        <v>226</v>
      </c>
      <c r="J5595" t="s">
        <v>211</v>
      </c>
      <c r="K5595" t="s">
        <v>13062</v>
      </c>
      <c r="L5595" t="s">
        <v>900</v>
      </c>
      <c r="O5595">
        <v>7192</v>
      </c>
      <c r="Q5595" s="2"/>
      <c r="S5595">
        <v>0</v>
      </c>
      <c r="T5595" t="s">
        <v>213</v>
      </c>
      <c r="W5595" t="s">
        <v>455</v>
      </c>
      <c r="X5595">
        <v>0</v>
      </c>
    </row>
    <row r="5596" spans="1:24" x14ac:dyDescent="0.25">
      <c r="A5596">
        <v>7336</v>
      </c>
      <c r="B5596" t="s">
        <v>13165</v>
      </c>
      <c r="C5596" t="s">
        <v>13166</v>
      </c>
      <c r="D5596" t="s">
        <v>5886</v>
      </c>
      <c r="G5596" s="2">
        <v>44404</v>
      </c>
      <c r="H5596" s="2"/>
      <c r="I5596" t="s">
        <v>226</v>
      </c>
      <c r="J5596" t="s">
        <v>211</v>
      </c>
      <c r="K5596" t="s">
        <v>13062</v>
      </c>
      <c r="L5596" t="s">
        <v>900</v>
      </c>
      <c r="O5596">
        <v>7193</v>
      </c>
      <c r="Q5596" s="2"/>
      <c r="S5596">
        <v>0</v>
      </c>
      <c r="T5596" t="s">
        <v>213</v>
      </c>
      <c r="W5596" t="s">
        <v>455</v>
      </c>
      <c r="X5596">
        <v>0</v>
      </c>
    </row>
    <row r="5597" spans="1:24" x14ac:dyDescent="0.25">
      <c r="A5597">
        <v>7337</v>
      </c>
      <c r="B5597" t="s">
        <v>13167</v>
      </c>
      <c r="C5597" t="s">
        <v>13168</v>
      </c>
      <c r="D5597" t="s">
        <v>5889</v>
      </c>
      <c r="G5597" s="2">
        <v>44404</v>
      </c>
      <c r="H5597" s="2"/>
      <c r="J5597" t="s">
        <v>211</v>
      </c>
      <c r="K5597" t="s">
        <v>13062</v>
      </c>
      <c r="L5597" t="s">
        <v>900</v>
      </c>
      <c r="O5597">
        <v>7194</v>
      </c>
      <c r="Q5597" s="2"/>
      <c r="S5597">
        <v>0</v>
      </c>
      <c r="T5597" t="s">
        <v>213</v>
      </c>
      <c r="W5597" t="s">
        <v>455</v>
      </c>
      <c r="X5597">
        <v>0</v>
      </c>
    </row>
    <row r="5598" spans="1:24" x14ac:dyDescent="0.25">
      <c r="A5598">
        <v>7338</v>
      </c>
      <c r="B5598" t="s">
        <v>13169</v>
      </c>
      <c r="C5598" t="s">
        <v>13170</v>
      </c>
      <c r="D5598" t="s">
        <v>241</v>
      </c>
      <c r="G5598" s="2">
        <v>44404</v>
      </c>
      <c r="H5598" s="2"/>
      <c r="I5598" t="s">
        <v>226</v>
      </c>
      <c r="J5598" t="s">
        <v>211</v>
      </c>
      <c r="K5598" t="s">
        <v>13062</v>
      </c>
      <c r="L5598" t="s">
        <v>213</v>
      </c>
      <c r="O5598">
        <v>0</v>
      </c>
      <c r="P5598" t="s">
        <v>7427</v>
      </c>
      <c r="Q5598" s="2"/>
      <c r="S5598">
        <v>0</v>
      </c>
      <c r="T5598" t="s">
        <v>213</v>
      </c>
      <c r="W5598" t="s">
        <v>455</v>
      </c>
      <c r="X5598">
        <v>0</v>
      </c>
    </row>
    <row r="5599" spans="1:24" x14ac:dyDescent="0.25">
      <c r="A5599">
        <v>7339</v>
      </c>
      <c r="B5599" t="s">
        <v>13171</v>
      </c>
      <c r="C5599" t="s">
        <v>13172</v>
      </c>
      <c r="D5599" t="s">
        <v>6125</v>
      </c>
      <c r="F5599" t="s">
        <v>11572</v>
      </c>
      <c r="G5599" s="2">
        <v>44404</v>
      </c>
      <c r="H5599" s="2"/>
      <c r="I5599" t="s">
        <v>226</v>
      </c>
      <c r="J5599" t="s">
        <v>211</v>
      </c>
      <c r="K5599" t="s">
        <v>13062</v>
      </c>
      <c r="L5599" t="s">
        <v>900</v>
      </c>
      <c r="O5599">
        <v>4551</v>
      </c>
      <c r="Q5599" s="2"/>
      <c r="S5599">
        <v>0</v>
      </c>
      <c r="T5599" t="s">
        <v>213</v>
      </c>
      <c r="W5599" t="s">
        <v>455</v>
      </c>
      <c r="X5599">
        <v>0</v>
      </c>
    </row>
    <row r="5600" spans="1:24" x14ac:dyDescent="0.25">
      <c r="A5600">
        <v>7340</v>
      </c>
      <c r="B5600" t="s">
        <v>13173</v>
      </c>
      <c r="C5600" t="s">
        <v>13174</v>
      </c>
      <c r="D5600" t="s">
        <v>343</v>
      </c>
      <c r="G5600" s="2">
        <v>44404</v>
      </c>
      <c r="H5600" s="2"/>
      <c r="J5600" t="s">
        <v>2278</v>
      </c>
      <c r="K5600" t="s">
        <v>968</v>
      </c>
      <c r="L5600" t="s">
        <v>213</v>
      </c>
      <c r="M5600" t="s">
        <v>13175</v>
      </c>
      <c r="O5600">
        <v>0</v>
      </c>
      <c r="P5600" t="s">
        <v>13176</v>
      </c>
      <c r="Q5600" s="2"/>
      <c r="S5600">
        <v>0</v>
      </c>
      <c r="T5600" t="s">
        <v>900</v>
      </c>
      <c r="W5600" t="s">
        <v>455</v>
      </c>
      <c r="X5600">
        <v>0</v>
      </c>
    </row>
    <row r="5601" spans="1:24" x14ac:dyDescent="0.25">
      <c r="A5601">
        <v>7341</v>
      </c>
      <c r="B5601" t="s">
        <v>13177</v>
      </c>
      <c r="C5601" t="s">
        <v>13178</v>
      </c>
      <c r="D5601" t="s">
        <v>343</v>
      </c>
      <c r="G5601" s="2">
        <v>44404</v>
      </c>
      <c r="H5601" s="2"/>
      <c r="J5601" t="s">
        <v>2278</v>
      </c>
      <c r="K5601" t="s">
        <v>968</v>
      </c>
      <c r="L5601" t="s">
        <v>213</v>
      </c>
      <c r="M5601" t="s">
        <v>13179</v>
      </c>
      <c r="O5601">
        <v>0</v>
      </c>
      <c r="P5601" t="s">
        <v>13180</v>
      </c>
      <c r="Q5601" s="2"/>
      <c r="S5601">
        <v>0</v>
      </c>
      <c r="T5601" t="s">
        <v>900</v>
      </c>
      <c r="U5601" t="s">
        <v>16025</v>
      </c>
      <c r="V5601" t="s">
        <v>16042</v>
      </c>
      <c r="W5601" t="s">
        <v>455</v>
      </c>
      <c r="X5601">
        <v>0</v>
      </c>
    </row>
    <row r="5602" spans="1:24" x14ac:dyDescent="0.25">
      <c r="A5602">
        <v>7342</v>
      </c>
      <c r="B5602" t="s">
        <v>13181</v>
      </c>
      <c r="C5602" t="s">
        <v>13182</v>
      </c>
      <c r="D5602" t="s">
        <v>343</v>
      </c>
      <c r="G5602" s="2">
        <v>44404</v>
      </c>
      <c r="H5602" s="2"/>
      <c r="J5602" t="s">
        <v>2278</v>
      </c>
      <c r="K5602" t="s">
        <v>968</v>
      </c>
      <c r="L5602" t="s">
        <v>213</v>
      </c>
      <c r="M5602" t="s">
        <v>13183</v>
      </c>
      <c r="O5602">
        <v>0</v>
      </c>
      <c r="P5602" t="s">
        <v>13184</v>
      </c>
      <c r="Q5602" s="2"/>
      <c r="S5602">
        <v>0</v>
      </c>
      <c r="T5602" t="s">
        <v>900</v>
      </c>
      <c r="U5602" t="s">
        <v>16025</v>
      </c>
      <c r="V5602" t="s">
        <v>16043</v>
      </c>
      <c r="W5602" t="s">
        <v>455</v>
      </c>
      <c r="X5602">
        <v>0</v>
      </c>
    </row>
    <row r="5603" spans="1:24" x14ac:dyDescent="0.25">
      <c r="A5603">
        <v>7343</v>
      </c>
      <c r="B5603" t="s">
        <v>13185</v>
      </c>
      <c r="C5603" t="s">
        <v>13186</v>
      </c>
      <c r="D5603" t="s">
        <v>343</v>
      </c>
      <c r="G5603" s="2">
        <v>44404</v>
      </c>
      <c r="H5603" s="2"/>
      <c r="J5603" t="s">
        <v>2278</v>
      </c>
      <c r="K5603" t="s">
        <v>968</v>
      </c>
      <c r="L5603" t="s">
        <v>213</v>
      </c>
      <c r="M5603" t="s">
        <v>13187</v>
      </c>
      <c r="O5603">
        <v>0</v>
      </c>
      <c r="P5603" t="s">
        <v>13188</v>
      </c>
      <c r="Q5603" s="2"/>
      <c r="S5603">
        <v>0</v>
      </c>
      <c r="T5603" t="s">
        <v>900</v>
      </c>
      <c r="U5603" t="s">
        <v>16025</v>
      </c>
      <c r="V5603" t="s">
        <v>16044</v>
      </c>
      <c r="W5603" t="s">
        <v>455</v>
      </c>
      <c r="X5603">
        <v>0</v>
      </c>
    </row>
    <row r="5604" spans="1:24" x14ac:dyDescent="0.25">
      <c r="A5604">
        <v>6928</v>
      </c>
      <c r="B5604" t="s">
        <v>13189</v>
      </c>
      <c r="C5604" t="s">
        <v>13190</v>
      </c>
      <c r="D5604" t="s">
        <v>7802</v>
      </c>
      <c r="G5604" s="2">
        <v>40743</v>
      </c>
      <c r="H5604" s="2">
        <v>44012</v>
      </c>
      <c r="I5604" t="s">
        <v>226</v>
      </c>
      <c r="J5604" t="s">
        <v>211</v>
      </c>
      <c r="K5604" t="s">
        <v>2960</v>
      </c>
      <c r="L5604" t="s">
        <v>213</v>
      </c>
      <c r="O5604">
        <v>3387</v>
      </c>
      <c r="Q5604" s="2"/>
      <c r="S5604">
        <v>0</v>
      </c>
      <c r="T5604" t="s">
        <v>213</v>
      </c>
      <c r="W5604" t="s">
        <v>455</v>
      </c>
      <c r="X5604">
        <v>0</v>
      </c>
    </row>
    <row r="5605" spans="1:24" x14ac:dyDescent="0.25">
      <c r="A5605">
        <v>6934</v>
      </c>
      <c r="B5605" t="s">
        <v>13191</v>
      </c>
      <c r="C5605" t="s">
        <v>13192</v>
      </c>
      <c r="D5605" t="s">
        <v>389</v>
      </c>
      <c r="G5605" s="2">
        <v>43742</v>
      </c>
      <c r="H5605" s="2">
        <v>44461</v>
      </c>
      <c r="J5605" t="s">
        <v>10343</v>
      </c>
      <c r="K5605" t="s">
        <v>10344</v>
      </c>
      <c r="L5605" t="s">
        <v>213</v>
      </c>
      <c r="M5605" t="s">
        <v>13193</v>
      </c>
      <c r="O5605">
        <v>0</v>
      </c>
      <c r="Q5605" s="2"/>
      <c r="R5605" t="s">
        <v>13194</v>
      </c>
      <c r="S5605">
        <v>0</v>
      </c>
      <c r="T5605" t="s">
        <v>213</v>
      </c>
      <c r="U5605" t="s">
        <v>10347</v>
      </c>
      <c r="V5605" t="s">
        <v>12141</v>
      </c>
      <c r="W5605" t="s">
        <v>214</v>
      </c>
      <c r="X5605">
        <v>0</v>
      </c>
    </row>
    <row r="5606" spans="1:24" x14ac:dyDescent="0.25">
      <c r="A5606">
        <v>7013</v>
      </c>
      <c r="B5606" t="s">
        <v>13195</v>
      </c>
      <c r="C5606" t="s">
        <v>13196</v>
      </c>
      <c r="D5606" t="s">
        <v>343</v>
      </c>
      <c r="G5606" s="2">
        <v>43735</v>
      </c>
      <c r="H5606" s="2"/>
      <c r="J5606" t="s">
        <v>2278</v>
      </c>
      <c r="K5606" t="s">
        <v>968</v>
      </c>
      <c r="L5606" t="s">
        <v>213</v>
      </c>
      <c r="M5606" t="s">
        <v>13197</v>
      </c>
      <c r="O5606">
        <v>0</v>
      </c>
      <c r="P5606" t="s">
        <v>13198</v>
      </c>
      <c r="Q5606" s="2"/>
      <c r="S5606">
        <v>0</v>
      </c>
      <c r="T5606" t="s">
        <v>900</v>
      </c>
      <c r="U5606" t="s">
        <v>16025</v>
      </c>
      <c r="V5606" t="s">
        <v>16045</v>
      </c>
      <c r="W5606" t="s">
        <v>455</v>
      </c>
      <c r="X5606">
        <v>0</v>
      </c>
    </row>
    <row r="5607" spans="1:24" x14ac:dyDescent="0.25">
      <c r="A5607">
        <v>7014</v>
      </c>
      <c r="B5607" t="s">
        <v>11362</v>
      </c>
      <c r="C5607" t="s">
        <v>16046</v>
      </c>
      <c r="D5607" t="s">
        <v>7099</v>
      </c>
      <c r="G5607" s="2">
        <v>43735</v>
      </c>
      <c r="H5607" s="2">
        <v>46173</v>
      </c>
      <c r="I5607" t="s">
        <v>226</v>
      </c>
      <c r="J5607" t="s">
        <v>211</v>
      </c>
      <c r="K5607" t="s">
        <v>3974</v>
      </c>
      <c r="L5607" t="s">
        <v>213</v>
      </c>
      <c r="O5607">
        <v>7013</v>
      </c>
      <c r="Q5607" s="2"/>
      <c r="S5607">
        <v>0</v>
      </c>
      <c r="T5607" t="s">
        <v>213</v>
      </c>
      <c r="W5607" t="s">
        <v>455</v>
      </c>
      <c r="X5607">
        <v>0</v>
      </c>
    </row>
    <row r="5608" spans="1:24" x14ac:dyDescent="0.25">
      <c r="A5608">
        <v>7015</v>
      </c>
      <c r="B5608" t="s">
        <v>13199</v>
      </c>
      <c r="C5608" t="s">
        <v>13200</v>
      </c>
      <c r="D5608" t="s">
        <v>6132</v>
      </c>
      <c r="F5608" t="s">
        <v>11569</v>
      </c>
      <c r="G5608" s="2">
        <v>43735</v>
      </c>
      <c r="H5608" s="2">
        <v>46173</v>
      </c>
      <c r="I5608" t="s">
        <v>226</v>
      </c>
      <c r="J5608" t="s">
        <v>211</v>
      </c>
      <c r="K5608" t="s">
        <v>3974</v>
      </c>
      <c r="L5608" t="s">
        <v>213</v>
      </c>
      <c r="O5608">
        <v>2629</v>
      </c>
      <c r="Q5608" s="2"/>
      <c r="S5608">
        <v>0</v>
      </c>
      <c r="T5608" t="s">
        <v>213</v>
      </c>
      <c r="W5608" t="s">
        <v>455</v>
      </c>
      <c r="X5608">
        <v>0</v>
      </c>
    </row>
    <row r="5609" spans="1:24" x14ac:dyDescent="0.25">
      <c r="A5609">
        <v>7032</v>
      </c>
      <c r="B5609" t="s">
        <v>13201</v>
      </c>
      <c r="C5609" t="s">
        <v>15001</v>
      </c>
      <c r="D5609" t="s">
        <v>389</v>
      </c>
      <c r="E5609" t="s">
        <v>15002</v>
      </c>
      <c r="G5609" s="2">
        <v>43831</v>
      </c>
      <c r="H5609" s="2">
        <v>44255</v>
      </c>
      <c r="I5609" t="s">
        <v>226</v>
      </c>
      <c r="J5609" t="s">
        <v>211</v>
      </c>
      <c r="K5609" t="s">
        <v>2067</v>
      </c>
      <c r="L5609" t="s">
        <v>213</v>
      </c>
      <c r="M5609" t="s">
        <v>15003</v>
      </c>
      <c r="O5609">
        <v>0</v>
      </c>
      <c r="P5609" t="s">
        <v>15004</v>
      </c>
      <c r="Q5609" s="2"/>
      <c r="R5609" t="s">
        <v>15001</v>
      </c>
      <c r="S5609">
        <v>0</v>
      </c>
      <c r="T5609" t="s">
        <v>213</v>
      </c>
      <c r="W5609" t="s">
        <v>214</v>
      </c>
      <c r="X5609">
        <v>0</v>
      </c>
    </row>
    <row r="5610" spans="1:24" x14ac:dyDescent="0.25">
      <c r="A5610">
        <v>7033</v>
      </c>
      <c r="B5610" t="s">
        <v>13204</v>
      </c>
      <c r="C5610" t="s">
        <v>15005</v>
      </c>
      <c r="D5610" t="s">
        <v>389</v>
      </c>
      <c r="E5610" t="s">
        <v>15002</v>
      </c>
      <c r="F5610" t="s">
        <v>13205</v>
      </c>
      <c r="G5610" s="2">
        <v>37937</v>
      </c>
      <c r="H5610" s="2"/>
      <c r="I5610" t="s">
        <v>226</v>
      </c>
      <c r="J5610" t="s">
        <v>211</v>
      </c>
      <c r="K5610" t="s">
        <v>1402</v>
      </c>
      <c r="L5610" t="s">
        <v>213</v>
      </c>
      <c r="M5610" t="s">
        <v>13206</v>
      </c>
      <c r="O5610">
        <v>0</v>
      </c>
      <c r="P5610" t="s">
        <v>15006</v>
      </c>
      <c r="Q5610" s="2"/>
      <c r="R5610" t="s">
        <v>15005</v>
      </c>
      <c r="S5610">
        <v>0</v>
      </c>
      <c r="T5610" t="s">
        <v>213</v>
      </c>
      <c r="W5610" t="s">
        <v>214</v>
      </c>
      <c r="X5610">
        <v>0</v>
      </c>
    </row>
    <row r="5611" spans="1:24" x14ac:dyDescent="0.25">
      <c r="A5611">
        <v>7034</v>
      </c>
      <c r="B5611" t="s">
        <v>13207</v>
      </c>
      <c r="C5611" t="s">
        <v>13208</v>
      </c>
      <c r="D5611" t="s">
        <v>389</v>
      </c>
      <c r="E5611" t="s">
        <v>13202</v>
      </c>
      <c r="F5611" t="s">
        <v>13209</v>
      </c>
      <c r="G5611" s="2">
        <v>37937</v>
      </c>
      <c r="H5611" s="2"/>
      <c r="I5611" t="s">
        <v>226</v>
      </c>
      <c r="J5611" t="s">
        <v>211</v>
      </c>
      <c r="K5611" t="s">
        <v>1402</v>
      </c>
      <c r="L5611" t="s">
        <v>900</v>
      </c>
      <c r="M5611" t="s">
        <v>13210</v>
      </c>
      <c r="O5611">
        <v>0</v>
      </c>
      <c r="P5611" t="s">
        <v>13203</v>
      </c>
      <c r="Q5611" s="2"/>
      <c r="R5611" t="s">
        <v>13211</v>
      </c>
      <c r="S5611">
        <v>0</v>
      </c>
      <c r="T5611" t="s">
        <v>213</v>
      </c>
      <c r="W5611" t="s">
        <v>214</v>
      </c>
      <c r="X5611">
        <v>0</v>
      </c>
    </row>
    <row r="5612" spans="1:24" x14ac:dyDescent="0.25">
      <c r="A5612">
        <v>7035</v>
      </c>
      <c r="B5612" t="s">
        <v>13212</v>
      </c>
      <c r="C5612" t="s">
        <v>13213</v>
      </c>
      <c r="D5612" t="s">
        <v>389</v>
      </c>
      <c r="E5612" t="s">
        <v>13214</v>
      </c>
      <c r="G5612" s="2">
        <v>37937</v>
      </c>
      <c r="H5612" s="2"/>
      <c r="J5612" t="s">
        <v>211</v>
      </c>
      <c r="K5612" t="s">
        <v>1402</v>
      </c>
      <c r="L5612" t="s">
        <v>213</v>
      </c>
      <c r="M5612" t="s">
        <v>13215</v>
      </c>
      <c r="O5612">
        <v>0</v>
      </c>
      <c r="P5612" t="s">
        <v>938</v>
      </c>
      <c r="Q5612" s="2"/>
      <c r="R5612" t="s">
        <v>11836</v>
      </c>
      <c r="S5612">
        <v>0</v>
      </c>
      <c r="T5612" t="s">
        <v>213</v>
      </c>
      <c r="W5612" t="s">
        <v>214</v>
      </c>
      <c r="X5612">
        <v>0</v>
      </c>
    </row>
    <row r="5613" spans="1:24" x14ac:dyDescent="0.25">
      <c r="A5613">
        <v>7038</v>
      </c>
      <c r="B5613" t="s">
        <v>13216</v>
      </c>
      <c r="C5613" t="s">
        <v>13217</v>
      </c>
      <c r="D5613" t="s">
        <v>241</v>
      </c>
      <c r="E5613" t="s">
        <v>15621</v>
      </c>
      <c r="G5613" s="2">
        <v>37118</v>
      </c>
      <c r="H5613" s="2">
        <v>46142</v>
      </c>
      <c r="I5613" t="s">
        <v>226</v>
      </c>
      <c r="J5613" t="s">
        <v>211</v>
      </c>
      <c r="K5613" t="s">
        <v>129</v>
      </c>
      <c r="L5613" t="s">
        <v>213</v>
      </c>
      <c r="M5613" t="s">
        <v>15622</v>
      </c>
      <c r="O5613">
        <v>0</v>
      </c>
      <c r="Q5613" s="2"/>
      <c r="S5613">
        <v>0</v>
      </c>
      <c r="T5613" t="s">
        <v>213</v>
      </c>
      <c r="W5613" t="s">
        <v>214</v>
      </c>
      <c r="X5613">
        <v>0</v>
      </c>
    </row>
    <row r="5614" spans="1:24" x14ac:dyDescent="0.25">
      <c r="A5614">
        <v>7039</v>
      </c>
      <c r="B5614" t="s">
        <v>13218</v>
      </c>
      <c r="C5614" t="s">
        <v>13219</v>
      </c>
      <c r="D5614" t="s">
        <v>245</v>
      </c>
      <c r="G5614" s="2">
        <v>37118</v>
      </c>
      <c r="H5614" s="2">
        <v>46142</v>
      </c>
      <c r="I5614" t="s">
        <v>226</v>
      </c>
      <c r="J5614" t="s">
        <v>211</v>
      </c>
      <c r="K5614" t="s">
        <v>129</v>
      </c>
      <c r="L5614" t="s">
        <v>213</v>
      </c>
      <c r="O5614">
        <v>33</v>
      </c>
      <c r="Q5614" s="2"/>
      <c r="S5614">
        <v>0</v>
      </c>
      <c r="T5614" t="s">
        <v>213</v>
      </c>
      <c r="W5614" t="s">
        <v>214</v>
      </c>
      <c r="X5614">
        <v>0</v>
      </c>
    </row>
    <row r="5615" spans="1:24" x14ac:dyDescent="0.25">
      <c r="A5615">
        <v>7268</v>
      </c>
      <c r="B5615" t="s">
        <v>13220</v>
      </c>
      <c r="C5615" t="s">
        <v>13221</v>
      </c>
      <c r="D5615" t="s">
        <v>389</v>
      </c>
      <c r="G5615" s="2">
        <v>44303</v>
      </c>
      <c r="H5615" s="2"/>
      <c r="J5615" t="s">
        <v>10343</v>
      </c>
      <c r="K5615" t="s">
        <v>10344</v>
      </c>
      <c r="L5615" t="s">
        <v>213</v>
      </c>
      <c r="M5615" t="s">
        <v>13222</v>
      </c>
      <c r="O5615">
        <v>0</v>
      </c>
      <c r="Q5615" s="2"/>
      <c r="R5615" t="s">
        <v>13223</v>
      </c>
      <c r="S5615">
        <v>0</v>
      </c>
      <c r="T5615" t="s">
        <v>213</v>
      </c>
      <c r="U5615" t="s">
        <v>10347</v>
      </c>
      <c r="V5615" t="s">
        <v>11963</v>
      </c>
      <c r="W5615" t="s">
        <v>214</v>
      </c>
      <c r="X5615">
        <v>0</v>
      </c>
    </row>
    <row r="5616" spans="1:24" x14ac:dyDescent="0.25">
      <c r="A5616">
        <v>7269</v>
      </c>
      <c r="B5616" t="s">
        <v>13224</v>
      </c>
      <c r="C5616" t="s">
        <v>13225</v>
      </c>
      <c r="D5616" t="s">
        <v>389</v>
      </c>
      <c r="G5616" s="2">
        <v>44306</v>
      </c>
      <c r="H5616" s="2"/>
      <c r="J5616" t="s">
        <v>10343</v>
      </c>
      <c r="K5616" t="s">
        <v>10344</v>
      </c>
      <c r="L5616" t="s">
        <v>213</v>
      </c>
      <c r="M5616" t="s">
        <v>13226</v>
      </c>
      <c r="O5616">
        <v>0</v>
      </c>
      <c r="Q5616" s="2"/>
      <c r="R5616" t="s">
        <v>13227</v>
      </c>
      <c r="S5616">
        <v>0</v>
      </c>
      <c r="T5616" t="s">
        <v>213</v>
      </c>
      <c r="U5616" t="s">
        <v>10347</v>
      </c>
      <c r="V5616" t="s">
        <v>11993</v>
      </c>
      <c r="W5616" t="s">
        <v>214</v>
      </c>
      <c r="X5616">
        <v>0</v>
      </c>
    </row>
    <row r="5617" spans="1:24" x14ac:dyDescent="0.25">
      <c r="A5617">
        <v>7270</v>
      </c>
      <c r="B5617" t="s">
        <v>13228</v>
      </c>
      <c r="C5617" t="s">
        <v>13229</v>
      </c>
      <c r="D5617" t="s">
        <v>389</v>
      </c>
      <c r="G5617" s="2">
        <v>44306</v>
      </c>
      <c r="H5617" s="2"/>
      <c r="J5617" t="s">
        <v>10343</v>
      </c>
      <c r="K5617" t="s">
        <v>10344</v>
      </c>
      <c r="L5617" t="s">
        <v>213</v>
      </c>
      <c r="M5617" t="s">
        <v>13230</v>
      </c>
      <c r="O5617">
        <v>0</v>
      </c>
      <c r="Q5617" s="2"/>
      <c r="R5617" t="s">
        <v>13231</v>
      </c>
      <c r="S5617">
        <v>0</v>
      </c>
      <c r="T5617" t="s">
        <v>213</v>
      </c>
      <c r="U5617" t="s">
        <v>10347</v>
      </c>
      <c r="V5617" t="s">
        <v>11993</v>
      </c>
      <c r="W5617" t="s">
        <v>214</v>
      </c>
      <c r="X5617">
        <v>0</v>
      </c>
    </row>
    <row r="5618" spans="1:24" x14ac:dyDescent="0.25">
      <c r="A5618">
        <v>7271</v>
      </c>
      <c r="B5618" t="s">
        <v>13232</v>
      </c>
      <c r="C5618" t="s">
        <v>13233</v>
      </c>
      <c r="D5618" t="s">
        <v>389</v>
      </c>
      <c r="G5618" s="2">
        <v>44306</v>
      </c>
      <c r="H5618" s="2"/>
      <c r="J5618" t="s">
        <v>10343</v>
      </c>
      <c r="K5618" t="s">
        <v>10344</v>
      </c>
      <c r="L5618" t="s">
        <v>213</v>
      </c>
      <c r="M5618" t="s">
        <v>13234</v>
      </c>
      <c r="O5618">
        <v>0</v>
      </c>
      <c r="Q5618" s="2"/>
      <c r="R5618" t="s">
        <v>13235</v>
      </c>
      <c r="S5618">
        <v>0</v>
      </c>
      <c r="T5618" t="s">
        <v>213</v>
      </c>
      <c r="U5618" t="s">
        <v>10347</v>
      </c>
      <c r="V5618" t="s">
        <v>11993</v>
      </c>
      <c r="W5618" t="s">
        <v>214</v>
      </c>
      <c r="X5618">
        <v>0</v>
      </c>
    </row>
    <row r="5619" spans="1:24" x14ac:dyDescent="0.25">
      <c r="A5619">
        <v>7058</v>
      </c>
      <c r="B5619" t="s">
        <v>13236</v>
      </c>
      <c r="C5619" t="s">
        <v>13237</v>
      </c>
      <c r="D5619" t="s">
        <v>389</v>
      </c>
      <c r="G5619" s="2">
        <v>44022</v>
      </c>
      <c r="H5619" s="2">
        <v>44461</v>
      </c>
      <c r="J5619" t="s">
        <v>10343</v>
      </c>
      <c r="K5619" t="s">
        <v>10344</v>
      </c>
      <c r="L5619" t="s">
        <v>213</v>
      </c>
      <c r="M5619" t="s">
        <v>13238</v>
      </c>
      <c r="O5619">
        <v>0</v>
      </c>
      <c r="Q5619" s="2"/>
      <c r="R5619" t="s">
        <v>13239</v>
      </c>
      <c r="S5619">
        <v>0</v>
      </c>
      <c r="T5619" t="s">
        <v>213</v>
      </c>
      <c r="U5619" t="s">
        <v>10347</v>
      </c>
      <c r="V5619" t="s">
        <v>12141</v>
      </c>
      <c r="W5619" t="s">
        <v>214</v>
      </c>
      <c r="X5619">
        <v>0</v>
      </c>
    </row>
    <row r="5620" spans="1:24" x14ac:dyDescent="0.25">
      <c r="A5620">
        <v>7059</v>
      </c>
      <c r="B5620" t="s">
        <v>13240</v>
      </c>
      <c r="C5620" t="s">
        <v>13241</v>
      </c>
      <c r="D5620" t="s">
        <v>412</v>
      </c>
      <c r="G5620" s="2">
        <v>42370</v>
      </c>
      <c r="H5620" s="2">
        <v>44196</v>
      </c>
      <c r="I5620" t="s">
        <v>226</v>
      </c>
      <c r="J5620" t="s">
        <v>211</v>
      </c>
      <c r="K5620" t="s">
        <v>9483</v>
      </c>
      <c r="L5620" t="s">
        <v>213</v>
      </c>
      <c r="O5620">
        <v>1987</v>
      </c>
      <c r="Q5620" s="2"/>
      <c r="S5620">
        <v>0</v>
      </c>
      <c r="T5620" t="s">
        <v>213</v>
      </c>
      <c r="W5620" t="s">
        <v>214</v>
      </c>
      <c r="X5620">
        <v>0</v>
      </c>
    </row>
    <row r="5621" spans="1:24" x14ac:dyDescent="0.25">
      <c r="A5621">
        <v>7272</v>
      </c>
      <c r="B5621" t="s">
        <v>13242</v>
      </c>
      <c r="C5621" t="s">
        <v>13243</v>
      </c>
      <c r="D5621" t="s">
        <v>389</v>
      </c>
      <c r="G5621" s="2">
        <v>44306</v>
      </c>
      <c r="H5621" s="2"/>
      <c r="J5621" t="s">
        <v>10343</v>
      </c>
      <c r="K5621" t="s">
        <v>10344</v>
      </c>
      <c r="L5621" t="s">
        <v>213</v>
      </c>
      <c r="M5621" t="s">
        <v>13244</v>
      </c>
      <c r="O5621">
        <v>0</v>
      </c>
      <c r="Q5621" s="2"/>
      <c r="R5621" t="s">
        <v>13245</v>
      </c>
      <c r="S5621">
        <v>0</v>
      </c>
      <c r="T5621" t="s">
        <v>213</v>
      </c>
      <c r="U5621" t="s">
        <v>10347</v>
      </c>
      <c r="V5621" t="s">
        <v>11993</v>
      </c>
      <c r="W5621" t="s">
        <v>214</v>
      </c>
      <c r="X5621">
        <v>0</v>
      </c>
    </row>
    <row r="5622" spans="1:24" x14ac:dyDescent="0.25">
      <c r="A5622">
        <v>7285</v>
      </c>
      <c r="B5622" t="s">
        <v>13246</v>
      </c>
      <c r="C5622" t="s">
        <v>13247</v>
      </c>
      <c r="D5622" t="s">
        <v>389</v>
      </c>
      <c r="G5622" s="2">
        <v>44308</v>
      </c>
      <c r="H5622" s="2">
        <v>44461</v>
      </c>
      <c r="J5622" t="s">
        <v>10343</v>
      </c>
      <c r="K5622" t="s">
        <v>10344</v>
      </c>
      <c r="L5622" t="s">
        <v>213</v>
      </c>
      <c r="M5622" t="s">
        <v>13248</v>
      </c>
      <c r="O5622">
        <v>0</v>
      </c>
      <c r="Q5622" s="2"/>
      <c r="R5622" t="s">
        <v>13249</v>
      </c>
      <c r="S5622">
        <v>0</v>
      </c>
      <c r="T5622" t="s">
        <v>213</v>
      </c>
      <c r="U5622" t="s">
        <v>10347</v>
      </c>
      <c r="V5622" t="s">
        <v>12141</v>
      </c>
      <c r="W5622" t="s">
        <v>214</v>
      </c>
      <c r="X5622">
        <v>0</v>
      </c>
    </row>
    <row r="5623" spans="1:24" x14ac:dyDescent="0.25">
      <c r="A5623">
        <v>7287</v>
      </c>
      <c r="B5623" t="s">
        <v>13250</v>
      </c>
      <c r="C5623" t="s">
        <v>13251</v>
      </c>
      <c r="D5623" t="s">
        <v>389</v>
      </c>
      <c r="G5623" s="2">
        <v>44335</v>
      </c>
      <c r="H5623" s="2">
        <v>44439</v>
      </c>
      <c r="J5623" t="s">
        <v>10343</v>
      </c>
      <c r="K5623" t="s">
        <v>10344</v>
      </c>
      <c r="L5623" t="s">
        <v>213</v>
      </c>
      <c r="M5623" t="s">
        <v>13252</v>
      </c>
      <c r="O5623">
        <v>0</v>
      </c>
      <c r="Q5623" s="2"/>
      <c r="R5623" t="s">
        <v>13253</v>
      </c>
      <c r="S5623">
        <v>0</v>
      </c>
      <c r="T5623" t="s">
        <v>213</v>
      </c>
      <c r="U5623" t="s">
        <v>10347</v>
      </c>
      <c r="V5623" t="s">
        <v>10445</v>
      </c>
      <c r="W5623" t="s">
        <v>214</v>
      </c>
      <c r="X5623">
        <v>0</v>
      </c>
    </row>
    <row r="5624" spans="1:24" x14ac:dyDescent="0.25">
      <c r="A5624">
        <v>7298</v>
      </c>
      <c r="B5624" t="s">
        <v>13254</v>
      </c>
      <c r="C5624" t="s">
        <v>13255</v>
      </c>
      <c r="D5624" t="s">
        <v>245</v>
      </c>
      <c r="G5624" s="2">
        <v>37543</v>
      </c>
      <c r="H5624" s="2"/>
      <c r="I5624" t="s">
        <v>226</v>
      </c>
      <c r="J5624" t="s">
        <v>211</v>
      </c>
      <c r="K5624" t="s">
        <v>1544</v>
      </c>
      <c r="L5624" t="s">
        <v>213</v>
      </c>
      <c r="O5624">
        <v>6911</v>
      </c>
      <c r="Q5624" s="2"/>
      <c r="S5624">
        <v>0</v>
      </c>
      <c r="T5624" t="s">
        <v>213</v>
      </c>
      <c r="W5624" t="s">
        <v>214</v>
      </c>
      <c r="X5624">
        <v>0</v>
      </c>
    </row>
    <row r="5625" spans="1:24" x14ac:dyDescent="0.25">
      <c r="A5625">
        <v>7303</v>
      </c>
      <c r="B5625" t="s">
        <v>13256</v>
      </c>
      <c r="C5625" t="s">
        <v>13257</v>
      </c>
      <c r="D5625" t="s">
        <v>389</v>
      </c>
      <c r="G5625" s="2">
        <v>44404</v>
      </c>
      <c r="H5625" s="2">
        <v>44461</v>
      </c>
      <c r="J5625" t="s">
        <v>10343</v>
      </c>
      <c r="K5625" t="s">
        <v>10344</v>
      </c>
      <c r="L5625" t="s">
        <v>213</v>
      </c>
      <c r="M5625" t="s">
        <v>13258</v>
      </c>
      <c r="O5625">
        <v>0</v>
      </c>
      <c r="Q5625" s="2"/>
      <c r="R5625" t="s">
        <v>13259</v>
      </c>
      <c r="S5625">
        <v>0</v>
      </c>
      <c r="T5625" t="s">
        <v>213</v>
      </c>
      <c r="U5625" t="s">
        <v>10347</v>
      </c>
      <c r="V5625" t="s">
        <v>12141</v>
      </c>
      <c r="W5625" t="s">
        <v>214</v>
      </c>
      <c r="X5625">
        <v>0</v>
      </c>
    </row>
    <row r="5626" spans="1:24" x14ac:dyDescent="0.25">
      <c r="A5626">
        <v>7391</v>
      </c>
      <c r="B5626" t="s">
        <v>13260</v>
      </c>
      <c r="C5626" t="s">
        <v>13261</v>
      </c>
      <c r="D5626" t="s">
        <v>248</v>
      </c>
      <c r="G5626" s="2">
        <v>44532</v>
      </c>
      <c r="H5626" s="2"/>
      <c r="I5626" t="s">
        <v>226</v>
      </c>
      <c r="J5626" t="s">
        <v>211</v>
      </c>
      <c r="K5626" t="s">
        <v>13262</v>
      </c>
      <c r="L5626" t="s">
        <v>213</v>
      </c>
      <c r="O5626">
        <v>0</v>
      </c>
      <c r="Q5626" s="2"/>
      <c r="S5626">
        <v>0</v>
      </c>
      <c r="T5626" t="s">
        <v>213</v>
      </c>
      <c r="W5626" t="s">
        <v>214</v>
      </c>
      <c r="X5626">
        <v>0</v>
      </c>
    </row>
    <row r="5627" spans="1:24" x14ac:dyDescent="0.25">
      <c r="A5627">
        <v>7379</v>
      </c>
      <c r="B5627" t="s">
        <v>13263</v>
      </c>
      <c r="C5627" t="s">
        <v>13264</v>
      </c>
      <c r="D5627" t="s">
        <v>256</v>
      </c>
      <c r="G5627" s="2">
        <v>44532</v>
      </c>
      <c r="H5627" s="2">
        <v>44651</v>
      </c>
      <c r="I5627" t="s">
        <v>226</v>
      </c>
      <c r="J5627" t="s">
        <v>211</v>
      </c>
      <c r="K5627" t="s">
        <v>13265</v>
      </c>
      <c r="L5627" t="s">
        <v>213</v>
      </c>
      <c r="O5627">
        <v>0</v>
      </c>
      <c r="Q5627" s="2"/>
      <c r="S5627">
        <v>0</v>
      </c>
      <c r="T5627" t="s">
        <v>213</v>
      </c>
      <c r="W5627" t="s">
        <v>214</v>
      </c>
      <c r="X5627">
        <v>0</v>
      </c>
    </row>
    <row r="5628" spans="1:24" x14ac:dyDescent="0.25">
      <c r="A5628">
        <v>7380</v>
      </c>
      <c r="B5628" t="s">
        <v>13266</v>
      </c>
      <c r="C5628" t="s">
        <v>13267</v>
      </c>
      <c r="D5628" t="s">
        <v>241</v>
      </c>
      <c r="G5628" s="2">
        <v>44532</v>
      </c>
      <c r="H5628" s="2">
        <v>44651</v>
      </c>
      <c r="I5628" t="s">
        <v>226</v>
      </c>
      <c r="J5628" t="s">
        <v>211</v>
      </c>
      <c r="K5628" t="s">
        <v>13265</v>
      </c>
      <c r="L5628" t="s">
        <v>213</v>
      </c>
      <c r="O5628">
        <v>0</v>
      </c>
      <c r="Q5628" s="2"/>
      <c r="S5628">
        <v>0</v>
      </c>
      <c r="T5628" t="s">
        <v>213</v>
      </c>
      <c r="W5628" t="s">
        <v>214</v>
      </c>
      <c r="X5628">
        <v>0</v>
      </c>
    </row>
    <row r="5629" spans="1:24" x14ac:dyDescent="0.25">
      <c r="A5629">
        <v>7381</v>
      </c>
      <c r="B5629" t="s">
        <v>13268</v>
      </c>
      <c r="C5629" t="s">
        <v>13269</v>
      </c>
      <c r="D5629" t="s">
        <v>210</v>
      </c>
      <c r="G5629" s="2">
        <v>44532</v>
      </c>
      <c r="H5629" s="2">
        <v>44651</v>
      </c>
      <c r="J5629" t="s">
        <v>211</v>
      </c>
      <c r="K5629" t="s">
        <v>13265</v>
      </c>
      <c r="L5629" t="s">
        <v>213</v>
      </c>
      <c r="O5629">
        <v>0</v>
      </c>
      <c r="Q5629" s="2"/>
      <c r="S5629">
        <v>0</v>
      </c>
      <c r="T5629" t="s">
        <v>213</v>
      </c>
      <c r="W5629" t="s">
        <v>214</v>
      </c>
      <c r="X5629">
        <v>0</v>
      </c>
    </row>
    <row r="5630" spans="1:24" x14ac:dyDescent="0.25">
      <c r="A5630">
        <v>7313</v>
      </c>
      <c r="B5630" t="s">
        <v>13270</v>
      </c>
      <c r="C5630" t="s">
        <v>13271</v>
      </c>
      <c r="D5630" t="s">
        <v>7099</v>
      </c>
      <c r="G5630" s="2">
        <v>44404</v>
      </c>
      <c r="H5630" s="2"/>
      <c r="J5630" t="s">
        <v>211</v>
      </c>
      <c r="K5630" t="s">
        <v>13272</v>
      </c>
      <c r="L5630" t="s">
        <v>213</v>
      </c>
      <c r="O5630">
        <v>7343</v>
      </c>
      <c r="Q5630" s="2"/>
      <c r="S5630">
        <v>0</v>
      </c>
      <c r="T5630" t="s">
        <v>213</v>
      </c>
      <c r="W5630" t="s">
        <v>455</v>
      </c>
      <c r="X5630">
        <v>0</v>
      </c>
    </row>
    <row r="5631" spans="1:24" x14ac:dyDescent="0.25">
      <c r="A5631">
        <v>7314</v>
      </c>
      <c r="B5631" t="s">
        <v>13273</v>
      </c>
      <c r="C5631" t="s">
        <v>13274</v>
      </c>
      <c r="D5631" t="s">
        <v>251</v>
      </c>
      <c r="G5631" s="2">
        <v>44404</v>
      </c>
      <c r="H5631" s="2"/>
      <c r="I5631" t="s">
        <v>226</v>
      </c>
      <c r="J5631" t="s">
        <v>211</v>
      </c>
      <c r="K5631" t="s">
        <v>13272</v>
      </c>
      <c r="L5631" t="s">
        <v>213</v>
      </c>
      <c r="O5631">
        <v>0</v>
      </c>
      <c r="Q5631" s="2"/>
      <c r="S5631">
        <v>0</v>
      </c>
      <c r="T5631" t="s">
        <v>213</v>
      </c>
      <c r="W5631" t="s">
        <v>455</v>
      </c>
      <c r="X5631">
        <v>0</v>
      </c>
    </row>
    <row r="5632" spans="1:24" x14ac:dyDescent="0.25">
      <c r="A5632">
        <v>7315</v>
      </c>
      <c r="B5632" t="s">
        <v>13275</v>
      </c>
      <c r="C5632" t="s">
        <v>13276</v>
      </c>
      <c r="D5632" t="s">
        <v>256</v>
      </c>
      <c r="G5632" s="2">
        <v>44404</v>
      </c>
      <c r="H5632" s="2"/>
      <c r="I5632" t="s">
        <v>226</v>
      </c>
      <c r="J5632" t="s">
        <v>211</v>
      </c>
      <c r="K5632" t="s">
        <v>13272</v>
      </c>
      <c r="L5632" t="s">
        <v>213</v>
      </c>
      <c r="O5632">
        <v>0</v>
      </c>
      <c r="Q5632" s="2"/>
      <c r="S5632">
        <v>0</v>
      </c>
      <c r="T5632" t="s">
        <v>213</v>
      </c>
      <c r="W5632" t="s">
        <v>455</v>
      </c>
      <c r="X5632">
        <v>0</v>
      </c>
    </row>
    <row r="5633" spans="1:26" x14ac:dyDescent="0.25">
      <c r="A5633">
        <v>7316</v>
      </c>
      <c r="B5633" t="s">
        <v>13277</v>
      </c>
      <c r="C5633" t="s">
        <v>13278</v>
      </c>
      <c r="D5633" t="s">
        <v>245</v>
      </c>
      <c r="G5633" s="2">
        <v>44404</v>
      </c>
      <c r="H5633" s="2"/>
      <c r="I5633" t="s">
        <v>226</v>
      </c>
      <c r="J5633" t="s">
        <v>211</v>
      </c>
      <c r="K5633" t="s">
        <v>13272</v>
      </c>
      <c r="L5633" t="s">
        <v>213</v>
      </c>
      <c r="O5633">
        <v>7344</v>
      </c>
      <c r="Q5633" s="2"/>
      <c r="S5633">
        <v>0</v>
      </c>
      <c r="T5633" t="s">
        <v>213</v>
      </c>
      <c r="W5633" t="s">
        <v>455</v>
      </c>
      <c r="X5633">
        <v>0</v>
      </c>
    </row>
    <row r="5634" spans="1:26" x14ac:dyDescent="0.25">
      <c r="A5634">
        <v>6929</v>
      </c>
      <c r="B5634" t="s">
        <v>13279</v>
      </c>
      <c r="C5634" t="s">
        <v>13280</v>
      </c>
      <c r="D5634" t="s">
        <v>6129</v>
      </c>
      <c r="G5634" s="2">
        <v>42746</v>
      </c>
      <c r="H5634" s="2">
        <v>44439</v>
      </c>
      <c r="I5634" t="s">
        <v>226</v>
      </c>
      <c r="J5634" t="s">
        <v>211</v>
      </c>
      <c r="K5634" t="s">
        <v>10182</v>
      </c>
      <c r="L5634" t="s">
        <v>213</v>
      </c>
      <c r="O5634">
        <v>28</v>
      </c>
      <c r="Q5634" s="2"/>
      <c r="S5634">
        <v>0</v>
      </c>
      <c r="T5634" t="s">
        <v>213</v>
      </c>
      <c r="W5634" t="s">
        <v>214</v>
      </c>
      <c r="X5634">
        <v>0</v>
      </c>
    </row>
    <row r="5635" spans="1:26" x14ac:dyDescent="0.25">
      <c r="A5635">
        <v>6930</v>
      </c>
      <c r="B5635" t="s">
        <v>13281</v>
      </c>
      <c r="C5635" t="s">
        <v>13282</v>
      </c>
      <c r="D5635" t="s">
        <v>6132</v>
      </c>
      <c r="G5635" s="2">
        <v>42746</v>
      </c>
      <c r="H5635" s="2">
        <v>44439</v>
      </c>
      <c r="I5635" t="s">
        <v>226</v>
      </c>
      <c r="J5635" t="s">
        <v>211</v>
      </c>
      <c r="K5635" t="s">
        <v>10182</v>
      </c>
      <c r="L5635" t="s">
        <v>900</v>
      </c>
      <c r="O5635">
        <v>32</v>
      </c>
      <c r="Q5635" s="2"/>
      <c r="S5635">
        <v>0</v>
      </c>
      <c r="T5635" t="s">
        <v>213</v>
      </c>
      <c r="W5635" t="s">
        <v>214</v>
      </c>
      <c r="X5635">
        <v>0</v>
      </c>
    </row>
    <row r="5636" spans="1:26" x14ac:dyDescent="0.25">
      <c r="A5636">
        <v>6937</v>
      </c>
      <c r="B5636" t="s">
        <v>13283</v>
      </c>
      <c r="C5636" t="s">
        <v>13284</v>
      </c>
      <c r="D5636" t="s">
        <v>389</v>
      </c>
      <c r="E5636" t="s">
        <v>13285</v>
      </c>
      <c r="G5636" s="2">
        <v>42746</v>
      </c>
      <c r="H5636" s="2">
        <v>46022</v>
      </c>
      <c r="J5636" t="s">
        <v>211</v>
      </c>
      <c r="K5636" t="s">
        <v>1402</v>
      </c>
      <c r="L5636" t="s">
        <v>213</v>
      </c>
      <c r="M5636" t="s">
        <v>13286</v>
      </c>
      <c r="O5636">
        <v>0</v>
      </c>
      <c r="P5636" t="s">
        <v>392</v>
      </c>
      <c r="Q5636" s="2"/>
      <c r="R5636" t="s">
        <v>13284</v>
      </c>
      <c r="S5636">
        <v>0</v>
      </c>
      <c r="T5636" t="s">
        <v>213</v>
      </c>
      <c r="W5636" t="s">
        <v>214</v>
      </c>
      <c r="X5636">
        <v>0</v>
      </c>
    </row>
    <row r="5637" spans="1:26" x14ac:dyDescent="0.25">
      <c r="A5637">
        <v>6938</v>
      </c>
      <c r="B5637" t="s">
        <v>13287</v>
      </c>
      <c r="C5637" t="s">
        <v>13288</v>
      </c>
      <c r="D5637" t="s">
        <v>303</v>
      </c>
      <c r="G5637" s="2">
        <v>38169</v>
      </c>
      <c r="H5637" s="2">
        <v>44280</v>
      </c>
      <c r="I5637" t="s">
        <v>226</v>
      </c>
      <c r="J5637" t="s">
        <v>211</v>
      </c>
      <c r="K5637" t="s">
        <v>11419</v>
      </c>
      <c r="L5637" t="s">
        <v>900</v>
      </c>
      <c r="O5637">
        <v>0</v>
      </c>
      <c r="Q5637" s="2"/>
      <c r="S5637">
        <v>0</v>
      </c>
      <c r="T5637" t="s">
        <v>213</v>
      </c>
      <c r="W5637" t="s">
        <v>214</v>
      </c>
      <c r="X5637">
        <v>0</v>
      </c>
    </row>
    <row r="5638" spans="1:26" x14ac:dyDescent="0.25">
      <c r="A5638">
        <v>6996</v>
      </c>
      <c r="B5638" t="s">
        <v>13289</v>
      </c>
      <c r="C5638" t="s">
        <v>13290</v>
      </c>
      <c r="D5638" t="s">
        <v>241</v>
      </c>
      <c r="G5638" s="2">
        <v>45108</v>
      </c>
      <c r="H5638" s="2"/>
      <c r="I5638" t="s">
        <v>226</v>
      </c>
      <c r="J5638" t="s">
        <v>211</v>
      </c>
      <c r="K5638" t="s">
        <v>13291</v>
      </c>
      <c r="L5638" t="s">
        <v>213</v>
      </c>
      <c r="O5638">
        <v>0</v>
      </c>
      <c r="P5638" t="s">
        <v>5494</v>
      </c>
      <c r="Q5638" s="2">
        <v>43862</v>
      </c>
      <c r="S5638">
        <v>0</v>
      </c>
      <c r="T5638" t="s">
        <v>213</v>
      </c>
      <c r="W5638" t="s">
        <v>455</v>
      </c>
      <c r="X5638">
        <v>0</v>
      </c>
    </row>
    <row r="5639" spans="1:26" x14ac:dyDescent="0.25">
      <c r="A5639">
        <v>6997</v>
      </c>
      <c r="B5639" t="s">
        <v>13292</v>
      </c>
      <c r="C5639" t="s">
        <v>14502</v>
      </c>
      <c r="D5639" t="s">
        <v>245</v>
      </c>
      <c r="G5639" s="2">
        <v>45108</v>
      </c>
      <c r="H5639" s="2"/>
      <c r="I5639" t="s">
        <v>226</v>
      </c>
      <c r="J5639" t="s">
        <v>211</v>
      </c>
      <c r="K5639" t="s">
        <v>13291</v>
      </c>
      <c r="L5639" t="s">
        <v>213</v>
      </c>
      <c r="O5639">
        <v>5621</v>
      </c>
      <c r="Q5639" s="2"/>
      <c r="S5639">
        <v>0</v>
      </c>
      <c r="T5639" t="s">
        <v>213</v>
      </c>
      <c r="W5639" t="s">
        <v>455</v>
      </c>
      <c r="X5639">
        <v>0</v>
      </c>
    </row>
    <row r="5640" spans="1:26" x14ac:dyDescent="0.25">
      <c r="A5640">
        <v>6998</v>
      </c>
      <c r="B5640" t="s">
        <v>13293</v>
      </c>
      <c r="C5640" t="s">
        <v>13294</v>
      </c>
      <c r="D5640" t="s">
        <v>256</v>
      </c>
      <c r="G5640" s="2">
        <v>43862</v>
      </c>
      <c r="H5640" s="2"/>
      <c r="I5640" t="s">
        <v>226</v>
      </c>
      <c r="J5640" t="s">
        <v>211</v>
      </c>
      <c r="K5640" t="s">
        <v>13291</v>
      </c>
      <c r="L5640" t="s">
        <v>213</v>
      </c>
      <c r="O5640">
        <v>0</v>
      </c>
      <c r="Q5640" s="2"/>
      <c r="S5640">
        <v>0</v>
      </c>
      <c r="T5640" t="s">
        <v>213</v>
      </c>
      <c r="W5640" t="s">
        <v>455</v>
      </c>
      <c r="X5640">
        <v>0</v>
      </c>
    </row>
    <row r="5641" spans="1:26" x14ac:dyDescent="0.25">
      <c r="A5641">
        <v>6999</v>
      </c>
      <c r="B5641" t="s">
        <v>13295</v>
      </c>
      <c r="C5641" t="s">
        <v>13296</v>
      </c>
      <c r="D5641" t="s">
        <v>251</v>
      </c>
      <c r="G5641" s="2">
        <v>43862</v>
      </c>
      <c r="H5641" s="2"/>
      <c r="I5641" t="s">
        <v>226</v>
      </c>
      <c r="J5641" t="s">
        <v>211</v>
      </c>
      <c r="K5641" t="s">
        <v>13291</v>
      </c>
      <c r="L5641" t="s">
        <v>213</v>
      </c>
      <c r="O5641">
        <v>0</v>
      </c>
      <c r="Q5641" s="2"/>
      <c r="S5641">
        <v>0</v>
      </c>
      <c r="T5641" t="s">
        <v>213</v>
      </c>
      <c r="W5641" t="s">
        <v>455</v>
      </c>
      <c r="X5641">
        <v>0</v>
      </c>
    </row>
    <row r="5642" spans="1:26" x14ac:dyDescent="0.25">
      <c r="A5642">
        <v>7037</v>
      </c>
      <c r="B5642" t="s">
        <v>13297</v>
      </c>
      <c r="C5642" t="s">
        <v>13298</v>
      </c>
      <c r="D5642" t="s">
        <v>389</v>
      </c>
      <c r="G5642" s="2">
        <v>43907</v>
      </c>
      <c r="H5642" s="2">
        <v>44461</v>
      </c>
      <c r="J5642" t="s">
        <v>10343</v>
      </c>
      <c r="K5642" t="s">
        <v>10344</v>
      </c>
      <c r="L5642" t="s">
        <v>213</v>
      </c>
      <c r="M5642" t="s">
        <v>13299</v>
      </c>
      <c r="O5642">
        <v>0</v>
      </c>
      <c r="Q5642" s="2"/>
      <c r="R5642" t="s">
        <v>13300</v>
      </c>
      <c r="S5642">
        <v>0</v>
      </c>
      <c r="T5642" t="s">
        <v>213</v>
      </c>
      <c r="U5642" t="s">
        <v>10347</v>
      </c>
      <c r="V5642" t="s">
        <v>12141</v>
      </c>
      <c r="W5642" t="s">
        <v>214</v>
      </c>
      <c r="X5642">
        <v>0</v>
      </c>
    </row>
    <row r="5643" spans="1:26" x14ac:dyDescent="0.25">
      <c r="A5643">
        <v>7061</v>
      </c>
      <c r="B5643" t="s">
        <v>13301</v>
      </c>
      <c r="C5643" t="s">
        <v>16232</v>
      </c>
      <c r="D5643" t="s">
        <v>389</v>
      </c>
      <c r="E5643" t="s">
        <v>16233</v>
      </c>
      <c r="F5643" t="s">
        <v>16233</v>
      </c>
      <c r="G5643" s="2">
        <v>39562</v>
      </c>
      <c r="H5643" s="2"/>
      <c r="I5643" t="s">
        <v>226</v>
      </c>
      <c r="J5643" t="s">
        <v>2278</v>
      </c>
      <c r="K5643" t="s">
        <v>1402</v>
      </c>
      <c r="L5643" t="s">
        <v>213</v>
      </c>
      <c r="M5643" t="s">
        <v>16234</v>
      </c>
      <c r="O5643">
        <v>0</v>
      </c>
      <c r="P5643" t="s">
        <v>16235</v>
      </c>
      <c r="Q5643" s="2"/>
      <c r="R5643" t="s">
        <v>16236</v>
      </c>
      <c r="S5643">
        <v>0</v>
      </c>
      <c r="T5643" t="s">
        <v>900</v>
      </c>
      <c r="W5643" t="s">
        <v>214</v>
      </c>
      <c r="X5643">
        <v>0</v>
      </c>
    </row>
    <row r="5644" spans="1:26" x14ac:dyDescent="0.25">
      <c r="A5644">
        <v>3510</v>
      </c>
      <c r="B5644" t="s">
        <v>13302</v>
      </c>
      <c r="C5644" t="s">
        <v>13303</v>
      </c>
      <c r="D5644" t="s">
        <v>251</v>
      </c>
      <c r="G5644" s="2">
        <v>41579</v>
      </c>
      <c r="H5644" s="2">
        <v>44227</v>
      </c>
      <c r="I5644" t="s">
        <v>226</v>
      </c>
      <c r="J5644" t="s">
        <v>211</v>
      </c>
      <c r="K5644" t="s">
        <v>5980</v>
      </c>
      <c r="L5644" t="s">
        <v>213</v>
      </c>
      <c r="O5644">
        <v>0</v>
      </c>
      <c r="Q5644" s="2"/>
      <c r="S5644">
        <v>0</v>
      </c>
      <c r="T5644" t="s">
        <v>213</v>
      </c>
      <c r="W5644" t="s">
        <v>214</v>
      </c>
      <c r="X5644">
        <v>0</v>
      </c>
    </row>
    <row r="5645" spans="1:26" x14ac:dyDescent="0.25">
      <c r="A5645">
        <v>7202</v>
      </c>
      <c r="B5645" t="s">
        <v>13304</v>
      </c>
      <c r="C5645" t="s">
        <v>13305</v>
      </c>
      <c r="D5645" t="s">
        <v>343</v>
      </c>
      <c r="E5645" t="s">
        <v>13306</v>
      </c>
      <c r="G5645" s="2">
        <v>39905</v>
      </c>
      <c r="H5645" s="2"/>
      <c r="J5645" t="s">
        <v>2278</v>
      </c>
      <c r="K5645" t="s">
        <v>391</v>
      </c>
      <c r="L5645" t="s">
        <v>213</v>
      </c>
      <c r="M5645" t="s">
        <v>3985</v>
      </c>
      <c r="O5645">
        <v>0</v>
      </c>
      <c r="P5645" t="s">
        <v>3986</v>
      </c>
      <c r="Q5645" s="2"/>
      <c r="R5645" t="s">
        <v>3987</v>
      </c>
      <c r="S5645">
        <v>0</v>
      </c>
      <c r="T5645" t="s">
        <v>900</v>
      </c>
      <c r="U5645" t="s">
        <v>15715</v>
      </c>
      <c r="V5645" t="s">
        <v>15723</v>
      </c>
      <c r="W5645" t="s">
        <v>455</v>
      </c>
      <c r="X5645">
        <v>0</v>
      </c>
      <c r="Z5645" t="s">
        <v>15094</v>
      </c>
    </row>
    <row r="5646" spans="1:26" x14ac:dyDescent="0.25">
      <c r="A5646">
        <v>7245</v>
      </c>
      <c r="B5646" t="s">
        <v>13307</v>
      </c>
      <c r="C5646" t="s">
        <v>13308</v>
      </c>
      <c r="D5646" t="s">
        <v>343</v>
      </c>
      <c r="E5646" t="s">
        <v>15117</v>
      </c>
      <c r="G5646" s="2">
        <v>41366</v>
      </c>
      <c r="H5646" s="2"/>
      <c r="J5646" t="s">
        <v>2278</v>
      </c>
      <c r="K5646" t="s">
        <v>968</v>
      </c>
      <c r="L5646" t="s">
        <v>213</v>
      </c>
      <c r="M5646" t="s">
        <v>15118</v>
      </c>
      <c r="O5646">
        <v>0</v>
      </c>
      <c r="P5646" t="s">
        <v>13309</v>
      </c>
      <c r="Q5646" s="2">
        <v>41365</v>
      </c>
      <c r="S5646">
        <v>0</v>
      </c>
      <c r="T5646" t="s">
        <v>900</v>
      </c>
      <c r="U5646" t="s">
        <v>16025</v>
      </c>
      <c r="V5646" t="s">
        <v>16047</v>
      </c>
      <c r="W5646" t="s">
        <v>455</v>
      </c>
      <c r="X5646">
        <v>0</v>
      </c>
    </row>
    <row r="5647" spans="1:26" x14ac:dyDescent="0.25">
      <c r="A5647">
        <v>7248</v>
      </c>
      <c r="B5647" t="s">
        <v>13310</v>
      </c>
      <c r="C5647" t="s">
        <v>13311</v>
      </c>
      <c r="D5647" t="s">
        <v>241</v>
      </c>
      <c r="G5647" s="2">
        <v>44264</v>
      </c>
      <c r="H5647" s="2">
        <v>44255</v>
      </c>
      <c r="I5647" t="s">
        <v>226</v>
      </c>
      <c r="J5647" t="s">
        <v>211</v>
      </c>
      <c r="K5647" t="s">
        <v>13312</v>
      </c>
      <c r="L5647" t="s">
        <v>213</v>
      </c>
      <c r="O5647">
        <v>0</v>
      </c>
      <c r="Q5647" s="2"/>
      <c r="S5647">
        <v>0</v>
      </c>
      <c r="T5647" t="s">
        <v>213</v>
      </c>
      <c r="W5647" t="s">
        <v>214</v>
      </c>
      <c r="X5647">
        <v>0</v>
      </c>
    </row>
    <row r="5648" spans="1:26" x14ac:dyDescent="0.25">
      <c r="A5648">
        <v>7249</v>
      </c>
      <c r="B5648" t="s">
        <v>13313</v>
      </c>
      <c r="C5648" t="s">
        <v>13314</v>
      </c>
      <c r="D5648" t="s">
        <v>245</v>
      </c>
      <c r="G5648" s="2">
        <v>44264</v>
      </c>
      <c r="H5648" s="2">
        <v>44255</v>
      </c>
      <c r="I5648" t="s">
        <v>226</v>
      </c>
      <c r="J5648" t="s">
        <v>211</v>
      </c>
      <c r="K5648" t="s">
        <v>13312</v>
      </c>
      <c r="L5648" t="s">
        <v>213</v>
      </c>
      <c r="O5648">
        <v>1868</v>
      </c>
      <c r="Q5648" s="2"/>
      <c r="S5648">
        <v>0</v>
      </c>
      <c r="T5648" t="s">
        <v>213</v>
      </c>
      <c r="W5648" t="s">
        <v>214</v>
      </c>
      <c r="X5648">
        <v>0</v>
      </c>
    </row>
    <row r="5649" spans="1:24" x14ac:dyDescent="0.25">
      <c r="A5649">
        <v>7382</v>
      </c>
      <c r="B5649" t="s">
        <v>13315</v>
      </c>
      <c r="C5649" t="s">
        <v>13316</v>
      </c>
      <c r="D5649" t="s">
        <v>251</v>
      </c>
      <c r="G5649" s="2">
        <v>44532</v>
      </c>
      <c r="H5649" s="2">
        <v>44651</v>
      </c>
      <c r="I5649" t="s">
        <v>226</v>
      </c>
      <c r="J5649" t="s">
        <v>211</v>
      </c>
      <c r="K5649" t="s">
        <v>13265</v>
      </c>
      <c r="L5649" t="s">
        <v>213</v>
      </c>
      <c r="O5649">
        <v>0</v>
      </c>
      <c r="Q5649" s="2"/>
      <c r="S5649">
        <v>0</v>
      </c>
      <c r="T5649" t="s">
        <v>213</v>
      </c>
      <c r="W5649" t="s">
        <v>214</v>
      </c>
      <c r="X5649">
        <v>0</v>
      </c>
    </row>
    <row r="5650" spans="1:24" x14ac:dyDescent="0.25">
      <c r="A5650">
        <v>7383</v>
      </c>
      <c r="B5650" t="s">
        <v>13317</v>
      </c>
      <c r="C5650" t="s">
        <v>13318</v>
      </c>
      <c r="D5650" t="s">
        <v>248</v>
      </c>
      <c r="G5650" s="2">
        <v>44532</v>
      </c>
      <c r="H5650" s="2">
        <v>44651</v>
      </c>
      <c r="I5650" t="s">
        <v>226</v>
      </c>
      <c r="J5650" t="s">
        <v>211</v>
      </c>
      <c r="K5650" t="s">
        <v>13265</v>
      </c>
      <c r="L5650" t="s">
        <v>213</v>
      </c>
      <c r="O5650">
        <v>0</v>
      </c>
      <c r="Q5650" s="2"/>
      <c r="S5650">
        <v>0</v>
      </c>
      <c r="T5650" t="s">
        <v>213</v>
      </c>
      <c r="W5650" t="s">
        <v>214</v>
      </c>
      <c r="X5650">
        <v>0</v>
      </c>
    </row>
    <row r="5651" spans="1:24" x14ac:dyDescent="0.25">
      <c r="A5651">
        <v>7384</v>
      </c>
      <c r="B5651" t="s">
        <v>13319</v>
      </c>
      <c r="C5651" t="s">
        <v>13320</v>
      </c>
      <c r="D5651" t="s">
        <v>245</v>
      </c>
      <c r="G5651" s="2">
        <v>44532</v>
      </c>
      <c r="H5651" s="2">
        <v>44651</v>
      </c>
      <c r="I5651" t="s">
        <v>226</v>
      </c>
      <c r="J5651" t="s">
        <v>211</v>
      </c>
      <c r="K5651" t="s">
        <v>13265</v>
      </c>
      <c r="L5651" t="s">
        <v>213</v>
      </c>
      <c r="O5651">
        <v>36</v>
      </c>
      <c r="Q5651" s="2"/>
      <c r="S5651">
        <v>0</v>
      </c>
      <c r="T5651" t="s">
        <v>213</v>
      </c>
      <c r="W5651" t="s">
        <v>214</v>
      </c>
      <c r="X5651">
        <v>0</v>
      </c>
    </row>
    <row r="5652" spans="1:24" x14ac:dyDescent="0.25">
      <c r="A5652">
        <v>7254</v>
      </c>
      <c r="B5652" t="s">
        <v>13321</v>
      </c>
      <c r="C5652" t="s">
        <v>13322</v>
      </c>
      <c r="D5652" t="s">
        <v>389</v>
      </c>
      <c r="F5652" t="s">
        <v>13323</v>
      </c>
      <c r="G5652" s="2">
        <v>36770</v>
      </c>
      <c r="H5652" s="2"/>
      <c r="I5652" t="s">
        <v>226</v>
      </c>
      <c r="J5652" t="s">
        <v>211</v>
      </c>
      <c r="K5652" t="s">
        <v>1402</v>
      </c>
      <c r="L5652" t="s">
        <v>213</v>
      </c>
      <c r="M5652" t="s">
        <v>13324</v>
      </c>
      <c r="O5652">
        <v>0</v>
      </c>
      <c r="P5652" t="s">
        <v>14955</v>
      </c>
      <c r="Q5652" s="2"/>
      <c r="R5652" t="s">
        <v>8179</v>
      </c>
      <c r="S5652">
        <v>0</v>
      </c>
      <c r="T5652" t="s">
        <v>213</v>
      </c>
      <c r="W5652" t="s">
        <v>214</v>
      </c>
      <c r="X5652">
        <v>0</v>
      </c>
    </row>
    <row r="5653" spans="1:24" x14ac:dyDescent="0.25">
      <c r="A5653">
        <v>7255</v>
      </c>
      <c r="B5653" t="s">
        <v>13325</v>
      </c>
      <c r="C5653" t="s">
        <v>15007</v>
      </c>
      <c r="D5653" t="s">
        <v>389</v>
      </c>
      <c r="E5653" t="s">
        <v>15008</v>
      </c>
      <c r="G5653" s="2">
        <v>44256</v>
      </c>
      <c r="H5653" s="2"/>
      <c r="I5653" t="s">
        <v>226</v>
      </c>
      <c r="J5653" t="s">
        <v>211</v>
      </c>
      <c r="K5653" t="s">
        <v>2067</v>
      </c>
      <c r="L5653" t="s">
        <v>213</v>
      </c>
      <c r="M5653" t="s">
        <v>15009</v>
      </c>
      <c r="O5653">
        <v>0</v>
      </c>
      <c r="P5653" t="s">
        <v>14960</v>
      </c>
      <c r="Q5653" s="2"/>
      <c r="R5653" t="s">
        <v>15007</v>
      </c>
      <c r="S5653">
        <v>0</v>
      </c>
      <c r="T5653" t="s">
        <v>213</v>
      </c>
      <c r="W5653" t="s">
        <v>214</v>
      </c>
      <c r="X5653">
        <v>0</v>
      </c>
    </row>
    <row r="5654" spans="1:24" x14ac:dyDescent="0.25">
      <c r="A5654">
        <v>7256</v>
      </c>
      <c r="B5654" t="s">
        <v>13326</v>
      </c>
      <c r="C5654" t="s">
        <v>15010</v>
      </c>
      <c r="D5654" t="s">
        <v>389</v>
      </c>
      <c r="E5654" t="s">
        <v>15008</v>
      </c>
      <c r="F5654" t="s">
        <v>13327</v>
      </c>
      <c r="G5654" s="2">
        <v>30682</v>
      </c>
      <c r="H5654" s="2"/>
      <c r="I5654" t="s">
        <v>226</v>
      </c>
      <c r="J5654" t="s">
        <v>211</v>
      </c>
      <c r="K5654" t="s">
        <v>1402</v>
      </c>
      <c r="L5654" t="s">
        <v>213</v>
      </c>
      <c r="M5654" t="s">
        <v>13328</v>
      </c>
      <c r="O5654">
        <v>0</v>
      </c>
      <c r="P5654" t="s">
        <v>14960</v>
      </c>
      <c r="Q5654" s="2"/>
      <c r="R5654" t="s">
        <v>15010</v>
      </c>
      <c r="S5654">
        <v>0</v>
      </c>
      <c r="T5654" t="s">
        <v>213</v>
      </c>
      <c r="W5654" t="s">
        <v>214</v>
      </c>
      <c r="X5654">
        <v>0</v>
      </c>
    </row>
    <row r="5655" spans="1:24" x14ac:dyDescent="0.25">
      <c r="A5655">
        <v>7257</v>
      </c>
      <c r="B5655" t="s">
        <v>13329</v>
      </c>
      <c r="C5655" t="s">
        <v>13330</v>
      </c>
      <c r="D5655" t="s">
        <v>389</v>
      </c>
      <c r="E5655" t="s">
        <v>13331</v>
      </c>
      <c r="G5655" s="2">
        <v>44256</v>
      </c>
      <c r="H5655" s="2"/>
      <c r="J5655" t="s">
        <v>211</v>
      </c>
      <c r="K5655" t="s">
        <v>2067</v>
      </c>
      <c r="L5655" t="s">
        <v>213</v>
      </c>
      <c r="M5655" t="s">
        <v>13332</v>
      </c>
      <c r="O5655">
        <v>0</v>
      </c>
      <c r="P5655" t="s">
        <v>13333</v>
      </c>
      <c r="Q5655" s="2"/>
      <c r="R5655" t="s">
        <v>13330</v>
      </c>
      <c r="S5655">
        <v>0</v>
      </c>
      <c r="T5655" t="s">
        <v>213</v>
      </c>
      <c r="W5655" t="s">
        <v>214</v>
      </c>
      <c r="X5655">
        <v>0</v>
      </c>
    </row>
    <row r="5656" spans="1:24" x14ac:dyDescent="0.25">
      <c r="A5656">
        <v>7258</v>
      </c>
      <c r="B5656" t="s">
        <v>13334</v>
      </c>
      <c r="C5656" t="s">
        <v>13335</v>
      </c>
      <c r="D5656" t="s">
        <v>389</v>
      </c>
      <c r="E5656" t="s">
        <v>13336</v>
      </c>
      <c r="G5656" s="2">
        <v>40603</v>
      </c>
      <c r="H5656" s="2"/>
      <c r="J5656" t="s">
        <v>211</v>
      </c>
      <c r="K5656" t="s">
        <v>1402</v>
      </c>
      <c r="L5656" t="s">
        <v>213</v>
      </c>
      <c r="M5656" t="s">
        <v>13337</v>
      </c>
      <c r="O5656">
        <v>0</v>
      </c>
      <c r="P5656" t="s">
        <v>13333</v>
      </c>
      <c r="Q5656" s="2"/>
      <c r="R5656" t="s">
        <v>13338</v>
      </c>
      <c r="S5656">
        <v>0</v>
      </c>
      <c r="T5656" t="s">
        <v>213</v>
      </c>
      <c r="W5656" t="s">
        <v>214</v>
      </c>
      <c r="X5656">
        <v>0</v>
      </c>
    </row>
    <row r="5657" spans="1:24" x14ac:dyDescent="0.25">
      <c r="A5657">
        <v>7259</v>
      </c>
      <c r="B5657" t="s">
        <v>13339</v>
      </c>
      <c r="C5657" t="s">
        <v>15011</v>
      </c>
      <c r="D5657" t="s">
        <v>389</v>
      </c>
      <c r="E5657" t="s">
        <v>15012</v>
      </c>
      <c r="G5657" s="2">
        <v>44256</v>
      </c>
      <c r="H5657" s="2"/>
      <c r="I5657" t="s">
        <v>226</v>
      </c>
      <c r="J5657" t="s">
        <v>211</v>
      </c>
      <c r="K5657" t="s">
        <v>2067</v>
      </c>
      <c r="L5657" t="s">
        <v>213</v>
      </c>
      <c r="M5657" t="s">
        <v>15013</v>
      </c>
      <c r="O5657">
        <v>0</v>
      </c>
      <c r="P5657" t="s">
        <v>15014</v>
      </c>
      <c r="Q5657" s="2"/>
      <c r="R5657" t="s">
        <v>15011</v>
      </c>
      <c r="S5657">
        <v>0</v>
      </c>
      <c r="T5657" t="s">
        <v>213</v>
      </c>
      <c r="W5657" t="s">
        <v>214</v>
      </c>
      <c r="X5657">
        <v>0</v>
      </c>
    </row>
    <row r="5658" spans="1:24" x14ac:dyDescent="0.25">
      <c r="A5658">
        <v>7260</v>
      </c>
      <c r="B5658" t="s">
        <v>13340</v>
      </c>
      <c r="C5658" t="s">
        <v>15015</v>
      </c>
      <c r="D5658" t="s">
        <v>389</v>
      </c>
      <c r="E5658" t="s">
        <v>13341</v>
      </c>
      <c r="G5658" s="2">
        <v>38047</v>
      </c>
      <c r="H5658" s="2"/>
      <c r="J5658" t="s">
        <v>211</v>
      </c>
      <c r="K5658" t="s">
        <v>1402</v>
      </c>
      <c r="L5658" t="s">
        <v>213</v>
      </c>
      <c r="M5658" t="s">
        <v>13342</v>
      </c>
      <c r="O5658">
        <v>0</v>
      </c>
      <c r="P5658" t="s">
        <v>15014</v>
      </c>
      <c r="Q5658" s="2"/>
      <c r="R5658" t="s">
        <v>15015</v>
      </c>
      <c r="S5658">
        <v>0</v>
      </c>
      <c r="T5658" t="s">
        <v>213</v>
      </c>
      <c r="W5658" t="s">
        <v>214</v>
      </c>
      <c r="X5658">
        <v>0</v>
      </c>
    </row>
    <row r="5659" spans="1:24" x14ac:dyDescent="0.25">
      <c r="A5659">
        <v>6925</v>
      </c>
      <c r="B5659" t="s">
        <v>13343</v>
      </c>
      <c r="C5659" t="s">
        <v>13344</v>
      </c>
      <c r="D5659" t="s">
        <v>389</v>
      </c>
      <c r="G5659" s="2">
        <v>42614</v>
      </c>
      <c r="H5659" s="2">
        <v>44439</v>
      </c>
      <c r="J5659" t="s">
        <v>10343</v>
      </c>
      <c r="K5659" t="s">
        <v>10344</v>
      </c>
      <c r="L5659" t="s">
        <v>213</v>
      </c>
      <c r="M5659" t="s">
        <v>13345</v>
      </c>
      <c r="O5659">
        <v>0</v>
      </c>
      <c r="Q5659" s="2"/>
      <c r="R5659" t="s">
        <v>13346</v>
      </c>
      <c r="S5659">
        <v>0</v>
      </c>
      <c r="T5659" t="s">
        <v>213</v>
      </c>
      <c r="U5659" t="s">
        <v>10347</v>
      </c>
      <c r="V5659" t="s">
        <v>11901</v>
      </c>
      <c r="W5659" t="s">
        <v>214</v>
      </c>
      <c r="X5659">
        <v>0</v>
      </c>
    </row>
    <row r="5660" spans="1:24" x14ac:dyDescent="0.25">
      <c r="A5660">
        <v>6935</v>
      </c>
      <c r="B5660" t="s">
        <v>13347</v>
      </c>
      <c r="C5660" t="s">
        <v>13348</v>
      </c>
      <c r="D5660" t="s">
        <v>389</v>
      </c>
      <c r="G5660" s="2">
        <v>46079</v>
      </c>
      <c r="H5660" s="2"/>
      <c r="J5660" t="s">
        <v>10343</v>
      </c>
      <c r="K5660" t="s">
        <v>10344</v>
      </c>
      <c r="L5660" t="s">
        <v>213</v>
      </c>
      <c r="M5660" t="s">
        <v>13349</v>
      </c>
      <c r="O5660">
        <v>0</v>
      </c>
      <c r="Q5660" s="2"/>
      <c r="R5660" t="s">
        <v>13350</v>
      </c>
      <c r="S5660">
        <v>0</v>
      </c>
      <c r="T5660" t="s">
        <v>213</v>
      </c>
      <c r="U5660" t="s">
        <v>10347</v>
      </c>
      <c r="V5660" t="s">
        <v>11963</v>
      </c>
      <c r="W5660" t="s">
        <v>214</v>
      </c>
      <c r="X5660">
        <v>0</v>
      </c>
    </row>
    <row r="5661" spans="1:24" x14ac:dyDescent="0.25">
      <c r="A5661">
        <v>6939</v>
      </c>
      <c r="B5661" t="s">
        <v>13351</v>
      </c>
      <c r="C5661" t="s">
        <v>13352</v>
      </c>
      <c r="D5661" t="s">
        <v>389</v>
      </c>
      <c r="G5661" s="2">
        <v>43827</v>
      </c>
      <c r="H5661" s="2">
        <v>44774</v>
      </c>
      <c r="J5661" t="s">
        <v>10343</v>
      </c>
      <c r="K5661" t="s">
        <v>10344</v>
      </c>
      <c r="L5661" t="s">
        <v>213</v>
      </c>
      <c r="M5661" t="s">
        <v>13353</v>
      </c>
      <c r="O5661">
        <v>0</v>
      </c>
      <c r="Q5661" s="2"/>
      <c r="R5661" t="s">
        <v>13354</v>
      </c>
      <c r="S5661">
        <v>0</v>
      </c>
      <c r="T5661" t="s">
        <v>213</v>
      </c>
      <c r="U5661" t="s">
        <v>10347</v>
      </c>
      <c r="V5661" t="s">
        <v>12197</v>
      </c>
      <c r="W5661" t="s">
        <v>214</v>
      </c>
      <c r="X5661">
        <v>0</v>
      </c>
    </row>
    <row r="5662" spans="1:24" x14ac:dyDescent="0.25">
      <c r="A5662">
        <v>6980</v>
      </c>
      <c r="B5662" t="s">
        <v>13355</v>
      </c>
      <c r="C5662" t="s">
        <v>13356</v>
      </c>
      <c r="D5662" t="s">
        <v>256</v>
      </c>
      <c r="G5662" s="2">
        <v>43862</v>
      </c>
      <c r="H5662" s="2">
        <v>44227</v>
      </c>
      <c r="I5662" t="s">
        <v>226</v>
      </c>
      <c r="J5662" t="s">
        <v>211</v>
      </c>
      <c r="K5662" t="s">
        <v>11</v>
      </c>
      <c r="L5662" t="s">
        <v>213</v>
      </c>
      <c r="O5662">
        <v>0</v>
      </c>
      <c r="Q5662" s="2"/>
      <c r="S5662">
        <v>0</v>
      </c>
      <c r="T5662" t="s">
        <v>213</v>
      </c>
      <c r="W5662" t="s">
        <v>455</v>
      </c>
      <c r="X5662">
        <v>0</v>
      </c>
    </row>
    <row r="5663" spans="1:24" x14ac:dyDescent="0.25">
      <c r="A5663">
        <v>6981</v>
      </c>
      <c r="B5663" t="s">
        <v>13357</v>
      </c>
      <c r="C5663" t="s">
        <v>13358</v>
      </c>
      <c r="D5663" t="s">
        <v>251</v>
      </c>
      <c r="G5663" s="2">
        <v>43862</v>
      </c>
      <c r="H5663" s="2">
        <v>44227</v>
      </c>
      <c r="I5663" t="s">
        <v>226</v>
      </c>
      <c r="J5663" t="s">
        <v>211</v>
      </c>
      <c r="K5663" t="s">
        <v>11</v>
      </c>
      <c r="L5663" t="s">
        <v>213</v>
      </c>
      <c r="O5663">
        <v>0</v>
      </c>
      <c r="Q5663" s="2"/>
      <c r="S5663">
        <v>0</v>
      </c>
      <c r="T5663" t="s">
        <v>213</v>
      </c>
      <c r="W5663" t="s">
        <v>455</v>
      </c>
      <c r="X5663">
        <v>0</v>
      </c>
    </row>
    <row r="5664" spans="1:24" x14ac:dyDescent="0.25">
      <c r="A5664">
        <v>6982</v>
      </c>
      <c r="B5664" t="s">
        <v>13359</v>
      </c>
      <c r="C5664" t="s">
        <v>13360</v>
      </c>
      <c r="D5664" t="s">
        <v>241</v>
      </c>
      <c r="G5664" s="2">
        <v>43862</v>
      </c>
      <c r="H5664" s="2">
        <v>44227</v>
      </c>
      <c r="I5664" t="s">
        <v>226</v>
      </c>
      <c r="J5664" t="s">
        <v>211</v>
      </c>
      <c r="K5664" t="s">
        <v>11</v>
      </c>
      <c r="L5664" t="s">
        <v>213</v>
      </c>
      <c r="O5664">
        <v>0</v>
      </c>
      <c r="P5664" t="s">
        <v>5494</v>
      </c>
      <c r="Q5664" s="2"/>
      <c r="S5664">
        <v>0</v>
      </c>
      <c r="T5664" t="s">
        <v>213</v>
      </c>
      <c r="W5664" t="s">
        <v>455</v>
      </c>
      <c r="X5664">
        <v>0</v>
      </c>
    </row>
    <row r="5665" spans="1:26" x14ac:dyDescent="0.25">
      <c r="A5665">
        <v>6983</v>
      </c>
      <c r="B5665" t="s">
        <v>13361</v>
      </c>
      <c r="C5665" t="s">
        <v>13362</v>
      </c>
      <c r="D5665" t="s">
        <v>245</v>
      </c>
      <c r="G5665" s="2">
        <v>43862</v>
      </c>
      <c r="H5665" s="2">
        <v>44227</v>
      </c>
      <c r="I5665" t="s">
        <v>226</v>
      </c>
      <c r="J5665" t="s">
        <v>211</v>
      </c>
      <c r="K5665" t="s">
        <v>11</v>
      </c>
      <c r="L5665" t="s">
        <v>213</v>
      </c>
      <c r="O5665">
        <v>5624</v>
      </c>
      <c r="Q5665" s="2"/>
      <c r="S5665">
        <v>0</v>
      </c>
      <c r="T5665" t="s">
        <v>213</v>
      </c>
      <c r="W5665" t="s">
        <v>455</v>
      </c>
      <c r="X5665">
        <v>0</v>
      </c>
    </row>
    <row r="5666" spans="1:26" x14ac:dyDescent="0.25">
      <c r="A5666">
        <v>7008</v>
      </c>
      <c r="B5666" t="s">
        <v>13363</v>
      </c>
      <c r="C5666" t="s">
        <v>13364</v>
      </c>
      <c r="D5666" t="s">
        <v>1722</v>
      </c>
      <c r="G5666" s="2">
        <v>30682</v>
      </c>
      <c r="H5666" s="2"/>
      <c r="J5666" t="s">
        <v>211</v>
      </c>
      <c r="K5666" t="s">
        <v>1724</v>
      </c>
      <c r="L5666" t="s">
        <v>213</v>
      </c>
      <c r="O5666">
        <v>33</v>
      </c>
      <c r="Q5666" s="2"/>
      <c r="S5666">
        <v>0</v>
      </c>
      <c r="T5666" t="s">
        <v>213</v>
      </c>
      <c r="W5666" t="s">
        <v>214</v>
      </c>
      <c r="X5666">
        <v>0</v>
      </c>
    </row>
    <row r="5667" spans="1:26" x14ac:dyDescent="0.25">
      <c r="A5667">
        <v>7048</v>
      </c>
      <c r="B5667" t="s">
        <v>13365</v>
      </c>
      <c r="C5667" t="s">
        <v>13366</v>
      </c>
      <c r="D5667" t="s">
        <v>343</v>
      </c>
      <c r="E5667" t="s">
        <v>13367</v>
      </c>
      <c r="F5667" t="s">
        <v>936</v>
      </c>
      <c r="G5667" s="2">
        <v>37256</v>
      </c>
      <c r="H5667" s="2"/>
      <c r="J5667" t="s">
        <v>211</v>
      </c>
      <c r="K5667" t="s">
        <v>368</v>
      </c>
      <c r="L5667" t="s">
        <v>213</v>
      </c>
      <c r="M5667" t="s">
        <v>13368</v>
      </c>
      <c r="O5667">
        <v>0</v>
      </c>
      <c r="P5667" t="s">
        <v>938</v>
      </c>
      <c r="Q5667" s="2"/>
      <c r="R5667" t="s">
        <v>13369</v>
      </c>
      <c r="S5667">
        <v>0</v>
      </c>
      <c r="T5667" t="s">
        <v>213</v>
      </c>
      <c r="U5667" t="s">
        <v>15715</v>
      </c>
      <c r="V5667" t="s">
        <v>15716</v>
      </c>
      <c r="W5667" t="s">
        <v>214</v>
      </c>
      <c r="X5667">
        <v>0</v>
      </c>
      <c r="Z5667" t="s">
        <v>15620</v>
      </c>
    </row>
    <row r="5668" spans="1:26" x14ac:dyDescent="0.25">
      <c r="A5668">
        <v>7049</v>
      </c>
      <c r="B5668" t="s">
        <v>13370</v>
      </c>
      <c r="C5668" t="s">
        <v>13371</v>
      </c>
      <c r="D5668" t="s">
        <v>389</v>
      </c>
      <c r="E5668" t="s">
        <v>13372</v>
      </c>
      <c r="G5668" s="2">
        <v>40544</v>
      </c>
      <c r="H5668" s="2"/>
      <c r="J5668" t="s">
        <v>211</v>
      </c>
      <c r="K5668" t="s">
        <v>398</v>
      </c>
      <c r="L5668" t="s">
        <v>213</v>
      </c>
      <c r="M5668" t="s">
        <v>13373</v>
      </c>
      <c r="O5668">
        <v>0</v>
      </c>
      <c r="P5668" t="s">
        <v>392</v>
      </c>
      <c r="Q5668" s="2"/>
      <c r="S5668">
        <v>0</v>
      </c>
      <c r="T5668" t="s">
        <v>213</v>
      </c>
      <c r="W5668" t="s">
        <v>214</v>
      </c>
      <c r="X5668">
        <v>0</v>
      </c>
    </row>
    <row r="5669" spans="1:26" x14ac:dyDescent="0.25">
      <c r="A5669">
        <v>5973</v>
      </c>
      <c r="B5669" t="s">
        <v>13374</v>
      </c>
      <c r="C5669" t="s">
        <v>13375</v>
      </c>
      <c r="D5669" t="s">
        <v>251</v>
      </c>
      <c r="G5669" s="2">
        <v>42736</v>
      </c>
      <c r="H5669" s="2">
        <v>44012</v>
      </c>
      <c r="I5669" t="s">
        <v>226</v>
      </c>
      <c r="J5669" t="s">
        <v>211</v>
      </c>
      <c r="K5669" t="s">
        <v>10451</v>
      </c>
      <c r="L5669" t="s">
        <v>213</v>
      </c>
      <c r="O5669">
        <v>0</v>
      </c>
      <c r="Q5669" s="2"/>
      <c r="S5669">
        <v>0</v>
      </c>
      <c r="T5669" t="s">
        <v>213</v>
      </c>
      <c r="W5669" t="s">
        <v>214</v>
      </c>
      <c r="X5669">
        <v>0</v>
      </c>
    </row>
    <row r="5670" spans="1:26" x14ac:dyDescent="0.25">
      <c r="A5670">
        <v>7107</v>
      </c>
      <c r="B5670" t="s">
        <v>13376</v>
      </c>
      <c r="C5670" t="s">
        <v>13377</v>
      </c>
      <c r="D5670" t="s">
        <v>248</v>
      </c>
      <c r="G5670" s="2">
        <v>44166</v>
      </c>
      <c r="H5670" s="2"/>
      <c r="I5670" t="s">
        <v>226</v>
      </c>
      <c r="J5670" t="s">
        <v>211</v>
      </c>
      <c r="K5670" t="s">
        <v>107</v>
      </c>
      <c r="L5670" t="s">
        <v>213</v>
      </c>
      <c r="O5670">
        <v>0</v>
      </c>
      <c r="Q5670" s="2"/>
      <c r="S5670">
        <v>0</v>
      </c>
      <c r="T5670" t="s">
        <v>213</v>
      </c>
      <c r="W5670" t="s">
        <v>214</v>
      </c>
      <c r="X5670">
        <v>0</v>
      </c>
    </row>
    <row r="5671" spans="1:26" x14ac:dyDescent="0.25">
      <c r="A5671">
        <v>7108</v>
      </c>
      <c r="B5671" t="s">
        <v>13378</v>
      </c>
      <c r="C5671" t="s">
        <v>13379</v>
      </c>
      <c r="D5671" t="s">
        <v>256</v>
      </c>
      <c r="G5671" s="2">
        <v>44166</v>
      </c>
      <c r="H5671" s="2"/>
      <c r="I5671" t="s">
        <v>226</v>
      </c>
      <c r="J5671" t="s">
        <v>211</v>
      </c>
      <c r="K5671" t="s">
        <v>107</v>
      </c>
      <c r="L5671" t="s">
        <v>213</v>
      </c>
      <c r="O5671">
        <v>0</v>
      </c>
      <c r="Q5671" s="2"/>
      <c r="S5671">
        <v>0</v>
      </c>
      <c r="T5671" t="s">
        <v>213</v>
      </c>
      <c r="W5671" t="s">
        <v>214</v>
      </c>
      <c r="X5671">
        <v>0</v>
      </c>
    </row>
    <row r="5672" spans="1:26" x14ac:dyDescent="0.25">
      <c r="A5672">
        <v>7109</v>
      </c>
      <c r="B5672" t="s">
        <v>13380</v>
      </c>
      <c r="C5672" t="s">
        <v>13381</v>
      </c>
      <c r="D5672" t="s">
        <v>241</v>
      </c>
      <c r="G5672" s="2">
        <v>44166</v>
      </c>
      <c r="H5672" s="2"/>
      <c r="I5672" t="s">
        <v>226</v>
      </c>
      <c r="J5672" t="s">
        <v>211</v>
      </c>
      <c r="K5672" t="s">
        <v>107</v>
      </c>
      <c r="L5672" t="s">
        <v>213</v>
      </c>
      <c r="O5672">
        <v>0</v>
      </c>
      <c r="Q5672" s="2"/>
      <c r="S5672">
        <v>0</v>
      </c>
      <c r="T5672" t="s">
        <v>213</v>
      </c>
      <c r="W5672" t="s">
        <v>214</v>
      </c>
      <c r="X5672">
        <v>0</v>
      </c>
    </row>
    <row r="5673" spans="1:26" x14ac:dyDescent="0.25">
      <c r="A5673">
        <v>7110</v>
      </c>
      <c r="B5673" t="s">
        <v>13382</v>
      </c>
      <c r="C5673" t="s">
        <v>13383</v>
      </c>
      <c r="D5673" t="s">
        <v>245</v>
      </c>
      <c r="G5673" s="2">
        <v>44166</v>
      </c>
      <c r="H5673" s="2"/>
      <c r="I5673" t="s">
        <v>226</v>
      </c>
      <c r="J5673" t="s">
        <v>211</v>
      </c>
      <c r="K5673" t="s">
        <v>107</v>
      </c>
      <c r="L5673" t="s">
        <v>213</v>
      </c>
      <c r="O5673">
        <v>6609</v>
      </c>
      <c r="Q5673" s="2"/>
      <c r="S5673">
        <v>0</v>
      </c>
      <c r="T5673" t="s">
        <v>213</v>
      </c>
      <c r="W5673" t="s">
        <v>214</v>
      </c>
      <c r="X5673">
        <v>0</v>
      </c>
    </row>
    <row r="5674" spans="1:26" x14ac:dyDescent="0.25">
      <c r="A5674">
        <v>7111</v>
      </c>
      <c r="B5674" t="s">
        <v>13384</v>
      </c>
      <c r="C5674" t="s">
        <v>13385</v>
      </c>
      <c r="D5674" t="s">
        <v>210</v>
      </c>
      <c r="G5674" s="2">
        <v>44166</v>
      </c>
      <c r="H5674" s="2"/>
      <c r="J5674" t="s">
        <v>211</v>
      </c>
      <c r="K5674" t="s">
        <v>107</v>
      </c>
      <c r="L5674" t="s">
        <v>213</v>
      </c>
      <c r="O5674">
        <v>0</v>
      </c>
      <c r="Q5674" s="2"/>
      <c r="S5674">
        <v>0</v>
      </c>
      <c r="T5674" t="s">
        <v>213</v>
      </c>
      <c r="W5674" t="s">
        <v>214</v>
      </c>
      <c r="X5674">
        <v>0</v>
      </c>
    </row>
    <row r="5675" spans="1:26" x14ac:dyDescent="0.25">
      <c r="A5675">
        <v>7112</v>
      </c>
      <c r="B5675" t="s">
        <v>13386</v>
      </c>
      <c r="C5675" t="s">
        <v>13387</v>
      </c>
      <c r="D5675" t="s">
        <v>251</v>
      </c>
      <c r="G5675" s="2">
        <v>44166</v>
      </c>
      <c r="H5675" s="2"/>
      <c r="I5675" t="s">
        <v>226</v>
      </c>
      <c r="J5675" t="s">
        <v>211</v>
      </c>
      <c r="K5675" t="s">
        <v>107</v>
      </c>
      <c r="L5675" t="s">
        <v>213</v>
      </c>
      <c r="O5675">
        <v>0</v>
      </c>
      <c r="Q5675" s="2"/>
      <c r="S5675">
        <v>0</v>
      </c>
      <c r="T5675" t="s">
        <v>213</v>
      </c>
      <c r="W5675" t="s">
        <v>214</v>
      </c>
      <c r="X5675">
        <v>0</v>
      </c>
    </row>
    <row r="5676" spans="1:26" x14ac:dyDescent="0.25">
      <c r="A5676">
        <v>7200</v>
      </c>
      <c r="B5676" t="s">
        <v>13388</v>
      </c>
      <c r="C5676" t="s">
        <v>13389</v>
      </c>
      <c r="D5676" t="s">
        <v>389</v>
      </c>
      <c r="G5676" s="2">
        <v>44231</v>
      </c>
      <c r="H5676" s="2"/>
      <c r="J5676" t="s">
        <v>10343</v>
      </c>
      <c r="K5676" t="s">
        <v>10344</v>
      </c>
      <c r="L5676" t="s">
        <v>213</v>
      </c>
      <c r="M5676" t="s">
        <v>13390</v>
      </c>
      <c r="O5676">
        <v>0</v>
      </c>
      <c r="Q5676" s="2"/>
      <c r="R5676" t="s">
        <v>13391</v>
      </c>
      <c r="S5676">
        <v>0</v>
      </c>
      <c r="T5676" t="s">
        <v>213</v>
      </c>
      <c r="U5676" t="s">
        <v>10347</v>
      </c>
      <c r="V5676" t="s">
        <v>11930</v>
      </c>
      <c r="W5676" t="s">
        <v>214</v>
      </c>
      <c r="X5676">
        <v>0</v>
      </c>
    </row>
    <row r="5677" spans="1:26" x14ac:dyDescent="0.25">
      <c r="A5677">
        <v>7252</v>
      </c>
      <c r="B5677" t="s">
        <v>13392</v>
      </c>
      <c r="C5677" t="s">
        <v>13393</v>
      </c>
      <c r="D5677" t="s">
        <v>343</v>
      </c>
      <c r="E5677" t="s">
        <v>13394</v>
      </c>
      <c r="G5677" s="2">
        <v>44256</v>
      </c>
      <c r="H5677" s="2"/>
      <c r="J5677" t="s">
        <v>211</v>
      </c>
      <c r="K5677" t="s">
        <v>405</v>
      </c>
      <c r="L5677" t="s">
        <v>213</v>
      </c>
      <c r="M5677" t="s">
        <v>13395</v>
      </c>
      <c r="O5677">
        <v>0</v>
      </c>
      <c r="P5677" t="s">
        <v>13396</v>
      </c>
      <c r="Q5677" s="2"/>
      <c r="R5677" t="s">
        <v>16</v>
      </c>
      <c r="S5677">
        <v>0</v>
      </c>
      <c r="T5677" t="s">
        <v>213</v>
      </c>
      <c r="W5677" t="s">
        <v>214</v>
      </c>
      <c r="X5677">
        <v>0</v>
      </c>
    </row>
    <row r="5678" spans="1:26" x14ac:dyDescent="0.25">
      <c r="A5678">
        <v>7261</v>
      </c>
      <c r="B5678" t="s">
        <v>13397</v>
      </c>
      <c r="C5678" t="s">
        <v>15016</v>
      </c>
      <c r="D5678" t="s">
        <v>389</v>
      </c>
      <c r="E5678" t="s">
        <v>15017</v>
      </c>
      <c r="G5678" s="2">
        <v>44256</v>
      </c>
      <c r="H5678" s="2"/>
      <c r="I5678" t="s">
        <v>226</v>
      </c>
      <c r="J5678" t="s">
        <v>211</v>
      </c>
      <c r="K5678" t="s">
        <v>2067</v>
      </c>
      <c r="L5678" t="s">
        <v>213</v>
      </c>
      <c r="M5678" t="s">
        <v>15018</v>
      </c>
      <c r="O5678">
        <v>0</v>
      </c>
      <c r="P5678" t="s">
        <v>14957</v>
      </c>
      <c r="Q5678" s="2"/>
      <c r="S5678">
        <v>0</v>
      </c>
      <c r="T5678" t="s">
        <v>213</v>
      </c>
      <c r="W5678" t="s">
        <v>214</v>
      </c>
      <c r="X5678">
        <v>0</v>
      </c>
    </row>
    <row r="5679" spans="1:26" x14ac:dyDescent="0.25">
      <c r="A5679">
        <v>7262</v>
      </c>
      <c r="B5679" t="s">
        <v>13398</v>
      </c>
      <c r="C5679" t="s">
        <v>15019</v>
      </c>
      <c r="D5679" t="s">
        <v>389</v>
      </c>
      <c r="E5679" t="s">
        <v>15020</v>
      </c>
      <c r="G5679" s="2">
        <v>44256</v>
      </c>
      <c r="H5679" s="2"/>
      <c r="I5679" t="s">
        <v>226</v>
      </c>
      <c r="J5679" t="s">
        <v>211</v>
      </c>
      <c r="K5679" t="s">
        <v>2067</v>
      </c>
      <c r="L5679" t="s">
        <v>213</v>
      </c>
      <c r="M5679" t="s">
        <v>15021</v>
      </c>
      <c r="O5679">
        <v>0</v>
      </c>
      <c r="P5679" t="s">
        <v>15006</v>
      </c>
      <c r="Q5679" s="2"/>
      <c r="R5679" t="s">
        <v>15001</v>
      </c>
      <c r="S5679">
        <v>0</v>
      </c>
      <c r="T5679" t="s">
        <v>213</v>
      </c>
      <c r="W5679" t="s">
        <v>214</v>
      </c>
      <c r="X5679">
        <v>0</v>
      </c>
    </row>
    <row r="5680" spans="1:26" x14ac:dyDescent="0.25">
      <c r="A5680">
        <v>7273</v>
      </c>
      <c r="B5680" t="s">
        <v>13399</v>
      </c>
      <c r="C5680" t="s">
        <v>13400</v>
      </c>
      <c r="D5680" t="s">
        <v>13401</v>
      </c>
      <c r="G5680" s="2">
        <v>39479</v>
      </c>
      <c r="H5680" s="2"/>
      <c r="I5680" t="s">
        <v>218</v>
      </c>
      <c r="J5680" t="s">
        <v>211</v>
      </c>
      <c r="K5680" t="s">
        <v>289</v>
      </c>
      <c r="L5680" t="s">
        <v>213</v>
      </c>
      <c r="O5680">
        <v>0</v>
      </c>
      <c r="Q5680" s="2"/>
      <c r="S5680">
        <v>0</v>
      </c>
      <c r="T5680" t="s">
        <v>213</v>
      </c>
      <c r="W5680" t="s">
        <v>214</v>
      </c>
      <c r="X5680">
        <v>0</v>
      </c>
    </row>
    <row r="5681" spans="1:24" x14ac:dyDescent="0.25">
      <c r="A5681">
        <v>7274</v>
      </c>
      <c r="B5681" t="s">
        <v>13402</v>
      </c>
      <c r="C5681" t="s">
        <v>13403</v>
      </c>
      <c r="D5681" t="s">
        <v>13404</v>
      </c>
      <c r="G5681" s="2">
        <v>39479</v>
      </c>
      <c r="H5681" s="2"/>
      <c r="I5681" t="s">
        <v>218</v>
      </c>
      <c r="J5681" t="s">
        <v>211</v>
      </c>
      <c r="K5681" t="s">
        <v>289</v>
      </c>
      <c r="L5681" t="s">
        <v>213</v>
      </c>
      <c r="O5681">
        <v>0</v>
      </c>
      <c r="Q5681" s="2"/>
      <c r="S5681">
        <v>0</v>
      </c>
      <c r="T5681" t="s">
        <v>213</v>
      </c>
      <c r="W5681" t="s">
        <v>214</v>
      </c>
      <c r="X5681">
        <v>0</v>
      </c>
    </row>
    <row r="5682" spans="1:24" x14ac:dyDescent="0.25">
      <c r="A5682">
        <v>7275</v>
      </c>
      <c r="B5682" t="s">
        <v>13405</v>
      </c>
      <c r="C5682" t="s">
        <v>13406</v>
      </c>
      <c r="D5682" t="s">
        <v>13407</v>
      </c>
      <c r="G5682" s="2">
        <v>39479</v>
      </c>
      <c r="H5682" s="2"/>
      <c r="I5682" t="s">
        <v>218</v>
      </c>
      <c r="J5682" t="s">
        <v>211</v>
      </c>
      <c r="K5682" t="s">
        <v>289</v>
      </c>
      <c r="L5682" t="s">
        <v>213</v>
      </c>
      <c r="O5682">
        <v>0</v>
      </c>
      <c r="Q5682" s="2"/>
      <c r="S5682">
        <v>0</v>
      </c>
      <c r="T5682" t="s">
        <v>213</v>
      </c>
      <c r="W5682" t="s">
        <v>214</v>
      </c>
      <c r="X5682">
        <v>0</v>
      </c>
    </row>
    <row r="5683" spans="1:24" x14ac:dyDescent="0.25">
      <c r="A5683">
        <v>7276</v>
      </c>
      <c r="B5683" t="s">
        <v>13408</v>
      </c>
      <c r="C5683" t="s">
        <v>13409</v>
      </c>
      <c r="D5683" t="s">
        <v>13410</v>
      </c>
      <c r="G5683" s="2">
        <v>39479</v>
      </c>
      <c r="H5683" s="2"/>
      <c r="I5683" t="s">
        <v>218</v>
      </c>
      <c r="J5683" t="s">
        <v>211</v>
      </c>
      <c r="K5683" t="s">
        <v>289</v>
      </c>
      <c r="L5683" t="s">
        <v>213</v>
      </c>
      <c r="O5683">
        <v>0</v>
      </c>
      <c r="Q5683" s="2"/>
      <c r="S5683">
        <v>0</v>
      </c>
      <c r="T5683" t="s">
        <v>213</v>
      </c>
      <c r="W5683" t="s">
        <v>214</v>
      </c>
      <c r="X5683">
        <v>0</v>
      </c>
    </row>
    <row r="5684" spans="1:24" x14ac:dyDescent="0.25">
      <c r="A5684">
        <v>7277</v>
      </c>
      <c r="B5684" t="s">
        <v>13411</v>
      </c>
      <c r="C5684" t="s">
        <v>13412</v>
      </c>
      <c r="D5684" t="s">
        <v>13413</v>
      </c>
      <c r="G5684" s="2">
        <v>39479</v>
      </c>
      <c r="H5684" s="2"/>
      <c r="I5684" t="s">
        <v>218</v>
      </c>
      <c r="J5684" t="s">
        <v>211</v>
      </c>
      <c r="K5684" t="s">
        <v>289</v>
      </c>
      <c r="L5684" t="s">
        <v>213</v>
      </c>
      <c r="O5684">
        <v>0</v>
      </c>
      <c r="Q5684" s="2"/>
      <c r="S5684">
        <v>0</v>
      </c>
      <c r="T5684" t="s">
        <v>213</v>
      </c>
      <c r="W5684" t="s">
        <v>214</v>
      </c>
      <c r="X5684">
        <v>0</v>
      </c>
    </row>
    <row r="5685" spans="1:24" x14ac:dyDescent="0.25">
      <c r="A5685">
        <v>7278</v>
      </c>
      <c r="B5685" t="s">
        <v>13414</v>
      </c>
      <c r="C5685" t="s">
        <v>13415</v>
      </c>
      <c r="D5685" t="s">
        <v>13416</v>
      </c>
      <c r="G5685" s="2">
        <v>39479</v>
      </c>
      <c r="H5685" s="2"/>
      <c r="I5685" t="s">
        <v>218</v>
      </c>
      <c r="J5685" t="s">
        <v>211</v>
      </c>
      <c r="K5685" t="s">
        <v>289</v>
      </c>
      <c r="L5685" t="s">
        <v>213</v>
      </c>
      <c r="O5685">
        <v>0</v>
      </c>
      <c r="Q5685" s="2"/>
      <c r="S5685">
        <v>0</v>
      </c>
      <c r="T5685" t="s">
        <v>213</v>
      </c>
      <c r="W5685" t="s">
        <v>214</v>
      </c>
      <c r="X5685">
        <v>0</v>
      </c>
    </row>
    <row r="5686" spans="1:24" x14ac:dyDescent="0.25">
      <c r="A5686">
        <v>7279</v>
      </c>
      <c r="B5686" t="s">
        <v>13417</v>
      </c>
      <c r="C5686" t="s">
        <v>13418</v>
      </c>
      <c r="D5686" t="s">
        <v>13401</v>
      </c>
      <c r="G5686" s="2">
        <v>40756</v>
      </c>
      <c r="H5686" s="2"/>
      <c r="I5686" t="s">
        <v>218</v>
      </c>
      <c r="J5686" t="s">
        <v>211</v>
      </c>
      <c r="K5686" t="s">
        <v>4123</v>
      </c>
      <c r="L5686" t="s">
        <v>213</v>
      </c>
      <c r="O5686">
        <v>0</v>
      </c>
      <c r="Q5686" s="2"/>
      <c r="S5686">
        <v>0</v>
      </c>
      <c r="T5686" t="s">
        <v>213</v>
      </c>
      <c r="W5686" t="s">
        <v>455</v>
      </c>
      <c r="X5686">
        <v>0</v>
      </c>
    </row>
    <row r="5687" spans="1:24" x14ac:dyDescent="0.25">
      <c r="A5687">
        <v>7280</v>
      </c>
      <c r="B5687" t="s">
        <v>13419</v>
      </c>
      <c r="C5687" t="s">
        <v>13420</v>
      </c>
      <c r="D5687" t="s">
        <v>13404</v>
      </c>
      <c r="G5687" s="2">
        <v>40756</v>
      </c>
      <c r="H5687" s="2"/>
      <c r="I5687" t="s">
        <v>218</v>
      </c>
      <c r="J5687" t="s">
        <v>211</v>
      </c>
      <c r="K5687" t="s">
        <v>4123</v>
      </c>
      <c r="L5687" t="s">
        <v>213</v>
      </c>
      <c r="O5687">
        <v>0</v>
      </c>
      <c r="Q5687" s="2"/>
      <c r="S5687">
        <v>0</v>
      </c>
      <c r="T5687" t="s">
        <v>213</v>
      </c>
      <c r="W5687" t="s">
        <v>455</v>
      </c>
      <c r="X5687">
        <v>0</v>
      </c>
    </row>
    <row r="5688" spans="1:24" x14ac:dyDescent="0.25">
      <c r="A5688">
        <v>7281</v>
      </c>
      <c r="B5688" t="s">
        <v>13421</v>
      </c>
      <c r="C5688" t="s">
        <v>13422</v>
      </c>
      <c r="D5688" t="s">
        <v>13407</v>
      </c>
      <c r="G5688" s="2">
        <v>40756</v>
      </c>
      <c r="H5688" s="2"/>
      <c r="I5688" t="s">
        <v>218</v>
      </c>
      <c r="J5688" t="s">
        <v>211</v>
      </c>
      <c r="K5688" t="s">
        <v>4123</v>
      </c>
      <c r="L5688" t="s">
        <v>213</v>
      </c>
      <c r="O5688">
        <v>0</v>
      </c>
      <c r="Q5688" s="2"/>
      <c r="S5688">
        <v>0</v>
      </c>
      <c r="T5688" t="s">
        <v>900</v>
      </c>
      <c r="W5688" t="s">
        <v>455</v>
      </c>
      <c r="X5688">
        <v>0</v>
      </c>
    </row>
    <row r="5689" spans="1:24" x14ac:dyDescent="0.25">
      <c r="A5689">
        <v>7282</v>
      </c>
      <c r="B5689" t="s">
        <v>13423</v>
      </c>
      <c r="C5689" t="s">
        <v>13424</v>
      </c>
      <c r="D5689" t="s">
        <v>13410</v>
      </c>
      <c r="G5689" s="2">
        <v>40756</v>
      </c>
      <c r="H5689" s="2"/>
      <c r="I5689" t="s">
        <v>218</v>
      </c>
      <c r="J5689" t="s">
        <v>211</v>
      </c>
      <c r="K5689" t="s">
        <v>4123</v>
      </c>
      <c r="L5689" t="s">
        <v>213</v>
      </c>
      <c r="O5689">
        <v>0</v>
      </c>
      <c r="Q5689" s="2"/>
      <c r="S5689">
        <v>0</v>
      </c>
      <c r="T5689" t="s">
        <v>213</v>
      </c>
      <c r="W5689" t="s">
        <v>455</v>
      </c>
      <c r="X5689">
        <v>0</v>
      </c>
    </row>
    <row r="5690" spans="1:24" x14ac:dyDescent="0.25">
      <c r="A5690">
        <v>7283</v>
      </c>
      <c r="B5690" t="s">
        <v>13425</v>
      </c>
      <c r="C5690" t="s">
        <v>13426</v>
      </c>
      <c r="D5690" t="s">
        <v>13413</v>
      </c>
      <c r="G5690" s="2">
        <v>40756</v>
      </c>
      <c r="H5690" s="2"/>
      <c r="I5690" t="s">
        <v>218</v>
      </c>
      <c r="J5690" t="s">
        <v>211</v>
      </c>
      <c r="K5690" t="s">
        <v>4123</v>
      </c>
      <c r="L5690" t="s">
        <v>213</v>
      </c>
      <c r="O5690">
        <v>0</v>
      </c>
      <c r="Q5690" s="2"/>
      <c r="S5690">
        <v>0</v>
      </c>
      <c r="T5690" t="s">
        <v>213</v>
      </c>
      <c r="W5690" t="s">
        <v>455</v>
      </c>
      <c r="X5690">
        <v>0</v>
      </c>
    </row>
    <row r="5691" spans="1:24" x14ac:dyDescent="0.25">
      <c r="A5691">
        <v>7284</v>
      </c>
      <c r="B5691" t="s">
        <v>13427</v>
      </c>
      <c r="C5691" t="s">
        <v>13428</v>
      </c>
      <c r="D5691" t="s">
        <v>13416</v>
      </c>
      <c r="G5691" s="2">
        <v>40756</v>
      </c>
      <c r="H5691" s="2"/>
      <c r="I5691" t="s">
        <v>218</v>
      </c>
      <c r="J5691" t="s">
        <v>211</v>
      </c>
      <c r="K5691" t="s">
        <v>4123</v>
      </c>
      <c r="L5691" t="s">
        <v>213</v>
      </c>
      <c r="O5691">
        <v>0</v>
      </c>
      <c r="Q5691" s="2"/>
      <c r="S5691">
        <v>0</v>
      </c>
      <c r="T5691" t="s">
        <v>900</v>
      </c>
      <c r="W5691" t="s">
        <v>455</v>
      </c>
      <c r="X5691">
        <v>0</v>
      </c>
    </row>
    <row r="5692" spans="1:24" x14ac:dyDescent="0.25">
      <c r="A5692">
        <v>7295</v>
      </c>
      <c r="B5692" t="s">
        <v>13429</v>
      </c>
      <c r="C5692" t="s">
        <v>13430</v>
      </c>
      <c r="D5692" t="s">
        <v>389</v>
      </c>
      <c r="G5692" s="2">
        <v>44352</v>
      </c>
      <c r="H5692" s="2"/>
      <c r="J5692" t="s">
        <v>10343</v>
      </c>
      <c r="K5692" t="s">
        <v>10344</v>
      </c>
      <c r="L5692" t="s">
        <v>213</v>
      </c>
      <c r="M5692" t="s">
        <v>13431</v>
      </c>
      <c r="O5692">
        <v>0</v>
      </c>
      <c r="Q5692" s="2"/>
      <c r="R5692" t="s">
        <v>13432</v>
      </c>
      <c r="S5692">
        <v>0</v>
      </c>
      <c r="T5692" t="s">
        <v>213</v>
      </c>
      <c r="U5692" t="s">
        <v>10347</v>
      </c>
      <c r="V5692" t="s">
        <v>13152</v>
      </c>
      <c r="W5692" t="s">
        <v>214</v>
      </c>
      <c r="X5692">
        <v>0</v>
      </c>
    </row>
    <row r="5693" spans="1:24" x14ac:dyDescent="0.25">
      <c r="A5693">
        <v>7296</v>
      </c>
      <c r="B5693" t="s">
        <v>13433</v>
      </c>
      <c r="C5693" t="s">
        <v>13434</v>
      </c>
      <c r="D5693" t="s">
        <v>389</v>
      </c>
      <c r="G5693" s="2">
        <v>44352</v>
      </c>
      <c r="H5693" s="2"/>
      <c r="J5693" t="s">
        <v>10343</v>
      </c>
      <c r="K5693" t="s">
        <v>10344</v>
      </c>
      <c r="L5693" t="s">
        <v>213</v>
      </c>
      <c r="M5693" t="s">
        <v>13435</v>
      </c>
      <c r="O5693">
        <v>0</v>
      </c>
      <c r="Q5693" s="2"/>
      <c r="R5693" t="s">
        <v>13436</v>
      </c>
      <c r="S5693">
        <v>0</v>
      </c>
      <c r="T5693" t="s">
        <v>213</v>
      </c>
      <c r="U5693" t="s">
        <v>10347</v>
      </c>
      <c r="V5693" t="s">
        <v>13152</v>
      </c>
      <c r="W5693" t="s">
        <v>214</v>
      </c>
      <c r="X5693">
        <v>0</v>
      </c>
    </row>
    <row r="5694" spans="1:24" x14ac:dyDescent="0.25">
      <c r="A5694">
        <v>7317</v>
      </c>
      <c r="B5694" t="s">
        <v>13437</v>
      </c>
      <c r="C5694" t="s">
        <v>13438</v>
      </c>
      <c r="D5694" t="s">
        <v>3973</v>
      </c>
      <c r="G5694" s="2">
        <v>44404</v>
      </c>
      <c r="H5694" s="2"/>
      <c r="I5694" t="s">
        <v>226</v>
      </c>
      <c r="J5694" t="s">
        <v>211</v>
      </c>
      <c r="K5694" t="s">
        <v>13272</v>
      </c>
      <c r="L5694" t="s">
        <v>213</v>
      </c>
      <c r="O5694">
        <v>7340</v>
      </c>
      <c r="Q5694" s="2"/>
      <c r="S5694">
        <v>0</v>
      </c>
      <c r="T5694" t="s">
        <v>213</v>
      </c>
      <c r="W5694" t="s">
        <v>455</v>
      </c>
      <c r="X5694">
        <v>0</v>
      </c>
    </row>
    <row r="5695" spans="1:24" x14ac:dyDescent="0.25">
      <c r="A5695">
        <v>7318</v>
      </c>
      <c r="B5695" t="s">
        <v>13439</v>
      </c>
      <c r="C5695" t="s">
        <v>13440</v>
      </c>
      <c r="D5695" t="s">
        <v>5886</v>
      </c>
      <c r="G5695" s="2">
        <v>44404</v>
      </c>
      <c r="H5695" s="2"/>
      <c r="I5695" t="s">
        <v>226</v>
      </c>
      <c r="J5695" t="s">
        <v>211</v>
      </c>
      <c r="K5695" t="s">
        <v>13272</v>
      </c>
      <c r="L5695" t="s">
        <v>213</v>
      </c>
      <c r="O5695">
        <v>7341</v>
      </c>
      <c r="Q5695" s="2"/>
      <c r="S5695">
        <v>0</v>
      </c>
      <c r="T5695" t="s">
        <v>213</v>
      </c>
      <c r="W5695" t="s">
        <v>455</v>
      </c>
      <c r="X5695">
        <v>0</v>
      </c>
    </row>
    <row r="5696" spans="1:24" x14ac:dyDescent="0.25">
      <c r="A5696">
        <v>7319</v>
      </c>
      <c r="B5696" t="s">
        <v>13441</v>
      </c>
      <c r="C5696" t="s">
        <v>13442</v>
      </c>
      <c r="D5696" t="s">
        <v>5889</v>
      </c>
      <c r="G5696" s="2">
        <v>44404</v>
      </c>
      <c r="H5696" s="2"/>
      <c r="J5696" t="s">
        <v>211</v>
      </c>
      <c r="K5696" t="s">
        <v>13272</v>
      </c>
      <c r="L5696" t="s">
        <v>213</v>
      </c>
      <c r="O5696">
        <v>7342</v>
      </c>
      <c r="Q5696" s="2"/>
      <c r="S5696">
        <v>0</v>
      </c>
      <c r="T5696" t="s">
        <v>213</v>
      </c>
      <c r="W5696" t="s">
        <v>455</v>
      </c>
      <c r="X5696">
        <v>0</v>
      </c>
    </row>
    <row r="5697" spans="1:26" x14ac:dyDescent="0.25">
      <c r="A5697">
        <v>7320</v>
      </c>
      <c r="B5697" t="s">
        <v>13443</v>
      </c>
      <c r="C5697" t="s">
        <v>13444</v>
      </c>
      <c r="D5697" t="s">
        <v>241</v>
      </c>
      <c r="G5697" s="2">
        <v>44404</v>
      </c>
      <c r="H5697" s="2"/>
      <c r="I5697" t="s">
        <v>226</v>
      </c>
      <c r="J5697" t="s">
        <v>211</v>
      </c>
      <c r="K5697" t="s">
        <v>13272</v>
      </c>
      <c r="L5697" t="s">
        <v>213</v>
      </c>
      <c r="O5697">
        <v>0</v>
      </c>
      <c r="P5697" t="s">
        <v>7427</v>
      </c>
      <c r="Q5697" s="2"/>
      <c r="S5697">
        <v>0</v>
      </c>
      <c r="T5697" t="s">
        <v>213</v>
      </c>
      <c r="W5697" t="s">
        <v>455</v>
      </c>
      <c r="X5697">
        <v>0</v>
      </c>
    </row>
    <row r="5698" spans="1:26" x14ac:dyDescent="0.25">
      <c r="A5698">
        <v>7321</v>
      </c>
      <c r="B5698" t="s">
        <v>13445</v>
      </c>
      <c r="C5698" t="s">
        <v>13446</v>
      </c>
      <c r="D5698" t="s">
        <v>6125</v>
      </c>
      <c r="F5698" t="s">
        <v>11572</v>
      </c>
      <c r="G5698" s="2">
        <v>44404</v>
      </c>
      <c r="H5698" s="2"/>
      <c r="I5698" t="s">
        <v>226</v>
      </c>
      <c r="J5698" t="s">
        <v>211</v>
      </c>
      <c r="K5698" t="s">
        <v>13272</v>
      </c>
      <c r="L5698" t="s">
        <v>213</v>
      </c>
      <c r="O5698">
        <v>4551</v>
      </c>
      <c r="Q5698" s="2"/>
      <c r="S5698">
        <v>0</v>
      </c>
      <c r="T5698" t="s">
        <v>213</v>
      </c>
      <c r="W5698" t="s">
        <v>455</v>
      </c>
      <c r="X5698">
        <v>0</v>
      </c>
    </row>
    <row r="5699" spans="1:26" x14ac:dyDescent="0.25">
      <c r="A5699">
        <v>7322</v>
      </c>
      <c r="B5699" t="s">
        <v>13447</v>
      </c>
      <c r="C5699" t="s">
        <v>13448</v>
      </c>
      <c r="D5699" t="s">
        <v>7099</v>
      </c>
      <c r="G5699" s="2">
        <v>44404</v>
      </c>
      <c r="H5699" s="2"/>
      <c r="J5699" t="s">
        <v>211</v>
      </c>
      <c r="K5699" t="s">
        <v>13053</v>
      </c>
      <c r="L5699" t="s">
        <v>900</v>
      </c>
      <c r="O5699">
        <v>7195</v>
      </c>
      <c r="Q5699" s="2"/>
      <c r="S5699">
        <v>0</v>
      </c>
      <c r="T5699" t="s">
        <v>213</v>
      </c>
      <c r="W5699" t="s">
        <v>455</v>
      </c>
      <c r="X5699">
        <v>0</v>
      </c>
    </row>
    <row r="5700" spans="1:26" x14ac:dyDescent="0.25">
      <c r="A5700">
        <v>7323</v>
      </c>
      <c r="B5700" t="s">
        <v>13449</v>
      </c>
      <c r="C5700" t="s">
        <v>13450</v>
      </c>
      <c r="D5700" t="s">
        <v>251</v>
      </c>
      <c r="G5700" s="2">
        <v>44404</v>
      </c>
      <c r="H5700" s="2"/>
      <c r="I5700" t="s">
        <v>226</v>
      </c>
      <c r="J5700" t="s">
        <v>211</v>
      </c>
      <c r="K5700" t="s">
        <v>13053</v>
      </c>
      <c r="L5700" t="s">
        <v>213</v>
      </c>
      <c r="O5700">
        <v>0</v>
      </c>
      <c r="Q5700" s="2"/>
      <c r="S5700">
        <v>0</v>
      </c>
      <c r="T5700" t="s">
        <v>213</v>
      </c>
      <c r="W5700" t="s">
        <v>455</v>
      </c>
      <c r="X5700">
        <v>0</v>
      </c>
    </row>
    <row r="5701" spans="1:26" x14ac:dyDescent="0.25">
      <c r="A5701">
        <v>7324</v>
      </c>
      <c r="B5701" t="s">
        <v>13451</v>
      </c>
      <c r="C5701" t="s">
        <v>13452</v>
      </c>
      <c r="D5701" t="s">
        <v>256</v>
      </c>
      <c r="G5701" s="2">
        <v>44404</v>
      </c>
      <c r="H5701" s="2"/>
      <c r="I5701" t="s">
        <v>226</v>
      </c>
      <c r="J5701" t="s">
        <v>211</v>
      </c>
      <c r="K5701" t="s">
        <v>13053</v>
      </c>
      <c r="L5701" t="s">
        <v>213</v>
      </c>
      <c r="O5701">
        <v>0</v>
      </c>
      <c r="Q5701" s="2"/>
      <c r="S5701">
        <v>0</v>
      </c>
      <c r="T5701" t="s">
        <v>213</v>
      </c>
      <c r="W5701" t="s">
        <v>455</v>
      </c>
      <c r="X5701">
        <v>0</v>
      </c>
    </row>
    <row r="5702" spans="1:26" x14ac:dyDescent="0.25">
      <c r="A5702">
        <v>7325</v>
      </c>
      <c r="B5702" t="s">
        <v>13453</v>
      </c>
      <c r="C5702" t="s">
        <v>13454</v>
      </c>
      <c r="D5702" t="s">
        <v>245</v>
      </c>
      <c r="G5702" s="2">
        <v>44404</v>
      </c>
      <c r="H5702" s="2"/>
      <c r="I5702" t="s">
        <v>226</v>
      </c>
      <c r="J5702" t="s">
        <v>211</v>
      </c>
      <c r="K5702" t="s">
        <v>13053</v>
      </c>
      <c r="L5702" t="s">
        <v>213</v>
      </c>
      <c r="O5702">
        <v>7344</v>
      </c>
      <c r="Q5702" s="2"/>
      <c r="S5702">
        <v>0</v>
      </c>
      <c r="T5702" t="s">
        <v>213</v>
      </c>
      <c r="W5702" t="s">
        <v>455</v>
      </c>
      <c r="X5702">
        <v>0</v>
      </c>
    </row>
    <row r="5703" spans="1:26" x14ac:dyDescent="0.25">
      <c r="A5703">
        <v>7326</v>
      </c>
      <c r="B5703" t="s">
        <v>13455</v>
      </c>
      <c r="C5703" t="s">
        <v>13456</v>
      </c>
      <c r="D5703" t="s">
        <v>3973</v>
      </c>
      <c r="G5703" s="2">
        <v>44404</v>
      </c>
      <c r="H5703" s="2"/>
      <c r="I5703" t="s">
        <v>226</v>
      </c>
      <c r="J5703" t="s">
        <v>211</v>
      </c>
      <c r="K5703" t="s">
        <v>13053</v>
      </c>
      <c r="L5703" t="s">
        <v>900</v>
      </c>
      <c r="O5703">
        <v>7192</v>
      </c>
      <c r="Q5703" s="2"/>
      <c r="S5703">
        <v>0</v>
      </c>
      <c r="T5703" t="s">
        <v>213</v>
      </c>
      <c r="W5703" t="s">
        <v>455</v>
      </c>
      <c r="X5703">
        <v>0</v>
      </c>
    </row>
    <row r="5704" spans="1:26" x14ac:dyDescent="0.25">
      <c r="A5704">
        <v>7344</v>
      </c>
      <c r="B5704" t="s">
        <v>13457</v>
      </c>
      <c r="C5704" t="s">
        <v>13458</v>
      </c>
      <c r="D5704" t="s">
        <v>343</v>
      </c>
      <c r="E5704" t="s">
        <v>13459</v>
      </c>
      <c r="G5704" s="2">
        <v>44403</v>
      </c>
      <c r="H5704" s="2"/>
      <c r="J5704" t="s">
        <v>211</v>
      </c>
      <c r="K5704" t="s">
        <v>391</v>
      </c>
      <c r="L5704" t="s">
        <v>213</v>
      </c>
      <c r="M5704" t="s">
        <v>13460</v>
      </c>
      <c r="O5704">
        <v>0</v>
      </c>
      <c r="P5704" t="s">
        <v>13461</v>
      </c>
      <c r="Q5704" s="2"/>
      <c r="R5704" t="s">
        <v>13462</v>
      </c>
      <c r="S5704">
        <v>0</v>
      </c>
      <c r="T5704" t="s">
        <v>213</v>
      </c>
      <c r="U5704" t="s">
        <v>15715</v>
      </c>
      <c r="V5704" t="s">
        <v>15724</v>
      </c>
      <c r="W5704" t="s">
        <v>455</v>
      </c>
      <c r="X5704">
        <v>0</v>
      </c>
      <c r="Z5704" t="s">
        <v>15094</v>
      </c>
    </row>
    <row r="5705" spans="1:26" x14ac:dyDescent="0.25">
      <c r="A5705">
        <v>7345</v>
      </c>
      <c r="B5705" t="s">
        <v>13463</v>
      </c>
      <c r="C5705" t="s">
        <v>13464</v>
      </c>
      <c r="D5705" t="s">
        <v>389</v>
      </c>
      <c r="G5705" s="2">
        <v>44415</v>
      </c>
      <c r="H5705" s="2">
        <v>44774</v>
      </c>
      <c r="J5705" t="s">
        <v>10343</v>
      </c>
      <c r="K5705" t="s">
        <v>10344</v>
      </c>
      <c r="L5705" t="s">
        <v>213</v>
      </c>
      <c r="M5705" t="s">
        <v>13465</v>
      </c>
      <c r="O5705">
        <v>0</v>
      </c>
      <c r="Q5705" s="2"/>
      <c r="R5705" t="s">
        <v>13466</v>
      </c>
      <c r="S5705">
        <v>0</v>
      </c>
      <c r="T5705" t="s">
        <v>213</v>
      </c>
      <c r="U5705" t="s">
        <v>10347</v>
      </c>
      <c r="V5705" t="s">
        <v>12197</v>
      </c>
      <c r="W5705" t="s">
        <v>214</v>
      </c>
      <c r="X5705">
        <v>0</v>
      </c>
    </row>
    <row r="5706" spans="1:26" x14ac:dyDescent="0.25">
      <c r="A5706">
        <v>7351</v>
      </c>
      <c r="B5706" t="s">
        <v>13467</v>
      </c>
      <c r="C5706" t="s">
        <v>13468</v>
      </c>
      <c r="D5706" t="s">
        <v>389</v>
      </c>
      <c r="G5706" s="2">
        <v>45826</v>
      </c>
      <c r="H5706" s="2"/>
      <c r="J5706" t="s">
        <v>10343</v>
      </c>
      <c r="K5706" t="s">
        <v>10344</v>
      </c>
      <c r="L5706" t="s">
        <v>213</v>
      </c>
      <c r="M5706" t="s">
        <v>13469</v>
      </c>
      <c r="O5706">
        <v>0</v>
      </c>
      <c r="Q5706" s="2">
        <v>44442</v>
      </c>
      <c r="R5706" t="s">
        <v>13470</v>
      </c>
      <c r="S5706">
        <v>0</v>
      </c>
      <c r="T5706" t="s">
        <v>213</v>
      </c>
      <c r="U5706" t="s">
        <v>10347</v>
      </c>
      <c r="V5706" t="s">
        <v>11993</v>
      </c>
      <c r="W5706" t="s">
        <v>214</v>
      </c>
      <c r="X5706">
        <v>0</v>
      </c>
    </row>
    <row r="5707" spans="1:26" x14ac:dyDescent="0.25">
      <c r="A5707">
        <v>7354</v>
      </c>
      <c r="B5707" t="s">
        <v>13471</v>
      </c>
      <c r="C5707" t="s">
        <v>13472</v>
      </c>
      <c r="D5707" t="s">
        <v>389</v>
      </c>
      <c r="G5707" s="2">
        <v>44492</v>
      </c>
      <c r="H5707" s="2"/>
      <c r="J5707" t="s">
        <v>10343</v>
      </c>
      <c r="K5707" t="s">
        <v>10344</v>
      </c>
      <c r="L5707" t="s">
        <v>213</v>
      </c>
      <c r="M5707" t="s">
        <v>13473</v>
      </c>
      <c r="O5707">
        <v>0</v>
      </c>
      <c r="Q5707" s="2"/>
      <c r="R5707" t="s">
        <v>13474</v>
      </c>
      <c r="S5707">
        <v>0</v>
      </c>
      <c r="T5707" t="s">
        <v>213</v>
      </c>
      <c r="U5707" t="s">
        <v>10347</v>
      </c>
      <c r="V5707" t="s">
        <v>11963</v>
      </c>
      <c r="W5707" t="s">
        <v>214</v>
      </c>
      <c r="X5707">
        <v>0</v>
      </c>
    </row>
    <row r="5708" spans="1:26" x14ac:dyDescent="0.25">
      <c r="A5708">
        <v>7509</v>
      </c>
      <c r="B5708" t="s">
        <v>13475</v>
      </c>
      <c r="C5708" t="s">
        <v>13476</v>
      </c>
      <c r="D5708" t="s">
        <v>389</v>
      </c>
      <c r="F5708" t="s">
        <v>13477</v>
      </c>
      <c r="G5708" s="2">
        <v>44197</v>
      </c>
      <c r="H5708" s="2"/>
      <c r="J5708" t="s">
        <v>211</v>
      </c>
      <c r="K5708" t="s">
        <v>398</v>
      </c>
      <c r="L5708" t="s">
        <v>213</v>
      </c>
      <c r="M5708" t="s">
        <v>13478</v>
      </c>
      <c r="O5708">
        <v>0</v>
      </c>
      <c r="P5708" t="s">
        <v>392</v>
      </c>
      <c r="Q5708" s="2"/>
      <c r="S5708">
        <v>0</v>
      </c>
      <c r="T5708" t="s">
        <v>213</v>
      </c>
      <c r="W5708" t="s">
        <v>214</v>
      </c>
      <c r="X5708">
        <v>0</v>
      </c>
    </row>
    <row r="5709" spans="1:26" x14ac:dyDescent="0.25">
      <c r="A5709">
        <v>7522</v>
      </c>
      <c r="B5709" t="s">
        <v>13479</v>
      </c>
      <c r="C5709" t="s">
        <v>13480</v>
      </c>
      <c r="D5709" t="s">
        <v>241</v>
      </c>
      <c r="G5709" s="2">
        <v>44812</v>
      </c>
      <c r="H5709" s="2"/>
      <c r="I5709" t="s">
        <v>226</v>
      </c>
      <c r="J5709" t="s">
        <v>211</v>
      </c>
      <c r="K5709" t="s">
        <v>13481</v>
      </c>
      <c r="L5709" t="s">
        <v>213</v>
      </c>
      <c r="O5709">
        <v>0</v>
      </c>
      <c r="Q5709" s="2"/>
      <c r="S5709">
        <v>0</v>
      </c>
      <c r="T5709" t="s">
        <v>213</v>
      </c>
      <c r="W5709" t="s">
        <v>214</v>
      </c>
      <c r="X5709">
        <v>0</v>
      </c>
    </row>
    <row r="5710" spans="1:26" x14ac:dyDescent="0.25">
      <c r="A5710">
        <v>7523</v>
      </c>
      <c r="B5710" t="s">
        <v>13482</v>
      </c>
      <c r="C5710" t="s">
        <v>13483</v>
      </c>
      <c r="D5710" t="s">
        <v>2509</v>
      </c>
      <c r="F5710" t="s">
        <v>15459</v>
      </c>
      <c r="G5710" s="2">
        <v>44838</v>
      </c>
      <c r="H5710" s="2"/>
      <c r="J5710" t="s">
        <v>211</v>
      </c>
      <c r="K5710" t="s">
        <v>13481</v>
      </c>
      <c r="L5710" t="s">
        <v>213</v>
      </c>
      <c r="M5710" t="s">
        <v>15460</v>
      </c>
      <c r="O5710">
        <v>0</v>
      </c>
      <c r="Q5710" s="2">
        <v>44812</v>
      </c>
      <c r="S5710">
        <v>0</v>
      </c>
      <c r="T5710" t="s">
        <v>213</v>
      </c>
      <c r="W5710" t="s">
        <v>214</v>
      </c>
      <c r="X5710">
        <v>0</v>
      </c>
    </row>
    <row r="5711" spans="1:26" x14ac:dyDescent="0.25">
      <c r="A5711">
        <v>7524</v>
      </c>
      <c r="B5711" t="s">
        <v>13484</v>
      </c>
      <c r="C5711" t="s">
        <v>13485</v>
      </c>
      <c r="D5711" t="s">
        <v>11592</v>
      </c>
      <c r="G5711" s="2">
        <v>44838</v>
      </c>
      <c r="H5711" s="2"/>
      <c r="J5711" t="s">
        <v>2278</v>
      </c>
      <c r="K5711" t="s">
        <v>13481</v>
      </c>
      <c r="L5711" t="s">
        <v>213</v>
      </c>
      <c r="O5711">
        <v>0</v>
      </c>
      <c r="Q5711" s="2"/>
      <c r="S5711">
        <v>0</v>
      </c>
      <c r="T5711" t="s">
        <v>900</v>
      </c>
      <c r="W5711" t="s">
        <v>214</v>
      </c>
      <c r="X5711">
        <v>0</v>
      </c>
    </row>
    <row r="5712" spans="1:26" x14ac:dyDescent="0.25">
      <c r="A5712">
        <v>7525</v>
      </c>
      <c r="B5712" t="s">
        <v>13486</v>
      </c>
      <c r="C5712" t="s">
        <v>13487</v>
      </c>
      <c r="D5712" t="s">
        <v>2503</v>
      </c>
      <c r="G5712" s="2">
        <v>44812</v>
      </c>
      <c r="H5712" s="2"/>
      <c r="J5712" t="s">
        <v>211</v>
      </c>
      <c r="K5712" t="s">
        <v>13481</v>
      </c>
      <c r="L5712" t="s">
        <v>213</v>
      </c>
      <c r="O5712">
        <v>0</v>
      </c>
      <c r="Q5712" s="2"/>
      <c r="S5712">
        <v>0</v>
      </c>
      <c r="T5712" t="s">
        <v>213</v>
      </c>
      <c r="W5712" t="s">
        <v>214</v>
      </c>
      <c r="X5712">
        <v>0</v>
      </c>
    </row>
    <row r="5713" spans="1:24" x14ac:dyDescent="0.25">
      <c r="A5713">
        <v>7526</v>
      </c>
      <c r="B5713" t="s">
        <v>13488</v>
      </c>
      <c r="C5713" t="s">
        <v>13489</v>
      </c>
      <c r="D5713" t="s">
        <v>11232</v>
      </c>
      <c r="G5713" s="2">
        <v>44812</v>
      </c>
      <c r="H5713" s="2"/>
      <c r="J5713" t="s">
        <v>2278</v>
      </c>
      <c r="K5713" t="s">
        <v>13481</v>
      </c>
      <c r="L5713" t="s">
        <v>213</v>
      </c>
      <c r="O5713">
        <v>0</v>
      </c>
      <c r="Q5713" s="2"/>
      <c r="S5713">
        <v>0</v>
      </c>
      <c r="T5713" t="s">
        <v>900</v>
      </c>
      <c r="W5713" t="s">
        <v>214</v>
      </c>
      <c r="X5713">
        <v>0</v>
      </c>
    </row>
    <row r="5714" spans="1:24" x14ac:dyDescent="0.25">
      <c r="A5714">
        <v>7527</v>
      </c>
      <c r="B5714" t="s">
        <v>13490</v>
      </c>
      <c r="C5714" t="s">
        <v>13491</v>
      </c>
      <c r="D5714" t="s">
        <v>251</v>
      </c>
      <c r="G5714" s="2">
        <v>44812</v>
      </c>
      <c r="H5714" s="2"/>
      <c r="I5714" t="s">
        <v>226</v>
      </c>
      <c r="J5714" t="s">
        <v>211</v>
      </c>
      <c r="K5714" t="s">
        <v>13481</v>
      </c>
      <c r="L5714" t="s">
        <v>213</v>
      </c>
      <c r="O5714">
        <v>0</v>
      </c>
      <c r="Q5714" s="2"/>
      <c r="S5714">
        <v>0</v>
      </c>
      <c r="T5714" t="s">
        <v>213</v>
      </c>
      <c r="W5714" t="s">
        <v>214</v>
      </c>
      <c r="X5714">
        <v>0</v>
      </c>
    </row>
    <row r="5715" spans="1:24" x14ac:dyDescent="0.25">
      <c r="A5715">
        <v>7528</v>
      </c>
      <c r="B5715" t="s">
        <v>13492</v>
      </c>
      <c r="C5715" t="s">
        <v>13493</v>
      </c>
      <c r="D5715" t="s">
        <v>248</v>
      </c>
      <c r="G5715" s="2">
        <v>44812</v>
      </c>
      <c r="H5715" s="2"/>
      <c r="I5715" t="s">
        <v>226</v>
      </c>
      <c r="J5715" t="s">
        <v>211</v>
      </c>
      <c r="K5715" t="s">
        <v>13481</v>
      </c>
      <c r="L5715" t="s">
        <v>213</v>
      </c>
      <c r="O5715">
        <v>0</v>
      </c>
      <c r="Q5715" s="2"/>
      <c r="S5715">
        <v>0</v>
      </c>
      <c r="T5715" t="s">
        <v>213</v>
      </c>
      <c r="W5715" t="s">
        <v>214</v>
      </c>
      <c r="X5715">
        <v>0</v>
      </c>
    </row>
    <row r="5716" spans="1:24" x14ac:dyDescent="0.25">
      <c r="A5716">
        <v>7529</v>
      </c>
      <c r="B5716" t="s">
        <v>13494</v>
      </c>
      <c r="C5716" t="s">
        <v>13495</v>
      </c>
      <c r="D5716" t="s">
        <v>256</v>
      </c>
      <c r="G5716" s="2">
        <v>44812</v>
      </c>
      <c r="H5716" s="2"/>
      <c r="I5716" t="s">
        <v>226</v>
      </c>
      <c r="J5716" t="s">
        <v>211</v>
      </c>
      <c r="K5716" t="s">
        <v>13481</v>
      </c>
      <c r="L5716" t="s">
        <v>213</v>
      </c>
      <c r="O5716">
        <v>0</v>
      </c>
      <c r="Q5716" s="2"/>
      <c r="S5716">
        <v>0</v>
      </c>
      <c r="T5716" t="s">
        <v>213</v>
      </c>
      <c r="W5716" t="s">
        <v>214</v>
      </c>
      <c r="X5716">
        <v>0</v>
      </c>
    </row>
    <row r="5717" spans="1:24" x14ac:dyDescent="0.25">
      <c r="A5717">
        <v>7530</v>
      </c>
      <c r="B5717" t="s">
        <v>13496</v>
      </c>
      <c r="C5717" t="s">
        <v>13497</v>
      </c>
      <c r="D5717" t="s">
        <v>210</v>
      </c>
      <c r="G5717" s="2">
        <v>44812</v>
      </c>
      <c r="H5717" s="2"/>
      <c r="J5717" t="s">
        <v>211</v>
      </c>
      <c r="K5717" t="s">
        <v>13481</v>
      </c>
      <c r="L5717" t="s">
        <v>213</v>
      </c>
      <c r="O5717">
        <v>0</v>
      </c>
      <c r="Q5717" s="2"/>
      <c r="S5717">
        <v>0</v>
      </c>
      <c r="T5717" t="s">
        <v>213</v>
      </c>
      <c r="W5717" t="s">
        <v>214</v>
      </c>
      <c r="X5717">
        <v>0</v>
      </c>
    </row>
    <row r="5718" spans="1:24" x14ac:dyDescent="0.25">
      <c r="A5718">
        <v>7531</v>
      </c>
      <c r="B5718" t="s">
        <v>13498</v>
      </c>
      <c r="C5718" t="s">
        <v>13499</v>
      </c>
      <c r="D5718" t="s">
        <v>245</v>
      </c>
      <c r="G5718" s="2">
        <v>44812</v>
      </c>
      <c r="H5718" s="2"/>
      <c r="I5718" t="s">
        <v>226</v>
      </c>
      <c r="J5718" t="s">
        <v>211</v>
      </c>
      <c r="K5718" t="s">
        <v>13481</v>
      </c>
      <c r="L5718" t="s">
        <v>213</v>
      </c>
      <c r="O5718">
        <v>7509</v>
      </c>
      <c r="Q5718" s="2"/>
      <c r="S5718">
        <v>0</v>
      </c>
      <c r="T5718" t="s">
        <v>213</v>
      </c>
      <c r="W5718" t="s">
        <v>214</v>
      </c>
      <c r="X5718">
        <v>0</v>
      </c>
    </row>
    <row r="5719" spans="1:24" x14ac:dyDescent="0.25">
      <c r="A5719">
        <v>7532</v>
      </c>
      <c r="B5719" t="s">
        <v>13500</v>
      </c>
      <c r="C5719" t="s">
        <v>13501</v>
      </c>
      <c r="D5719" t="s">
        <v>5533</v>
      </c>
      <c r="F5719" t="s">
        <v>15459</v>
      </c>
      <c r="G5719" s="2">
        <v>44838</v>
      </c>
      <c r="H5719" s="2"/>
      <c r="J5719" t="s">
        <v>211</v>
      </c>
      <c r="K5719" t="s">
        <v>13481</v>
      </c>
      <c r="L5719" t="s">
        <v>213</v>
      </c>
      <c r="M5719" t="s">
        <v>15461</v>
      </c>
      <c r="O5719">
        <v>0</v>
      </c>
      <c r="Q5719" s="2">
        <v>44812</v>
      </c>
      <c r="S5719">
        <v>0</v>
      </c>
      <c r="T5719" t="s">
        <v>213</v>
      </c>
      <c r="W5719" t="s">
        <v>214</v>
      </c>
      <c r="X5719">
        <v>0</v>
      </c>
    </row>
    <row r="5720" spans="1:24" x14ac:dyDescent="0.25">
      <c r="A5720">
        <v>7533</v>
      </c>
      <c r="B5720" t="s">
        <v>13502</v>
      </c>
      <c r="C5720" t="s">
        <v>13503</v>
      </c>
      <c r="D5720" t="s">
        <v>11581</v>
      </c>
      <c r="G5720" s="2">
        <v>44838</v>
      </c>
      <c r="H5720" s="2"/>
      <c r="J5720" t="s">
        <v>2278</v>
      </c>
      <c r="K5720" t="s">
        <v>13481</v>
      </c>
      <c r="L5720" t="s">
        <v>213</v>
      </c>
      <c r="O5720">
        <v>0</v>
      </c>
      <c r="Q5720" s="2"/>
      <c r="S5720">
        <v>0</v>
      </c>
      <c r="T5720" t="s">
        <v>900</v>
      </c>
      <c r="W5720" t="s">
        <v>214</v>
      </c>
      <c r="X5720">
        <v>0</v>
      </c>
    </row>
    <row r="5721" spans="1:24" x14ac:dyDescent="0.25">
      <c r="A5721">
        <v>7534</v>
      </c>
      <c r="B5721" t="s">
        <v>13504</v>
      </c>
      <c r="C5721" t="s">
        <v>13505</v>
      </c>
      <c r="D5721" t="s">
        <v>4003</v>
      </c>
      <c r="F5721" t="s">
        <v>15459</v>
      </c>
      <c r="G5721" s="2">
        <v>44838</v>
      </c>
      <c r="H5721" s="2"/>
      <c r="J5721" t="s">
        <v>211</v>
      </c>
      <c r="K5721" t="s">
        <v>13481</v>
      </c>
      <c r="L5721" t="s">
        <v>213</v>
      </c>
      <c r="M5721" t="s">
        <v>15462</v>
      </c>
      <c r="O5721">
        <v>0</v>
      </c>
      <c r="Q5721" s="2">
        <v>44812</v>
      </c>
      <c r="S5721">
        <v>0</v>
      </c>
      <c r="T5721" t="s">
        <v>213</v>
      </c>
      <c r="W5721" t="s">
        <v>214</v>
      </c>
      <c r="X5721">
        <v>0</v>
      </c>
    </row>
    <row r="5722" spans="1:24" x14ac:dyDescent="0.25">
      <c r="A5722">
        <v>7535</v>
      </c>
      <c r="B5722" t="s">
        <v>13506</v>
      </c>
      <c r="C5722" t="s">
        <v>13507</v>
      </c>
      <c r="D5722" t="s">
        <v>11589</v>
      </c>
      <c r="G5722" s="2">
        <v>44838</v>
      </c>
      <c r="H5722" s="2"/>
      <c r="J5722" t="s">
        <v>2278</v>
      </c>
      <c r="K5722" t="s">
        <v>13481</v>
      </c>
      <c r="L5722" t="s">
        <v>213</v>
      </c>
      <c r="O5722">
        <v>0</v>
      </c>
      <c r="Q5722" s="2"/>
      <c r="S5722">
        <v>0</v>
      </c>
      <c r="T5722" t="s">
        <v>900</v>
      </c>
      <c r="W5722" t="s">
        <v>214</v>
      </c>
      <c r="X5722">
        <v>0</v>
      </c>
    </row>
    <row r="5723" spans="1:24" x14ac:dyDescent="0.25">
      <c r="A5723">
        <v>7618</v>
      </c>
      <c r="B5723" t="s">
        <v>13508</v>
      </c>
      <c r="C5723" t="s">
        <v>13509</v>
      </c>
      <c r="D5723" t="s">
        <v>389</v>
      </c>
      <c r="G5723" s="2">
        <v>44812</v>
      </c>
      <c r="H5723" s="2"/>
      <c r="J5723" t="s">
        <v>10343</v>
      </c>
      <c r="K5723" t="s">
        <v>10344</v>
      </c>
      <c r="L5723" t="s">
        <v>213</v>
      </c>
      <c r="M5723" t="s">
        <v>13510</v>
      </c>
      <c r="O5723">
        <v>0</v>
      </c>
      <c r="Q5723" s="2"/>
      <c r="R5723" t="s">
        <v>13511</v>
      </c>
      <c r="S5723">
        <v>0</v>
      </c>
      <c r="T5723" t="s">
        <v>213</v>
      </c>
      <c r="U5723" t="s">
        <v>10347</v>
      </c>
      <c r="V5723" t="s">
        <v>13152</v>
      </c>
      <c r="W5723" t="s">
        <v>214</v>
      </c>
      <c r="X5723">
        <v>0</v>
      </c>
    </row>
    <row r="5724" spans="1:24" x14ac:dyDescent="0.25">
      <c r="A5724">
        <v>7704</v>
      </c>
      <c r="B5724" t="s">
        <v>13512</v>
      </c>
      <c r="C5724" t="s">
        <v>13513</v>
      </c>
      <c r="D5724" t="s">
        <v>389</v>
      </c>
      <c r="G5724" s="2">
        <v>44853</v>
      </c>
      <c r="H5724" s="2">
        <v>44901</v>
      </c>
      <c r="J5724" t="s">
        <v>10343</v>
      </c>
      <c r="K5724" t="s">
        <v>10344</v>
      </c>
      <c r="L5724" t="s">
        <v>213</v>
      </c>
      <c r="M5724" t="s">
        <v>13514</v>
      </c>
      <c r="O5724">
        <v>0</v>
      </c>
      <c r="Q5724" s="2"/>
      <c r="R5724" t="s">
        <v>13515</v>
      </c>
      <c r="S5724">
        <v>0</v>
      </c>
      <c r="T5724" t="s">
        <v>213</v>
      </c>
      <c r="U5724" t="s">
        <v>10347</v>
      </c>
      <c r="V5724" t="s">
        <v>13152</v>
      </c>
      <c r="W5724" t="s">
        <v>214</v>
      </c>
      <c r="X5724">
        <v>0</v>
      </c>
    </row>
    <row r="5725" spans="1:24" x14ac:dyDescent="0.25">
      <c r="A5725">
        <v>7793</v>
      </c>
      <c r="B5725" t="s">
        <v>13516</v>
      </c>
      <c r="C5725" t="s">
        <v>15022</v>
      </c>
      <c r="D5725" t="s">
        <v>1541</v>
      </c>
      <c r="G5725" s="2">
        <v>44827</v>
      </c>
      <c r="H5725" s="2"/>
      <c r="I5725" t="s">
        <v>226</v>
      </c>
      <c r="J5725" t="s">
        <v>211</v>
      </c>
      <c r="K5725" t="s">
        <v>4123</v>
      </c>
      <c r="L5725" t="s">
        <v>213</v>
      </c>
      <c r="O5725">
        <v>7791</v>
      </c>
      <c r="Q5725" s="2"/>
      <c r="S5725">
        <v>0</v>
      </c>
      <c r="T5725" t="s">
        <v>213</v>
      </c>
      <c r="W5725" t="s">
        <v>59</v>
      </c>
      <c r="X5725">
        <v>0</v>
      </c>
    </row>
    <row r="5726" spans="1:24" x14ac:dyDescent="0.25">
      <c r="A5726">
        <v>7794</v>
      </c>
      <c r="B5726" t="s">
        <v>13517</v>
      </c>
      <c r="C5726" t="s">
        <v>13518</v>
      </c>
      <c r="D5726" t="s">
        <v>6406</v>
      </c>
      <c r="E5726" t="s">
        <v>13519</v>
      </c>
      <c r="F5726" t="s">
        <v>13520</v>
      </c>
      <c r="G5726" s="2">
        <v>44827</v>
      </c>
      <c r="H5726" s="2"/>
      <c r="J5726" t="s">
        <v>211</v>
      </c>
      <c r="K5726" t="s">
        <v>7069</v>
      </c>
      <c r="L5726" t="s">
        <v>213</v>
      </c>
      <c r="O5726">
        <v>6084</v>
      </c>
      <c r="Q5726" s="2"/>
      <c r="S5726">
        <v>3836</v>
      </c>
      <c r="T5726" t="s">
        <v>213</v>
      </c>
      <c r="W5726" t="s">
        <v>59</v>
      </c>
      <c r="X5726">
        <v>0</v>
      </c>
    </row>
    <row r="5727" spans="1:24" x14ac:dyDescent="0.25">
      <c r="A5727">
        <v>7795</v>
      </c>
      <c r="B5727" t="s">
        <v>13521</v>
      </c>
      <c r="C5727" t="s">
        <v>13522</v>
      </c>
      <c r="D5727" t="s">
        <v>13523</v>
      </c>
      <c r="G5727" s="2">
        <v>44827</v>
      </c>
      <c r="H5727" s="2"/>
      <c r="I5727" t="s">
        <v>226</v>
      </c>
      <c r="J5727" t="s">
        <v>211</v>
      </c>
      <c r="K5727" t="s">
        <v>4123</v>
      </c>
      <c r="L5727" t="s">
        <v>213</v>
      </c>
      <c r="O5727">
        <v>7794</v>
      </c>
      <c r="Q5727" s="2"/>
      <c r="S5727">
        <v>0</v>
      </c>
      <c r="T5727" t="s">
        <v>213</v>
      </c>
      <c r="W5727" t="s">
        <v>59</v>
      </c>
      <c r="X5727">
        <v>0</v>
      </c>
    </row>
    <row r="5728" spans="1:24" x14ac:dyDescent="0.25">
      <c r="A5728">
        <v>7796</v>
      </c>
      <c r="B5728" t="s">
        <v>13524</v>
      </c>
      <c r="C5728" t="s">
        <v>13525</v>
      </c>
      <c r="D5728" t="s">
        <v>6406</v>
      </c>
      <c r="F5728" t="s">
        <v>8601</v>
      </c>
      <c r="G5728" s="2">
        <v>44827</v>
      </c>
      <c r="H5728" s="2"/>
      <c r="J5728" t="s">
        <v>211</v>
      </c>
      <c r="K5728" t="s">
        <v>391</v>
      </c>
      <c r="L5728" t="s">
        <v>213</v>
      </c>
      <c r="O5728">
        <v>7289</v>
      </c>
      <c r="Q5728" s="2"/>
      <c r="S5728">
        <v>3836</v>
      </c>
      <c r="T5728" t="s">
        <v>213</v>
      </c>
      <c r="W5728" t="s">
        <v>59</v>
      </c>
      <c r="X5728">
        <v>0</v>
      </c>
    </row>
    <row r="5729" spans="1:24" x14ac:dyDescent="0.25">
      <c r="A5729">
        <v>7797</v>
      </c>
      <c r="B5729" t="s">
        <v>13526</v>
      </c>
      <c r="C5729" t="s">
        <v>13527</v>
      </c>
      <c r="D5729" t="s">
        <v>13528</v>
      </c>
      <c r="G5729" s="2">
        <v>44827</v>
      </c>
      <c r="H5729" s="2"/>
      <c r="I5729" t="s">
        <v>226</v>
      </c>
      <c r="J5729" t="s">
        <v>211</v>
      </c>
      <c r="K5729" t="s">
        <v>4123</v>
      </c>
      <c r="L5729" t="s">
        <v>213</v>
      </c>
      <c r="O5729">
        <v>7796</v>
      </c>
      <c r="Q5729" s="2"/>
      <c r="S5729">
        <v>0</v>
      </c>
      <c r="T5729" t="s">
        <v>213</v>
      </c>
      <c r="W5729" t="s">
        <v>59</v>
      </c>
      <c r="X5729">
        <v>0</v>
      </c>
    </row>
    <row r="5730" spans="1:24" x14ac:dyDescent="0.25">
      <c r="A5730">
        <v>7798</v>
      </c>
      <c r="B5730" t="s">
        <v>13529</v>
      </c>
      <c r="C5730" t="s">
        <v>13530</v>
      </c>
      <c r="D5730" t="s">
        <v>389</v>
      </c>
      <c r="G5730" s="2">
        <v>44904</v>
      </c>
      <c r="H5730" s="2"/>
      <c r="J5730" t="s">
        <v>10343</v>
      </c>
      <c r="K5730" t="s">
        <v>10344</v>
      </c>
      <c r="L5730" t="s">
        <v>213</v>
      </c>
      <c r="M5730" t="s">
        <v>13531</v>
      </c>
      <c r="O5730">
        <v>0</v>
      </c>
      <c r="Q5730" s="2"/>
      <c r="R5730" t="s">
        <v>13532</v>
      </c>
      <c r="S5730">
        <v>0</v>
      </c>
      <c r="T5730" t="s">
        <v>213</v>
      </c>
      <c r="U5730" t="s">
        <v>10347</v>
      </c>
      <c r="V5730" t="s">
        <v>13533</v>
      </c>
      <c r="W5730" t="s">
        <v>214</v>
      </c>
      <c r="X5730">
        <v>0</v>
      </c>
    </row>
    <row r="5731" spans="1:24" x14ac:dyDescent="0.25">
      <c r="A5731">
        <v>7915</v>
      </c>
      <c r="B5731" t="s">
        <v>13534</v>
      </c>
      <c r="C5731" t="s">
        <v>13535</v>
      </c>
      <c r="D5731" t="s">
        <v>1722</v>
      </c>
      <c r="G5731" s="2">
        <v>44784</v>
      </c>
      <c r="H5731" s="2"/>
      <c r="J5731" t="s">
        <v>211</v>
      </c>
      <c r="K5731" t="s">
        <v>1724</v>
      </c>
      <c r="L5731" t="s">
        <v>213</v>
      </c>
      <c r="O5731">
        <v>7697</v>
      </c>
      <c r="Q5731" s="2"/>
      <c r="S5731">
        <v>0</v>
      </c>
      <c r="T5731" t="s">
        <v>213</v>
      </c>
      <c r="W5731" t="s">
        <v>13536</v>
      </c>
      <c r="X5731">
        <v>0</v>
      </c>
    </row>
    <row r="5732" spans="1:24" x14ac:dyDescent="0.25">
      <c r="A5732">
        <v>7916</v>
      </c>
      <c r="B5732" t="s">
        <v>13537</v>
      </c>
      <c r="C5732" t="s">
        <v>13538</v>
      </c>
      <c r="D5732" t="s">
        <v>1722</v>
      </c>
      <c r="G5732" s="2">
        <v>44784</v>
      </c>
      <c r="H5732" s="2"/>
      <c r="J5732" t="s">
        <v>211</v>
      </c>
      <c r="K5732" t="s">
        <v>1724</v>
      </c>
      <c r="L5732" t="s">
        <v>213</v>
      </c>
      <c r="O5732">
        <v>7617</v>
      </c>
      <c r="Q5732" s="2"/>
      <c r="S5732">
        <v>0</v>
      </c>
      <c r="T5732" t="s">
        <v>213</v>
      </c>
      <c r="W5732" t="s">
        <v>13536</v>
      </c>
      <c r="X5732">
        <v>0</v>
      </c>
    </row>
    <row r="5733" spans="1:24" x14ac:dyDescent="0.25">
      <c r="A5733">
        <v>7802</v>
      </c>
      <c r="B5733" t="s">
        <v>13539</v>
      </c>
      <c r="C5733" t="s">
        <v>13540</v>
      </c>
      <c r="D5733" t="s">
        <v>256</v>
      </c>
      <c r="G5733" s="2">
        <v>44835</v>
      </c>
      <c r="H5733" s="2"/>
      <c r="I5733" t="s">
        <v>226</v>
      </c>
      <c r="J5733" t="s">
        <v>211</v>
      </c>
      <c r="K5733" t="s">
        <v>13541</v>
      </c>
      <c r="L5733" t="s">
        <v>213</v>
      </c>
      <c r="O5733">
        <v>0</v>
      </c>
      <c r="Q5733" s="2"/>
      <c r="S5733">
        <v>0</v>
      </c>
      <c r="T5733" t="s">
        <v>213</v>
      </c>
      <c r="W5733" t="s">
        <v>214</v>
      </c>
      <c r="X5733">
        <v>0</v>
      </c>
    </row>
    <row r="5734" spans="1:24" x14ac:dyDescent="0.25">
      <c r="A5734">
        <v>7803</v>
      </c>
      <c r="B5734" t="s">
        <v>13542</v>
      </c>
      <c r="C5734" t="s">
        <v>13543</v>
      </c>
      <c r="D5734" t="s">
        <v>251</v>
      </c>
      <c r="G5734" s="2">
        <v>44835</v>
      </c>
      <c r="H5734" s="2"/>
      <c r="I5734" t="s">
        <v>226</v>
      </c>
      <c r="J5734" t="s">
        <v>211</v>
      </c>
      <c r="K5734" t="s">
        <v>13541</v>
      </c>
      <c r="L5734" t="s">
        <v>213</v>
      </c>
      <c r="O5734">
        <v>0</v>
      </c>
      <c r="Q5734" s="2"/>
      <c r="S5734">
        <v>0</v>
      </c>
      <c r="T5734" t="s">
        <v>213</v>
      </c>
      <c r="W5734" t="s">
        <v>214</v>
      </c>
      <c r="X5734">
        <v>0</v>
      </c>
    </row>
    <row r="5735" spans="1:24" x14ac:dyDescent="0.25">
      <c r="A5735">
        <v>7804</v>
      </c>
      <c r="B5735" t="s">
        <v>13544</v>
      </c>
      <c r="C5735" t="s">
        <v>13545</v>
      </c>
      <c r="D5735" t="s">
        <v>241</v>
      </c>
      <c r="G5735" s="2">
        <v>44835</v>
      </c>
      <c r="H5735" s="2"/>
      <c r="I5735" t="s">
        <v>226</v>
      </c>
      <c r="J5735" t="s">
        <v>211</v>
      </c>
      <c r="K5735" t="s">
        <v>13541</v>
      </c>
      <c r="L5735" t="s">
        <v>213</v>
      </c>
      <c r="O5735">
        <v>0</v>
      </c>
      <c r="Q5735" s="2"/>
      <c r="S5735">
        <v>0</v>
      </c>
      <c r="T5735" t="s">
        <v>213</v>
      </c>
      <c r="W5735" t="s">
        <v>214</v>
      </c>
      <c r="X5735">
        <v>0</v>
      </c>
    </row>
    <row r="5736" spans="1:24" x14ac:dyDescent="0.25">
      <c r="A5736">
        <v>7550</v>
      </c>
      <c r="B5736" t="s">
        <v>13546</v>
      </c>
      <c r="C5736" t="s">
        <v>13547</v>
      </c>
      <c r="D5736" t="s">
        <v>241</v>
      </c>
      <c r="G5736" s="2">
        <v>44812</v>
      </c>
      <c r="H5736" s="2"/>
      <c r="I5736" t="s">
        <v>226</v>
      </c>
      <c r="J5736" t="s">
        <v>211</v>
      </c>
      <c r="K5736" t="s">
        <v>13548</v>
      </c>
      <c r="L5736" t="s">
        <v>213</v>
      </c>
      <c r="O5736">
        <v>0</v>
      </c>
      <c r="Q5736" s="2"/>
      <c r="S5736">
        <v>0</v>
      </c>
      <c r="T5736" t="s">
        <v>213</v>
      </c>
      <c r="W5736" t="s">
        <v>214</v>
      </c>
      <c r="X5736">
        <v>0</v>
      </c>
    </row>
    <row r="5737" spans="1:24" x14ac:dyDescent="0.25">
      <c r="A5737">
        <v>7551</v>
      </c>
      <c r="B5737" t="s">
        <v>13549</v>
      </c>
      <c r="C5737" t="s">
        <v>13550</v>
      </c>
      <c r="D5737" t="s">
        <v>2500</v>
      </c>
      <c r="G5737" s="2">
        <v>44781</v>
      </c>
      <c r="H5737" s="2"/>
      <c r="J5737" t="s">
        <v>211</v>
      </c>
      <c r="K5737" t="s">
        <v>13548</v>
      </c>
      <c r="L5737" t="s">
        <v>900</v>
      </c>
      <c r="M5737" t="s">
        <v>13551</v>
      </c>
      <c r="O5737">
        <v>0</v>
      </c>
      <c r="Q5737" s="2"/>
      <c r="S5737">
        <v>0</v>
      </c>
      <c r="T5737" t="s">
        <v>213</v>
      </c>
      <c r="W5737" t="s">
        <v>214</v>
      </c>
      <c r="X5737">
        <v>0</v>
      </c>
    </row>
    <row r="5738" spans="1:24" x14ac:dyDescent="0.25">
      <c r="A5738">
        <v>7552</v>
      </c>
      <c r="B5738" t="s">
        <v>13552</v>
      </c>
      <c r="C5738" t="s">
        <v>13553</v>
      </c>
      <c r="D5738" t="s">
        <v>11608</v>
      </c>
      <c r="G5738" s="2">
        <v>44781</v>
      </c>
      <c r="H5738" s="2"/>
      <c r="J5738" t="s">
        <v>2278</v>
      </c>
      <c r="K5738" t="s">
        <v>13548</v>
      </c>
      <c r="L5738" t="s">
        <v>900</v>
      </c>
      <c r="M5738" t="s">
        <v>13551</v>
      </c>
      <c r="O5738">
        <v>0</v>
      </c>
      <c r="Q5738" s="2"/>
      <c r="S5738">
        <v>0</v>
      </c>
      <c r="T5738" t="s">
        <v>213</v>
      </c>
      <c r="W5738" t="s">
        <v>214</v>
      </c>
      <c r="X5738">
        <v>0</v>
      </c>
    </row>
    <row r="5739" spans="1:24" x14ac:dyDescent="0.25">
      <c r="A5739">
        <v>7553</v>
      </c>
      <c r="B5739" t="s">
        <v>13554</v>
      </c>
      <c r="C5739" t="s">
        <v>13555</v>
      </c>
      <c r="D5739" t="s">
        <v>2503</v>
      </c>
      <c r="G5739" s="2">
        <v>44812</v>
      </c>
      <c r="H5739" s="2"/>
      <c r="J5739" t="s">
        <v>211</v>
      </c>
      <c r="K5739" t="s">
        <v>13548</v>
      </c>
      <c r="L5739" t="s">
        <v>213</v>
      </c>
      <c r="O5739">
        <v>0</v>
      </c>
      <c r="Q5739" s="2"/>
      <c r="S5739">
        <v>0</v>
      </c>
      <c r="T5739" t="s">
        <v>213</v>
      </c>
      <c r="W5739" t="s">
        <v>214</v>
      </c>
      <c r="X5739">
        <v>0</v>
      </c>
    </row>
    <row r="5740" spans="1:24" x14ac:dyDescent="0.25">
      <c r="A5740">
        <v>7554</v>
      </c>
      <c r="B5740" t="s">
        <v>13556</v>
      </c>
      <c r="C5740" t="s">
        <v>13557</v>
      </c>
      <c r="D5740" t="s">
        <v>11232</v>
      </c>
      <c r="G5740" s="2">
        <v>44812</v>
      </c>
      <c r="H5740" s="2"/>
      <c r="J5740" t="s">
        <v>2278</v>
      </c>
      <c r="K5740" t="s">
        <v>13548</v>
      </c>
      <c r="L5740" t="s">
        <v>213</v>
      </c>
      <c r="O5740">
        <v>0</v>
      </c>
      <c r="Q5740" s="2"/>
      <c r="S5740">
        <v>0</v>
      </c>
      <c r="T5740" t="s">
        <v>900</v>
      </c>
      <c r="W5740" t="s">
        <v>214</v>
      </c>
      <c r="X5740">
        <v>0</v>
      </c>
    </row>
    <row r="5741" spans="1:24" x14ac:dyDescent="0.25">
      <c r="A5741">
        <v>7555</v>
      </c>
      <c r="B5741" t="s">
        <v>13558</v>
      </c>
      <c r="C5741" t="s">
        <v>13559</v>
      </c>
      <c r="D5741" t="s">
        <v>251</v>
      </c>
      <c r="G5741" s="2">
        <v>44812</v>
      </c>
      <c r="H5741" s="2"/>
      <c r="I5741" t="s">
        <v>226</v>
      </c>
      <c r="J5741" t="s">
        <v>211</v>
      </c>
      <c r="K5741" t="s">
        <v>13548</v>
      </c>
      <c r="L5741" t="s">
        <v>213</v>
      </c>
      <c r="O5741">
        <v>0</v>
      </c>
      <c r="Q5741" s="2"/>
      <c r="S5741">
        <v>0</v>
      </c>
      <c r="T5741" t="s">
        <v>213</v>
      </c>
      <c r="W5741" t="s">
        <v>214</v>
      </c>
      <c r="X5741">
        <v>0</v>
      </c>
    </row>
    <row r="5742" spans="1:24" x14ac:dyDescent="0.25">
      <c r="A5742">
        <v>7556</v>
      </c>
      <c r="B5742" t="s">
        <v>13560</v>
      </c>
      <c r="C5742" t="s">
        <v>13561</v>
      </c>
      <c r="D5742" t="s">
        <v>248</v>
      </c>
      <c r="G5742" s="2">
        <v>44812</v>
      </c>
      <c r="H5742" s="2"/>
      <c r="I5742" t="s">
        <v>226</v>
      </c>
      <c r="J5742" t="s">
        <v>211</v>
      </c>
      <c r="K5742" t="s">
        <v>13548</v>
      </c>
      <c r="L5742" t="s">
        <v>213</v>
      </c>
      <c r="O5742">
        <v>0</v>
      </c>
      <c r="Q5742" s="2"/>
      <c r="S5742">
        <v>0</v>
      </c>
      <c r="T5742" t="s">
        <v>213</v>
      </c>
      <c r="W5742" t="s">
        <v>214</v>
      </c>
      <c r="X5742">
        <v>0</v>
      </c>
    </row>
    <row r="5743" spans="1:24" x14ac:dyDescent="0.25">
      <c r="A5743">
        <v>7557</v>
      </c>
      <c r="B5743" t="s">
        <v>13562</v>
      </c>
      <c r="C5743" t="s">
        <v>13563</v>
      </c>
      <c r="D5743" t="s">
        <v>256</v>
      </c>
      <c r="G5743" s="2">
        <v>44812</v>
      </c>
      <c r="H5743" s="2"/>
      <c r="I5743" t="s">
        <v>226</v>
      </c>
      <c r="J5743" t="s">
        <v>211</v>
      </c>
      <c r="K5743" t="s">
        <v>13548</v>
      </c>
      <c r="L5743" t="s">
        <v>213</v>
      </c>
      <c r="O5743">
        <v>0</v>
      </c>
      <c r="Q5743" s="2"/>
      <c r="S5743">
        <v>0</v>
      </c>
      <c r="T5743" t="s">
        <v>213</v>
      </c>
      <c r="W5743" t="s">
        <v>214</v>
      </c>
      <c r="X5743">
        <v>0</v>
      </c>
    </row>
    <row r="5744" spans="1:24" x14ac:dyDescent="0.25">
      <c r="A5744">
        <v>7558</v>
      </c>
      <c r="B5744" t="s">
        <v>13564</v>
      </c>
      <c r="C5744" t="s">
        <v>13565</v>
      </c>
      <c r="D5744" t="s">
        <v>210</v>
      </c>
      <c r="G5744" s="2">
        <v>44812</v>
      </c>
      <c r="H5744" s="2"/>
      <c r="J5744" t="s">
        <v>211</v>
      </c>
      <c r="K5744" t="s">
        <v>13548</v>
      </c>
      <c r="L5744" t="s">
        <v>213</v>
      </c>
      <c r="O5744">
        <v>0</v>
      </c>
      <c r="Q5744" s="2"/>
      <c r="S5744">
        <v>0</v>
      </c>
      <c r="T5744" t="s">
        <v>213</v>
      </c>
      <c r="W5744" t="s">
        <v>214</v>
      </c>
      <c r="X5744">
        <v>0</v>
      </c>
    </row>
    <row r="5745" spans="1:24" x14ac:dyDescent="0.25">
      <c r="A5745">
        <v>7559</v>
      </c>
      <c r="B5745" t="s">
        <v>13566</v>
      </c>
      <c r="C5745" t="s">
        <v>13567</v>
      </c>
      <c r="D5745" t="s">
        <v>245</v>
      </c>
      <c r="G5745" s="2">
        <v>44812</v>
      </c>
      <c r="H5745" s="2"/>
      <c r="I5745" t="s">
        <v>226</v>
      </c>
      <c r="J5745" t="s">
        <v>211</v>
      </c>
      <c r="K5745" t="s">
        <v>13548</v>
      </c>
      <c r="L5745" t="s">
        <v>213</v>
      </c>
      <c r="O5745">
        <v>31</v>
      </c>
      <c r="Q5745" s="2"/>
      <c r="S5745">
        <v>0</v>
      </c>
      <c r="T5745" t="s">
        <v>213</v>
      </c>
      <c r="W5745" t="s">
        <v>214</v>
      </c>
      <c r="X5745">
        <v>0</v>
      </c>
    </row>
    <row r="5746" spans="1:24" x14ac:dyDescent="0.25">
      <c r="A5746">
        <v>7560</v>
      </c>
      <c r="B5746" t="s">
        <v>13568</v>
      </c>
      <c r="C5746" t="s">
        <v>13569</v>
      </c>
      <c r="D5746" t="s">
        <v>5533</v>
      </c>
      <c r="G5746" s="2">
        <v>44838</v>
      </c>
      <c r="H5746" s="2"/>
      <c r="J5746" t="s">
        <v>211</v>
      </c>
      <c r="K5746" t="s">
        <v>13548</v>
      </c>
      <c r="L5746" t="s">
        <v>213</v>
      </c>
      <c r="O5746">
        <v>0</v>
      </c>
      <c r="Q5746" s="2"/>
      <c r="S5746">
        <v>0</v>
      </c>
      <c r="T5746" t="s">
        <v>213</v>
      </c>
      <c r="W5746" t="s">
        <v>214</v>
      </c>
      <c r="X5746">
        <v>0</v>
      </c>
    </row>
    <row r="5747" spans="1:24" x14ac:dyDescent="0.25">
      <c r="A5747">
        <v>7561</v>
      </c>
      <c r="B5747" t="s">
        <v>13570</v>
      </c>
      <c r="C5747" t="s">
        <v>13571</v>
      </c>
      <c r="D5747" t="s">
        <v>11581</v>
      </c>
      <c r="G5747" s="2">
        <v>44838</v>
      </c>
      <c r="H5747" s="2"/>
      <c r="J5747" t="s">
        <v>2278</v>
      </c>
      <c r="K5747" t="s">
        <v>13548</v>
      </c>
      <c r="L5747" t="s">
        <v>213</v>
      </c>
      <c r="O5747">
        <v>0</v>
      </c>
      <c r="Q5747" s="2"/>
      <c r="S5747">
        <v>0</v>
      </c>
      <c r="T5747" t="s">
        <v>900</v>
      </c>
      <c r="W5747" t="s">
        <v>214</v>
      </c>
      <c r="X5747">
        <v>0</v>
      </c>
    </row>
    <row r="5748" spans="1:24" x14ac:dyDescent="0.25">
      <c r="A5748">
        <v>7562</v>
      </c>
      <c r="B5748" t="s">
        <v>13572</v>
      </c>
      <c r="C5748" t="s">
        <v>13573</v>
      </c>
      <c r="D5748" t="s">
        <v>4003</v>
      </c>
      <c r="G5748" s="2">
        <v>44781</v>
      </c>
      <c r="H5748" s="2"/>
      <c r="J5748" t="s">
        <v>211</v>
      </c>
      <c r="K5748" t="s">
        <v>13548</v>
      </c>
      <c r="L5748" t="s">
        <v>900</v>
      </c>
      <c r="M5748" t="s">
        <v>13551</v>
      </c>
      <c r="O5748">
        <v>0</v>
      </c>
      <c r="Q5748" s="2"/>
      <c r="S5748">
        <v>0</v>
      </c>
      <c r="T5748" t="s">
        <v>213</v>
      </c>
      <c r="W5748" t="s">
        <v>214</v>
      </c>
      <c r="X5748">
        <v>0</v>
      </c>
    </row>
    <row r="5749" spans="1:24" x14ac:dyDescent="0.25">
      <c r="A5749">
        <v>7563</v>
      </c>
      <c r="B5749" t="s">
        <v>13574</v>
      </c>
      <c r="C5749" t="s">
        <v>13575</v>
      </c>
      <c r="D5749" t="s">
        <v>11589</v>
      </c>
      <c r="G5749" s="2">
        <v>44781</v>
      </c>
      <c r="H5749" s="2"/>
      <c r="J5749" t="s">
        <v>2278</v>
      </c>
      <c r="K5749" t="s">
        <v>13548</v>
      </c>
      <c r="L5749" t="s">
        <v>900</v>
      </c>
      <c r="O5749">
        <v>0</v>
      </c>
      <c r="Q5749" s="2"/>
      <c r="S5749">
        <v>0</v>
      </c>
      <c r="T5749" t="s">
        <v>213</v>
      </c>
      <c r="W5749" t="s">
        <v>214</v>
      </c>
      <c r="X5749">
        <v>0</v>
      </c>
    </row>
    <row r="5750" spans="1:24" x14ac:dyDescent="0.25">
      <c r="A5750">
        <v>7805</v>
      </c>
      <c r="B5750" t="s">
        <v>13576</v>
      </c>
      <c r="C5750" t="s">
        <v>13577</v>
      </c>
      <c r="D5750" t="s">
        <v>256</v>
      </c>
      <c r="G5750" s="2">
        <v>44835</v>
      </c>
      <c r="H5750" s="2"/>
      <c r="I5750" t="s">
        <v>226</v>
      </c>
      <c r="J5750" t="s">
        <v>211</v>
      </c>
      <c r="K5750" t="s">
        <v>13578</v>
      </c>
      <c r="L5750" t="s">
        <v>213</v>
      </c>
      <c r="O5750">
        <v>0</v>
      </c>
      <c r="Q5750" s="2"/>
      <c r="S5750">
        <v>0</v>
      </c>
      <c r="T5750" t="s">
        <v>213</v>
      </c>
      <c r="W5750" t="s">
        <v>214</v>
      </c>
      <c r="X5750">
        <v>0</v>
      </c>
    </row>
    <row r="5751" spans="1:24" x14ac:dyDescent="0.25">
      <c r="A5751">
        <v>7806</v>
      </c>
      <c r="B5751" t="s">
        <v>13579</v>
      </c>
      <c r="C5751" t="s">
        <v>13580</v>
      </c>
      <c r="D5751" t="s">
        <v>251</v>
      </c>
      <c r="G5751" s="2">
        <v>44835</v>
      </c>
      <c r="H5751" s="2"/>
      <c r="I5751" t="s">
        <v>226</v>
      </c>
      <c r="J5751" t="s">
        <v>211</v>
      </c>
      <c r="K5751" t="s">
        <v>13578</v>
      </c>
      <c r="L5751" t="s">
        <v>213</v>
      </c>
      <c r="O5751">
        <v>0</v>
      </c>
      <c r="Q5751" s="2"/>
      <c r="S5751">
        <v>0</v>
      </c>
      <c r="T5751" t="s">
        <v>213</v>
      </c>
      <c r="W5751" t="s">
        <v>214</v>
      </c>
      <c r="X5751">
        <v>0</v>
      </c>
    </row>
    <row r="5752" spans="1:24" x14ac:dyDescent="0.25">
      <c r="A5752">
        <v>7807</v>
      </c>
      <c r="B5752" t="s">
        <v>13581</v>
      </c>
      <c r="C5752" t="s">
        <v>13582</v>
      </c>
      <c r="D5752" t="s">
        <v>241</v>
      </c>
      <c r="G5752" s="2">
        <v>44835</v>
      </c>
      <c r="H5752" s="2"/>
      <c r="I5752" t="s">
        <v>226</v>
      </c>
      <c r="J5752" t="s">
        <v>211</v>
      </c>
      <c r="K5752" t="s">
        <v>13578</v>
      </c>
      <c r="L5752" t="s">
        <v>213</v>
      </c>
      <c r="O5752">
        <v>0</v>
      </c>
      <c r="Q5752" s="2"/>
      <c r="S5752">
        <v>0</v>
      </c>
      <c r="T5752" t="s">
        <v>213</v>
      </c>
      <c r="W5752" t="s">
        <v>214</v>
      </c>
      <c r="X5752">
        <v>0</v>
      </c>
    </row>
    <row r="5753" spans="1:24" x14ac:dyDescent="0.25">
      <c r="A5753">
        <v>7808</v>
      </c>
      <c r="B5753" t="s">
        <v>13583</v>
      </c>
      <c r="C5753" t="s">
        <v>13584</v>
      </c>
      <c r="D5753" t="s">
        <v>256</v>
      </c>
      <c r="G5753" s="2">
        <v>44835</v>
      </c>
      <c r="H5753" s="2"/>
      <c r="I5753" t="s">
        <v>226</v>
      </c>
      <c r="J5753" t="s">
        <v>211</v>
      </c>
      <c r="K5753" t="s">
        <v>13585</v>
      </c>
      <c r="L5753" t="s">
        <v>213</v>
      </c>
      <c r="O5753">
        <v>0</v>
      </c>
      <c r="Q5753" s="2"/>
      <c r="S5753">
        <v>0</v>
      </c>
      <c r="T5753" t="s">
        <v>213</v>
      </c>
      <c r="W5753" t="s">
        <v>214</v>
      </c>
      <c r="X5753">
        <v>0</v>
      </c>
    </row>
    <row r="5754" spans="1:24" x14ac:dyDescent="0.25">
      <c r="A5754">
        <v>7809</v>
      </c>
      <c r="B5754" t="s">
        <v>13586</v>
      </c>
      <c r="C5754" t="s">
        <v>13587</v>
      </c>
      <c r="D5754" t="s">
        <v>251</v>
      </c>
      <c r="G5754" s="2">
        <v>44835</v>
      </c>
      <c r="H5754" s="2"/>
      <c r="I5754" t="s">
        <v>226</v>
      </c>
      <c r="J5754" t="s">
        <v>211</v>
      </c>
      <c r="K5754" t="s">
        <v>13585</v>
      </c>
      <c r="L5754" t="s">
        <v>213</v>
      </c>
      <c r="O5754">
        <v>0</v>
      </c>
      <c r="Q5754" s="2"/>
      <c r="S5754">
        <v>0</v>
      </c>
      <c r="T5754" t="s">
        <v>213</v>
      </c>
      <c r="W5754" t="s">
        <v>214</v>
      </c>
      <c r="X5754">
        <v>0</v>
      </c>
    </row>
    <row r="5755" spans="1:24" x14ac:dyDescent="0.25">
      <c r="A5755">
        <v>7810</v>
      </c>
      <c r="B5755" t="s">
        <v>13588</v>
      </c>
      <c r="C5755" t="s">
        <v>13589</v>
      </c>
      <c r="D5755" t="s">
        <v>241</v>
      </c>
      <c r="G5755" s="2">
        <v>44835</v>
      </c>
      <c r="H5755" s="2"/>
      <c r="I5755" t="s">
        <v>226</v>
      </c>
      <c r="J5755" t="s">
        <v>211</v>
      </c>
      <c r="K5755" t="s">
        <v>13585</v>
      </c>
      <c r="L5755" t="s">
        <v>213</v>
      </c>
      <c r="O5755">
        <v>0</v>
      </c>
      <c r="Q5755" s="2"/>
      <c r="S5755">
        <v>0</v>
      </c>
      <c r="T5755" t="s">
        <v>213</v>
      </c>
      <c r="W5755" t="s">
        <v>214</v>
      </c>
      <c r="X5755">
        <v>0</v>
      </c>
    </row>
    <row r="5756" spans="1:24" x14ac:dyDescent="0.25">
      <c r="A5756">
        <v>7811</v>
      </c>
      <c r="B5756" t="s">
        <v>13590</v>
      </c>
      <c r="C5756" t="s">
        <v>13591</v>
      </c>
      <c r="D5756" t="s">
        <v>256</v>
      </c>
      <c r="G5756" s="2">
        <v>44835</v>
      </c>
      <c r="H5756" s="2"/>
      <c r="I5756" t="s">
        <v>226</v>
      </c>
      <c r="J5756" t="s">
        <v>211</v>
      </c>
      <c r="K5756" t="s">
        <v>13592</v>
      </c>
      <c r="L5756" t="s">
        <v>213</v>
      </c>
      <c r="O5756">
        <v>0</v>
      </c>
      <c r="Q5756" s="2"/>
      <c r="S5756">
        <v>0</v>
      </c>
      <c r="T5756" t="s">
        <v>213</v>
      </c>
      <c r="W5756" t="s">
        <v>214</v>
      </c>
      <c r="X5756">
        <v>0</v>
      </c>
    </row>
    <row r="5757" spans="1:24" x14ac:dyDescent="0.25">
      <c r="A5757">
        <v>7812</v>
      </c>
      <c r="B5757" t="s">
        <v>13593</v>
      </c>
      <c r="C5757" t="s">
        <v>13594</v>
      </c>
      <c r="D5757" t="s">
        <v>251</v>
      </c>
      <c r="G5757" s="2">
        <v>44835</v>
      </c>
      <c r="H5757" s="2"/>
      <c r="I5757" t="s">
        <v>226</v>
      </c>
      <c r="J5757" t="s">
        <v>211</v>
      </c>
      <c r="K5757" t="s">
        <v>13592</v>
      </c>
      <c r="L5757" t="s">
        <v>213</v>
      </c>
      <c r="O5757">
        <v>0</v>
      </c>
      <c r="Q5757" s="2"/>
      <c r="S5757">
        <v>0</v>
      </c>
      <c r="T5757" t="s">
        <v>213</v>
      </c>
      <c r="W5757" t="s">
        <v>214</v>
      </c>
      <c r="X5757">
        <v>0</v>
      </c>
    </row>
    <row r="5758" spans="1:24" x14ac:dyDescent="0.25">
      <c r="A5758">
        <v>7813</v>
      </c>
      <c r="B5758" t="s">
        <v>13595</v>
      </c>
      <c r="C5758" t="s">
        <v>13596</v>
      </c>
      <c r="D5758" t="s">
        <v>241</v>
      </c>
      <c r="G5758" s="2">
        <v>44835</v>
      </c>
      <c r="H5758" s="2"/>
      <c r="I5758" t="s">
        <v>226</v>
      </c>
      <c r="J5758" t="s">
        <v>211</v>
      </c>
      <c r="K5758" t="s">
        <v>13592</v>
      </c>
      <c r="L5758" t="s">
        <v>213</v>
      </c>
      <c r="O5758">
        <v>0</v>
      </c>
      <c r="Q5758" s="2"/>
      <c r="S5758">
        <v>0</v>
      </c>
      <c r="T5758" t="s">
        <v>213</v>
      </c>
      <c r="W5758" t="s">
        <v>214</v>
      </c>
      <c r="X5758">
        <v>0</v>
      </c>
    </row>
    <row r="5759" spans="1:24" x14ac:dyDescent="0.25">
      <c r="A5759">
        <v>7814</v>
      </c>
      <c r="B5759" t="s">
        <v>13597</v>
      </c>
      <c r="C5759" t="s">
        <v>13598</v>
      </c>
      <c r="D5759" t="s">
        <v>256</v>
      </c>
      <c r="G5759" s="2">
        <v>44835</v>
      </c>
      <c r="H5759" s="2"/>
      <c r="I5759" t="s">
        <v>226</v>
      </c>
      <c r="J5759" t="s">
        <v>211</v>
      </c>
      <c r="K5759" t="s">
        <v>13599</v>
      </c>
      <c r="L5759" t="s">
        <v>213</v>
      </c>
      <c r="O5759">
        <v>0</v>
      </c>
      <c r="Q5759" s="2"/>
      <c r="S5759">
        <v>0</v>
      </c>
      <c r="T5759" t="s">
        <v>213</v>
      </c>
      <c r="W5759" t="s">
        <v>214</v>
      </c>
      <c r="X5759">
        <v>0</v>
      </c>
    </row>
    <row r="5760" spans="1:24" x14ac:dyDescent="0.25">
      <c r="A5760">
        <v>7815</v>
      </c>
      <c r="B5760" t="s">
        <v>13600</v>
      </c>
      <c r="C5760" t="s">
        <v>13601</v>
      </c>
      <c r="D5760" t="s">
        <v>251</v>
      </c>
      <c r="G5760" s="2">
        <v>44835</v>
      </c>
      <c r="H5760" s="2"/>
      <c r="I5760" t="s">
        <v>226</v>
      </c>
      <c r="J5760" t="s">
        <v>211</v>
      </c>
      <c r="K5760" t="s">
        <v>13599</v>
      </c>
      <c r="L5760" t="s">
        <v>213</v>
      </c>
      <c r="O5760">
        <v>0</v>
      </c>
      <c r="Q5760" s="2"/>
      <c r="S5760">
        <v>0</v>
      </c>
      <c r="T5760" t="s">
        <v>213</v>
      </c>
      <c r="W5760" t="s">
        <v>214</v>
      </c>
      <c r="X5760">
        <v>0</v>
      </c>
    </row>
    <row r="5761" spans="1:26" x14ac:dyDescent="0.25">
      <c r="A5761">
        <v>7816</v>
      </c>
      <c r="B5761" t="s">
        <v>13602</v>
      </c>
      <c r="C5761" t="s">
        <v>13603</v>
      </c>
      <c r="D5761" t="s">
        <v>241</v>
      </c>
      <c r="G5761" s="2">
        <v>44835</v>
      </c>
      <c r="H5761" s="2"/>
      <c r="I5761" t="s">
        <v>226</v>
      </c>
      <c r="J5761" t="s">
        <v>211</v>
      </c>
      <c r="K5761" t="s">
        <v>13599</v>
      </c>
      <c r="L5761" t="s">
        <v>213</v>
      </c>
      <c r="O5761">
        <v>0</v>
      </c>
      <c r="Q5761" s="2"/>
      <c r="S5761">
        <v>0</v>
      </c>
      <c r="T5761" t="s">
        <v>213</v>
      </c>
      <c r="W5761" t="s">
        <v>214</v>
      </c>
      <c r="X5761">
        <v>0</v>
      </c>
    </row>
    <row r="5762" spans="1:26" x14ac:dyDescent="0.25">
      <c r="A5762">
        <v>7348</v>
      </c>
      <c r="B5762" t="s">
        <v>13604</v>
      </c>
      <c r="C5762" t="s">
        <v>13605</v>
      </c>
      <c r="D5762" t="s">
        <v>389</v>
      </c>
      <c r="G5762" s="2">
        <v>44426</v>
      </c>
      <c r="H5762" s="2"/>
      <c r="J5762" t="s">
        <v>10343</v>
      </c>
      <c r="K5762" t="s">
        <v>10344</v>
      </c>
      <c r="L5762" t="s">
        <v>213</v>
      </c>
      <c r="M5762" t="s">
        <v>13606</v>
      </c>
      <c r="O5762">
        <v>0</v>
      </c>
      <c r="Q5762" s="2"/>
      <c r="R5762" t="s">
        <v>13607</v>
      </c>
      <c r="S5762">
        <v>0</v>
      </c>
      <c r="T5762" t="s">
        <v>213</v>
      </c>
      <c r="U5762" t="s">
        <v>10347</v>
      </c>
      <c r="V5762" t="s">
        <v>13152</v>
      </c>
      <c r="W5762" t="s">
        <v>214</v>
      </c>
      <c r="X5762">
        <v>0</v>
      </c>
    </row>
    <row r="5763" spans="1:26" x14ac:dyDescent="0.25">
      <c r="A5763">
        <v>7349</v>
      </c>
      <c r="B5763" t="s">
        <v>13608</v>
      </c>
      <c r="C5763" t="s">
        <v>13609</v>
      </c>
      <c r="D5763" t="s">
        <v>389</v>
      </c>
      <c r="G5763" s="2">
        <v>44426</v>
      </c>
      <c r="H5763" s="2"/>
      <c r="J5763" t="s">
        <v>10343</v>
      </c>
      <c r="K5763" t="s">
        <v>10344</v>
      </c>
      <c r="L5763" t="s">
        <v>213</v>
      </c>
      <c r="M5763" t="s">
        <v>13610</v>
      </c>
      <c r="O5763">
        <v>0</v>
      </c>
      <c r="Q5763" s="2"/>
      <c r="R5763" t="s">
        <v>13611</v>
      </c>
      <c r="S5763">
        <v>0</v>
      </c>
      <c r="T5763" t="s">
        <v>213</v>
      </c>
      <c r="U5763" t="s">
        <v>10347</v>
      </c>
      <c r="V5763" t="s">
        <v>13152</v>
      </c>
      <c r="W5763" t="s">
        <v>214</v>
      </c>
      <c r="X5763">
        <v>0</v>
      </c>
    </row>
    <row r="5764" spans="1:26" x14ac:dyDescent="0.25">
      <c r="A5764">
        <v>7350</v>
      </c>
      <c r="B5764" t="s">
        <v>13612</v>
      </c>
      <c r="C5764" t="s">
        <v>13613</v>
      </c>
      <c r="D5764" t="s">
        <v>389</v>
      </c>
      <c r="G5764" s="2">
        <v>44426</v>
      </c>
      <c r="H5764" s="2">
        <v>45078</v>
      </c>
      <c r="J5764" t="s">
        <v>10343</v>
      </c>
      <c r="K5764" t="s">
        <v>10344</v>
      </c>
      <c r="L5764" t="s">
        <v>213</v>
      </c>
      <c r="M5764" t="s">
        <v>13614</v>
      </c>
      <c r="O5764">
        <v>0</v>
      </c>
      <c r="Q5764" s="2"/>
      <c r="R5764" t="s">
        <v>13615</v>
      </c>
      <c r="S5764">
        <v>0</v>
      </c>
      <c r="T5764" t="s">
        <v>213</v>
      </c>
      <c r="U5764" t="s">
        <v>10347</v>
      </c>
      <c r="V5764" t="s">
        <v>13152</v>
      </c>
      <c r="W5764" t="s">
        <v>214</v>
      </c>
      <c r="X5764">
        <v>0</v>
      </c>
    </row>
    <row r="5765" spans="1:26" x14ac:dyDescent="0.25">
      <c r="A5765">
        <v>7352</v>
      </c>
      <c r="B5765" t="s">
        <v>13616</v>
      </c>
      <c r="C5765" t="s">
        <v>13617</v>
      </c>
      <c r="D5765" t="s">
        <v>389</v>
      </c>
      <c r="G5765" s="2">
        <v>42614</v>
      </c>
      <c r="H5765" s="2"/>
      <c r="J5765" t="s">
        <v>10343</v>
      </c>
      <c r="K5765" t="s">
        <v>10344</v>
      </c>
      <c r="L5765" t="s">
        <v>213</v>
      </c>
      <c r="M5765" t="s">
        <v>13618</v>
      </c>
      <c r="O5765">
        <v>0</v>
      </c>
      <c r="Q5765" s="2"/>
      <c r="R5765" t="s">
        <v>13619</v>
      </c>
      <c r="S5765">
        <v>0</v>
      </c>
      <c r="T5765" t="s">
        <v>213</v>
      </c>
      <c r="U5765" t="s">
        <v>10347</v>
      </c>
      <c r="V5765" t="s">
        <v>11930</v>
      </c>
      <c r="W5765" t="s">
        <v>214</v>
      </c>
      <c r="X5765">
        <v>0</v>
      </c>
    </row>
    <row r="5766" spans="1:26" x14ac:dyDescent="0.25">
      <c r="A5766">
        <v>7359</v>
      </c>
      <c r="B5766" t="s">
        <v>13620</v>
      </c>
      <c r="C5766" t="s">
        <v>13621</v>
      </c>
      <c r="D5766" t="s">
        <v>1722</v>
      </c>
      <c r="G5766" s="2">
        <v>44404</v>
      </c>
      <c r="H5766" s="2"/>
      <c r="J5766" t="s">
        <v>211</v>
      </c>
      <c r="K5766" t="s">
        <v>1724</v>
      </c>
      <c r="L5766" t="s">
        <v>213</v>
      </c>
      <c r="O5766">
        <v>7340</v>
      </c>
      <c r="Q5766" s="2"/>
      <c r="S5766">
        <v>0</v>
      </c>
      <c r="T5766" t="s">
        <v>213</v>
      </c>
      <c r="W5766" t="s">
        <v>455</v>
      </c>
      <c r="X5766">
        <v>0</v>
      </c>
    </row>
    <row r="5767" spans="1:26" x14ac:dyDescent="0.25">
      <c r="A5767">
        <v>7360</v>
      </c>
      <c r="B5767" t="s">
        <v>13622</v>
      </c>
      <c r="C5767" t="s">
        <v>13623</v>
      </c>
      <c r="D5767" t="s">
        <v>1722</v>
      </c>
      <c r="G5767" s="2">
        <v>44404</v>
      </c>
      <c r="H5767" s="2"/>
      <c r="J5767" t="s">
        <v>211</v>
      </c>
      <c r="K5767" t="s">
        <v>1724</v>
      </c>
      <c r="L5767" t="s">
        <v>213</v>
      </c>
      <c r="O5767">
        <v>7344</v>
      </c>
      <c r="Q5767" s="2"/>
      <c r="S5767">
        <v>0</v>
      </c>
      <c r="T5767" t="s">
        <v>213</v>
      </c>
      <c r="W5767" t="s">
        <v>455</v>
      </c>
      <c r="X5767">
        <v>0</v>
      </c>
    </row>
    <row r="5768" spans="1:26" x14ac:dyDescent="0.25">
      <c r="A5768">
        <v>7369</v>
      </c>
      <c r="B5768" t="s">
        <v>13624</v>
      </c>
      <c r="C5768" t="s">
        <v>13625</v>
      </c>
      <c r="D5768" t="s">
        <v>256</v>
      </c>
      <c r="G5768" s="2">
        <v>44531</v>
      </c>
      <c r="H5768" s="2"/>
      <c r="I5768" t="s">
        <v>226</v>
      </c>
      <c r="J5768" t="s">
        <v>211</v>
      </c>
      <c r="K5768" t="s">
        <v>13626</v>
      </c>
      <c r="L5768" t="s">
        <v>213</v>
      </c>
      <c r="O5768">
        <v>0</v>
      </c>
      <c r="Q5768" s="2"/>
      <c r="S5768">
        <v>0</v>
      </c>
      <c r="T5768" t="s">
        <v>213</v>
      </c>
      <c r="W5768" t="s">
        <v>455</v>
      </c>
      <c r="X5768">
        <v>0</v>
      </c>
    </row>
    <row r="5769" spans="1:26" x14ac:dyDescent="0.25">
      <c r="A5769">
        <v>7370</v>
      </c>
      <c r="B5769" t="s">
        <v>13627</v>
      </c>
      <c r="C5769" t="s">
        <v>13628</v>
      </c>
      <c r="D5769" t="s">
        <v>251</v>
      </c>
      <c r="G5769" s="2">
        <v>44531</v>
      </c>
      <c r="H5769" s="2"/>
      <c r="I5769" t="s">
        <v>226</v>
      </c>
      <c r="J5769" t="s">
        <v>211</v>
      </c>
      <c r="K5769" t="s">
        <v>13626</v>
      </c>
      <c r="L5769" t="s">
        <v>213</v>
      </c>
      <c r="O5769">
        <v>0</v>
      </c>
      <c r="Q5769" s="2"/>
      <c r="S5769">
        <v>0</v>
      </c>
      <c r="T5769" t="s">
        <v>213</v>
      </c>
      <c r="W5769" t="s">
        <v>455</v>
      </c>
      <c r="X5769">
        <v>0</v>
      </c>
    </row>
    <row r="5770" spans="1:26" x14ac:dyDescent="0.25">
      <c r="A5770">
        <v>7371</v>
      </c>
      <c r="B5770" t="s">
        <v>13629</v>
      </c>
      <c r="C5770" t="s">
        <v>13630</v>
      </c>
      <c r="D5770" t="s">
        <v>241</v>
      </c>
      <c r="G5770" s="2">
        <v>44531</v>
      </c>
      <c r="H5770" s="2"/>
      <c r="I5770" t="s">
        <v>226</v>
      </c>
      <c r="J5770" t="s">
        <v>211</v>
      </c>
      <c r="K5770" t="s">
        <v>13626</v>
      </c>
      <c r="L5770" t="s">
        <v>213</v>
      </c>
      <c r="O5770">
        <v>0</v>
      </c>
      <c r="P5770" t="s">
        <v>5494</v>
      </c>
      <c r="Q5770" s="2"/>
      <c r="S5770">
        <v>0</v>
      </c>
      <c r="T5770" t="s">
        <v>213</v>
      </c>
      <c r="W5770" t="s">
        <v>455</v>
      </c>
      <c r="X5770">
        <v>0</v>
      </c>
    </row>
    <row r="5771" spans="1:26" x14ac:dyDescent="0.25">
      <c r="A5771">
        <v>7372</v>
      </c>
      <c r="B5771" t="s">
        <v>13631</v>
      </c>
      <c r="C5771" t="s">
        <v>13632</v>
      </c>
      <c r="D5771" t="s">
        <v>245</v>
      </c>
      <c r="G5771" s="2">
        <v>44531</v>
      </c>
      <c r="H5771" s="2"/>
      <c r="I5771" t="s">
        <v>226</v>
      </c>
      <c r="J5771" t="s">
        <v>211</v>
      </c>
      <c r="K5771" t="s">
        <v>13626</v>
      </c>
      <c r="L5771" t="s">
        <v>213</v>
      </c>
      <c r="O5771">
        <v>5627</v>
      </c>
      <c r="Q5771" s="2"/>
      <c r="S5771">
        <v>0</v>
      </c>
      <c r="T5771" t="s">
        <v>213</v>
      </c>
      <c r="W5771" t="s">
        <v>455</v>
      </c>
      <c r="X5771">
        <v>0</v>
      </c>
    </row>
    <row r="5772" spans="1:26" x14ac:dyDescent="0.25">
      <c r="A5772">
        <v>7426</v>
      </c>
      <c r="B5772" t="s">
        <v>13633</v>
      </c>
      <c r="C5772" t="s">
        <v>13634</v>
      </c>
      <c r="D5772" t="s">
        <v>343</v>
      </c>
      <c r="F5772" t="s">
        <v>13635</v>
      </c>
      <c r="G5772" s="2">
        <v>40269</v>
      </c>
      <c r="H5772" s="2"/>
      <c r="J5772" t="s">
        <v>2278</v>
      </c>
      <c r="K5772" t="s">
        <v>381</v>
      </c>
      <c r="L5772" t="s">
        <v>213</v>
      </c>
      <c r="M5772" t="s">
        <v>12653</v>
      </c>
      <c r="O5772">
        <v>0</v>
      </c>
      <c r="P5772" t="s">
        <v>383</v>
      </c>
      <c r="Q5772" s="2"/>
      <c r="S5772">
        <v>0</v>
      </c>
      <c r="T5772" t="s">
        <v>900</v>
      </c>
      <c r="W5772" t="s">
        <v>214</v>
      </c>
      <c r="X5772">
        <v>0</v>
      </c>
      <c r="Z5772" t="s">
        <v>15737</v>
      </c>
    </row>
    <row r="5773" spans="1:26" x14ac:dyDescent="0.25">
      <c r="A5773">
        <v>7427</v>
      </c>
      <c r="B5773" t="s">
        <v>13636</v>
      </c>
      <c r="C5773" t="s">
        <v>13637</v>
      </c>
      <c r="D5773" t="s">
        <v>343</v>
      </c>
      <c r="F5773" t="s">
        <v>13635</v>
      </c>
      <c r="G5773" s="2">
        <v>43878</v>
      </c>
      <c r="H5773" s="2"/>
      <c r="J5773" t="s">
        <v>2278</v>
      </c>
      <c r="K5773" t="s">
        <v>381</v>
      </c>
      <c r="L5773" t="s">
        <v>213</v>
      </c>
      <c r="M5773" t="s">
        <v>13638</v>
      </c>
      <c r="O5773">
        <v>0</v>
      </c>
      <c r="P5773" t="s">
        <v>13638</v>
      </c>
      <c r="Q5773" s="2"/>
      <c r="S5773">
        <v>0</v>
      </c>
      <c r="T5773" t="s">
        <v>900</v>
      </c>
      <c r="U5773" t="s">
        <v>15715</v>
      </c>
      <c r="V5773" t="s">
        <v>15717</v>
      </c>
      <c r="W5773" t="s">
        <v>214</v>
      </c>
      <c r="X5773">
        <v>0</v>
      </c>
      <c r="Z5773" t="s">
        <v>15094</v>
      </c>
    </row>
    <row r="5774" spans="1:26" x14ac:dyDescent="0.25">
      <c r="A5774">
        <v>7428</v>
      </c>
      <c r="B5774" t="s">
        <v>13639</v>
      </c>
      <c r="C5774" t="s">
        <v>13640</v>
      </c>
      <c r="D5774" t="s">
        <v>343</v>
      </c>
      <c r="F5774" t="s">
        <v>13635</v>
      </c>
      <c r="G5774" s="2">
        <v>41100</v>
      </c>
      <c r="H5774" s="2">
        <v>43878</v>
      </c>
      <c r="J5774" t="s">
        <v>2278</v>
      </c>
      <c r="K5774" t="s">
        <v>381</v>
      </c>
      <c r="L5774" t="s">
        <v>213</v>
      </c>
      <c r="M5774" t="s">
        <v>13641</v>
      </c>
      <c r="O5774">
        <v>0</v>
      </c>
      <c r="Q5774" s="2"/>
      <c r="S5774">
        <v>0</v>
      </c>
      <c r="T5774" t="s">
        <v>213</v>
      </c>
      <c r="U5774" t="s">
        <v>15715</v>
      </c>
      <c r="V5774" t="s">
        <v>15717</v>
      </c>
      <c r="W5774" t="s">
        <v>214</v>
      </c>
      <c r="X5774">
        <v>0</v>
      </c>
      <c r="Z5774" t="s">
        <v>15719</v>
      </c>
    </row>
    <row r="5775" spans="1:26" x14ac:dyDescent="0.25">
      <c r="A5775">
        <v>7429</v>
      </c>
      <c r="B5775" t="s">
        <v>13642</v>
      </c>
      <c r="C5775" t="s">
        <v>13643</v>
      </c>
      <c r="D5775" t="s">
        <v>389</v>
      </c>
      <c r="G5775" s="2">
        <v>41122</v>
      </c>
      <c r="H5775" s="2"/>
      <c r="I5775" t="s">
        <v>380</v>
      </c>
      <c r="J5775" t="s">
        <v>2278</v>
      </c>
      <c r="K5775" t="s">
        <v>381</v>
      </c>
      <c r="L5775" t="s">
        <v>213</v>
      </c>
      <c r="M5775" t="s">
        <v>13644</v>
      </c>
      <c r="O5775">
        <v>0</v>
      </c>
      <c r="P5775" t="s">
        <v>383</v>
      </c>
      <c r="Q5775" s="2"/>
      <c r="S5775">
        <v>0</v>
      </c>
      <c r="T5775" t="s">
        <v>900</v>
      </c>
      <c r="W5775" t="s">
        <v>214</v>
      </c>
      <c r="X5775">
        <v>0</v>
      </c>
    </row>
    <row r="5776" spans="1:26" x14ac:dyDescent="0.25">
      <c r="A5776">
        <v>7430</v>
      </c>
      <c r="B5776" t="s">
        <v>13645</v>
      </c>
      <c r="C5776" t="s">
        <v>13646</v>
      </c>
      <c r="D5776" t="s">
        <v>343</v>
      </c>
      <c r="F5776" t="s">
        <v>910</v>
      </c>
      <c r="G5776" s="2">
        <v>41122</v>
      </c>
      <c r="H5776" s="2"/>
      <c r="J5776" t="s">
        <v>2278</v>
      </c>
      <c r="K5776" t="s">
        <v>398</v>
      </c>
      <c r="L5776" t="s">
        <v>213</v>
      </c>
      <c r="M5776" t="s">
        <v>13647</v>
      </c>
      <c r="O5776">
        <v>0</v>
      </c>
      <c r="P5776" t="s">
        <v>13648</v>
      </c>
      <c r="Q5776" s="2"/>
      <c r="S5776">
        <v>0</v>
      </c>
      <c r="T5776" t="s">
        <v>900</v>
      </c>
      <c r="U5776" t="s">
        <v>15715</v>
      </c>
      <c r="V5776" t="s">
        <v>15758</v>
      </c>
      <c r="W5776" t="s">
        <v>214</v>
      </c>
      <c r="X5776">
        <v>0</v>
      </c>
      <c r="Z5776" t="s">
        <v>15719</v>
      </c>
    </row>
    <row r="5777" spans="1:26" x14ac:dyDescent="0.25">
      <c r="A5777">
        <v>7489</v>
      </c>
      <c r="B5777" t="s">
        <v>13649</v>
      </c>
      <c r="C5777" t="s">
        <v>13650</v>
      </c>
      <c r="D5777" t="s">
        <v>389</v>
      </c>
      <c r="G5777" s="2">
        <v>44624</v>
      </c>
      <c r="H5777" s="2"/>
      <c r="J5777" t="s">
        <v>10343</v>
      </c>
      <c r="K5777" t="s">
        <v>10344</v>
      </c>
      <c r="L5777" t="s">
        <v>213</v>
      </c>
      <c r="M5777" t="s">
        <v>13651</v>
      </c>
      <c r="O5777">
        <v>0</v>
      </c>
      <c r="Q5777" s="2"/>
      <c r="R5777" t="s">
        <v>13652</v>
      </c>
      <c r="S5777">
        <v>0</v>
      </c>
      <c r="T5777" t="s">
        <v>213</v>
      </c>
      <c r="U5777" t="s">
        <v>10347</v>
      </c>
      <c r="V5777" t="s">
        <v>13152</v>
      </c>
      <c r="W5777" t="s">
        <v>214</v>
      </c>
      <c r="X5777">
        <v>0</v>
      </c>
    </row>
    <row r="5778" spans="1:26" x14ac:dyDescent="0.25">
      <c r="A5778">
        <v>7403</v>
      </c>
      <c r="B5778" t="s">
        <v>13653</v>
      </c>
      <c r="C5778" t="s">
        <v>13654</v>
      </c>
      <c r="D5778" t="s">
        <v>248</v>
      </c>
      <c r="G5778" s="2">
        <v>44532</v>
      </c>
      <c r="H5778" s="2"/>
      <c r="I5778" t="s">
        <v>226</v>
      </c>
      <c r="J5778" t="s">
        <v>211</v>
      </c>
      <c r="K5778" t="s">
        <v>13655</v>
      </c>
      <c r="L5778" t="s">
        <v>213</v>
      </c>
      <c r="O5778">
        <v>0</v>
      </c>
      <c r="Q5778" s="2"/>
      <c r="S5778">
        <v>0</v>
      </c>
      <c r="T5778" t="s">
        <v>213</v>
      </c>
      <c r="W5778" t="s">
        <v>214</v>
      </c>
      <c r="X5778">
        <v>0</v>
      </c>
    </row>
    <row r="5779" spans="1:26" x14ac:dyDescent="0.25">
      <c r="A5779">
        <v>7404</v>
      </c>
      <c r="B5779" t="s">
        <v>13656</v>
      </c>
      <c r="C5779" t="s">
        <v>13657</v>
      </c>
      <c r="D5779" t="s">
        <v>256</v>
      </c>
      <c r="G5779" s="2">
        <v>44532</v>
      </c>
      <c r="H5779" s="2"/>
      <c r="I5779" t="s">
        <v>226</v>
      </c>
      <c r="J5779" t="s">
        <v>211</v>
      </c>
      <c r="K5779" t="s">
        <v>13655</v>
      </c>
      <c r="L5779" t="s">
        <v>213</v>
      </c>
      <c r="O5779">
        <v>0</v>
      </c>
      <c r="Q5779" s="2"/>
      <c r="S5779">
        <v>0</v>
      </c>
      <c r="T5779" t="s">
        <v>213</v>
      </c>
      <c r="W5779" t="s">
        <v>214</v>
      </c>
      <c r="X5779">
        <v>0</v>
      </c>
    </row>
    <row r="5780" spans="1:26" x14ac:dyDescent="0.25">
      <c r="A5780">
        <v>7405</v>
      </c>
      <c r="B5780" t="s">
        <v>13658</v>
      </c>
      <c r="C5780" t="s">
        <v>13659</v>
      </c>
      <c r="D5780" t="s">
        <v>241</v>
      </c>
      <c r="G5780" s="2">
        <v>44532</v>
      </c>
      <c r="H5780" s="2"/>
      <c r="I5780" t="s">
        <v>226</v>
      </c>
      <c r="J5780" t="s">
        <v>211</v>
      </c>
      <c r="K5780" t="s">
        <v>13655</v>
      </c>
      <c r="L5780" t="s">
        <v>213</v>
      </c>
      <c r="O5780">
        <v>0</v>
      </c>
      <c r="Q5780" s="2"/>
      <c r="S5780">
        <v>0</v>
      </c>
      <c r="T5780" t="s">
        <v>213</v>
      </c>
      <c r="W5780" t="s">
        <v>214</v>
      </c>
      <c r="X5780">
        <v>0</v>
      </c>
    </row>
    <row r="5781" spans="1:26" x14ac:dyDescent="0.25">
      <c r="A5781">
        <v>7406</v>
      </c>
      <c r="B5781" t="s">
        <v>13660</v>
      </c>
      <c r="C5781" t="s">
        <v>13661</v>
      </c>
      <c r="D5781" t="s">
        <v>245</v>
      </c>
      <c r="G5781" s="2">
        <v>44532</v>
      </c>
      <c r="H5781" s="2"/>
      <c r="I5781" t="s">
        <v>226</v>
      </c>
      <c r="J5781" t="s">
        <v>211</v>
      </c>
      <c r="K5781" t="s">
        <v>13655</v>
      </c>
      <c r="L5781" t="s">
        <v>213</v>
      </c>
      <c r="O5781">
        <v>6609</v>
      </c>
      <c r="Q5781" s="2"/>
      <c r="S5781">
        <v>0</v>
      </c>
      <c r="T5781" t="s">
        <v>213</v>
      </c>
      <c r="W5781" t="s">
        <v>214</v>
      </c>
      <c r="X5781">
        <v>0</v>
      </c>
    </row>
    <row r="5782" spans="1:26" x14ac:dyDescent="0.25">
      <c r="A5782">
        <v>7407</v>
      </c>
      <c r="B5782" t="s">
        <v>13662</v>
      </c>
      <c r="C5782" t="s">
        <v>13663</v>
      </c>
      <c r="D5782" t="s">
        <v>210</v>
      </c>
      <c r="G5782" s="2">
        <v>44532</v>
      </c>
      <c r="H5782" s="2"/>
      <c r="J5782" t="s">
        <v>211</v>
      </c>
      <c r="K5782" t="s">
        <v>13655</v>
      </c>
      <c r="L5782" t="s">
        <v>213</v>
      </c>
      <c r="O5782">
        <v>0</v>
      </c>
      <c r="Q5782" s="2"/>
      <c r="S5782">
        <v>0</v>
      </c>
      <c r="T5782" t="s">
        <v>213</v>
      </c>
      <c r="W5782" t="s">
        <v>214</v>
      </c>
      <c r="X5782">
        <v>0</v>
      </c>
    </row>
    <row r="5783" spans="1:26" x14ac:dyDescent="0.25">
      <c r="A5783">
        <v>7408</v>
      </c>
      <c r="B5783" t="s">
        <v>13664</v>
      </c>
      <c r="C5783" t="s">
        <v>13665</v>
      </c>
      <c r="D5783" t="s">
        <v>251</v>
      </c>
      <c r="G5783" s="2">
        <v>44532</v>
      </c>
      <c r="H5783" s="2"/>
      <c r="I5783" t="s">
        <v>226</v>
      </c>
      <c r="J5783" t="s">
        <v>211</v>
      </c>
      <c r="K5783" t="s">
        <v>13655</v>
      </c>
      <c r="L5783" t="s">
        <v>213</v>
      </c>
      <c r="O5783">
        <v>0</v>
      </c>
      <c r="Q5783" s="2"/>
      <c r="S5783">
        <v>0</v>
      </c>
      <c r="T5783" t="s">
        <v>213</v>
      </c>
      <c r="W5783" t="s">
        <v>214</v>
      </c>
      <c r="X5783">
        <v>0</v>
      </c>
    </row>
    <row r="5784" spans="1:26" x14ac:dyDescent="0.25">
      <c r="A5784">
        <v>7492</v>
      </c>
      <c r="B5784" t="s">
        <v>341</v>
      </c>
      <c r="C5784" t="s">
        <v>13666</v>
      </c>
      <c r="D5784" t="s">
        <v>343</v>
      </c>
      <c r="G5784" s="2">
        <v>38717</v>
      </c>
      <c r="H5784" s="2"/>
      <c r="J5784" t="s">
        <v>211</v>
      </c>
      <c r="K5784" t="s">
        <v>391</v>
      </c>
      <c r="L5784" t="s">
        <v>213</v>
      </c>
      <c r="M5784" t="s">
        <v>13667</v>
      </c>
      <c r="O5784">
        <v>0</v>
      </c>
      <c r="Q5784" s="2"/>
      <c r="R5784" t="s">
        <v>13666</v>
      </c>
      <c r="S5784">
        <v>0</v>
      </c>
      <c r="T5784" t="s">
        <v>213</v>
      </c>
      <c r="U5784" t="s">
        <v>15715</v>
      </c>
      <c r="V5784" t="s">
        <v>15718</v>
      </c>
      <c r="W5784" t="s">
        <v>455</v>
      </c>
      <c r="X5784">
        <v>0</v>
      </c>
      <c r="Z5784" t="s">
        <v>15719</v>
      </c>
    </row>
    <row r="5785" spans="1:26" x14ac:dyDescent="0.25">
      <c r="A5785">
        <v>7493</v>
      </c>
      <c r="B5785" t="s">
        <v>13668</v>
      </c>
      <c r="C5785" t="s">
        <v>13669</v>
      </c>
      <c r="D5785" t="s">
        <v>343</v>
      </c>
      <c r="G5785" s="2">
        <v>38717</v>
      </c>
      <c r="H5785" s="2"/>
      <c r="J5785" t="s">
        <v>211</v>
      </c>
      <c r="K5785" t="s">
        <v>391</v>
      </c>
      <c r="L5785" t="s">
        <v>213</v>
      </c>
      <c r="M5785" t="s">
        <v>13670</v>
      </c>
      <c r="O5785">
        <v>0</v>
      </c>
      <c r="Q5785" s="2"/>
      <c r="R5785" t="s">
        <v>13669</v>
      </c>
      <c r="S5785">
        <v>0</v>
      </c>
      <c r="T5785" t="s">
        <v>213</v>
      </c>
      <c r="U5785" t="s">
        <v>15715</v>
      </c>
      <c r="V5785" t="s">
        <v>15720</v>
      </c>
      <c r="W5785" t="s">
        <v>455</v>
      </c>
      <c r="X5785">
        <v>0</v>
      </c>
      <c r="Z5785" t="s">
        <v>15719</v>
      </c>
    </row>
    <row r="5786" spans="1:26" x14ac:dyDescent="0.25">
      <c r="A5786">
        <v>7494</v>
      </c>
      <c r="B5786" t="s">
        <v>13671</v>
      </c>
      <c r="C5786" t="s">
        <v>13672</v>
      </c>
      <c r="D5786" t="s">
        <v>343</v>
      </c>
      <c r="G5786" s="2">
        <v>38717</v>
      </c>
      <c r="H5786" s="2"/>
      <c r="J5786" t="s">
        <v>211</v>
      </c>
      <c r="K5786" t="s">
        <v>391</v>
      </c>
      <c r="L5786" t="s">
        <v>213</v>
      </c>
      <c r="M5786" t="s">
        <v>13673</v>
      </c>
      <c r="O5786">
        <v>0</v>
      </c>
      <c r="Q5786" s="2"/>
      <c r="R5786" t="s">
        <v>13672</v>
      </c>
      <c r="S5786">
        <v>0</v>
      </c>
      <c r="T5786" t="s">
        <v>213</v>
      </c>
      <c r="U5786" t="s">
        <v>15715</v>
      </c>
      <c r="V5786" t="s">
        <v>15725</v>
      </c>
      <c r="W5786" t="s">
        <v>455</v>
      </c>
      <c r="X5786">
        <v>0</v>
      </c>
      <c r="Z5786" t="s">
        <v>15719</v>
      </c>
    </row>
    <row r="5787" spans="1:26" x14ac:dyDescent="0.25">
      <c r="A5787">
        <v>7495</v>
      </c>
      <c r="B5787" t="s">
        <v>13674</v>
      </c>
      <c r="C5787" t="s">
        <v>13675</v>
      </c>
      <c r="D5787" t="s">
        <v>343</v>
      </c>
      <c r="G5787" s="2">
        <v>38717</v>
      </c>
      <c r="H5787" s="2"/>
      <c r="J5787" t="s">
        <v>211</v>
      </c>
      <c r="K5787" t="s">
        <v>391</v>
      </c>
      <c r="L5787" t="s">
        <v>213</v>
      </c>
      <c r="M5787" t="s">
        <v>13676</v>
      </c>
      <c r="O5787">
        <v>0</v>
      </c>
      <c r="Q5787" s="2"/>
      <c r="S5787">
        <v>0</v>
      </c>
      <c r="T5787" t="s">
        <v>213</v>
      </c>
      <c r="U5787" t="s">
        <v>15715</v>
      </c>
      <c r="V5787" t="s">
        <v>15765</v>
      </c>
      <c r="W5787" t="s">
        <v>455</v>
      </c>
      <c r="X5787">
        <v>0</v>
      </c>
      <c r="Z5787" t="s">
        <v>15719</v>
      </c>
    </row>
    <row r="5788" spans="1:26" x14ac:dyDescent="0.25">
      <c r="A5788">
        <v>7496</v>
      </c>
      <c r="B5788" t="s">
        <v>13677</v>
      </c>
      <c r="C5788" t="s">
        <v>13678</v>
      </c>
      <c r="D5788" t="s">
        <v>343</v>
      </c>
      <c r="G5788" s="2">
        <v>38717</v>
      </c>
      <c r="H5788" s="2"/>
      <c r="J5788" t="s">
        <v>211</v>
      </c>
      <c r="K5788" t="s">
        <v>391</v>
      </c>
      <c r="L5788" t="s">
        <v>213</v>
      </c>
      <c r="M5788" t="s">
        <v>13679</v>
      </c>
      <c r="O5788">
        <v>0</v>
      </c>
      <c r="Q5788" s="2"/>
      <c r="S5788">
        <v>0</v>
      </c>
      <c r="T5788" t="s">
        <v>213</v>
      </c>
      <c r="U5788" t="s">
        <v>15715</v>
      </c>
      <c r="V5788" t="s">
        <v>15726</v>
      </c>
      <c r="W5788" t="s">
        <v>455</v>
      </c>
      <c r="X5788">
        <v>0</v>
      </c>
      <c r="Z5788" t="s">
        <v>15719</v>
      </c>
    </row>
    <row r="5789" spans="1:26" x14ac:dyDescent="0.25">
      <c r="A5789">
        <v>7497</v>
      </c>
      <c r="B5789" t="s">
        <v>13680</v>
      </c>
      <c r="C5789" t="s">
        <v>13681</v>
      </c>
      <c r="D5789" t="s">
        <v>343</v>
      </c>
      <c r="E5789" t="s">
        <v>13682</v>
      </c>
      <c r="G5789" s="2">
        <v>41394</v>
      </c>
      <c r="H5789" s="2"/>
      <c r="J5789" t="s">
        <v>211</v>
      </c>
      <c r="K5789" t="s">
        <v>391</v>
      </c>
      <c r="L5789" t="s">
        <v>213</v>
      </c>
      <c r="M5789" t="s">
        <v>13683</v>
      </c>
      <c r="O5789">
        <v>0</v>
      </c>
      <c r="Q5789" s="2"/>
      <c r="S5789">
        <v>0</v>
      </c>
      <c r="T5789" t="s">
        <v>213</v>
      </c>
      <c r="U5789" t="s">
        <v>15715</v>
      </c>
      <c r="V5789" t="s">
        <v>15727</v>
      </c>
      <c r="W5789" t="s">
        <v>455</v>
      </c>
      <c r="X5789">
        <v>0</v>
      </c>
      <c r="Z5789" t="s">
        <v>15719</v>
      </c>
    </row>
    <row r="5790" spans="1:26" x14ac:dyDescent="0.25">
      <c r="A5790">
        <v>7498</v>
      </c>
      <c r="B5790" t="s">
        <v>13684</v>
      </c>
      <c r="C5790" t="s">
        <v>13685</v>
      </c>
      <c r="D5790" t="s">
        <v>343</v>
      </c>
      <c r="G5790" s="2">
        <v>40543</v>
      </c>
      <c r="H5790" s="2"/>
      <c r="J5790" t="s">
        <v>211</v>
      </c>
      <c r="K5790" t="s">
        <v>391</v>
      </c>
      <c r="L5790" t="s">
        <v>213</v>
      </c>
      <c r="M5790" t="s">
        <v>13686</v>
      </c>
      <c r="O5790">
        <v>0</v>
      </c>
      <c r="Q5790" s="2"/>
      <c r="S5790">
        <v>0</v>
      </c>
      <c r="T5790" t="s">
        <v>213</v>
      </c>
      <c r="U5790" t="s">
        <v>15715</v>
      </c>
      <c r="V5790" t="s">
        <v>15728</v>
      </c>
      <c r="W5790" t="s">
        <v>455</v>
      </c>
      <c r="X5790">
        <v>0</v>
      </c>
      <c r="Z5790" t="s">
        <v>15719</v>
      </c>
    </row>
    <row r="5791" spans="1:26" x14ac:dyDescent="0.25">
      <c r="A5791">
        <v>7499</v>
      </c>
      <c r="B5791" t="s">
        <v>13687</v>
      </c>
      <c r="C5791" t="s">
        <v>13688</v>
      </c>
      <c r="D5791" t="s">
        <v>343</v>
      </c>
      <c r="G5791" s="2">
        <v>38717</v>
      </c>
      <c r="H5791" s="2"/>
      <c r="J5791" t="s">
        <v>211</v>
      </c>
      <c r="K5791" t="s">
        <v>391</v>
      </c>
      <c r="L5791" t="s">
        <v>213</v>
      </c>
      <c r="M5791" t="s">
        <v>13689</v>
      </c>
      <c r="O5791">
        <v>0</v>
      </c>
      <c r="Q5791" s="2"/>
      <c r="S5791">
        <v>0</v>
      </c>
      <c r="T5791" t="s">
        <v>213</v>
      </c>
      <c r="U5791" t="s">
        <v>15715</v>
      </c>
      <c r="V5791" t="s">
        <v>15721</v>
      </c>
      <c r="W5791" t="s">
        <v>455</v>
      </c>
      <c r="X5791">
        <v>0</v>
      </c>
      <c r="Z5791" t="s">
        <v>15719</v>
      </c>
    </row>
    <row r="5792" spans="1:26" x14ac:dyDescent="0.25">
      <c r="A5792">
        <v>7646</v>
      </c>
      <c r="B5792" t="s">
        <v>14139</v>
      </c>
      <c r="C5792" t="s">
        <v>14140</v>
      </c>
      <c r="D5792" t="s">
        <v>210</v>
      </c>
      <c r="G5792" s="2">
        <v>44812</v>
      </c>
      <c r="H5792" s="2"/>
      <c r="J5792" t="s">
        <v>211</v>
      </c>
      <c r="K5792" t="s">
        <v>13692</v>
      </c>
      <c r="L5792" t="s">
        <v>213</v>
      </c>
      <c r="O5792">
        <v>0</v>
      </c>
      <c r="Q5792" s="2"/>
      <c r="S5792">
        <v>0</v>
      </c>
      <c r="T5792" t="s">
        <v>213</v>
      </c>
      <c r="W5792" t="s">
        <v>214</v>
      </c>
      <c r="X5792">
        <v>0</v>
      </c>
    </row>
    <row r="5793" spans="1:24" x14ac:dyDescent="0.25">
      <c r="A5793">
        <v>7647</v>
      </c>
      <c r="B5793" t="s">
        <v>14142</v>
      </c>
      <c r="C5793" t="s">
        <v>14143</v>
      </c>
      <c r="D5793" t="s">
        <v>241</v>
      </c>
      <c r="G5793" s="2">
        <v>44812</v>
      </c>
      <c r="H5793" s="2"/>
      <c r="I5793" t="s">
        <v>226</v>
      </c>
      <c r="J5793" t="s">
        <v>211</v>
      </c>
      <c r="K5793" t="s">
        <v>13692</v>
      </c>
      <c r="L5793" t="s">
        <v>213</v>
      </c>
      <c r="O5793">
        <v>0</v>
      </c>
      <c r="Q5793" s="2"/>
      <c r="S5793">
        <v>0</v>
      </c>
      <c r="T5793" t="s">
        <v>213</v>
      </c>
      <c r="W5793" t="s">
        <v>214</v>
      </c>
      <c r="X5793">
        <v>0</v>
      </c>
    </row>
    <row r="5794" spans="1:24" x14ac:dyDescent="0.25">
      <c r="A5794">
        <v>7648</v>
      </c>
      <c r="B5794" t="s">
        <v>14144</v>
      </c>
      <c r="C5794" t="s">
        <v>14145</v>
      </c>
      <c r="D5794" t="s">
        <v>251</v>
      </c>
      <c r="G5794" s="2">
        <v>44812</v>
      </c>
      <c r="H5794" s="2"/>
      <c r="I5794" t="s">
        <v>226</v>
      </c>
      <c r="J5794" t="s">
        <v>211</v>
      </c>
      <c r="K5794" t="s">
        <v>13692</v>
      </c>
      <c r="L5794" t="s">
        <v>213</v>
      </c>
      <c r="O5794">
        <v>0</v>
      </c>
      <c r="Q5794" s="2"/>
      <c r="S5794">
        <v>0</v>
      </c>
      <c r="T5794" t="s">
        <v>213</v>
      </c>
      <c r="W5794" t="s">
        <v>214</v>
      </c>
      <c r="X5794">
        <v>0</v>
      </c>
    </row>
    <row r="5795" spans="1:24" x14ac:dyDescent="0.25">
      <c r="A5795">
        <v>7644</v>
      </c>
      <c r="B5795" t="s">
        <v>14146</v>
      </c>
      <c r="C5795" t="s">
        <v>14147</v>
      </c>
      <c r="D5795" t="s">
        <v>245</v>
      </c>
      <c r="G5795" s="2">
        <v>44812</v>
      </c>
      <c r="H5795" s="2"/>
      <c r="I5795" t="s">
        <v>226</v>
      </c>
      <c r="J5795" t="s">
        <v>211</v>
      </c>
      <c r="K5795" t="s">
        <v>13692</v>
      </c>
      <c r="L5795" t="s">
        <v>213</v>
      </c>
      <c r="O5795">
        <v>31</v>
      </c>
      <c r="Q5795" s="2"/>
      <c r="S5795">
        <v>0</v>
      </c>
      <c r="T5795" t="s">
        <v>213</v>
      </c>
      <c r="W5795" t="s">
        <v>214</v>
      </c>
      <c r="X5795">
        <v>0</v>
      </c>
    </row>
    <row r="5796" spans="1:24" x14ac:dyDescent="0.25">
      <c r="A5796">
        <v>7624</v>
      </c>
      <c r="B5796" t="s">
        <v>14019</v>
      </c>
      <c r="C5796" t="s">
        <v>14020</v>
      </c>
      <c r="D5796" t="s">
        <v>245</v>
      </c>
      <c r="G5796" s="2">
        <v>44812</v>
      </c>
      <c r="H5796" s="2"/>
      <c r="I5796" t="s">
        <v>226</v>
      </c>
      <c r="J5796" t="s">
        <v>211</v>
      </c>
      <c r="K5796" t="s">
        <v>13701</v>
      </c>
      <c r="L5796" t="s">
        <v>213</v>
      </c>
      <c r="O5796">
        <v>7509</v>
      </c>
      <c r="Q5796" s="2"/>
      <c r="S5796">
        <v>0</v>
      </c>
      <c r="T5796" t="s">
        <v>213</v>
      </c>
      <c r="W5796" t="s">
        <v>214</v>
      </c>
      <c r="X5796">
        <v>0</v>
      </c>
    </row>
    <row r="5797" spans="1:24" x14ac:dyDescent="0.25">
      <c r="A5797">
        <v>7625</v>
      </c>
      <c r="B5797" t="s">
        <v>14021</v>
      </c>
      <c r="C5797" t="s">
        <v>14022</v>
      </c>
      <c r="D5797" t="s">
        <v>256</v>
      </c>
      <c r="G5797" s="2">
        <v>44812</v>
      </c>
      <c r="H5797" s="2"/>
      <c r="I5797" t="s">
        <v>226</v>
      </c>
      <c r="J5797" t="s">
        <v>211</v>
      </c>
      <c r="K5797" t="s">
        <v>13701</v>
      </c>
      <c r="L5797" t="s">
        <v>213</v>
      </c>
      <c r="O5797">
        <v>0</v>
      </c>
      <c r="Q5797" s="2"/>
      <c r="S5797">
        <v>0</v>
      </c>
      <c r="T5797" t="s">
        <v>213</v>
      </c>
      <c r="W5797" t="s">
        <v>214</v>
      </c>
      <c r="X5797">
        <v>0</v>
      </c>
    </row>
    <row r="5798" spans="1:24" x14ac:dyDescent="0.25">
      <c r="A5798">
        <v>7611</v>
      </c>
      <c r="B5798" t="s">
        <v>13704</v>
      </c>
      <c r="C5798" t="s">
        <v>13705</v>
      </c>
      <c r="D5798" t="s">
        <v>248</v>
      </c>
      <c r="G5798" s="2">
        <v>44805</v>
      </c>
      <c r="H5798" s="2"/>
      <c r="I5798" t="s">
        <v>226</v>
      </c>
      <c r="J5798" t="s">
        <v>211</v>
      </c>
      <c r="K5798" t="s">
        <v>13706</v>
      </c>
      <c r="L5798" t="s">
        <v>213</v>
      </c>
      <c r="O5798">
        <v>0</v>
      </c>
      <c r="Q5798" s="2"/>
      <c r="S5798">
        <v>0</v>
      </c>
      <c r="T5798" t="s">
        <v>213</v>
      </c>
      <c r="W5798" t="s">
        <v>214</v>
      </c>
      <c r="X5798">
        <v>0</v>
      </c>
    </row>
    <row r="5799" spans="1:24" x14ac:dyDescent="0.25">
      <c r="A5799">
        <v>7612</v>
      </c>
      <c r="B5799" t="s">
        <v>13707</v>
      </c>
      <c r="C5799" t="s">
        <v>13708</v>
      </c>
      <c r="D5799" t="s">
        <v>256</v>
      </c>
      <c r="G5799" s="2">
        <v>44805</v>
      </c>
      <c r="H5799" s="2"/>
      <c r="I5799" t="s">
        <v>226</v>
      </c>
      <c r="J5799" t="s">
        <v>211</v>
      </c>
      <c r="K5799" t="s">
        <v>13706</v>
      </c>
      <c r="L5799" t="s">
        <v>213</v>
      </c>
      <c r="O5799">
        <v>0</v>
      </c>
      <c r="Q5799" s="2"/>
      <c r="S5799">
        <v>0</v>
      </c>
      <c r="T5799" t="s">
        <v>213</v>
      </c>
      <c r="W5799" t="s">
        <v>214</v>
      </c>
      <c r="X5799">
        <v>0</v>
      </c>
    </row>
    <row r="5800" spans="1:24" x14ac:dyDescent="0.25">
      <c r="A5800">
        <v>7613</v>
      </c>
      <c r="B5800" t="s">
        <v>13709</v>
      </c>
      <c r="C5800" t="s">
        <v>13710</v>
      </c>
      <c r="D5800" t="s">
        <v>241</v>
      </c>
      <c r="G5800" s="2">
        <v>44805</v>
      </c>
      <c r="H5800" s="2"/>
      <c r="I5800" t="s">
        <v>226</v>
      </c>
      <c r="J5800" t="s">
        <v>211</v>
      </c>
      <c r="K5800" t="s">
        <v>13706</v>
      </c>
      <c r="L5800" t="s">
        <v>213</v>
      </c>
      <c r="O5800">
        <v>0</v>
      </c>
      <c r="Q5800" s="2"/>
      <c r="S5800">
        <v>0</v>
      </c>
      <c r="T5800" t="s">
        <v>213</v>
      </c>
      <c r="W5800" t="s">
        <v>214</v>
      </c>
      <c r="X5800">
        <v>0</v>
      </c>
    </row>
    <row r="5801" spans="1:24" x14ac:dyDescent="0.25">
      <c r="A5801">
        <v>7614</v>
      </c>
      <c r="B5801" t="s">
        <v>13711</v>
      </c>
      <c r="C5801" t="s">
        <v>13712</v>
      </c>
      <c r="D5801" t="s">
        <v>245</v>
      </c>
      <c r="G5801" s="2">
        <v>44805</v>
      </c>
      <c r="H5801" s="2"/>
      <c r="I5801" t="s">
        <v>226</v>
      </c>
      <c r="J5801" t="s">
        <v>211</v>
      </c>
      <c r="K5801" t="s">
        <v>13706</v>
      </c>
      <c r="L5801" t="s">
        <v>213</v>
      </c>
      <c r="O5801">
        <v>1488</v>
      </c>
      <c r="Q5801" s="2"/>
      <c r="S5801">
        <v>0</v>
      </c>
      <c r="T5801" t="s">
        <v>213</v>
      </c>
      <c r="W5801" t="s">
        <v>214</v>
      </c>
      <c r="X5801">
        <v>0</v>
      </c>
    </row>
    <row r="5802" spans="1:24" x14ac:dyDescent="0.25">
      <c r="A5802">
        <v>7615</v>
      </c>
      <c r="B5802" t="s">
        <v>13713</v>
      </c>
      <c r="C5802" t="s">
        <v>13714</v>
      </c>
      <c r="D5802" t="s">
        <v>210</v>
      </c>
      <c r="G5802" s="2">
        <v>44805</v>
      </c>
      <c r="H5802" s="2"/>
      <c r="J5802" t="s">
        <v>211</v>
      </c>
      <c r="K5802" t="s">
        <v>13706</v>
      </c>
      <c r="L5802" t="s">
        <v>213</v>
      </c>
      <c r="O5802">
        <v>0</v>
      </c>
      <c r="Q5802" s="2"/>
      <c r="S5802">
        <v>0</v>
      </c>
      <c r="T5802" t="s">
        <v>213</v>
      </c>
      <c r="W5802" t="s">
        <v>214</v>
      </c>
      <c r="X5802">
        <v>0</v>
      </c>
    </row>
    <row r="5803" spans="1:24" x14ac:dyDescent="0.25">
      <c r="A5803">
        <v>7616</v>
      </c>
      <c r="B5803" t="s">
        <v>13715</v>
      </c>
      <c r="C5803" t="s">
        <v>13716</v>
      </c>
      <c r="D5803" t="s">
        <v>251</v>
      </c>
      <c r="G5803" s="2">
        <v>44805</v>
      </c>
      <c r="H5803" s="2"/>
      <c r="I5803" t="s">
        <v>226</v>
      </c>
      <c r="J5803" t="s">
        <v>211</v>
      </c>
      <c r="K5803" t="s">
        <v>13706</v>
      </c>
      <c r="L5803" t="s">
        <v>213</v>
      </c>
      <c r="O5803">
        <v>0</v>
      </c>
      <c r="Q5803" s="2"/>
      <c r="S5803">
        <v>0</v>
      </c>
      <c r="T5803" t="s">
        <v>213</v>
      </c>
      <c r="W5803" t="s">
        <v>214</v>
      </c>
      <c r="X5803">
        <v>0</v>
      </c>
    </row>
    <row r="5804" spans="1:24" x14ac:dyDescent="0.25">
      <c r="A5804">
        <v>7645</v>
      </c>
      <c r="B5804" t="s">
        <v>14148</v>
      </c>
      <c r="C5804" t="s">
        <v>14149</v>
      </c>
      <c r="D5804" t="s">
        <v>256</v>
      </c>
      <c r="G5804" s="2">
        <v>44812</v>
      </c>
      <c r="H5804" s="2"/>
      <c r="I5804" t="s">
        <v>226</v>
      </c>
      <c r="J5804" t="s">
        <v>211</v>
      </c>
      <c r="K5804" t="s">
        <v>13692</v>
      </c>
      <c r="L5804" t="s">
        <v>213</v>
      </c>
      <c r="O5804">
        <v>0</v>
      </c>
      <c r="Q5804" s="2"/>
      <c r="S5804">
        <v>0</v>
      </c>
      <c r="T5804" t="s">
        <v>213</v>
      </c>
      <c r="W5804" t="s">
        <v>214</v>
      </c>
      <c r="X5804">
        <v>0</v>
      </c>
    </row>
    <row r="5805" spans="1:24" x14ac:dyDescent="0.25">
      <c r="A5805">
        <v>7626</v>
      </c>
      <c r="B5805" t="s">
        <v>14012</v>
      </c>
      <c r="C5805" t="s">
        <v>14013</v>
      </c>
      <c r="D5805" t="s">
        <v>210</v>
      </c>
      <c r="G5805" s="2">
        <v>44812</v>
      </c>
      <c r="H5805" s="2"/>
      <c r="J5805" t="s">
        <v>211</v>
      </c>
      <c r="K5805" t="s">
        <v>13701</v>
      </c>
      <c r="L5805" t="s">
        <v>213</v>
      </c>
      <c r="O5805">
        <v>0</v>
      </c>
      <c r="Q5805" s="2"/>
      <c r="S5805">
        <v>0</v>
      </c>
      <c r="T5805" t="s">
        <v>213</v>
      </c>
      <c r="W5805" t="s">
        <v>214</v>
      </c>
      <c r="X5805">
        <v>0</v>
      </c>
    </row>
    <row r="5806" spans="1:24" x14ac:dyDescent="0.25">
      <c r="A5806">
        <v>7627</v>
      </c>
      <c r="B5806" t="s">
        <v>14015</v>
      </c>
      <c r="C5806" t="s">
        <v>14016</v>
      </c>
      <c r="D5806" t="s">
        <v>241</v>
      </c>
      <c r="G5806" s="2">
        <v>44812</v>
      </c>
      <c r="H5806" s="2"/>
      <c r="I5806" t="s">
        <v>226</v>
      </c>
      <c r="J5806" t="s">
        <v>211</v>
      </c>
      <c r="K5806" t="s">
        <v>13701</v>
      </c>
      <c r="L5806" t="s">
        <v>213</v>
      </c>
      <c r="O5806">
        <v>0</v>
      </c>
      <c r="Q5806" s="2"/>
      <c r="S5806">
        <v>0</v>
      </c>
      <c r="T5806" t="s">
        <v>213</v>
      </c>
      <c r="W5806" t="s">
        <v>214</v>
      </c>
      <c r="X5806">
        <v>0</v>
      </c>
    </row>
    <row r="5807" spans="1:24" x14ac:dyDescent="0.25">
      <c r="A5807">
        <v>7628</v>
      </c>
      <c r="B5807" t="s">
        <v>14017</v>
      </c>
      <c r="C5807" t="s">
        <v>14018</v>
      </c>
      <c r="D5807" t="s">
        <v>251</v>
      </c>
      <c r="G5807" s="2">
        <v>44812</v>
      </c>
      <c r="H5807" s="2"/>
      <c r="I5807" t="s">
        <v>226</v>
      </c>
      <c r="J5807" t="s">
        <v>211</v>
      </c>
      <c r="K5807" t="s">
        <v>13701</v>
      </c>
      <c r="L5807" t="s">
        <v>213</v>
      </c>
      <c r="O5807">
        <v>0</v>
      </c>
      <c r="Q5807" s="2"/>
      <c r="S5807">
        <v>0</v>
      </c>
      <c r="T5807" t="s">
        <v>213</v>
      </c>
      <c r="W5807" t="s">
        <v>214</v>
      </c>
      <c r="X5807">
        <v>0</v>
      </c>
    </row>
    <row r="5808" spans="1:24" x14ac:dyDescent="0.25">
      <c r="A5808">
        <v>7664</v>
      </c>
      <c r="B5808" t="s">
        <v>14158</v>
      </c>
      <c r="C5808" t="s">
        <v>14159</v>
      </c>
      <c r="D5808" t="s">
        <v>210</v>
      </c>
      <c r="G5808" s="2">
        <v>44812</v>
      </c>
      <c r="H5808" s="2"/>
      <c r="J5808" t="s">
        <v>211</v>
      </c>
      <c r="K5808" t="s">
        <v>13727</v>
      </c>
      <c r="L5808" t="s">
        <v>213</v>
      </c>
      <c r="O5808">
        <v>0</v>
      </c>
      <c r="Q5808" s="2"/>
      <c r="S5808">
        <v>0</v>
      </c>
      <c r="T5808" t="s">
        <v>213</v>
      </c>
      <c r="W5808" t="s">
        <v>214</v>
      </c>
      <c r="X5808">
        <v>0</v>
      </c>
    </row>
    <row r="5809" spans="1:24" x14ac:dyDescent="0.25">
      <c r="A5809">
        <v>7346</v>
      </c>
      <c r="B5809" t="s">
        <v>13728</v>
      </c>
      <c r="C5809" t="s">
        <v>13729</v>
      </c>
      <c r="D5809" t="s">
        <v>389</v>
      </c>
      <c r="E5809" t="s">
        <v>13730</v>
      </c>
      <c r="F5809" t="s">
        <v>13731</v>
      </c>
      <c r="G5809" s="2">
        <v>40878</v>
      </c>
      <c r="H5809" s="2">
        <v>46022</v>
      </c>
      <c r="I5809" t="s">
        <v>226</v>
      </c>
      <c r="J5809" t="s">
        <v>211</v>
      </c>
      <c r="K5809" t="s">
        <v>2067</v>
      </c>
      <c r="L5809" t="s">
        <v>213</v>
      </c>
      <c r="M5809" t="s">
        <v>13732</v>
      </c>
      <c r="O5809">
        <v>0</v>
      </c>
      <c r="P5809" t="s">
        <v>13046</v>
      </c>
      <c r="Q5809" s="2"/>
      <c r="R5809" t="s">
        <v>13733</v>
      </c>
      <c r="S5809">
        <v>0</v>
      </c>
      <c r="T5809" t="s">
        <v>213</v>
      </c>
      <c r="W5809" t="s">
        <v>214</v>
      </c>
      <c r="X5809">
        <v>0</v>
      </c>
    </row>
    <row r="5810" spans="1:24" x14ac:dyDescent="0.25">
      <c r="A5810">
        <v>7347</v>
      </c>
      <c r="B5810" t="s">
        <v>13734</v>
      </c>
      <c r="C5810" t="s">
        <v>13735</v>
      </c>
      <c r="D5810" t="s">
        <v>1968</v>
      </c>
      <c r="F5810" t="s">
        <v>13736</v>
      </c>
      <c r="G5810" s="2">
        <v>40878</v>
      </c>
      <c r="H5810" s="2">
        <v>46022</v>
      </c>
      <c r="J5810" t="s">
        <v>211</v>
      </c>
      <c r="K5810" t="s">
        <v>888</v>
      </c>
      <c r="L5810" t="s">
        <v>213</v>
      </c>
      <c r="O5810">
        <v>7346</v>
      </c>
      <c r="Q5810" s="2"/>
      <c r="S5810">
        <v>0</v>
      </c>
      <c r="T5810" t="s">
        <v>213</v>
      </c>
      <c r="W5810" t="s">
        <v>214</v>
      </c>
      <c r="X5810">
        <v>0</v>
      </c>
    </row>
    <row r="5811" spans="1:24" x14ac:dyDescent="0.25">
      <c r="A5811">
        <v>7355</v>
      </c>
      <c r="B5811" t="s">
        <v>13737</v>
      </c>
      <c r="C5811" t="s">
        <v>13738</v>
      </c>
      <c r="D5811" t="s">
        <v>389</v>
      </c>
      <c r="G5811" s="2">
        <v>44492</v>
      </c>
      <c r="H5811" s="2"/>
      <c r="J5811" t="s">
        <v>10343</v>
      </c>
      <c r="K5811" t="s">
        <v>10344</v>
      </c>
      <c r="L5811" t="s">
        <v>213</v>
      </c>
      <c r="M5811" t="s">
        <v>13739</v>
      </c>
      <c r="O5811">
        <v>0</v>
      </c>
      <c r="Q5811" s="2"/>
      <c r="R5811" t="s">
        <v>13740</v>
      </c>
      <c r="S5811">
        <v>0</v>
      </c>
      <c r="T5811" t="s">
        <v>213</v>
      </c>
      <c r="U5811" t="s">
        <v>10347</v>
      </c>
      <c r="V5811" t="s">
        <v>13152</v>
      </c>
      <c r="W5811" t="s">
        <v>214</v>
      </c>
      <c r="X5811">
        <v>0</v>
      </c>
    </row>
    <row r="5812" spans="1:24" x14ac:dyDescent="0.25">
      <c r="A5812">
        <v>7356</v>
      </c>
      <c r="B5812" t="s">
        <v>13741</v>
      </c>
      <c r="C5812" t="s">
        <v>13742</v>
      </c>
      <c r="D5812" t="s">
        <v>389</v>
      </c>
      <c r="G5812" s="2">
        <v>44492</v>
      </c>
      <c r="H5812" s="2"/>
      <c r="J5812" t="s">
        <v>10343</v>
      </c>
      <c r="K5812" t="s">
        <v>10344</v>
      </c>
      <c r="L5812" t="s">
        <v>213</v>
      </c>
      <c r="M5812" t="s">
        <v>13743</v>
      </c>
      <c r="O5812">
        <v>0</v>
      </c>
      <c r="Q5812" s="2"/>
      <c r="R5812" t="s">
        <v>13744</v>
      </c>
      <c r="S5812">
        <v>0</v>
      </c>
      <c r="T5812" t="s">
        <v>213</v>
      </c>
      <c r="U5812" t="s">
        <v>10347</v>
      </c>
      <c r="V5812" t="s">
        <v>13152</v>
      </c>
      <c r="W5812" t="s">
        <v>214</v>
      </c>
      <c r="X5812">
        <v>0</v>
      </c>
    </row>
    <row r="5813" spans="1:24" x14ac:dyDescent="0.25">
      <c r="A5813">
        <v>7432</v>
      </c>
      <c r="B5813" t="s">
        <v>13745</v>
      </c>
      <c r="C5813" t="s">
        <v>13746</v>
      </c>
      <c r="D5813" t="s">
        <v>389</v>
      </c>
      <c r="G5813" s="2">
        <v>44594</v>
      </c>
      <c r="H5813" s="2"/>
      <c r="J5813" t="s">
        <v>10343</v>
      </c>
      <c r="K5813" t="s">
        <v>10344</v>
      </c>
      <c r="L5813" t="s">
        <v>213</v>
      </c>
      <c r="M5813" t="s">
        <v>13747</v>
      </c>
      <c r="O5813">
        <v>0</v>
      </c>
      <c r="Q5813" s="2"/>
      <c r="R5813" t="s">
        <v>13748</v>
      </c>
      <c r="S5813">
        <v>0</v>
      </c>
      <c r="T5813" t="s">
        <v>213</v>
      </c>
      <c r="U5813" t="s">
        <v>10347</v>
      </c>
      <c r="V5813" t="s">
        <v>11930</v>
      </c>
      <c r="W5813" t="s">
        <v>214</v>
      </c>
      <c r="X5813">
        <v>0</v>
      </c>
    </row>
    <row r="5814" spans="1:24" x14ac:dyDescent="0.25">
      <c r="A5814">
        <v>7449</v>
      </c>
      <c r="B5814" t="s">
        <v>13749</v>
      </c>
      <c r="C5814" t="s">
        <v>13750</v>
      </c>
      <c r="D5814" t="s">
        <v>241</v>
      </c>
      <c r="G5814" s="2">
        <v>44614</v>
      </c>
      <c r="H5814" s="2"/>
      <c r="I5814" t="s">
        <v>226</v>
      </c>
      <c r="J5814" t="s">
        <v>211</v>
      </c>
      <c r="K5814" t="s">
        <v>13751</v>
      </c>
      <c r="L5814" t="s">
        <v>213</v>
      </c>
      <c r="O5814">
        <v>0</v>
      </c>
      <c r="Q5814" s="2"/>
      <c r="S5814">
        <v>0</v>
      </c>
      <c r="T5814" t="s">
        <v>213</v>
      </c>
      <c r="W5814" t="s">
        <v>214</v>
      </c>
      <c r="X5814">
        <v>0</v>
      </c>
    </row>
    <row r="5815" spans="1:24" x14ac:dyDescent="0.25">
      <c r="A5815">
        <v>7450</v>
      </c>
      <c r="B5815" t="s">
        <v>13752</v>
      </c>
      <c r="C5815" t="s">
        <v>13753</v>
      </c>
      <c r="D5815" t="s">
        <v>2500</v>
      </c>
      <c r="G5815" s="2">
        <v>44614</v>
      </c>
      <c r="H5815" s="2"/>
      <c r="J5815" t="s">
        <v>211</v>
      </c>
      <c r="K5815" t="s">
        <v>13751</v>
      </c>
      <c r="L5815" t="s">
        <v>213</v>
      </c>
      <c r="M5815" t="s">
        <v>13551</v>
      </c>
      <c r="O5815">
        <v>0</v>
      </c>
      <c r="Q5815" s="2"/>
      <c r="S5815">
        <v>0</v>
      </c>
      <c r="T5815" t="s">
        <v>213</v>
      </c>
      <c r="W5815" t="s">
        <v>214</v>
      </c>
      <c r="X5815">
        <v>0</v>
      </c>
    </row>
    <row r="5816" spans="1:24" x14ac:dyDescent="0.25">
      <c r="A5816">
        <v>7451</v>
      </c>
      <c r="B5816" t="s">
        <v>13754</v>
      </c>
      <c r="C5816" t="s">
        <v>13755</v>
      </c>
      <c r="D5816" t="s">
        <v>11608</v>
      </c>
      <c r="G5816" s="2">
        <v>44614</v>
      </c>
      <c r="H5816" s="2"/>
      <c r="J5816" t="s">
        <v>2278</v>
      </c>
      <c r="K5816" t="s">
        <v>13751</v>
      </c>
      <c r="L5816" t="s">
        <v>213</v>
      </c>
      <c r="M5816" t="s">
        <v>13551</v>
      </c>
      <c r="O5816">
        <v>0</v>
      </c>
      <c r="Q5816" s="2"/>
      <c r="S5816">
        <v>0</v>
      </c>
      <c r="T5816" t="s">
        <v>900</v>
      </c>
      <c r="W5816" t="s">
        <v>214</v>
      </c>
      <c r="X5816">
        <v>0</v>
      </c>
    </row>
    <row r="5817" spans="1:24" x14ac:dyDescent="0.25">
      <c r="A5817">
        <v>7452</v>
      </c>
      <c r="B5817" t="s">
        <v>13756</v>
      </c>
      <c r="C5817" t="s">
        <v>13757</v>
      </c>
      <c r="D5817" t="s">
        <v>2509</v>
      </c>
      <c r="G5817" s="2">
        <v>44614</v>
      </c>
      <c r="H5817" s="2"/>
      <c r="J5817" t="s">
        <v>211</v>
      </c>
      <c r="K5817" t="s">
        <v>13751</v>
      </c>
      <c r="L5817" t="s">
        <v>213</v>
      </c>
      <c r="O5817">
        <v>0</v>
      </c>
      <c r="Q5817" s="2"/>
      <c r="S5817">
        <v>0</v>
      </c>
      <c r="T5817" t="s">
        <v>213</v>
      </c>
      <c r="W5817" t="s">
        <v>214</v>
      </c>
      <c r="X5817">
        <v>0</v>
      </c>
    </row>
    <row r="5818" spans="1:24" x14ac:dyDescent="0.25">
      <c r="A5818">
        <v>7437</v>
      </c>
      <c r="B5818" t="s">
        <v>13758</v>
      </c>
      <c r="C5818" t="s">
        <v>13759</v>
      </c>
      <c r="D5818" t="s">
        <v>241</v>
      </c>
      <c r="G5818" s="2">
        <v>44593</v>
      </c>
      <c r="H5818" s="2"/>
      <c r="I5818" t="s">
        <v>226</v>
      </c>
      <c r="J5818" t="s">
        <v>211</v>
      </c>
      <c r="K5818" t="s">
        <v>13760</v>
      </c>
      <c r="L5818" t="s">
        <v>213</v>
      </c>
      <c r="O5818">
        <v>0</v>
      </c>
      <c r="P5818" t="s">
        <v>5494</v>
      </c>
      <c r="Q5818" s="2"/>
      <c r="S5818">
        <v>0</v>
      </c>
      <c r="T5818" t="s">
        <v>213</v>
      </c>
      <c r="W5818" t="s">
        <v>455</v>
      </c>
      <c r="X5818">
        <v>0</v>
      </c>
    </row>
    <row r="5819" spans="1:24" x14ac:dyDescent="0.25">
      <c r="A5819">
        <v>7438</v>
      </c>
      <c r="B5819" t="s">
        <v>13761</v>
      </c>
      <c r="C5819" t="s">
        <v>13762</v>
      </c>
      <c r="D5819" t="s">
        <v>245</v>
      </c>
      <c r="G5819" s="2">
        <v>44593</v>
      </c>
      <c r="H5819" s="2"/>
      <c r="I5819" t="s">
        <v>226</v>
      </c>
      <c r="J5819" t="s">
        <v>211</v>
      </c>
      <c r="K5819" t="s">
        <v>13760</v>
      </c>
      <c r="L5819" t="s">
        <v>213</v>
      </c>
      <c r="O5819">
        <v>7011</v>
      </c>
      <c r="Q5819" s="2"/>
      <c r="S5819">
        <v>0</v>
      </c>
      <c r="T5819" t="s">
        <v>213</v>
      </c>
      <c r="W5819" t="s">
        <v>455</v>
      </c>
      <c r="X5819">
        <v>0</v>
      </c>
    </row>
    <row r="5820" spans="1:24" x14ac:dyDescent="0.25">
      <c r="A5820">
        <v>7439</v>
      </c>
      <c r="B5820" t="s">
        <v>13763</v>
      </c>
      <c r="C5820" t="s">
        <v>13764</v>
      </c>
      <c r="D5820" t="s">
        <v>256</v>
      </c>
      <c r="G5820" s="2">
        <v>44593</v>
      </c>
      <c r="H5820" s="2"/>
      <c r="I5820" t="s">
        <v>226</v>
      </c>
      <c r="J5820" t="s">
        <v>211</v>
      </c>
      <c r="K5820" t="s">
        <v>13760</v>
      </c>
      <c r="L5820" t="s">
        <v>213</v>
      </c>
      <c r="O5820">
        <v>0</v>
      </c>
      <c r="Q5820" s="2"/>
      <c r="S5820">
        <v>0</v>
      </c>
      <c r="T5820" t="s">
        <v>213</v>
      </c>
      <c r="W5820" t="s">
        <v>455</v>
      </c>
      <c r="X5820">
        <v>0</v>
      </c>
    </row>
    <row r="5821" spans="1:24" x14ac:dyDescent="0.25">
      <c r="A5821">
        <v>7440</v>
      </c>
      <c r="B5821" t="s">
        <v>13765</v>
      </c>
      <c r="C5821" t="s">
        <v>13766</v>
      </c>
      <c r="D5821" t="s">
        <v>251</v>
      </c>
      <c r="G5821" s="2">
        <v>44593</v>
      </c>
      <c r="H5821" s="2"/>
      <c r="I5821" t="s">
        <v>226</v>
      </c>
      <c r="J5821" t="s">
        <v>211</v>
      </c>
      <c r="K5821" t="s">
        <v>13760</v>
      </c>
      <c r="L5821" t="s">
        <v>213</v>
      </c>
      <c r="O5821">
        <v>0</v>
      </c>
      <c r="Q5821" s="2"/>
      <c r="S5821">
        <v>0</v>
      </c>
      <c r="T5821" t="s">
        <v>213</v>
      </c>
      <c r="W5821" t="s">
        <v>455</v>
      </c>
      <c r="X5821">
        <v>0</v>
      </c>
    </row>
    <row r="5822" spans="1:24" x14ac:dyDescent="0.25">
      <c r="A5822">
        <v>7453</v>
      </c>
      <c r="B5822" t="s">
        <v>13767</v>
      </c>
      <c r="C5822" t="s">
        <v>13768</v>
      </c>
      <c r="D5822" t="s">
        <v>11592</v>
      </c>
      <c r="G5822" s="2">
        <v>44614</v>
      </c>
      <c r="H5822" s="2"/>
      <c r="J5822" t="s">
        <v>2278</v>
      </c>
      <c r="K5822" t="s">
        <v>13751</v>
      </c>
      <c r="L5822" t="s">
        <v>213</v>
      </c>
      <c r="O5822">
        <v>0</v>
      </c>
      <c r="Q5822" s="2"/>
      <c r="S5822">
        <v>0</v>
      </c>
      <c r="T5822" t="s">
        <v>900</v>
      </c>
      <c r="W5822" t="s">
        <v>214</v>
      </c>
      <c r="X5822">
        <v>0</v>
      </c>
    </row>
    <row r="5823" spans="1:24" x14ac:dyDescent="0.25">
      <c r="A5823">
        <v>7454</v>
      </c>
      <c r="B5823" t="s">
        <v>13769</v>
      </c>
      <c r="C5823" t="s">
        <v>13770</v>
      </c>
      <c r="D5823" t="s">
        <v>251</v>
      </c>
      <c r="G5823" s="2">
        <v>44614</v>
      </c>
      <c r="H5823" s="2"/>
      <c r="I5823" t="s">
        <v>226</v>
      </c>
      <c r="J5823" t="s">
        <v>211</v>
      </c>
      <c r="K5823" t="s">
        <v>13751</v>
      </c>
      <c r="L5823" t="s">
        <v>213</v>
      </c>
      <c r="O5823">
        <v>0</v>
      </c>
      <c r="Q5823" s="2"/>
      <c r="S5823">
        <v>0</v>
      </c>
      <c r="T5823" t="s">
        <v>213</v>
      </c>
      <c r="W5823" t="s">
        <v>214</v>
      </c>
      <c r="X5823">
        <v>0</v>
      </c>
    </row>
    <row r="5824" spans="1:24" x14ac:dyDescent="0.25">
      <c r="A5824">
        <v>7455</v>
      </c>
      <c r="B5824" t="s">
        <v>13771</v>
      </c>
      <c r="C5824" t="s">
        <v>13772</v>
      </c>
      <c r="D5824" t="s">
        <v>245</v>
      </c>
      <c r="G5824" s="2">
        <v>44613</v>
      </c>
      <c r="H5824" s="2"/>
      <c r="I5824" t="s">
        <v>226</v>
      </c>
      <c r="J5824" t="s">
        <v>211</v>
      </c>
      <c r="K5824" t="s">
        <v>13751</v>
      </c>
      <c r="L5824" t="s">
        <v>900</v>
      </c>
      <c r="O5824">
        <v>4750</v>
      </c>
      <c r="Q5824" s="2"/>
      <c r="S5824">
        <v>0</v>
      </c>
      <c r="T5824" t="s">
        <v>213</v>
      </c>
      <c r="W5824" t="s">
        <v>214</v>
      </c>
      <c r="X5824">
        <v>0</v>
      </c>
    </row>
    <row r="5825" spans="1:24" x14ac:dyDescent="0.25">
      <c r="A5825">
        <v>7456</v>
      </c>
      <c r="B5825" t="s">
        <v>13773</v>
      </c>
      <c r="C5825" t="s">
        <v>13774</v>
      </c>
      <c r="D5825" t="s">
        <v>248</v>
      </c>
      <c r="G5825" s="2">
        <v>44614</v>
      </c>
      <c r="H5825" s="2"/>
      <c r="I5825" t="s">
        <v>226</v>
      </c>
      <c r="J5825" t="s">
        <v>211</v>
      </c>
      <c r="K5825" t="s">
        <v>13751</v>
      </c>
      <c r="L5825" t="s">
        <v>213</v>
      </c>
      <c r="O5825">
        <v>0</v>
      </c>
      <c r="Q5825" s="2"/>
      <c r="S5825">
        <v>0</v>
      </c>
      <c r="T5825" t="s">
        <v>213</v>
      </c>
      <c r="W5825" t="s">
        <v>214</v>
      </c>
      <c r="X5825">
        <v>0</v>
      </c>
    </row>
    <row r="5826" spans="1:24" x14ac:dyDescent="0.25">
      <c r="A5826">
        <v>7457</v>
      </c>
      <c r="B5826" t="s">
        <v>13775</v>
      </c>
      <c r="C5826" t="s">
        <v>13776</v>
      </c>
      <c r="D5826" t="s">
        <v>256</v>
      </c>
      <c r="G5826" s="2">
        <v>44614</v>
      </c>
      <c r="H5826" s="2"/>
      <c r="I5826" t="s">
        <v>226</v>
      </c>
      <c r="J5826" t="s">
        <v>211</v>
      </c>
      <c r="K5826" t="s">
        <v>13751</v>
      </c>
      <c r="L5826" t="s">
        <v>213</v>
      </c>
      <c r="O5826">
        <v>0</v>
      </c>
      <c r="Q5826" s="2"/>
      <c r="S5826">
        <v>0</v>
      </c>
      <c r="T5826" t="s">
        <v>213</v>
      </c>
      <c r="W5826" t="s">
        <v>214</v>
      </c>
      <c r="X5826">
        <v>0</v>
      </c>
    </row>
    <row r="5827" spans="1:24" x14ac:dyDescent="0.25">
      <c r="A5827">
        <v>7458</v>
      </c>
      <c r="B5827" t="s">
        <v>13777</v>
      </c>
      <c r="C5827" t="s">
        <v>13778</v>
      </c>
      <c r="D5827" t="s">
        <v>210</v>
      </c>
      <c r="G5827" s="2">
        <v>44614</v>
      </c>
      <c r="H5827" s="2"/>
      <c r="J5827" t="s">
        <v>211</v>
      </c>
      <c r="K5827" t="s">
        <v>13751</v>
      </c>
      <c r="L5827" t="s">
        <v>213</v>
      </c>
      <c r="O5827">
        <v>0</v>
      </c>
      <c r="Q5827" s="2"/>
      <c r="S5827">
        <v>0</v>
      </c>
      <c r="T5827" t="s">
        <v>213</v>
      </c>
      <c r="W5827" t="s">
        <v>214</v>
      </c>
      <c r="X5827">
        <v>0</v>
      </c>
    </row>
    <row r="5828" spans="1:24" x14ac:dyDescent="0.25">
      <c r="A5828">
        <v>7459</v>
      </c>
      <c r="B5828" t="s">
        <v>13779</v>
      </c>
      <c r="C5828" t="s">
        <v>13780</v>
      </c>
      <c r="D5828" t="s">
        <v>2503</v>
      </c>
      <c r="F5828" t="s">
        <v>5963</v>
      </c>
      <c r="G5828" s="2">
        <v>44614</v>
      </c>
      <c r="H5828" s="2"/>
      <c r="J5828" t="s">
        <v>211</v>
      </c>
      <c r="K5828" t="s">
        <v>13751</v>
      </c>
      <c r="L5828" t="s">
        <v>213</v>
      </c>
      <c r="M5828" t="s">
        <v>13781</v>
      </c>
      <c r="O5828">
        <v>0</v>
      </c>
      <c r="Q5828" s="2"/>
      <c r="S5828">
        <v>0</v>
      </c>
      <c r="T5828" t="s">
        <v>213</v>
      </c>
      <c r="W5828" t="s">
        <v>214</v>
      </c>
      <c r="X5828">
        <v>0</v>
      </c>
    </row>
    <row r="5829" spans="1:24" x14ac:dyDescent="0.25">
      <c r="A5829">
        <v>7460</v>
      </c>
      <c r="B5829" t="s">
        <v>13782</v>
      </c>
      <c r="C5829" t="s">
        <v>13783</v>
      </c>
      <c r="D5829" t="s">
        <v>11232</v>
      </c>
      <c r="G5829" s="2">
        <v>44614</v>
      </c>
      <c r="H5829" s="2"/>
      <c r="J5829" t="s">
        <v>2278</v>
      </c>
      <c r="K5829" t="s">
        <v>13751</v>
      </c>
      <c r="L5829" t="s">
        <v>213</v>
      </c>
      <c r="M5829" t="s">
        <v>13781</v>
      </c>
      <c r="O5829">
        <v>0</v>
      </c>
      <c r="Q5829" s="2"/>
      <c r="S5829">
        <v>0</v>
      </c>
      <c r="T5829" t="s">
        <v>900</v>
      </c>
      <c r="W5829" t="s">
        <v>214</v>
      </c>
      <c r="X5829">
        <v>0</v>
      </c>
    </row>
    <row r="5830" spans="1:24" x14ac:dyDescent="0.25">
      <c r="A5830">
        <v>7461</v>
      </c>
      <c r="B5830" t="s">
        <v>13784</v>
      </c>
      <c r="C5830" t="s">
        <v>13785</v>
      </c>
      <c r="D5830" t="s">
        <v>245</v>
      </c>
      <c r="G5830" s="2">
        <v>44614</v>
      </c>
      <c r="H5830" s="2"/>
      <c r="I5830" t="s">
        <v>226</v>
      </c>
      <c r="J5830" t="s">
        <v>211</v>
      </c>
      <c r="K5830" t="s">
        <v>13751</v>
      </c>
      <c r="L5830" t="s">
        <v>213</v>
      </c>
      <c r="O5830">
        <v>4750</v>
      </c>
      <c r="Q5830" s="2"/>
      <c r="R5830" t="s">
        <v>8602</v>
      </c>
      <c r="S5830">
        <v>0</v>
      </c>
      <c r="T5830" t="s">
        <v>213</v>
      </c>
      <c r="W5830" t="s">
        <v>214</v>
      </c>
      <c r="X5830">
        <v>0</v>
      </c>
    </row>
    <row r="5831" spans="1:24" x14ac:dyDescent="0.25">
      <c r="A5831">
        <v>7501</v>
      </c>
      <c r="B5831" t="s">
        <v>13786</v>
      </c>
      <c r="C5831" t="s">
        <v>13393</v>
      </c>
      <c r="D5831" t="s">
        <v>389</v>
      </c>
      <c r="E5831" t="s">
        <v>13787</v>
      </c>
      <c r="G5831" s="2">
        <v>38718</v>
      </c>
      <c r="H5831" s="2"/>
      <c r="J5831" t="s">
        <v>211</v>
      </c>
      <c r="K5831" t="s">
        <v>405</v>
      </c>
      <c r="L5831" t="s">
        <v>213</v>
      </c>
      <c r="M5831" t="s">
        <v>13788</v>
      </c>
      <c r="O5831">
        <v>0</v>
      </c>
      <c r="P5831" t="s">
        <v>13789</v>
      </c>
      <c r="Q5831" s="2"/>
      <c r="S5831">
        <v>0</v>
      </c>
      <c r="T5831" t="s">
        <v>900</v>
      </c>
      <c r="W5831" t="s">
        <v>214</v>
      </c>
      <c r="X5831">
        <v>0</v>
      </c>
    </row>
    <row r="5832" spans="1:24" x14ac:dyDescent="0.25">
      <c r="A5832">
        <v>7507</v>
      </c>
      <c r="B5832" t="s">
        <v>13790</v>
      </c>
      <c r="C5832" t="s">
        <v>13791</v>
      </c>
      <c r="D5832" t="s">
        <v>389</v>
      </c>
      <c r="G5832" s="2">
        <v>44768</v>
      </c>
      <c r="H5832" s="2"/>
      <c r="J5832" t="s">
        <v>10343</v>
      </c>
      <c r="K5832" t="s">
        <v>10344</v>
      </c>
      <c r="L5832" t="s">
        <v>213</v>
      </c>
      <c r="M5832" t="s">
        <v>13792</v>
      </c>
      <c r="O5832">
        <v>0</v>
      </c>
      <c r="Q5832" s="2"/>
      <c r="R5832" t="s">
        <v>13793</v>
      </c>
      <c r="S5832">
        <v>0</v>
      </c>
      <c r="T5832" t="s">
        <v>213</v>
      </c>
      <c r="U5832" t="s">
        <v>10347</v>
      </c>
      <c r="V5832" t="s">
        <v>13152</v>
      </c>
      <c r="W5832" t="s">
        <v>214</v>
      </c>
      <c r="X5832">
        <v>0</v>
      </c>
    </row>
    <row r="5833" spans="1:24" x14ac:dyDescent="0.25">
      <c r="A5833">
        <v>7508</v>
      </c>
      <c r="B5833" t="s">
        <v>13794</v>
      </c>
      <c r="C5833" t="s">
        <v>13795</v>
      </c>
      <c r="D5833" t="s">
        <v>389</v>
      </c>
      <c r="G5833" s="2">
        <v>44768</v>
      </c>
      <c r="H5833" s="2">
        <v>44216</v>
      </c>
      <c r="J5833" t="s">
        <v>10343</v>
      </c>
      <c r="K5833" t="s">
        <v>10344</v>
      </c>
      <c r="L5833" t="s">
        <v>900</v>
      </c>
      <c r="M5833" t="s">
        <v>13792</v>
      </c>
      <c r="O5833">
        <v>0</v>
      </c>
      <c r="Q5833" s="2"/>
      <c r="R5833" t="s">
        <v>13793</v>
      </c>
      <c r="S5833">
        <v>0</v>
      </c>
      <c r="T5833" t="s">
        <v>213</v>
      </c>
      <c r="U5833" t="s">
        <v>10347</v>
      </c>
      <c r="V5833" t="s">
        <v>13152</v>
      </c>
      <c r="W5833" t="s">
        <v>214</v>
      </c>
      <c r="X5833">
        <v>0</v>
      </c>
    </row>
    <row r="5834" spans="1:24" x14ac:dyDescent="0.25">
      <c r="A5834">
        <v>7665</v>
      </c>
      <c r="B5834" t="s">
        <v>14136</v>
      </c>
      <c r="C5834" t="s">
        <v>14137</v>
      </c>
      <c r="D5834" t="s">
        <v>241</v>
      </c>
      <c r="G5834" s="2">
        <v>44812</v>
      </c>
      <c r="H5834" s="2"/>
      <c r="I5834" t="s">
        <v>226</v>
      </c>
      <c r="J5834" t="s">
        <v>211</v>
      </c>
      <c r="K5834" t="s">
        <v>13727</v>
      </c>
      <c r="L5834" t="s">
        <v>213</v>
      </c>
      <c r="O5834">
        <v>0</v>
      </c>
      <c r="Q5834" s="2"/>
      <c r="S5834">
        <v>0</v>
      </c>
      <c r="T5834" t="s">
        <v>213</v>
      </c>
      <c r="W5834" t="s">
        <v>214</v>
      </c>
      <c r="X5834">
        <v>0</v>
      </c>
    </row>
    <row r="5835" spans="1:24" x14ac:dyDescent="0.25">
      <c r="A5835">
        <v>7666</v>
      </c>
      <c r="B5835" t="s">
        <v>14152</v>
      </c>
      <c r="C5835" t="s">
        <v>14153</v>
      </c>
      <c r="D5835" t="s">
        <v>251</v>
      </c>
      <c r="G5835" s="2">
        <v>44812</v>
      </c>
      <c r="H5835" s="2"/>
      <c r="I5835" t="s">
        <v>226</v>
      </c>
      <c r="J5835" t="s">
        <v>211</v>
      </c>
      <c r="K5835" t="s">
        <v>13727</v>
      </c>
      <c r="L5835" t="s">
        <v>213</v>
      </c>
      <c r="O5835">
        <v>0</v>
      </c>
      <c r="Q5835" s="2"/>
      <c r="S5835">
        <v>0</v>
      </c>
      <c r="T5835" t="s">
        <v>213</v>
      </c>
      <c r="W5835" t="s">
        <v>214</v>
      </c>
      <c r="X5835">
        <v>0</v>
      </c>
    </row>
    <row r="5836" spans="1:24" x14ac:dyDescent="0.25">
      <c r="A5836">
        <v>7667</v>
      </c>
      <c r="B5836" t="s">
        <v>14154</v>
      </c>
      <c r="C5836" t="s">
        <v>14155</v>
      </c>
      <c r="D5836" t="s">
        <v>245</v>
      </c>
      <c r="G5836" s="2">
        <v>44812</v>
      </c>
      <c r="H5836" s="2"/>
      <c r="I5836" t="s">
        <v>226</v>
      </c>
      <c r="J5836" t="s">
        <v>211</v>
      </c>
      <c r="K5836" t="s">
        <v>13727</v>
      </c>
      <c r="L5836" t="s">
        <v>213</v>
      </c>
      <c r="O5836">
        <v>8</v>
      </c>
      <c r="Q5836" s="2"/>
      <c r="S5836">
        <v>0</v>
      </c>
      <c r="T5836" t="s">
        <v>213</v>
      </c>
      <c r="W5836" t="s">
        <v>214</v>
      </c>
      <c r="X5836">
        <v>0</v>
      </c>
    </row>
    <row r="5837" spans="1:24" x14ac:dyDescent="0.25">
      <c r="A5837">
        <v>7668</v>
      </c>
      <c r="B5837" t="s">
        <v>14156</v>
      </c>
      <c r="C5837" t="s">
        <v>14157</v>
      </c>
      <c r="D5837" t="s">
        <v>256</v>
      </c>
      <c r="G5837" s="2">
        <v>44812</v>
      </c>
      <c r="H5837" s="2"/>
      <c r="I5837" t="s">
        <v>226</v>
      </c>
      <c r="J5837" t="s">
        <v>211</v>
      </c>
      <c r="K5837" t="s">
        <v>13727</v>
      </c>
      <c r="L5837" t="s">
        <v>213</v>
      </c>
      <c r="O5837">
        <v>0</v>
      </c>
      <c r="Q5837" s="2"/>
      <c r="S5837">
        <v>0</v>
      </c>
      <c r="T5837" t="s">
        <v>213</v>
      </c>
      <c r="W5837" t="s">
        <v>214</v>
      </c>
      <c r="X5837">
        <v>0</v>
      </c>
    </row>
    <row r="5838" spans="1:24" x14ac:dyDescent="0.25">
      <c r="A5838">
        <v>7695</v>
      </c>
      <c r="B5838" t="s">
        <v>13804</v>
      </c>
      <c r="C5838" t="s">
        <v>13805</v>
      </c>
      <c r="D5838" t="s">
        <v>389</v>
      </c>
      <c r="E5838" t="s">
        <v>13806</v>
      </c>
      <c r="G5838" s="2">
        <v>41366</v>
      </c>
      <c r="H5838" s="2">
        <v>44784</v>
      </c>
      <c r="J5838" t="s">
        <v>211</v>
      </c>
      <c r="K5838" t="s">
        <v>968</v>
      </c>
      <c r="L5838" t="s">
        <v>900</v>
      </c>
      <c r="M5838" t="s">
        <v>13807</v>
      </c>
      <c r="O5838">
        <v>0</v>
      </c>
      <c r="Q5838" s="2"/>
      <c r="S5838">
        <v>0</v>
      </c>
      <c r="T5838" t="s">
        <v>900</v>
      </c>
      <c r="W5838" t="s">
        <v>13536</v>
      </c>
      <c r="X5838">
        <v>0</v>
      </c>
    </row>
    <row r="5839" spans="1:24" x14ac:dyDescent="0.25">
      <c r="A5839">
        <v>7696</v>
      </c>
      <c r="B5839" t="s">
        <v>13808</v>
      </c>
      <c r="C5839" t="s">
        <v>13809</v>
      </c>
      <c r="D5839" t="s">
        <v>6406</v>
      </c>
      <c r="F5839" t="s">
        <v>6410</v>
      </c>
      <c r="G5839" s="2">
        <v>41366</v>
      </c>
      <c r="H5839" s="2"/>
      <c r="J5839" t="s">
        <v>2278</v>
      </c>
      <c r="K5839" t="s">
        <v>968</v>
      </c>
      <c r="L5839" t="s">
        <v>213</v>
      </c>
      <c r="O5839">
        <v>4469</v>
      </c>
      <c r="Q5839" s="2"/>
      <c r="S5839">
        <v>7599</v>
      </c>
      <c r="T5839" t="s">
        <v>213</v>
      </c>
      <c r="W5839" t="s">
        <v>13536</v>
      </c>
      <c r="X5839">
        <v>0</v>
      </c>
    </row>
    <row r="5840" spans="1:24" x14ac:dyDescent="0.25">
      <c r="A5840">
        <v>7578</v>
      </c>
      <c r="B5840" t="s">
        <v>13810</v>
      </c>
      <c r="C5840" t="s">
        <v>13811</v>
      </c>
      <c r="D5840" t="s">
        <v>241</v>
      </c>
      <c r="G5840" s="2">
        <v>44812</v>
      </c>
      <c r="H5840" s="2"/>
      <c r="I5840" t="s">
        <v>226</v>
      </c>
      <c r="J5840" t="s">
        <v>211</v>
      </c>
      <c r="K5840" t="s">
        <v>13812</v>
      </c>
      <c r="L5840" t="s">
        <v>213</v>
      </c>
      <c r="O5840">
        <v>0</v>
      </c>
      <c r="Q5840" s="2"/>
      <c r="S5840">
        <v>0</v>
      </c>
      <c r="T5840" t="s">
        <v>213</v>
      </c>
      <c r="W5840" t="s">
        <v>214</v>
      </c>
      <c r="X5840">
        <v>0</v>
      </c>
    </row>
    <row r="5841" spans="1:24" x14ac:dyDescent="0.25">
      <c r="A5841">
        <v>7579</v>
      </c>
      <c r="B5841" t="s">
        <v>13813</v>
      </c>
      <c r="C5841" t="s">
        <v>13814</v>
      </c>
      <c r="D5841" t="s">
        <v>2509</v>
      </c>
      <c r="G5841" s="2">
        <v>44838</v>
      </c>
      <c r="H5841" s="2"/>
      <c r="J5841" t="s">
        <v>211</v>
      </c>
      <c r="K5841" t="s">
        <v>13812</v>
      </c>
      <c r="L5841" t="s">
        <v>213</v>
      </c>
      <c r="O5841">
        <v>0</v>
      </c>
      <c r="Q5841" s="2"/>
      <c r="S5841">
        <v>0</v>
      </c>
      <c r="T5841" t="s">
        <v>213</v>
      </c>
      <c r="W5841" t="s">
        <v>214</v>
      </c>
      <c r="X5841">
        <v>0</v>
      </c>
    </row>
    <row r="5842" spans="1:24" x14ac:dyDescent="0.25">
      <c r="A5842">
        <v>7580</v>
      </c>
      <c r="B5842" t="s">
        <v>13815</v>
      </c>
      <c r="C5842" t="s">
        <v>13816</v>
      </c>
      <c r="D5842" t="s">
        <v>11592</v>
      </c>
      <c r="G5842" s="2">
        <v>44838</v>
      </c>
      <c r="H5842" s="2"/>
      <c r="J5842" t="s">
        <v>2278</v>
      </c>
      <c r="K5842" t="s">
        <v>13812</v>
      </c>
      <c r="L5842" t="s">
        <v>213</v>
      </c>
      <c r="O5842">
        <v>0</v>
      </c>
      <c r="Q5842" s="2"/>
      <c r="S5842">
        <v>0</v>
      </c>
      <c r="T5842" t="s">
        <v>900</v>
      </c>
      <c r="W5842" t="s">
        <v>214</v>
      </c>
      <c r="X5842">
        <v>0</v>
      </c>
    </row>
    <row r="5843" spans="1:24" x14ac:dyDescent="0.25">
      <c r="A5843">
        <v>7581</v>
      </c>
      <c r="B5843" t="s">
        <v>13817</v>
      </c>
      <c r="C5843" t="s">
        <v>13818</v>
      </c>
      <c r="D5843" t="s">
        <v>2503</v>
      </c>
      <c r="G5843" s="2">
        <v>44812</v>
      </c>
      <c r="H5843" s="2"/>
      <c r="J5843" t="s">
        <v>211</v>
      </c>
      <c r="K5843" t="s">
        <v>13812</v>
      </c>
      <c r="L5843" t="s">
        <v>213</v>
      </c>
      <c r="O5843">
        <v>0</v>
      </c>
      <c r="Q5843" s="2"/>
      <c r="S5843">
        <v>0</v>
      </c>
      <c r="T5843" t="s">
        <v>213</v>
      </c>
      <c r="W5843" t="s">
        <v>214</v>
      </c>
      <c r="X5843">
        <v>0</v>
      </c>
    </row>
    <row r="5844" spans="1:24" x14ac:dyDescent="0.25">
      <c r="A5844">
        <v>7582</v>
      </c>
      <c r="B5844" t="s">
        <v>13819</v>
      </c>
      <c r="C5844" t="s">
        <v>13820</v>
      </c>
      <c r="D5844" t="s">
        <v>11232</v>
      </c>
      <c r="G5844" s="2">
        <v>44812</v>
      </c>
      <c r="H5844" s="2"/>
      <c r="J5844" t="s">
        <v>2278</v>
      </c>
      <c r="K5844" t="s">
        <v>13812</v>
      </c>
      <c r="L5844" t="s">
        <v>213</v>
      </c>
      <c r="O5844">
        <v>0</v>
      </c>
      <c r="Q5844" s="2"/>
      <c r="S5844">
        <v>0</v>
      </c>
      <c r="T5844" t="s">
        <v>900</v>
      </c>
      <c r="W5844" t="s">
        <v>214</v>
      </c>
      <c r="X5844">
        <v>0</v>
      </c>
    </row>
    <row r="5845" spans="1:24" x14ac:dyDescent="0.25">
      <c r="A5845">
        <v>7583</v>
      </c>
      <c r="B5845" t="s">
        <v>13821</v>
      </c>
      <c r="C5845" t="s">
        <v>13822</v>
      </c>
      <c r="D5845" t="s">
        <v>251</v>
      </c>
      <c r="G5845" s="2">
        <v>44812</v>
      </c>
      <c r="H5845" s="2"/>
      <c r="I5845" t="s">
        <v>226</v>
      </c>
      <c r="J5845" t="s">
        <v>211</v>
      </c>
      <c r="K5845" t="s">
        <v>13812</v>
      </c>
      <c r="L5845" t="s">
        <v>213</v>
      </c>
      <c r="O5845">
        <v>0</v>
      </c>
      <c r="Q5845" s="2"/>
      <c r="S5845">
        <v>0</v>
      </c>
      <c r="T5845" t="s">
        <v>213</v>
      </c>
      <c r="W5845" t="s">
        <v>214</v>
      </c>
      <c r="X5845">
        <v>0</v>
      </c>
    </row>
    <row r="5846" spans="1:24" x14ac:dyDescent="0.25">
      <c r="A5846">
        <v>7584</v>
      </c>
      <c r="B5846" t="s">
        <v>13823</v>
      </c>
      <c r="C5846" t="s">
        <v>13824</v>
      </c>
      <c r="D5846" t="s">
        <v>248</v>
      </c>
      <c r="G5846" s="2">
        <v>44812</v>
      </c>
      <c r="H5846" s="2"/>
      <c r="I5846" t="s">
        <v>226</v>
      </c>
      <c r="J5846" t="s">
        <v>211</v>
      </c>
      <c r="K5846" t="s">
        <v>13812</v>
      </c>
      <c r="L5846" t="s">
        <v>213</v>
      </c>
      <c r="O5846">
        <v>0</v>
      </c>
      <c r="Q5846" s="2"/>
      <c r="S5846">
        <v>0</v>
      </c>
      <c r="T5846" t="s">
        <v>213</v>
      </c>
      <c r="W5846" t="s">
        <v>214</v>
      </c>
      <c r="X5846">
        <v>0</v>
      </c>
    </row>
    <row r="5847" spans="1:24" x14ac:dyDescent="0.25">
      <c r="A5847">
        <v>7585</v>
      </c>
      <c r="B5847" t="s">
        <v>13825</v>
      </c>
      <c r="C5847" t="s">
        <v>13826</v>
      </c>
      <c r="D5847" t="s">
        <v>256</v>
      </c>
      <c r="G5847" s="2">
        <v>44812</v>
      </c>
      <c r="H5847" s="2"/>
      <c r="I5847" t="s">
        <v>226</v>
      </c>
      <c r="J5847" t="s">
        <v>211</v>
      </c>
      <c r="K5847" t="s">
        <v>13812</v>
      </c>
      <c r="L5847" t="s">
        <v>213</v>
      </c>
      <c r="O5847">
        <v>0</v>
      </c>
      <c r="Q5847" s="2"/>
      <c r="S5847">
        <v>0</v>
      </c>
      <c r="T5847" t="s">
        <v>213</v>
      </c>
      <c r="W5847" t="s">
        <v>214</v>
      </c>
      <c r="X5847">
        <v>0</v>
      </c>
    </row>
    <row r="5848" spans="1:24" x14ac:dyDescent="0.25">
      <c r="A5848">
        <v>7586</v>
      </c>
      <c r="B5848" t="s">
        <v>13827</v>
      </c>
      <c r="C5848" t="s">
        <v>13828</v>
      </c>
      <c r="D5848" t="s">
        <v>210</v>
      </c>
      <c r="G5848" s="2">
        <v>44812</v>
      </c>
      <c r="H5848" s="2"/>
      <c r="J5848" t="s">
        <v>211</v>
      </c>
      <c r="K5848" t="s">
        <v>13812</v>
      </c>
      <c r="L5848" t="s">
        <v>213</v>
      </c>
      <c r="O5848">
        <v>0</v>
      </c>
      <c r="Q5848" s="2"/>
      <c r="S5848">
        <v>0</v>
      </c>
      <c r="T5848" t="s">
        <v>213</v>
      </c>
      <c r="W5848" t="s">
        <v>214</v>
      </c>
      <c r="X5848">
        <v>0</v>
      </c>
    </row>
    <row r="5849" spans="1:24" x14ac:dyDescent="0.25">
      <c r="A5849">
        <v>7587</v>
      </c>
      <c r="B5849" t="s">
        <v>13829</v>
      </c>
      <c r="C5849" t="s">
        <v>13830</v>
      </c>
      <c r="D5849" t="s">
        <v>245</v>
      </c>
      <c r="G5849" s="2">
        <v>44812</v>
      </c>
      <c r="H5849" s="2"/>
      <c r="I5849" t="s">
        <v>226</v>
      </c>
      <c r="J5849" t="s">
        <v>211</v>
      </c>
      <c r="K5849" t="s">
        <v>13812</v>
      </c>
      <c r="L5849" t="s">
        <v>213</v>
      </c>
      <c r="O5849">
        <v>8</v>
      </c>
      <c r="Q5849" s="2"/>
      <c r="S5849">
        <v>0</v>
      </c>
      <c r="T5849" t="s">
        <v>213</v>
      </c>
      <c r="W5849" t="s">
        <v>214</v>
      </c>
      <c r="X5849">
        <v>0</v>
      </c>
    </row>
    <row r="5850" spans="1:24" x14ac:dyDescent="0.25">
      <c r="A5850">
        <v>7588</v>
      </c>
      <c r="B5850" t="s">
        <v>13831</v>
      </c>
      <c r="C5850" t="s">
        <v>13832</v>
      </c>
      <c r="D5850" t="s">
        <v>5533</v>
      </c>
      <c r="G5850" s="2">
        <v>44838</v>
      </c>
      <c r="H5850" s="2"/>
      <c r="J5850" t="s">
        <v>211</v>
      </c>
      <c r="K5850" t="s">
        <v>13812</v>
      </c>
      <c r="L5850" t="s">
        <v>213</v>
      </c>
      <c r="O5850">
        <v>0</v>
      </c>
      <c r="Q5850" s="2"/>
      <c r="S5850">
        <v>0</v>
      </c>
      <c r="T5850" t="s">
        <v>213</v>
      </c>
      <c r="W5850" t="s">
        <v>214</v>
      </c>
      <c r="X5850">
        <v>0</v>
      </c>
    </row>
    <row r="5851" spans="1:24" x14ac:dyDescent="0.25">
      <c r="A5851">
        <v>7589</v>
      </c>
      <c r="B5851" t="s">
        <v>13833</v>
      </c>
      <c r="C5851" t="s">
        <v>13834</v>
      </c>
      <c r="D5851" t="s">
        <v>11581</v>
      </c>
      <c r="G5851" s="2">
        <v>44838</v>
      </c>
      <c r="H5851" s="2"/>
      <c r="J5851" t="s">
        <v>2278</v>
      </c>
      <c r="K5851" t="s">
        <v>13812</v>
      </c>
      <c r="L5851" t="s">
        <v>213</v>
      </c>
      <c r="O5851">
        <v>0</v>
      </c>
      <c r="Q5851" s="2"/>
      <c r="S5851">
        <v>0</v>
      </c>
      <c r="T5851" t="s">
        <v>900</v>
      </c>
      <c r="W5851" t="s">
        <v>214</v>
      </c>
      <c r="X5851">
        <v>0</v>
      </c>
    </row>
    <row r="5852" spans="1:24" x14ac:dyDescent="0.25">
      <c r="A5852">
        <v>7590</v>
      </c>
      <c r="B5852" t="s">
        <v>13835</v>
      </c>
      <c r="C5852" t="s">
        <v>13836</v>
      </c>
      <c r="D5852" t="s">
        <v>4003</v>
      </c>
      <c r="G5852" s="2">
        <v>44781</v>
      </c>
      <c r="H5852" s="2"/>
      <c r="J5852" t="s">
        <v>211</v>
      </c>
      <c r="K5852" t="s">
        <v>13812</v>
      </c>
      <c r="L5852" t="s">
        <v>900</v>
      </c>
      <c r="M5852" t="s">
        <v>13551</v>
      </c>
      <c r="O5852">
        <v>0</v>
      </c>
      <c r="Q5852" s="2"/>
      <c r="S5852">
        <v>0</v>
      </c>
      <c r="T5852" t="s">
        <v>213</v>
      </c>
      <c r="W5852" t="s">
        <v>214</v>
      </c>
      <c r="X5852">
        <v>0</v>
      </c>
    </row>
    <row r="5853" spans="1:24" x14ac:dyDescent="0.25">
      <c r="A5853">
        <v>7591</v>
      </c>
      <c r="B5853" t="s">
        <v>13837</v>
      </c>
      <c r="C5853" t="s">
        <v>13838</v>
      </c>
      <c r="D5853" t="s">
        <v>11589</v>
      </c>
      <c r="G5853" s="2">
        <v>44781</v>
      </c>
      <c r="H5853" s="2"/>
      <c r="J5853" t="s">
        <v>2278</v>
      </c>
      <c r="K5853" t="s">
        <v>13812</v>
      </c>
      <c r="L5853" t="s">
        <v>900</v>
      </c>
      <c r="O5853">
        <v>0</v>
      </c>
      <c r="Q5853" s="2"/>
      <c r="S5853">
        <v>0</v>
      </c>
      <c r="T5853" t="s">
        <v>213</v>
      </c>
      <c r="W5853" t="s">
        <v>214</v>
      </c>
      <c r="X5853">
        <v>0</v>
      </c>
    </row>
    <row r="5854" spans="1:24" x14ac:dyDescent="0.25">
      <c r="A5854">
        <v>7365</v>
      </c>
      <c r="B5854" t="s">
        <v>13839</v>
      </c>
      <c r="C5854" t="s">
        <v>13840</v>
      </c>
      <c r="D5854" t="s">
        <v>256</v>
      </c>
      <c r="G5854" s="2">
        <v>44531</v>
      </c>
      <c r="H5854" s="2"/>
      <c r="I5854" t="s">
        <v>226</v>
      </c>
      <c r="J5854" t="s">
        <v>211</v>
      </c>
      <c r="K5854" t="s">
        <v>13841</v>
      </c>
      <c r="L5854" t="s">
        <v>213</v>
      </c>
      <c r="O5854">
        <v>0</v>
      </c>
      <c r="Q5854" s="2"/>
      <c r="S5854">
        <v>0</v>
      </c>
      <c r="T5854" t="s">
        <v>213</v>
      </c>
      <c r="W5854" t="s">
        <v>455</v>
      </c>
      <c r="X5854">
        <v>0</v>
      </c>
    </row>
    <row r="5855" spans="1:24" x14ac:dyDescent="0.25">
      <c r="A5855">
        <v>7366</v>
      </c>
      <c r="B5855" t="s">
        <v>13842</v>
      </c>
      <c r="C5855" t="s">
        <v>13843</v>
      </c>
      <c r="D5855" t="s">
        <v>251</v>
      </c>
      <c r="G5855" s="2">
        <v>44531</v>
      </c>
      <c r="H5855" s="2"/>
      <c r="I5855" t="s">
        <v>226</v>
      </c>
      <c r="J5855" t="s">
        <v>211</v>
      </c>
      <c r="K5855" t="s">
        <v>13841</v>
      </c>
      <c r="L5855" t="s">
        <v>213</v>
      </c>
      <c r="O5855">
        <v>0</v>
      </c>
      <c r="Q5855" s="2"/>
      <c r="S5855">
        <v>0</v>
      </c>
      <c r="T5855" t="s">
        <v>213</v>
      </c>
      <c r="W5855" t="s">
        <v>455</v>
      </c>
      <c r="X5855">
        <v>0</v>
      </c>
    </row>
    <row r="5856" spans="1:24" x14ac:dyDescent="0.25">
      <c r="A5856">
        <v>7367</v>
      </c>
      <c r="B5856" t="s">
        <v>13844</v>
      </c>
      <c r="C5856" t="s">
        <v>13845</v>
      </c>
      <c r="D5856" t="s">
        <v>241</v>
      </c>
      <c r="G5856" s="2">
        <v>44531</v>
      </c>
      <c r="H5856" s="2"/>
      <c r="I5856" t="s">
        <v>226</v>
      </c>
      <c r="J5856" t="s">
        <v>211</v>
      </c>
      <c r="K5856" t="s">
        <v>13841</v>
      </c>
      <c r="L5856" t="s">
        <v>213</v>
      </c>
      <c r="O5856">
        <v>0</v>
      </c>
      <c r="P5856" t="s">
        <v>5494</v>
      </c>
      <c r="Q5856" s="2"/>
      <c r="S5856">
        <v>0</v>
      </c>
      <c r="T5856" t="s">
        <v>213</v>
      </c>
      <c r="W5856" t="s">
        <v>455</v>
      </c>
      <c r="X5856">
        <v>0</v>
      </c>
    </row>
    <row r="5857" spans="1:26" x14ac:dyDescent="0.25">
      <c r="A5857">
        <v>7368</v>
      </c>
      <c r="B5857" t="s">
        <v>13846</v>
      </c>
      <c r="C5857" t="s">
        <v>13847</v>
      </c>
      <c r="D5857" t="s">
        <v>245</v>
      </c>
      <c r="G5857" s="2">
        <v>44531</v>
      </c>
      <c r="H5857" s="2"/>
      <c r="I5857" t="s">
        <v>226</v>
      </c>
      <c r="J5857" t="s">
        <v>211</v>
      </c>
      <c r="K5857" t="s">
        <v>13841</v>
      </c>
      <c r="L5857" t="s">
        <v>213</v>
      </c>
      <c r="O5857">
        <v>5623</v>
      </c>
      <c r="Q5857" s="2"/>
      <c r="S5857">
        <v>0</v>
      </c>
      <c r="T5857" t="s">
        <v>213</v>
      </c>
      <c r="W5857" t="s">
        <v>455</v>
      </c>
      <c r="X5857">
        <v>0</v>
      </c>
    </row>
    <row r="5858" spans="1:26" x14ac:dyDescent="0.25">
      <c r="A5858">
        <v>7697</v>
      </c>
      <c r="B5858" t="s">
        <v>13848</v>
      </c>
      <c r="C5858" t="s">
        <v>13849</v>
      </c>
      <c r="D5858" t="s">
        <v>389</v>
      </c>
      <c r="E5858" t="s">
        <v>13806</v>
      </c>
      <c r="G5858" s="2">
        <v>41366</v>
      </c>
      <c r="H5858" s="2"/>
      <c r="J5858" t="s">
        <v>211</v>
      </c>
      <c r="K5858" t="s">
        <v>968</v>
      </c>
      <c r="L5858" t="s">
        <v>213</v>
      </c>
      <c r="M5858" t="s">
        <v>13850</v>
      </c>
      <c r="O5858">
        <v>0</v>
      </c>
      <c r="Q5858" s="2"/>
      <c r="S5858">
        <v>0</v>
      </c>
      <c r="T5858" t="s">
        <v>900</v>
      </c>
      <c r="W5858" t="s">
        <v>13536</v>
      </c>
      <c r="X5858">
        <v>0</v>
      </c>
    </row>
    <row r="5859" spans="1:26" x14ac:dyDescent="0.25">
      <c r="A5859">
        <v>7698</v>
      </c>
      <c r="B5859" t="s">
        <v>14122</v>
      </c>
      <c r="C5859" t="s">
        <v>16048</v>
      </c>
      <c r="D5859" t="s">
        <v>3973</v>
      </c>
      <c r="E5859" t="s">
        <v>13851</v>
      </c>
      <c r="G5859" s="2">
        <v>41366</v>
      </c>
      <c r="H5859" s="2"/>
      <c r="I5859" t="s">
        <v>226</v>
      </c>
      <c r="J5859" t="s">
        <v>211</v>
      </c>
      <c r="K5859" t="s">
        <v>13852</v>
      </c>
      <c r="L5859" t="s">
        <v>213</v>
      </c>
      <c r="O5859">
        <v>7697</v>
      </c>
      <c r="Q5859" s="2"/>
      <c r="S5859">
        <v>0</v>
      </c>
      <c r="T5859" t="s">
        <v>213</v>
      </c>
      <c r="W5859" t="s">
        <v>13536</v>
      </c>
      <c r="X5859">
        <v>0</v>
      </c>
    </row>
    <row r="5860" spans="1:26" x14ac:dyDescent="0.25">
      <c r="A5860">
        <v>7699</v>
      </c>
      <c r="B5860" t="s">
        <v>13853</v>
      </c>
      <c r="C5860" t="s">
        <v>13854</v>
      </c>
      <c r="D5860" t="s">
        <v>210</v>
      </c>
      <c r="G5860" s="2">
        <v>44784</v>
      </c>
      <c r="H5860" s="2"/>
      <c r="J5860" t="s">
        <v>211</v>
      </c>
      <c r="K5860" t="s">
        <v>13852</v>
      </c>
      <c r="L5860" t="s">
        <v>900</v>
      </c>
      <c r="O5860">
        <v>0</v>
      </c>
      <c r="Q5860" s="2"/>
      <c r="S5860">
        <v>0</v>
      </c>
      <c r="T5860" t="s">
        <v>213</v>
      </c>
      <c r="W5860" t="s">
        <v>13536</v>
      </c>
      <c r="X5860">
        <v>0</v>
      </c>
    </row>
    <row r="5861" spans="1:26" x14ac:dyDescent="0.25">
      <c r="A5861">
        <v>7701</v>
      </c>
      <c r="B5861" t="s">
        <v>13855</v>
      </c>
      <c r="C5861" t="s">
        <v>13856</v>
      </c>
      <c r="D5861" t="s">
        <v>7109</v>
      </c>
      <c r="G5861" s="2">
        <v>41061</v>
      </c>
      <c r="H5861" s="2">
        <v>46173</v>
      </c>
      <c r="I5861" t="s">
        <v>226</v>
      </c>
      <c r="J5861" t="s">
        <v>211</v>
      </c>
      <c r="K5861" t="s">
        <v>3974</v>
      </c>
      <c r="L5861" t="s">
        <v>213</v>
      </c>
      <c r="O5861">
        <v>7604</v>
      </c>
      <c r="Q5861" s="2"/>
      <c r="S5861">
        <v>0</v>
      </c>
      <c r="T5861" t="s">
        <v>213</v>
      </c>
      <c r="W5861" t="s">
        <v>455</v>
      </c>
      <c r="X5861">
        <v>0</v>
      </c>
    </row>
    <row r="5862" spans="1:26" x14ac:dyDescent="0.25">
      <c r="A5862">
        <v>7702</v>
      </c>
      <c r="B5862" t="s">
        <v>13857</v>
      </c>
      <c r="C5862" t="s">
        <v>13858</v>
      </c>
      <c r="D5862" t="s">
        <v>343</v>
      </c>
      <c r="E5862" t="s">
        <v>13859</v>
      </c>
      <c r="G5862" s="2">
        <v>38717</v>
      </c>
      <c r="H5862" s="2"/>
      <c r="J5862" t="s">
        <v>211</v>
      </c>
      <c r="K5862" t="s">
        <v>391</v>
      </c>
      <c r="L5862" t="s">
        <v>213</v>
      </c>
      <c r="M5862" t="s">
        <v>13860</v>
      </c>
      <c r="O5862">
        <v>0</v>
      </c>
      <c r="Q5862" s="2"/>
      <c r="R5862" t="s">
        <v>13861</v>
      </c>
      <c r="S5862">
        <v>0</v>
      </c>
      <c r="T5862" t="s">
        <v>213</v>
      </c>
      <c r="U5862" t="s">
        <v>15715</v>
      </c>
      <c r="V5862" t="s">
        <v>15729</v>
      </c>
      <c r="W5862" t="s">
        <v>455</v>
      </c>
      <c r="X5862">
        <v>0</v>
      </c>
      <c r="Z5862" t="s">
        <v>15719</v>
      </c>
    </row>
    <row r="5863" spans="1:26" x14ac:dyDescent="0.25">
      <c r="A5863">
        <v>7703</v>
      </c>
      <c r="B5863" t="s">
        <v>13862</v>
      </c>
      <c r="C5863" t="s">
        <v>13863</v>
      </c>
      <c r="D5863" t="s">
        <v>1722</v>
      </c>
      <c r="G5863" s="2">
        <v>44812</v>
      </c>
      <c r="H5863" s="2"/>
      <c r="J5863" t="s">
        <v>211</v>
      </c>
      <c r="K5863" t="s">
        <v>5875</v>
      </c>
      <c r="L5863" t="s">
        <v>213</v>
      </c>
      <c r="O5863">
        <v>8</v>
      </c>
      <c r="Q5863" s="2"/>
      <c r="S5863">
        <v>0</v>
      </c>
      <c r="T5863" t="s">
        <v>213</v>
      </c>
      <c r="W5863" t="s">
        <v>214</v>
      </c>
      <c r="X5863">
        <v>0</v>
      </c>
    </row>
    <row r="5864" spans="1:26" x14ac:dyDescent="0.25">
      <c r="A5864">
        <v>7705</v>
      </c>
      <c r="B5864" t="s">
        <v>13864</v>
      </c>
      <c r="C5864" t="s">
        <v>13865</v>
      </c>
      <c r="D5864" t="s">
        <v>7815</v>
      </c>
      <c r="F5864" t="s">
        <v>11361</v>
      </c>
      <c r="G5864" s="2">
        <v>41852</v>
      </c>
      <c r="H5864" s="2"/>
      <c r="I5864" t="s">
        <v>226</v>
      </c>
      <c r="J5864" t="s">
        <v>211</v>
      </c>
      <c r="K5864" t="s">
        <v>4123</v>
      </c>
      <c r="L5864" t="s">
        <v>900</v>
      </c>
      <c r="O5864">
        <v>4468</v>
      </c>
      <c r="Q5864" s="2"/>
      <c r="S5864">
        <v>0</v>
      </c>
      <c r="T5864" t="s">
        <v>213</v>
      </c>
      <c r="W5864" t="s">
        <v>455</v>
      </c>
      <c r="X5864">
        <v>0</v>
      </c>
    </row>
    <row r="5865" spans="1:26" x14ac:dyDescent="0.25">
      <c r="A5865">
        <v>7706</v>
      </c>
      <c r="B5865" t="s">
        <v>13864</v>
      </c>
      <c r="C5865" t="s">
        <v>13865</v>
      </c>
      <c r="D5865" t="s">
        <v>7815</v>
      </c>
      <c r="F5865" t="s">
        <v>11361</v>
      </c>
      <c r="G5865" s="2">
        <v>41852</v>
      </c>
      <c r="H5865" s="2"/>
      <c r="I5865" t="s">
        <v>226</v>
      </c>
      <c r="J5865" t="s">
        <v>211</v>
      </c>
      <c r="K5865" t="s">
        <v>4123</v>
      </c>
      <c r="L5865" t="s">
        <v>900</v>
      </c>
      <c r="O5865">
        <v>4468</v>
      </c>
      <c r="Q5865" s="2"/>
      <c r="S5865">
        <v>0</v>
      </c>
      <c r="T5865" t="s">
        <v>213</v>
      </c>
      <c r="W5865" t="s">
        <v>455</v>
      </c>
      <c r="X5865">
        <v>0</v>
      </c>
    </row>
    <row r="5866" spans="1:26" x14ac:dyDescent="0.25">
      <c r="A5866">
        <v>7707</v>
      </c>
      <c r="B5866" t="s">
        <v>13866</v>
      </c>
      <c r="C5866" t="s">
        <v>13867</v>
      </c>
      <c r="D5866" t="s">
        <v>343</v>
      </c>
      <c r="F5866" t="s">
        <v>6407</v>
      </c>
      <c r="G5866" s="2">
        <v>44827</v>
      </c>
      <c r="H5866" s="2"/>
      <c r="J5866" t="s">
        <v>2278</v>
      </c>
      <c r="K5866" t="s">
        <v>968</v>
      </c>
      <c r="L5866" t="s">
        <v>213</v>
      </c>
      <c r="M5866" t="s">
        <v>13868</v>
      </c>
      <c r="O5866">
        <v>0</v>
      </c>
      <c r="P5866" t="s">
        <v>13869</v>
      </c>
      <c r="Q5866" s="2"/>
      <c r="S5866">
        <v>0</v>
      </c>
      <c r="T5866" t="s">
        <v>900</v>
      </c>
      <c r="W5866" t="s">
        <v>59</v>
      </c>
      <c r="X5866">
        <v>0</v>
      </c>
    </row>
    <row r="5867" spans="1:26" x14ac:dyDescent="0.25">
      <c r="A5867">
        <v>7708</v>
      </c>
      <c r="B5867" t="s">
        <v>13870</v>
      </c>
      <c r="C5867" t="s">
        <v>13871</v>
      </c>
      <c r="D5867" t="s">
        <v>13872</v>
      </c>
      <c r="F5867" t="s">
        <v>11361</v>
      </c>
      <c r="G5867" s="2">
        <v>44827</v>
      </c>
      <c r="H5867" s="2"/>
      <c r="I5867" t="s">
        <v>226</v>
      </c>
      <c r="J5867" t="s">
        <v>211</v>
      </c>
      <c r="K5867" t="s">
        <v>4123</v>
      </c>
      <c r="L5867" t="s">
        <v>213</v>
      </c>
      <c r="O5867">
        <v>7707</v>
      </c>
      <c r="Q5867" s="2"/>
      <c r="S5867">
        <v>0</v>
      </c>
      <c r="T5867" t="s">
        <v>213</v>
      </c>
      <c r="W5867" t="s">
        <v>59</v>
      </c>
      <c r="X5867">
        <v>0</v>
      </c>
    </row>
    <row r="5868" spans="1:26" x14ac:dyDescent="0.25">
      <c r="A5868">
        <v>7709</v>
      </c>
      <c r="B5868" t="s">
        <v>13873</v>
      </c>
      <c r="C5868" t="s">
        <v>13874</v>
      </c>
      <c r="D5868" t="s">
        <v>343</v>
      </c>
      <c r="G5868" s="2">
        <v>44827</v>
      </c>
      <c r="H5868" s="2"/>
      <c r="J5868" t="s">
        <v>2278</v>
      </c>
      <c r="K5868" t="s">
        <v>968</v>
      </c>
      <c r="L5868" t="s">
        <v>213</v>
      </c>
      <c r="M5868" t="s">
        <v>13875</v>
      </c>
      <c r="O5868">
        <v>0</v>
      </c>
      <c r="P5868" t="s">
        <v>13876</v>
      </c>
      <c r="Q5868" s="2"/>
      <c r="S5868">
        <v>0</v>
      </c>
      <c r="T5868" t="s">
        <v>900</v>
      </c>
      <c r="U5868" t="s">
        <v>16025</v>
      </c>
      <c r="V5868" t="s">
        <v>16049</v>
      </c>
      <c r="W5868" t="s">
        <v>59</v>
      </c>
      <c r="X5868">
        <v>0</v>
      </c>
    </row>
    <row r="5869" spans="1:26" x14ac:dyDescent="0.25">
      <c r="A5869">
        <v>7710</v>
      </c>
      <c r="B5869" t="s">
        <v>11393</v>
      </c>
      <c r="C5869" t="s">
        <v>16050</v>
      </c>
      <c r="D5869" t="s">
        <v>11366</v>
      </c>
      <c r="G5869" s="2">
        <v>44827</v>
      </c>
      <c r="H5869" s="2"/>
      <c r="I5869" t="s">
        <v>226</v>
      </c>
      <c r="J5869" t="s">
        <v>2278</v>
      </c>
      <c r="K5869" t="s">
        <v>7102</v>
      </c>
      <c r="L5869" t="s">
        <v>213</v>
      </c>
      <c r="O5869">
        <v>7709</v>
      </c>
      <c r="Q5869" s="2"/>
      <c r="S5869">
        <v>0</v>
      </c>
      <c r="T5869" t="s">
        <v>213</v>
      </c>
      <c r="W5869" t="s">
        <v>59</v>
      </c>
      <c r="X5869">
        <v>0</v>
      </c>
    </row>
    <row r="5870" spans="1:26" x14ac:dyDescent="0.25">
      <c r="A5870">
        <v>7474</v>
      </c>
      <c r="B5870" t="s">
        <v>13877</v>
      </c>
      <c r="C5870" t="s">
        <v>13878</v>
      </c>
      <c r="D5870" t="s">
        <v>241</v>
      </c>
      <c r="G5870" s="2">
        <v>44614</v>
      </c>
      <c r="H5870" s="2"/>
      <c r="I5870" t="s">
        <v>226</v>
      </c>
      <c r="J5870" t="s">
        <v>211</v>
      </c>
      <c r="K5870" t="s">
        <v>13879</v>
      </c>
      <c r="L5870" t="s">
        <v>213</v>
      </c>
      <c r="O5870">
        <v>0</v>
      </c>
      <c r="Q5870" s="2"/>
      <c r="S5870">
        <v>0</v>
      </c>
      <c r="T5870" t="s">
        <v>213</v>
      </c>
      <c r="W5870" t="s">
        <v>214</v>
      </c>
      <c r="X5870">
        <v>0</v>
      </c>
    </row>
    <row r="5871" spans="1:26" x14ac:dyDescent="0.25">
      <c r="A5871">
        <v>7475</v>
      </c>
      <c r="B5871" t="s">
        <v>13880</v>
      </c>
      <c r="C5871" t="s">
        <v>13881</v>
      </c>
      <c r="D5871" t="s">
        <v>2500</v>
      </c>
      <c r="G5871" s="2">
        <v>44614</v>
      </c>
      <c r="H5871" s="2"/>
      <c r="J5871" t="s">
        <v>211</v>
      </c>
      <c r="K5871" t="s">
        <v>13879</v>
      </c>
      <c r="L5871" t="s">
        <v>213</v>
      </c>
      <c r="M5871" t="s">
        <v>13551</v>
      </c>
      <c r="O5871">
        <v>0</v>
      </c>
      <c r="Q5871" s="2"/>
      <c r="S5871">
        <v>0</v>
      </c>
      <c r="T5871" t="s">
        <v>213</v>
      </c>
      <c r="W5871" t="s">
        <v>214</v>
      </c>
      <c r="X5871">
        <v>0</v>
      </c>
    </row>
    <row r="5872" spans="1:26" x14ac:dyDescent="0.25">
      <c r="A5872">
        <v>7476</v>
      </c>
      <c r="B5872" t="s">
        <v>13882</v>
      </c>
      <c r="C5872" t="s">
        <v>13883</v>
      </c>
      <c r="D5872" t="s">
        <v>11608</v>
      </c>
      <c r="G5872" s="2">
        <v>44614</v>
      </c>
      <c r="H5872" s="2"/>
      <c r="J5872" t="s">
        <v>2278</v>
      </c>
      <c r="K5872" t="s">
        <v>13879</v>
      </c>
      <c r="L5872" t="s">
        <v>213</v>
      </c>
      <c r="M5872" t="s">
        <v>13551</v>
      </c>
      <c r="O5872">
        <v>0</v>
      </c>
      <c r="Q5872" s="2"/>
      <c r="S5872">
        <v>0</v>
      </c>
      <c r="T5872" t="s">
        <v>900</v>
      </c>
      <c r="W5872" t="s">
        <v>214</v>
      </c>
      <c r="X5872">
        <v>0</v>
      </c>
    </row>
    <row r="5873" spans="1:24" x14ac:dyDescent="0.25">
      <c r="A5873">
        <v>7477</v>
      </c>
      <c r="B5873" t="s">
        <v>13884</v>
      </c>
      <c r="C5873" t="s">
        <v>13885</v>
      </c>
      <c r="D5873" t="s">
        <v>2509</v>
      </c>
      <c r="G5873" s="2">
        <v>44614</v>
      </c>
      <c r="H5873" s="2"/>
      <c r="J5873" t="s">
        <v>211</v>
      </c>
      <c r="K5873" t="s">
        <v>13879</v>
      </c>
      <c r="L5873" t="s">
        <v>213</v>
      </c>
      <c r="O5873">
        <v>0</v>
      </c>
      <c r="Q5873" s="2"/>
      <c r="S5873">
        <v>0</v>
      </c>
      <c r="T5873" t="s">
        <v>213</v>
      </c>
      <c r="W5873" t="s">
        <v>214</v>
      </c>
      <c r="X5873">
        <v>0</v>
      </c>
    </row>
    <row r="5874" spans="1:24" x14ac:dyDescent="0.25">
      <c r="A5874">
        <v>7478</v>
      </c>
      <c r="B5874" t="s">
        <v>13886</v>
      </c>
      <c r="C5874" t="s">
        <v>13887</v>
      </c>
      <c r="D5874" t="s">
        <v>11592</v>
      </c>
      <c r="G5874" s="2">
        <v>44614</v>
      </c>
      <c r="H5874" s="2"/>
      <c r="J5874" t="s">
        <v>2278</v>
      </c>
      <c r="K5874" t="s">
        <v>13879</v>
      </c>
      <c r="L5874" t="s">
        <v>213</v>
      </c>
      <c r="O5874">
        <v>0</v>
      </c>
      <c r="Q5874" s="2"/>
      <c r="S5874">
        <v>0</v>
      </c>
      <c r="T5874" t="s">
        <v>900</v>
      </c>
      <c r="W5874" t="s">
        <v>214</v>
      </c>
      <c r="X5874">
        <v>0</v>
      </c>
    </row>
    <row r="5875" spans="1:24" x14ac:dyDescent="0.25">
      <c r="A5875">
        <v>7479</v>
      </c>
      <c r="B5875" t="s">
        <v>13888</v>
      </c>
      <c r="C5875" t="s">
        <v>13889</v>
      </c>
      <c r="D5875" t="s">
        <v>251</v>
      </c>
      <c r="G5875" s="2">
        <v>44614</v>
      </c>
      <c r="H5875" s="2"/>
      <c r="I5875" t="s">
        <v>226</v>
      </c>
      <c r="J5875" t="s">
        <v>211</v>
      </c>
      <c r="K5875" t="s">
        <v>13879</v>
      </c>
      <c r="L5875" t="s">
        <v>213</v>
      </c>
      <c r="O5875">
        <v>0</v>
      </c>
      <c r="Q5875" s="2"/>
      <c r="S5875">
        <v>0</v>
      </c>
      <c r="T5875" t="s">
        <v>213</v>
      </c>
      <c r="W5875" t="s">
        <v>214</v>
      </c>
      <c r="X5875">
        <v>0</v>
      </c>
    </row>
    <row r="5876" spans="1:24" x14ac:dyDescent="0.25">
      <c r="A5876">
        <v>7480</v>
      </c>
      <c r="B5876" t="s">
        <v>13890</v>
      </c>
      <c r="C5876" t="s">
        <v>13891</v>
      </c>
      <c r="D5876" t="s">
        <v>248</v>
      </c>
      <c r="G5876" s="2">
        <v>44614</v>
      </c>
      <c r="H5876" s="2"/>
      <c r="I5876" t="s">
        <v>226</v>
      </c>
      <c r="J5876" t="s">
        <v>211</v>
      </c>
      <c r="K5876" t="s">
        <v>13879</v>
      </c>
      <c r="L5876" t="s">
        <v>213</v>
      </c>
      <c r="O5876">
        <v>0</v>
      </c>
      <c r="Q5876" s="2"/>
      <c r="S5876">
        <v>0</v>
      </c>
      <c r="T5876" t="s">
        <v>213</v>
      </c>
      <c r="W5876" t="s">
        <v>214</v>
      </c>
      <c r="X5876">
        <v>0</v>
      </c>
    </row>
    <row r="5877" spans="1:24" x14ac:dyDescent="0.25">
      <c r="A5877">
        <v>7481</v>
      </c>
      <c r="B5877" t="s">
        <v>13892</v>
      </c>
      <c r="C5877" t="s">
        <v>13893</v>
      </c>
      <c r="D5877" t="s">
        <v>256</v>
      </c>
      <c r="G5877" s="2">
        <v>44614</v>
      </c>
      <c r="H5877" s="2"/>
      <c r="I5877" t="s">
        <v>226</v>
      </c>
      <c r="J5877" t="s">
        <v>211</v>
      </c>
      <c r="K5877" t="s">
        <v>13879</v>
      </c>
      <c r="L5877" t="s">
        <v>213</v>
      </c>
      <c r="O5877">
        <v>0</v>
      </c>
      <c r="Q5877" s="2"/>
      <c r="S5877">
        <v>0</v>
      </c>
      <c r="T5877" t="s">
        <v>213</v>
      </c>
      <c r="W5877" t="s">
        <v>214</v>
      </c>
      <c r="X5877">
        <v>0</v>
      </c>
    </row>
    <row r="5878" spans="1:24" x14ac:dyDescent="0.25">
      <c r="A5878">
        <v>7482</v>
      </c>
      <c r="B5878" t="s">
        <v>13894</v>
      </c>
      <c r="C5878" t="s">
        <v>13895</v>
      </c>
      <c r="D5878" t="s">
        <v>210</v>
      </c>
      <c r="G5878" s="2">
        <v>44614</v>
      </c>
      <c r="H5878" s="2"/>
      <c r="J5878" t="s">
        <v>211</v>
      </c>
      <c r="K5878" t="s">
        <v>13879</v>
      </c>
      <c r="L5878" t="s">
        <v>213</v>
      </c>
      <c r="O5878">
        <v>0</v>
      </c>
      <c r="Q5878" s="2"/>
      <c r="S5878">
        <v>0</v>
      </c>
      <c r="T5878" t="s">
        <v>213</v>
      </c>
      <c r="W5878" t="s">
        <v>214</v>
      </c>
      <c r="X5878">
        <v>0</v>
      </c>
    </row>
    <row r="5879" spans="1:24" x14ac:dyDescent="0.25">
      <c r="A5879">
        <v>7483</v>
      </c>
      <c r="B5879" t="s">
        <v>13896</v>
      </c>
      <c r="C5879" t="s">
        <v>13897</v>
      </c>
      <c r="D5879" t="s">
        <v>2503</v>
      </c>
      <c r="F5879" t="s">
        <v>5963</v>
      </c>
      <c r="G5879" s="2">
        <v>44614</v>
      </c>
      <c r="H5879" s="2"/>
      <c r="J5879" t="s">
        <v>211</v>
      </c>
      <c r="K5879" t="s">
        <v>13879</v>
      </c>
      <c r="L5879" t="s">
        <v>900</v>
      </c>
      <c r="M5879" t="s">
        <v>13781</v>
      </c>
      <c r="O5879">
        <v>0</v>
      </c>
      <c r="Q5879" s="2"/>
      <c r="S5879">
        <v>0</v>
      </c>
      <c r="T5879" t="s">
        <v>213</v>
      </c>
      <c r="W5879" t="s">
        <v>214</v>
      </c>
      <c r="X5879">
        <v>0</v>
      </c>
    </row>
    <row r="5880" spans="1:24" x14ac:dyDescent="0.25">
      <c r="A5880">
        <v>7484</v>
      </c>
      <c r="B5880" t="s">
        <v>13898</v>
      </c>
      <c r="C5880" t="s">
        <v>13899</v>
      </c>
      <c r="D5880" t="s">
        <v>11232</v>
      </c>
      <c r="G5880" s="2">
        <v>44614</v>
      </c>
      <c r="H5880" s="2"/>
      <c r="J5880" t="s">
        <v>2278</v>
      </c>
      <c r="K5880" t="s">
        <v>13879</v>
      </c>
      <c r="L5880" t="s">
        <v>900</v>
      </c>
      <c r="M5880" t="s">
        <v>13781</v>
      </c>
      <c r="O5880">
        <v>0</v>
      </c>
      <c r="Q5880" s="2"/>
      <c r="S5880">
        <v>0</v>
      </c>
      <c r="T5880" t="s">
        <v>213</v>
      </c>
      <c r="W5880" t="s">
        <v>214</v>
      </c>
      <c r="X5880">
        <v>0</v>
      </c>
    </row>
    <row r="5881" spans="1:24" x14ac:dyDescent="0.25">
      <c r="A5881">
        <v>7485</v>
      </c>
      <c r="B5881" t="s">
        <v>13900</v>
      </c>
      <c r="C5881" t="s">
        <v>13901</v>
      </c>
      <c r="D5881" t="s">
        <v>245</v>
      </c>
      <c r="G5881" s="2">
        <v>44614</v>
      </c>
      <c r="H5881" s="2"/>
      <c r="I5881" t="s">
        <v>226</v>
      </c>
      <c r="J5881" t="s">
        <v>211</v>
      </c>
      <c r="K5881" t="s">
        <v>13879</v>
      </c>
      <c r="L5881" t="s">
        <v>213</v>
      </c>
      <c r="O5881">
        <v>3849</v>
      </c>
      <c r="Q5881" s="2"/>
      <c r="S5881">
        <v>0</v>
      </c>
      <c r="T5881" t="s">
        <v>213</v>
      </c>
      <c r="W5881" t="s">
        <v>214</v>
      </c>
      <c r="X5881">
        <v>0</v>
      </c>
    </row>
    <row r="5882" spans="1:24" x14ac:dyDescent="0.25">
      <c r="A5882">
        <v>7490</v>
      </c>
      <c r="B5882" t="s">
        <v>13902</v>
      </c>
      <c r="C5882" t="s">
        <v>13903</v>
      </c>
      <c r="D5882" t="s">
        <v>389</v>
      </c>
      <c r="G5882" s="2">
        <v>44404</v>
      </c>
      <c r="H5882" s="2"/>
      <c r="J5882" t="s">
        <v>211</v>
      </c>
      <c r="K5882" t="s">
        <v>391</v>
      </c>
      <c r="L5882" t="s">
        <v>213</v>
      </c>
      <c r="M5882" t="s">
        <v>13904</v>
      </c>
      <c r="O5882">
        <v>0</v>
      </c>
      <c r="Q5882" s="2"/>
      <c r="R5882" t="s">
        <v>13905</v>
      </c>
      <c r="S5882">
        <v>0</v>
      </c>
      <c r="T5882" t="s">
        <v>213</v>
      </c>
      <c r="W5882" t="s">
        <v>455</v>
      </c>
      <c r="X5882">
        <v>0</v>
      </c>
    </row>
    <row r="5883" spans="1:24" x14ac:dyDescent="0.25">
      <c r="A5883">
        <v>7491</v>
      </c>
      <c r="B5883" t="s">
        <v>13906</v>
      </c>
      <c r="C5883" t="s">
        <v>13907</v>
      </c>
      <c r="D5883" t="s">
        <v>412</v>
      </c>
      <c r="G5883" s="2">
        <v>44404</v>
      </c>
      <c r="H5883" s="2"/>
      <c r="I5883" t="s">
        <v>226</v>
      </c>
      <c r="J5883" t="s">
        <v>211</v>
      </c>
      <c r="K5883" t="s">
        <v>13272</v>
      </c>
      <c r="L5883" t="s">
        <v>213</v>
      </c>
      <c r="O5883">
        <v>7490</v>
      </c>
      <c r="Q5883" s="2"/>
      <c r="S5883">
        <v>0</v>
      </c>
      <c r="T5883" t="s">
        <v>213</v>
      </c>
      <c r="W5883" t="s">
        <v>455</v>
      </c>
      <c r="X5883">
        <v>0</v>
      </c>
    </row>
    <row r="5884" spans="1:24" x14ac:dyDescent="0.25">
      <c r="A5884">
        <v>7502</v>
      </c>
      <c r="B5884" t="s">
        <v>13908</v>
      </c>
      <c r="C5884" t="s">
        <v>13909</v>
      </c>
      <c r="D5884" t="s">
        <v>13128</v>
      </c>
      <c r="G5884" s="2">
        <v>37500</v>
      </c>
      <c r="H5884" s="2"/>
      <c r="I5884" t="s">
        <v>218</v>
      </c>
      <c r="J5884" t="s">
        <v>211</v>
      </c>
      <c r="K5884" t="s">
        <v>464</v>
      </c>
      <c r="L5884" t="s">
        <v>213</v>
      </c>
      <c r="O5884">
        <v>0</v>
      </c>
      <c r="Q5884" s="2"/>
      <c r="S5884">
        <v>0</v>
      </c>
      <c r="T5884" t="s">
        <v>213</v>
      </c>
      <c r="W5884" t="s">
        <v>214</v>
      </c>
      <c r="X5884">
        <v>0</v>
      </c>
    </row>
    <row r="5885" spans="1:24" x14ac:dyDescent="0.25">
      <c r="A5885">
        <v>7504</v>
      </c>
      <c r="B5885" t="s">
        <v>13910</v>
      </c>
      <c r="C5885" t="s">
        <v>13911</v>
      </c>
      <c r="D5885" t="s">
        <v>6125</v>
      </c>
      <c r="G5885" s="2">
        <v>37026</v>
      </c>
      <c r="H5885" s="2"/>
      <c r="I5885" t="s">
        <v>226</v>
      </c>
      <c r="J5885" t="s">
        <v>211</v>
      </c>
      <c r="K5885" t="s">
        <v>4252</v>
      </c>
      <c r="L5885" t="s">
        <v>213</v>
      </c>
      <c r="O5885">
        <v>1806</v>
      </c>
      <c r="Q5885" s="2"/>
      <c r="S5885">
        <v>0</v>
      </c>
      <c r="T5885" t="s">
        <v>213</v>
      </c>
      <c r="W5885" t="s">
        <v>455</v>
      </c>
      <c r="X5885">
        <v>0</v>
      </c>
    </row>
    <row r="5886" spans="1:24" x14ac:dyDescent="0.25">
      <c r="A5886">
        <v>7505</v>
      </c>
      <c r="B5886" t="s">
        <v>13912</v>
      </c>
      <c r="C5886" t="s">
        <v>15932</v>
      </c>
      <c r="D5886" t="s">
        <v>6129</v>
      </c>
      <c r="G5886" s="2">
        <v>37026</v>
      </c>
      <c r="H5886" s="2"/>
      <c r="I5886" t="s">
        <v>226</v>
      </c>
      <c r="J5886" t="s">
        <v>211</v>
      </c>
      <c r="K5886" t="s">
        <v>4252</v>
      </c>
      <c r="L5886" t="s">
        <v>213</v>
      </c>
      <c r="O5886">
        <v>5756</v>
      </c>
      <c r="Q5886" s="2"/>
      <c r="S5886">
        <v>0</v>
      </c>
      <c r="T5886" t="s">
        <v>213</v>
      </c>
      <c r="W5886" t="s">
        <v>455</v>
      </c>
      <c r="X5886">
        <v>0</v>
      </c>
    </row>
    <row r="5887" spans="1:24" x14ac:dyDescent="0.25">
      <c r="A5887">
        <v>7506</v>
      </c>
      <c r="B5887" t="s">
        <v>13913</v>
      </c>
      <c r="C5887" t="s">
        <v>15933</v>
      </c>
      <c r="D5887" t="s">
        <v>6132</v>
      </c>
      <c r="G5887" s="2">
        <v>37026</v>
      </c>
      <c r="H5887" s="2"/>
      <c r="I5887" t="s">
        <v>226</v>
      </c>
      <c r="J5887" t="s">
        <v>211</v>
      </c>
      <c r="K5887" t="s">
        <v>4252</v>
      </c>
      <c r="L5887" t="s">
        <v>213</v>
      </c>
      <c r="O5887">
        <v>7289</v>
      </c>
      <c r="Q5887" s="2"/>
      <c r="S5887">
        <v>0</v>
      </c>
      <c r="T5887" t="s">
        <v>213</v>
      </c>
      <c r="W5887" t="s">
        <v>455</v>
      </c>
      <c r="X5887">
        <v>0</v>
      </c>
    </row>
    <row r="5888" spans="1:24" x14ac:dyDescent="0.25">
      <c r="A5888">
        <v>7711</v>
      </c>
      <c r="B5888" t="s">
        <v>13914</v>
      </c>
      <c r="C5888" t="s">
        <v>13915</v>
      </c>
      <c r="D5888" t="s">
        <v>389</v>
      </c>
      <c r="F5888" t="s">
        <v>16208</v>
      </c>
      <c r="G5888" s="2">
        <v>41366</v>
      </c>
      <c r="H5888" s="2"/>
      <c r="J5888" t="s">
        <v>211</v>
      </c>
      <c r="K5888" t="s">
        <v>391</v>
      </c>
      <c r="L5888" t="s">
        <v>213</v>
      </c>
      <c r="M5888" t="s">
        <v>13916</v>
      </c>
      <c r="O5888">
        <v>0</v>
      </c>
      <c r="Q5888" s="2"/>
      <c r="R5888" t="s">
        <v>13917</v>
      </c>
      <c r="S5888">
        <v>0</v>
      </c>
      <c r="T5888" t="s">
        <v>900</v>
      </c>
      <c r="W5888" t="s">
        <v>13536</v>
      </c>
      <c r="X5888">
        <v>0</v>
      </c>
    </row>
    <row r="5889" spans="1:24" x14ac:dyDescent="0.25">
      <c r="A5889">
        <v>7712</v>
      </c>
      <c r="B5889" t="s">
        <v>13918</v>
      </c>
      <c r="C5889" t="s">
        <v>13919</v>
      </c>
      <c r="D5889" t="s">
        <v>720</v>
      </c>
      <c r="G5889" s="2">
        <v>44784</v>
      </c>
      <c r="H5889" s="2"/>
      <c r="I5889" t="s">
        <v>226</v>
      </c>
      <c r="J5889" t="s">
        <v>211</v>
      </c>
      <c r="K5889" t="s">
        <v>13852</v>
      </c>
      <c r="L5889" t="s">
        <v>213</v>
      </c>
      <c r="O5889">
        <v>7711</v>
      </c>
      <c r="Q5889" s="2"/>
      <c r="S5889">
        <v>0</v>
      </c>
      <c r="T5889" t="s">
        <v>213</v>
      </c>
      <c r="W5889" t="s">
        <v>13536</v>
      </c>
      <c r="X5889">
        <v>0</v>
      </c>
    </row>
    <row r="5890" spans="1:24" x14ac:dyDescent="0.25">
      <c r="A5890">
        <v>7733</v>
      </c>
      <c r="B5890" t="s">
        <v>13920</v>
      </c>
      <c r="C5890" t="s">
        <v>13921</v>
      </c>
      <c r="D5890" t="s">
        <v>256</v>
      </c>
      <c r="G5890" s="2">
        <v>44835</v>
      </c>
      <c r="H5890" s="2"/>
      <c r="I5890" t="s">
        <v>226</v>
      </c>
      <c r="J5890" t="s">
        <v>211</v>
      </c>
      <c r="K5890" t="s">
        <v>13922</v>
      </c>
      <c r="L5890" t="s">
        <v>213</v>
      </c>
      <c r="O5890">
        <v>0</v>
      </c>
      <c r="Q5890" s="2"/>
      <c r="S5890">
        <v>0</v>
      </c>
      <c r="T5890" t="s">
        <v>213</v>
      </c>
      <c r="W5890" t="s">
        <v>214</v>
      </c>
      <c r="X5890">
        <v>0</v>
      </c>
    </row>
    <row r="5891" spans="1:24" x14ac:dyDescent="0.25">
      <c r="A5891">
        <v>7734</v>
      </c>
      <c r="B5891" t="s">
        <v>13923</v>
      </c>
      <c r="C5891" t="s">
        <v>13924</v>
      </c>
      <c r="D5891" t="s">
        <v>251</v>
      </c>
      <c r="G5891" s="2">
        <v>44835</v>
      </c>
      <c r="H5891" s="2"/>
      <c r="I5891" t="s">
        <v>226</v>
      </c>
      <c r="J5891" t="s">
        <v>211</v>
      </c>
      <c r="K5891" t="s">
        <v>13922</v>
      </c>
      <c r="L5891" t="s">
        <v>213</v>
      </c>
      <c r="O5891">
        <v>0</v>
      </c>
      <c r="Q5891" s="2">
        <v>44835</v>
      </c>
      <c r="S5891">
        <v>0</v>
      </c>
      <c r="T5891" t="s">
        <v>213</v>
      </c>
      <c r="W5891" t="s">
        <v>214</v>
      </c>
      <c r="X5891">
        <v>0</v>
      </c>
    </row>
    <row r="5892" spans="1:24" x14ac:dyDescent="0.25">
      <c r="A5892">
        <v>7743</v>
      </c>
      <c r="B5892" t="s">
        <v>13925</v>
      </c>
      <c r="C5892" t="s">
        <v>13926</v>
      </c>
      <c r="D5892" t="s">
        <v>241</v>
      </c>
      <c r="E5892" t="s">
        <v>1928</v>
      </c>
      <c r="G5892" s="2">
        <v>44835</v>
      </c>
      <c r="H5892" s="2"/>
      <c r="I5892" t="s">
        <v>226</v>
      </c>
      <c r="J5892" t="s">
        <v>211</v>
      </c>
      <c r="K5892" t="s">
        <v>13927</v>
      </c>
      <c r="L5892" t="s">
        <v>213</v>
      </c>
      <c r="O5892">
        <v>0</v>
      </c>
      <c r="Q5892" s="2"/>
      <c r="S5892">
        <v>0</v>
      </c>
      <c r="T5892" t="s">
        <v>213</v>
      </c>
      <c r="W5892" t="s">
        <v>214</v>
      </c>
      <c r="X5892">
        <v>0</v>
      </c>
    </row>
    <row r="5893" spans="1:24" x14ac:dyDescent="0.25">
      <c r="A5893">
        <v>7744</v>
      </c>
      <c r="B5893" t="s">
        <v>13928</v>
      </c>
      <c r="C5893" t="s">
        <v>13929</v>
      </c>
      <c r="D5893" t="s">
        <v>245</v>
      </c>
      <c r="G5893" s="2">
        <v>44835</v>
      </c>
      <c r="H5893" s="2"/>
      <c r="I5893" t="s">
        <v>226</v>
      </c>
      <c r="J5893" t="s">
        <v>211</v>
      </c>
      <c r="K5893" t="s">
        <v>13927</v>
      </c>
      <c r="L5893" t="s">
        <v>213</v>
      </c>
      <c r="O5893">
        <v>8</v>
      </c>
      <c r="Q5893" s="2"/>
      <c r="S5893">
        <v>0</v>
      </c>
      <c r="T5893" t="s">
        <v>213</v>
      </c>
      <c r="W5893" t="s">
        <v>214</v>
      </c>
      <c r="X5893">
        <v>0</v>
      </c>
    </row>
    <row r="5894" spans="1:24" x14ac:dyDescent="0.25">
      <c r="A5894">
        <v>7745</v>
      </c>
      <c r="B5894" t="s">
        <v>13930</v>
      </c>
      <c r="C5894" t="s">
        <v>13931</v>
      </c>
      <c r="D5894" t="s">
        <v>256</v>
      </c>
      <c r="G5894" s="2">
        <v>44835</v>
      </c>
      <c r="H5894" s="2"/>
      <c r="I5894" t="s">
        <v>226</v>
      </c>
      <c r="J5894" t="s">
        <v>211</v>
      </c>
      <c r="K5894" t="s">
        <v>13927</v>
      </c>
      <c r="L5894" t="s">
        <v>213</v>
      </c>
      <c r="O5894">
        <v>0</v>
      </c>
      <c r="Q5894" s="2"/>
      <c r="S5894">
        <v>0</v>
      </c>
      <c r="T5894" t="s">
        <v>213</v>
      </c>
      <c r="W5894" t="s">
        <v>214</v>
      </c>
      <c r="X5894">
        <v>0</v>
      </c>
    </row>
    <row r="5895" spans="1:24" x14ac:dyDescent="0.25">
      <c r="A5895">
        <v>7731</v>
      </c>
      <c r="B5895" t="s">
        <v>13932</v>
      </c>
      <c r="C5895" t="s">
        <v>13933</v>
      </c>
      <c r="D5895" t="s">
        <v>241</v>
      </c>
      <c r="E5895" t="s">
        <v>1928</v>
      </c>
      <c r="G5895" s="2">
        <v>44835</v>
      </c>
      <c r="H5895" s="2"/>
      <c r="I5895" t="s">
        <v>226</v>
      </c>
      <c r="J5895" t="s">
        <v>211</v>
      </c>
      <c r="K5895" t="s">
        <v>13922</v>
      </c>
      <c r="L5895" t="s">
        <v>213</v>
      </c>
      <c r="O5895">
        <v>0</v>
      </c>
      <c r="Q5895" s="2"/>
      <c r="S5895">
        <v>0</v>
      </c>
      <c r="T5895" t="s">
        <v>213</v>
      </c>
      <c r="W5895" t="s">
        <v>214</v>
      </c>
      <c r="X5895">
        <v>0</v>
      </c>
    </row>
    <row r="5896" spans="1:24" x14ac:dyDescent="0.25">
      <c r="A5896">
        <v>7732</v>
      </c>
      <c r="B5896" t="s">
        <v>13934</v>
      </c>
      <c r="C5896" t="s">
        <v>13935</v>
      </c>
      <c r="D5896" t="s">
        <v>245</v>
      </c>
      <c r="G5896" s="2">
        <v>44835</v>
      </c>
      <c r="H5896" s="2"/>
      <c r="I5896" t="s">
        <v>226</v>
      </c>
      <c r="J5896" t="s">
        <v>211</v>
      </c>
      <c r="K5896" t="s">
        <v>13922</v>
      </c>
      <c r="L5896" t="s">
        <v>213</v>
      </c>
      <c r="O5896">
        <v>31</v>
      </c>
      <c r="Q5896" s="2"/>
      <c r="S5896">
        <v>0</v>
      </c>
      <c r="T5896" t="s">
        <v>213</v>
      </c>
      <c r="W5896" t="s">
        <v>214</v>
      </c>
      <c r="X5896">
        <v>0</v>
      </c>
    </row>
    <row r="5897" spans="1:24" x14ac:dyDescent="0.25">
      <c r="A5897">
        <v>7746</v>
      </c>
      <c r="B5897" t="s">
        <v>13936</v>
      </c>
      <c r="C5897" t="s">
        <v>13937</v>
      </c>
      <c r="D5897" t="s">
        <v>251</v>
      </c>
      <c r="G5897" s="2">
        <v>44835</v>
      </c>
      <c r="H5897" s="2"/>
      <c r="I5897" t="s">
        <v>226</v>
      </c>
      <c r="J5897" t="s">
        <v>211</v>
      </c>
      <c r="K5897" t="s">
        <v>13927</v>
      </c>
      <c r="L5897" t="s">
        <v>213</v>
      </c>
      <c r="O5897">
        <v>0</v>
      </c>
      <c r="Q5897" s="2"/>
      <c r="S5897">
        <v>0</v>
      </c>
      <c r="T5897" t="s">
        <v>213</v>
      </c>
      <c r="W5897" t="s">
        <v>214</v>
      </c>
      <c r="X5897">
        <v>0</v>
      </c>
    </row>
    <row r="5898" spans="1:24" x14ac:dyDescent="0.25">
      <c r="A5898">
        <v>7751</v>
      </c>
      <c r="B5898" t="s">
        <v>13938</v>
      </c>
      <c r="C5898" t="s">
        <v>13939</v>
      </c>
      <c r="D5898" t="s">
        <v>241</v>
      </c>
      <c r="E5898" t="s">
        <v>1928</v>
      </c>
      <c r="G5898" s="2">
        <v>44835</v>
      </c>
      <c r="H5898" s="2"/>
      <c r="I5898" t="s">
        <v>226</v>
      </c>
      <c r="J5898" t="s">
        <v>211</v>
      </c>
      <c r="K5898" t="s">
        <v>13940</v>
      </c>
      <c r="L5898" t="s">
        <v>213</v>
      </c>
      <c r="O5898">
        <v>0</v>
      </c>
      <c r="Q5898" s="2"/>
      <c r="S5898">
        <v>0</v>
      </c>
      <c r="T5898" t="s">
        <v>213</v>
      </c>
      <c r="W5898" t="s">
        <v>214</v>
      </c>
      <c r="X5898">
        <v>0</v>
      </c>
    </row>
    <row r="5899" spans="1:24" x14ac:dyDescent="0.25">
      <c r="A5899">
        <v>7752</v>
      </c>
      <c r="B5899" t="s">
        <v>13941</v>
      </c>
      <c r="C5899" t="s">
        <v>13942</v>
      </c>
      <c r="D5899" t="s">
        <v>245</v>
      </c>
      <c r="G5899" s="2">
        <v>44835</v>
      </c>
      <c r="H5899" s="2"/>
      <c r="I5899" t="s">
        <v>226</v>
      </c>
      <c r="J5899" t="s">
        <v>211</v>
      </c>
      <c r="K5899" t="s">
        <v>13940</v>
      </c>
      <c r="L5899" t="s">
        <v>213</v>
      </c>
      <c r="O5899">
        <v>8</v>
      </c>
      <c r="Q5899" s="2"/>
      <c r="S5899">
        <v>0</v>
      </c>
      <c r="T5899" t="s">
        <v>213</v>
      </c>
      <c r="W5899" t="s">
        <v>214</v>
      </c>
      <c r="X5899">
        <v>0</v>
      </c>
    </row>
    <row r="5900" spans="1:24" x14ac:dyDescent="0.25">
      <c r="A5900">
        <v>7753</v>
      </c>
      <c r="B5900" t="s">
        <v>13943</v>
      </c>
      <c r="C5900" t="s">
        <v>13944</v>
      </c>
      <c r="D5900" t="s">
        <v>256</v>
      </c>
      <c r="G5900" s="2">
        <v>44835</v>
      </c>
      <c r="H5900" s="2"/>
      <c r="I5900" t="s">
        <v>226</v>
      </c>
      <c r="J5900" t="s">
        <v>211</v>
      </c>
      <c r="K5900" t="s">
        <v>13940</v>
      </c>
      <c r="L5900" t="s">
        <v>213</v>
      </c>
      <c r="O5900">
        <v>0</v>
      </c>
      <c r="Q5900" s="2"/>
      <c r="S5900">
        <v>0</v>
      </c>
      <c r="T5900" t="s">
        <v>213</v>
      </c>
      <c r="W5900" t="s">
        <v>214</v>
      </c>
      <c r="X5900">
        <v>0</v>
      </c>
    </row>
    <row r="5901" spans="1:24" x14ac:dyDescent="0.25">
      <c r="A5901">
        <v>7754</v>
      </c>
      <c r="B5901" t="s">
        <v>13945</v>
      </c>
      <c r="C5901" t="s">
        <v>13946</v>
      </c>
      <c r="D5901" t="s">
        <v>251</v>
      </c>
      <c r="G5901" s="2">
        <v>44835</v>
      </c>
      <c r="H5901" s="2"/>
      <c r="I5901" t="s">
        <v>226</v>
      </c>
      <c r="J5901" t="s">
        <v>211</v>
      </c>
      <c r="K5901" t="s">
        <v>13940</v>
      </c>
      <c r="L5901" t="s">
        <v>213</v>
      </c>
      <c r="O5901">
        <v>0</v>
      </c>
      <c r="Q5901" s="2"/>
      <c r="S5901">
        <v>0</v>
      </c>
      <c r="T5901" t="s">
        <v>213</v>
      </c>
      <c r="W5901" t="s">
        <v>214</v>
      </c>
      <c r="X5901">
        <v>0</v>
      </c>
    </row>
    <row r="5902" spans="1:24" x14ac:dyDescent="0.25">
      <c r="A5902">
        <v>7755</v>
      </c>
      <c r="B5902" t="s">
        <v>13947</v>
      </c>
      <c r="C5902" t="s">
        <v>13948</v>
      </c>
      <c r="D5902" t="s">
        <v>1968</v>
      </c>
      <c r="G5902" s="2">
        <v>41366</v>
      </c>
      <c r="H5902" s="2"/>
      <c r="I5902" t="s">
        <v>226</v>
      </c>
      <c r="J5902" t="s">
        <v>211</v>
      </c>
      <c r="K5902" t="s">
        <v>13852</v>
      </c>
      <c r="L5902" t="s">
        <v>213</v>
      </c>
      <c r="O5902">
        <v>7711</v>
      </c>
      <c r="Q5902" s="2"/>
      <c r="S5902">
        <v>0</v>
      </c>
      <c r="T5902" t="s">
        <v>213</v>
      </c>
      <c r="W5902" t="s">
        <v>13536</v>
      </c>
      <c r="X5902">
        <v>0</v>
      </c>
    </row>
    <row r="5903" spans="1:24" x14ac:dyDescent="0.25">
      <c r="A5903">
        <v>7786</v>
      </c>
      <c r="B5903" t="s">
        <v>13949</v>
      </c>
      <c r="C5903" t="s">
        <v>13950</v>
      </c>
      <c r="D5903" t="s">
        <v>245</v>
      </c>
      <c r="G5903" s="2">
        <v>44404</v>
      </c>
      <c r="H5903" s="2"/>
      <c r="I5903" t="s">
        <v>226</v>
      </c>
      <c r="J5903" t="s">
        <v>211</v>
      </c>
      <c r="K5903" t="s">
        <v>13272</v>
      </c>
      <c r="L5903" t="s">
        <v>900</v>
      </c>
      <c r="O5903">
        <v>7344</v>
      </c>
      <c r="Q5903" s="2"/>
      <c r="S5903">
        <v>0</v>
      </c>
      <c r="T5903" t="s">
        <v>213</v>
      </c>
      <c r="W5903" t="s">
        <v>455</v>
      </c>
      <c r="X5903">
        <v>0</v>
      </c>
    </row>
    <row r="5904" spans="1:24" x14ac:dyDescent="0.25">
      <c r="A5904">
        <v>7787</v>
      </c>
      <c r="B5904" t="s">
        <v>13951</v>
      </c>
      <c r="C5904" t="s">
        <v>13952</v>
      </c>
      <c r="D5904" t="s">
        <v>7115</v>
      </c>
      <c r="G5904" s="2">
        <v>44827</v>
      </c>
      <c r="H5904" s="2"/>
      <c r="I5904" t="s">
        <v>226</v>
      </c>
      <c r="J5904" t="s">
        <v>211</v>
      </c>
      <c r="K5904" t="s">
        <v>7102</v>
      </c>
      <c r="L5904" t="s">
        <v>213</v>
      </c>
      <c r="O5904">
        <v>6536</v>
      </c>
      <c r="Q5904" s="2"/>
      <c r="S5904">
        <v>0</v>
      </c>
      <c r="T5904" t="s">
        <v>213</v>
      </c>
      <c r="W5904" t="s">
        <v>59</v>
      </c>
      <c r="X5904">
        <v>0</v>
      </c>
    </row>
    <row r="5905" spans="1:24" x14ac:dyDescent="0.25">
      <c r="A5905">
        <v>7788</v>
      </c>
      <c r="B5905" t="s">
        <v>13953</v>
      </c>
      <c r="C5905" t="s">
        <v>13954</v>
      </c>
      <c r="D5905" t="s">
        <v>720</v>
      </c>
      <c r="G5905" s="2">
        <v>44827</v>
      </c>
      <c r="H5905" s="2"/>
      <c r="I5905" t="s">
        <v>226</v>
      </c>
      <c r="J5905" t="s">
        <v>211</v>
      </c>
      <c r="K5905" t="s">
        <v>7102</v>
      </c>
      <c r="L5905" t="s">
        <v>213</v>
      </c>
      <c r="O5905">
        <v>7789</v>
      </c>
      <c r="Q5905" s="2"/>
      <c r="S5905">
        <v>0</v>
      </c>
      <c r="T5905" t="s">
        <v>213</v>
      </c>
      <c r="W5905" t="s">
        <v>59</v>
      </c>
      <c r="X5905">
        <v>0</v>
      </c>
    </row>
    <row r="5906" spans="1:24" x14ac:dyDescent="0.25">
      <c r="A5906">
        <v>7353</v>
      </c>
      <c r="B5906" t="s">
        <v>13955</v>
      </c>
      <c r="C5906" t="s">
        <v>13956</v>
      </c>
      <c r="D5906" t="s">
        <v>5533</v>
      </c>
      <c r="G5906" s="2">
        <v>40756</v>
      </c>
      <c r="H5906" s="2"/>
      <c r="J5906" t="s">
        <v>211</v>
      </c>
      <c r="K5906" t="s">
        <v>737</v>
      </c>
      <c r="L5906" t="s">
        <v>213</v>
      </c>
      <c r="O5906">
        <v>0</v>
      </c>
      <c r="Q5906" s="2"/>
      <c r="S5906">
        <v>0</v>
      </c>
      <c r="T5906" t="s">
        <v>213</v>
      </c>
      <c r="W5906" t="s">
        <v>214</v>
      </c>
      <c r="X5906">
        <v>0</v>
      </c>
    </row>
    <row r="5907" spans="1:24" x14ac:dyDescent="0.25">
      <c r="A5907">
        <v>7357</v>
      </c>
      <c r="B5907" t="s">
        <v>13957</v>
      </c>
      <c r="C5907" t="s">
        <v>13958</v>
      </c>
      <c r="D5907" t="s">
        <v>389</v>
      </c>
      <c r="E5907" t="s">
        <v>13959</v>
      </c>
      <c r="F5907" t="s">
        <v>13960</v>
      </c>
      <c r="G5907" s="2">
        <v>30682</v>
      </c>
      <c r="H5907" s="2"/>
      <c r="I5907" t="s">
        <v>226</v>
      </c>
      <c r="J5907" t="s">
        <v>211</v>
      </c>
      <c r="K5907" t="s">
        <v>1402</v>
      </c>
      <c r="L5907" t="s">
        <v>213</v>
      </c>
      <c r="M5907" t="s">
        <v>13961</v>
      </c>
      <c r="O5907">
        <v>0</v>
      </c>
      <c r="P5907" t="s">
        <v>15006</v>
      </c>
      <c r="Q5907" s="2"/>
      <c r="R5907" t="s">
        <v>13962</v>
      </c>
      <c r="S5907">
        <v>0</v>
      </c>
      <c r="T5907" t="s">
        <v>213</v>
      </c>
      <c r="W5907" t="s">
        <v>214</v>
      </c>
      <c r="X5907">
        <v>0</v>
      </c>
    </row>
    <row r="5908" spans="1:24" x14ac:dyDescent="0.25">
      <c r="A5908">
        <v>7358</v>
      </c>
      <c r="B5908" t="s">
        <v>13963</v>
      </c>
      <c r="C5908" t="s">
        <v>13964</v>
      </c>
      <c r="D5908" t="s">
        <v>13139</v>
      </c>
      <c r="F5908" t="s">
        <v>8286</v>
      </c>
      <c r="G5908" s="2">
        <v>30682</v>
      </c>
      <c r="H5908" s="2"/>
      <c r="I5908" t="s">
        <v>226</v>
      </c>
      <c r="J5908" t="s">
        <v>211</v>
      </c>
      <c r="K5908" t="s">
        <v>467</v>
      </c>
      <c r="L5908" t="s">
        <v>213</v>
      </c>
      <c r="O5908">
        <v>7357</v>
      </c>
      <c r="Q5908" s="2"/>
      <c r="S5908">
        <v>0</v>
      </c>
      <c r="T5908" t="s">
        <v>213</v>
      </c>
      <c r="W5908" t="s">
        <v>214</v>
      </c>
      <c r="X5908">
        <v>0</v>
      </c>
    </row>
    <row r="5909" spans="1:24" x14ac:dyDescent="0.25">
      <c r="A5909">
        <v>7392</v>
      </c>
      <c r="B5909" t="s">
        <v>13965</v>
      </c>
      <c r="C5909" t="s">
        <v>13966</v>
      </c>
      <c r="D5909" t="s">
        <v>241</v>
      </c>
      <c r="G5909" s="2">
        <v>44532</v>
      </c>
      <c r="H5909" s="2"/>
      <c r="I5909" t="s">
        <v>226</v>
      </c>
      <c r="J5909" t="s">
        <v>211</v>
      </c>
      <c r="K5909" t="s">
        <v>13262</v>
      </c>
      <c r="L5909" t="s">
        <v>213</v>
      </c>
      <c r="O5909">
        <v>0</v>
      </c>
      <c r="Q5909" s="2"/>
      <c r="S5909">
        <v>0</v>
      </c>
      <c r="T5909" t="s">
        <v>213</v>
      </c>
      <c r="W5909" t="s">
        <v>214</v>
      </c>
      <c r="X5909">
        <v>0</v>
      </c>
    </row>
    <row r="5910" spans="1:24" x14ac:dyDescent="0.25">
      <c r="A5910">
        <v>7393</v>
      </c>
      <c r="B5910" t="s">
        <v>13967</v>
      </c>
      <c r="C5910" t="s">
        <v>13968</v>
      </c>
      <c r="D5910" t="s">
        <v>245</v>
      </c>
      <c r="G5910" s="2">
        <v>44532</v>
      </c>
      <c r="H5910" s="2"/>
      <c r="I5910" t="s">
        <v>226</v>
      </c>
      <c r="J5910" t="s">
        <v>211</v>
      </c>
      <c r="K5910" t="s">
        <v>13262</v>
      </c>
      <c r="L5910" t="s">
        <v>213</v>
      </c>
      <c r="O5910">
        <v>7061</v>
      </c>
      <c r="Q5910" s="2"/>
      <c r="S5910">
        <v>0</v>
      </c>
      <c r="T5910" t="s">
        <v>213</v>
      </c>
      <c r="W5910" t="s">
        <v>214</v>
      </c>
      <c r="X5910">
        <v>0</v>
      </c>
    </row>
    <row r="5911" spans="1:24" x14ac:dyDescent="0.25">
      <c r="A5911">
        <v>7394</v>
      </c>
      <c r="B5911" t="s">
        <v>13969</v>
      </c>
      <c r="C5911" t="s">
        <v>13970</v>
      </c>
      <c r="D5911" t="s">
        <v>210</v>
      </c>
      <c r="G5911" s="2">
        <v>44532</v>
      </c>
      <c r="H5911" s="2"/>
      <c r="J5911" t="s">
        <v>211</v>
      </c>
      <c r="K5911" t="s">
        <v>13262</v>
      </c>
      <c r="L5911" t="s">
        <v>213</v>
      </c>
      <c r="O5911">
        <v>0</v>
      </c>
      <c r="Q5911" s="2"/>
      <c r="S5911">
        <v>0</v>
      </c>
      <c r="T5911" t="s">
        <v>213</v>
      </c>
      <c r="W5911" t="s">
        <v>214</v>
      </c>
      <c r="X5911">
        <v>0</v>
      </c>
    </row>
    <row r="5912" spans="1:24" x14ac:dyDescent="0.25">
      <c r="A5912">
        <v>7395</v>
      </c>
      <c r="B5912" t="s">
        <v>13971</v>
      </c>
      <c r="C5912" t="s">
        <v>13972</v>
      </c>
      <c r="D5912" t="s">
        <v>251</v>
      </c>
      <c r="G5912" s="2">
        <v>44532</v>
      </c>
      <c r="H5912" s="2"/>
      <c r="I5912" t="s">
        <v>226</v>
      </c>
      <c r="J5912" t="s">
        <v>211</v>
      </c>
      <c r="K5912" t="s">
        <v>13262</v>
      </c>
      <c r="L5912" t="s">
        <v>213</v>
      </c>
      <c r="O5912">
        <v>0</v>
      </c>
      <c r="Q5912" s="2"/>
      <c r="S5912">
        <v>0</v>
      </c>
      <c r="T5912" t="s">
        <v>213</v>
      </c>
      <c r="W5912" t="s">
        <v>214</v>
      </c>
      <c r="X5912">
        <v>0</v>
      </c>
    </row>
    <row r="5913" spans="1:24" x14ac:dyDescent="0.25">
      <c r="A5913">
        <v>7396</v>
      </c>
      <c r="B5913" t="s">
        <v>13973</v>
      </c>
      <c r="C5913" t="s">
        <v>13974</v>
      </c>
      <c r="D5913" t="s">
        <v>256</v>
      </c>
      <c r="G5913" s="2">
        <v>44532</v>
      </c>
      <c r="H5913" s="2"/>
      <c r="I5913" t="s">
        <v>226</v>
      </c>
      <c r="J5913" t="s">
        <v>211</v>
      </c>
      <c r="K5913" t="s">
        <v>13262</v>
      </c>
      <c r="L5913" t="s">
        <v>213</v>
      </c>
      <c r="O5913">
        <v>0</v>
      </c>
      <c r="Q5913" s="2"/>
      <c r="S5913">
        <v>0</v>
      </c>
      <c r="T5913" t="s">
        <v>213</v>
      </c>
      <c r="W5913" t="s">
        <v>214</v>
      </c>
      <c r="X5913">
        <v>0</v>
      </c>
    </row>
    <row r="5914" spans="1:24" x14ac:dyDescent="0.25">
      <c r="A5914">
        <v>7412</v>
      </c>
      <c r="B5914" t="s">
        <v>13975</v>
      </c>
      <c r="C5914" t="s">
        <v>13976</v>
      </c>
      <c r="D5914" t="s">
        <v>256</v>
      </c>
      <c r="G5914" s="2">
        <v>44532</v>
      </c>
      <c r="H5914" s="2"/>
      <c r="I5914" t="s">
        <v>226</v>
      </c>
      <c r="J5914" t="s">
        <v>211</v>
      </c>
      <c r="K5914" t="s">
        <v>13977</v>
      </c>
      <c r="L5914" t="s">
        <v>213</v>
      </c>
      <c r="O5914">
        <v>0</v>
      </c>
      <c r="Q5914" s="2"/>
      <c r="S5914">
        <v>0</v>
      </c>
      <c r="T5914" t="s">
        <v>213</v>
      </c>
      <c r="W5914" t="s">
        <v>214</v>
      </c>
      <c r="X5914">
        <v>0</v>
      </c>
    </row>
    <row r="5915" spans="1:24" x14ac:dyDescent="0.25">
      <c r="A5915">
        <v>7413</v>
      </c>
      <c r="B5915" t="s">
        <v>13978</v>
      </c>
      <c r="C5915" t="s">
        <v>13979</v>
      </c>
      <c r="D5915" t="s">
        <v>241</v>
      </c>
      <c r="G5915" s="2">
        <v>44532</v>
      </c>
      <c r="H5915" s="2"/>
      <c r="I5915" t="s">
        <v>226</v>
      </c>
      <c r="J5915" t="s">
        <v>211</v>
      </c>
      <c r="K5915" t="s">
        <v>13977</v>
      </c>
      <c r="L5915" t="s">
        <v>213</v>
      </c>
      <c r="O5915">
        <v>0</v>
      </c>
      <c r="Q5915" s="2"/>
      <c r="S5915">
        <v>0</v>
      </c>
      <c r="T5915" t="s">
        <v>213</v>
      </c>
      <c r="W5915" t="s">
        <v>214</v>
      </c>
      <c r="X5915">
        <v>0</v>
      </c>
    </row>
    <row r="5916" spans="1:24" x14ac:dyDescent="0.25">
      <c r="A5916">
        <v>7414</v>
      </c>
      <c r="B5916" t="s">
        <v>13980</v>
      </c>
      <c r="C5916" t="s">
        <v>13981</v>
      </c>
      <c r="D5916" t="s">
        <v>251</v>
      </c>
      <c r="G5916" s="2">
        <v>44532</v>
      </c>
      <c r="H5916" s="2"/>
      <c r="I5916" t="s">
        <v>226</v>
      </c>
      <c r="J5916" t="s">
        <v>211</v>
      </c>
      <c r="K5916" t="s">
        <v>13977</v>
      </c>
      <c r="L5916" t="s">
        <v>213</v>
      </c>
      <c r="O5916">
        <v>0</v>
      </c>
      <c r="Q5916" s="2"/>
      <c r="S5916">
        <v>0</v>
      </c>
      <c r="T5916" t="s">
        <v>213</v>
      </c>
      <c r="W5916" t="s">
        <v>214</v>
      </c>
      <c r="X5916">
        <v>0</v>
      </c>
    </row>
    <row r="5917" spans="1:24" x14ac:dyDescent="0.25">
      <c r="A5917">
        <v>7486</v>
      </c>
      <c r="B5917" t="s">
        <v>13886</v>
      </c>
      <c r="C5917" t="s">
        <v>13887</v>
      </c>
      <c r="D5917" t="s">
        <v>11592</v>
      </c>
      <c r="G5917" s="2">
        <v>44614</v>
      </c>
      <c r="H5917" s="2"/>
      <c r="J5917" t="s">
        <v>2278</v>
      </c>
      <c r="K5917" t="s">
        <v>13879</v>
      </c>
      <c r="L5917" t="s">
        <v>900</v>
      </c>
      <c r="O5917">
        <v>0</v>
      </c>
      <c r="Q5917" s="2"/>
      <c r="S5917">
        <v>0</v>
      </c>
      <c r="T5917" t="s">
        <v>213</v>
      </c>
      <c r="W5917" t="s">
        <v>214</v>
      </c>
      <c r="X5917">
        <v>0</v>
      </c>
    </row>
    <row r="5918" spans="1:24" x14ac:dyDescent="0.25">
      <c r="A5918">
        <v>7487</v>
      </c>
      <c r="B5918" t="s">
        <v>13982</v>
      </c>
      <c r="C5918" t="s">
        <v>13983</v>
      </c>
      <c r="D5918" t="s">
        <v>5533</v>
      </c>
      <c r="G5918" s="2">
        <v>44614</v>
      </c>
      <c r="H5918" s="2"/>
      <c r="J5918" t="s">
        <v>211</v>
      </c>
      <c r="K5918" t="s">
        <v>13879</v>
      </c>
      <c r="L5918" t="s">
        <v>213</v>
      </c>
      <c r="O5918">
        <v>0</v>
      </c>
      <c r="Q5918" s="2"/>
      <c r="S5918">
        <v>0</v>
      </c>
      <c r="T5918" t="s">
        <v>213</v>
      </c>
      <c r="W5918" t="s">
        <v>214</v>
      </c>
      <c r="X5918">
        <v>0</v>
      </c>
    </row>
    <row r="5919" spans="1:24" x14ac:dyDescent="0.25">
      <c r="A5919">
        <v>7488</v>
      </c>
      <c r="B5919" t="s">
        <v>13984</v>
      </c>
      <c r="C5919" t="s">
        <v>13985</v>
      </c>
      <c r="D5919" t="s">
        <v>11581</v>
      </c>
      <c r="G5919" s="2">
        <v>44614</v>
      </c>
      <c r="H5919" s="2"/>
      <c r="J5919" t="s">
        <v>2278</v>
      </c>
      <c r="K5919" t="s">
        <v>13879</v>
      </c>
      <c r="L5919" t="s">
        <v>213</v>
      </c>
      <c r="O5919">
        <v>0</v>
      </c>
      <c r="Q5919" s="2"/>
      <c r="S5919">
        <v>0</v>
      </c>
      <c r="T5919" t="s">
        <v>900</v>
      </c>
      <c r="W5919" t="s">
        <v>214</v>
      </c>
      <c r="X5919">
        <v>0</v>
      </c>
    </row>
    <row r="5920" spans="1:24" x14ac:dyDescent="0.25">
      <c r="A5920">
        <v>7598</v>
      </c>
      <c r="B5920" t="s">
        <v>13986</v>
      </c>
      <c r="C5920" t="s">
        <v>13987</v>
      </c>
      <c r="D5920" t="s">
        <v>343</v>
      </c>
      <c r="E5920" t="s">
        <v>13988</v>
      </c>
      <c r="G5920" s="2">
        <v>40725</v>
      </c>
      <c r="H5920" s="2"/>
      <c r="J5920" t="s">
        <v>211</v>
      </c>
      <c r="K5920" t="s">
        <v>6335</v>
      </c>
      <c r="L5920" t="s">
        <v>213</v>
      </c>
      <c r="M5920" t="s">
        <v>13989</v>
      </c>
      <c r="O5920">
        <v>0</v>
      </c>
      <c r="Q5920" s="2"/>
      <c r="S5920">
        <v>0</v>
      </c>
      <c r="T5920" t="s">
        <v>213</v>
      </c>
      <c r="W5920" t="s">
        <v>13536</v>
      </c>
      <c r="X5920">
        <v>0</v>
      </c>
    </row>
    <row r="5921" spans="1:26" x14ac:dyDescent="0.25">
      <c r="A5921">
        <v>7599</v>
      </c>
      <c r="B5921" t="s">
        <v>13990</v>
      </c>
      <c r="C5921" t="s">
        <v>13991</v>
      </c>
      <c r="D5921" t="s">
        <v>343</v>
      </c>
      <c r="E5921" t="s">
        <v>13992</v>
      </c>
      <c r="G5921" s="2">
        <v>35490</v>
      </c>
      <c r="H5921" s="2"/>
      <c r="J5921" t="s">
        <v>2278</v>
      </c>
      <c r="K5921" t="s">
        <v>6335</v>
      </c>
      <c r="L5921" t="s">
        <v>213</v>
      </c>
      <c r="M5921" t="s">
        <v>13989</v>
      </c>
      <c r="O5921">
        <v>0</v>
      </c>
      <c r="Q5921" s="2"/>
      <c r="S5921">
        <v>0</v>
      </c>
      <c r="T5921" t="s">
        <v>900</v>
      </c>
      <c r="W5921" t="s">
        <v>13536</v>
      </c>
      <c r="X5921">
        <v>0</v>
      </c>
    </row>
    <row r="5922" spans="1:26" x14ac:dyDescent="0.25">
      <c r="A5922">
        <v>7600</v>
      </c>
      <c r="B5922" t="s">
        <v>13993</v>
      </c>
      <c r="C5922" t="s">
        <v>13994</v>
      </c>
      <c r="D5922" t="s">
        <v>343</v>
      </c>
      <c r="E5922" t="s">
        <v>13995</v>
      </c>
      <c r="G5922" s="2">
        <v>40725</v>
      </c>
      <c r="H5922" s="2"/>
      <c r="J5922" t="s">
        <v>2278</v>
      </c>
      <c r="K5922" t="s">
        <v>6335</v>
      </c>
      <c r="L5922" t="s">
        <v>213</v>
      </c>
      <c r="M5922" t="s">
        <v>13996</v>
      </c>
      <c r="O5922">
        <v>0</v>
      </c>
      <c r="Q5922" s="2"/>
      <c r="S5922">
        <v>0</v>
      </c>
      <c r="T5922" t="s">
        <v>900</v>
      </c>
      <c r="W5922" t="s">
        <v>214</v>
      </c>
      <c r="X5922">
        <v>0</v>
      </c>
    </row>
    <row r="5923" spans="1:26" x14ac:dyDescent="0.25">
      <c r="A5923">
        <v>7601</v>
      </c>
      <c r="B5923" t="s">
        <v>13997</v>
      </c>
      <c r="C5923" t="s">
        <v>13998</v>
      </c>
      <c r="D5923" t="s">
        <v>6733</v>
      </c>
      <c r="E5923" t="s">
        <v>13999</v>
      </c>
      <c r="G5923" s="2">
        <v>40725</v>
      </c>
      <c r="H5923" s="2"/>
      <c r="J5923" t="s">
        <v>2278</v>
      </c>
      <c r="K5923" t="s">
        <v>6335</v>
      </c>
      <c r="L5923" t="s">
        <v>213</v>
      </c>
      <c r="O5923">
        <v>7600</v>
      </c>
      <c r="Q5923" s="2"/>
      <c r="S5923">
        <v>0</v>
      </c>
      <c r="T5923" t="s">
        <v>213</v>
      </c>
      <c r="W5923" t="s">
        <v>13536</v>
      </c>
      <c r="X5923">
        <v>0</v>
      </c>
    </row>
    <row r="5924" spans="1:26" x14ac:dyDescent="0.25">
      <c r="A5924">
        <v>7602</v>
      </c>
      <c r="B5924" t="s">
        <v>14000</v>
      </c>
      <c r="C5924" t="s">
        <v>14001</v>
      </c>
      <c r="D5924" t="s">
        <v>343</v>
      </c>
      <c r="E5924" t="s">
        <v>14002</v>
      </c>
      <c r="G5924" s="2">
        <v>40725</v>
      </c>
      <c r="H5924" s="2"/>
      <c r="J5924" t="s">
        <v>211</v>
      </c>
      <c r="K5924" t="s">
        <v>6335</v>
      </c>
      <c r="L5924" t="s">
        <v>213</v>
      </c>
      <c r="M5924" t="s">
        <v>13996</v>
      </c>
      <c r="O5924">
        <v>0</v>
      </c>
      <c r="Q5924" s="2"/>
      <c r="S5924">
        <v>0</v>
      </c>
      <c r="T5924" t="s">
        <v>213</v>
      </c>
      <c r="W5924" t="s">
        <v>214</v>
      </c>
      <c r="X5924">
        <v>0</v>
      </c>
    </row>
    <row r="5925" spans="1:26" x14ac:dyDescent="0.25">
      <c r="A5925">
        <v>7603</v>
      </c>
      <c r="B5925" t="s">
        <v>14003</v>
      </c>
      <c r="C5925" t="s">
        <v>14004</v>
      </c>
      <c r="D5925" t="s">
        <v>6733</v>
      </c>
      <c r="E5925" t="s">
        <v>13999</v>
      </c>
      <c r="G5925" s="2">
        <v>40725</v>
      </c>
      <c r="H5925" s="2"/>
      <c r="J5925" t="s">
        <v>211</v>
      </c>
      <c r="K5925" t="s">
        <v>6335</v>
      </c>
      <c r="L5925" t="s">
        <v>213</v>
      </c>
      <c r="O5925">
        <v>4541</v>
      </c>
      <c r="Q5925" s="2"/>
      <c r="S5925">
        <v>0</v>
      </c>
      <c r="T5925" t="s">
        <v>213</v>
      </c>
      <c r="W5925" t="s">
        <v>13536</v>
      </c>
      <c r="X5925">
        <v>0</v>
      </c>
    </row>
    <row r="5926" spans="1:26" x14ac:dyDescent="0.25">
      <c r="A5926">
        <v>7604</v>
      </c>
      <c r="B5926" t="s">
        <v>14005</v>
      </c>
      <c r="C5926" t="s">
        <v>14006</v>
      </c>
      <c r="D5926" t="s">
        <v>343</v>
      </c>
      <c r="E5926" t="s">
        <v>14007</v>
      </c>
      <c r="G5926" s="2">
        <v>40725</v>
      </c>
      <c r="H5926" s="2"/>
      <c r="J5926" t="s">
        <v>211</v>
      </c>
      <c r="K5926" t="s">
        <v>391</v>
      </c>
      <c r="L5926" t="s">
        <v>213</v>
      </c>
      <c r="M5926" t="s">
        <v>14008</v>
      </c>
      <c r="O5926">
        <v>0</v>
      </c>
      <c r="P5926" t="s">
        <v>3986</v>
      </c>
      <c r="Q5926" s="2"/>
      <c r="R5926" t="s">
        <v>14009</v>
      </c>
      <c r="S5926">
        <v>0</v>
      </c>
      <c r="T5926" t="s">
        <v>213</v>
      </c>
      <c r="U5926" t="s">
        <v>15715</v>
      </c>
      <c r="V5926" t="s">
        <v>15730</v>
      </c>
      <c r="W5926" t="s">
        <v>455</v>
      </c>
      <c r="X5926">
        <v>0</v>
      </c>
      <c r="Z5926" t="s">
        <v>15094</v>
      </c>
    </row>
    <row r="5927" spans="1:26" x14ac:dyDescent="0.25">
      <c r="A5927">
        <v>7617</v>
      </c>
      <c r="B5927" t="s">
        <v>14010</v>
      </c>
      <c r="C5927" t="s">
        <v>14011</v>
      </c>
      <c r="D5927" t="s">
        <v>6406</v>
      </c>
      <c r="F5927" t="s">
        <v>11555</v>
      </c>
      <c r="G5927" s="2">
        <v>40725</v>
      </c>
      <c r="H5927" s="2"/>
      <c r="J5927" t="s">
        <v>211</v>
      </c>
      <c r="K5927" t="s">
        <v>391</v>
      </c>
      <c r="L5927" t="s">
        <v>213</v>
      </c>
      <c r="O5927">
        <v>2629</v>
      </c>
      <c r="Q5927" s="2"/>
      <c r="S5927">
        <v>7598</v>
      </c>
      <c r="T5927" t="s">
        <v>213</v>
      </c>
      <c r="W5927" t="s">
        <v>13536</v>
      </c>
      <c r="X5927">
        <v>0</v>
      </c>
    </row>
    <row r="5928" spans="1:26" x14ac:dyDescent="0.25">
      <c r="A5928">
        <v>7634</v>
      </c>
      <c r="B5928" t="s">
        <v>13719</v>
      </c>
      <c r="C5928" t="s">
        <v>13720</v>
      </c>
      <c r="D5928" t="s">
        <v>210</v>
      </c>
      <c r="G5928" s="2">
        <v>44812</v>
      </c>
      <c r="H5928" s="2"/>
      <c r="J5928" t="s">
        <v>211</v>
      </c>
      <c r="K5928" t="s">
        <v>14014</v>
      </c>
      <c r="L5928" t="s">
        <v>213</v>
      </c>
      <c r="O5928">
        <v>0</v>
      </c>
      <c r="Q5928" s="2"/>
      <c r="S5928">
        <v>0</v>
      </c>
      <c r="T5928" t="s">
        <v>213</v>
      </c>
      <c r="W5928" t="s">
        <v>214</v>
      </c>
      <c r="X5928">
        <v>0</v>
      </c>
    </row>
    <row r="5929" spans="1:26" x14ac:dyDescent="0.25">
      <c r="A5929">
        <v>7635</v>
      </c>
      <c r="B5929" t="s">
        <v>13721</v>
      </c>
      <c r="C5929" t="s">
        <v>13722</v>
      </c>
      <c r="D5929" t="s">
        <v>241</v>
      </c>
      <c r="G5929" s="2">
        <v>44812</v>
      </c>
      <c r="H5929" s="2"/>
      <c r="I5929" t="s">
        <v>226</v>
      </c>
      <c r="J5929" t="s">
        <v>211</v>
      </c>
      <c r="K5929" t="s">
        <v>14014</v>
      </c>
      <c r="L5929" t="s">
        <v>213</v>
      </c>
      <c r="O5929">
        <v>0</v>
      </c>
      <c r="Q5929" s="2"/>
      <c r="S5929">
        <v>0</v>
      </c>
      <c r="T5929" t="s">
        <v>213</v>
      </c>
      <c r="W5929" t="s">
        <v>214</v>
      </c>
      <c r="X5929">
        <v>0</v>
      </c>
    </row>
    <row r="5930" spans="1:26" x14ac:dyDescent="0.25">
      <c r="A5930">
        <v>7636</v>
      </c>
      <c r="B5930" t="s">
        <v>13723</v>
      </c>
      <c r="C5930" t="s">
        <v>13724</v>
      </c>
      <c r="D5930" t="s">
        <v>251</v>
      </c>
      <c r="G5930" s="2">
        <v>44812</v>
      </c>
      <c r="H5930" s="2"/>
      <c r="I5930" t="s">
        <v>226</v>
      </c>
      <c r="J5930" t="s">
        <v>211</v>
      </c>
      <c r="K5930" t="s">
        <v>14014</v>
      </c>
      <c r="L5930" t="s">
        <v>213</v>
      </c>
      <c r="O5930">
        <v>0</v>
      </c>
      <c r="Q5930" s="2"/>
      <c r="S5930">
        <v>0</v>
      </c>
      <c r="T5930" t="s">
        <v>213</v>
      </c>
      <c r="W5930" t="s">
        <v>214</v>
      </c>
      <c r="X5930">
        <v>0</v>
      </c>
    </row>
    <row r="5931" spans="1:26" x14ac:dyDescent="0.25">
      <c r="A5931">
        <v>7637</v>
      </c>
      <c r="B5931" t="s">
        <v>13699</v>
      </c>
      <c r="C5931" t="s">
        <v>13700</v>
      </c>
      <c r="D5931" t="s">
        <v>245</v>
      </c>
      <c r="G5931" s="2">
        <v>44812</v>
      </c>
      <c r="H5931" s="2"/>
      <c r="I5931" t="s">
        <v>226</v>
      </c>
      <c r="J5931" t="s">
        <v>211</v>
      </c>
      <c r="K5931" t="s">
        <v>14014</v>
      </c>
      <c r="L5931" t="s">
        <v>213</v>
      </c>
      <c r="O5931">
        <v>7509</v>
      </c>
      <c r="Q5931" s="2"/>
      <c r="S5931">
        <v>0</v>
      </c>
      <c r="T5931" t="s">
        <v>213</v>
      </c>
      <c r="W5931" t="s">
        <v>214</v>
      </c>
      <c r="X5931">
        <v>0</v>
      </c>
    </row>
    <row r="5932" spans="1:26" x14ac:dyDescent="0.25">
      <c r="A5932">
        <v>7638</v>
      </c>
      <c r="B5932" t="s">
        <v>13702</v>
      </c>
      <c r="C5932" t="s">
        <v>13703</v>
      </c>
      <c r="D5932" t="s">
        <v>256</v>
      </c>
      <c r="G5932" s="2">
        <v>44812</v>
      </c>
      <c r="H5932" s="2"/>
      <c r="I5932" t="s">
        <v>226</v>
      </c>
      <c r="J5932" t="s">
        <v>211</v>
      </c>
      <c r="K5932" t="s">
        <v>14014</v>
      </c>
      <c r="L5932" t="s">
        <v>213</v>
      </c>
      <c r="O5932">
        <v>0</v>
      </c>
      <c r="Q5932" s="2"/>
      <c r="S5932">
        <v>0</v>
      </c>
      <c r="T5932" t="s">
        <v>213</v>
      </c>
      <c r="W5932" t="s">
        <v>214</v>
      </c>
      <c r="X5932">
        <v>0</v>
      </c>
    </row>
    <row r="5933" spans="1:26" x14ac:dyDescent="0.25">
      <c r="A5933">
        <v>7689</v>
      </c>
      <c r="B5933" t="s">
        <v>14023</v>
      </c>
      <c r="C5933" t="s">
        <v>14024</v>
      </c>
      <c r="D5933" t="s">
        <v>6389</v>
      </c>
      <c r="F5933" t="s">
        <v>15459</v>
      </c>
      <c r="G5933" s="2">
        <v>44838</v>
      </c>
      <c r="H5933" s="2"/>
      <c r="J5933" t="s">
        <v>211</v>
      </c>
      <c r="K5933" t="s">
        <v>13481</v>
      </c>
      <c r="L5933" t="s">
        <v>213</v>
      </c>
      <c r="M5933" t="s">
        <v>15463</v>
      </c>
      <c r="O5933">
        <v>0</v>
      </c>
      <c r="Q5933" s="2">
        <v>44812</v>
      </c>
      <c r="S5933">
        <v>0</v>
      </c>
      <c r="T5933" t="s">
        <v>213</v>
      </c>
      <c r="W5933" t="s">
        <v>214</v>
      </c>
      <c r="X5933">
        <v>0</v>
      </c>
    </row>
    <row r="5934" spans="1:26" x14ac:dyDescent="0.25">
      <c r="A5934">
        <v>7690</v>
      </c>
      <c r="B5934" t="s">
        <v>14025</v>
      </c>
      <c r="C5934" t="s">
        <v>14026</v>
      </c>
      <c r="D5934" t="s">
        <v>11584</v>
      </c>
      <c r="G5934" s="2">
        <v>44838</v>
      </c>
      <c r="H5934" s="2"/>
      <c r="J5934" t="s">
        <v>2278</v>
      </c>
      <c r="K5934" t="s">
        <v>13481</v>
      </c>
      <c r="L5934" t="s">
        <v>213</v>
      </c>
      <c r="O5934">
        <v>0</v>
      </c>
      <c r="Q5934" s="2"/>
      <c r="S5934">
        <v>0</v>
      </c>
      <c r="T5934" t="s">
        <v>900</v>
      </c>
      <c r="W5934" t="s">
        <v>214</v>
      </c>
      <c r="X5934">
        <v>0</v>
      </c>
    </row>
    <row r="5935" spans="1:26" x14ac:dyDescent="0.25">
      <c r="A5935">
        <v>7691</v>
      </c>
      <c r="B5935" t="s">
        <v>14027</v>
      </c>
      <c r="C5935" t="s">
        <v>14028</v>
      </c>
      <c r="D5935" t="s">
        <v>6389</v>
      </c>
      <c r="G5935" s="2">
        <v>44838</v>
      </c>
      <c r="H5935" s="2"/>
      <c r="J5935" t="s">
        <v>211</v>
      </c>
      <c r="K5935" t="s">
        <v>13548</v>
      </c>
      <c r="L5935" t="s">
        <v>213</v>
      </c>
      <c r="O5935">
        <v>0</v>
      </c>
      <c r="Q5935" s="2"/>
      <c r="S5935">
        <v>0</v>
      </c>
      <c r="T5935" t="s">
        <v>213</v>
      </c>
      <c r="W5935" t="s">
        <v>214</v>
      </c>
      <c r="X5935">
        <v>0</v>
      </c>
    </row>
    <row r="5936" spans="1:26" x14ac:dyDescent="0.25">
      <c r="A5936">
        <v>7692</v>
      </c>
      <c r="B5936" t="s">
        <v>14029</v>
      </c>
      <c r="C5936" t="s">
        <v>14030</v>
      </c>
      <c r="D5936" t="s">
        <v>11584</v>
      </c>
      <c r="G5936" s="2">
        <v>44838</v>
      </c>
      <c r="H5936" s="2"/>
      <c r="J5936" t="s">
        <v>2278</v>
      </c>
      <c r="K5936" t="s">
        <v>13548</v>
      </c>
      <c r="L5936" t="s">
        <v>213</v>
      </c>
      <c r="O5936">
        <v>0</v>
      </c>
      <c r="Q5936" s="2"/>
      <c r="S5936">
        <v>0</v>
      </c>
      <c r="T5936" t="s">
        <v>900</v>
      </c>
      <c r="W5936" t="s">
        <v>214</v>
      </c>
      <c r="X5936">
        <v>0</v>
      </c>
    </row>
    <row r="5937" spans="1:24" x14ac:dyDescent="0.25">
      <c r="A5937">
        <v>7693</v>
      </c>
      <c r="B5937" t="s">
        <v>14031</v>
      </c>
      <c r="C5937" t="s">
        <v>14032</v>
      </c>
      <c r="D5937" t="s">
        <v>6389</v>
      </c>
      <c r="G5937" s="2">
        <v>44838</v>
      </c>
      <c r="H5937" s="2"/>
      <c r="J5937" t="s">
        <v>211</v>
      </c>
      <c r="K5937" t="s">
        <v>13812</v>
      </c>
      <c r="L5937" t="s">
        <v>213</v>
      </c>
      <c r="O5937">
        <v>0</v>
      </c>
      <c r="Q5937" s="2"/>
      <c r="S5937">
        <v>0</v>
      </c>
      <c r="T5937" t="s">
        <v>213</v>
      </c>
      <c r="W5937" t="s">
        <v>214</v>
      </c>
      <c r="X5937">
        <v>0</v>
      </c>
    </row>
    <row r="5938" spans="1:24" x14ac:dyDescent="0.25">
      <c r="A5938">
        <v>7694</v>
      </c>
      <c r="B5938" t="s">
        <v>14033</v>
      </c>
      <c r="C5938" t="s">
        <v>14034</v>
      </c>
      <c r="D5938" t="s">
        <v>11584</v>
      </c>
      <c r="G5938" s="2">
        <v>44838</v>
      </c>
      <c r="H5938" s="2"/>
      <c r="J5938" t="s">
        <v>2278</v>
      </c>
      <c r="K5938" t="s">
        <v>13812</v>
      </c>
      <c r="L5938" t="s">
        <v>213</v>
      </c>
      <c r="O5938">
        <v>0</v>
      </c>
      <c r="Q5938" s="2"/>
      <c r="S5938">
        <v>0</v>
      </c>
      <c r="T5938" t="s">
        <v>900</v>
      </c>
      <c r="W5938" t="s">
        <v>214</v>
      </c>
      <c r="X5938">
        <v>0</v>
      </c>
    </row>
    <row r="5939" spans="1:24" x14ac:dyDescent="0.25">
      <c r="A5939">
        <v>7700</v>
      </c>
      <c r="B5939" t="s">
        <v>14035</v>
      </c>
      <c r="C5939" t="s">
        <v>14036</v>
      </c>
      <c r="D5939" t="s">
        <v>412</v>
      </c>
      <c r="G5939" s="2">
        <v>41366</v>
      </c>
      <c r="H5939" s="2"/>
      <c r="I5939" t="s">
        <v>226</v>
      </c>
      <c r="J5939" t="s">
        <v>211</v>
      </c>
      <c r="K5939" t="s">
        <v>13852</v>
      </c>
      <c r="L5939" t="s">
        <v>213</v>
      </c>
      <c r="O5939">
        <v>7617</v>
      </c>
      <c r="Q5939" s="2"/>
      <c r="S5939">
        <v>0</v>
      </c>
      <c r="T5939" t="s">
        <v>213</v>
      </c>
      <c r="W5939" t="s">
        <v>13536</v>
      </c>
      <c r="X5939">
        <v>0</v>
      </c>
    </row>
    <row r="5940" spans="1:24" x14ac:dyDescent="0.25">
      <c r="A5940">
        <v>7718</v>
      </c>
      <c r="B5940" t="s">
        <v>14037</v>
      </c>
      <c r="C5940" t="s">
        <v>14038</v>
      </c>
      <c r="D5940" t="s">
        <v>241</v>
      </c>
      <c r="E5940" t="s">
        <v>1928</v>
      </c>
      <c r="G5940" s="2">
        <v>44835</v>
      </c>
      <c r="H5940" s="2"/>
      <c r="I5940" t="s">
        <v>226</v>
      </c>
      <c r="J5940" t="s">
        <v>211</v>
      </c>
      <c r="K5940" t="s">
        <v>14039</v>
      </c>
      <c r="L5940" t="s">
        <v>213</v>
      </c>
      <c r="O5940">
        <v>0</v>
      </c>
      <c r="Q5940" s="2"/>
      <c r="S5940">
        <v>0</v>
      </c>
      <c r="T5940" t="s">
        <v>213</v>
      </c>
      <c r="W5940" t="s">
        <v>214</v>
      </c>
      <c r="X5940">
        <v>0</v>
      </c>
    </row>
    <row r="5941" spans="1:24" x14ac:dyDescent="0.25">
      <c r="A5941">
        <v>7719</v>
      </c>
      <c r="B5941" t="s">
        <v>14040</v>
      </c>
      <c r="C5941" t="s">
        <v>14041</v>
      </c>
      <c r="D5941" t="s">
        <v>245</v>
      </c>
      <c r="G5941" s="2">
        <v>44835</v>
      </c>
      <c r="H5941" s="2"/>
      <c r="I5941" t="s">
        <v>226</v>
      </c>
      <c r="J5941" t="s">
        <v>211</v>
      </c>
      <c r="K5941" t="s">
        <v>14039</v>
      </c>
      <c r="L5941" t="s">
        <v>213</v>
      </c>
      <c r="O5941">
        <v>7509</v>
      </c>
      <c r="Q5941" s="2"/>
      <c r="S5941">
        <v>0</v>
      </c>
      <c r="T5941" t="s">
        <v>213</v>
      </c>
      <c r="W5941" t="s">
        <v>214</v>
      </c>
      <c r="X5941">
        <v>0</v>
      </c>
    </row>
    <row r="5942" spans="1:24" x14ac:dyDescent="0.25">
      <c r="A5942">
        <v>7720</v>
      </c>
      <c r="B5942" t="s">
        <v>14042</v>
      </c>
      <c r="C5942" t="s">
        <v>14043</v>
      </c>
      <c r="D5942" t="s">
        <v>412</v>
      </c>
      <c r="G5942" s="2">
        <v>44835</v>
      </c>
      <c r="H5942" s="2"/>
      <c r="I5942" t="s">
        <v>226</v>
      </c>
      <c r="J5942" t="s">
        <v>211</v>
      </c>
      <c r="K5942" t="s">
        <v>14039</v>
      </c>
      <c r="L5942" t="s">
        <v>900</v>
      </c>
      <c r="O5942">
        <v>4475</v>
      </c>
      <c r="Q5942" s="2"/>
      <c r="S5942">
        <v>1868</v>
      </c>
      <c r="T5942" t="s">
        <v>213</v>
      </c>
      <c r="W5942" t="s">
        <v>214</v>
      </c>
      <c r="X5942">
        <v>0</v>
      </c>
    </row>
    <row r="5943" spans="1:24" x14ac:dyDescent="0.25">
      <c r="A5943">
        <v>7721</v>
      </c>
      <c r="B5943" t="s">
        <v>14044</v>
      </c>
      <c r="C5943" t="s">
        <v>14045</v>
      </c>
      <c r="D5943" t="s">
        <v>256</v>
      </c>
      <c r="G5943" s="2">
        <v>44835</v>
      </c>
      <c r="H5943" s="2"/>
      <c r="I5943" t="s">
        <v>226</v>
      </c>
      <c r="J5943" t="s">
        <v>211</v>
      </c>
      <c r="K5943" t="s">
        <v>14039</v>
      </c>
      <c r="L5943" t="s">
        <v>213</v>
      </c>
      <c r="O5943">
        <v>0</v>
      </c>
      <c r="Q5943" s="2"/>
      <c r="S5943">
        <v>0</v>
      </c>
      <c r="T5943" t="s">
        <v>213</v>
      </c>
      <c r="W5943" t="s">
        <v>214</v>
      </c>
      <c r="X5943">
        <v>0</v>
      </c>
    </row>
    <row r="5944" spans="1:24" x14ac:dyDescent="0.25">
      <c r="A5944">
        <v>7722</v>
      </c>
      <c r="B5944" t="s">
        <v>14046</v>
      </c>
      <c r="C5944" t="s">
        <v>14047</v>
      </c>
      <c r="D5944" t="s">
        <v>251</v>
      </c>
      <c r="G5944" s="2">
        <v>44835</v>
      </c>
      <c r="H5944" s="2"/>
      <c r="I5944" t="s">
        <v>226</v>
      </c>
      <c r="J5944" t="s">
        <v>211</v>
      </c>
      <c r="K5944" t="s">
        <v>14039</v>
      </c>
      <c r="L5944" t="s">
        <v>213</v>
      </c>
      <c r="O5944">
        <v>0</v>
      </c>
      <c r="Q5944" s="2"/>
      <c r="S5944">
        <v>0</v>
      </c>
      <c r="T5944" t="s">
        <v>213</v>
      </c>
      <c r="W5944" t="s">
        <v>214</v>
      </c>
      <c r="X5944">
        <v>0</v>
      </c>
    </row>
    <row r="5945" spans="1:24" x14ac:dyDescent="0.25">
      <c r="A5945">
        <v>7727</v>
      </c>
      <c r="B5945" t="s">
        <v>14048</v>
      </c>
      <c r="C5945" t="s">
        <v>14049</v>
      </c>
      <c r="D5945" t="s">
        <v>241</v>
      </c>
      <c r="E5945" t="s">
        <v>1928</v>
      </c>
      <c r="G5945" s="2">
        <v>44835</v>
      </c>
      <c r="H5945" s="2"/>
      <c r="I5945" t="s">
        <v>226</v>
      </c>
      <c r="J5945" t="s">
        <v>211</v>
      </c>
      <c r="K5945" t="s">
        <v>14050</v>
      </c>
      <c r="L5945" t="s">
        <v>213</v>
      </c>
      <c r="O5945">
        <v>0</v>
      </c>
      <c r="Q5945" s="2"/>
      <c r="S5945">
        <v>0</v>
      </c>
      <c r="T5945" t="s">
        <v>213</v>
      </c>
      <c r="W5945" t="s">
        <v>214</v>
      </c>
      <c r="X5945">
        <v>0</v>
      </c>
    </row>
    <row r="5946" spans="1:24" x14ac:dyDescent="0.25">
      <c r="A5946">
        <v>7728</v>
      </c>
      <c r="B5946" t="s">
        <v>14051</v>
      </c>
      <c r="C5946" t="s">
        <v>14052</v>
      </c>
      <c r="D5946" t="s">
        <v>245</v>
      </c>
      <c r="G5946" s="2">
        <v>44835</v>
      </c>
      <c r="H5946" s="2"/>
      <c r="I5946" t="s">
        <v>226</v>
      </c>
      <c r="J5946" t="s">
        <v>211</v>
      </c>
      <c r="K5946" t="s">
        <v>14050</v>
      </c>
      <c r="L5946" t="s">
        <v>213</v>
      </c>
      <c r="O5946">
        <v>7509</v>
      </c>
      <c r="Q5946" s="2"/>
      <c r="S5946">
        <v>0</v>
      </c>
      <c r="T5946" t="s">
        <v>213</v>
      </c>
      <c r="W5946" t="s">
        <v>214</v>
      </c>
      <c r="X5946">
        <v>0</v>
      </c>
    </row>
    <row r="5947" spans="1:24" x14ac:dyDescent="0.25">
      <c r="A5947">
        <v>7729</v>
      </c>
      <c r="B5947" t="s">
        <v>14053</v>
      </c>
      <c r="C5947" t="s">
        <v>14054</v>
      </c>
      <c r="D5947" t="s">
        <v>256</v>
      </c>
      <c r="G5947" s="2">
        <v>44835</v>
      </c>
      <c r="H5947" s="2"/>
      <c r="I5947" t="s">
        <v>226</v>
      </c>
      <c r="J5947" t="s">
        <v>211</v>
      </c>
      <c r="K5947" t="s">
        <v>14050</v>
      </c>
      <c r="L5947" t="s">
        <v>213</v>
      </c>
      <c r="O5947">
        <v>0</v>
      </c>
      <c r="Q5947" s="2"/>
      <c r="S5947">
        <v>0</v>
      </c>
      <c r="T5947" t="s">
        <v>213</v>
      </c>
      <c r="W5947" t="s">
        <v>214</v>
      </c>
      <c r="X5947">
        <v>0</v>
      </c>
    </row>
    <row r="5948" spans="1:24" x14ac:dyDescent="0.25">
      <c r="A5948">
        <v>7730</v>
      </c>
      <c r="B5948" t="s">
        <v>14055</v>
      </c>
      <c r="C5948" t="s">
        <v>14056</v>
      </c>
      <c r="D5948" t="s">
        <v>251</v>
      </c>
      <c r="G5948" s="2">
        <v>44835</v>
      </c>
      <c r="H5948" s="2"/>
      <c r="I5948" t="s">
        <v>226</v>
      </c>
      <c r="J5948" t="s">
        <v>211</v>
      </c>
      <c r="K5948" t="s">
        <v>14050</v>
      </c>
      <c r="L5948" t="s">
        <v>213</v>
      </c>
      <c r="O5948">
        <v>0</v>
      </c>
      <c r="Q5948" s="2"/>
      <c r="S5948">
        <v>0</v>
      </c>
      <c r="T5948" t="s">
        <v>213</v>
      </c>
      <c r="W5948" t="s">
        <v>214</v>
      </c>
      <c r="X5948">
        <v>0</v>
      </c>
    </row>
    <row r="5949" spans="1:24" x14ac:dyDescent="0.25">
      <c r="A5949">
        <v>7739</v>
      </c>
      <c r="B5949" t="s">
        <v>14057</v>
      </c>
      <c r="C5949" t="s">
        <v>14058</v>
      </c>
      <c r="D5949" t="s">
        <v>241</v>
      </c>
      <c r="E5949" t="s">
        <v>1928</v>
      </c>
      <c r="G5949" s="2">
        <v>44835</v>
      </c>
      <c r="H5949" s="2"/>
      <c r="I5949" t="s">
        <v>226</v>
      </c>
      <c r="J5949" t="s">
        <v>211</v>
      </c>
      <c r="K5949" t="s">
        <v>14059</v>
      </c>
      <c r="L5949" t="s">
        <v>213</v>
      </c>
      <c r="O5949">
        <v>0</v>
      </c>
      <c r="Q5949" s="2"/>
      <c r="S5949">
        <v>0</v>
      </c>
      <c r="T5949" t="s">
        <v>213</v>
      </c>
      <c r="W5949" t="s">
        <v>214</v>
      </c>
      <c r="X5949">
        <v>0</v>
      </c>
    </row>
    <row r="5950" spans="1:24" x14ac:dyDescent="0.25">
      <c r="A5950">
        <v>7740</v>
      </c>
      <c r="B5950" t="s">
        <v>14060</v>
      </c>
      <c r="C5950" t="s">
        <v>14061</v>
      </c>
      <c r="D5950" t="s">
        <v>245</v>
      </c>
      <c r="G5950" s="2">
        <v>44835</v>
      </c>
      <c r="H5950" s="2"/>
      <c r="I5950" t="s">
        <v>226</v>
      </c>
      <c r="J5950" t="s">
        <v>211</v>
      </c>
      <c r="K5950" t="s">
        <v>14059</v>
      </c>
      <c r="L5950" t="s">
        <v>213</v>
      </c>
      <c r="O5950">
        <v>31</v>
      </c>
      <c r="Q5950" s="2"/>
      <c r="S5950">
        <v>0</v>
      </c>
      <c r="T5950" t="s">
        <v>213</v>
      </c>
      <c r="W5950" t="s">
        <v>214</v>
      </c>
      <c r="X5950">
        <v>0</v>
      </c>
    </row>
    <row r="5951" spans="1:24" x14ac:dyDescent="0.25">
      <c r="A5951">
        <v>7741</v>
      </c>
      <c r="B5951" t="s">
        <v>14062</v>
      </c>
      <c r="C5951" t="s">
        <v>14063</v>
      </c>
      <c r="D5951" t="s">
        <v>256</v>
      </c>
      <c r="G5951" s="2">
        <v>44835</v>
      </c>
      <c r="H5951" s="2"/>
      <c r="I5951" t="s">
        <v>226</v>
      </c>
      <c r="J5951" t="s">
        <v>211</v>
      </c>
      <c r="K5951" t="s">
        <v>14059</v>
      </c>
      <c r="L5951" t="s">
        <v>213</v>
      </c>
      <c r="O5951">
        <v>0</v>
      </c>
      <c r="Q5951" s="2"/>
      <c r="S5951">
        <v>0</v>
      </c>
      <c r="T5951" t="s">
        <v>213</v>
      </c>
      <c r="W5951" t="s">
        <v>214</v>
      </c>
      <c r="X5951">
        <v>0</v>
      </c>
    </row>
    <row r="5952" spans="1:24" x14ac:dyDescent="0.25">
      <c r="A5952">
        <v>7742</v>
      </c>
      <c r="B5952" t="s">
        <v>14064</v>
      </c>
      <c r="C5952" t="s">
        <v>14065</v>
      </c>
      <c r="D5952" t="s">
        <v>251</v>
      </c>
      <c r="G5952" s="2">
        <v>44835</v>
      </c>
      <c r="H5952" s="2"/>
      <c r="I5952" t="s">
        <v>226</v>
      </c>
      <c r="J5952" t="s">
        <v>211</v>
      </c>
      <c r="K5952" t="s">
        <v>14059</v>
      </c>
      <c r="L5952" t="s">
        <v>213</v>
      </c>
      <c r="O5952">
        <v>0</v>
      </c>
      <c r="Q5952" s="2">
        <v>44835</v>
      </c>
      <c r="S5952">
        <v>0</v>
      </c>
      <c r="T5952" t="s">
        <v>213</v>
      </c>
      <c r="W5952" t="s">
        <v>214</v>
      </c>
      <c r="X5952">
        <v>0</v>
      </c>
    </row>
    <row r="5953" spans="1:26" x14ac:dyDescent="0.25">
      <c r="A5953">
        <v>7756</v>
      </c>
      <c r="B5953" t="s">
        <v>14066</v>
      </c>
      <c r="C5953" t="s">
        <v>14067</v>
      </c>
      <c r="D5953" t="s">
        <v>14068</v>
      </c>
      <c r="G5953" s="2">
        <v>37963</v>
      </c>
      <c r="H5953" s="2"/>
      <c r="I5953" t="s">
        <v>226</v>
      </c>
      <c r="J5953" t="s">
        <v>211</v>
      </c>
      <c r="K5953" t="s">
        <v>289</v>
      </c>
      <c r="L5953" t="s">
        <v>213</v>
      </c>
      <c r="O5953">
        <v>0</v>
      </c>
      <c r="Q5953" s="2"/>
      <c r="S5953">
        <v>0</v>
      </c>
      <c r="T5953" t="s">
        <v>213</v>
      </c>
      <c r="W5953" t="s">
        <v>214</v>
      </c>
      <c r="X5953">
        <v>0</v>
      </c>
    </row>
    <row r="5954" spans="1:26" x14ac:dyDescent="0.25">
      <c r="A5954">
        <v>7757</v>
      </c>
      <c r="B5954" t="s">
        <v>14069</v>
      </c>
      <c r="C5954" t="s">
        <v>14070</v>
      </c>
      <c r="D5954" t="s">
        <v>14068</v>
      </c>
      <c r="G5954" s="2">
        <v>44812</v>
      </c>
      <c r="H5954" s="2"/>
      <c r="I5954" t="s">
        <v>226</v>
      </c>
      <c r="J5954" t="s">
        <v>211</v>
      </c>
      <c r="K5954" t="s">
        <v>13481</v>
      </c>
      <c r="L5954" t="s">
        <v>213</v>
      </c>
      <c r="O5954">
        <v>0</v>
      </c>
      <c r="Q5954" s="2"/>
      <c r="S5954">
        <v>0</v>
      </c>
      <c r="T5954" t="s">
        <v>213</v>
      </c>
      <c r="W5954" t="s">
        <v>214</v>
      </c>
      <c r="X5954">
        <v>0</v>
      </c>
    </row>
    <row r="5955" spans="1:26" x14ac:dyDescent="0.25">
      <c r="A5955">
        <v>7758</v>
      </c>
      <c r="B5955" t="s">
        <v>14071</v>
      </c>
      <c r="C5955" t="s">
        <v>14072</v>
      </c>
      <c r="D5955" t="s">
        <v>14073</v>
      </c>
      <c r="G5955" s="2">
        <v>37963</v>
      </c>
      <c r="H5955" s="2"/>
      <c r="I5955" t="s">
        <v>226</v>
      </c>
      <c r="J5955" t="s">
        <v>211</v>
      </c>
      <c r="K5955" t="s">
        <v>289</v>
      </c>
      <c r="L5955" t="s">
        <v>213</v>
      </c>
      <c r="O5955">
        <v>0</v>
      </c>
      <c r="Q5955" s="2"/>
      <c r="S5955">
        <v>0</v>
      </c>
      <c r="T5955" t="s">
        <v>213</v>
      </c>
      <c r="W5955" t="s">
        <v>214</v>
      </c>
      <c r="X5955">
        <v>0</v>
      </c>
    </row>
    <row r="5956" spans="1:26" x14ac:dyDescent="0.25">
      <c r="A5956">
        <v>7759</v>
      </c>
      <c r="B5956" t="s">
        <v>14074</v>
      </c>
      <c r="C5956" t="s">
        <v>14075</v>
      </c>
      <c r="D5956" t="s">
        <v>14073</v>
      </c>
      <c r="G5956" s="2">
        <v>44812</v>
      </c>
      <c r="H5956" s="2"/>
      <c r="I5956" t="s">
        <v>226</v>
      </c>
      <c r="J5956" t="s">
        <v>211</v>
      </c>
      <c r="K5956" t="s">
        <v>13481</v>
      </c>
      <c r="L5956" t="s">
        <v>213</v>
      </c>
      <c r="O5956">
        <v>0</v>
      </c>
      <c r="Q5956" s="2"/>
      <c r="S5956">
        <v>0</v>
      </c>
      <c r="T5956" t="s">
        <v>213</v>
      </c>
      <c r="W5956" t="s">
        <v>214</v>
      </c>
      <c r="X5956">
        <v>0</v>
      </c>
    </row>
    <row r="5957" spans="1:26" x14ac:dyDescent="0.25">
      <c r="A5957">
        <v>7760</v>
      </c>
      <c r="B5957" t="s">
        <v>14076</v>
      </c>
      <c r="C5957" t="s">
        <v>14077</v>
      </c>
      <c r="D5957" t="s">
        <v>14068</v>
      </c>
      <c r="G5957" s="2">
        <v>44812</v>
      </c>
      <c r="H5957" s="2"/>
      <c r="I5957" t="s">
        <v>226</v>
      </c>
      <c r="J5957" t="s">
        <v>211</v>
      </c>
      <c r="K5957" t="s">
        <v>13548</v>
      </c>
      <c r="L5957" t="s">
        <v>213</v>
      </c>
      <c r="O5957">
        <v>0</v>
      </c>
      <c r="Q5957" s="2"/>
      <c r="S5957">
        <v>0</v>
      </c>
      <c r="T5957" t="s">
        <v>213</v>
      </c>
      <c r="W5957" t="s">
        <v>214</v>
      </c>
      <c r="X5957">
        <v>0</v>
      </c>
    </row>
    <row r="5958" spans="1:26" x14ac:dyDescent="0.25">
      <c r="A5958">
        <v>7761</v>
      </c>
      <c r="B5958" t="s">
        <v>14078</v>
      </c>
      <c r="C5958" t="s">
        <v>14079</v>
      </c>
      <c r="D5958" t="s">
        <v>14073</v>
      </c>
      <c r="G5958" s="2">
        <v>44812</v>
      </c>
      <c r="H5958" s="2"/>
      <c r="I5958" t="s">
        <v>226</v>
      </c>
      <c r="J5958" t="s">
        <v>211</v>
      </c>
      <c r="K5958" t="s">
        <v>13548</v>
      </c>
      <c r="L5958" t="s">
        <v>213</v>
      </c>
      <c r="O5958">
        <v>0</v>
      </c>
      <c r="Q5958" s="2"/>
      <c r="S5958">
        <v>0</v>
      </c>
      <c r="T5958" t="s">
        <v>213</v>
      </c>
      <c r="W5958" t="s">
        <v>214</v>
      </c>
      <c r="X5958">
        <v>0</v>
      </c>
    </row>
    <row r="5959" spans="1:26" x14ac:dyDescent="0.25">
      <c r="A5959">
        <v>7762</v>
      </c>
      <c r="B5959" t="s">
        <v>14080</v>
      </c>
      <c r="C5959" t="s">
        <v>14081</v>
      </c>
      <c r="D5959" t="s">
        <v>14073</v>
      </c>
      <c r="G5959" s="2">
        <v>44812</v>
      </c>
      <c r="H5959" s="2"/>
      <c r="I5959" t="s">
        <v>226</v>
      </c>
      <c r="J5959" t="s">
        <v>211</v>
      </c>
      <c r="K5959" t="s">
        <v>13812</v>
      </c>
      <c r="L5959" t="s">
        <v>213</v>
      </c>
      <c r="O5959">
        <v>0</v>
      </c>
      <c r="Q5959" s="2"/>
      <c r="S5959">
        <v>0</v>
      </c>
      <c r="T5959" t="s">
        <v>213</v>
      </c>
      <c r="W5959" t="s">
        <v>214</v>
      </c>
      <c r="X5959">
        <v>0</v>
      </c>
    </row>
    <row r="5960" spans="1:26" x14ac:dyDescent="0.25">
      <c r="A5960">
        <v>7763</v>
      </c>
      <c r="B5960" t="s">
        <v>14082</v>
      </c>
      <c r="C5960" t="s">
        <v>14083</v>
      </c>
      <c r="D5960" t="s">
        <v>14068</v>
      </c>
      <c r="G5960" s="2">
        <v>44812</v>
      </c>
      <c r="H5960" s="2"/>
      <c r="I5960" t="s">
        <v>226</v>
      </c>
      <c r="J5960" t="s">
        <v>211</v>
      </c>
      <c r="K5960" t="s">
        <v>13812</v>
      </c>
      <c r="L5960" t="s">
        <v>213</v>
      </c>
      <c r="O5960">
        <v>0</v>
      </c>
      <c r="Q5960" s="2"/>
      <c r="S5960">
        <v>0</v>
      </c>
      <c r="T5960" t="s">
        <v>213</v>
      </c>
      <c r="W5960" t="s">
        <v>214</v>
      </c>
      <c r="X5960">
        <v>0</v>
      </c>
    </row>
    <row r="5961" spans="1:26" x14ac:dyDescent="0.25">
      <c r="A5961">
        <v>7764</v>
      </c>
      <c r="B5961" t="s">
        <v>14074</v>
      </c>
      <c r="C5961" t="s">
        <v>14075</v>
      </c>
      <c r="D5961" t="s">
        <v>14073</v>
      </c>
      <c r="G5961" s="2">
        <v>44812</v>
      </c>
      <c r="H5961" s="2"/>
      <c r="I5961" t="s">
        <v>226</v>
      </c>
      <c r="J5961" t="s">
        <v>211</v>
      </c>
      <c r="K5961" t="s">
        <v>13481</v>
      </c>
      <c r="L5961" t="s">
        <v>900</v>
      </c>
      <c r="O5961">
        <v>0</v>
      </c>
      <c r="Q5961" s="2"/>
      <c r="S5961">
        <v>0</v>
      </c>
      <c r="T5961" t="s">
        <v>213</v>
      </c>
      <c r="W5961" t="s">
        <v>214</v>
      </c>
      <c r="X5961">
        <v>0</v>
      </c>
    </row>
    <row r="5962" spans="1:26" x14ac:dyDescent="0.25">
      <c r="A5962">
        <v>7765</v>
      </c>
      <c r="B5962" t="s">
        <v>14069</v>
      </c>
      <c r="C5962" t="s">
        <v>14070</v>
      </c>
      <c r="D5962" t="s">
        <v>14068</v>
      </c>
      <c r="G5962" s="2">
        <v>44812</v>
      </c>
      <c r="H5962" s="2"/>
      <c r="I5962" t="s">
        <v>226</v>
      </c>
      <c r="J5962" t="s">
        <v>211</v>
      </c>
      <c r="K5962" t="s">
        <v>13481</v>
      </c>
      <c r="L5962" t="s">
        <v>900</v>
      </c>
      <c r="O5962">
        <v>0</v>
      </c>
      <c r="Q5962" s="2"/>
      <c r="S5962">
        <v>0</v>
      </c>
      <c r="T5962" t="s">
        <v>213</v>
      </c>
      <c r="W5962" t="s">
        <v>214</v>
      </c>
      <c r="X5962">
        <v>0</v>
      </c>
    </row>
    <row r="5963" spans="1:26" x14ac:dyDescent="0.25">
      <c r="A5963">
        <v>7415</v>
      </c>
      <c r="B5963" t="s">
        <v>14084</v>
      </c>
      <c r="C5963" t="s">
        <v>14085</v>
      </c>
      <c r="D5963" t="s">
        <v>343</v>
      </c>
      <c r="G5963" s="2">
        <v>38812</v>
      </c>
      <c r="H5963" s="2"/>
      <c r="J5963" t="s">
        <v>2278</v>
      </c>
      <c r="K5963" t="s">
        <v>405</v>
      </c>
      <c r="L5963" t="s">
        <v>213</v>
      </c>
      <c r="M5963" t="s">
        <v>3491</v>
      </c>
      <c r="O5963">
        <v>0</v>
      </c>
      <c r="P5963" t="s">
        <v>3492</v>
      </c>
      <c r="Q5963" s="2"/>
      <c r="R5963" t="s">
        <v>148</v>
      </c>
      <c r="S5963">
        <v>0</v>
      </c>
      <c r="T5963" t="s">
        <v>900</v>
      </c>
      <c r="W5963" t="s">
        <v>214</v>
      </c>
      <c r="X5963">
        <v>0</v>
      </c>
    </row>
    <row r="5964" spans="1:26" x14ac:dyDescent="0.25">
      <c r="A5964">
        <v>7446</v>
      </c>
      <c r="B5964" t="s">
        <v>14086</v>
      </c>
      <c r="C5964" t="s">
        <v>14087</v>
      </c>
      <c r="D5964" t="s">
        <v>245</v>
      </c>
      <c r="G5964" s="2">
        <v>44593</v>
      </c>
      <c r="H5964" s="2"/>
      <c r="I5964" t="s">
        <v>226</v>
      </c>
      <c r="J5964" t="s">
        <v>211</v>
      </c>
      <c r="K5964" t="s">
        <v>14088</v>
      </c>
      <c r="L5964" t="s">
        <v>900</v>
      </c>
      <c r="O5964">
        <v>5620</v>
      </c>
      <c r="Q5964" s="2"/>
      <c r="S5964">
        <v>0</v>
      </c>
      <c r="T5964" t="s">
        <v>213</v>
      </c>
      <c r="W5964" t="s">
        <v>455</v>
      </c>
      <c r="X5964">
        <v>0</v>
      </c>
    </row>
    <row r="5965" spans="1:26" x14ac:dyDescent="0.25">
      <c r="A5965">
        <v>7447</v>
      </c>
      <c r="B5965" t="s">
        <v>14089</v>
      </c>
      <c r="C5965" t="s">
        <v>14090</v>
      </c>
      <c r="D5965" t="s">
        <v>256</v>
      </c>
      <c r="G5965" s="2">
        <v>44593</v>
      </c>
      <c r="H5965" s="2"/>
      <c r="I5965" t="s">
        <v>226</v>
      </c>
      <c r="J5965" t="s">
        <v>211</v>
      </c>
      <c r="K5965" t="s">
        <v>14088</v>
      </c>
      <c r="L5965" t="s">
        <v>213</v>
      </c>
      <c r="O5965">
        <v>0</v>
      </c>
      <c r="Q5965" s="2"/>
      <c r="S5965">
        <v>0</v>
      </c>
      <c r="T5965" t="s">
        <v>213</v>
      </c>
      <c r="W5965" t="s">
        <v>455</v>
      </c>
      <c r="X5965">
        <v>0</v>
      </c>
    </row>
    <row r="5966" spans="1:26" x14ac:dyDescent="0.25">
      <c r="A5966">
        <v>7448</v>
      </c>
      <c r="B5966" t="s">
        <v>14091</v>
      </c>
      <c r="C5966" t="s">
        <v>14092</v>
      </c>
      <c r="D5966" t="s">
        <v>251</v>
      </c>
      <c r="G5966" s="2">
        <v>44593</v>
      </c>
      <c r="H5966" s="2"/>
      <c r="I5966" t="s">
        <v>226</v>
      </c>
      <c r="J5966" t="s">
        <v>211</v>
      </c>
      <c r="K5966" t="s">
        <v>14088</v>
      </c>
      <c r="L5966" t="s">
        <v>213</v>
      </c>
      <c r="O5966">
        <v>0</v>
      </c>
      <c r="Q5966" s="2"/>
      <c r="S5966">
        <v>0</v>
      </c>
      <c r="T5966" t="s">
        <v>213</v>
      </c>
      <c r="W5966" t="s">
        <v>455</v>
      </c>
      <c r="X5966">
        <v>0</v>
      </c>
    </row>
    <row r="5967" spans="1:26" x14ac:dyDescent="0.25">
      <c r="A5967">
        <v>7500</v>
      </c>
      <c r="B5967" t="s">
        <v>14093</v>
      </c>
      <c r="C5967" t="s">
        <v>14094</v>
      </c>
      <c r="D5967" t="s">
        <v>343</v>
      </c>
      <c r="G5967" s="2">
        <v>38717</v>
      </c>
      <c r="H5967" s="2">
        <v>46112</v>
      </c>
      <c r="J5967" t="s">
        <v>211</v>
      </c>
      <c r="K5967" t="s">
        <v>391</v>
      </c>
      <c r="L5967" t="s">
        <v>213</v>
      </c>
      <c r="M5967" t="s">
        <v>15731</v>
      </c>
      <c r="O5967">
        <v>0</v>
      </c>
      <c r="Q5967" s="2"/>
      <c r="S5967">
        <v>0</v>
      </c>
      <c r="T5967" t="s">
        <v>213</v>
      </c>
      <c r="U5967" t="s">
        <v>15715</v>
      </c>
      <c r="V5967" t="s">
        <v>15732</v>
      </c>
      <c r="W5967" t="s">
        <v>455</v>
      </c>
      <c r="X5967">
        <v>0</v>
      </c>
      <c r="Z5967" t="s">
        <v>15719</v>
      </c>
    </row>
    <row r="5968" spans="1:26" x14ac:dyDescent="0.25">
      <c r="A5968">
        <v>7503</v>
      </c>
      <c r="B5968" t="s">
        <v>14095</v>
      </c>
      <c r="C5968" t="s">
        <v>14096</v>
      </c>
      <c r="D5968" t="s">
        <v>389</v>
      </c>
      <c r="E5968" t="s">
        <v>14097</v>
      </c>
      <c r="G5968" s="2">
        <v>37288</v>
      </c>
      <c r="H5968" s="2"/>
      <c r="J5968" t="s">
        <v>211</v>
      </c>
      <c r="K5968" t="s">
        <v>1402</v>
      </c>
      <c r="L5968" t="s">
        <v>213</v>
      </c>
      <c r="M5968" t="s">
        <v>14098</v>
      </c>
      <c r="O5968">
        <v>0</v>
      </c>
      <c r="P5968" t="s">
        <v>938</v>
      </c>
      <c r="Q5968" s="2"/>
      <c r="R5968" t="s">
        <v>14099</v>
      </c>
      <c r="S5968">
        <v>0</v>
      </c>
      <c r="T5968" t="s">
        <v>213</v>
      </c>
      <c r="W5968" t="s">
        <v>214</v>
      </c>
      <c r="X5968">
        <v>0</v>
      </c>
    </row>
    <row r="5969" spans="1:24" x14ac:dyDescent="0.25">
      <c r="A5969">
        <v>7421</v>
      </c>
      <c r="B5969" t="s">
        <v>14100</v>
      </c>
      <c r="C5969" t="s">
        <v>14101</v>
      </c>
      <c r="D5969" t="s">
        <v>241</v>
      </c>
      <c r="G5969" s="2">
        <v>44593</v>
      </c>
      <c r="H5969" s="2">
        <v>44775</v>
      </c>
      <c r="I5969" t="s">
        <v>226</v>
      </c>
      <c r="J5969" t="s">
        <v>211</v>
      </c>
      <c r="K5969" t="s">
        <v>14102</v>
      </c>
      <c r="L5969" t="s">
        <v>213</v>
      </c>
      <c r="O5969">
        <v>0</v>
      </c>
      <c r="Q5969" s="2"/>
      <c r="S5969">
        <v>0</v>
      </c>
      <c r="T5969" t="s">
        <v>213</v>
      </c>
      <c r="W5969" t="s">
        <v>214</v>
      </c>
      <c r="X5969">
        <v>0</v>
      </c>
    </row>
    <row r="5970" spans="1:24" x14ac:dyDescent="0.25">
      <c r="A5970">
        <v>7422</v>
      </c>
      <c r="B5970" t="s">
        <v>14103</v>
      </c>
      <c r="C5970" t="s">
        <v>14104</v>
      </c>
      <c r="D5970" t="s">
        <v>210</v>
      </c>
      <c r="G5970" s="2">
        <v>44593</v>
      </c>
      <c r="H5970" s="2">
        <v>44775</v>
      </c>
      <c r="J5970" t="s">
        <v>211</v>
      </c>
      <c r="K5970" t="s">
        <v>14102</v>
      </c>
      <c r="L5970" t="s">
        <v>213</v>
      </c>
      <c r="O5970">
        <v>0</v>
      </c>
      <c r="Q5970" s="2"/>
      <c r="S5970">
        <v>0</v>
      </c>
      <c r="T5970" t="s">
        <v>213</v>
      </c>
      <c r="W5970" t="s">
        <v>214</v>
      </c>
      <c r="X5970">
        <v>0</v>
      </c>
    </row>
    <row r="5971" spans="1:24" x14ac:dyDescent="0.25">
      <c r="A5971">
        <v>7423</v>
      </c>
      <c r="B5971" t="s">
        <v>14105</v>
      </c>
      <c r="C5971" t="s">
        <v>14106</v>
      </c>
      <c r="D5971" t="s">
        <v>256</v>
      </c>
      <c r="G5971" s="2">
        <v>44593</v>
      </c>
      <c r="H5971" s="2">
        <v>44775</v>
      </c>
      <c r="I5971" t="s">
        <v>226</v>
      </c>
      <c r="J5971" t="s">
        <v>211</v>
      </c>
      <c r="K5971" t="s">
        <v>14102</v>
      </c>
      <c r="L5971" t="s">
        <v>213</v>
      </c>
      <c r="O5971">
        <v>0</v>
      </c>
      <c r="Q5971" s="2"/>
      <c r="S5971">
        <v>0</v>
      </c>
      <c r="T5971" t="s">
        <v>213</v>
      </c>
      <c r="W5971" t="s">
        <v>214</v>
      </c>
      <c r="X5971">
        <v>0</v>
      </c>
    </row>
    <row r="5972" spans="1:24" x14ac:dyDescent="0.25">
      <c r="A5972">
        <v>7424</v>
      </c>
      <c r="B5972" t="s">
        <v>14107</v>
      </c>
      <c r="C5972" t="s">
        <v>14108</v>
      </c>
      <c r="D5972" t="s">
        <v>245</v>
      </c>
      <c r="G5972" s="2">
        <v>44593</v>
      </c>
      <c r="H5972" s="2">
        <v>44775</v>
      </c>
      <c r="I5972" t="s">
        <v>226</v>
      </c>
      <c r="J5972" t="s">
        <v>211</v>
      </c>
      <c r="K5972" t="s">
        <v>14102</v>
      </c>
      <c r="L5972" t="s">
        <v>213</v>
      </c>
      <c r="O5972">
        <v>6609</v>
      </c>
      <c r="Q5972" s="2"/>
      <c r="S5972">
        <v>0</v>
      </c>
      <c r="T5972" t="s">
        <v>213</v>
      </c>
      <c r="W5972" t="s">
        <v>214</v>
      </c>
      <c r="X5972">
        <v>0</v>
      </c>
    </row>
    <row r="5973" spans="1:24" x14ac:dyDescent="0.25">
      <c r="A5973">
        <v>7425</v>
      </c>
      <c r="B5973" t="s">
        <v>14109</v>
      </c>
      <c r="C5973" t="s">
        <v>14110</v>
      </c>
      <c r="D5973" t="s">
        <v>412</v>
      </c>
      <c r="G5973" s="2">
        <v>44593</v>
      </c>
      <c r="H5973" s="2">
        <v>44775</v>
      </c>
      <c r="I5973" t="s">
        <v>226</v>
      </c>
      <c r="J5973" t="s">
        <v>211</v>
      </c>
      <c r="K5973" t="s">
        <v>14102</v>
      </c>
      <c r="L5973" t="s">
        <v>213</v>
      </c>
      <c r="O5973">
        <v>1987</v>
      </c>
      <c r="Q5973" s="2"/>
      <c r="S5973">
        <v>0</v>
      </c>
      <c r="T5973" t="s">
        <v>213</v>
      </c>
      <c r="W5973" t="s">
        <v>214</v>
      </c>
      <c r="X5973">
        <v>0</v>
      </c>
    </row>
    <row r="5974" spans="1:24" x14ac:dyDescent="0.25">
      <c r="A5974">
        <v>7431</v>
      </c>
      <c r="B5974" t="s">
        <v>5572</v>
      </c>
      <c r="C5974" t="s">
        <v>14111</v>
      </c>
      <c r="D5974" t="s">
        <v>1974</v>
      </c>
      <c r="G5974" s="2">
        <v>46024</v>
      </c>
      <c r="H5974" s="2"/>
      <c r="J5974" t="s">
        <v>211</v>
      </c>
      <c r="K5974" t="s">
        <v>5565</v>
      </c>
      <c r="L5974" t="s">
        <v>213</v>
      </c>
      <c r="O5974">
        <v>7252</v>
      </c>
      <c r="Q5974" s="2">
        <v>44564</v>
      </c>
      <c r="S5974">
        <v>0</v>
      </c>
      <c r="T5974" t="s">
        <v>213</v>
      </c>
      <c r="W5974" t="s">
        <v>214</v>
      </c>
      <c r="X5974">
        <v>0</v>
      </c>
    </row>
    <row r="5975" spans="1:24" x14ac:dyDescent="0.25">
      <c r="A5975">
        <v>7445</v>
      </c>
      <c r="B5975" t="s">
        <v>14112</v>
      </c>
      <c r="C5975" t="s">
        <v>14113</v>
      </c>
      <c r="D5975" t="s">
        <v>241</v>
      </c>
      <c r="G5975" s="2">
        <v>44593</v>
      </c>
      <c r="H5975" s="2"/>
      <c r="I5975" t="s">
        <v>226</v>
      </c>
      <c r="J5975" t="s">
        <v>211</v>
      </c>
      <c r="K5975" t="s">
        <v>14088</v>
      </c>
      <c r="L5975" t="s">
        <v>213</v>
      </c>
      <c r="O5975">
        <v>0</v>
      </c>
      <c r="P5975" t="s">
        <v>5494</v>
      </c>
      <c r="Q5975" s="2"/>
      <c r="S5975">
        <v>0</v>
      </c>
      <c r="T5975" t="s">
        <v>213</v>
      </c>
      <c r="W5975" t="s">
        <v>455</v>
      </c>
      <c r="X5975">
        <v>0</v>
      </c>
    </row>
    <row r="5976" spans="1:24" x14ac:dyDescent="0.25">
      <c r="A5976">
        <v>7592</v>
      </c>
      <c r="B5976" t="s">
        <v>14114</v>
      </c>
      <c r="C5976" t="s">
        <v>14115</v>
      </c>
      <c r="D5976" t="s">
        <v>251</v>
      </c>
      <c r="G5976" s="2">
        <v>44784</v>
      </c>
      <c r="H5976" s="2"/>
      <c r="I5976" t="s">
        <v>226</v>
      </c>
      <c r="J5976" t="s">
        <v>211</v>
      </c>
      <c r="K5976" t="s">
        <v>13852</v>
      </c>
      <c r="L5976" t="s">
        <v>213</v>
      </c>
      <c r="O5976">
        <v>0</v>
      </c>
      <c r="Q5976" s="2"/>
      <c r="S5976">
        <v>0</v>
      </c>
      <c r="T5976" t="s">
        <v>213</v>
      </c>
      <c r="W5976" t="s">
        <v>13536</v>
      </c>
      <c r="X5976">
        <v>0</v>
      </c>
    </row>
    <row r="5977" spans="1:24" x14ac:dyDescent="0.25">
      <c r="A5977">
        <v>7593</v>
      </c>
      <c r="B5977" t="s">
        <v>14116</v>
      </c>
      <c r="C5977" t="s">
        <v>14117</v>
      </c>
      <c r="D5977" t="s">
        <v>256</v>
      </c>
      <c r="G5977" s="2">
        <v>44784</v>
      </c>
      <c r="H5977" s="2"/>
      <c r="I5977" t="s">
        <v>226</v>
      </c>
      <c r="J5977" t="s">
        <v>211</v>
      </c>
      <c r="K5977" t="s">
        <v>13852</v>
      </c>
      <c r="L5977" t="s">
        <v>213</v>
      </c>
      <c r="O5977">
        <v>0</v>
      </c>
      <c r="Q5977" s="2"/>
      <c r="S5977">
        <v>0</v>
      </c>
      <c r="T5977" t="s">
        <v>213</v>
      </c>
      <c r="W5977" t="s">
        <v>13536</v>
      </c>
      <c r="X5977">
        <v>0</v>
      </c>
    </row>
    <row r="5978" spans="1:24" x14ac:dyDescent="0.25">
      <c r="A5978">
        <v>7594</v>
      </c>
      <c r="B5978" t="s">
        <v>14118</v>
      </c>
      <c r="C5978" t="s">
        <v>14119</v>
      </c>
      <c r="D5978" t="s">
        <v>241</v>
      </c>
      <c r="G5978" s="2">
        <v>44784</v>
      </c>
      <c r="H5978" s="2"/>
      <c r="I5978" t="s">
        <v>226</v>
      </c>
      <c r="J5978" t="s">
        <v>211</v>
      </c>
      <c r="K5978" t="s">
        <v>13852</v>
      </c>
      <c r="L5978" t="s">
        <v>213</v>
      </c>
      <c r="O5978">
        <v>0</v>
      </c>
      <c r="P5978" t="s">
        <v>7427</v>
      </c>
      <c r="Q5978" s="2"/>
      <c r="S5978">
        <v>0</v>
      </c>
      <c r="T5978" t="s">
        <v>213</v>
      </c>
      <c r="W5978" t="s">
        <v>13536</v>
      </c>
      <c r="X5978">
        <v>0</v>
      </c>
    </row>
    <row r="5979" spans="1:24" x14ac:dyDescent="0.25">
      <c r="A5979">
        <v>7595</v>
      </c>
      <c r="B5979" t="s">
        <v>14120</v>
      </c>
      <c r="C5979" t="s">
        <v>14121</v>
      </c>
      <c r="D5979" t="s">
        <v>245</v>
      </c>
      <c r="G5979" s="2">
        <v>44784</v>
      </c>
      <c r="H5979" s="2"/>
      <c r="I5979" t="s">
        <v>226</v>
      </c>
      <c r="J5979" t="s">
        <v>211</v>
      </c>
      <c r="K5979" t="s">
        <v>13852</v>
      </c>
      <c r="L5979" t="s">
        <v>213</v>
      </c>
      <c r="O5979">
        <v>7617</v>
      </c>
      <c r="Q5979" s="2"/>
      <c r="S5979">
        <v>0</v>
      </c>
      <c r="T5979" t="s">
        <v>213</v>
      </c>
      <c r="W5979" t="s">
        <v>13536</v>
      </c>
      <c r="X5979">
        <v>0</v>
      </c>
    </row>
    <row r="5980" spans="1:24" x14ac:dyDescent="0.25">
      <c r="A5980">
        <v>7596</v>
      </c>
      <c r="B5980" t="s">
        <v>16051</v>
      </c>
      <c r="C5980" t="s">
        <v>16052</v>
      </c>
      <c r="D5980" t="s">
        <v>16053</v>
      </c>
      <c r="G5980" s="2">
        <v>44784</v>
      </c>
      <c r="H5980" s="2"/>
      <c r="I5980" t="s">
        <v>226</v>
      </c>
      <c r="J5980" t="s">
        <v>211</v>
      </c>
      <c r="K5980" t="s">
        <v>13852</v>
      </c>
      <c r="L5980" t="s">
        <v>213</v>
      </c>
      <c r="O5980">
        <v>7597</v>
      </c>
      <c r="Q5980" s="2"/>
      <c r="S5980">
        <v>0</v>
      </c>
      <c r="T5980" t="s">
        <v>213</v>
      </c>
      <c r="W5980" t="s">
        <v>13536</v>
      </c>
      <c r="X5980">
        <v>0</v>
      </c>
    </row>
    <row r="5981" spans="1:24" x14ac:dyDescent="0.25">
      <c r="A5981">
        <v>7597</v>
      </c>
      <c r="B5981" t="s">
        <v>14123</v>
      </c>
      <c r="C5981" t="s">
        <v>14124</v>
      </c>
      <c r="D5981" t="s">
        <v>343</v>
      </c>
      <c r="G5981" s="2">
        <v>44784</v>
      </c>
      <c r="H5981" s="2"/>
      <c r="J5981" t="s">
        <v>211</v>
      </c>
      <c r="K5981" t="s">
        <v>968</v>
      </c>
      <c r="L5981" t="s">
        <v>213</v>
      </c>
      <c r="M5981" t="s">
        <v>14125</v>
      </c>
      <c r="O5981">
        <v>0</v>
      </c>
      <c r="P5981" t="s">
        <v>14126</v>
      </c>
      <c r="Q5981" s="2"/>
      <c r="S5981">
        <v>0</v>
      </c>
      <c r="T5981" t="s">
        <v>900</v>
      </c>
      <c r="W5981" t="s">
        <v>13536</v>
      </c>
      <c r="X5981">
        <v>0</v>
      </c>
    </row>
    <row r="5982" spans="1:24" x14ac:dyDescent="0.25">
      <c r="A5982">
        <v>7686</v>
      </c>
      <c r="B5982" t="s">
        <v>14127</v>
      </c>
      <c r="C5982" t="s">
        <v>14128</v>
      </c>
      <c r="D5982" t="s">
        <v>256</v>
      </c>
      <c r="G5982" s="2">
        <v>44811</v>
      </c>
      <c r="H5982" s="2">
        <v>45688</v>
      </c>
      <c r="I5982" t="s">
        <v>226</v>
      </c>
      <c r="J5982" t="s">
        <v>211</v>
      </c>
      <c r="K5982" t="s">
        <v>14129</v>
      </c>
      <c r="L5982" t="s">
        <v>213</v>
      </c>
      <c r="O5982">
        <v>0</v>
      </c>
      <c r="Q5982" s="2"/>
      <c r="S5982">
        <v>0</v>
      </c>
      <c r="T5982" t="s">
        <v>213</v>
      </c>
      <c r="W5982" t="s">
        <v>214</v>
      </c>
      <c r="X5982">
        <v>0</v>
      </c>
    </row>
    <row r="5983" spans="1:24" x14ac:dyDescent="0.25">
      <c r="A5983">
        <v>7687</v>
      </c>
      <c r="B5983" t="s">
        <v>14130</v>
      </c>
      <c r="C5983" t="s">
        <v>14131</v>
      </c>
      <c r="D5983" t="s">
        <v>210</v>
      </c>
      <c r="G5983" s="2">
        <v>44811</v>
      </c>
      <c r="H5983" s="2">
        <v>45688</v>
      </c>
      <c r="J5983" t="s">
        <v>211</v>
      </c>
      <c r="K5983" t="s">
        <v>14129</v>
      </c>
      <c r="L5983" t="s">
        <v>213</v>
      </c>
      <c r="O5983">
        <v>0</v>
      </c>
      <c r="Q5983" s="2"/>
      <c r="S5983">
        <v>0</v>
      </c>
      <c r="T5983" t="s">
        <v>213</v>
      </c>
      <c r="W5983" t="s">
        <v>214</v>
      </c>
      <c r="X5983">
        <v>0</v>
      </c>
    </row>
    <row r="5984" spans="1:24" x14ac:dyDescent="0.25">
      <c r="A5984">
        <v>7688</v>
      </c>
      <c r="B5984" t="s">
        <v>14132</v>
      </c>
      <c r="C5984" t="s">
        <v>14133</v>
      </c>
      <c r="D5984" t="s">
        <v>241</v>
      </c>
      <c r="G5984" s="2">
        <v>44811</v>
      </c>
      <c r="H5984" s="2">
        <v>45688</v>
      </c>
      <c r="I5984" t="s">
        <v>226</v>
      </c>
      <c r="J5984" t="s">
        <v>211</v>
      </c>
      <c r="K5984" t="s">
        <v>14129</v>
      </c>
      <c r="L5984" t="s">
        <v>213</v>
      </c>
      <c r="O5984">
        <v>0</v>
      </c>
      <c r="Q5984" s="2"/>
      <c r="S5984">
        <v>0</v>
      </c>
      <c r="T5984" t="s">
        <v>213</v>
      </c>
      <c r="W5984" t="s">
        <v>214</v>
      </c>
      <c r="X5984">
        <v>0</v>
      </c>
    </row>
    <row r="5985" spans="1:24" x14ac:dyDescent="0.25">
      <c r="A5985">
        <v>7766</v>
      </c>
      <c r="B5985" t="s">
        <v>14134</v>
      </c>
      <c r="C5985" t="s">
        <v>14135</v>
      </c>
      <c r="D5985" t="s">
        <v>14073</v>
      </c>
      <c r="G5985" s="2">
        <v>44835</v>
      </c>
      <c r="H5985" s="2"/>
      <c r="I5985" t="s">
        <v>226</v>
      </c>
      <c r="J5985" t="s">
        <v>211</v>
      </c>
      <c r="K5985" t="s">
        <v>1320</v>
      </c>
      <c r="L5985" t="s">
        <v>213</v>
      </c>
      <c r="O5985">
        <v>0</v>
      </c>
      <c r="Q5985" s="2"/>
      <c r="S5985">
        <v>0</v>
      </c>
      <c r="T5985" t="s">
        <v>213</v>
      </c>
      <c r="W5985" t="s">
        <v>214</v>
      </c>
      <c r="X5985">
        <v>0</v>
      </c>
    </row>
    <row r="5986" spans="1:24" x14ac:dyDescent="0.25">
      <c r="A5986">
        <v>7674</v>
      </c>
      <c r="B5986" t="s">
        <v>13796</v>
      </c>
      <c r="C5986" t="s">
        <v>13797</v>
      </c>
      <c r="D5986" t="s">
        <v>241</v>
      </c>
      <c r="G5986" s="2">
        <v>44812</v>
      </c>
      <c r="H5986" s="2"/>
      <c r="I5986" t="s">
        <v>226</v>
      </c>
      <c r="J5986" t="s">
        <v>211</v>
      </c>
      <c r="K5986" t="s">
        <v>14138</v>
      </c>
      <c r="L5986" t="s">
        <v>213</v>
      </c>
      <c r="O5986">
        <v>0</v>
      </c>
      <c r="Q5986" s="2"/>
      <c r="S5986">
        <v>0</v>
      </c>
      <c r="T5986" t="s">
        <v>213</v>
      </c>
      <c r="W5986" t="s">
        <v>214</v>
      </c>
      <c r="X5986">
        <v>0</v>
      </c>
    </row>
    <row r="5987" spans="1:24" x14ac:dyDescent="0.25">
      <c r="A5987">
        <v>7654</v>
      </c>
      <c r="B5987" t="s">
        <v>13690</v>
      </c>
      <c r="C5987" t="s">
        <v>13691</v>
      </c>
      <c r="D5987" t="s">
        <v>210</v>
      </c>
      <c r="G5987" s="2">
        <v>44812</v>
      </c>
      <c r="H5987" s="2"/>
      <c r="J5987" t="s">
        <v>211</v>
      </c>
      <c r="K5987" t="s">
        <v>14141</v>
      </c>
      <c r="L5987" t="s">
        <v>213</v>
      </c>
      <c r="O5987">
        <v>0</v>
      </c>
      <c r="Q5987" s="2"/>
      <c r="S5987">
        <v>0</v>
      </c>
      <c r="T5987" t="s">
        <v>213</v>
      </c>
      <c r="W5987" t="s">
        <v>214</v>
      </c>
      <c r="X5987">
        <v>0</v>
      </c>
    </row>
    <row r="5988" spans="1:24" x14ac:dyDescent="0.25">
      <c r="A5988">
        <v>7655</v>
      </c>
      <c r="B5988" t="s">
        <v>13693</v>
      </c>
      <c r="C5988" t="s">
        <v>13694</v>
      </c>
      <c r="D5988" t="s">
        <v>241</v>
      </c>
      <c r="G5988" s="2">
        <v>44812</v>
      </c>
      <c r="H5988" s="2"/>
      <c r="I5988" t="s">
        <v>226</v>
      </c>
      <c r="J5988" t="s">
        <v>211</v>
      </c>
      <c r="K5988" t="s">
        <v>14141</v>
      </c>
      <c r="L5988" t="s">
        <v>213</v>
      </c>
      <c r="O5988">
        <v>0</v>
      </c>
      <c r="Q5988" s="2"/>
      <c r="S5988">
        <v>0</v>
      </c>
      <c r="T5988" t="s">
        <v>213</v>
      </c>
      <c r="W5988" t="s">
        <v>214</v>
      </c>
      <c r="X5988">
        <v>0</v>
      </c>
    </row>
    <row r="5989" spans="1:24" x14ac:dyDescent="0.25">
      <c r="A5989">
        <v>7656</v>
      </c>
      <c r="B5989" t="s">
        <v>13695</v>
      </c>
      <c r="C5989" t="s">
        <v>13696</v>
      </c>
      <c r="D5989" t="s">
        <v>251</v>
      </c>
      <c r="G5989" s="2">
        <v>44812</v>
      </c>
      <c r="H5989" s="2"/>
      <c r="I5989" t="s">
        <v>226</v>
      </c>
      <c r="J5989" t="s">
        <v>211</v>
      </c>
      <c r="K5989" t="s">
        <v>14141</v>
      </c>
      <c r="L5989" t="s">
        <v>213</v>
      </c>
      <c r="O5989">
        <v>0</v>
      </c>
      <c r="Q5989" s="2"/>
      <c r="S5989">
        <v>0</v>
      </c>
      <c r="T5989" t="s">
        <v>213</v>
      </c>
      <c r="W5989" t="s">
        <v>214</v>
      </c>
      <c r="X5989">
        <v>0</v>
      </c>
    </row>
    <row r="5990" spans="1:24" x14ac:dyDescent="0.25">
      <c r="A5990">
        <v>7657</v>
      </c>
      <c r="B5990" t="s">
        <v>13697</v>
      </c>
      <c r="C5990" t="s">
        <v>13698</v>
      </c>
      <c r="D5990" t="s">
        <v>245</v>
      </c>
      <c r="G5990" s="2">
        <v>44812</v>
      </c>
      <c r="H5990" s="2"/>
      <c r="I5990" t="s">
        <v>226</v>
      </c>
      <c r="J5990" t="s">
        <v>211</v>
      </c>
      <c r="K5990" t="s">
        <v>14141</v>
      </c>
      <c r="L5990" t="s">
        <v>213</v>
      </c>
      <c r="O5990">
        <v>31</v>
      </c>
      <c r="Q5990" s="2"/>
      <c r="S5990">
        <v>0</v>
      </c>
      <c r="T5990" t="s">
        <v>213</v>
      </c>
      <c r="W5990" t="s">
        <v>214</v>
      </c>
      <c r="X5990">
        <v>0</v>
      </c>
    </row>
    <row r="5991" spans="1:24" x14ac:dyDescent="0.25">
      <c r="A5991">
        <v>7658</v>
      </c>
      <c r="B5991" t="s">
        <v>13717</v>
      </c>
      <c r="C5991" t="s">
        <v>13718</v>
      </c>
      <c r="D5991" t="s">
        <v>256</v>
      </c>
      <c r="G5991" s="2">
        <v>44812</v>
      </c>
      <c r="H5991" s="2"/>
      <c r="I5991" t="s">
        <v>226</v>
      </c>
      <c r="J5991" t="s">
        <v>211</v>
      </c>
      <c r="K5991" t="s">
        <v>14141</v>
      </c>
      <c r="L5991" t="s">
        <v>213</v>
      </c>
      <c r="O5991">
        <v>0</v>
      </c>
      <c r="Q5991" s="2"/>
      <c r="S5991">
        <v>0</v>
      </c>
      <c r="T5991" t="s">
        <v>213</v>
      </c>
      <c r="W5991" t="s">
        <v>214</v>
      </c>
      <c r="X5991">
        <v>0</v>
      </c>
    </row>
    <row r="5992" spans="1:24" x14ac:dyDescent="0.25">
      <c r="A5992">
        <v>7767</v>
      </c>
      <c r="B5992" t="s">
        <v>14150</v>
      </c>
      <c r="C5992" t="s">
        <v>14151</v>
      </c>
      <c r="D5992" t="s">
        <v>14068</v>
      </c>
      <c r="G5992" s="2">
        <v>44835</v>
      </c>
      <c r="H5992" s="2"/>
      <c r="I5992" t="s">
        <v>226</v>
      </c>
      <c r="J5992" t="s">
        <v>211</v>
      </c>
      <c r="K5992" t="s">
        <v>1320</v>
      </c>
      <c r="L5992" t="s">
        <v>213</v>
      </c>
      <c r="O5992">
        <v>0</v>
      </c>
      <c r="Q5992" s="2"/>
      <c r="S5992">
        <v>0</v>
      </c>
      <c r="T5992" t="s">
        <v>213</v>
      </c>
      <c r="W5992" t="s">
        <v>214</v>
      </c>
      <c r="X5992">
        <v>0</v>
      </c>
    </row>
    <row r="5993" spans="1:24" x14ac:dyDescent="0.25">
      <c r="A5993">
        <v>7675</v>
      </c>
      <c r="B5993" t="s">
        <v>13798</v>
      </c>
      <c r="C5993" t="s">
        <v>13799</v>
      </c>
      <c r="D5993" t="s">
        <v>251</v>
      </c>
      <c r="G5993" s="2">
        <v>44812</v>
      </c>
      <c r="H5993" s="2"/>
      <c r="I5993" t="s">
        <v>226</v>
      </c>
      <c r="J5993" t="s">
        <v>211</v>
      </c>
      <c r="K5993" t="s">
        <v>14138</v>
      </c>
      <c r="L5993" t="s">
        <v>213</v>
      </c>
      <c r="O5993">
        <v>0</v>
      </c>
      <c r="Q5993" s="2"/>
      <c r="S5993">
        <v>0</v>
      </c>
      <c r="T5993" t="s">
        <v>213</v>
      </c>
      <c r="W5993" t="s">
        <v>214</v>
      </c>
      <c r="X5993">
        <v>0</v>
      </c>
    </row>
    <row r="5994" spans="1:24" x14ac:dyDescent="0.25">
      <c r="A5994">
        <v>7676</v>
      </c>
      <c r="B5994" t="s">
        <v>13800</v>
      </c>
      <c r="C5994" t="s">
        <v>13801</v>
      </c>
      <c r="D5994" t="s">
        <v>245</v>
      </c>
      <c r="G5994" s="2">
        <v>44812</v>
      </c>
      <c r="H5994" s="2"/>
      <c r="I5994" t="s">
        <v>226</v>
      </c>
      <c r="J5994" t="s">
        <v>211</v>
      </c>
      <c r="K5994" t="s">
        <v>14138</v>
      </c>
      <c r="L5994" t="s">
        <v>213</v>
      </c>
      <c r="O5994">
        <v>8</v>
      </c>
      <c r="Q5994" s="2"/>
      <c r="S5994">
        <v>0</v>
      </c>
      <c r="T5994" t="s">
        <v>213</v>
      </c>
      <c r="W5994" t="s">
        <v>214</v>
      </c>
      <c r="X5994">
        <v>0</v>
      </c>
    </row>
    <row r="5995" spans="1:24" x14ac:dyDescent="0.25">
      <c r="A5995">
        <v>7677</v>
      </c>
      <c r="B5995" t="s">
        <v>13802</v>
      </c>
      <c r="C5995" t="s">
        <v>13803</v>
      </c>
      <c r="D5995" t="s">
        <v>256</v>
      </c>
      <c r="G5995" s="2">
        <v>44812</v>
      </c>
      <c r="H5995" s="2"/>
      <c r="I5995" t="s">
        <v>226</v>
      </c>
      <c r="J5995" t="s">
        <v>211</v>
      </c>
      <c r="K5995" t="s">
        <v>14138</v>
      </c>
      <c r="L5995" t="s">
        <v>213</v>
      </c>
      <c r="O5995">
        <v>0</v>
      </c>
      <c r="Q5995" s="2"/>
      <c r="S5995">
        <v>0</v>
      </c>
      <c r="T5995" t="s">
        <v>213</v>
      </c>
      <c r="W5995" t="s">
        <v>214</v>
      </c>
      <c r="X5995">
        <v>0</v>
      </c>
    </row>
    <row r="5996" spans="1:24" x14ac:dyDescent="0.25">
      <c r="A5996">
        <v>7678</v>
      </c>
      <c r="B5996" t="s">
        <v>13725</v>
      </c>
      <c r="C5996" t="s">
        <v>13726</v>
      </c>
      <c r="D5996" t="s">
        <v>210</v>
      </c>
      <c r="G5996" s="2">
        <v>44812</v>
      </c>
      <c r="H5996" s="2"/>
      <c r="J5996" t="s">
        <v>211</v>
      </c>
      <c r="K5996" t="s">
        <v>14138</v>
      </c>
      <c r="L5996" t="s">
        <v>213</v>
      </c>
      <c r="O5996">
        <v>0</v>
      </c>
      <c r="Q5996" s="2"/>
      <c r="S5996">
        <v>0</v>
      </c>
      <c r="T5996" t="s">
        <v>213</v>
      </c>
      <c r="W5996" t="s">
        <v>214</v>
      </c>
      <c r="X5996">
        <v>0</v>
      </c>
    </row>
    <row r="5997" spans="1:24" x14ac:dyDescent="0.25">
      <c r="A5997">
        <v>7684</v>
      </c>
      <c r="B5997" t="s">
        <v>14160</v>
      </c>
      <c r="C5997" t="s">
        <v>14161</v>
      </c>
      <c r="D5997" t="s">
        <v>251</v>
      </c>
      <c r="G5997" s="2">
        <v>44811</v>
      </c>
      <c r="H5997" s="2">
        <v>45688</v>
      </c>
      <c r="I5997" t="s">
        <v>226</v>
      </c>
      <c r="J5997" t="s">
        <v>211</v>
      </c>
      <c r="K5997" t="s">
        <v>14129</v>
      </c>
      <c r="L5997" t="s">
        <v>213</v>
      </c>
      <c r="O5997">
        <v>0</v>
      </c>
      <c r="Q5997" s="2"/>
      <c r="S5997">
        <v>0</v>
      </c>
      <c r="T5997" t="s">
        <v>213</v>
      </c>
      <c r="W5997" t="s">
        <v>214</v>
      </c>
      <c r="X5997">
        <v>0</v>
      </c>
    </row>
    <row r="5998" spans="1:24" x14ac:dyDescent="0.25">
      <c r="A5998">
        <v>7685</v>
      </c>
      <c r="B5998" t="s">
        <v>14162</v>
      </c>
      <c r="C5998" t="s">
        <v>14163</v>
      </c>
      <c r="D5998" t="s">
        <v>245</v>
      </c>
      <c r="G5998" s="2">
        <v>44811</v>
      </c>
      <c r="H5998" s="2">
        <v>45688</v>
      </c>
      <c r="I5998" t="s">
        <v>226</v>
      </c>
      <c r="J5998" t="s">
        <v>211</v>
      </c>
      <c r="K5998" t="s">
        <v>14129</v>
      </c>
      <c r="L5998" t="s">
        <v>213</v>
      </c>
      <c r="O5998">
        <v>1460</v>
      </c>
      <c r="Q5998" s="2"/>
      <c r="S5998">
        <v>0</v>
      </c>
      <c r="T5998" t="s">
        <v>213</v>
      </c>
      <c r="W5998" t="s">
        <v>214</v>
      </c>
      <c r="X5998">
        <v>0</v>
      </c>
    </row>
    <row r="5999" spans="1:24" x14ac:dyDescent="0.25">
      <c r="A5999">
        <v>7768</v>
      </c>
      <c r="B5999" t="s">
        <v>14164</v>
      </c>
      <c r="C5999" t="s">
        <v>14165</v>
      </c>
      <c r="D5999" t="s">
        <v>14073</v>
      </c>
      <c r="G5999" s="2">
        <v>44835</v>
      </c>
      <c r="H5999" s="2"/>
      <c r="I5999" t="s">
        <v>226</v>
      </c>
      <c r="J5999" t="s">
        <v>211</v>
      </c>
      <c r="K5999" t="s">
        <v>464</v>
      </c>
      <c r="L5999" t="s">
        <v>213</v>
      </c>
      <c r="O5999">
        <v>0</v>
      </c>
      <c r="Q5999" s="2"/>
      <c r="S5999">
        <v>0</v>
      </c>
      <c r="T5999" t="s">
        <v>213</v>
      </c>
      <c r="W5999" t="s">
        <v>214</v>
      </c>
      <c r="X5999">
        <v>0</v>
      </c>
    </row>
    <row r="6000" spans="1:24" x14ac:dyDescent="0.25">
      <c r="A6000">
        <v>7769</v>
      </c>
      <c r="B6000" t="s">
        <v>14166</v>
      </c>
      <c r="C6000" t="s">
        <v>14167</v>
      </c>
      <c r="D6000" t="s">
        <v>14068</v>
      </c>
      <c r="G6000" s="2">
        <v>44835</v>
      </c>
      <c r="H6000" s="2"/>
      <c r="I6000" t="s">
        <v>226</v>
      </c>
      <c r="J6000" t="s">
        <v>211</v>
      </c>
      <c r="K6000" t="s">
        <v>464</v>
      </c>
      <c r="L6000" t="s">
        <v>213</v>
      </c>
      <c r="O6000">
        <v>0</v>
      </c>
      <c r="Q6000" s="2"/>
      <c r="S6000">
        <v>0</v>
      </c>
      <c r="T6000" t="s">
        <v>213</v>
      </c>
      <c r="W6000" t="s">
        <v>214</v>
      </c>
      <c r="X6000">
        <v>0</v>
      </c>
    </row>
    <row r="6001" spans="1:24" x14ac:dyDescent="0.25">
      <c r="A6001">
        <v>7770</v>
      </c>
      <c r="B6001" t="s">
        <v>14168</v>
      </c>
      <c r="C6001" t="s">
        <v>14169</v>
      </c>
      <c r="D6001" t="s">
        <v>14073</v>
      </c>
      <c r="G6001" s="2">
        <v>44835</v>
      </c>
      <c r="H6001" s="2"/>
      <c r="I6001" t="s">
        <v>226</v>
      </c>
      <c r="J6001" t="s">
        <v>211</v>
      </c>
      <c r="K6001" t="s">
        <v>160</v>
      </c>
      <c r="L6001" t="s">
        <v>213</v>
      </c>
      <c r="O6001">
        <v>0</v>
      </c>
      <c r="Q6001" s="2"/>
      <c r="S6001">
        <v>0</v>
      </c>
      <c r="T6001" t="s">
        <v>213</v>
      </c>
      <c r="W6001" t="s">
        <v>214</v>
      </c>
      <c r="X6001">
        <v>0</v>
      </c>
    </row>
    <row r="6002" spans="1:24" x14ac:dyDescent="0.25">
      <c r="A6002">
        <v>7771</v>
      </c>
      <c r="B6002" t="s">
        <v>14170</v>
      </c>
      <c r="C6002" t="s">
        <v>14171</v>
      </c>
      <c r="D6002" t="s">
        <v>14068</v>
      </c>
      <c r="G6002" s="2">
        <v>44835</v>
      </c>
      <c r="H6002" s="2"/>
      <c r="I6002" t="s">
        <v>226</v>
      </c>
      <c r="J6002" t="s">
        <v>211</v>
      </c>
      <c r="K6002" t="s">
        <v>160</v>
      </c>
      <c r="L6002" t="s">
        <v>213</v>
      </c>
      <c r="O6002">
        <v>0</v>
      </c>
      <c r="Q6002" s="2"/>
      <c r="S6002">
        <v>0</v>
      </c>
      <c r="T6002" t="s">
        <v>213</v>
      </c>
      <c r="W6002" t="s">
        <v>214</v>
      </c>
      <c r="X6002">
        <v>0</v>
      </c>
    </row>
    <row r="6003" spans="1:24" x14ac:dyDescent="0.25">
      <c r="A6003">
        <v>7772</v>
      </c>
      <c r="B6003" t="s">
        <v>14172</v>
      </c>
      <c r="C6003" t="s">
        <v>14173</v>
      </c>
      <c r="D6003" t="s">
        <v>14068</v>
      </c>
      <c r="G6003" s="2">
        <v>44835</v>
      </c>
      <c r="H6003" s="2"/>
      <c r="I6003" t="s">
        <v>226</v>
      </c>
      <c r="J6003" t="s">
        <v>211</v>
      </c>
      <c r="K6003" t="s">
        <v>1283</v>
      </c>
      <c r="L6003" t="s">
        <v>213</v>
      </c>
      <c r="O6003">
        <v>0</v>
      </c>
      <c r="Q6003" s="2"/>
      <c r="S6003">
        <v>0</v>
      </c>
      <c r="T6003" t="s">
        <v>213</v>
      </c>
      <c r="W6003" t="s">
        <v>214</v>
      </c>
      <c r="X6003">
        <v>0</v>
      </c>
    </row>
    <row r="6004" spans="1:24" x14ac:dyDescent="0.25">
      <c r="A6004">
        <v>7773</v>
      </c>
      <c r="B6004" t="s">
        <v>14174</v>
      </c>
      <c r="C6004" t="s">
        <v>14175</v>
      </c>
      <c r="D6004" t="s">
        <v>14073</v>
      </c>
      <c r="G6004" s="2">
        <v>44835</v>
      </c>
      <c r="H6004" s="2"/>
      <c r="I6004" t="s">
        <v>226</v>
      </c>
      <c r="J6004" t="s">
        <v>211</v>
      </c>
      <c r="K6004" t="s">
        <v>1283</v>
      </c>
      <c r="L6004" t="s">
        <v>213</v>
      </c>
      <c r="O6004">
        <v>0</v>
      </c>
      <c r="Q6004" s="2"/>
      <c r="S6004">
        <v>0</v>
      </c>
      <c r="T6004" t="s">
        <v>213</v>
      </c>
      <c r="W6004" t="s">
        <v>214</v>
      </c>
      <c r="X6004">
        <v>0</v>
      </c>
    </row>
    <row r="6005" spans="1:24" x14ac:dyDescent="0.25">
      <c r="A6005">
        <v>7774</v>
      </c>
      <c r="B6005" t="s">
        <v>14176</v>
      </c>
      <c r="C6005" t="s">
        <v>14177</v>
      </c>
      <c r="D6005" t="s">
        <v>14073</v>
      </c>
      <c r="G6005" s="2">
        <v>44835</v>
      </c>
      <c r="H6005" s="2"/>
      <c r="I6005" t="s">
        <v>226</v>
      </c>
      <c r="J6005" t="s">
        <v>211</v>
      </c>
      <c r="K6005" t="s">
        <v>467</v>
      </c>
      <c r="L6005" t="s">
        <v>213</v>
      </c>
      <c r="O6005">
        <v>0</v>
      </c>
      <c r="Q6005" s="2"/>
      <c r="S6005">
        <v>0</v>
      </c>
      <c r="T6005" t="s">
        <v>213</v>
      </c>
      <c r="W6005" t="s">
        <v>214</v>
      </c>
      <c r="X6005">
        <v>0</v>
      </c>
    </row>
    <row r="6006" spans="1:24" x14ac:dyDescent="0.25">
      <c r="A6006">
        <v>7775</v>
      </c>
      <c r="B6006" t="s">
        <v>14178</v>
      </c>
      <c r="C6006" t="s">
        <v>14179</v>
      </c>
      <c r="D6006" t="s">
        <v>14068</v>
      </c>
      <c r="G6006" s="2">
        <v>44835</v>
      </c>
      <c r="H6006" s="2"/>
      <c r="I6006" t="s">
        <v>226</v>
      </c>
      <c r="J6006" t="s">
        <v>211</v>
      </c>
      <c r="K6006" t="s">
        <v>467</v>
      </c>
      <c r="L6006" t="s">
        <v>213</v>
      </c>
      <c r="O6006">
        <v>0</v>
      </c>
      <c r="Q6006" s="2"/>
      <c r="S6006">
        <v>0</v>
      </c>
      <c r="T6006" t="s">
        <v>213</v>
      </c>
      <c r="W6006" t="s">
        <v>214</v>
      </c>
      <c r="X6006">
        <v>0</v>
      </c>
    </row>
    <row r="6007" spans="1:24" x14ac:dyDescent="0.25">
      <c r="A6007">
        <v>7776</v>
      </c>
      <c r="B6007" t="s">
        <v>14180</v>
      </c>
      <c r="C6007" t="s">
        <v>14181</v>
      </c>
      <c r="D6007" t="s">
        <v>14073</v>
      </c>
      <c r="G6007" s="2">
        <v>44835</v>
      </c>
      <c r="H6007" s="2"/>
      <c r="I6007" t="s">
        <v>226</v>
      </c>
      <c r="J6007" t="s">
        <v>211</v>
      </c>
      <c r="K6007" t="s">
        <v>6386</v>
      </c>
      <c r="L6007" t="s">
        <v>213</v>
      </c>
      <c r="O6007">
        <v>0</v>
      </c>
      <c r="Q6007" s="2"/>
      <c r="S6007">
        <v>0</v>
      </c>
      <c r="T6007" t="s">
        <v>213</v>
      </c>
      <c r="W6007" t="s">
        <v>214</v>
      </c>
      <c r="X6007">
        <v>0</v>
      </c>
    </row>
    <row r="6008" spans="1:24" x14ac:dyDescent="0.25">
      <c r="A6008">
        <v>7777</v>
      </c>
      <c r="B6008" t="s">
        <v>14182</v>
      </c>
      <c r="C6008" t="s">
        <v>14183</v>
      </c>
      <c r="D6008" t="s">
        <v>14068</v>
      </c>
      <c r="G6008" s="2">
        <v>44835</v>
      </c>
      <c r="H6008" s="2"/>
      <c r="I6008" t="s">
        <v>226</v>
      </c>
      <c r="J6008" t="s">
        <v>211</v>
      </c>
      <c r="K6008" t="s">
        <v>6386</v>
      </c>
      <c r="L6008" t="s">
        <v>213</v>
      </c>
      <c r="O6008">
        <v>0</v>
      </c>
      <c r="Q6008" s="2"/>
      <c r="S6008">
        <v>0</v>
      </c>
      <c r="T6008" t="s">
        <v>213</v>
      </c>
      <c r="W6008" t="s">
        <v>214</v>
      </c>
      <c r="X6008">
        <v>0</v>
      </c>
    </row>
    <row r="6009" spans="1:24" x14ac:dyDescent="0.25">
      <c r="A6009">
        <v>7778</v>
      </c>
      <c r="B6009" t="s">
        <v>14184</v>
      </c>
      <c r="C6009" t="s">
        <v>14185</v>
      </c>
      <c r="D6009" t="s">
        <v>14073</v>
      </c>
      <c r="G6009" s="2">
        <v>44835</v>
      </c>
      <c r="H6009" s="2"/>
      <c r="I6009" t="s">
        <v>226</v>
      </c>
      <c r="J6009" t="s">
        <v>211</v>
      </c>
      <c r="K6009" t="s">
        <v>6397</v>
      </c>
      <c r="L6009" t="s">
        <v>213</v>
      </c>
      <c r="O6009">
        <v>0</v>
      </c>
      <c r="Q6009" s="2"/>
      <c r="S6009">
        <v>0</v>
      </c>
      <c r="T6009" t="s">
        <v>213</v>
      </c>
      <c r="W6009" t="s">
        <v>214</v>
      </c>
      <c r="X6009">
        <v>0</v>
      </c>
    </row>
    <row r="6010" spans="1:24" x14ac:dyDescent="0.25">
      <c r="A6010">
        <v>7779</v>
      </c>
      <c r="B6010" t="s">
        <v>14186</v>
      </c>
      <c r="C6010" t="s">
        <v>14187</v>
      </c>
      <c r="D6010" t="s">
        <v>5889</v>
      </c>
      <c r="G6010" s="2">
        <v>41640</v>
      </c>
      <c r="H6010" s="2"/>
      <c r="I6010" t="s">
        <v>226</v>
      </c>
      <c r="J6010" t="s">
        <v>211</v>
      </c>
      <c r="K6010" t="s">
        <v>6397</v>
      </c>
      <c r="L6010" t="s">
        <v>900</v>
      </c>
      <c r="O6010">
        <v>0</v>
      </c>
      <c r="Q6010" s="2"/>
      <c r="S6010">
        <v>0</v>
      </c>
      <c r="T6010" t="s">
        <v>213</v>
      </c>
      <c r="W6010" t="s">
        <v>214</v>
      </c>
      <c r="X6010">
        <v>0</v>
      </c>
    </row>
    <row r="6011" spans="1:24" x14ac:dyDescent="0.25">
      <c r="A6011">
        <v>7780</v>
      </c>
      <c r="B6011" t="s">
        <v>14188</v>
      </c>
      <c r="C6011" t="s">
        <v>14189</v>
      </c>
      <c r="D6011" t="s">
        <v>14068</v>
      </c>
      <c r="G6011" s="2">
        <v>44835</v>
      </c>
      <c r="H6011" s="2"/>
      <c r="I6011" t="s">
        <v>226</v>
      </c>
      <c r="J6011" t="s">
        <v>211</v>
      </c>
      <c r="K6011" t="s">
        <v>6397</v>
      </c>
      <c r="L6011" t="s">
        <v>213</v>
      </c>
      <c r="O6011">
        <v>0</v>
      </c>
      <c r="Q6011" s="2"/>
      <c r="S6011">
        <v>0</v>
      </c>
      <c r="T6011" t="s">
        <v>213</v>
      </c>
      <c r="W6011" t="s">
        <v>214</v>
      </c>
      <c r="X6011">
        <v>0</v>
      </c>
    </row>
    <row r="6012" spans="1:24" x14ac:dyDescent="0.25">
      <c r="A6012">
        <v>7781</v>
      </c>
      <c r="B6012" t="s">
        <v>14184</v>
      </c>
      <c r="C6012" t="s">
        <v>14185</v>
      </c>
      <c r="D6012" t="s">
        <v>14073</v>
      </c>
      <c r="G6012" s="2">
        <v>41640</v>
      </c>
      <c r="H6012" s="2"/>
      <c r="I6012" t="s">
        <v>226</v>
      </c>
      <c r="J6012" t="s">
        <v>211</v>
      </c>
      <c r="K6012" t="s">
        <v>6397</v>
      </c>
      <c r="L6012" t="s">
        <v>900</v>
      </c>
      <c r="O6012">
        <v>0</v>
      </c>
      <c r="Q6012" s="2"/>
      <c r="S6012">
        <v>0</v>
      </c>
      <c r="T6012" t="s">
        <v>213</v>
      </c>
      <c r="W6012" t="s">
        <v>214</v>
      </c>
      <c r="X6012">
        <v>0</v>
      </c>
    </row>
    <row r="6013" spans="1:24" x14ac:dyDescent="0.25">
      <c r="A6013">
        <v>7782</v>
      </c>
      <c r="B6013" t="s">
        <v>14190</v>
      </c>
      <c r="C6013" t="s">
        <v>14191</v>
      </c>
      <c r="D6013" t="s">
        <v>14073</v>
      </c>
      <c r="G6013" s="2">
        <v>44835</v>
      </c>
      <c r="H6013" s="2"/>
      <c r="I6013" t="s">
        <v>226</v>
      </c>
      <c r="J6013" t="s">
        <v>211</v>
      </c>
      <c r="K6013" t="s">
        <v>6362</v>
      </c>
      <c r="L6013" t="s">
        <v>213</v>
      </c>
      <c r="O6013">
        <v>0</v>
      </c>
      <c r="Q6013" s="2"/>
      <c r="S6013">
        <v>0</v>
      </c>
      <c r="T6013" t="s">
        <v>213</v>
      </c>
      <c r="W6013" t="s">
        <v>214</v>
      </c>
      <c r="X6013">
        <v>0</v>
      </c>
    </row>
    <row r="6014" spans="1:24" x14ac:dyDescent="0.25">
      <c r="A6014">
        <v>7783</v>
      </c>
      <c r="B6014" t="s">
        <v>14192</v>
      </c>
      <c r="C6014" t="s">
        <v>14193</v>
      </c>
      <c r="D6014" t="s">
        <v>14068</v>
      </c>
      <c r="G6014" s="2">
        <v>44835</v>
      </c>
      <c r="H6014" s="2"/>
      <c r="I6014" t="s">
        <v>226</v>
      </c>
      <c r="J6014" t="s">
        <v>211</v>
      </c>
      <c r="K6014" t="s">
        <v>6362</v>
      </c>
      <c r="L6014" t="s">
        <v>213</v>
      </c>
      <c r="O6014">
        <v>0</v>
      </c>
      <c r="Q6014" s="2"/>
      <c r="S6014">
        <v>0</v>
      </c>
      <c r="T6014" t="s">
        <v>213</v>
      </c>
      <c r="W6014" t="s">
        <v>214</v>
      </c>
      <c r="X6014">
        <v>0</v>
      </c>
    </row>
    <row r="6015" spans="1:24" x14ac:dyDescent="0.25">
      <c r="A6015">
        <v>7784</v>
      </c>
      <c r="B6015" t="s">
        <v>14194</v>
      </c>
      <c r="C6015" t="s">
        <v>14195</v>
      </c>
      <c r="D6015" t="s">
        <v>14073</v>
      </c>
      <c r="G6015" s="2">
        <v>44835</v>
      </c>
      <c r="H6015" s="2"/>
      <c r="I6015" t="s">
        <v>226</v>
      </c>
      <c r="J6015" t="s">
        <v>211</v>
      </c>
      <c r="K6015" t="s">
        <v>737</v>
      </c>
      <c r="L6015" t="s">
        <v>213</v>
      </c>
      <c r="O6015">
        <v>0</v>
      </c>
      <c r="Q6015" s="2"/>
      <c r="S6015">
        <v>0</v>
      </c>
      <c r="T6015" t="s">
        <v>213</v>
      </c>
      <c r="W6015" t="s">
        <v>214</v>
      </c>
      <c r="X6015">
        <v>0</v>
      </c>
    </row>
    <row r="6016" spans="1:24" x14ac:dyDescent="0.25">
      <c r="A6016">
        <v>7785</v>
      </c>
      <c r="B6016" t="s">
        <v>14196</v>
      </c>
      <c r="C6016" t="s">
        <v>14197</v>
      </c>
      <c r="D6016" t="s">
        <v>14068</v>
      </c>
      <c r="G6016" s="2">
        <v>44835</v>
      </c>
      <c r="H6016" s="2"/>
      <c r="I6016" t="s">
        <v>226</v>
      </c>
      <c r="J6016" t="s">
        <v>211</v>
      </c>
      <c r="K6016" t="s">
        <v>737</v>
      </c>
      <c r="L6016" t="s">
        <v>213</v>
      </c>
      <c r="O6016">
        <v>0</v>
      </c>
      <c r="Q6016" s="2"/>
      <c r="S6016">
        <v>0</v>
      </c>
      <c r="T6016" t="s">
        <v>213</v>
      </c>
      <c r="W6016" t="s">
        <v>214</v>
      </c>
      <c r="X6016">
        <v>0</v>
      </c>
    </row>
    <row r="6017" spans="1:24" x14ac:dyDescent="0.25">
      <c r="A6017">
        <v>7789</v>
      </c>
      <c r="B6017" t="s">
        <v>14198</v>
      </c>
      <c r="C6017" t="s">
        <v>14199</v>
      </c>
      <c r="D6017" t="s">
        <v>6406</v>
      </c>
      <c r="E6017" t="s">
        <v>14200</v>
      </c>
      <c r="F6017" t="s">
        <v>11555</v>
      </c>
      <c r="G6017" s="2">
        <v>44827</v>
      </c>
      <c r="H6017" s="2"/>
      <c r="J6017" t="s">
        <v>211</v>
      </c>
      <c r="K6017" t="s">
        <v>7069</v>
      </c>
      <c r="L6017" t="s">
        <v>213</v>
      </c>
      <c r="O6017">
        <v>5583</v>
      </c>
      <c r="Q6017" s="2"/>
      <c r="S6017">
        <v>3836</v>
      </c>
      <c r="T6017" t="s">
        <v>213</v>
      </c>
      <c r="W6017" t="s">
        <v>59</v>
      </c>
      <c r="X6017">
        <v>0</v>
      </c>
    </row>
    <row r="6018" spans="1:24" x14ac:dyDescent="0.25">
      <c r="A6018">
        <v>7790</v>
      </c>
      <c r="B6018" t="s">
        <v>14201</v>
      </c>
      <c r="C6018" t="s">
        <v>14202</v>
      </c>
      <c r="D6018" t="s">
        <v>720</v>
      </c>
      <c r="F6018" t="s">
        <v>4122</v>
      </c>
      <c r="G6018" s="2">
        <v>44827</v>
      </c>
      <c r="H6018" s="2"/>
      <c r="I6018" t="s">
        <v>226</v>
      </c>
      <c r="J6018" t="s">
        <v>211</v>
      </c>
      <c r="K6018" t="s">
        <v>4123</v>
      </c>
      <c r="L6018" t="s">
        <v>213</v>
      </c>
      <c r="O6018">
        <v>6538</v>
      </c>
      <c r="Q6018" s="2"/>
      <c r="S6018">
        <v>0</v>
      </c>
      <c r="T6018" t="s">
        <v>213</v>
      </c>
      <c r="W6018" t="s">
        <v>59</v>
      </c>
      <c r="X6018">
        <v>0</v>
      </c>
    </row>
    <row r="6019" spans="1:24" x14ac:dyDescent="0.25">
      <c r="A6019">
        <v>7791</v>
      </c>
      <c r="B6019" t="s">
        <v>15023</v>
      </c>
      <c r="C6019" t="s">
        <v>14203</v>
      </c>
      <c r="D6019" t="s">
        <v>6406</v>
      </c>
      <c r="G6019" s="2">
        <v>44827</v>
      </c>
      <c r="H6019" s="2"/>
      <c r="J6019" t="s">
        <v>211</v>
      </c>
      <c r="K6019" t="s">
        <v>391</v>
      </c>
      <c r="L6019" t="s">
        <v>213</v>
      </c>
      <c r="M6019" t="s">
        <v>13097</v>
      </c>
      <c r="O6019">
        <v>932</v>
      </c>
      <c r="P6019" t="s">
        <v>14923</v>
      </c>
      <c r="Q6019" s="2"/>
      <c r="S6019">
        <v>3836</v>
      </c>
      <c r="T6019" t="s">
        <v>213</v>
      </c>
      <c r="W6019" t="s">
        <v>59</v>
      </c>
      <c r="X6019">
        <v>0</v>
      </c>
    </row>
    <row r="6020" spans="1:24" x14ac:dyDescent="0.25">
      <c r="A6020">
        <v>7792</v>
      </c>
      <c r="B6020" t="s">
        <v>14204</v>
      </c>
      <c r="C6020" t="s">
        <v>14205</v>
      </c>
      <c r="D6020" t="s">
        <v>6125</v>
      </c>
      <c r="G6020" s="2">
        <v>35499</v>
      </c>
      <c r="H6020" s="2"/>
      <c r="I6020" t="s">
        <v>226</v>
      </c>
      <c r="J6020" t="s">
        <v>211</v>
      </c>
      <c r="K6020" t="s">
        <v>4123</v>
      </c>
      <c r="L6020" t="s">
        <v>900</v>
      </c>
      <c r="O6020">
        <v>932</v>
      </c>
      <c r="Q6020" s="2"/>
      <c r="S6020">
        <v>0</v>
      </c>
      <c r="T6020" t="s">
        <v>213</v>
      </c>
      <c r="W6020" t="s">
        <v>455</v>
      </c>
      <c r="X6020">
        <v>0</v>
      </c>
    </row>
    <row r="6021" spans="1:24" x14ac:dyDescent="0.25">
      <c r="A6021">
        <v>7817</v>
      </c>
      <c r="B6021" t="s">
        <v>14206</v>
      </c>
      <c r="C6021" t="s">
        <v>14207</v>
      </c>
      <c r="D6021" t="s">
        <v>256</v>
      </c>
      <c r="G6021" s="2">
        <v>44835</v>
      </c>
      <c r="H6021" s="2"/>
      <c r="I6021" t="s">
        <v>226</v>
      </c>
      <c r="J6021" t="s">
        <v>211</v>
      </c>
      <c r="K6021" t="s">
        <v>86</v>
      </c>
      <c r="L6021" t="s">
        <v>213</v>
      </c>
      <c r="O6021">
        <v>0</v>
      </c>
      <c r="Q6021" s="2"/>
      <c r="S6021">
        <v>0</v>
      </c>
      <c r="T6021" t="s">
        <v>213</v>
      </c>
      <c r="W6021" t="s">
        <v>214</v>
      </c>
      <c r="X6021">
        <v>0</v>
      </c>
    </row>
    <row r="6022" spans="1:24" x14ac:dyDescent="0.25">
      <c r="A6022">
        <v>7818</v>
      </c>
      <c r="B6022" t="s">
        <v>14208</v>
      </c>
      <c r="C6022" t="s">
        <v>14209</v>
      </c>
      <c r="D6022" t="s">
        <v>251</v>
      </c>
      <c r="G6022" s="2">
        <v>44835</v>
      </c>
      <c r="H6022" s="2"/>
      <c r="I6022" t="s">
        <v>226</v>
      </c>
      <c r="J6022" t="s">
        <v>211</v>
      </c>
      <c r="K6022" t="s">
        <v>86</v>
      </c>
      <c r="L6022" t="s">
        <v>213</v>
      </c>
      <c r="O6022">
        <v>0</v>
      </c>
      <c r="Q6022" s="2"/>
      <c r="S6022">
        <v>0</v>
      </c>
      <c r="T6022" t="s">
        <v>213</v>
      </c>
      <c r="W6022" t="s">
        <v>214</v>
      </c>
      <c r="X6022">
        <v>0</v>
      </c>
    </row>
    <row r="6023" spans="1:24" x14ac:dyDescent="0.25">
      <c r="A6023">
        <v>7819</v>
      </c>
      <c r="B6023" t="s">
        <v>14210</v>
      </c>
      <c r="C6023" t="s">
        <v>14211</v>
      </c>
      <c r="D6023" t="s">
        <v>241</v>
      </c>
      <c r="G6023" s="2">
        <v>44835</v>
      </c>
      <c r="H6023" s="2"/>
      <c r="I6023" t="s">
        <v>226</v>
      </c>
      <c r="J6023" t="s">
        <v>211</v>
      </c>
      <c r="K6023" t="s">
        <v>86</v>
      </c>
      <c r="L6023" t="s">
        <v>213</v>
      </c>
      <c r="O6023">
        <v>0</v>
      </c>
      <c r="Q6023" s="2"/>
      <c r="S6023">
        <v>0</v>
      </c>
      <c r="T6023" t="s">
        <v>213</v>
      </c>
      <c r="W6023" t="s">
        <v>214</v>
      </c>
      <c r="X6023">
        <v>0</v>
      </c>
    </row>
    <row r="6024" spans="1:24" x14ac:dyDescent="0.25">
      <c r="A6024">
        <v>7925</v>
      </c>
      <c r="B6024" t="s">
        <v>14086</v>
      </c>
      <c r="C6024" t="s">
        <v>14087</v>
      </c>
      <c r="D6024" t="s">
        <v>245</v>
      </c>
      <c r="G6024" s="2">
        <v>44593</v>
      </c>
      <c r="H6024" s="2"/>
      <c r="I6024" t="s">
        <v>226</v>
      </c>
      <c r="J6024" t="s">
        <v>211</v>
      </c>
      <c r="K6024" t="s">
        <v>14088</v>
      </c>
      <c r="L6024" t="s">
        <v>213</v>
      </c>
      <c r="O6024">
        <v>5620</v>
      </c>
      <c r="Q6024" s="2"/>
      <c r="S6024">
        <v>0</v>
      </c>
      <c r="T6024" t="s">
        <v>213</v>
      </c>
      <c r="W6024" t="s">
        <v>455</v>
      </c>
      <c r="X6024">
        <v>0</v>
      </c>
    </row>
    <row r="6025" spans="1:24" x14ac:dyDescent="0.25">
      <c r="A6025">
        <v>7926</v>
      </c>
      <c r="B6025" t="s">
        <v>14524</v>
      </c>
      <c r="C6025" t="s">
        <v>14525</v>
      </c>
      <c r="D6025" t="s">
        <v>6125</v>
      </c>
      <c r="G6025" s="2">
        <v>44812</v>
      </c>
      <c r="H6025" s="2"/>
      <c r="I6025" t="s">
        <v>226</v>
      </c>
      <c r="J6025" t="s">
        <v>211</v>
      </c>
      <c r="K6025" t="s">
        <v>13548</v>
      </c>
      <c r="L6025" t="s">
        <v>213</v>
      </c>
      <c r="O6025">
        <v>28</v>
      </c>
      <c r="Q6025" s="2"/>
      <c r="S6025">
        <v>0</v>
      </c>
      <c r="T6025" t="s">
        <v>213</v>
      </c>
      <c r="W6025" t="s">
        <v>214</v>
      </c>
      <c r="X6025">
        <v>0</v>
      </c>
    </row>
    <row r="6026" spans="1:24" x14ac:dyDescent="0.25">
      <c r="A6026">
        <v>7928</v>
      </c>
      <c r="B6026" t="s">
        <v>14530</v>
      </c>
      <c r="C6026" t="s">
        <v>14531</v>
      </c>
      <c r="D6026" t="s">
        <v>6129</v>
      </c>
      <c r="G6026" s="2">
        <v>44838</v>
      </c>
      <c r="H6026" s="2"/>
      <c r="I6026" t="s">
        <v>226</v>
      </c>
      <c r="J6026" t="s">
        <v>211</v>
      </c>
      <c r="K6026" t="s">
        <v>13548</v>
      </c>
      <c r="L6026" t="s">
        <v>213</v>
      </c>
      <c r="O6026">
        <v>31</v>
      </c>
      <c r="Q6026" s="2"/>
      <c r="S6026">
        <v>0</v>
      </c>
      <c r="T6026" t="s">
        <v>213</v>
      </c>
      <c r="W6026" t="s">
        <v>214</v>
      </c>
      <c r="X6026">
        <v>0</v>
      </c>
    </row>
    <row r="6027" spans="1:24" x14ac:dyDescent="0.25">
      <c r="A6027">
        <v>7929</v>
      </c>
      <c r="B6027" t="s">
        <v>14532</v>
      </c>
      <c r="C6027" t="s">
        <v>14533</v>
      </c>
      <c r="D6027" t="s">
        <v>6125</v>
      </c>
      <c r="G6027" s="2">
        <v>44838</v>
      </c>
      <c r="H6027" s="2"/>
      <c r="I6027" t="s">
        <v>226</v>
      </c>
      <c r="J6027" t="s">
        <v>211</v>
      </c>
      <c r="K6027" t="s">
        <v>13481</v>
      </c>
      <c r="L6027" t="s">
        <v>213</v>
      </c>
      <c r="O6027">
        <v>7509</v>
      </c>
      <c r="Q6027" s="2"/>
      <c r="S6027">
        <v>0</v>
      </c>
      <c r="T6027" t="s">
        <v>213</v>
      </c>
      <c r="W6027" t="s">
        <v>214</v>
      </c>
      <c r="X6027">
        <v>0</v>
      </c>
    </row>
    <row r="6028" spans="1:24" x14ac:dyDescent="0.25">
      <c r="A6028">
        <v>7930</v>
      </c>
      <c r="B6028" t="s">
        <v>11236</v>
      </c>
      <c r="C6028" t="s">
        <v>14585</v>
      </c>
      <c r="D6028" t="s">
        <v>245</v>
      </c>
      <c r="G6028" s="2">
        <v>45108</v>
      </c>
      <c r="H6028" s="2"/>
      <c r="I6028" t="s">
        <v>226</v>
      </c>
      <c r="J6028" t="s">
        <v>211</v>
      </c>
      <c r="K6028" t="s">
        <v>11235</v>
      </c>
      <c r="L6028" t="s">
        <v>213</v>
      </c>
      <c r="O6028">
        <v>7939</v>
      </c>
      <c r="Q6028" s="2"/>
      <c r="S6028">
        <v>0</v>
      </c>
      <c r="T6028" t="s">
        <v>213</v>
      </c>
      <c r="W6028" t="s">
        <v>455</v>
      </c>
      <c r="X6028">
        <v>0</v>
      </c>
    </row>
    <row r="6029" spans="1:24" x14ac:dyDescent="0.25">
      <c r="A6029">
        <v>7940</v>
      </c>
      <c r="B6029" t="s">
        <v>14593</v>
      </c>
      <c r="C6029" t="s">
        <v>14594</v>
      </c>
      <c r="D6029" t="s">
        <v>343</v>
      </c>
      <c r="G6029" s="2">
        <v>45233</v>
      </c>
      <c r="H6029" s="2"/>
      <c r="J6029" t="s">
        <v>2278</v>
      </c>
      <c r="K6029" t="s">
        <v>968</v>
      </c>
      <c r="L6029" t="s">
        <v>213</v>
      </c>
      <c r="M6029" t="s">
        <v>16054</v>
      </c>
      <c r="O6029">
        <v>0</v>
      </c>
      <c r="P6029" t="s">
        <v>16055</v>
      </c>
      <c r="Q6029" s="2"/>
      <c r="S6029">
        <v>0</v>
      </c>
      <c r="T6029" t="s">
        <v>900</v>
      </c>
      <c r="U6029" t="s">
        <v>16025</v>
      </c>
      <c r="V6029" t="s">
        <v>16056</v>
      </c>
      <c r="W6029" t="s">
        <v>455</v>
      </c>
      <c r="X6029">
        <v>0</v>
      </c>
    </row>
    <row r="6030" spans="1:24" x14ac:dyDescent="0.25">
      <c r="A6030">
        <v>7941</v>
      </c>
      <c r="B6030" t="s">
        <v>14595</v>
      </c>
      <c r="C6030" t="s">
        <v>14596</v>
      </c>
      <c r="D6030" t="s">
        <v>343</v>
      </c>
      <c r="G6030" s="2">
        <v>45233</v>
      </c>
      <c r="H6030" s="2"/>
      <c r="J6030" t="s">
        <v>2278</v>
      </c>
      <c r="K6030" t="s">
        <v>968</v>
      </c>
      <c r="L6030" t="s">
        <v>213</v>
      </c>
      <c r="M6030" t="s">
        <v>16057</v>
      </c>
      <c r="O6030">
        <v>0</v>
      </c>
      <c r="P6030" t="s">
        <v>16058</v>
      </c>
      <c r="Q6030" s="2"/>
      <c r="S6030">
        <v>0</v>
      </c>
      <c r="T6030" t="s">
        <v>900</v>
      </c>
      <c r="W6030" t="s">
        <v>455</v>
      </c>
      <c r="X6030">
        <v>0</v>
      </c>
    </row>
    <row r="6031" spans="1:24" x14ac:dyDescent="0.25">
      <c r="A6031">
        <v>7942</v>
      </c>
      <c r="B6031" t="s">
        <v>14597</v>
      </c>
      <c r="C6031" t="s">
        <v>14598</v>
      </c>
      <c r="D6031" t="s">
        <v>7099</v>
      </c>
      <c r="G6031" s="2">
        <v>44197</v>
      </c>
      <c r="H6031" s="2"/>
      <c r="J6031" t="s">
        <v>211</v>
      </c>
      <c r="K6031" t="s">
        <v>12957</v>
      </c>
      <c r="L6031" t="s">
        <v>900</v>
      </c>
      <c r="O6031">
        <v>7195</v>
      </c>
      <c r="Q6031" s="2"/>
      <c r="S6031">
        <v>0</v>
      </c>
      <c r="T6031" t="s">
        <v>213</v>
      </c>
      <c r="W6031" t="s">
        <v>455</v>
      </c>
      <c r="X6031">
        <v>0</v>
      </c>
    </row>
    <row r="6032" spans="1:24" x14ac:dyDescent="0.25">
      <c r="A6032">
        <v>7943</v>
      </c>
      <c r="B6032" t="s">
        <v>12974</v>
      </c>
      <c r="C6032" t="s">
        <v>14599</v>
      </c>
      <c r="D6032" t="s">
        <v>5892</v>
      </c>
      <c r="G6032" s="2">
        <v>45233</v>
      </c>
      <c r="H6032" s="2"/>
      <c r="I6032" t="s">
        <v>226</v>
      </c>
      <c r="J6032" t="s">
        <v>211</v>
      </c>
      <c r="K6032" t="s">
        <v>12957</v>
      </c>
      <c r="L6032" t="s">
        <v>213</v>
      </c>
      <c r="O6032">
        <v>7941</v>
      </c>
      <c r="Q6032" s="2"/>
      <c r="S6032">
        <v>0</v>
      </c>
      <c r="T6032" t="s">
        <v>213</v>
      </c>
      <c r="W6032" t="s">
        <v>455</v>
      </c>
      <c r="X6032">
        <v>0</v>
      </c>
    </row>
    <row r="6033" spans="1:24" x14ac:dyDescent="0.25">
      <c r="A6033">
        <v>7944</v>
      </c>
      <c r="B6033" t="s">
        <v>14600</v>
      </c>
      <c r="C6033" t="s">
        <v>14601</v>
      </c>
      <c r="D6033" t="s">
        <v>5892</v>
      </c>
      <c r="G6033" s="2">
        <v>45233</v>
      </c>
      <c r="H6033" s="2"/>
      <c r="I6033" t="s">
        <v>226</v>
      </c>
      <c r="J6033" t="s">
        <v>211</v>
      </c>
      <c r="K6033" t="s">
        <v>13272</v>
      </c>
      <c r="L6033" t="s">
        <v>213</v>
      </c>
      <c r="O6033">
        <v>7940</v>
      </c>
      <c r="Q6033" s="2"/>
      <c r="S6033">
        <v>0</v>
      </c>
      <c r="T6033" t="s">
        <v>213</v>
      </c>
      <c r="W6033" t="s">
        <v>455</v>
      </c>
      <c r="X6033">
        <v>0</v>
      </c>
    </row>
    <row r="6034" spans="1:24" x14ac:dyDescent="0.25">
      <c r="A6034">
        <v>7953</v>
      </c>
      <c r="B6034" t="s">
        <v>14688</v>
      </c>
      <c r="C6034" t="s">
        <v>14689</v>
      </c>
      <c r="D6034" t="s">
        <v>389</v>
      </c>
      <c r="G6034" s="2">
        <v>45267</v>
      </c>
      <c r="H6034" s="2">
        <v>45937</v>
      </c>
      <c r="J6034" t="s">
        <v>10343</v>
      </c>
      <c r="K6034" t="s">
        <v>10344</v>
      </c>
      <c r="L6034" t="s">
        <v>213</v>
      </c>
      <c r="M6034" t="s">
        <v>14690</v>
      </c>
      <c r="O6034">
        <v>0</v>
      </c>
      <c r="Q6034" s="2"/>
      <c r="R6034" t="s">
        <v>14691</v>
      </c>
      <c r="S6034">
        <v>0</v>
      </c>
      <c r="T6034" t="s">
        <v>213</v>
      </c>
      <c r="U6034" t="s">
        <v>10347</v>
      </c>
      <c r="V6034" t="s">
        <v>11849</v>
      </c>
      <c r="W6034" t="s">
        <v>214</v>
      </c>
      <c r="X6034">
        <v>0</v>
      </c>
    </row>
    <row r="6035" spans="1:24" x14ac:dyDescent="0.25">
      <c r="A6035">
        <v>7954</v>
      </c>
      <c r="B6035" t="s">
        <v>14692</v>
      </c>
      <c r="C6035" t="s">
        <v>2044</v>
      </c>
      <c r="D6035" t="s">
        <v>14693</v>
      </c>
      <c r="F6035" t="s">
        <v>14694</v>
      </c>
      <c r="G6035" s="2">
        <v>45169</v>
      </c>
      <c r="H6035" s="2"/>
      <c r="I6035" t="s">
        <v>226</v>
      </c>
      <c r="J6035" t="s">
        <v>14868</v>
      </c>
      <c r="K6035" t="s">
        <v>2040</v>
      </c>
      <c r="L6035" t="s">
        <v>213</v>
      </c>
      <c r="M6035" t="s">
        <v>14869</v>
      </c>
      <c r="O6035">
        <v>0</v>
      </c>
      <c r="Q6035" s="2"/>
      <c r="R6035" t="s">
        <v>14695</v>
      </c>
      <c r="S6035">
        <v>0</v>
      </c>
      <c r="T6035" t="s">
        <v>213</v>
      </c>
      <c r="U6035" t="s">
        <v>14870</v>
      </c>
      <c r="V6035" t="s">
        <v>14871</v>
      </c>
      <c r="W6035" t="s">
        <v>214</v>
      </c>
      <c r="X6035">
        <v>78</v>
      </c>
    </row>
    <row r="6036" spans="1:24" x14ac:dyDescent="0.25">
      <c r="A6036">
        <v>8065</v>
      </c>
      <c r="B6036" t="s">
        <v>14802</v>
      </c>
      <c r="C6036" t="s">
        <v>14803</v>
      </c>
      <c r="D6036" t="s">
        <v>245</v>
      </c>
      <c r="G6036" s="2">
        <v>45292</v>
      </c>
      <c r="H6036" s="2">
        <v>46022</v>
      </c>
      <c r="I6036" t="s">
        <v>226</v>
      </c>
      <c r="J6036" t="s">
        <v>211</v>
      </c>
      <c r="K6036" t="s">
        <v>14804</v>
      </c>
      <c r="L6036" t="s">
        <v>213</v>
      </c>
      <c r="O6036">
        <v>2629</v>
      </c>
      <c r="Q6036" s="2"/>
      <c r="S6036">
        <v>0</v>
      </c>
      <c r="T6036" t="s">
        <v>213</v>
      </c>
      <c r="W6036" t="s">
        <v>455</v>
      </c>
      <c r="X6036">
        <v>0</v>
      </c>
    </row>
    <row r="6037" spans="1:24" x14ac:dyDescent="0.25">
      <c r="A6037">
        <v>8066</v>
      </c>
      <c r="B6037" t="s">
        <v>14805</v>
      </c>
      <c r="C6037" t="s">
        <v>14806</v>
      </c>
      <c r="D6037" t="s">
        <v>256</v>
      </c>
      <c r="G6037" s="2">
        <v>45292</v>
      </c>
      <c r="H6037" s="2">
        <v>46022</v>
      </c>
      <c r="I6037" t="s">
        <v>226</v>
      </c>
      <c r="J6037" t="s">
        <v>211</v>
      </c>
      <c r="K6037" t="s">
        <v>14804</v>
      </c>
      <c r="L6037" t="s">
        <v>213</v>
      </c>
      <c r="O6037">
        <v>0</v>
      </c>
      <c r="Q6037" s="2"/>
      <c r="S6037">
        <v>0</v>
      </c>
      <c r="T6037" t="s">
        <v>213</v>
      </c>
      <c r="W6037" t="s">
        <v>455</v>
      </c>
      <c r="X6037">
        <v>0</v>
      </c>
    </row>
    <row r="6038" spans="1:24" x14ac:dyDescent="0.25">
      <c r="A6038">
        <v>8067</v>
      </c>
      <c r="B6038" t="s">
        <v>14807</v>
      </c>
      <c r="C6038" t="s">
        <v>14808</v>
      </c>
      <c r="D6038" t="s">
        <v>251</v>
      </c>
      <c r="G6038" s="2">
        <v>45292</v>
      </c>
      <c r="H6038" s="2">
        <v>46022</v>
      </c>
      <c r="I6038" t="s">
        <v>226</v>
      </c>
      <c r="J6038" t="s">
        <v>211</v>
      </c>
      <c r="K6038" t="s">
        <v>14804</v>
      </c>
      <c r="L6038" t="s">
        <v>213</v>
      </c>
      <c r="O6038">
        <v>0</v>
      </c>
      <c r="Q6038" s="2"/>
      <c r="S6038">
        <v>0</v>
      </c>
      <c r="T6038" t="s">
        <v>213</v>
      </c>
      <c r="W6038" t="s">
        <v>455</v>
      </c>
      <c r="X6038">
        <v>0</v>
      </c>
    </row>
    <row r="6039" spans="1:24" x14ac:dyDescent="0.25">
      <c r="A6039">
        <v>8068</v>
      </c>
      <c r="B6039" t="s">
        <v>14809</v>
      </c>
      <c r="C6039" t="s">
        <v>14810</v>
      </c>
      <c r="D6039" t="s">
        <v>241</v>
      </c>
      <c r="G6039" s="2">
        <v>45292</v>
      </c>
      <c r="H6039" s="2">
        <v>46022</v>
      </c>
      <c r="I6039" t="s">
        <v>226</v>
      </c>
      <c r="J6039" t="s">
        <v>211</v>
      </c>
      <c r="K6039" t="s">
        <v>14804</v>
      </c>
      <c r="L6039" t="s">
        <v>213</v>
      </c>
      <c r="O6039">
        <v>0</v>
      </c>
      <c r="P6039" t="s">
        <v>5494</v>
      </c>
      <c r="Q6039" s="2"/>
      <c r="S6039">
        <v>0</v>
      </c>
      <c r="T6039" t="s">
        <v>213</v>
      </c>
      <c r="W6039" t="s">
        <v>455</v>
      </c>
      <c r="X6039">
        <v>0</v>
      </c>
    </row>
    <row r="6040" spans="1:24" x14ac:dyDescent="0.25">
      <c r="A6040">
        <v>7891</v>
      </c>
      <c r="B6040" t="s">
        <v>13894</v>
      </c>
      <c r="C6040" t="s">
        <v>13895</v>
      </c>
      <c r="D6040" t="s">
        <v>210</v>
      </c>
      <c r="G6040" s="2">
        <v>44614</v>
      </c>
      <c r="H6040" s="2"/>
      <c r="J6040" t="s">
        <v>211</v>
      </c>
      <c r="K6040" t="s">
        <v>13879</v>
      </c>
      <c r="L6040" t="s">
        <v>900</v>
      </c>
      <c r="O6040">
        <v>0</v>
      </c>
      <c r="Q6040" s="2"/>
      <c r="S6040">
        <v>0</v>
      </c>
      <c r="T6040" t="s">
        <v>213</v>
      </c>
      <c r="W6040" t="s">
        <v>214</v>
      </c>
      <c r="X6040">
        <v>0</v>
      </c>
    </row>
    <row r="6041" spans="1:24" x14ac:dyDescent="0.25">
      <c r="A6041">
        <v>7892</v>
      </c>
      <c r="B6041" t="s">
        <v>13877</v>
      </c>
      <c r="C6041" t="s">
        <v>13878</v>
      </c>
      <c r="D6041" t="s">
        <v>241</v>
      </c>
      <c r="G6041" s="2">
        <v>44614</v>
      </c>
      <c r="H6041" s="2"/>
      <c r="I6041" t="s">
        <v>226</v>
      </c>
      <c r="J6041" t="s">
        <v>211</v>
      </c>
      <c r="K6041" t="s">
        <v>13879</v>
      </c>
      <c r="L6041" t="s">
        <v>900</v>
      </c>
      <c r="O6041">
        <v>0</v>
      </c>
      <c r="Q6041" s="2"/>
      <c r="S6041">
        <v>0</v>
      </c>
      <c r="T6041" t="s">
        <v>213</v>
      </c>
      <c r="W6041" t="s">
        <v>214</v>
      </c>
      <c r="X6041">
        <v>0</v>
      </c>
    </row>
    <row r="6042" spans="1:24" x14ac:dyDescent="0.25">
      <c r="A6042">
        <v>7893</v>
      </c>
      <c r="B6042" t="s">
        <v>13890</v>
      </c>
      <c r="C6042" t="s">
        <v>13891</v>
      </c>
      <c r="D6042" t="s">
        <v>248</v>
      </c>
      <c r="G6042" s="2">
        <v>44614</v>
      </c>
      <c r="H6042" s="2"/>
      <c r="I6042" t="s">
        <v>226</v>
      </c>
      <c r="J6042" t="s">
        <v>211</v>
      </c>
      <c r="K6042" t="s">
        <v>13879</v>
      </c>
      <c r="L6042" t="s">
        <v>900</v>
      </c>
      <c r="O6042">
        <v>0</v>
      </c>
      <c r="Q6042" s="2"/>
      <c r="S6042">
        <v>0</v>
      </c>
      <c r="T6042" t="s">
        <v>213</v>
      </c>
      <c r="W6042" t="s">
        <v>214</v>
      </c>
      <c r="X6042">
        <v>0</v>
      </c>
    </row>
    <row r="6043" spans="1:24" x14ac:dyDescent="0.25">
      <c r="A6043">
        <v>7894</v>
      </c>
      <c r="B6043" t="s">
        <v>13880</v>
      </c>
      <c r="C6043" t="s">
        <v>13881</v>
      </c>
      <c r="D6043" t="s">
        <v>2500</v>
      </c>
      <c r="G6043" s="2">
        <v>44614</v>
      </c>
      <c r="H6043" s="2"/>
      <c r="J6043" t="s">
        <v>211</v>
      </c>
      <c r="K6043" t="s">
        <v>13879</v>
      </c>
      <c r="L6043" t="s">
        <v>900</v>
      </c>
      <c r="O6043">
        <v>0</v>
      </c>
      <c r="Q6043" s="2"/>
      <c r="S6043">
        <v>0</v>
      </c>
      <c r="T6043" t="s">
        <v>213</v>
      </c>
      <c r="W6043" t="s">
        <v>214</v>
      </c>
      <c r="X6043">
        <v>0</v>
      </c>
    </row>
    <row r="6044" spans="1:24" x14ac:dyDescent="0.25">
      <c r="A6044">
        <v>7895</v>
      </c>
      <c r="B6044" t="s">
        <v>13982</v>
      </c>
      <c r="C6044" t="s">
        <v>13983</v>
      </c>
      <c r="D6044" t="s">
        <v>5533</v>
      </c>
      <c r="G6044" s="2">
        <v>44614</v>
      </c>
      <c r="H6044" s="2"/>
      <c r="J6044" t="s">
        <v>211</v>
      </c>
      <c r="K6044" t="s">
        <v>13879</v>
      </c>
      <c r="L6044" t="s">
        <v>900</v>
      </c>
      <c r="O6044">
        <v>0</v>
      </c>
      <c r="Q6044" s="2"/>
      <c r="S6044">
        <v>0</v>
      </c>
      <c r="T6044" t="s">
        <v>213</v>
      </c>
      <c r="W6044" t="s">
        <v>214</v>
      </c>
      <c r="X6044">
        <v>0</v>
      </c>
    </row>
    <row r="6045" spans="1:24" x14ac:dyDescent="0.25">
      <c r="A6045">
        <v>7896</v>
      </c>
      <c r="B6045" t="s">
        <v>13884</v>
      </c>
      <c r="C6045" t="s">
        <v>13885</v>
      </c>
      <c r="D6045" t="s">
        <v>2509</v>
      </c>
      <c r="G6045" s="2">
        <v>44614</v>
      </c>
      <c r="H6045" s="2"/>
      <c r="J6045" t="s">
        <v>211</v>
      </c>
      <c r="K6045" t="s">
        <v>13879</v>
      </c>
      <c r="L6045" t="s">
        <v>900</v>
      </c>
      <c r="O6045">
        <v>0</v>
      </c>
      <c r="Q6045" s="2"/>
      <c r="S6045">
        <v>0</v>
      </c>
      <c r="T6045" t="s">
        <v>213</v>
      </c>
      <c r="W6045" t="s">
        <v>214</v>
      </c>
      <c r="X6045">
        <v>0</v>
      </c>
    </row>
    <row r="6046" spans="1:24" x14ac:dyDescent="0.25">
      <c r="A6046">
        <v>7897</v>
      </c>
      <c r="B6046" t="s">
        <v>13900</v>
      </c>
      <c r="C6046" t="s">
        <v>13901</v>
      </c>
      <c r="D6046" t="s">
        <v>245</v>
      </c>
      <c r="G6046" s="2">
        <v>44614</v>
      </c>
      <c r="H6046" s="2"/>
      <c r="I6046" t="s">
        <v>226</v>
      </c>
      <c r="J6046" t="s">
        <v>211</v>
      </c>
      <c r="K6046" t="s">
        <v>13879</v>
      </c>
      <c r="L6046" t="s">
        <v>900</v>
      </c>
      <c r="O6046">
        <v>3849</v>
      </c>
      <c r="Q6046" s="2"/>
      <c r="S6046">
        <v>0</v>
      </c>
      <c r="T6046" t="s">
        <v>213</v>
      </c>
      <c r="W6046" t="s">
        <v>214</v>
      </c>
      <c r="X6046">
        <v>0</v>
      </c>
    </row>
    <row r="6047" spans="1:24" x14ac:dyDescent="0.25">
      <c r="A6047">
        <v>7898</v>
      </c>
      <c r="B6047" t="s">
        <v>14215</v>
      </c>
      <c r="C6047" t="s">
        <v>14216</v>
      </c>
      <c r="D6047" t="s">
        <v>720</v>
      </c>
      <c r="G6047" s="2">
        <v>44614</v>
      </c>
      <c r="H6047" s="2"/>
      <c r="I6047" t="s">
        <v>226</v>
      </c>
      <c r="J6047" t="s">
        <v>211</v>
      </c>
      <c r="K6047" t="s">
        <v>13879</v>
      </c>
      <c r="L6047" t="s">
        <v>213</v>
      </c>
      <c r="O6047">
        <v>2629</v>
      </c>
      <c r="Q6047" s="2"/>
      <c r="S6047">
        <v>0</v>
      </c>
      <c r="T6047" t="s">
        <v>213</v>
      </c>
      <c r="W6047" t="s">
        <v>455</v>
      </c>
      <c r="X6047">
        <v>0</v>
      </c>
    </row>
    <row r="6048" spans="1:24" x14ac:dyDescent="0.25">
      <c r="A6048">
        <v>7899</v>
      </c>
      <c r="B6048" t="s">
        <v>14217</v>
      </c>
      <c r="C6048" t="s">
        <v>14218</v>
      </c>
      <c r="D6048" t="s">
        <v>412</v>
      </c>
      <c r="G6048" s="2">
        <v>44614</v>
      </c>
      <c r="H6048" s="2"/>
      <c r="I6048" t="s">
        <v>226</v>
      </c>
      <c r="J6048" t="s">
        <v>211</v>
      </c>
      <c r="K6048" t="s">
        <v>13879</v>
      </c>
      <c r="L6048" t="s">
        <v>213</v>
      </c>
      <c r="O6048">
        <v>2629</v>
      </c>
      <c r="Q6048" s="2"/>
      <c r="S6048">
        <v>0</v>
      </c>
      <c r="T6048" t="s">
        <v>213</v>
      </c>
      <c r="W6048" t="s">
        <v>455</v>
      </c>
      <c r="X6048">
        <v>0</v>
      </c>
    </row>
    <row r="6049" spans="1:24" x14ac:dyDescent="0.25">
      <c r="A6049">
        <v>8114</v>
      </c>
      <c r="B6049" t="s">
        <v>10431</v>
      </c>
      <c r="C6049" t="s">
        <v>15024</v>
      </c>
      <c r="D6049" t="s">
        <v>389</v>
      </c>
      <c r="G6049" s="2">
        <v>45245</v>
      </c>
      <c r="H6049" s="2"/>
      <c r="J6049" t="s">
        <v>10343</v>
      </c>
      <c r="K6049" t="s">
        <v>10344</v>
      </c>
      <c r="L6049" t="s">
        <v>213</v>
      </c>
      <c r="M6049" t="s">
        <v>10433</v>
      </c>
      <c r="O6049">
        <v>0</v>
      </c>
      <c r="Q6049" s="2"/>
      <c r="R6049" t="s">
        <v>15025</v>
      </c>
      <c r="S6049">
        <v>0</v>
      </c>
      <c r="T6049" t="s">
        <v>213</v>
      </c>
      <c r="U6049" t="s">
        <v>10347</v>
      </c>
      <c r="V6049" t="s">
        <v>10435</v>
      </c>
      <c r="W6049" t="s">
        <v>214</v>
      </c>
      <c r="X6049">
        <v>0</v>
      </c>
    </row>
    <row r="6050" spans="1:24" x14ac:dyDescent="0.25">
      <c r="A6050">
        <v>8117</v>
      </c>
      <c r="B6050" t="s">
        <v>15026</v>
      </c>
      <c r="C6050" t="s">
        <v>15027</v>
      </c>
      <c r="D6050" t="s">
        <v>15028</v>
      </c>
      <c r="G6050" s="2">
        <v>42005</v>
      </c>
      <c r="H6050" s="2"/>
      <c r="J6050" t="s">
        <v>211</v>
      </c>
      <c r="K6050" t="s">
        <v>289</v>
      </c>
      <c r="L6050" t="s">
        <v>213</v>
      </c>
      <c r="O6050">
        <v>-1</v>
      </c>
      <c r="Q6050" s="2"/>
      <c r="S6050">
        <v>0</v>
      </c>
      <c r="T6050" t="s">
        <v>213</v>
      </c>
      <c r="W6050" t="s">
        <v>214</v>
      </c>
      <c r="X6050">
        <v>0</v>
      </c>
    </row>
    <row r="6051" spans="1:24" x14ac:dyDescent="0.25">
      <c r="A6051">
        <v>7900</v>
      </c>
      <c r="B6051" t="s">
        <v>14223</v>
      </c>
      <c r="C6051" t="s">
        <v>14224</v>
      </c>
      <c r="D6051" t="s">
        <v>6125</v>
      </c>
      <c r="G6051" s="2">
        <v>44614</v>
      </c>
      <c r="H6051" s="2"/>
      <c r="I6051" t="s">
        <v>226</v>
      </c>
      <c r="J6051" t="s">
        <v>211</v>
      </c>
      <c r="K6051" t="s">
        <v>13879</v>
      </c>
      <c r="L6051" t="s">
        <v>213</v>
      </c>
      <c r="O6051">
        <v>6089</v>
      </c>
      <c r="Q6051" s="2"/>
      <c r="S6051">
        <v>0</v>
      </c>
      <c r="T6051" t="s">
        <v>213</v>
      </c>
      <c r="W6051" t="s">
        <v>214</v>
      </c>
      <c r="X6051">
        <v>0</v>
      </c>
    </row>
    <row r="6052" spans="1:24" x14ac:dyDescent="0.25">
      <c r="A6052">
        <v>7901</v>
      </c>
      <c r="B6052" t="s">
        <v>13882</v>
      </c>
      <c r="C6052" t="s">
        <v>13883</v>
      </c>
      <c r="D6052" t="s">
        <v>11608</v>
      </c>
      <c r="G6052" s="2">
        <v>44614</v>
      </c>
      <c r="H6052" s="2"/>
      <c r="J6052" t="s">
        <v>2278</v>
      </c>
      <c r="K6052" t="s">
        <v>13879</v>
      </c>
      <c r="L6052" t="s">
        <v>900</v>
      </c>
      <c r="O6052">
        <v>0</v>
      </c>
      <c r="Q6052" s="2"/>
      <c r="S6052">
        <v>0</v>
      </c>
      <c r="T6052" t="s">
        <v>213</v>
      </c>
      <c r="W6052" t="s">
        <v>214</v>
      </c>
      <c r="X6052">
        <v>0</v>
      </c>
    </row>
    <row r="6053" spans="1:24" x14ac:dyDescent="0.25">
      <c r="A6053">
        <v>7902</v>
      </c>
      <c r="B6053" t="s">
        <v>13984</v>
      </c>
      <c r="C6053" t="s">
        <v>13985</v>
      </c>
      <c r="D6053" t="s">
        <v>11581</v>
      </c>
      <c r="G6053" s="2">
        <v>44614</v>
      </c>
      <c r="H6053" s="2"/>
      <c r="J6053" t="s">
        <v>2278</v>
      </c>
      <c r="K6053" t="s">
        <v>13879</v>
      </c>
      <c r="L6053" t="s">
        <v>900</v>
      </c>
      <c r="O6053">
        <v>0</v>
      </c>
      <c r="Q6053" s="2"/>
      <c r="S6053">
        <v>0</v>
      </c>
      <c r="T6053" t="s">
        <v>213</v>
      </c>
      <c r="W6053" t="s">
        <v>214</v>
      </c>
      <c r="X6053">
        <v>0</v>
      </c>
    </row>
    <row r="6054" spans="1:24" x14ac:dyDescent="0.25">
      <c r="A6054">
        <v>7903</v>
      </c>
      <c r="B6054" t="s">
        <v>13886</v>
      </c>
      <c r="C6054" t="s">
        <v>13887</v>
      </c>
      <c r="D6054" t="s">
        <v>11592</v>
      </c>
      <c r="G6054" s="2">
        <v>44614</v>
      </c>
      <c r="H6054" s="2"/>
      <c r="J6054" t="s">
        <v>2278</v>
      </c>
      <c r="K6054" t="s">
        <v>13879</v>
      </c>
      <c r="L6054" t="s">
        <v>900</v>
      </c>
      <c r="O6054">
        <v>0</v>
      </c>
      <c r="Q6054" s="2"/>
      <c r="S6054">
        <v>0</v>
      </c>
      <c r="T6054" t="s">
        <v>213</v>
      </c>
      <c r="W6054" t="s">
        <v>214</v>
      </c>
      <c r="X6054">
        <v>0</v>
      </c>
    </row>
    <row r="6055" spans="1:24" x14ac:dyDescent="0.25">
      <c r="A6055">
        <v>7904</v>
      </c>
      <c r="B6055" t="s">
        <v>14225</v>
      </c>
      <c r="C6055" t="s">
        <v>14226</v>
      </c>
      <c r="D6055" t="s">
        <v>6129</v>
      </c>
      <c r="G6055" s="2">
        <v>44614</v>
      </c>
      <c r="H6055" s="2"/>
      <c r="I6055" t="s">
        <v>226</v>
      </c>
      <c r="J6055" t="s">
        <v>211</v>
      </c>
      <c r="K6055" t="s">
        <v>13879</v>
      </c>
      <c r="L6055" t="s">
        <v>213</v>
      </c>
      <c r="O6055">
        <v>28</v>
      </c>
      <c r="Q6055" s="2"/>
      <c r="S6055">
        <v>0</v>
      </c>
      <c r="T6055" t="s">
        <v>213</v>
      </c>
      <c r="W6055" t="s">
        <v>214</v>
      </c>
      <c r="X6055">
        <v>0</v>
      </c>
    </row>
    <row r="6056" spans="1:24" x14ac:dyDescent="0.25">
      <c r="A6056">
        <v>7905</v>
      </c>
      <c r="B6056" t="s">
        <v>14227</v>
      </c>
      <c r="C6056" t="s">
        <v>14228</v>
      </c>
      <c r="D6056" t="s">
        <v>14073</v>
      </c>
      <c r="G6056" s="2">
        <v>44614</v>
      </c>
      <c r="H6056" s="2"/>
      <c r="I6056" t="s">
        <v>226</v>
      </c>
      <c r="J6056" t="s">
        <v>211</v>
      </c>
      <c r="K6056" t="s">
        <v>13879</v>
      </c>
      <c r="L6056" t="s">
        <v>900</v>
      </c>
      <c r="O6056">
        <v>0</v>
      </c>
      <c r="Q6056" s="2"/>
      <c r="S6056">
        <v>0</v>
      </c>
      <c r="T6056" t="s">
        <v>213</v>
      </c>
      <c r="W6056" t="s">
        <v>214</v>
      </c>
      <c r="X6056">
        <v>0</v>
      </c>
    </row>
    <row r="6057" spans="1:24" x14ac:dyDescent="0.25">
      <c r="A6057">
        <v>7906</v>
      </c>
      <c r="B6057" t="s">
        <v>14229</v>
      </c>
      <c r="C6057" t="s">
        <v>14230</v>
      </c>
      <c r="D6057" t="s">
        <v>14068</v>
      </c>
      <c r="G6057" s="2">
        <v>44614</v>
      </c>
      <c r="H6057" s="2"/>
      <c r="I6057" t="s">
        <v>226</v>
      </c>
      <c r="J6057" t="s">
        <v>211</v>
      </c>
      <c r="K6057" t="s">
        <v>13879</v>
      </c>
      <c r="L6057" t="s">
        <v>900</v>
      </c>
      <c r="O6057">
        <v>0</v>
      </c>
      <c r="Q6057" s="2"/>
      <c r="S6057">
        <v>0</v>
      </c>
      <c r="T6057" t="s">
        <v>213</v>
      </c>
      <c r="W6057" t="s">
        <v>214</v>
      </c>
      <c r="X6057">
        <v>0</v>
      </c>
    </row>
    <row r="6058" spans="1:24" x14ac:dyDescent="0.25">
      <c r="A6058">
        <v>7907</v>
      </c>
      <c r="B6058" t="s">
        <v>13888</v>
      </c>
      <c r="C6058" t="s">
        <v>13889</v>
      </c>
      <c r="D6058" t="s">
        <v>251</v>
      </c>
      <c r="G6058" s="2">
        <v>44614</v>
      </c>
      <c r="H6058" s="2"/>
      <c r="I6058" t="s">
        <v>226</v>
      </c>
      <c r="J6058" t="s">
        <v>211</v>
      </c>
      <c r="K6058" t="s">
        <v>13879</v>
      </c>
      <c r="L6058" t="s">
        <v>900</v>
      </c>
      <c r="O6058">
        <v>0</v>
      </c>
      <c r="Q6058" s="2"/>
      <c r="S6058">
        <v>0</v>
      </c>
      <c r="T6058" t="s">
        <v>213</v>
      </c>
      <c r="W6058" t="s">
        <v>214</v>
      </c>
      <c r="X6058">
        <v>0</v>
      </c>
    </row>
    <row r="6059" spans="1:24" x14ac:dyDescent="0.25">
      <c r="A6059">
        <v>7908</v>
      </c>
      <c r="B6059" t="s">
        <v>13892</v>
      </c>
      <c r="C6059" t="s">
        <v>13893</v>
      </c>
      <c r="D6059" t="s">
        <v>256</v>
      </c>
      <c r="G6059" s="2">
        <v>44614</v>
      </c>
      <c r="H6059" s="2"/>
      <c r="I6059" t="s">
        <v>226</v>
      </c>
      <c r="J6059" t="s">
        <v>211</v>
      </c>
      <c r="K6059" t="s">
        <v>13879</v>
      </c>
      <c r="L6059" t="s">
        <v>900</v>
      </c>
      <c r="O6059">
        <v>0</v>
      </c>
      <c r="Q6059" s="2"/>
      <c r="S6059">
        <v>0</v>
      </c>
      <c r="T6059" t="s">
        <v>213</v>
      </c>
      <c r="W6059" t="s">
        <v>214</v>
      </c>
      <c r="X6059">
        <v>0</v>
      </c>
    </row>
    <row r="6060" spans="1:24" x14ac:dyDescent="0.25">
      <c r="A6060">
        <v>7912</v>
      </c>
      <c r="B6060" t="s">
        <v>14231</v>
      </c>
      <c r="C6060" t="s">
        <v>14232</v>
      </c>
      <c r="D6060" t="s">
        <v>389</v>
      </c>
      <c r="G6060" s="2">
        <v>45000</v>
      </c>
      <c r="H6060" s="2"/>
      <c r="J6060" t="s">
        <v>10343</v>
      </c>
      <c r="K6060" t="s">
        <v>10344</v>
      </c>
      <c r="L6060" t="s">
        <v>213</v>
      </c>
      <c r="M6060" t="s">
        <v>14233</v>
      </c>
      <c r="O6060">
        <v>0</v>
      </c>
      <c r="Q6060" s="2"/>
      <c r="R6060" t="s">
        <v>14234</v>
      </c>
      <c r="S6060">
        <v>0</v>
      </c>
      <c r="T6060" t="s">
        <v>213</v>
      </c>
      <c r="U6060" t="s">
        <v>10347</v>
      </c>
      <c r="V6060" t="s">
        <v>10503</v>
      </c>
      <c r="W6060" t="s">
        <v>214</v>
      </c>
      <c r="X6060">
        <v>0</v>
      </c>
    </row>
    <row r="6061" spans="1:24" x14ac:dyDescent="0.25">
      <c r="A6061">
        <v>7913</v>
      </c>
      <c r="B6061" t="s">
        <v>14235</v>
      </c>
      <c r="C6061" t="s">
        <v>14236</v>
      </c>
      <c r="D6061" t="s">
        <v>389</v>
      </c>
      <c r="G6061" s="2">
        <v>45001</v>
      </c>
      <c r="H6061" s="2"/>
      <c r="J6061" t="s">
        <v>10343</v>
      </c>
      <c r="K6061" t="s">
        <v>10344</v>
      </c>
      <c r="L6061" t="s">
        <v>213</v>
      </c>
      <c r="M6061" t="s">
        <v>14237</v>
      </c>
      <c r="O6061">
        <v>0</v>
      </c>
      <c r="Q6061" s="2"/>
      <c r="R6061" t="s">
        <v>14238</v>
      </c>
      <c r="S6061">
        <v>0</v>
      </c>
      <c r="T6061" t="s">
        <v>213</v>
      </c>
      <c r="U6061" t="s">
        <v>10347</v>
      </c>
      <c r="V6061" t="s">
        <v>11930</v>
      </c>
      <c r="W6061" t="s">
        <v>214</v>
      </c>
      <c r="X6061">
        <v>0</v>
      </c>
    </row>
    <row r="6062" spans="1:24" x14ac:dyDescent="0.25">
      <c r="A6062">
        <v>7914</v>
      </c>
      <c r="B6062" t="s">
        <v>14239</v>
      </c>
      <c r="C6062" t="s">
        <v>14240</v>
      </c>
      <c r="D6062" t="s">
        <v>389</v>
      </c>
      <c r="G6062" s="2">
        <v>45013</v>
      </c>
      <c r="H6062" s="2"/>
      <c r="J6062" t="s">
        <v>10343</v>
      </c>
      <c r="K6062" t="s">
        <v>10344</v>
      </c>
      <c r="L6062" t="s">
        <v>213</v>
      </c>
      <c r="M6062" t="s">
        <v>14241</v>
      </c>
      <c r="O6062">
        <v>0</v>
      </c>
      <c r="Q6062" s="2"/>
      <c r="R6062" t="s">
        <v>14242</v>
      </c>
      <c r="S6062">
        <v>0</v>
      </c>
      <c r="T6062" t="s">
        <v>213</v>
      </c>
      <c r="U6062" t="s">
        <v>10347</v>
      </c>
      <c r="V6062" t="s">
        <v>11930</v>
      </c>
      <c r="W6062" t="s">
        <v>214</v>
      </c>
      <c r="X6062">
        <v>0</v>
      </c>
    </row>
    <row r="6063" spans="1:24" x14ac:dyDescent="0.25">
      <c r="A6063">
        <v>8118</v>
      </c>
      <c r="B6063" t="s">
        <v>15029</v>
      </c>
      <c r="C6063" t="s">
        <v>15030</v>
      </c>
      <c r="D6063" t="s">
        <v>15028</v>
      </c>
      <c r="G6063" s="2">
        <v>39561</v>
      </c>
      <c r="H6063" s="2"/>
      <c r="J6063" t="s">
        <v>211</v>
      </c>
      <c r="K6063" t="s">
        <v>4414</v>
      </c>
      <c r="L6063" t="s">
        <v>213</v>
      </c>
      <c r="O6063">
        <v>0</v>
      </c>
      <c r="Q6063" s="2"/>
      <c r="S6063">
        <v>0</v>
      </c>
      <c r="T6063" t="s">
        <v>213</v>
      </c>
      <c r="W6063" t="s">
        <v>214</v>
      </c>
      <c r="X6063">
        <v>0</v>
      </c>
    </row>
    <row r="6064" spans="1:24" x14ac:dyDescent="0.25">
      <c r="A6064">
        <v>8180</v>
      </c>
      <c r="B6064" t="s">
        <v>15121</v>
      </c>
      <c r="C6064" t="s">
        <v>15122</v>
      </c>
      <c r="D6064" t="s">
        <v>241</v>
      </c>
      <c r="G6064" s="2">
        <v>45330</v>
      </c>
      <c r="H6064" s="2">
        <v>45443</v>
      </c>
      <c r="I6064" t="s">
        <v>226</v>
      </c>
      <c r="J6064" t="s">
        <v>211</v>
      </c>
      <c r="K6064" t="s">
        <v>15123</v>
      </c>
      <c r="L6064" t="s">
        <v>213</v>
      </c>
      <c r="O6064">
        <v>0</v>
      </c>
      <c r="Q6064" s="2"/>
      <c r="S6064">
        <v>0</v>
      </c>
      <c r="T6064" t="s">
        <v>213</v>
      </c>
      <c r="W6064" t="s">
        <v>214</v>
      </c>
      <c r="X6064">
        <v>0</v>
      </c>
    </row>
    <row r="6065" spans="1:24" x14ac:dyDescent="0.25">
      <c r="A6065">
        <v>8181</v>
      </c>
      <c r="B6065" t="s">
        <v>15124</v>
      </c>
      <c r="C6065" t="s">
        <v>15125</v>
      </c>
      <c r="D6065" t="s">
        <v>245</v>
      </c>
      <c r="G6065" s="2">
        <v>45330</v>
      </c>
      <c r="H6065" s="2">
        <v>45443</v>
      </c>
      <c r="I6065" t="s">
        <v>226</v>
      </c>
      <c r="J6065" t="s">
        <v>211</v>
      </c>
      <c r="K6065" t="s">
        <v>15123</v>
      </c>
      <c r="L6065" t="s">
        <v>213</v>
      </c>
      <c r="O6065">
        <v>1868</v>
      </c>
      <c r="Q6065" s="2"/>
      <c r="S6065">
        <v>0</v>
      </c>
      <c r="T6065" t="s">
        <v>213</v>
      </c>
      <c r="W6065" t="s">
        <v>214</v>
      </c>
      <c r="X6065">
        <v>0</v>
      </c>
    </row>
    <row r="6066" spans="1:24" x14ac:dyDescent="0.25">
      <c r="A6066">
        <v>8191</v>
      </c>
      <c r="B6066" t="s">
        <v>15139</v>
      </c>
      <c r="C6066" t="s">
        <v>15140</v>
      </c>
      <c r="D6066" t="s">
        <v>241</v>
      </c>
      <c r="G6066" s="2">
        <v>45444</v>
      </c>
      <c r="H6066" s="2">
        <v>45688</v>
      </c>
      <c r="I6066" t="s">
        <v>226</v>
      </c>
      <c r="J6066" t="s">
        <v>211</v>
      </c>
      <c r="K6066" t="s">
        <v>15141</v>
      </c>
      <c r="L6066" t="s">
        <v>213</v>
      </c>
      <c r="O6066">
        <v>0</v>
      </c>
      <c r="Q6066" s="2"/>
      <c r="S6066">
        <v>0</v>
      </c>
      <c r="T6066" t="s">
        <v>213</v>
      </c>
      <c r="W6066" t="s">
        <v>214</v>
      </c>
      <c r="X6066">
        <v>0</v>
      </c>
    </row>
    <row r="6067" spans="1:24" x14ac:dyDescent="0.25">
      <c r="A6067">
        <v>8192</v>
      </c>
      <c r="B6067" t="s">
        <v>15142</v>
      </c>
      <c r="C6067" t="s">
        <v>15143</v>
      </c>
      <c r="D6067" t="s">
        <v>245</v>
      </c>
      <c r="G6067" s="2">
        <v>45444</v>
      </c>
      <c r="H6067" s="2">
        <v>45688</v>
      </c>
      <c r="I6067" t="s">
        <v>226</v>
      </c>
      <c r="J6067" t="s">
        <v>211</v>
      </c>
      <c r="K6067" t="s">
        <v>15141</v>
      </c>
      <c r="L6067" t="s">
        <v>213</v>
      </c>
      <c r="O6067">
        <v>1868</v>
      </c>
      <c r="Q6067" s="2"/>
      <c r="S6067">
        <v>0</v>
      </c>
      <c r="T6067" t="s">
        <v>213</v>
      </c>
      <c r="W6067" t="s">
        <v>214</v>
      </c>
      <c r="X6067">
        <v>0</v>
      </c>
    </row>
    <row r="6068" spans="1:24" x14ac:dyDescent="0.25">
      <c r="A6068">
        <v>8193</v>
      </c>
      <c r="B6068" t="s">
        <v>15144</v>
      </c>
      <c r="C6068" t="s">
        <v>15145</v>
      </c>
      <c r="D6068" t="s">
        <v>256</v>
      </c>
      <c r="G6068" s="2">
        <v>45444</v>
      </c>
      <c r="H6068" s="2">
        <v>45688</v>
      </c>
      <c r="I6068" t="s">
        <v>226</v>
      </c>
      <c r="J6068" t="s">
        <v>211</v>
      </c>
      <c r="K6068" t="s">
        <v>15141</v>
      </c>
      <c r="L6068" t="s">
        <v>213</v>
      </c>
      <c r="O6068">
        <v>0</v>
      </c>
      <c r="Q6068" s="2"/>
      <c r="S6068">
        <v>0</v>
      </c>
      <c r="T6068" t="s">
        <v>213</v>
      </c>
      <c r="W6068" t="s">
        <v>214</v>
      </c>
      <c r="X6068">
        <v>0</v>
      </c>
    </row>
    <row r="6069" spans="1:24" x14ac:dyDescent="0.25">
      <c r="A6069">
        <v>8194</v>
      </c>
      <c r="B6069" t="s">
        <v>15146</v>
      </c>
      <c r="C6069" t="s">
        <v>15147</v>
      </c>
      <c r="D6069" t="s">
        <v>210</v>
      </c>
      <c r="G6069" s="2">
        <v>45444</v>
      </c>
      <c r="H6069" s="2">
        <v>45688</v>
      </c>
      <c r="J6069" t="s">
        <v>211</v>
      </c>
      <c r="K6069" t="s">
        <v>15141</v>
      </c>
      <c r="L6069" t="s">
        <v>213</v>
      </c>
      <c r="O6069">
        <v>0</v>
      </c>
      <c r="Q6069" s="2"/>
      <c r="S6069">
        <v>0</v>
      </c>
      <c r="T6069" t="s">
        <v>213</v>
      </c>
      <c r="W6069" t="s">
        <v>214</v>
      </c>
      <c r="X6069">
        <v>0</v>
      </c>
    </row>
    <row r="6070" spans="1:24" x14ac:dyDescent="0.25">
      <c r="A6070">
        <v>8195</v>
      </c>
      <c r="B6070" t="s">
        <v>15148</v>
      </c>
      <c r="C6070" t="s">
        <v>15149</v>
      </c>
      <c r="D6070" t="s">
        <v>251</v>
      </c>
      <c r="G6070" s="2">
        <v>45444</v>
      </c>
      <c r="H6070" s="2">
        <v>45688</v>
      </c>
      <c r="I6070" t="s">
        <v>226</v>
      </c>
      <c r="J6070" t="s">
        <v>211</v>
      </c>
      <c r="K6070" t="s">
        <v>15141</v>
      </c>
      <c r="L6070" t="s">
        <v>213</v>
      </c>
      <c r="O6070">
        <v>0</v>
      </c>
      <c r="Q6070" s="2"/>
      <c r="S6070">
        <v>0</v>
      </c>
      <c r="T6070" t="s">
        <v>213</v>
      </c>
      <c r="W6070" t="s">
        <v>214</v>
      </c>
      <c r="X6070">
        <v>0</v>
      </c>
    </row>
    <row r="6071" spans="1:24" x14ac:dyDescent="0.25">
      <c r="A6071">
        <v>8276</v>
      </c>
      <c r="B6071" t="s">
        <v>15258</v>
      </c>
      <c r="C6071" t="s">
        <v>15259</v>
      </c>
      <c r="D6071" t="s">
        <v>241</v>
      </c>
      <c r="E6071" t="s">
        <v>1928</v>
      </c>
      <c r="G6071" s="2">
        <v>45536</v>
      </c>
      <c r="H6071" s="2"/>
      <c r="I6071" t="s">
        <v>226</v>
      </c>
      <c r="J6071" t="s">
        <v>211</v>
      </c>
      <c r="K6071" t="s">
        <v>15260</v>
      </c>
      <c r="L6071" t="s">
        <v>213</v>
      </c>
      <c r="O6071">
        <v>0</v>
      </c>
      <c r="Q6071" s="2"/>
      <c r="S6071">
        <v>0</v>
      </c>
      <c r="T6071" t="s">
        <v>213</v>
      </c>
      <c r="W6071" t="s">
        <v>214</v>
      </c>
      <c r="X6071">
        <v>0</v>
      </c>
    </row>
    <row r="6072" spans="1:24" x14ac:dyDescent="0.25">
      <c r="A6072">
        <v>8277</v>
      </c>
      <c r="B6072" t="s">
        <v>15261</v>
      </c>
      <c r="C6072" t="s">
        <v>15262</v>
      </c>
      <c r="D6072" t="s">
        <v>245</v>
      </c>
      <c r="G6072" s="2">
        <v>45536</v>
      </c>
      <c r="H6072" s="2"/>
      <c r="I6072" t="s">
        <v>226</v>
      </c>
      <c r="J6072" t="s">
        <v>211</v>
      </c>
      <c r="K6072" t="s">
        <v>15260</v>
      </c>
      <c r="L6072" t="s">
        <v>213</v>
      </c>
      <c r="O6072">
        <v>28</v>
      </c>
      <c r="Q6072" s="2"/>
      <c r="S6072">
        <v>0</v>
      </c>
      <c r="T6072" t="s">
        <v>213</v>
      </c>
      <c r="W6072" t="s">
        <v>214</v>
      </c>
      <c r="X6072">
        <v>0</v>
      </c>
    </row>
    <row r="6073" spans="1:24" x14ac:dyDescent="0.25">
      <c r="A6073">
        <v>8278</v>
      </c>
      <c r="B6073" t="s">
        <v>15263</v>
      </c>
      <c r="C6073" t="s">
        <v>15264</v>
      </c>
      <c r="D6073" t="s">
        <v>256</v>
      </c>
      <c r="G6073" s="2">
        <v>45536</v>
      </c>
      <c r="H6073" s="2"/>
      <c r="I6073" t="s">
        <v>226</v>
      </c>
      <c r="J6073" t="s">
        <v>211</v>
      </c>
      <c r="K6073" t="s">
        <v>15260</v>
      </c>
      <c r="L6073" t="s">
        <v>213</v>
      </c>
      <c r="O6073">
        <v>0</v>
      </c>
      <c r="Q6073" s="2"/>
      <c r="S6073">
        <v>0</v>
      </c>
      <c r="T6073" t="s">
        <v>213</v>
      </c>
      <c r="W6073" t="s">
        <v>214</v>
      </c>
      <c r="X6073">
        <v>0</v>
      </c>
    </row>
    <row r="6074" spans="1:24" x14ac:dyDescent="0.25">
      <c r="A6074">
        <v>8166</v>
      </c>
      <c r="B6074" t="s">
        <v>15031</v>
      </c>
      <c r="C6074" t="s">
        <v>15032</v>
      </c>
      <c r="D6074" t="s">
        <v>241</v>
      </c>
      <c r="G6074" s="2">
        <v>45335</v>
      </c>
      <c r="H6074" s="2"/>
      <c r="I6074" t="s">
        <v>226</v>
      </c>
      <c r="J6074" t="s">
        <v>211</v>
      </c>
      <c r="K6074" t="s">
        <v>15033</v>
      </c>
      <c r="L6074" t="s">
        <v>900</v>
      </c>
      <c r="O6074">
        <v>0</v>
      </c>
      <c r="Q6074" s="2"/>
      <c r="S6074">
        <v>0</v>
      </c>
      <c r="T6074" t="s">
        <v>213</v>
      </c>
      <c r="W6074" t="s">
        <v>214</v>
      </c>
      <c r="X6074">
        <v>0</v>
      </c>
    </row>
    <row r="6075" spans="1:24" x14ac:dyDescent="0.25">
      <c r="A6075">
        <v>8186</v>
      </c>
      <c r="B6075" t="s">
        <v>15126</v>
      </c>
      <c r="C6075" t="s">
        <v>15127</v>
      </c>
      <c r="D6075" t="s">
        <v>251</v>
      </c>
      <c r="G6075" s="2">
        <v>45352</v>
      </c>
      <c r="H6075" s="2"/>
      <c r="I6075" t="s">
        <v>226</v>
      </c>
      <c r="J6075" t="s">
        <v>211</v>
      </c>
      <c r="K6075" t="s">
        <v>39</v>
      </c>
      <c r="L6075" t="s">
        <v>213</v>
      </c>
      <c r="O6075">
        <v>0</v>
      </c>
      <c r="Q6075" s="2"/>
      <c r="S6075">
        <v>0</v>
      </c>
      <c r="T6075" t="s">
        <v>213</v>
      </c>
      <c r="W6075" t="s">
        <v>214</v>
      </c>
      <c r="X6075">
        <v>0</v>
      </c>
    </row>
    <row r="6076" spans="1:24" x14ac:dyDescent="0.25">
      <c r="A6076">
        <v>8187</v>
      </c>
      <c r="B6076" t="s">
        <v>15128</v>
      </c>
      <c r="C6076" t="s">
        <v>15129</v>
      </c>
      <c r="D6076" t="s">
        <v>256</v>
      </c>
      <c r="G6076" s="2">
        <v>45352</v>
      </c>
      <c r="H6076" s="2"/>
      <c r="I6076" t="s">
        <v>226</v>
      </c>
      <c r="J6076" t="s">
        <v>211</v>
      </c>
      <c r="K6076" t="s">
        <v>39</v>
      </c>
      <c r="L6076" t="s">
        <v>213</v>
      </c>
      <c r="O6076">
        <v>0</v>
      </c>
      <c r="Q6076" s="2"/>
      <c r="S6076">
        <v>0</v>
      </c>
      <c r="T6076" t="s">
        <v>213</v>
      </c>
      <c r="W6076" t="s">
        <v>214</v>
      </c>
      <c r="X6076">
        <v>0</v>
      </c>
    </row>
    <row r="6077" spans="1:24" x14ac:dyDescent="0.25">
      <c r="A6077">
        <v>8188</v>
      </c>
      <c r="B6077" t="s">
        <v>15130</v>
      </c>
      <c r="C6077" t="s">
        <v>15131</v>
      </c>
      <c r="D6077" t="s">
        <v>245</v>
      </c>
      <c r="G6077" s="2">
        <v>45352</v>
      </c>
      <c r="H6077" s="2"/>
      <c r="I6077" t="s">
        <v>226</v>
      </c>
      <c r="J6077" t="s">
        <v>211</v>
      </c>
      <c r="K6077" t="s">
        <v>39</v>
      </c>
      <c r="L6077" t="s">
        <v>213</v>
      </c>
      <c r="O6077">
        <v>42</v>
      </c>
      <c r="Q6077" s="2"/>
      <c r="S6077">
        <v>0</v>
      </c>
      <c r="T6077" t="s">
        <v>213</v>
      </c>
      <c r="W6077" t="s">
        <v>214</v>
      </c>
      <c r="X6077">
        <v>0</v>
      </c>
    </row>
    <row r="6078" spans="1:24" x14ac:dyDescent="0.25">
      <c r="A6078">
        <v>8189</v>
      </c>
      <c r="B6078" t="s">
        <v>15132</v>
      </c>
      <c r="C6078" t="s">
        <v>15133</v>
      </c>
      <c r="D6078" t="s">
        <v>241</v>
      </c>
      <c r="G6078" s="2">
        <v>45352</v>
      </c>
      <c r="H6078" s="2"/>
      <c r="I6078" t="s">
        <v>226</v>
      </c>
      <c r="J6078" t="s">
        <v>211</v>
      </c>
      <c r="K6078" t="s">
        <v>39</v>
      </c>
      <c r="L6078" t="s">
        <v>213</v>
      </c>
      <c r="O6078">
        <v>0</v>
      </c>
      <c r="Q6078" s="2"/>
      <c r="S6078">
        <v>0</v>
      </c>
      <c r="T6078" t="s">
        <v>213</v>
      </c>
      <c r="W6078" t="s">
        <v>214</v>
      </c>
      <c r="X6078">
        <v>0</v>
      </c>
    </row>
    <row r="6079" spans="1:24" x14ac:dyDescent="0.25">
      <c r="A6079">
        <v>8298</v>
      </c>
      <c r="B6079" t="s">
        <v>15294</v>
      </c>
      <c r="C6079" t="s">
        <v>15295</v>
      </c>
      <c r="D6079" t="s">
        <v>14693</v>
      </c>
      <c r="F6079" t="s">
        <v>14694</v>
      </c>
      <c r="G6079" s="2">
        <v>45534</v>
      </c>
      <c r="H6079" s="2"/>
      <c r="I6079" t="s">
        <v>226</v>
      </c>
      <c r="J6079" t="s">
        <v>14868</v>
      </c>
      <c r="K6079" t="s">
        <v>2040</v>
      </c>
      <c r="L6079" t="s">
        <v>213</v>
      </c>
      <c r="M6079" t="s">
        <v>15296</v>
      </c>
      <c r="O6079">
        <v>0</v>
      </c>
      <c r="Q6079" s="2"/>
      <c r="R6079" t="s">
        <v>15297</v>
      </c>
      <c r="S6079">
        <v>0</v>
      </c>
      <c r="T6079" t="s">
        <v>213</v>
      </c>
      <c r="U6079" t="s">
        <v>14870</v>
      </c>
      <c r="V6079" t="s">
        <v>15298</v>
      </c>
      <c r="W6079" t="s">
        <v>214</v>
      </c>
      <c r="X6079">
        <v>73</v>
      </c>
    </row>
    <row r="6080" spans="1:24" x14ac:dyDescent="0.25">
      <c r="A6080">
        <v>8299</v>
      </c>
      <c r="B6080" t="s">
        <v>15299</v>
      </c>
      <c r="C6080" t="s">
        <v>15300</v>
      </c>
      <c r="D6080" t="s">
        <v>14693</v>
      </c>
      <c r="F6080" t="s">
        <v>10065</v>
      </c>
      <c r="G6080" s="2">
        <v>45534</v>
      </c>
      <c r="H6080" s="2"/>
      <c r="I6080" t="s">
        <v>226</v>
      </c>
      <c r="J6080" t="s">
        <v>14868</v>
      </c>
      <c r="K6080" t="s">
        <v>2040</v>
      </c>
      <c r="L6080" t="s">
        <v>213</v>
      </c>
      <c r="M6080" t="s">
        <v>15301</v>
      </c>
      <c r="O6080">
        <v>0</v>
      </c>
      <c r="Q6080" s="2"/>
      <c r="R6080" t="s">
        <v>15300</v>
      </c>
      <c r="S6080">
        <v>0</v>
      </c>
      <c r="T6080" t="s">
        <v>213</v>
      </c>
      <c r="U6080" t="s">
        <v>14870</v>
      </c>
      <c r="V6080" t="s">
        <v>15302</v>
      </c>
      <c r="W6080" t="s">
        <v>455</v>
      </c>
      <c r="X6080">
        <v>74</v>
      </c>
    </row>
    <row r="6081" spans="1:24" x14ac:dyDescent="0.25">
      <c r="A6081">
        <v>8300</v>
      </c>
      <c r="B6081" t="s">
        <v>13017</v>
      </c>
      <c r="C6081" t="s">
        <v>15303</v>
      </c>
      <c r="D6081" t="s">
        <v>6129</v>
      </c>
      <c r="G6081" s="2">
        <v>44197</v>
      </c>
      <c r="H6081" s="2"/>
      <c r="I6081" t="s">
        <v>226</v>
      </c>
      <c r="J6081" t="s">
        <v>211</v>
      </c>
      <c r="K6081" t="s">
        <v>12957</v>
      </c>
      <c r="L6081" t="s">
        <v>213</v>
      </c>
      <c r="O6081">
        <v>8299</v>
      </c>
      <c r="Q6081" s="2"/>
      <c r="S6081">
        <v>0</v>
      </c>
      <c r="T6081" t="s">
        <v>213</v>
      </c>
      <c r="W6081" t="s">
        <v>455</v>
      </c>
      <c r="X6081">
        <v>0</v>
      </c>
    </row>
    <row r="6082" spans="1:24" x14ac:dyDescent="0.25">
      <c r="A6082">
        <v>8303</v>
      </c>
      <c r="B6082" t="s">
        <v>15304</v>
      </c>
      <c r="C6082" t="s">
        <v>15305</v>
      </c>
      <c r="D6082" t="s">
        <v>251</v>
      </c>
      <c r="G6082" s="2">
        <v>45554</v>
      </c>
      <c r="H6082" s="2"/>
      <c r="I6082" t="s">
        <v>226</v>
      </c>
      <c r="J6082" t="s">
        <v>211</v>
      </c>
      <c r="K6082" t="s">
        <v>15306</v>
      </c>
      <c r="L6082" t="s">
        <v>213</v>
      </c>
      <c r="O6082">
        <v>0</v>
      </c>
      <c r="Q6082" s="2"/>
      <c r="S6082">
        <v>0</v>
      </c>
      <c r="T6082" t="s">
        <v>213</v>
      </c>
      <c r="W6082" t="s">
        <v>214</v>
      </c>
      <c r="X6082">
        <v>0</v>
      </c>
    </row>
    <row r="6083" spans="1:24" x14ac:dyDescent="0.25">
      <c r="A6083">
        <v>8304</v>
      </c>
      <c r="B6083" t="s">
        <v>15307</v>
      </c>
      <c r="C6083" t="s">
        <v>15308</v>
      </c>
      <c r="D6083" t="s">
        <v>248</v>
      </c>
      <c r="G6083" s="2">
        <v>45554</v>
      </c>
      <c r="H6083" s="2"/>
      <c r="I6083" t="s">
        <v>226</v>
      </c>
      <c r="J6083" t="s">
        <v>211</v>
      </c>
      <c r="K6083" t="s">
        <v>15306</v>
      </c>
      <c r="L6083" t="s">
        <v>213</v>
      </c>
      <c r="O6083">
        <v>0</v>
      </c>
      <c r="Q6083" s="2"/>
      <c r="S6083">
        <v>0</v>
      </c>
      <c r="T6083" t="s">
        <v>213</v>
      </c>
      <c r="W6083" t="s">
        <v>214</v>
      </c>
      <c r="X6083">
        <v>0</v>
      </c>
    </row>
    <row r="6084" spans="1:24" x14ac:dyDescent="0.25">
      <c r="A6084">
        <v>8305</v>
      </c>
      <c r="B6084" t="s">
        <v>15309</v>
      </c>
      <c r="C6084" t="s">
        <v>15310</v>
      </c>
      <c r="D6084" t="s">
        <v>14073</v>
      </c>
      <c r="G6084" s="2">
        <v>45554</v>
      </c>
      <c r="H6084" s="2"/>
      <c r="I6084" t="s">
        <v>226</v>
      </c>
      <c r="J6084" t="s">
        <v>211</v>
      </c>
      <c r="K6084" t="s">
        <v>15306</v>
      </c>
      <c r="L6084" t="s">
        <v>900</v>
      </c>
      <c r="O6084">
        <v>0</v>
      </c>
      <c r="Q6084" s="2"/>
      <c r="S6084">
        <v>0</v>
      </c>
      <c r="T6084" t="s">
        <v>213</v>
      </c>
      <c r="W6084" t="s">
        <v>214</v>
      </c>
      <c r="X6084">
        <v>0</v>
      </c>
    </row>
    <row r="6085" spans="1:24" x14ac:dyDescent="0.25">
      <c r="A6085">
        <v>8306</v>
      </c>
      <c r="B6085" t="s">
        <v>15311</v>
      </c>
      <c r="C6085" t="s">
        <v>15312</v>
      </c>
      <c r="D6085" t="s">
        <v>210</v>
      </c>
      <c r="G6085" s="2">
        <v>45554</v>
      </c>
      <c r="H6085" s="2"/>
      <c r="J6085" t="s">
        <v>211</v>
      </c>
      <c r="K6085" t="s">
        <v>15306</v>
      </c>
      <c r="L6085" t="s">
        <v>213</v>
      </c>
      <c r="O6085">
        <v>0</v>
      </c>
      <c r="Q6085" s="2"/>
      <c r="S6085">
        <v>0</v>
      </c>
      <c r="T6085" t="s">
        <v>213</v>
      </c>
      <c r="W6085" t="s">
        <v>214</v>
      </c>
      <c r="X6085">
        <v>0</v>
      </c>
    </row>
    <row r="6086" spans="1:24" x14ac:dyDescent="0.25">
      <c r="A6086">
        <v>8307</v>
      </c>
      <c r="B6086" t="s">
        <v>15313</v>
      </c>
      <c r="C6086" t="s">
        <v>15314</v>
      </c>
      <c r="D6086" t="s">
        <v>241</v>
      </c>
      <c r="G6086" s="2">
        <v>45554</v>
      </c>
      <c r="H6086" s="2"/>
      <c r="I6086" t="s">
        <v>226</v>
      </c>
      <c r="J6086" t="s">
        <v>211</v>
      </c>
      <c r="K6086" t="s">
        <v>15306</v>
      </c>
      <c r="L6086" t="s">
        <v>213</v>
      </c>
      <c r="O6086">
        <v>0</v>
      </c>
      <c r="Q6086" s="2"/>
      <c r="S6086">
        <v>0</v>
      </c>
      <c r="T6086" t="s">
        <v>213</v>
      </c>
      <c r="W6086" t="s">
        <v>214</v>
      </c>
      <c r="X6086">
        <v>0</v>
      </c>
    </row>
    <row r="6087" spans="1:24" x14ac:dyDescent="0.25">
      <c r="A6087">
        <v>8308</v>
      </c>
      <c r="B6087" t="s">
        <v>15315</v>
      </c>
      <c r="C6087" t="s">
        <v>15316</v>
      </c>
      <c r="D6087" t="s">
        <v>14068</v>
      </c>
      <c r="G6087" s="2">
        <v>45554</v>
      </c>
      <c r="H6087" s="2"/>
      <c r="I6087" t="s">
        <v>226</v>
      </c>
      <c r="J6087" t="s">
        <v>211</v>
      </c>
      <c r="K6087" t="s">
        <v>15306</v>
      </c>
      <c r="L6087" t="s">
        <v>213</v>
      </c>
      <c r="O6087">
        <v>0</v>
      </c>
      <c r="Q6087" s="2"/>
      <c r="S6087">
        <v>0</v>
      </c>
      <c r="T6087" t="s">
        <v>213</v>
      </c>
      <c r="W6087" t="s">
        <v>214</v>
      </c>
      <c r="X6087">
        <v>0</v>
      </c>
    </row>
    <row r="6088" spans="1:24" x14ac:dyDescent="0.25">
      <c r="A6088">
        <v>8309</v>
      </c>
      <c r="B6088" t="s">
        <v>15317</v>
      </c>
      <c r="C6088" t="s">
        <v>15318</v>
      </c>
      <c r="D6088" t="s">
        <v>11584</v>
      </c>
      <c r="G6088" s="2">
        <v>45554</v>
      </c>
      <c r="H6088" s="2"/>
      <c r="J6088" t="s">
        <v>2278</v>
      </c>
      <c r="K6088" t="s">
        <v>15306</v>
      </c>
      <c r="L6088" t="s">
        <v>213</v>
      </c>
      <c r="O6088">
        <v>0</v>
      </c>
      <c r="Q6088" s="2"/>
      <c r="S6088">
        <v>0</v>
      </c>
      <c r="T6088" t="s">
        <v>900</v>
      </c>
      <c r="W6088" t="s">
        <v>214</v>
      </c>
      <c r="X6088">
        <v>0</v>
      </c>
    </row>
    <row r="6089" spans="1:24" x14ac:dyDescent="0.25">
      <c r="A6089">
        <v>8310</v>
      </c>
      <c r="B6089" t="s">
        <v>15319</v>
      </c>
      <c r="C6089" t="s">
        <v>15320</v>
      </c>
      <c r="D6089" t="s">
        <v>389</v>
      </c>
      <c r="F6089" t="s">
        <v>10065</v>
      </c>
      <c r="G6089" s="2">
        <v>44197</v>
      </c>
      <c r="H6089" s="2"/>
      <c r="I6089" t="s">
        <v>226</v>
      </c>
      <c r="J6089" t="s">
        <v>211</v>
      </c>
      <c r="K6089" t="s">
        <v>2040</v>
      </c>
      <c r="L6089" t="s">
        <v>213</v>
      </c>
      <c r="M6089" t="s">
        <v>15301</v>
      </c>
      <c r="O6089">
        <v>0</v>
      </c>
      <c r="Q6089" s="2"/>
      <c r="R6089" t="s">
        <v>15321</v>
      </c>
      <c r="S6089">
        <v>0</v>
      </c>
      <c r="T6089" t="s">
        <v>213</v>
      </c>
      <c r="U6089" t="s">
        <v>14870</v>
      </c>
      <c r="V6089" t="s">
        <v>15302</v>
      </c>
      <c r="W6089" t="s">
        <v>455</v>
      </c>
      <c r="X6089">
        <v>0</v>
      </c>
    </row>
    <row r="6090" spans="1:24" x14ac:dyDescent="0.25">
      <c r="A6090">
        <v>8311</v>
      </c>
      <c r="B6090" t="s">
        <v>13019</v>
      </c>
      <c r="C6090" t="s">
        <v>15322</v>
      </c>
      <c r="D6090" t="s">
        <v>6132</v>
      </c>
      <c r="F6090" t="s">
        <v>15323</v>
      </c>
      <c r="G6090" s="2">
        <v>44197</v>
      </c>
      <c r="H6090" s="2"/>
      <c r="I6090" t="s">
        <v>226</v>
      </c>
      <c r="J6090" t="s">
        <v>211</v>
      </c>
      <c r="K6090" t="s">
        <v>12957</v>
      </c>
      <c r="L6090" t="s">
        <v>213</v>
      </c>
      <c r="O6090">
        <v>8310</v>
      </c>
      <c r="Q6090" s="2"/>
      <c r="S6090">
        <v>0</v>
      </c>
      <c r="T6090" t="s">
        <v>213</v>
      </c>
      <c r="W6090" t="s">
        <v>455</v>
      </c>
      <c r="X6090">
        <v>0</v>
      </c>
    </row>
    <row r="6091" spans="1:24" x14ac:dyDescent="0.25">
      <c r="A6091">
        <v>8317</v>
      </c>
      <c r="B6091" t="s">
        <v>15324</v>
      </c>
      <c r="C6091" t="s">
        <v>15325</v>
      </c>
      <c r="D6091" t="s">
        <v>210</v>
      </c>
      <c r="G6091" s="2">
        <v>45554</v>
      </c>
      <c r="H6091" s="2">
        <v>45555</v>
      </c>
      <c r="J6091" t="s">
        <v>211</v>
      </c>
      <c r="K6091" t="s">
        <v>15326</v>
      </c>
      <c r="L6091" t="s">
        <v>213</v>
      </c>
      <c r="O6091">
        <v>0</v>
      </c>
      <c r="Q6091" s="2"/>
      <c r="S6091">
        <v>0</v>
      </c>
      <c r="T6091" t="s">
        <v>213</v>
      </c>
      <c r="W6091" t="s">
        <v>214</v>
      </c>
      <c r="X6091">
        <v>0</v>
      </c>
    </row>
    <row r="6092" spans="1:24" x14ac:dyDescent="0.25">
      <c r="A6092">
        <v>8318</v>
      </c>
      <c r="B6092" t="s">
        <v>15327</v>
      </c>
      <c r="C6092" t="s">
        <v>15328</v>
      </c>
      <c r="D6092" t="s">
        <v>241</v>
      </c>
      <c r="G6092" s="2">
        <v>45554</v>
      </c>
      <c r="H6092" s="2">
        <v>45555</v>
      </c>
      <c r="I6092" t="s">
        <v>226</v>
      </c>
      <c r="J6092" t="s">
        <v>211</v>
      </c>
      <c r="K6092" t="s">
        <v>15326</v>
      </c>
      <c r="L6092" t="s">
        <v>213</v>
      </c>
      <c r="O6092">
        <v>0</v>
      </c>
      <c r="Q6092" s="2"/>
      <c r="S6092">
        <v>0</v>
      </c>
      <c r="T6092" t="s">
        <v>213</v>
      </c>
      <c r="W6092" t="s">
        <v>214</v>
      </c>
      <c r="X6092">
        <v>0</v>
      </c>
    </row>
    <row r="6093" spans="1:24" x14ac:dyDescent="0.25">
      <c r="A6093">
        <v>8319</v>
      </c>
      <c r="B6093" t="s">
        <v>15329</v>
      </c>
      <c r="C6093" t="s">
        <v>15330</v>
      </c>
      <c r="D6093" t="s">
        <v>251</v>
      </c>
      <c r="G6093" s="2">
        <v>45554</v>
      </c>
      <c r="H6093" s="2">
        <v>45555</v>
      </c>
      <c r="I6093" t="s">
        <v>226</v>
      </c>
      <c r="J6093" t="s">
        <v>211</v>
      </c>
      <c r="K6093" t="s">
        <v>15326</v>
      </c>
      <c r="L6093" t="s">
        <v>213</v>
      </c>
      <c r="O6093">
        <v>0</v>
      </c>
      <c r="Q6093" s="2"/>
      <c r="S6093">
        <v>0</v>
      </c>
      <c r="T6093" t="s">
        <v>213</v>
      </c>
      <c r="W6093" t="s">
        <v>214</v>
      </c>
      <c r="X6093">
        <v>0</v>
      </c>
    </row>
    <row r="6094" spans="1:24" x14ac:dyDescent="0.25">
      <c r="A6094">
        <v>8320</v>
      </c>
      <c r="B6094" t="s">
        <v>15331</v>
      </c>
      <c r="C6094" t="s">
        <v>15332</v>
      </c>
      <c r="D6094" t="s">
        <v>245</v>
      </c>
      <c r="G6094" s="2">
        <v>45554</v>
      </c>
      <c r="H6094" s="2">
        <v>45555</v>
      </c>
      <c r="I6094" t="s">
        <v>226</v>
      </c>
      <c r="J6094" t="s">
        <v>211</v>
      </c>
      <c r="K6094" t="s">
        <v>15326</v>
      </c>
      <c r="L6094" t="s">
        <v>213</v>
      </c>
      <c r="O6094">
        <v>1488</v>
      </c>
      <c r="Q6094" s="2"/>
      <c r="S6094">
        <v>0</v>
      </c>
      <c r="T6094" t="s">
        <v>213</v>
      </c>
      <c r="W6094" t="s">
        <v>214</v>
      </c>
      <c r="X6094">
        <v>0</v>
      </c>
    </row>
    <row r="6095" spans="1:24" x14ac:dyDescent="0.25">
      <c r="A6095">
        <v>8321</v>
      </c>
      <c r="B6095" t="s">
        <v>15333</v>
      </c>
      <c r="C6095" t="s">
        <v>15334</v>
      </c>
      <c r="D6095" t="s">
        <v>256</v>
      </c>
      <c r="G6095" s="2">
        <v>45554</v>
      </c>
      <c r="H6095" s="2">
        <v>45555</v>
      </c>
      <c r="I6095" t="s">
        <v>226</v>
      </c>
      <c r="J6095" t="s">
        <v>211</v>
      </c>
      <c r="K6095" t="s">
        <v>15326</v>
      </c>
      <c r="L6095" t="s">
        <v>213</v>
      </c>
      <c r="O6095">
        <v>0</v>
      </c>
      <c r="Q6095" s="2"/>
      <c r="S6095">
        <v>0</v>
      </c>
      <c r="T6095" t="s">
        <v>213</v>
      </c>
      <c r="W6095" t="s">
        <v>214</v>
      </c>
      <c r="X6095">
        <v>0</v>
      </c>
    </row>
    <row r="6096" spans="1:24" x14ac:dyDescent="0.25">
      <c r="A6096">
        <v>8368</v>
      </c>
      <c r="B6096" t="s">
        <v>15442</v>
      </c>
      <c r="C6096" t="s">
        <v>15443</v>
      </c>
      <c r="D6096" t="s">
        <v>914</v>
      </c>
      <c r="G6096" s="2">
        <v>30682</v>
      </c>
      <c r="H6096" s="2"/>
      <c r="I6096" t="s">
        <v>226</v>
      </c>
      <c r="J6096" t="s">
        <v>211</v>
      </c>
      <c r="K6096" t="s">
        <v>1402</v>
      </c>
      <c r="L6096" t="s">
        <v>213</v>
      </c>
      <c r="M6096" t="s">
        <v>15444</v>
      </c>
      <c r="O6096">
        <v>1033</v>
      </c>
      <c r="Q6096" s="2"/>
      <c r="R6096" t="s">
        <v>15445</v>
      </c>
      <c r="S6096">
        <v>0</v>
      </c>
      <c r="T6096" t="s">
        <v>213</v>
      </c>
      <c r="W6096" t="s">
        <v>214</v>
      </c>
      <c r="X6096">
        <v>0</v>
      </c>
    </row>
    <row r="6097" spans="1:24" x14ac:dyDescent="0.25">
      <c r="A6097">
        <v>8369</v>
      </c>
      <c r="B6097" t="s">
        <v>15446</v>
      </c>
      <c r="C6097" t="s">
        <v>15447</v>
      </c>
      <c r="D6097" t="s">
        <v>914</v>
      </c>
      <c r="G6097" s="2">
        <v>36800</v>
      </c>
      <c r="H6097" s="2"/>
      <c r="I6097" t="s">
        <v>226</v>
      </c>
      <c r="J6097" t="s">
        <v>211</v>
      </c>
      <c r="K6097" t="s">
        <v>1402</v>
      </c>
      <c r="L6097" t="s">
        <v>213</v>
      </c>
      <c r="M6097" t="s">
        <v>15444</v>
      </c>
      <c r="O6097">
        <v>1032</v>
      </c>
      <c r="Q6097" s="2"/>
      <c r="R6097" t="s">
        <v>15448</v>
      </c>
      <c r="S6097">
        <v>0</v>
      </c>
      <c r="T6097" t="s">
        <v>213</v>
      </c>
      <c r="W6097" t="s">
        <v>214</v>
      </c>
      <c r="X6097">
        <v>0</v>
      </c>
    </row>
    <row r="6098" spans="1:24" x14ac:dyDescent="0.25">
      <c r="A6098">
        <v>8370</v>
      </c>
      <c r="B6098" t="s">
        <v>15449</v>
      </c>
      <c r="C6098" t="s">
        <v>15450</v>
      </c>
      <c r="D6098" t="s">
        <v>6125</v>
      </c>
      <c r="G6098" s="2">
        <v>36800</v>
      </c>
      <c r="H6098" s="2"/>
      <c r="I6098" t="s">
        <v>226</v>
      </c>
      <c r="J6098" t="s">
        <v>211</v>
      </c>
      <c r="K6098" t="s">
        <v>744</v>
      </c>
      <c r="L6098" t="s">
        <v>213</v>
      </c>
      <c r="O6098">
        <v>8369</v>
      </c>
      <c r="Q6098" s="2"/>
      <c r="S6098">
        <v>0</v>
      </c>
      <c r="T6098" t="s">
        <v>213</v>
      </c>
      <c r="W6098" t="s">
        <v>214</v>
      </c>
      <c r="X6098">
        <v>0</v>
      </c>
    </row>
    <row r="6099" spans="1:24" x14ac:dyDescent="0.25">
      <c r="A6099">
        <v>8371</v>
      </c>
      <c r="B6099" t="s">
        <v>15451</v>
      </c>
      <c r="C6099" t="s">
        <v>15452</v>
      </c>
      <c r="D6099" t="s">
        <v>6125</v>
      </c>
      <c r="G6099" s="2">
        <v>30682</v>
      </c>
      <c r="H6099" s="2"/>
      <c r="I6099" t="s">
        <v>226</v>
      </c>
      <c r="J6099" t="s">
        <v>211</v>
      </c>
      <c r="K6099" t="s">
        <v>624</v>
      </c>
      <c r="L6099" t="s">
        <v>213</v>
      </c>
      <c r="O6099">
        <v>8368</v>
      </c>
      <c r="Q6099" s="2"/>
      <c r="S6099">
        <v>0</v>
      </c>
      <c r="T6099" t="s">
        <v>213</v>
      </c>
      <c r="W6099" t="s">
        <v>214</v>
      </c>
      <c r="X6099">
        <v>0</v>
      </c>
    </row>
    <row r="6100" spans="1:24" x14ac:dyDescent="0.25">
      <c r="A6100">
        <v>8383</v>
      </c>
      <c r="B6100" t="s">
        <v>15486</v>
      </c>
      <c r="C6100" t="s">
        <v>15487</v>
      </c>
      <c r="D6100" t="s">
        <v>6129</v>
      </c>
      <c r="G6100" s="2">
        <v>44812</v>
      </c>
      <c r="H6100" s="2"/>
      <c r="I6100" t="s">
        <v>226</v>
      </c>
      <c r="J6100" t="s">
        <v>211</v>
      </c>
      <c r="K6100" t="s">
        <v>13481</v>
      </c>
      <c r="L6100" t="s">
        <v>213</v>
      </c>
      <c r="O6100">
        <v>1044</v>
      </c>
      <c r="Q6100" s="2"/>
      <c r="S6100">
        <v>0</v>
      </c>
      <c r="T6100" t="s">
        <v>213</v>
      </c>
      <c r="W6100" t="s">
        <v>214</v>
      </c>
      <c r="X6100">
        <v>0</v>
      </c>
    </row>
    <row r="6101" spans="1:24" x14ac:dyDescent="0.25">
      <c r="A6101">
        <v>8341</v>
      </c>
      <c r="B6101" t="s">
        <v>15335</v>
      </c>
      <c r="C6101" t="s">
        <v>15336</v>
      </c>
      <c r="D6101" t="s">
        <v>389</v>
      </c>
      <c r="E6101" t="s">
        <v>15337</v>
      </c>
      <c r="F6101" t="s">
        <v>2062</v>
      </c>
      <c r="G6101" s="2">
        <v>45555</v>
      </c>
      <c r="H6101" s="2">
        <v>45838</v>
      </c>
      <c r="I6101" t="s">
        <v>226</v>
      </c>
      <c r="J6101" t="s">
        <v>211</v>
      </c>
      <c r="K6101" t="s">
        <v>2040</v>
      </c>
      <c r="L6101" t="s">
        <v>213</v>
      </c>
      <c r="M6101" t="s">
        <v>15851</v>
      </c>
      <c r="O6101">
        <v>0</v>
      </c>
      <c r="P6101" t="s">
        <v>15852</v>
      </c>
      <c r="Q6101" s="2"/>
      <c r="R6101" t="s">
        <v>15336</v>
      </c>
      <c r="S6101">
        <v>0</v>
      </c>
      <c r="T6101" t="s">
        <v>213</v>
      </c>
      <c r="W6101" t="s">
        <v>214</v>
      </c>
      <c r="X6101">
        <v>0</v>
      </c>
    </row>
    <row r="6102" spans="1:24" x14ac:dyDescent="0.25">
      <c r="A6102">
        <v>8342</v>
      </c>
      <c r="B6102" t="s">
        <v>15388</v>
      </c>
      <c r="C6102" t="s">
        <v>15389</v>
      </c>
      <c r="D6102" t="s">
        <v>389</v>
      </c>
      <c r="G6102" s="2">
        <v>45560</v>
      </c>
      <c r="H6102" s="2">
        <v>45734</v>
      </c>
      <c r="J6102" t="s">
        <v>10343</v>
      </c>
      <c r="K6102" t="s">
        <v>10344</v>
      </c>
      <c r="L6102" t="s">
        <v>213</v>
      </c>
      <c r="M6102" t="s">
        <v>15390</v>
      </c>
      <c r="O6102">
        <v>0</v>
      </c>
      <c r="Q6102" s="2"/>
      <c r="R6102" t="s">
        <v>15391</v>
      </c>
      <c r="S6102">
        <v>0</v>
      </c>
      <c r="T6102" t="s">
        <v>213</v>
      </c>
      <c r="U6102" t="s">
        <v>10347</v>
      </c>
      <c r="V6102" t="s">
        <v>15392</v>
      </c>
      <c r="W6102" t="s">
        <v>214</v>
      </c>
      <c r="X6102">
        <v>0</v>
      </c>
    </row>
    <row r="6103" spans="1:24" x14ac:dyDescent="0.25">
      <c r="A6103">
        <v>8343</v>
      </c>
      <c r="B6103" t="s">
        <v>15393</v>
      </c>
      <c r="C6103" t="s">
        <v>15394</v>
      </c>
      <c r="D6103" t="s">
        <v>389</v>
      </c>
      <c r="G6103" s="2">
        <v>45560</v>
      </c>
      <c r="H6103" s="2"/>
      <c r="J6103" t="s">
        <v>10343</v>
      </c>
      <c r="K6103" t="s">
        <v>10344</v>
      </c>
      <c r="L6103" t="s">
        <v>213</v>
      </c>
      <c r="M6103" t="s">
        <v>15395</v>
      </c>
      <c r="O6103">
        <v>0</v>
      </c>
      <c r="Q6103" s="2"/>
      <c r="R6103" t="s">
        <v>15396</v>
      </c>
      <c r="S6103">
        <v>0</v>
      </c>
      <c r="T6103" t="s">
        <v>213</v>
      </c>
      <c r="U6103" t="s">
        <v>10347</v>
      </c>
      <c r="V6103" t="s">
        <v>15392</v>
      </c>
      <c r="W6103" t="s">
        <v>214</v>
      </c>
      <c r="X6103">
        <v>0</v>
      </c>
    </row>
    <row r="6104" spans="1:24" x14ac:dyDescent="0.25">
      <c r="A6104">
        <v>8403</v>
      </c>
      <c r="B6104" t="s">
        <v>15506</v>
      </c>
      <c r="C6104" t="s">
        <v>15507</v>
      </c>
      <c r="D6104" t="s">
        <v>256</v>
      </c>
      <c r="G6104" s="2">
        <v>45658</v>
      </c>
      <c r="H6104" s="2"/>
      <c r="I6104" t="s">
        <v>226</v>
      </c>
      <c r="J6104" t="s">
        <v>211</v>
      </c>
      <c r="K6104" t="s">
        <v>15508</v>
      </c>
      <c r="L6104" t="s">
        <v>213</v>
      </c>
      <c r="O6104">
        <v>0</v>
      </c>
      <c r="Q6104" s="2"/>
      <c r="S6104">
        <v>0</v>
      </c>
      <c r="T6104" t="s">
        <v>213</v>
      </c>
      <c r="W6104" t="s">
        <v>214</v>
      </c>
      <c r="X6104">
        <v>0</v>
      </c>
    </row>
    <row r="6105" spans="1:24" x14ac:dyDescent="0.25">
      <c r="A6105">
        <v>8404</v>
      </c>
      <c r="B6105" t="s">
        <v>15509</v>
      </c>
      <c r="C6105" t="s">
        <v>15510</v>
      </c>
      <c r="D6105" t="s">
        <v>210</v>
      </c>
      <c r="G6105" s="2">
        <v>45658</v>
      </c>
      <c r="H6105" s="2"/>
      <c r="J6105" t="s">
        <v>211</v>
      </c>
      <c r="K6105" t="s">
        <v>15508</v>
      </c>
      <c r="L6105" t="s">
        <v>213</v>
      </c>
      <c r="O6105">
        <v>0</v>
      </c>
      <c r="Q6105" s="2"/>
      <c r="S6105">
        <v>0</v>
      </c>
      <c r="T6105" t="s">
        <v>213</v>
      </c>
      <c r="W6105" t="s">
        <v>214</v>
      </c>
      <c r="X6105">
        <v>0</v>
      </c>
    </row>
    <row r="6106" spans="1:24" x14ac:dyDescent="0.25">
      <c r="A6106">
        <v>8405</v>
      </c>
      <c r="B6106" t="s">
        <v>15511</v>
      </c>
      <c r="C6106" t="s">
        <v>15512</v>
      </c>
      <c r="D6106" t="s">
        <v>241</v>
      </c>
      <c r="G6106" s="2">
        <v>45658</v>
      </c>
      <c r="H6106" s="2"/>
      <c r="I6106" t="s">
        <v>226</v>
      </c>
      <c r="J6106" t="s">
        <v>211</v>
      </c>
      <c r="K6106" t="s">
        <v>15508</v>
      </c>
      <c r="L6106" t="s">
        <v>213</v>
      </c>
      <c r="O6106">
        <v>0</v>
      </c>
      <c r="Q6106" s="2"/>
      <c r="S6106">
        <v>0</v>
      </c>
      <c r="T6106" t="s">
        <v>213</v>
      </c>
      <c r="W6106" t="s">
        <v>214</v>
      </c>
      <c r="X6106">
        <v>0</v>
      </c>
    </row>
    <row r="6107" spans="1:24" x14ac:dyDescent="0.25">
      <c r="A6107">
        <v>8411</v>
      </c>
      <c r="B6107" t="s">
        <v>15513</v>
      </c>
      <c r="C6107" t="s">
        <v>15514</v>
      </c>
      <c r="D6107" t="s">
        <v>256</v>
      </c>
      <c r="G6107" s="2">
        <v>45658</v>
      </c>
      <c r="H6107" s="2"/>
      <c r="I6107" t="s">
        <v>226</v>
      </c>
      <c r="J6107" t="s">
        <v>211</v>
      </c>
      <c r="K6107" t="s">
        <v>15515</v>
      </c>
      <c r="L6107" t="s">
        <v>213</v>
      </c>
      <c r="O6107">
        <v>0</v>
      </c>
      <c r="Q6107" s="2"/>
      <c r="S6107">
        <v>0</v>
      </c>
      <c r="T6107" t="s">
        <v>213</v>
      </c>
      <c r="W6107" t="s">
        <v>214</v>
      </c>
      <c r="X6107">
        <v>0</v>
      </c>
    </row>
    <row r="6108" spans="1:24" x14ac:dyDescent="0.25">
      <c r="A6108">
        <v>8412</v>
      </c>
      <c r="B6108" t="s">
        <v>15516</v>
      </c>
      <c r="C6108" t="s">
        <v>15517</v>
      </c>
      <c r="D6108" t="s">
        <v>210</v>
      </c>
      <c r="G6108" s="2">
        <v>45658</v>
      </c>
      <c r="H6108" s="2"/>
      <c r="J6108" t="s">
        <v>211</v>
      </c>
      <c r="K6108" t="s">
        <v>15515</v>
      </c>
      <c r="L6108" t="s">
        <v>213</v>
      </c>
      <c r="O6108">
        <v>0</v>
      </c>
      <c r="Q6108" s="2"/>
      <c r="S6108">
        <v>0</v>
      </c>
      <c r="T6108" t="s">
        <v>213</v>
      </c>
      <c r="W6108" t="s">
        <v>214</v>
      </c>
      <c r="X6108">
        <v>0</v>
      </c>
    </row>
    <row r="6109" spans="1:24" x14ac:dyDescent="0.25">
      <c r="A6109">
        <v>8401</v>
      </c>
      <c r="B6109" t="s">
        <v>15518</v>
      </c>
      <c r="C6109" t="s">
        <v>15519</v>
      </c>
      <c r="D6109" t="s">
        <v>251</v>
      </c>
      <c r="G6109" s="2">
        <v>45658</v>
      </c>
      <c r="H6109" s="2"/>
      <c r="I6109" t="s">
        <v>226</v>
      </c>
      <c r="J6109" t="s">
        <v>211</v>
      </c>
      <c r="K6109" t="s">
        <v>15508</v>
      </c>
      <c r="L6109" t="s">
        <v>213</v>
      </c>
      <c r="O6109">
        <v>0</v>
      </c>
      <c r="Q6109" s="2"/>
      <c r="S6109">
        <v>0</v>
      </c>
      <c r="T6109" t="s">
        <v>213</v>
      </c>
      <c r="W6109" t="s">
        <v>214</v>
      </c>
      <c r="X6109">
        <v>0</v>
      </c>
    </row>
    <row r="6110" spans="1:24" x14ac:dyDescent="0.25">
      <c r="A6110">
        <v>8402</v>
      </c>
      <c r="B6110" t="s">
        <v>15520</v>
      </c>
      <c r="C6110" t="s">
        <v>15521</v>
      </c>
      <c r="D6110" t="s">
        <v>245</v>
      </c>
      <c r="G6110" s="2">
        <v>45658</v>
      </c>
      <c r="H6110" s="2"/>
      <c r="I6110" t="s">
        <v>226</v>
      </c>
      <c r="J6110" t="s">
        <v>211</v>
      </c>
      <c r="K6110" t="s">
        <v>15508</v>
      </c>
      <c r="L6110" t="s">
        <v>213</v>
      </c>
      <c r="O6110">
        <v>1460</v>
      </c>
      <c r="Q6110" s="2"/>
      <c r="S6110">
        <v>0</v>
      </c>
      <c r="T6110" t="s">
        <v>213</v>
      </c>
      <c r="W6110" t="s">
        <v>214</v>
      </c>
      <c r="X6110">
        <v>0</v>
      </c>
    </row>
    <row r="6111" spans="1:24" x14ac:dyDescent="0.25">
      <c r="A6111">
        <v>8413</v>
      </c>
      <c r="B6111" t="s">
        <v>15522</v>
      </c>
      <c r="C6111" t="s">
        <v>15523</v>
      </c>
      <c r="D6111" t="s">
        <v>241</v>
      </c>
      <c r="G6111" s="2">
        <v>45658</v>
      </c>
      <c r="H6111" s="2"/>
      <c r="I6111" t="s">
        <v>226</v>
      </c>
      <c r="J6111" t="s">
        <v>211</v>
      </c>
      <c r="K6111" t="s">
        <v>15515</v>
      </c>
      <c r="L6111" t="s">
        <v>213</v>
      </c>
      <c r="O6111">
        <v>0</v>
      </c>
      <c r="Q6111" s="2"/>
      <c r="S6111">
        <v>0</v>
      </c>
      <c r="T6111" t="s">
        <v>213</v>
      </c>
      <c r="W6111" t="s">
        <v>214</v>
      </c>
      <c r="X6111">
        <v>0</v>
      </c>
    </row>
    <row r="6112" spans="1:24" x14ac:dyDescent="0.25">
      <c r="A6112">
        <v>8414</v>
      </c>
      <c r="B6112" t="s">
        <v>15524</v>
      </c>
      <c r="C6112" t="s">
        <v>15525</v>
      </c>
      <c r="D6112" t="s">
        <v>251</v>
      </c>
      <c r="G6112" s="2">
        <v>45658</v>
      </c>
      <c r="H6112" s="2"/>
      <c r="I6112" t="s">
        <v>226</v>
      </c>
      <c r="J6112" t="s">
        <v>211</v>
      </c>
      <c r="K6112" t="s">
        <v>15515</v>
      </c>
      <c r="L6112" t="s">
        <v>213</v>
      </c>
      <c r="O6112">
        <v>0</v>
      </c>
      <c r="Q6112" s="2"/>
      <c r="S6112">
        <v>0</v>
      </c>
      <c r="T6112" t="s">
        <v>213</v>
      </c>
      <c r="W6112" t="s">
        <v>214</v>
      </c>
      <c r="X6112">
        <v>0</v>
      </c>
    </row>
    <row r="6113" spans="1:24" x14ac:dyDescent="0.25">
      <c r="A6113">
        <v>8415</v>
      </c>
      <c r="B6113" t="s">
        <v>15526</v>
      </c>
      <c r="C6113" t="s">
        <v>15527</v>
      </c>
      <c r="D6113" t="s">
        <v>245</v>
      </c>
      <c r="G6113" s="2">
        <v>45658</v>
      </c>
      <c r="H6113" s="2"/>
      <c r="I6113" t="s">
        <v>226</v>
      </c>
      <c r="J6113" t="s">
        <v>211</v>
      </c>
      <c r="K6113" t="s">
        <v>15515</v>
      </c>
      <c r="L6113" t="s">
        <v>213</v>
      </c>
      <c r="O6113">
        <v>1488</v>
      </c>
      <c r="Q6113" s="2"/>
      <c r="S6113">
        <v>0</v>
      </c>
      <c r="T6113" t="s">
        <v>213</v>
      </c>
      <c r="W6113" t="s">
        <v>214</v>
      </c>
      <c r="X6113">
        <v>0</v>
      </c>
    </row>
    <row r="6114" spans="1:24" x14ac:dyDescent="0.25">
      <c r="A6114">
        <v>8430</v>
      </c>
      <c r="B6114" t="s">
        <v>15528</v>
      </c>
      <c r="C6114" t="s">
        <v>15529</v>
      </c>
      <c r="D6114" t="s">
        <v>248</v>
      </c>
      <c r="G6114" s="2">
        <v>45658</v>
      </c>
      <c r="H6114" s="2"/>
      <c r="I6114" t="s">
        <v>226</v>
      </c>
      <c r="J6114" t="s">
        <v>211</v>
      </c>
      <c r="K6114" t="s">
        <v>15530</v>
      </c>
      <c r="L6114" t="s">
        <v>900</v>
      </c>
      <c r="O6114">
        <v>0</v>
      </c>
      <c r="Q6114" s="2"/>
      <c r="S6114">
        <v>0</v>
      </c>
      <c r="T6114" t="s">
        <v>213</v>
      </c>
      <c r="W6114" t="s">
        <v>214</v>
      </c>
      <c r="X6114">
        <v>0</v>
      </c>
    </row>
    <row r="6115" spans="1:24" x14ac:dyDescent="0.25">
      <c r="A6115">
        <v>8431</v>
      </c>
      <c r="B6115" t="s">
        <v>15531</v>
      </c>
      <c r="C6115" t="s">
        <v>15532</v>
      </c>
      <c r="D6115" t="s">
        <v>256</v>
      </c>
      <c r="G6115" s="2">
        <v>45658</v>
      </c>
      <c r="H6115" s="2"/>
      <c r="I6115" t="s">
        <v>226</v>
      </c>
      <c r="J6115" t="s">
        <v>211</v>
      </c>
      <c r="K6115" t="s">
        <v>15530</v>
      </c>
      <c r="L6115" t="s">
        <v>213</v>
      </c>
      <c r="O6115">
        <v>0</v>
      </c>
      <c r="Q6115" s="2"/>
      <c r="S6115">
        <v>0</v>
      </c>
      <c r="T6115" t="s">
        <v>213</v>
      </c>
      <c r="W6115" t="s">
        <v>214</v>
      </c>
      <c r="X6115">
        <v>0</v>
      </c>
    </row>
    <row r="6116" spans="1:24" x14ac:dyDescent="0.25">
      <c r="A6116">
        <v>8432</v>
      </c>
      <c r="B6116" t="s">
        <v>15533</v>
      </c>
      <c r="C6116" t="s">
        <v>15534</v>
      </c>
      <c r="D6116" t="s">
        <v>241</v>
      </c>
      <c r="G6116" s="2">
        <v>45658</v>
      </c>
      <c r="H6116" s="2"/>
      <c r="I6116" t="s">
        <v>226</v>
      </c>
      <c r="J6116" t="s">
        <v>211</v>
      </c>
      <c r="K6116" t="s">
        <v>15530</v>
      </c>
      <c r="L6116" t="s">
        <v>213</v>
      </c>
      <c r="O6116">
        <v>0</v>
      </c>
      <c r="Q6116" s="2"/>
      <c r="S6116">
        <v>0</v>
      </c>
      <c r="T6116" t="s">
        <v>213</v>
      </c>
      <c r="W6116" t="s">
        <v>214</v>
      </c>
      <c r="X6116">
        <v>0</v>
      </c>
    </row>
    <row r="6117" spans="1:24" x14ac:dyDescent="0.25">
      <c r="A6117">
        <v>8433</v>
      </c>
      <c r="B6117" t="s">
        <v>15535</v>
      </c>
      <c r="C6117" t="s">
        <v>15536</v>
      </c>
      <c r="D6117" t="s">
        <v>245</v>
      </c>
      <c r="G6117" s="2">
        <v>45658</v>
      </c>
      <c r="H6117" s="2"/>
      <c r="I6117" t="s">
        <v>226</v>
      </c>
      <c r="J6117" t="s">
        <v>211</v>
      </c>
      <c r="K6117" t="s">
        <v>15530</v>
      </c>
      <c r="L6117" t="s">
        <v>213</v>
      </c>
      <c r="O6117">
        <v>2990</v>
      </c>
      <c r="Q6117" s="2"/>
      <c r="S6117">
        <v>0</v>
      </c>
      <c r="T6117" t="s">
        <v>213</v>
      </c>
      <c r="W6117" t="s">
        <v>214</v>
      </c>
      <c r="X6117">
        <v>0</v>
      </c>
    </row>
    <row r="6118" spans="1:24" x14ac:dyDescent="0.25">
      <c r="A6118">
        <v>8434</v>
      </c>
      <c r="B6118" t="s">
        <v>15537</v>
      </c>
      <c r="C6118" t="s">
        <v>15538</v>
      </c>
      <c r="D6118" t="s">
        <v>210</v>
      </c>
      <c r="G6118" s="2">
        <v>45658</v>
      </c>
      <c r="H6118" s="2"/>
      <c r="J6118" t="s">
        <v>211</v>
      </c>
      <c r="K6118" t="s">
        <v>15530</v>
      </c>
      <c r="L6118" t="s">
        <v>213</v>
      </c>
      <c r="O6118">
        <v>0</v>
      </c>
      <c r="Q6118" s="2"/>
      <c r="S6118">
        <v>0</v>
      </c>
      <c r="T6118" t="s">
        <v>213</v>
      </c>
      <c r="W6118" t="s">
        <v>214</v>
      </c>
      <c r="X6118">
        <v>0</v>
      </c>
    </row>
    <row r="6119" spans="1:24" x14ac:dyDescent="0.25">
      <c r="A6119">
        <v>8435</v>
      </c>
      <c r="B6119" t="s">
        <v>15539</v>
      </c>
      <c r="C6119" t="s">
        <v>15540</v>
      </c>
      <c r="D6119" t="s">
        <v>251</v>
      </c>
      <c r="G6119" s="2">
        <v>45658</v>
      </c>
      <c r="H6119" s="2"/>
      <c r="I6119" t="s">
        <v>226</v>
      </c>
      <c r="J6119" t="s">
        <v>211</v>
      </c>
      <c r="K6119" t="s">
        <v>15530</v>
      </c>
      <c r="L6119" t="s">
        <v>213</v>
      </c>
      <c r="O6119">
        <v>0</v>
      </c>
      <c r="Q6119" s="2"/>
      <c r="S6119">
        <v>0</v>
      </c>
      <c r="T6119" t="s">
        <v>213</v>
      </c>
      <c r="W6119" t="s">
        <v>214</v>
      </c>
      <c r="X6119">
        <v>0</v>
      </c>
    </row>
    <row r="6120" spans="1:24" x14ac:dyDescent="0.25">
      <c r="A6120">
        <v>8436</v>
      </c>
      <c r="B6120" t="s">
        <v>15541</v>
      </c>
      <c r="C6120" t="s">
        <v>15542</v>
      </c>
      <c r="D6120" t="s">
        <v>412</v>
      </c>
      <c r="G6120" s="2">
        <v>45658</v>
      </c>
      <c r="H6120" s="2"/>
      <c r="I6120" t="s">
        <v>226</v>
      </c>
      <c r="J6120" t="s">
        <v>211</v>
      </c>
      <c r="K6120" t="s">
        <v>15530</v>
      </c>
      <c r="L6120" t="s">
        <v>213</v>
      </c>
      <c r="O6120">
        <v>3321</v>
      </c>
      <c r="Q6120" s="2"/>
      <c r="S6120">
        <v>0</v>
      </c>
      <c r="T6120" t="s">
        <v>213</v>
      </c>
      <c r="W6120" t="s">
        <v>214</v>
      </c>
      <c r="X6120">
        <v>0</v>
      </c>
    </row>
    <row r="6121" spans="1:24" x14ac:dyDescent="0.25">
      <c r="A6121">
        <v>8104</v>
      </c>
      <c r="B6121" t="s">
        <v>14892</v>
      </c>
      <c r="C6121" t="s">
        <v>14893</v>
      </c>
      <c r="D6121" t="s">
        <v>241</v>
      </c>
      <c r="G6121" s="2">
        <v>45292</v>
      </c>
      <c r="H6121" s="2"/>
      <c r="I6121" t="s">
        <v>226</v>
      </c>
      <c r="J6121" t="s">
        <v>211</v>
      </c>
      <c r="K6121" t="s">
        <v>14894</v>
      </c>
      <c r="L6121" t="s">
        <v>213</v>
      </c>
      <c r="O6121">
        <v>0</v>
      </c>
      <c r="Q6121" s="2"/>
      <c r="S6121">
        <v>0</v>
      </c>
      <c r="T6121" t="s">
        <v>213</v>
      </c>
      <c r="W6121" t="s">
        <v>214</v>
      </c>
      <c r="X6121">
        <v>0</v>
      </c>
    </row>
    <row r="6122" spans="1:24" x14ac:dyDescent="0.25">
      <c r="A6122">
        <v>8105</v>
      </c>
      <c r="B6122" t="s">
        <v>14895</v>
      </c>
      <c r="C6122" t="s">
        <v>14896</v>
      </c>
      <c r="D6122" t="s">
        <v>256</v>
      </c>
      <c r="G6122" s="2">
        <v>45292</v>
      </c>
      <c r="H6122" s="2"/>
      <c r="I6122" t="s">
        <v>226</v>
      </c>
      <c r="J6122" t="s">
        <v>211</v>
      </c>
      <c r="K6122" t="s">
        <v>14894</v>
      </c>
      <c r="L6122" t="s">
        <v>213</v>
      </c>
      <c r="O6122">
        <v>0</v>
      </c>
      <c r="Q6122" s="2"/>
      <c r="S6122">
        <v>0</v>
      </c>
      <c r="T6122" t="s">
        <v>213</v>
      </c>
      <c r="W6122" t="s">
        <v>214</v>
      </c>
      <c r="X6122">
        <v>0</v>
      </c>
    </row>
    <row r="6123" spans="1:24" x14ac:dyDescent="0.25">
      <c r="A6123">
        <v>8106</v>
      </c>
      <c r="B6123" t="s">
        <v>14897</v>
      </c>
      <c r="C6123" t="s">
        <v>14898</v>
      </c>
      <c r="D6123" t="s">
        <v>251</v>
      </c>
      <c r="G6123" s="2">
        <v>45292</v>
      </c>
      <c r="H6123" s="2"/>
      <c r="I6123" t="s">
        <v>226</v>
      </c>
      <c r="J6123" t="s">
        <v>211</v>
      </c>
      <c r="K6123" t="s">
        <v>14894</v>
      </c>
      <c r="L6123" t="s">
        <v>213</v>
      </c>
      <c r="O6123">
        <v>0</v>
      </c>
      <c r="Q6123" s="2"/>
      <c r="S6123">
        <v>0</v>
      </c>
      <c r="T6123" t="s">
        <v>213</v>
      </c>
      <c r="W6123" t="s">
        <v>214</v>
      </c>
      <c r="X6123">
        <v>0</v>
      </c>
    </row>
    <row r="6124" spans="1:24" x14ac:dyDescent="0.25">
      <c r="A6124">
        <v>8024</v>
      </c>
      <c r="B6124" t="s">
        <v>14696</v>
      </c>
      <c r="C6124" t="s">
        <v>14697</v>
      </c>
      <c r="D6124" t="s">
        <v>256</v>
      </c>
      <c r="G6124" s="2">
        <v>45292</v>
      </c>
      <c r="H6124" s="2"/>
      <c r="I6124" t="s">
        <v>226</v>
      </c>
      <c r="J6124" t="s">
        <v>211</v>
      </c>
      <c r="K6124" t="s">
        <v>14698</v>
      </c>
      <c r="L6124" t="s">
        <v>213</v>
      </c>
      <c r="O6124">
        <v>0</v>
      </c>
      <c r="Q6124" s="2"/>
      <c r="S6124">
        <v>0</v>
      </c>
      <c r="T6124" t="s">
        <v>213</v>
      </c>
      <c r="W6124" t="s">
        <v>214</v>
      </c>
      <c r="X6124">
        <v>0</v>
      </c>
    </row>
    <row r="6125" spans="1:24" x14ac:dyDescent="0.25">
      <c r="A6125">
        <v>7959</v>
      </c>
      <c r="B6125" t="s">
        <v>14699</v>
      </c>
      <c r="C6125" t="s">
        <v>14700</v>
      </c>
      <c r="D6125" t="s">
        <v>241</v>
      </c>
      <c r="G6125" s="2">
        <v>45261</v>
      </c>
      <c r="H6125" s="2"/>
      <c r="I6125" t="s">
        <v>226</v>
      </c>
      <c r="J6125" t="s">
        <v>211</v>
      </c>
      <c r="K6125" t="s">
        <v>50</v>
      </c>
      <c r="L6125" t="s">
        <v>213</v>
      </c>
      <c r="O6125">
        <v>0</v>
      </c>
      <c r="P6125" t="s">
        <v>5494</v>
      </c>
      <c r="Q6125" s="2"/>
      <c r="S6125">
        <v>0</v>
      </c>
      <c r="T6125" t="s">
        <v>213</v>
      </c>
      <c r="W6125" t="s">
        <v>455</v>
      </c>
      <c r="X6125">
        <v>0</v>
      </c>
    </row>
    <row r="6126" spans="1:24" x14ac:dyDescent="0.25">
      <c r="A6126">
        <v>7960</v>
      </c>
      <c r="B6126" t="s">
        <v>14701</v>
      </c>
      <c r="C6126" t="s">
        <v>14702</v>
      </c>
      <c r="D6126" t="s">
        <v>245</v>
      </c>
      <c r="G6126" s="2">
        <v>45261</v>
      </c>
      <c r="H6126" s="2"/>
      <c r="I6126" t="s">
        <v>226</v>
      </c>
      <c r="J6126" t="s">
        <v>211</v>
      </c>
      <c r="K6126" t="s">
        <v>50</v>
      </c>
      <c r="L6126" t="s">
        <v>213</v>
      </c>
      <c r="O6126">
        <v>2629</v>
      </c>
      <c r="Q6126" s="2"/>
      <c r="S6126">
        <v>0</v>
      </c>
      <c r="T6126" t="s">
        <v>213</v>
      </c>
      <c r="W6126" t="s">
        <v>455</v>
      </c>
      <c r="X6126">
        <v>0</v>
      </c>
    </row>
    <row r="6127" spans="1:24" x14ac:dyDescent="0.25">
      <c r="A6127">
        <v>7961</v>
      </c>
      <c r="B6127" t="s">
        <v>14703</v>
      </c>
      <c r="C6127" t="s">
        <v>14704</v>
      </c>
      <c r="D6127" t="s">
        <v>256</v>
      </c>
      <c r="G6127" s="2">
        <v>45261</v>
      </c>
      <c r="H6127" s="2"/>
      <c r="I6127" t="s">
        <v>226</v>
      </c>
      <c r="J6127" t="s">
        <v>211</v>
      </c>
      <c r="K6127" t="s">
        <v>50</v>
      </c>
      <c r="L6127" t="s">
        <v>213</v>
      </c>
      <c r="O6127">
        <v>0</v>
      </c>
      <c r="Q6127" s="2"/>
      <c r="S6127">
        <v>0</v>
      </c>
      <c r="T6127" t="s">
        <v>213</v>
      </c>
      <c r="W6127" t="s">
        <v>455</v>
      </c>
      <c r="X6127">
        <v>0</v>
      </c>
    </row>
    <row r="6128" spans="1:24" x14ac:dyDescent="0.25">
      <c r="A6128">
        <v>7962</v>
      </c>
      <c r="B6128" t="s">
        <v>14705</v>
      </c>
      <c r="C6128" t="s">
        <v>14706</v>
      </c>
      <c r="D6128" t="s">
        <v>251</v>
      </c>
      <c r="G6128" s="2">
        <v>45261</v>
      </c>
      <c r="H6128" s="2"/>
      <c r="I6128" t="s">
        <v>226</v>
      </c>
      <c r="J6128" t="s">
        <v>211</v>
      </c>
      <c r="K6128" t="s">
        <v>50</v>
      </c>
      <c r="L6128" t="s">
        <v>213</v>
      </c>
      <c r="O6128">
        <v>0</v>
      </c>
      <c r="Q6128" s="2"/>
      <c r="S6128">
        <v>0</v>
      </c>
      <c r="T6128" t="s">
        <v>213</v>
      </c>
      <c r="W6128" t="s">
        <v>455</v>
      </c>
      <c r="X6128">
        <v>0</v>
      </c>
    </row>
    <row r="6129" spans="1:24" x14ac:dyDescent="0.25">
      <c r="A6129">
        <v>8003</v>
      </c>
      <c r="B6129" t="s">
        <v>14707</v>
      </c>
      <c r="C6129" t="s">
        <v>14708</v>
      </c>
      <c r="D6129" t="s">
        <v>412</v>
      </c>
      <c r="G6129" s="2">
        <v>45292</v>
      </c>
      <c r="H6129" s="2"/>
      <c r="I6129" t="s">
        <v>226</v>
      </c>
      <c r="J6129" t="s">
        <v>211</v>
      </c>
      <c r="K6129" t="s">
        <v>14709</v>
      </c>
      <c r="L6129" t="s">
        <v>213</v>
      </c>
      <c r="O6129">
        <v>1481</v>
      </c>
      <c r="Q6129" s="2"/>
      <c r="S6129">
        <v>0</v>
      </c>
      <c r="T6129" t="s">
        <v>213</v>
      </c>
      <c r="W6129" t="s">
        <v>214</v>
      </c>
      <c r="X6129">
        <v>0</v>
      </c>
    </row>
    <row r="6130" spans="1:24" x14ac:dyDescent="0.25">
      <c r="A6130">
        <v>8014</v>
      </c>
      <c r="B6130" t="s">
        <v>14710</v>
      </c>
      <c r="C6130" t="s">
        <v>14711</v>
      </c>
      <c r="D6130" t="s">
        <v>245</v>
      </c>
      <c r="G6130" s="2">
        <v>45292</v>
      </c>
      <c r="H6130" s="2"/>
      <c r="I6130" t="s">
        <v>226</v>
      </c>
      <c r="J6130" t="s">
        <v>211</v>
      </c>
      <c r="K6130" t="s">
        <v>14712</v>
      </c>
      <c r="L6130" t="s">
        <v>213</v>
      </c>
      <c r="O6130">
        <v>1460</v>
      </c>
      <c r="Q6130" s="2"/>
      <c r="S6130">
        <v>0</v>
      </c>
      <c r="T6130" t="s">
        <v>213</v>
      </c>
      <c r="W6130" t="s">
        <v>214</v>
      </c>
      <c r="X6130">
        <v>0</v>
      </c>
    </row>
    <row r="6131" spans="1:24" x14ac:dyDescent="0.25">
      <c r="A6131">
        <v>7969</v>
      </c>
      <c r="B6131" t="s">
        <v>14713</v>
      </c>
      <c r="C6131" t="s">
        <v>14714</v>
      </c>
      <c r="D6131" t="s">
        <v>256</v>
      </c>
      <c r="G6131" s="2">
        <v>45292</v>
      </c>
      <c r="H6131" s="2"/>
      <c r="I6131" t="s">
        <v>226</v>
      </c>
      <c r="J6131" t="s">
        <v>211</v>
      </c>
      <c r="K6131" t="s">
        <v>14715</v>
      </c>
      <c r="L6131" t="s">
        <v>213</v>
      </c>
      <c r="O6131">
        <v>0</v>
      </c>
      <c r="Q6131" s="2"/>
      <c r="S6131">
        <v>0</v>
      </c>
      <c r="T6131" t="s">
        <v>213</v>
      </c>
      <c r="W6131" t="s">
        <v>214</v>
      </c>
      <c r="X6131">
        <v>0</v>
      </c>
    </row>
    <row r="6132" spans="1:24" x14ac:dyDescent="0.25">
      <c r="A6132">
        <v>7970</v>
      </c>
      <c r="B6132" t="s">
        <v>14716</v>
      </c>
      <c r="C6132" t="s">
        <v>14717</v>
      </c>
      <c r="D6132" t="s">
        <v>210</v>
      </c>
      <c r="G6132" s="2">
        <v>45292</v>
      </c>
      <c r="H6132" s="2"/>
      <c r="J6132" t="s">
        <v>211</v>
      </c>
      <c r="K6132" t="s">
        <v>14715</v>
      </c>
      <c r="L6132" t="s">
        <v>213</v>
      </c>
      <c r="O6132">
        <v>0</v>
      </c>
      <c r="Q6132" s="2"/>
      <c r="S6132">
        <v>0</v>
      </c>
      <c r="T6132" t="s">
        <v>213</v>
      </c>
      <c r="W6132" t="s">
        <v>214</v>
      </c>
      <c r="X6132">
        <v>0</v>
      </c>
    </row>
    <row r="6133" spans="1:24" x14ac:dyDescent="0.25">
      <c r="A6133">
        <v>7971</v>
      </c>
      <c r="B6133" t="s">
        <v>14718</v>
      </c>
      <c r="C6133" t="s">
        <v>14719</v>
      </c>
      <c r="D6133" t="s">
        <v>241</v>
      </c>
      <c r="G6133" s="2">
        <v>45292</v>
      </c>
      <c r="H6133" s="2"/>
      <c r="I6133" t="s">
        <v>226</v>
      </c>
      <c r="J6133" t="s">
        <v>211</v>
      </c>
      <c r="K6133" t="s">
        <v>14715</v>
      </c>
      <c r="L6133" t="s">
        <v>213</v>
      </c>
      <c r="O6133">
        <v>0</v>
      </c>
      <c r="Q6133" s="2"/>
      <c r="S6133">
        <v>0</v>
      </c>
      <c r="T6133" t="s">
        <v>213</v>
      </c>
      <c r="W6133" t="s">
        <v>214</v>
      </c>
      <c r="X6133">
        <v>0</v>
      </c>
    </row>
    <row r="6134" spans="1:24" x14ac:dyDescent="0.25">
      <c r="A6134">
        <v>7972</v>
      </c>
      <c r="B6134" t="s">
        <v>14720</v>
      </c>
      <c r="C6134" t="s">
        <v>14721</v>
      </c>
      <c r="D6134" t="s">
        <v>412</v>
      </c>
      <c r="G6134" s="2">
        <v>45292</v>
      </c>
      <c r="H6134" s="2"/>
      <c r="I6134" t="s">
        <v>226</v>
      </c>
      <c r="J6134" t="s">
        <v>211</v>
      </c>
      <c r="K6134" t="s">
        <v>14715</v>
      </c>
      <c r="L6134" t="s">
        <v>213</v>
      </c>
      <c r="O6134">
        <v>3321</v>
      </c>
      <c r="Q6134" s="2"/>
      <c r="S6134">
        <v>0</v>
      </c>
      <c r="T6134" t="s">
        <v>213</v>
      </c>
      <c r="W6134" t="s">
        <v>214</v>
      </c>
      <c r="X6134">
        <v>0</v>
      </c>
    </row>
    <row r="6135" spans="1:24" x14ac:dyDescent="0.25">
      <c r="A6135">
        <v>7973</v>
      </c>
      <c r="B6135" t="s">
        <v>14722</v>
      </c>
      <c r="C6135" t="s">
        <v>14723</v>
      </c>
      <c r="D6135" t="s">
        <v>251</v>
      </c>
      <c r="G6135" s="2">
        <v>45292</v>
      </c>
      <c r="H6135" s="2"/>
      <c r="I6135" t="s">
        <v>226</v>
      </c>
      <c r="J6135" t="s">
        <v>211</v>
      </c>
      <c r="K6135" t="s">
        <v>14715</v>
      </c>
      <c r="L6135" t="s">
        <v>213</v>
      </c>
      <c r="O6135">
        <v>0</v>
      </c>
      <c r="Q6135" s="2"/>
      <c r="S6135">
        <v>0</v>
      </c>
      <c r="T6135" t="s">
        <v>213</v>
      </c>
      <c r="W6135" t="s">
        <v>214</v>
      </c>
      <c r="X6135">
        <v>0</v>
      </c>
    </row>
    <row r="6136" spans="1:24" x14ac:dyDescent="0.25">
      <c r="A6136">
        <v>7974</v>
      </c>
      <c r="B6136" t="s">
        <v>14724</v>
      </c>
      <c r="C6136" t="s">
        <v>14725</v>
      </c>
      <c r="D6136" t="s">
        <v>245</v>
      </c>
      <c r="G6136" s="2">
        <v>45292</v>
      </c>
      <c r="H6136" s="2"/>
      <c r="I6136" t="s">
        <v>226</v>
      </c>
      <c r="J6136" t="s">
        <v>211</v>
      </c>
      <c r="K6136" t="s">
        <v>14715</v>
      </c>
      <c r="L6136" t="s">
        <v>213</v>
      </c>
      <c r="O6136">
        <v>2990</v>
      </c>
      <c r="Q6136" s="2"/>
      <c r="S6136">
        <v>0</v>
      </c>
      <c r="T6136" t="s">
        <v>213</v>
      </c>
      <c r="W6136" t="s">
        <v>214</v>
      </c>
      <c r="X6136">
        <v>0</v>
      </c>
    </row>
    <row r="6137" spans="1:24" x14ac:dyDescent="0.25">
      <c r="A6137">
        <v>8004</v>
      </c>
      <c r="B6137" t="s">
        <v>14726</v>
      </c>
      <c r="C6137" t="s">
        <v>14727</v>
      </c>
      <c r="D6137" t="s">
        <v>256</v>
      </c>
      <c r="G6137" s="2">
        <v>45292</v>
      </c>
      <c r="H6137" s="2"/>
      <c r="I6137" t="s">
        <v>226</v>
      </c>
      <c r="J6137" t="s">
        <v>211</v>
      </c>
      <c r="K6137" t="s">
        <v>14709</v>
      </c>
      <c r="L6137" t="s">
        <v>213</v>
      </c>
      <c r="O6137">
        <v>0</v>
      </c>
      <c r="Q6137" s="2"/>
      <c r="S6137">
        <v>0</v>
      </c>
      <c r="T6137" t="s">
        <v>213</v>
      </c>
      <c r="W6137" t="s">
        <v>214</v>
      </c>
      <c r="X6137">
        <v>0</v>
      </c>
    </row>
    <row r="6138" spans="1:24" x14ac:dyDescent="0.25">
      <c r="A6138">
        <v>8015</v>
      </c>
      <c r="B6138" t="s">
        <v>14728</v>
      </c>
      <c r="C6138" t="s">
        <v>14729</v>
      </c>
      <c r="D6138" t="s">
        <v>256</v>
      </c>
      <c r="G6138" s="2">
        <v>45292</v>
      </c>
      <c r="H6138" s="2"/>
      <c r="I6138" t="s">
        <v>226</v>
      </c>
      <c r="J6138" t="s">
        <v>211</v>
      </c>
      <c r="K6138" t="s">
        <v>14712</v>
      </c>
      <c r="L6138" t="s">
        <v>213</v>
      </c>
      <c r="O6138">
        <v>0</v>
      </c>
      <c r="Q6138" s="2"/>
      <c r="S6138">
        <v>0</v>
      </c>
      <c r="T6138" t="s">
        <v>213</v>
      </c>
      <c r="W6138" t="s">
        <v>214</v>
      </c>
      <c r="X6138">
        <v>0</v>
      </c>
    </row>
    <row r="6139" spans="1:24" x14ac:dyDescent="0.25">
      <c r="A6139">
        <v>8005</v>
      </c>
      <c r="B6139" t="s">
        <v>14730</v>
      </c>
      <c r="C6139" t="s">
        <v>14731</v>
      </c>
      <c r="D6139" t="s">
        <v>210</v>
      </c>
      <c r="G6139" s="2">
        <v>45292</v>
      </c>
      <c r="H6139" s="2"/>
      <c r="J6139" t="s">
        <v>211</v>
      </c>
      <c r="K6139" t="s">
        <v>14709</v>
      </c>
      <c r="L6139" t="s">
        <v>213</v>
      </c>
      <c r="O6139">
        <v>0</v>
      </c>
      <c r="Q6139" s="2"/>
      <c r="S6139">
        <v>0</v>
      </c>
      <c r="T6139" t="s">
        <v>213</v>
      </c>
      <c r="W6139" t="s">
        <v>214</v>
      </c>
      <c r="X6139">
        <v>0</v>
      </c>
    </row>
    <row r="6140" spans="1:24" x14ac:dyDescent="0.25">
      <c r="A6140">
        <v>8006</v>
      </c>
      <c r="B6140" t="s">
        <v>14732</v>
      </c>
      <c r="C6140" t="s">
        <v>14733</v>
      </c>
      <c r="D6140" t="s">
        <v>241</v>
      </c>
      <c r="G6140" s="2">
        <v>45292</v>
      </c>
      <c r="H6140" s="2"/>
      <c r="I6140" t="s">
        <v>226</v>
      </c>
      <c r="J6140" t="s">
        <v>211</v>
      </c>
      <c r="K6140" t="s">
        <v>14709</v>
      </c>
      <c r="L6140" t="s">
        <v>213</v>
      </c>
      <c r="O6140">
        <v>0</v>
      </c>
      <c r="Q6140" s="2"/>
      <c r="S6140">
        <v>0</v>
      </c>
      <c r="T6140" t="s">
        <v>213</v>
      </c>
      <c r="W6140" t="s">
        <v>214</v>
      </c>
      <c r="X6140">
        <v>0</v>
      </c>
    </row>
    <row r="6141" spans="1:24" x14ac:dyDescent="0.25">
      <c r="A6141">
        <v>8007</v>
      </c>
      <c r="B6141" t="s">
        <v>14734</v>
      </c>
      <c r="C6141" t="s">
        <v>14735</v>
      </c>
      <c r="D6141" t="s">
        <v>251</v>
      </c>
      <c r="G6141" s="2">
        <v>45292</v>
      </c>
      <c r="H6141" s="2"/>
      <c r="I6141" t="s">
        <v>226</v>
      </c>
      <c r="J6141" t="s">
        <v>211</v>
      </c>
      <c r="K6141" t="s">
        <v>14709</v>
      </c>
      <c r="L6141" t="s">
        <v>213</v>
      </c>
      <c r="O6141">
        <v>0</v>
      </c>
      <c r="Q6141" s="2"/>
      <c r="S6141">
        <v>0</v>
      </c>
      <c r="T6141" t="s">
        <v>213</v>
      </c>
      <c r="W6141" t="s">
        <v>214</v>
      </c>
      <c r="X6141">
        <v>0</v>
      </c>
    </row>
    <row r="6142" spans="1:24" x14ac:dyDescent="0.25">
      <c r="A6142">
        <v>8008</v>
      </c>
      <c r="B6142" t="s">
        <v>14736</v>
      </c>
      <c r="C6142" t="s">
        <v>14737</v>
      </c>
      <c r="D6142" t="s">
        <v>245</v>
      </c>
      <c r="G6142" s="2">
        <v>45292</v>
      </c>
      <c r="H6142" s="2"/>
      <c r="I6142" t="s">
        <v>226</v>
      </c>
      <c r="J6142" t="s">
        <v>211</v>
      </c>
      <c r="K6142" t="s">
        <v>14709</v>
      </c>
      <c r="L6142" t="s">
        <v>213</v>
      </c>
      <c r="O6142">
        <v>3827</v>
      </c>
      <c r="Q6142" s="2"/>
      <c r="S6142">
        <v>0</v>
      </c>
      <c r="T6142" t="s">
        <v>213</v>
      </c>
      <c r="W6142" t="s">
        <v>214</v>
      </c>
      <c r="X6142">
        <v>0</v>
      </c>
    </row>
    <row r="6143" spans="1:24" x14ac:dyDescent="0.25">
      <c r="A6143">
        <v>8025</v>
      </c>
      <c r="B6143" t="s">
        <v>14738</v>
      </c>
      <c r="C6143" t="s">
        <v>14739</v>
      </c>
      <c r="D6143" t="s">
        <v>210</v>
      </c>
      <c r="G6143" s="2">
        <v>45292</v>
      </c>
      <c r="H6143" s="2"/>
      <c r="J6143" t="s">
        <v>211</v>
      </c>
      <c r="K6143" t="s">
        <v>14698</v>
      </c>
      <c r="L6143" t="s">
        <v>213</v>
      </c>
      <c r="O6143">
        <v>0</v>
      </c>
      <c r="Q6143" s="2"/>
      <c r="S6143">
        <v>0</v>
      </c>
      <c r="T6143" t="s">
        <v>213</v>
      </c>
      <c r="W6143" t="s">
        <v>214</v>
      </c>
      <c r="X6143">
        <v>0</v>
      </c>
    </row>
    <row r="6144" spans="1:24" x14ac:dyDescent="0.25">
      <c r="A6144">
        <v>8016</v>
      </c>
      <c r="B6144" t="s">
        <v>14740</v>
      </c>
      <c r="C6144" t="s">
        <v>14741</v>
      </c>
      <c r="D6144" t="s">
        <v>210</v>
      </c>
      <c r="G6144" s="2">
        <v>45292</v>
      </c>
      <c r="H6144" s="2"/>
      <c r="J6144" t="s">
        <v>211</v>
      </c>
      <c r="K6144" t="s">
        <v>14712</v>
      </c>
      <c r="L6144" t="s">
        <v>213</v>
      </c>
      <c r="O6144">
        <v>0</v>
      </c>
      <c r="Q6144" s="2"/>
      <c r="S6144">
        <v>0</v>
      </c>
      <c r="T6144" t="s">
        <v>213</v>
      </c>
      <c r="W6144" t="s">
        <v>214</v>
      </c>
      <c r="X6144">
        <v>0</v>
      </c>
    </row>
    <row r="6145" spans="1:24" x14ac:dyDescent="0.25">
      <c r="A6145">
        <v>8017</v>
      </c>
      <c r="B6145" t="s">
        <v>14742</v>
      </c>
      <c r="C6145" t="s">
        <v>14743</v>
      </c>
      <c r="D6145" t="s">
        <v>241</v>
      </c>
      <c r="G6145" s="2">
        <v>45292</v>
      </c>
      <c r="H6145" s="2"/>
      <c r="I6145" t="s">
        <v>226</v>
      </c>
      <c r="J6145" t="s">
        <v>211</v>
      </c>
      <c r="K6145" t="s">
        <v>14712</v>
      </c>
      <c r="L6145" t="s">
        <v>213</v>
      </c>
      <c r="O6145">
        <v>0</v>
      </c>
      <c r="Q6145" s="2"/>
      <c r="S6145">
        <v>0</v>
      </c>
      <c r="T6145" t="s">
        <v>213</v>
      </c>
      <c r="W6145" t="s">
        <v>214</v>
      </c>
      <c r="X6145">
        <v>0</v>
      </c>
    </row>
    <row r="6146" spans="1:24" x14ac:dyDescent="0.25">
      <c r="A6146">
        <v>8018</v>
      </c>
      <c r="B6146" t="s">
        <v>14744</v>
      </c>
      <c r="C6146" t="s">
        <v>14745</v>
      </c>
      <c r="D6146" t="s">
        <v>251</v>
      </c>
      <c r="G6146" s="2">
        <v>45292</v>
      </c>
      <c r="H6146" s="2"/>
      <c r="I6146" t="s">
        <v>226</v>
      </c>
      <c r="J6146" t="s">
        <v>211</v>
      </c>
      <c r="K6146" t="s">
        <v>14712</v>
      </c>
      <c r="L6146" t="s">
        <v>213</v>
      </c>
      <c r="O6146">
        <v>0</v>
      </c>
      <c r="Q6146" s="2"/>
      <c r="S6146">
        <v>0</v>
      </c>
      <c r="T6146" t="s">
        <v>213</v>
      </c>
      <c r="W6146" t="s">
        <v>214</v>
      </c>
      <c r="X6146">
        <v>0</v>
      </c>
    </row>
    <row r="6147" spans="1:24" x14ac:dyDescent="0.25">
      <c r="A6147">
        <v>8110</v>
      </c>
      <c r="B6147" t="s">
        <v>14899</v>
      </c>
      <c r="C6147" t="s">
        <v>14900</v>
      </c>
      <c r="D6147" t="s">
        <v>241</v>
      </c>
      <c r="G6147" s="2">
        <v>45292</v>
      </c>
      <c r="H6147" s="2"/>
      <c r="I6147" t="s">
        <v>226</v>
      </c>
      <c r="J6147" t="s">
        <v>211</v>
      </c>
      <c r="K6147" t="s">
        <v>14901</v>
      </c>
      <c r="L6147" t="s">
        <v>213</v>
      </c>
      <c r="O6147">
        <v>0</v>
      </c>
      <c r="Q6147" s="2"/>
      <c r="S6147">
        <v>0</v>
      </c>
      <c r="T6147" t="s">
        <v>213</v>
      </c>
      <c r="W6147" t="s">
        <v>214</v>
      </c>
      <c r="X6147">
        <v>0</v>
      </c>
    </row>
    <row r="6148" spans="1:24" x14ac:dyDescent="0.25">
      <c r="A6148">
        <v>8111</v>
      </c>
      <c r="B6148" t="s">
        <v>14902</v>
      </c>
      <c r="C6148" t="s">
        <v>14903</v>
      </c>
      <c r="D6148" t="s">
        <v>251</v>
      </c>
      <c r="G6148" s="2">
        <v>45292</v>
      </c>
      <c r="H6148" s="2"/>
      <c r="I6148" t="s">
        <v>226</v>
      </c>
      <c r="J6148" t="s">
        <v>211</v>
      </c>
      <c r="K6148" t="s">
        <v>14901</v>
      </c>
      <c r="L6148" t="s">
        <v>213</v>
      </c>
      <c r="O6148">
        <v>0</v>
      </c>
      <c r="Q6148" s="2"/>
      <c r="S6148">
        <v>0</v>
      </c>
      <c r="T6148" t="s">
        <v>213</v>
      </c>
      <c r="W6148" t="s">
        <v>214</v>
      </c>
      <c r="X6148">
        <v>0</v>
      </c>
    </row>
    <row r="6149" spans="1:24" x14ac:dyDescent="0.25">
      <c r="A6149">
        <v>8026</v>
      </c>
      <c r="B6149" t="s">
        <v>14746</v>
      </c>
      <c r="C6149" t="s">
        <v>14747</v>
      </c>
      <c r="D6149" t="s">
        <v>241</v>
      </c>
      <c r="G6149" s="2">
        <v>45292</v>
      </c>
      <c r="H6149" s="2"/>
      <c r="I6149" t="s">
        <v>226</v>
      </c>
      <c r="J6149" t="s">
        <v>211</v>
      </c>
      <c r="K6149" t="s">
        <v>14698</v>
      </c>
      <c r="L6149" t="s">
        <v>213</v>
      </c>
      <c r="O6149">
        <v>0</v>
      </c>
      <c r="Q6149" s="2"/>
      <c r="S6149">
        <v>0</v>
      </c>
      <c r="T6149" t="s">
        <v>213</v>
      </c>
      <c r="W6149" t="s">
        <v>214</v>
      </c>
      <c r="X6149">
        <v>0</v>
      </c>
    </row>
    <row r="6150" spans="1:24" x14ac:dyDescent="0.25">
      <c r="A6150">
        <v>8027</v>
      </c>
      <c r="B6150" t="s">
        <v>14748</v>
      </c>
      <c r="C6150" t="s">
        <v>14749</v>
      </c>
      <c r="D6150" t="s">
        <v>251</v>
      </c>
      <c r="G6150" s="2">
        <v>45292</v>
      </c>
      <c r="H6150" s="2"/>
      <c r="I6150" t="s">
        <v>226</v>
      </c>
      <c r="J6150" t="s">
        <v>211</v>
      </c>
      <c r="K6150" t="s">
        <v>14698</v>
      </c>
      <c r="L6150" t="s">
        <v>213</v>
      </c>
      <c r="O6150">
        <v>0</v>
      </c>
      <c r="Q6150" s="2"/>
      <c r="S6150">
        <v>0</v>
      </c>
      <c r="T6150" t="s">
        <v>213</v>
      </c>
      <c r="W6150" t="s">
        <v>214</v>
      </c>
      <c r="X6150">
        <v>0</v>
      </c>
    </row>
    <row r="6151" spans="1:24" x14ac:dyDescent="0.25">
      <c r="A6151">
        <v>8028</v>
      </c>
      <c r="B6151" t="s">
        <v>14750</v>
      </c>
      <c r="C6151" t="s">
        <v>14751</v>
      </c>
      <c r="D6151" t="s">
        <v>245</v>
      </c>
      <c r="G6151" s="2">
        <v>45292</v>
      </c>
      <c r="H6151" s="2"/>
      <c r="I6151" t="s">
        <v>226</v>
      </c>
      <c r="J6151" t="s">
        <v>211</v>
      </c>
      <c r="K6151" t="s">
        <v>14698</v>
      </c>
      <c r="L6151" t="s">
        <v>213</v>
      </c>
      <c r="O6151">
        <v>1488</v>
      </c>
      <c r="Q6151" s="2"/>
      <c r="S6151">
        <v>0</v>
      </c>
      <c r="T6151" t="s">
        <v>213</v>
      </c>
      <c r="W6151" t="s">
        <v>214</v>
      </c>
      <c r="X6151">
        <v>0</v>
      </c>
    </row>
    <row r="6152" spans="1:24" x14ac:dyDescent="0.25">
      <c r="A6152">
        <v>8112</v>
      </c>
      <c r="B6152" t="s">
        <v>14904</v>
      </c>
      <c r="C6152" t="s">
        <v>14905</v>
      </c>
      <c r="D6152" t="s">
        <v>256</v>
      </c>
      <c r="G6152" s="2">
        <v>45292</v>
      </c>
      <c r="H6152" s="2"/>
      <c r="I6152" t="s">
        <v>226</v>
      </c>
      <c r="J6152" t="s">
        <v>211</v>
      </c>
      <c r="K6152" t="s">
        <v>14901</v>
      </c>
      <c r="L6152" t="s">
        <v>213</v>
      </c>
      <c r="O6152">
        <v>0</v>
      </c>
      <c r="Q6152" s="2"/>
      <c r="S6152">
        <v>0</v>
      </c>
      <c r="T6152" t="s">
        <v>213</v>
      </c>
      <c r="W6152" t="s">
        <v>214</v>
      </c>
      <c r="X6152">
        <v>0</v>
      </c>
    </row>
    <row r="6153" spans="1:24" x14ac:dyDescent="0.25">
      <c r="A6153">
        <v>8177</v>
      </c>
      <c r="B6153" t="s">
        <v>15095</v>
      </c>
      <c r="C6153" t="s">
        <v>15096</v>
      </c>
      <c r="D6153" t="s">
        <v>6406</v>
      </c>
      <c r="F6153" t="s">
        <v>6413</v>
      </c>
      <c r="G6153" s="2">
        <v>41366</v>
      </c>
      <c r="H6153" s="2"/>
      <c r="J6153" t="s">
        <v>211</v>
      </c>
      <c r="K6153" t="s">
        <v>968</v>
      </c>
      <c r="L6153" t="s">
        <v>213</v>
      </c>
      <c r="O6153">
        <v>7245</v>
      </c>
      <c r="Q6153" s="2"/>
      <c r="S6153">
        <v>3835</v>
      </c>
      <c r="T6153" t="s">
        <v>213</v>
      </c>
      <c r="W6153" t="s">
        <v>214</v>
      </c>
      <c r="X6153">
        <v>0</v>
      </c>
    </row>
    <row r="6154" spans="1:24" x14ac:dyDescent="0.25">
      <c r="A6154">
        <v>8178</v>
      </c>
      <c r="B6154" t="s">
        <v>15097</v>
      </c>
      <c r="C6154" t="s">
        <v>15098</v>
      </c>
      <c r="D6154" t="s">
        <v>6406</v>
      </c>
      <c r="F6154" t="s">
        <v>6407</v>
      </c>
      <c r="G6154" s="2">
        <v>41366</v>
      </c>
      <c r="H6154" s="2"/>
      <c r="J6154" t="s">
        <v>2278</v>
      </c>
      <c r="K6154" t="s">
        <v>968</v>
      </c>
      <c r="L6154" t="s">
        <v>213</v>
      </c>
      <c r="O6154">
        <v>7245</v>
      </c>
      <c r="Q6154" s="2"/>
      <c r="S6154">
        <v>6773</v>
      </c>
      <c r="T6154" t="s">
        <v>213</v>
      </c>
      <c r="W6154" t="s">
        <v>59</v>
      </c>
      <c r="X6154">
        <v>0</v>
      </c>
    </row>
    <row r="6155" spans="1:24" x14ac:dyDescent="0.25">
      <c r="A6155">
        <v>8179</v>
      </c>
      <c r="B6155" t="s">
        <v>15099</v>
      </c>
      <c r="C6155" t="s">
        <v>15100</v>
      </c>
      <c r="D6155" t="s">
        <v>6406</v>
      </c>
      <c r="F6155" t="s">
        <v>6410</v>
      </c>
      <c r="G6155" s="2">
        <v>41366</v>
      </c>
      <c r="H6155" s="2"/>
      <c r="J6155" t="s">
        <v>2278</v>
      </c>
      <c r="K6155" t="s">
        <v>968</v>
      </c>
      <c r="L6155" t="s">
        <v>213</v>
      </c>
      <c r="O6155">
        <v>7245</v>
      </c>
      <c r="Q6155" s="2"/>
      <c r="S6155">
        <v>6772</v>
      </c>
      <c r="T6155" t="s">
        <v>213</v>
      </c>
      <c r="W6155" t="s">
        <v>6345</v>
      </c>
      <c r="X6155">
        <v>0</v>
      </c>
    </row>
    <row r="6156" spans="1:24" x14ac:dyDescent="0.25">
      <c r="A6156">
        <v>8196</v>
      </c>
      <c r="B6156" t="s">
        <v>15156</v>
      </c>
      <c r="C6156" t="s">
        <v>15157</v>
      </c>
      <c r="D6156" t="s">
        <v>389</v>
      </c>
      <c r="G6156" s="2">
        <v>45477</v>
      </c>
      <c r="H6156" s="2"/>
      <c r="J6156" t="s">
        <v>10343</v>
      </c>
      <c r="K6156" t="s">
        <v>10344</v>
      </c>
      <c r="L6156" t="s">
        <v>213</v>
      </c>
      <c r="M6156" t="s">
        <v>15158</v>
      </c>
      <c r="O6156">
        <v>0</v>
      </c>
      <c r="Q6156" s="2"/>
      <c r="R6156" t="s">
        <v>15159</v>
      </c>
      <c r="S6156">
        <v>0</v>
      </c>
      <c r="T6156" t="s">
        <v>213</v>
      </c>
      <c r="U6156" t="s">
        <v>10347</v>
      </c>
      <c r="V6156" t="s">
        <v>13152</v>
      </c>
      <c r="W6156" t="s">
        <v>214</v>
      </c>
      <c r="X6156">
        <v>0</v>
      </c>
    </row>
    <row r="6157" spans="1:24" x14ac:dyDescent="0.25">
      <c r="A6157">
        <v>8212</v>
      </c>
      <c r="B6157" t="s">
        <v>15197</v>
      </c>
      <c r="C6157" t="s">
        <v>15198</v>
      </c>
      <c r="D6157" t="s">
        <v>2503</v>
      </c>
      <c r="G6157" s="2">
        <v>45534</v>
      </c>
      <c r="H6157" s="2"/>
      <c r="J6157" t="s">
        <v>211</v>
      </c>
      <c r="K6157" t="s">
        <v>15199</v>
      </c>
      <c r="L6157" t="s">
        <v>213</v>
      </c>
      <c r="O6157">
        <v>0</v>
      </c>
      <c r="Q6157" s="2"/>
      <c r="S6157">
        <v>0</v>
      </c>
      <c r="T6157" t="s">
        <v>213</v>
      </c>
      <c r="W6157" t="s">
        <v>214</v>
      </c>
      <c r="X6157">
        <v>0</v>
      </c>
    </row>
    <row r="6158" spans="1:24" x14ac:dyDescent="0.25">
      <c r="A6158">
        <v>8156</v>
      </c>
      <c r="B6158" t="s">
        <v>15034</v>
      </c>
      <c r="C6158" t="s">
        <v>15035</v>
      </c>
      <c r="D6158" t="s">
        <v>210</v>
      </c>
      <c r="G6158" s="2">
        <v>45335</v>
      </c>
      <c r="H6158" s="2"/>
      <c r="J6158" t="s">
        <v>211</v>
      </c>
      <c r="K6158" t="s">
        <v>15036</v>
      </c>
      <c r="L6158" t="s">
        <v>213</v>
      </c>
      <c r="O6158">
        <v>0</v>
      </c>
      <c r="Q6158" s="2"/>
      <c r="S6158">
        <v>0</v>
      </c>
      <c r="T6158" t="s">
        <v>213</v>
      </c>
      <c r="W6158" t="s">
        <v>214</v>
      </c>
      <c r="X6158">
        <v>0</v>
      </c>
    </row>
    <row r="6159" spans="1:24" x14ac:dyDescent="0.25">
      <c r="A6159">
        <v>8157</v>
      </c>
      <c r="B6159" t="s">
        <v>15037</v>
      </c>
      <c r="C6159" t="s">
        <v>15038</v>
      </c>
      <c r="D6159" t="s">
        <v>241</v>
      </c>
      <c r="G6159" s="2">
        <v>45335</v>
      </c>
      <c r="H6159" s="2"/>
      <c r="I6159" t="s">
        <v>226</v>
      </c>
      <c r="J6159" t="s">
        <v>211</v>
      </c>
      <c r="K6159" t="s">
        <v>15036</v>
      </c>
      <c r="L6159" t="s">
        <v>213</v>
      </c>
      <c r="O6159">
        <v>0</v>
      </c>
      <c r="Q6159" s="2"/>
      <c r="S6159">
        <v>0</v>
      </c>
      <c r="T6159" t="s">
        <v>213</v>
      </c>
      <c r="W6159" t="s">
        <v>214</v>
      </c>
      <c r="X6159">
        <v>0</v>
      </c>
    </row>
    <row r="6160" spans="1:24" x14ac:dyDescent="0.25">
      <c r="A6160">
        <v>8158</v>
      </c>
      <c r="B6160" t="s">
        <v>15039</v>
      </c>
      <c r="C6160" t="s">
        <v>15040</v>
      </c>
      <c r="D6160" t="s">
        <v>251</v>
      </c>
      <c r="G6160" s="2">
        <v>45335</v>
      </c>
      <c r="H6160" s="2"/>
      <c r="I6160" t="s">
        <v>226</v>
      </c>
      <c r="J6160" t="s">
        <v>211</v>
      </c>
      <c r="K6160" t="s">
        <v>15036</v>
      </c>
      <c r="L6160" t="s">
        <v>213</v>
      </c>
      <c r="O6160">
        <v>0</v>
      </c>
      <c r="Q6160" s="2"/>
      <c r="S6160">
        <v>0</v>
      </c>
      <c r="T6160" t="s">
        <v>213</v>
      </c>
      <c r="W6160" t="s">
        <v>214</v>
      </c>
      <c r="X6160">
        <v>0</v>
      </c>
    </row>
    <row r="6161" spans="1:24" x14ac:dyDescent="0.25">
      <c r="A6161">
        <v>8159</v>
      </c>
      <c r="B6161" t="s">
        <v>15041</v>
      </c>
      <c r="C6161" t="s">
        <v>15042</v>
      </c>
      <c r="D6161" t="s">
        <v>245</v>
      </c>
      <c r="G6161" s="2">
        <v>45335</v>
      </c>
      <c r="H6161" s="2"/>
      <c r="I6161" t="s">
        <v>226</v>
      </c>
      <c r="J6161" t="s">
        <v>211</v>
      </c>
      <c r="K6161" t="s">
        <v>15036</v>
      </c>
      <c r="L6161" t="s">
        <v>213</v>
      </c>
      <c r="O6161">
        <v>42</v>
      </c>
      <c r="Q6161" s="2"/>
      <c r="S6161">
        <v>0</v>
      </c>
      <c r="T6161" t="s">
        <v>213</v>
      </c>
      <c r="W6161" t="s">
        <v>214</v>
      </c>
      <c r="X6161">
        <v>0</v>
      </c>
    </row>
    <row r="6162" spans="1:24" x14ac:dyDescent="0.25">
      <c r="A6162">
        <v>8160</v>
      </c>
      <c r="B6162" t="s">
        <v>15043</v>
      </c>
      <c r="C6162" t="s">
        <v>15044</v>
      </c>
      <c r="D6162" t="s">
        <v>256</v>
      </c>
      <c r="G6162" s="2">
        <v>45335</v>
      </c>
      <c r="H6162" s="2"/>
      <c r="I6162" t="s">
        <v>226</v>
      </c>
      <c r="J6162" t="s">
        <v>211</v>
      </c>
      <c r="K6162" t="s">
        <v>15036</v>
      </c>
      <c r="L6162" t="s">
        <v>213</v>
      </c>
      <c r="O6162">
        <v>0</v>
      </c>
      <c r="Q6162" s="2"/>
      <c r="S6162">
        <v>0</v>
      </c>
      <c r="T6162" t="s">
        <v>213</v>
      </c>
      <c r="W6162" t="s">
        <v>214</v>
      </c>
      <c r="X6162">
        <v>0</v>
      </c>
    </row>
    <row r="6163" spans="1:24" x14ac:dyDescent="0.25">
      <c r="A6163">
        <v>8213</v>
      </c>
      <c r="B6163" t="s">
        <v>15200</v>
      </c>
      <c r="C6163" t="s">
        <v>15201</v>
      </c>
      <c r="D6163" t="s">
        <v>11232</v>
      </c>
      <c r="G6163" s="2">
        <v>45534</v>
      </c>
      <c r="H6163" s="2"/>
      <c r="J6163" t="s">
        <v>2278</v>
      </c>
      <c r="K6163" t="s">
        <v>15199</v>
      </c>
      <c r="L6163" t="s">
        <v>213</v>
      </c>
      <c r="O6163">
        <v>0</v>
      </c>
      <c r="Q6163" s="2"/>
      <c r="S6163">
        <v>0</v>
      </c>
      <c r="T6163" t="s">
        <v>900</v>
      </c>
      <c r="W6163" t="s">
        <v>214</v>
      </c>
      <c r="X6163">
        <v>0</v>
      </c>
    </row>
    <row r="6164" spans="1:24" x14ac:dyDescent="0.25">
      <c r="A6164">
        <v>8279</v>
      </c>
      <c r="B6164" t="s">
        <v>15265</v>
      </c>
      <c r="C6164" t="s">
        <v>15266</v>
      </c>
      <c r="D6164" t="s">
        <v>251</v>
      </c>
      <c r="G6164" s="2">
        <v>45536</v>
      </c>
      <c r="H6164" s="2"/>
      <c r="I6164" t="s">
        <v>226</v>
      </c>
      <c r="J6164" t="s">
        <v>211</v>
      </c>
      <c r="K6164" t="s">
        <v>15260</v>
      </c>
      <c r="L6164" t="s">
        <v>213</v>
      </c>
      <c r="O6164">
        <v>0</v>
      </c>
      <c r="Q6164" s="2"/>
      <c r="S6164">
        <v>0</v>
      </c>
      <c r="T6164" t="s">
        <v>213</v>
      </c>
      <c r="W6164" t="s">
        <v>214</v>
      </c>
      <c r="X6164">
        <v>0</v>
      </c>
    </row>
    <row r="6165" spans="1:24" x14ac:dyDescent="0.25">
      <c r="A6165">
        <v>8392</v>
      </c>
      <c r="B6165" t="s">
        <v>15488</v>
      </c>
      <c r="C6165" t="s">
        <v>15489</v>
      </c>
      <c r="D6165" t="s">
        <v>256</v>
      </c>
      <c r="G6165" s="2">
        <v>45658</v>
      </c>
      <c r="H6165" s="2"/>
      <c r="I6165" t="s">
        <v>226</v>
      </c>
      <c r="J6165" t="s">
        <v>211</v>
      </c>
      <c r="K6165" t="s">
        <v>15490</v>
      </c>
      <c r="L6165" t="s">
        <v>213</v>
      </c>
      <c r="O6165">
        <v>0</v>
      </c>
      <c r="Q6165" s="2"/>
      <c r="S6165">
        <v>0</v>
      </c>
      <c r="T6165" t="s">
        <v>213</v>
      </c>
      <c r="W6165" t="s">
        <v>455</v>
      </c>
      <c r="X6165">
        <v>0</v>
      </c>
    </row>
    <row r="6166" spans="1:24" x14ac:dyDescent="0.25">
      <c r="A6166">
        <v>8393</v>
      </c>
      <c r="B6166" t="s">
        <v>15491</v>
      </c>
      <c r="C6166" t="s">
        <v>15492</v>
      </c>
      <c r="D6166" t="s">
        <v>251</v>
      </c>
      <c r="G6166" s="2">
        <v>45658</v>
      </c>
      <c r="H6166" s="2"/>
      <c r="I6166" t="s">
        <v>226</v>
      </c>
      <c r="J6166" t="s">
        <v>211</v>
      </c>
      <c r="K6166" t="s">
        <v>15490</v>
      </c>
      <c r="L6166" t="s">
        <v>213</v>
      </c>
      <c r="O6166">
        <v>0</v>
      </c>
      <c r="Q6166" s="2"/>
      <c r="S6166">
        <v>0</v>
      </c>
      <c r="T6166" t="s">
        <v>213</v>
      </c>
      <c r="W6166" t="s">
        <v>455</v>
      </c>
      <c r="X6166">
        <v>0</v>
      </c>
    </row>
    <row r="6167" spans="1:24" x14ac:dyDescent="0.25">
      <c r="A6167">
        <v>8394</v>
      </c>
      <c r="B6167" t="s">
        <v>15493</v>
      </c>
      <c r="C6167" t="s">
        <v>15494</v>
      </c>
      <c r="D6167" t="s">
        <v>7127</v>
      </c>
      <c r="G6167" s="2">
        <v>45658</v>
      </c>
      <c r="H6167" s="2"/>
      <c r="I6167" t="s">
        <v>226</v>
      </c>
      <c r="J6167" t="s">
        <v>211</v>
      </c>
      <c r="K6167" t="s">
        <v>15490</v>
      </c>
      <c r="L6167" t="s">
        <v>213</v>
      </c>
      <c r="O6167">
        <v>7196</v>
      </c>
      <c r="Q6167" s="2"/>
      <c r="S6167">
        <v>0</v>
      </c>
      <c r="T6167" t="s">
        <v>213</v>
      </c>
      <c r="W6167" t="s">
        <v>455</v>
      </c>
      <c r="X6167">
        <v>0</v>
      </c>
    </row>
    <row r="6168" spans="1:24" x14ac:dyDescent="0.25">
      <c r="A6168">
        <v>8451</v>
      </c>
      <c r="B6168" t="s">
        <v>15543</v>
      </c>
      <c r="C6168" t="s">
        <v>15544</v>
      </c>
      <c r="D6168" t="s">
        <v>248</v>
      </c>
      <c r="G6168" s="2">
        <v>45658</v>
      </c>
      <c r="H6168" s="2"/>
      <c r="I6168" t="s">
        <v>226</v>
      </c>
      <c r="J6168" t="s">
        <v>211</v>
      </c>
      <c r="K6168" t="s">
        <v>15545</v>
      </c>
      <c r="L6168" t="s">
        <v>213</v>
      </c>
      <c r="O6168">
        <v>0</v>
      </c>
      <c r="Q6168" s="2"/>
      <c r="S6168">
        <v>0</v>
      </c>
      <c r="T6168" t="s">
        <v>213</v>
      </c>
      <c r="W6168" t="s">
        <v>214</v>
      </c>
      <c r="X6168">
        <v>0</v>
      </c>
    </row>
    <row r="6169" spans="1:24" x14ac:dyDescent="0.25">
      <c r="A6169">
        <v>8356</v>
      </c>
      <c r="B6169" t="s">
        <v>15397</v>
      </c>
      <c r="C6169" t="s">
        <v>15398</v>
      </c>
      <c r="D6169" t="s">
        <v>241</v>
      </c>
      <c r="E6169" t="s">
        <v>1928</v>
      </c>
      <c r="G6169" s="2">
        <v>45566</v>
      </c>
      <c r="H6169" s="2">
        <v>45777</v>
      </c>
      <c r="I6169" t="s">
        <v>226</v>
      </c>
      <c r="J6169" t="s">
        <v>211</v>
      </c>
      <c r="K6169" t="s">
        <v>15399</v>
      </c>
      <c r="L6169" t="s">
        <v>213</v>
      </c>
      <c r="O6169">
        <v>0</v>
      </c>
      <c r="Q6169" s="2"/>
      <c r="S6169">
        <v>0</v>
      </c>
      <c r="T6169" t="s">
        <v>213</v>
      </c>
      <c r="W6169" t="s">
        <v>214</v>
      </c>
      <c r="X6169">
        <v>0</v>
      </c>
    </row>
    <row r="6170" spans="1:24" x14ac:dyDescent="0.25">
      <c r="A6170">
        <v>8357</v>
      </c>
      <c r="B6170" t="s">
        <v>15400</v>
      </c>
      <c r="C6170" t="s">
        <v>15401</v>
      </c>
      <c r="D6170" t="s">
        <v>245</v>
      </c>
      <c r="G6170" s="2">
        <v>45566</v>
      </c>
      <c r="H6170" s="2">
        <v>45777</v>
      </c>
      <c r="I6170" t="s">
        <v>226</v>
      </c>
      <c r="J6170" t="s">
        <v>211</v>
      </c>
      <c r="K6170" t="s">
        <v>15399</v>
      </c>
      <c r="L6170" t="s">
        <v>213</v>
      </c>
      <c r="O6170">
        <v>8341</v>
      </c>
      <c r="Q6170" s="2"/>
      <c r="S6170">
        <v>0</v>
      </c>
      <c r="T6170" t="s">
        <v>213</v>
      </c>
      <c r="W6170" t="s">
        <v>214</v>
      </c>
      <c r="X6170">
        <v>0</v>
      </c>
    </row>
    <row r="6171" spans="1:24" x14ac:dyDescent="0.25">
      <c r="A6171">
        <v>8358</v>
      </c>
      <c r="B6171" t="s">
        <v>15402</v>
      </c>
      <c r="C6171" t="s">
        <v>15403</v>
      </c>
      <c r="D6171" t="s">
        <v>256</v>
      </c>
      <c r="G6171" s="2">
        <v>45566</v>
      </c>
      <c r="H6171" s="2">
        <v>45777</v>
      </c>
      <c r="I6171" t="s">
        <v>226</v>
      </c>
      <c r="J6171" t="s">
        <v>211</v>
      </c>
      <c r="K6171" t="s">
        <v>15399</v>
      </c>
      <c r="L6171" t="s">
        <v>213</v>
      </c>
      <c r="O6171">
        <v>0</v>
      </c>
      <c r="Q6171" s="2"/>
      <c r="S6171">
        <v>0</v>
      </c>
      <c r="T6171" t="s">
        <v>213</v>
      </c>
      <c r="W6171" t="s">
        <v>214</v>
      </c>
      <c r="X6171">
        <v>0</v>
      </c>
    </row>
    <row r="6172" spans="1:24" x14ac:dyDescent="0.25">
      <c r="A6172">
        <v>8359</v>
      </c>
      <c r="B6172" t="s">
        <v>15404</v>
      </c>
      <c r="C6172" t="s">
        <v>15405</v>
      </c>
      <c r="D6172" t="s">
        <v>251</v>
      </c>
      <c r="G6172" s="2">
        <v>45566</v>
      </c>
      <c r="H6172" s="2">
        <v>45777</v>
      </c>
      <c r="I6172" t="s">
        <v>226</v>
      </c>
      <c r="J6172" t="s">
        <v>211</v>
      </c>
      <c r="K6172" t="s">
        <v>15399</v>
      </c>
      <c r="L6172" t="s">
        <v>213</v>
      </c>
      <c r="O6172">
        <v>0</v>
      </c>
      <c r="Q6172" s="2"/>
      <c r="S6172">
        <v>0</v>
      </c>
      <c r="T6172" t="s">
        <v>213</v>
      </c>
      <c r="W6172" t="s">
        <v>214</v>
      </c>
      <c r="X6172">
        <v>0</v>
      </c>
    </row>
    <row r="6173" spans="1:24" x14ac:dyDescent="0.25">
      <c r="A6173">
        <v>8390</v>
      </c>
      <c r="B6173" t="s">
        <v>15495</v>
      </c>
      <c r="C6173" t="s">
        <v>15496</v>
      </c>
      <c r="D6173" t="s">
        <v>241</v>
      </c>
      <c r="G6173" s="2">
        <v>45658</v>
      </c>
      <c r="H6173" s="2"/>
      <c r="I6173" t="s">
        <v>226</v>
      </c>
      <c r="J6173" t="s">
        <v>211</v>
      </c>
      <c r="K6173" t="s">
        <v>15490</v>
      </c>
      <c r="L6173" t="s">
        <v>213</v>
      </c>
      <c r="O6173">
        <v>0</v>
      </c>
      <c r="P6173" t="s">
        <v>7427</v>
      </c>
      <c r="Q6173" s="2"/>
      <c r="S6173">
        <v>0</v>
      </c>
      <c r="T6173" t="s">
        <v>213</v>
      </c>
      <c r="W6173" t="s">
        <v>455</v>
      </c>
      <c r="X6173">
        <v>0</v>
      </c>
    </row>
    <row r="6174" spans="1:24" x14ac:dyDescent="0.25">
      <c r="A6174">
        <v>8391</v>
      </c>
      <c r="B6174" t="s">
        <v>15497</v>
      </c>
      <c r="C6174" t="s">
        <v>15498</v>
      </c>
      <c r="D6174" t="s">
        <v>245</v>
      </c>
      <c r="G6174" s="2">
        <v>45658</v>
      </c>
      <c r="H6174" s="2"/>
      <c r="I6174" t="s">
        <v>226</v>
      </c>
      <c r="J6174" t="s">
        <v>211</v>
      </c>
      <c r="K6174" t="s">
        <v>15490</v>
      </c>
      <c r="L6174" t="s">
        <v>213</v>
      </c>
      <c r="O6174">
        <v>5756</v>
      </c>
      <c r="Q6174" s="2"/>
      <c r="S6174">
        <v>0</v>
      </c>
      <c r="T6174" t="s">
        <v>213</v>
      </c>
      <c r="W6174" t="s">
        <v>455</v>
      </c>
      <c r="X6174">
        <v>0</v>
      </c>
    </row>
    <row r="6175" spans="1:24" x14ac:dyDescent="0.25">
      <c r="A6175">
        <v>8452</v>
      </c>
      <c r="B6175" t="s">
        <v>15546</v>
      </c>
      <c r="C6175" t="s">
        <v>15547</v>
      </c>
      <c r="D6175" t="s">
        <v>256</v>
      </c>
      <c r="G6175" s="2">
        <v>45658</v>
      </c>
      <c r="H6175" s="2"/>
      <c r="I6175" t="s">
        <v>226</v>
      </c>
      <c r="J6175" t="s">
        <v>211</v>
      </c>
      <c r="K6175" t="s">
        <v>15545</v>
      </c>
      <c r="L6175" t="s">
        <v>213</v>
      </c>
      <c r="O6175">
        <v>0</v>
      </c>
      <c r="Q6175" s="2"/>
      <c r="S6175">
        <v>0</v>
      </c>
      <c r="T6175" t="s">
        <v>213</v>
      </c>
      <c r="W6175" t="s">
        <v>214</v>
      </c>
      <c r="X6175">
        <v>0</v>
      </c>
    </row>
    <row r="6176" spans="1:24" x14ac:dyDescent="0.25">
      <c r="A6176">
        <v>8453</v>
      </c>
      <c r="B6176" t="s">
        <v>15548</v>
      </c>
      <c r="C6176" t="s">
        <v>15549</v>
      </c>
      <c r="D6176" t="s">
        <v>241</v>
      </c>
      <c r="G6176" s="2">
        <v>45658</v>
      </c>
      <c r="H6176" s="2"/>
      <c r="I6176" t="s">
        <v>226</v>
      </c>
      <c r="J6176" t="s">
        <v>211</v>
      </c>
      <c r="K6176" t="s">
        <v>15545</v>
      </c>
      <c r="L6176" t="s">
        <v>213</v>
      </c>
      <c r="O6176">
        <v>0</v>
      </c>
      <c r="Q6176" s="2"/>
      <c r="S6176">
        <v>0</v>
      </c>
      <c r="T6176" t="s">
        <v>213</v>
      </c>
      <c r="W6176" t="s">
        <v>214</v>
      </c>
      <c r="X6176">
        <v>0</v>
      </c>
    </row>
    <row r="6177" spans="1:24" x14ac:dyDescent="0.25">
      <c r="A6177">
        <v>8454</v>
      </c>
      <c r="B6177" t="s">
        <v>15550</v>
      </c>
      <c r="C6177" t="s">
        <v>15551</v>
      </c>
      <c r="D6177" t="s">
        <v>245</v>
      </c>
      <c r="G6177" s="2">
        <v>45658</v>
      </c>
      <c r="H6177" s="2"/>
      <c r="I6177" t="s">
        <v>226</v>
      </c>
      <c r="J6177" t="s">
        <v>211</v>
      </c>
      <c r="K6177" t="s">
        <v>15545</v>
      </c>
      <c r="L6177" t="s">
        <v>213</v>
      </c>
      <c r="O6177">
        <v>5148</v>
      </c>
      <c r="Q6177" s="2"/>
      <c r="S6177">
        <v>0</v>
      </c>
      <c r="T6177" t="s">
        <v>213</v>
      </c>
      <c r="W6177" t="s">
        <v>214</v>
      </c>
      <c r="X6177">
        <v>0</v>
      </c>
    </row>
    <row r="6178" spans="1:24" x14ac:dyDescent="0.25">
      <c r="A6178">
        <v>8455</v>
      </c>
      <c r="B6178" t="s">
        <v>15552</v>
      </c>
      <c r="C6178" t="s">
        <v>15553</v>
      </c>
      <c r="D6178" t="s">
        <v>210</v>
      </c>
      <c r="G6178" s="2">
        <v>45658</v>
      </c>
      <c r="H6178" s="2"/>
      <c r="J6178" t="s">
        <v>211</v>
      </c>
      <c r="K6178" t="s">
        <v>15545</v>
      </c>
      <c r="L6178" t="s">
        <v>213</v>
      </c>
      <c r="O6178">
        <v>0</v>
      </c>
      <c r="Q6178" s="2"/>
      <c r="S6178">
        <v>0</v>
      </c>
      <c r="T6178" t="s">
        <v>213</v>
      </c>
      <c r="W6178" t="s">
        <v>214</v>
      </c>
      <c r="X6178">
        <v>0</v>
      </c>
    </row>
    <row r="6179" spans="1:24" x14ac:dyDescent="0.25">
      <c r="A6179">
        <v>8456</v>
      </c>
      <c r="B6179" t="s">
        <v>15554</v>
      </c>
      <c r="C6179" t="s">
        <v>15555</v>
      </c>
      <c r="D6179" t="s">
        <v>251</v>
      </c>
      <c r="G6179" s="2">
        <v>45658</v>
      </c>
      <c r="H6179" s="2"/>
      <c r="I6179" t="s">
        <v>226</v>
      </c>
      <c r="J6179" t="s">
        <v>211</v>
      </c>
      <c r="K6179" t="s">
        <v>15545</v>
      </c>
      <c r="L6179" t="s">
        <v>213</v>
      </c>
      <c r="O6179">
        <v>0</v>
      </c>
      <c r="Q6179" s="2"/>
      <c r="S6179">
        <v>0</v>
      </c>
      <c r="T6179" t="s">
        <v>213</v>
      </c>
      <c r="W6179" t="s">
        <v>214</v>
      </c>
      <c r="X6179">
        <v>0</v>
      </c>
    </row>
    <row r="6180" spans="1:24" x14ac:dyDescent="0.25">
      <c r="A6180">
        <v>8457</v>
      </c>
      <c r="B6180" t="s">
        <v>15556</v>
      </c>
      <c r="C6180" t="s">
        <v>15557</v>
      </c>
      <c r="D6180" t="s">
        <v>412</v>
      </c>
      <c r="G6180" s="2">
        <v>45658</v>
      </c>
      <c r="H6180" s="2"/>
      <c r="I6180" t="s">
        <v>226</v>
      </c>
      <c r="J6180" t="s">
        <v>211</v>
      </c>
      <c r="K6180" t="s">
        <v>15545</v>
      </c>
      <c r="L6180" t="s">
        <v>213</v>
      </c>
      <c r="O6180">
        <v>7258</v>
      </c>
      <c r="Q6180" s="2"/>
      <c r="S6180">
        <v>0</v>
      </c>
      <c r="T6180" t="s">
        <v>213</v>
      </c>
      <c r="W6180" t="s">
        <v>214</v>
      </c>
      <c r="X6180">
        <v>0</v>
      </c>
    </row>
    <row r="6181" spans="1:24" x14ac:dyDescent="0.25">
      <c r="A6181">
        <v>8458</v>
      </c>
      <c r="B6181" t="s">
        <v>15558</v>
      </c>
      <c r="C6181" t="s">
        <v>15559</v>
      </c>
      <c r="D6181" t="s">
        <v>248</v>
      </c>
      <c r="G6181" s="2">
        <v>45658</v>
      </c>
      <c r="H6181" s="2"/>
      <c r="I6181" t="s">
        <v>226</v>
      </c>
      <c r="J6181" t="s">
        <v>211</v>
      </c>
      <c r="K6181" t="s">
        <v>15560</v>
      </c>
      <c r="L6181" t="s">
        <v>213</v>
      </c>
      <c r="O6181">
        <v>0</v>
      </c>
      <c r="Q6181" s="2"/>
      <c r="S6181">
        <v>0</v>
      </c>
      <c r="T6181" t="s">
        <v>213</v>
      </c>
      <c r="W6181" t="s">
        <v>214</v>
      </c>
      <c r="X6181">
        <v>0</v>
      </c>
    </row>
    <row r="6182" spans="1:24" x14ac:dyDescent="0.25">
      <c r="A6182">
        <v>7820</v>
      </c>
      <c r="B6182" t="s">
        <v>14243</v>
      </c>
      <c r="C6182" t="s">
        <v>14244</v>
      </c>
      <c r="D6182" t="s">
        <v>256</v>
      </c>
      <c r="G6182" s="2">
        <v>44805</v>
      </c>
      <c r="H6182" s="2"/>
      <c r="I6182" t="s">
        <v>226</v>
      </c>
      <c r="J6182" t="s">
        <v>211</v>
      </c>
      <c r="K6182" t="s">
        <v>96</v>
      </c>
      <c r="L6182" t="s">
        <v>213</v>
      </c>
      <c r="O6182">
        <v>0</v>
      </c>
      <c r="Q6182" s="2"/>
      <c r="S6182">
        <v>0</v>
      </c>
      <c r="T6182" t="s">
        <v>213</v>
      </c>
      <c r="W6182" t="s">
        <v>214</v>
      </c>
      <c r="X6182">
        <v>0</v>
      </c>
    </row>
    <row r="6183" spans="1:24" x14ac:dyDescent="0.25">
      <c r="A6183">
        <v>7821</v>
      </c>
      <c r="B6183" t="s">
        <v>14245</v>
      </c>
      <c r="C6183" t="s">
        <v>14246</v>
      </c>
      <c r="D6183" t="s">
        <v>251</v>
      </c>
      <c r="G6183" s="2">
        <v>44805</v>
      </c>
      <c r="H6183" s="2"/>
      <c r="I6183" t="s">
        <v>226</v>
      </c>
      <c r="J6183" t="s">
        <v>211</v>
      </c>
      <c r="K6183" t="s">
        <v>96</v>
      </c>
      <c r="L6183" t="s">
        <v>213</v>
      </c>
      <c r="O6183">
        <v>0</v>
      </c>
      <c r="Q6183" s="2"/>
      <c r="S6183">
        <v>0</v>
      </c>
      <c r="T6183" t="s">
        <v>213</v>
      </c>
      <c r="W6183" t="s">
        <v>214</v>
      </c>
      <c r="X6183">
        <v>0</v>
      </c>
    </row>
    <row r="6184" spans="1:24" x14ac:dyDescent="0.25">
      <c r="A6184">
        <v>7822</v>
      </c>
      <c r="B6184" t="s">
        <v>14247</v>
      </c>
      <c r="C6184" t="s">
        <v>14248</v>
      </c>
      <c r="D6184" t="s">
        <v>241</v>
      </c>
      <c r="G6184" s="2">
        <v>44805</v>
      </c>
      <c r="H6184" s="2"/>
      <c r="I6184" t="s">
        <v>226</v>
      </c>
      <c r="J6184" t="s">
        <v>211</v>
      </c>
      <c r="K6184" t="s">
        <v>96</v>
      </c>
      <c r="L6184" t="s">
        <v>213</v>
      </c>
      <c r="O6184">
        <v>0</v>
      </c>
      <c r="Q6184" s="2"/>
      <c r="S6184">
        <v>0</v>
      </c>
      <c r="T6184" t="s">
        <v>213</v>
      </c>
      <c r="W6184" t="s">
        <v>214</v>
      </c>
      <c r="X6184">
        <v>0</v>
      </c>
    </row>
    <row r="6185" spans="1:24" x14ac:dyDescent="0.25">
      <c r="A6185">
        <v>8084</v>
      </c>
      <c r="B6185" t="s">
        <v>14811</v>
      </c>
      <c r="C6185" t="s">
        <v>14812</v>
      </c>
      <c r="D6185" t="s">
        <v>248</v>
      </c>
      <c r="G6185" s="2">
        <v>45292</v>
      </c>
      <c r="H6185" s="2"/>
      <c r="I6185" t="s">
        <v>226</v>
      </c>
      <c r="J6185" t="s">
        <v>211</v>
      </c>
      <c r="K6185" t="s">
        <v>14813</v>
      </c>
      <c r="L6185" t="s">
        <v>213</v>
      </c>
      <c r="O6185">
        <v>0</v>
      </c>
      <c r="Q6185" s="2"/>
      <c r="S6185">
        <v>0</v>
      </c>
      <c r="T6185" t="s">
        <v>213</v>
      </c>
      <c r="W6185" t="s">
        <v>214</v>
      </c>
      <c r="X6185">
        <v>0</v>
      </c>
    </row>
    <row r="6186" spans="1:24" x14ac:dyDescent="0.25">
      <c r="A6186">
        <v>8085</v>
      </c>
      <c r="B6186" t="s">
        <v>14814</v>
      </c>
      <c r="C6186" t="s">
        <v>14815</v>
      </c>
      <c r="D6186" t="s">
        <v>256</v>
      </c>
      <c r="G6186" s="2">
        <v>45292</v>
      </c>
      <c r="H6186" s="2"/>
      <c r="I6186" t="s">
        <v>226</v>
      </c>
      <c r="J6186" t="s">
        <v>211</v>
      </c>
      <c r="K6186" t="s">
        <v>14813</v>
      </c>
      <c r="L6186" t="s">
        <v>213</v>
      </c>
      <c r="O6186">
        <v>0</v>
      </c>
      <c r="Q6186" s="2"/>
      <c r="S6186">
        <v>0</v>
      </c>
      <c r="T6186" t="s">
        <v>213</v>
      </c>
      <c r="W6186" t="s">
        <v>214</v>
      </c>
      <c r="X6186">
        <v>0</v>
      </c>
    </row>
    <row r="6187" spans="1:24" x14ac:dyDescent="0.25">
      <c r="A6187">
        <v>8086</v>
      </c>
      <c r="B6187" t="s">
        <v>14816</v>
      </c>
      <c r="C6187" t="s">
        <v>14817</v>
      </c>
      <c r="D6187" t="s">
        <v>210</v>
      </c>
      <c r="G6187" s="2">
        <v>45292</v>
      </c>
      <c r="H6187" s="2"/>
      <c r="J6187" t="s">
        <v>211</v>
      </c>
      <c r="K6187" t="s">
        <v>14813</v>
      </c>
      <c r="L6187" t="s">
        <v>213</v>
      </c>
      <c r="O6187">
        <v>0</v>
      </c>
      <c r="Q6187" s="2"/>
      <c r="S6187">
        <v>0</v>
      </c>
      <c r="T6187" t="s">
        <v>213</v>
      </c>
      <c r="W6187" t="s">
        <v>214</v>
      </c>
      <c r="X6187">
        <v>0</v>
      </c>
    </row>
    <row r="6188" spans="1:24" x14ac:dyDescent="0.25">
      <c r="A6188">
        <v>8087</v>
      </c>
      <c r="B6188" t="s">
        <v>14818</v>
      </c>
      <c r="C6188" t="s">
        <v>14819</v>
      </c>
      <c r="D6188" t="s">
        <v>241</v>
      </c>
      <c r="G6188" s="2">
        <v>45292</v>
      </c>
      <c r="H6188" s="2"/>
      <c r="I6188" t="s">
        <v>226</v>
      </c>
      <c r="J6188" t="s">
        <v>211</v>
      </c>
      <c r="K6188" t="s">
        <v>14813</v>
      </c>
      <c r="L6188" t="s">
        <v>213</v>
      </c>
      <c r="O6188">
        <v>0</v>
      </c>
      <c r="Q6188" s="2"/>
      <c r="S6188">
        <v>0</v>
      </c>
      <c r="T6188" t="s">
        <v>213</v>
      </c>
      <c r="W6188" t="s">
        <v>214</v>
      </c>
      <c r="X6188">
        <v>0</v>
      </c>
    </row>
    <row r="6189" spans="1:24" x14ac:dyDescent="0.25">
      <c r="A6189">
        <v>8061</v>
      </c>
      <c r="B6189" t="s">
        <v>14820</v>
      </c>
      <c r="C6189" t="s">
        <v>14821</v>
      </c>
      <c r="D6189" t="s">
        <v>245</v>
      </c>
      <c r="G6189" s="2">
        <v>45292</v>
      </c>
      <c r="H6189" s="2"/>
      <c r="I6189" t="s">
        <v>226</v>
      </c>
      <c r="J6189" t="s">
        <v>211</v>
      </c>
      <c r="K6189" t="s">
        <v>14822</v>
      </c>
      <c r="L6189" t="s">
        <v>213</v>
      </c>
      <c r="O6189">
        <v>2629</v>
      </c>
      <c r="Q6189" s="2"/>
      <c r="S6189">
        <v>0</v>
      </c>
      <c r="T6189" t="s">
        <v>213</v>
      </c>
      <c r="W6189" t="s">
        <v>455</v>
      </c>
      <c r="X6189">
        <v>0</v>
      </c>
    </row>
    <row r="6190" spans="1:24" x14ac:dyDescent="0.25">
      <c r="A6190">
        <v>8062</v>
      </c>
      <c r="B6190" t="s">
        <v>14823</v>
      </c>
      <c r="C6190" t="s">
        <v>14824</v>
      </c>
      <c r="D6190" t="s">
        <v>256</v>
      </c>
      <c r="G6190" s="2">
        <v>45292</v>
      </c>
      <c r="H6190" s="2"/>
      <c r="I6190" t="s">
        <v>226</v>
      </c>
      <c r="J6190" t="s">
        <v>211</v>
      </c>
      <c r="K6190" t="s">
        <v>14822</v>
      </c>
      <c r="L6190" t="s">
        <v>213</v>
      </c>
      <c r="O6190">
        <v>0</v>
      </c>
      <c r="Q6190" s="2"/>
      <c r="S6190">
        <v>0</v>
      </c>
      <c r="T6190" t="s">
        <v>213</v>
      </c>
      <c r="W6190" t="s">
        <v>455</v>
      </c>
      <c r="X6190">
        <v>0</v>
      </c>
    </row>
    <row r="6191" spans="1:24" x14ac:dyDescent="0.25">
      <c r="A6191">
        <v>8063</v>
      </c>
      <c r="B6191" t="s">
        <v>14825</v>
      </c>
      <c r="C6191" t="s">
        <v>14826</v>
      </c>
      <c r="D6191" t="s">
        <v>251</v>
      </c>
      <c r="G6191" s="2">
        <v>45292</v>
      </c>
      <c r="H6191" s="2"/>
      <c r="I6191" t="s">
        <v>226</v>
      </c>
      <c r="J6191" t="s">
        <v>211</v>
      </c>
      <c r="K6191" t="s">
        <v>14822</v>
      </c>
      <c r="L6191" t="s">
        <v>213</v>
      </c>
      <c r="O6191">
        <v>0</v>
      </c>
      <c r="Q6191" s="2"/>
      <c r="S6191">
        <v>0</v>
      </c>
      <c r="T6191" t="s">
        <v>213</v>
      </c>
      <c r="W6191" t="s">
        <v>455</v>
      </c>
      <c r="X6191">
        <v>0</v>
      </c>
    </row>
    <row r="6192" spans="1:24" x14ac:dyDescent="0.25">
      <c r="A6192">
        <v>8064</v>
      </c>
      <c r="B6192" t="s">
        <v>14827</v>
      </c>
      <c r="C6192" t="s">
        <v>14828</v>
      </c>
      <c r="D6192" t="s">
        <v>241</v>
      </c>
      <c r="G6192" s="2">
        <v>45292</v>
      </c>
      <c r="H6192" s="2"/>
      <c r="I6192" t="s">
        <v>226</v>
      </c>
      <c r="J6192" t="s">
        <v>211</v>
      </c>
      <c r="K6192" t="s">
        <v>14822</v>
      </c>
      <c r="L6192" t="s">
        <v>213</v>
      </c>
      <c r="O6192">
        <v>0</v>
      </c>
      <c r="P6192" t="s">
        <v>5494</v>
      </c>
      <c r="Q6192" s="2"/>
      <c r="S6192">
        <v>0</v>
      </c>
      <c r="T6192" t="s">
        <v>213</v>
      </c>
      <c r="W6192" t="s">
        <v>455</v>
      </c>
      <c r="X6192">
        <v>0</v>
      </c>
    </row>
    <row r="6193" spans="1:24" x14ac:dyDescent="0.25">
      <c r="A6193">
        <v>8083</v>
      </c>
      <c r="B6193" t="s">
        <v>14829</v>
      </c>
      <c r="C6193" t="s">
        <v>14830</v>
      </c>
      <c r="D6193" t="s">
        <v>251</v>
      </c>
      <c r="G6193" s="2">
        <v>45292</v>
      </c>
      <c r="H6193" s="2"/>
      <c r="I6193" t="s">
        <v>226</v>
      </c>
      <c r="J6193" t="s">
        <v>211</v>
      </c>
      <c r="K6193" t="s">
        <v>14813</v>
      </c>
      <c r="L6193" t="s">
        <v>213</v>
      </c>
      <c r="O6193">
        <v>0</v>
      </c>
      <c r="Q6193" s="2"/>
      <c r="S6193">
        <v>0</v>
      </c>
      <c r="T6193" t="s">
        <v>213</v>
      </c>
      <c r="W6193" t="s">
        <v>214</v>
      </c>
      <c r="X6193">
        <v>0</v>
      </c>
    </row>
    <row r="6194" spans="1:24" x14ac:dyDescent="0.25">
      <c r="A6194">
        <v>8088</v>
      </c>
      <c r="B6194" t="s">
        <v>14831</v>
      </c>
      <c r="C6194" t="s">
        <v>14832</v>
      </c>
      <c r="D6194" t="s">
        <v>245</v>
      </c>
      <c r="G6194" s="2">
        <v>45292</v>
      </c>
      <c r="H6194" s="2"/>
      <c r="I6194" t="s">
        <v>226</v>
      </c>
      <c r="J6194" t="s">
        <v>211</v>
      </c>
      <c r="K6194" t="s">
        <v>14813</v>
      </c>
      <c r="L6194" t="s">
        <v>213</v>
      </c>
      <c r="O6194">
        <v>6609</v>
      </c>
      <c r="Q6194" s="2"/>
      <c r="S6194">
        <v>0</v>
      </c>
      <c r="T6194" t="s">
        <v>213</v>
      </c>
      <c r="W6194" t="s">
        <v>214</v>
      </c>
      <c r="X6194">
        <v>0</v>
      </c>
    </row>
    <row r="6195" spans="1:24" x14ac:dyDescent="0.25">
      <c r="A6195">
        <v>8205</v>
      </c>
      <c r="B6195" t="s">
        <v>15169</v>
      </c>
      <c r="C6195" t="s">
        <v>15170</v>
      </c>
      <c r="D6195" t="s">
        <v>232</v>
      </c>
      <c r="G6195" s="2">
        <v>38169</v>
      </c>
      <c r="H6195" s="2"/>
      <c r="I6195" t="s">
        <v>226</v>
      </c>
      <c r="J6195" t="s">
        <v>211</v>
      </c>
      <c r="K6195" t="s">
        <v>160</v>
      </c>
      <c r="L6195" t="s">
        <v>213</v>
      </c>
      <c r="O6195">
        <v>0</v>
      </c>
      <c r="Q6195" s="2"/>
      <c r="S6195">
        <v>0</v>
      </c>
      <c r="T6195" t="s">
        <v>213</v>
      </c>
      <c r="W6195" t="s">
        <v>214</v>
      </c>
      <c r="X6195">
        <v>0</v>
      </c>
    </row>
    <row r="6196" spans="1:24" x14ac:dyDescent="0.25">
      <c r="A6196">
        <v>8206</v>
      </c>
      <c r="B6196" t="s">
        <v>15171</v>
      </c>
      <c r="C6196" t="s">
        <v>15172</v>
      </c>
      <c r="D6196" t="s">
        <v>338</v>
      </c>
      <c r="G6196" s="2">
        <v>38169</v>
      </c>
      <c r="H6196" s="2"/>
      <c r="I6196" t="s">
        <v>226</v>
      </c>
      <c r="J6196" t="s">
        <v>211</v>
      </c>
      <c r="K6196" t="s">
        <v>160</v>
      </c>
      <c r="L6196" t="s">
        <v>213</v>
      </c>
      <c r="O6196">
        <v>0</v>
      </c>
      <c r="Q6196" s="2"/>
      <c r="S6196">
        <v>0</v>
      </c>
      <c r="T6196" t="s">
        <v>213</v>
      </c>
      <c r="W6196" t="s">
        <v>214</v>
      </c>
      <c r="X6196">
        <v>0</v>
      </c>
    </row>
    <row r="6197" spans="1:24" x14ac:dyDescent="0.25">
      <c r="A6197">
        <v>8207</v>
      </c>
      <c r="B6197" t="s">
        <v>15173</v>
      </c>
      <c r="C6197" t="s">
        <v>15174</v>
      </c>
      <c r="D6197" t="s">
        <v>13128</v>
      </c>
      <c r="G6197" s="2">
        <v>38169</v>
      </c>
      <c r="H6197" s="2"/>
      <c r="I6197" t="s">
        <v>218</v>
      </c>
      <c r="J6197" t="s">
        <v>211</v>
      </c>
      <c r="K6197" t="s">
        <v>160</v>
      </c>
      <c r="L6197" t="s">
        <v>213</v>
      </c>
      <c r="O6197">
        <v>0</v>
      </c>
      <c r="Q6197" s="2"/>
      <c r="S6197">
        <v>0</v>
      </c>
      <c r="T6197" t="s">
        <v>900</v>
      </c>
      <c r="W6197" t="s">
        <v>214</v>
      </c>
      <c r="X6197">
        <v>0</v>
      </c>
    </row>
    <row r="6198" spans="1:24" x14ac:dyDescent="0.25">
      <c r="A6198">
        <v>8208</v>
      </c>
      <c r="B6198" t="s">
        <v>15177</v>
      </c>
      <c r="C6198" t="s">
        <v>15178</v>
      </c>
      <c r="D6198" t="s">
        <v>232</v>
      </c>
      <c r="G6198" s="2">
        <v>39562</v>
      </c>
      <c r="H6198" s="2"/>
      <c r="I6198" t="s">
        <v>226</v>
      </c>
      <c r="J6198" t="s">
        <v>211</v>
      </c>
      <c r="K6198" t="s">
        <v>512</v>
      </c>
      <c r="L6198" t="s">
        <v>213</v>
      </c>
      <c r="O6198">
        <v>0</v>
      </c>
      <c r="Q6198" s="2"/>
      <c r="S6198">
        <v>0</v>
      </c>
      <c r="T6198" t="s">
        <v>213</v>
      </c>
      <c r="W6198" t="s">
        <v>214</v>
      </c>
      <c r="X6198">
        <v>0</v>
      </c>
    </row>
    <row r="6199" spans="1:24" x14ac:dyDescent="0.25">
      <c r="A6199">
        <v>8209</v>
      </c>
      <c r="B6199" t="s">
        <v>15179</v>
      </c>
      <c r="C6199" t="s">
        <v>15180</v>
      </c>
      <c r="D6199" t="s">
        <v>338</v>
      </c>
      <c r="G6199" s="2">
        <v>39562</v>
      </c>
      <c r="H6199" s="2"/>
      <c r="I6199" t="s">
        <v>226</v>
      </c>
      <c r="J6199" t="s">
        <v>211</v>
      </c>
      <c r="K6199" t="s">
        <v>512</v>
      </c>
      <c r="L6199" t="s">
        <v>213</v>
      </c>
      <c r="O6199">
        <v>0</v>
      </c>
      <c r="Q6199" s="2"/>
      <c r="S6199">
        <v>0</v>
      </c>
      <c r="T6199" t="s">
        <v>213</v>
      </c>
      <c r="W6199" t="s">
        <v>214</v>
      </c>
      <c r="X6199">
        <v>0</v>
      </c>
    </row>
    <row r="6200" spans="1:24" x14ac:dyDescent="0.25">
      <c r="A6200">
        <v>8210</v>
      </c>
      <c r="B6200" t="s">
        <v>15181</v>
      </c>
      <c r="C6200" t="s">
        <v>15182</v>
      </c>
      <c r="D6200" t="s">
        <v>13128</v>
      </c>
      <c r="G6200" s="2">
        <v>39562</v>
      </c>
      <c r="H6200" s="2"/>
      <c r="I6200" t="s">
        <v>218</v>
      </c>
      <c r="J6200" t="s">
        <v>211</v>
      </c>
      <c r="K6200" t="s">
        <v>512</v>
      </c>
      <c r="L6200" t="s">
        <v>213</v>
      </c>
      <c r="O6200">
        <v>0</v>
      </c>
      <c r="Q6200" s="2"/>
      <c r="S6200">
        <v>0</v>
      </c>
      <c r="T6200" t="s">
        <v>900</v>
      </c>
      <c r="W6200" t="s">
        <v>214</v>
      </c>
      <c r="X6200">
        <v>0</v>
      </c>
    </row>
    <row r="6201" spans="1:24" x14ac:dyDescent="0.25">
      <c r="A6201">
        <v>8211</v>
      </c>
      <c r="B6201" t="s">
        <v>15183</v>
      </c>
      <c r="C6201" t="s">
        <v>15184</v>
      </c>
      <c r="D6201" t="s">
        <v>9542</v>
      </c>
      <c r="G6201" s="2">
        <v>39562</v>
      </c>
      <c r="H6201" s="2"/>
      <c r="J6201" t="s">
        <v>211</v>
      </c>
      <c r="K6201" t="s">
        <v>512</v>
      </c>
      <c r="L6201" t="s">
        <v>213</v>
      </c>
      <c r="O6201">
        <v>0</v>
      </c>
      <c r="Q6201" s="2"/>
      <c r="S6201">
        <v>0</v>
      </c>
      <c r="T6201" t="s">
        <v>213</v>
      </c>
      <c r="W6201" t="s">
        <v>214</v>
      </c>
      <c r="X6201">
        <v>0</v>
      </c>
    </row>
    <row r="6202" spans="1:24" x14ac:dyDescent="0.25">
      <c r="A6202">
        <v>8301</v>
      </c>
      <c r="B6202" t="s">
        <v>15338</v>
      </c>
      <c r="C6202" t="s">
        <v>15339</v>
      </c>
      <c r="D6202" t="s">
        <v>6389</v>
      </c>
      <c r="F6202" t="s">
        <v>8456</v>
      </c>
      <c r="G6202" s="2">
        <v>45554</v>
      </c>
      <c r="H6202" s="2"/>
      <c r="J6202" t="s">
        <v>211</v>
      </c>
      <c r="K6202" t="s">
        <v>15306</v>
      </c>
      <c r="L6202" t="s">
        <v>213</v>
      </c>
      <c r="M6202" t="s">
        <v>15340</v>
      </c>
      <c r="O6202">
        <v>0</v>
      </c>
      <c r="Q6202" s="2"/>
      <c r="S6202">
        <v>0</v>
      </c>
      <c r="T6202" t="s">
        <v>213</v>
      </c>
      <c r="W6202" t="s">
        <v>214</v>
      </c>
      <c r="X6202">
        <v>0</v>
      </c>
    </row>
    <row r="6203" spans="1:24" x14ac:dyDescent="0.25">
      <c r="A6203">
        <v>8302</v>
      </c>
      <c r="B6203" t="s">
        <v>15341</v>
      </c>
      <c r="C6203" t="s">
        <v>15342</v>
      </c>
      <c r="D6203" t="s">
        <v>245</v>
      </c>
      <c r="G6203" s="2">
        <v>45554</v>
      </c>
      <c r="H6203" s="2"/>
      <c r="I6203" t="s">
        <v>226</v>
      </c>
      <c r="J6203" t="s">
        <v>211</v>
      </c>
      <c r="K6203" t="s">
        <v>15306</v>
      </c>
      <c r="L6203" t="s">
        <v>213</v>
      </c>
      <c r="O6203">
        <v>1488</v>
      </c>
      <c r="Q6203" s="2"/>
      <c r="S6203">
        <v>0</v>
      </c>
      <c r="T6203" t="s">
        <v>213</v>
      </c>
      <c r="W6203" t="s">
        <v>214</v>
      </c>
      <c r="X6203">
        <v>0</v>
      </c>
    </row>
    <row r="6204" spans="1:24" x14ac:dyDescent="0.25">
      <c r="A6204">
        <v>8327</v>
      </c>
      <c r="B6204" t="s">
        <v>15343</v>
      </c>
      <c r="C6204" t="s">
        <v>15344</v>
      </c>
      <c r="D6204" t="s">
        <v>245</v>
      </c>
      <c r="G6204" s="2">
        <v>45554</v>
      </c>
      <c r="H6204" s="2">
        <v>45555</v>
      </c>
      <c r="I6204" t="s">
        <v>226</v>
      </c>
      <c r="J6204" t="s">
        <v>211</v>
      </c>
      <c r="K6204" t="s">
        <v>15345</v>
      </c>
      <c r="L6204" t="s">
        <v>213</v>
      </c>
      <c r="O6204">
        <v>1488</v>
      </c>
      <c r="Q6204" s="2"/>
      <c r="S6204">
        <v>0</v>
      </c>
      <c r="T6204" t="s">
        <v>213</v>
      </c>
      <c r="W6204" t="s">
        <v>214</v>
      </c>
      <c r="X6204">
        <v>0</v>
      </c>
    </row>
    <row r="6205" spans="1:24" x14ac:dyDescent="0.25">
      <c r="A6205">
        <v>8328</v>
      </c>
      <c r="B6205" t="s">
        <v>15346</v>
      </c>
      <c r="C6205" t="s">
        <v>15347</v>
      </c>
      <c r="D6205" t="s">
        <v>256</v>
      </c>
      <c r="G6205" s="2">
        <v>45554</v>
      </c>
      <c r="H6205" s="2">
        <v>45555</v>
      </c>
      <c r="I6205" t="s">
        <v>226</v>
      </c>
      <c r="J6205" t="s">
        <v>211</v>
      </c>
      <c r="K6205" t="s">
        <v>15345</v>
      </c>
      <c r="L6205" t="s">
        <v>213</v>
      </c>
      <c r="O6205">
        <v>0</v>
      </c>
      <c r="Q6205" s="2"/>
      <c r="S6205">
        <v>0</v>
      </c>
      <c r="T6205" t="s">
        <v>213</v>
      </c>
      <c r="W6205" t="s">
        <v>214</v>
      </c>
      <c r="X6205">
        <v>0</v>
      </c>
    </row>
    <row r="6206" spans="1:24" x14ac:dyDescent="0.25">
      <c r="A6206">
        <v>8329</v>
      </c>
      <c r="B6206" t="s">
        <v>15348</v>
      </c>
      <c r="C6206" t="s">
        <v>15349</v>
      </c>
      <c r="D6206" t="s">
        <v>210</v>
      </c>
      <c r="G6206" s="2">
        <v>45554</v>
      </c>
      <c r="H6206" s="2">
        <v>45555</v>
      </c>
      <c r="J6206" t="s">
        <v>211</v>
      </c>
      <c r="K6206" t="s">
        <v>15345</v>
      </c>
      <c r="L6206" t="s">
        <v>213</v>
      </c>
      <c r="O6206">
        <v>0</v>
      </c>
      <c r="Q6206" s="2"/>
      <c r="S6206">
        <v>0</v>
      </c>
      <c r="T6206" t="s">
        <v>213</v>
      </c>
      <c r="W6206" t="s">
        <v>214</v>
      </c>
      <c r="X6206">
        <v>0</v>
      </c>
    </row>
    <row r="6207" spans="1:24" x14ac:dyDescent="0.25">
      <c r="A6207">
        <v>8330</v>
      </c>
      <c r="B6207" t="s">
        <v>15350</v>
      </c>
      <c r="C6207" t="s">
        <v>15351</v>
      </c>
      <c r="D6207" t="s">
        <v>241</v>
      </c>
      <c r="G6207" s="2">
        <v>45554</v>
      </c>
      <c r="H6207" s="2">
        <v>45555</v>
      </c>
      <c r="I6207" t="s">
        <v>226</v>
      </c>
      <c r="J6207" t="s">
        <v>211</v>
      </c>
      <c r="K6207" t="s">
        <v>15345</v>
      </c>
      <c r="L6207" t="s">
        <v>213</v>
      </c>
      <c r="O6207">
        <v>0</v>
      </c>
      <c r="Q6207" s="2"/>
      <c r="S6207">
        <v>0</v>
      </c>
      <c r="T6207" t="s">
        <v>213</v>
      </c>
      <c r="W6207" t="s">
        <v>214</v>
      </c>
      <c r="X6207">
        <v>0</v>
      </c>
    </row>
    <row r="6208" spans="1:24" x14ac:dyDescent="0.25">
      <c r="A6208">
        <v>8331</v>
      </c>
      <c r="B6208" t="s">
        <v>15352</v>
      </c>
      <c r="C6208" t="s">
        <v>15353</v>
      </c>
      <c r="D6208" t="s">
        <v>251</v>
      </c>
      <c r="G6208" s="2">
        <v>45554</v>
      </c>
      <c r="H6208" s="2">
        <v>45555</v>
      </c>
      <c r="I6208" t="s">
        <v>226</v>
      </c>
      <c r="J6208" t="s">
        <v>211</v>
      </c>
      <c r="K6208" t="s">
        <v>15345</v>
      </c>
      <c r="L6208" t="s">
        <v>213</v>
      </c>
      <c r="O6208">
        <v>0</v>
      </c>
      <c r="Q6208" s="2"/>
      <c r="S6208">
        <v>0</v>
      </c>
      <c r="T6208" t="s">
        <v>213</v>
      </c>
      <c r="W6208" t="s">
        <v>214</v>
      </c>
      <c r="X6208">
        <v>0</v>
      </c>
    </row>
    <row r="6209" spans="1:24" x14ac:dyDescent="0.25">
      <c r="A6209">
        <v>8439</v>
      </c>
      <c r="B6209" t="s">
        <v>15561</v>
      </c>
      <c r="C6209" t="s">
        <v>15562</v>
      </c>
      <c r="D6209" t="s">
        <v>241</v>
      </c>
      <c r="G6209" s="2">
        <v>45658</v>
      </c>
      <c r="H6209" s="2"/>
      <c r="I6209" t="s">
        <v>226</v>
      </c>
      <c r="J6209" t="s">
        <v>211</v>
      </c>
      <c r="K6209" t="s">
        <v>15563</v>
      </c>
      <c r="L6209" t="s">
        <v>213</v>
      </c>
      <c r="O6209">
        <v>0</v>
      </c>
      <c r="Q6209" s="2"/>
      <c r="S6209">
        <v>0</v>
      </c>
      <c r="T6209" t="s">
        <v>213</v>
      </c>
      <c r="W6209" t="s">
        <v>214</v>
      </c>
      <c r="X6209">
        <v>0</v>
      </c>
    </row>
    <row r="6210" spans="1:24" x14ac:dyDescent="0.25">
      <c r="A6210">
        <v>8440</v>
      </c>
      <c r="B6210" t="s">
        <v>15564</v>
      </c>
      <c r="C6210" t="s">
        <v>15565</v>
      </c>
      <c r="D6210" t="s">
        <v>245</v>
      </c>
      <c r="G6210" s="2">
        <v>45658</v>
      </c>
      <c r="H6210" s="2"/>
      <c r="I6210" t="s">
        <v>226</v>
      </c>
      <c r="J6210" t="s">
        <v>211</v>
      </c>
      <c r="K6210" t="s">
        <v>15563</v>
      </c>
      <c r="L6210" t="s">
        <v>213</v>
      </c>
      <c r="O6210">
        <v>7033</v>
      </c>
      <c r="Q6210" s="2"/>
      <c r="S6210">
        <v>0</v>
      </c>
      <c r="T6210" t="s">
        <v>213</v>
      </c>
      <c r="W6210" t="s">
        <v>214</v>
      </c>
      <c r="X6210">
        <v>0</v>
      </c>
    </row>
    <row r="6211" spans="1:24" x14ac:dyDescent="0.25">
      <c r="A6211">
        <v>8135</v>
      </c>
      <c r="B6211" t="s">
        <v>15045</v>
      </c>
      <c r="C6211" t="s">
        <v>15046</v>
      </c>
      <c r="D6211" t="s">
        <v>241</v>
      </c>
      <c r="G6211" s="2">
        <v>45335</v>
      </c>
      <c r="H6211" s="2"/>
      <c r="I6211" t="s">
        <v>226</v>
      </c>
      <c r="J6211" t="s">
        <v>211</v>
      </c>
      <c r="K6211" t="s">
        <v>15033</v>
      </c>
      <c r="L6211" t="s">
        <v>213</v>
      </c>
      <c r="O6211">
        <v>0</v>
      </c>
      <c r="Q6211" s="2"/>
      <c r="S6211">
        <v>0</v>
      </c>
      <c r="T6211" t="s">
        <v>213</v>
      </c>
      <c r="W6211" t="s">
        <v>214</v>
      </c>
      <c r="X6211">
        <v>0</v>
      </c>
    </row>
    <row r="6212" spans="1:24" x14ac:dyDescent="0.25">
      <c r="A6212">
        <v>8136</v>
      </c>
      <c r="B6212" t="s">
        <v>15047</v>
      </c>
      <c r="C6212" t="s">
        <v>15048</v>
      </c>
      <c r="D6212" t="s">
        <v>2503</v>
      </c>
      <c r="G6212" s="2">
        <v>45328</v>
      </c>
      <c r="H6212" s="2"/>
      <c r="J6212" t="s">
        <v>211</v>
      </c>
      <c r="K6212" t="s">
        <v>15033</v>
      </c>
      <c r="L6212" t="s">
        <v>900</v>
      </c>
      <c r="O6212">
        <v>0</v>
      </c>
      <c r="Q6212" s="2"/>
      <c r="S6212">
        <v>0</v>
      </c>
      <c r="T6212" t="s">
        <v>213</v>
      </c>
      <c r="W6212" t="s">
        <v>214</v>
      </c>
      <c r="X6212">
        <v>0</v>
      </c>
    </row>
    <row r="6213" spans="1:24" x14ac:dyDescent="0.25">
      <c r="A6213">
        <v>8137</v>
      </c>
      <c r="B6213" t="s">
        <v>15049</v>
      </c>
      <c r="C6213" t="s">
        <v>15050</v>
      </c>
      <c r="D6213" t="s">
        <v>11232</v>
      </c>
      <c r="G6213" s="2">
        <v>45328</v>
      </c>
      <c r="H6213" s="2"/>
      <c r="J6213" t="s">
        <v>2278</v>
      </c>
      <c r="K6213" t="s">
        <v>15033</v>
      </c>
      <c r="L6213" t="s">
        <v>900</v>
      </c>
      <c r="O6213">
        <v>0</v>
      </c>
      <c r="Q6213" s="2"/>
      <c r="S6213">
        <v>0</v>
      </c>
      <c r="T6213" t="s">
        <v>213</v>
      </c>
      <c r="W6213" t="s">
        <v>214</v>
      </c>
      <c r="X6213">
        <v>0</v>
      </c>
    </row>
    <row r="6214" spans="1:24" x14ac:dyDescent="0.25">
      <c r="A6214">
        <v>8138</v>
      </c>
      <c r="B6214" t="s">
        <v>15051</v>
      </c>
      <c r="C6214" t="s">
        <v>15052</v>
      </c>
      <c r="D6214" t="s">
        <v>251</v>
      </c>
      <c r="G6214" s="2">
        <v>45335</v>
      </c>
      <c r="H6214" s="2"/>
      <c r="I6214" t="s">
        <v>226</v>
      </c>
      <c r="J6214" t="s">
        <v>211</v>
      </c>
      <c r="K6214" t="s">
        <v>15033</v>
      </c>
      <c r="L6214" t="s">
        <v>213</v>
      </c>
      <c r="O6214">
        <v>0</v>
      </c>
      <c r="Q6214" s="2">
        <v>45335</v>
      </c>
      <c r="S6214">
        <v>0</v>
      </c>
      <c r="T6214" t="s">
        <v>213</v>
      </c>
      <c r="W6214" t="s">
        <v>214</v>
      </c>
      <c r="X6214">
        <v>0</v>
      </c>
    </row>
    <row r="6215" spans="1:24" x14ac:dyDescent="0.25">
      <c r="A6215">
        <v>8139</v>
      </c>
      <c r="B6215" t="s">
        <v>15053</v>
      </c>
      <c r="C6215" t="s">
        <v>15054</v>
      </c>
      <c r="D6215" t="s">
        <v>248</v>
      </c>
      <c r="G6215" s="2">
        <v>45335</v>
      </c>
      <c r="H6215" s="2"/>
      <c r="I6215" t="s">
        <v>226</v>
      </c>
      <c r="J6215" t="s">
        <v>211</v>
      </c>
      <c r="K6215" t="s">
        <v>15033</v>
      </c>
      <c r="L6215" t="s">
        <v>213</v>
      </c>
      <c r="O6215">
        <v>0</v>
      </c>
      <c r="Q6215" s="2"/>
      <c r="S6215">
        <v>0</v>
      </c>
      <c r="T6215" t="s">
        <v>213</v>
      </c>
      <c r="W6215" t="s">
        <v>214</v>
      </c>
      <c r="X6215">
        <v>0</v>
      </c>
    </row>
    <row r="6216" spans="1:24" x14ac:dyDescent="0.25">
      <c r="A6216">
        <v>8140</v>
      </c>
      <c r="B6216" t="s">
        <v>15055</v>
      </c>
      <c r="C6216" t="s">
        <v>15056</v>
      </c>
      <c r="D6216" t="s">
        <v>256</v>
      </c>
      <c r="G6216" s="2">
        <v>45335</v>
      </c>
      <c r="H6216" s="2"/>
      <c r="I6216" t="s">
        <v>226</v>
      </c>
      <c r="J6216" t="s">
        <v>211</v>
      </c>
      <c r="K6216" t="s">
        <v>15033</v>
      </c>
      <c r="L6216" t="s">
        <v>213</v>
      </c>
      <c r="O6216">
        <v>0</v>
      </c>
      <c r="Q6216" s="2"/>
      <c r="S6216">
        <v>0</v>
      </c>
      <c r="T6216" t="s">
        <v>213</v>
      </c>
      <c r="W6216" t="s">
        <v>214</v>
      </c>
      <c r="X6216">
        <v>0</v>
      </c>
    </row>
    <row r="6217" spans="1:24" x14ac:dyDescent="0.25">
      <c r="A6217">
        <v>8141</v>
      </c>
      <c r="B6217" t="s">
        <v>15057</v>
      </c>
      <c r="C6217" t="s">
        <v>15058</v>
      </c>
      <c r="D6217" t="s">
        <v>210</v>
      </c>
      <c r="G6217" s="2">
        <v>45323</v>
      </c>
      <c r="H6217" s="2"/>
      <c r="J6217" t="s">
        <v>211</v>
      </c>
      <c r="K6217" t="s">
        <v>15033</v>
      </c>
      <c r="L6217" t="s">
        <v>213</v>
      </c>
      <c r="O6217">
        <v>0</v>
      </c>
      <c r="Q6217" s="2"/>
      <c r="S6217">
        <v>0</v>
      </c>
      <c r="T6217" t="s">
        <v>213</v>
      </c>
      <c r="W6217" t="s">
        <v>214</v>
      </c>
      <c r="X6217">
        <v>0</v>
      </c>
    </row>
    <row r="6218" spans="1:24" x14ac:dyDescent="0.25">
      <c r="A6218">
        <v>8142</v>
      </c>
      <c r="B6218" t="s">
        <v>15059</v>
      </c>
      <c r="C6218" t="s">
        <v>15060</v>
      </c>
      <c r="D6218" t="s">
        <v>245</v>
      </c>
      <c r="G6218" s="2">
        <v>45335</v>
      </c>
      <c r="H6218" s="2"/>
      <c r="I6218" t="s">
        <v>226</v>
      </c>
      <c r="J6218" t="s">
        <v>211</v>
      </c>
      <c r="K6218" t="s">
        <v>15033</v>
      </c>
      <c r="L6218" t="s">
        <v>213</v>
      </c>
      <c r="O6218">
        <v>42</v>
      </c>
      <c r="Q6218" s="2"/>
      <c r="S6218">
        <v>0</v>
      </c>
      <c r="T6218" t="s">
        <v>213</v>
      </c>
      <c r="W6218" t="s">
        <v>214</v>
      </c>
      <c r="X6218">
        <v>0</v>
      </c>
    </row>
    <row r="6219" spans="1:24" x14ac:dyDescent="0.25">
      <c r="A6219">
        <v>8143</v>
      </c>
      <c r="B6219" t="s">
        <v>15061</v>
      </c>
      <c r="C6219" t="s">
        <v>15062</v>
      </c>
      <c r="D6219" t="s">
        <v>5533</v>
      </c>
      <c r="G6219" s="2">
        <v>45328</v>
      </c>
      <c r="H6219" s="2"/>
      <c r="J6219" t="s">
        <v>211</v>
      </c>
      <c r="K6219" t="s">
        <v>15033</v>
      </c>
      <c r="L6219" t="s">
        <v>900</v>
      </c>
      <c r="O6219">
        <v>0</v>
      </c>
      <c r="Q6219" s="2"/>
      <c r="S6219">
        <v>0</v>
      </c>
      <c r="T6219" t="s">
        <v>213</v>
      </c>
      <c r="W6219" t="s">
        <v>214</v>
      </c>
      <c r="X6219">
        <v>0</v>
      </c>
    </row>
    <row r="6220" spans="1:24" x14ac:dyDescent="0.25">
      <c r="A6220">
        <v>8144</v>
      </c>
      <c r="B6220" t="s">
        <v>15063</v>
      </c>
      <c r="C6220" t="s">
        <v>15064</v>
      </c>
      <c r="D6220" t="s">
        <v>11581</v>
      </c>
      <c r="G6220" s="2">
        <v>45328</v>
      </c>
      <c r="H6220" s="2"/>
      <c r="J6220" t="s">
        <v>2278</v>
      </c>
      <c r="K6220" t="s">
        <v>15033</v>
      </c>
      <c r="L6220" t="s">
        <v>900</v>
      </c>
      <c r="O6220">
        <v>0</v>
      </c>
      <c r="Q6220" s="2"/>
      <c r="S6220">
        <v>0</v>
      </c>
      <c r="T6220" t="s">
        <v>213</v>
      </c>
      <c r="W6220" t="s">
        <v>214</v>
      </c>
      <c r="X6220">
        <v>0</v>
      </c>
    </row>
    <row r="6221" spans="1:24" x14ac:dyDescent="0.25">
      <c r="A6221">
        <v>8145</v>
      </c>
      <c r="B6221" t="s">
        <v>15065</v>
      </c>
      <c r="C6221" t="s">
        <v>15066</v>
      </c>
      <c r="D6221" t="s">
        <v>6389</v>
      </c>
      <c r="G6221" s="2">
        <v>45328</v>
      </c>
      <c r="H6221" s="2"/>
      <c r="J6221" t="s">
        <v>211</v>
      </c>
      <c r="K6221" t="s">
        <v>15033</v>
      </c>
      <c r="L6221" t="s">
        <v>900</v>
      </c>
      <c r="O6221">
        <v>0</v>
      </c>
      <c r="Q6221" s="2"/>
      <c r="S6221">
        <v>0</v>
      </c>
      <c r="T6221" t="s">
        <v>213</v>
      </c>
      <c r="W6221" t="s">
        <v>214</v>
      </c>
      <c r="X6221">
        <v>0</v>
      </c>
    </row>
    <row r="6222" spans="1:24" x14ac:dyDescent="0.25">
      <c r="A6222">
        <v>8146</v>
      </c>
      <c r="B6222" t="s">
        <v>15067</v>
      </c>
      <c r="C6222" t="s">
        <v>15068</v>
      </c>
      <c r="D6222" t="s">
        <v>11584</v>
      </c>
      <c r="G6222" s="2">
        <v>45328</v>
      </c>
      <c r="H6222" s="2"/>
      <c r="J6222" t="s">
        <v>2278</v>
      </c>
      <c r="K6222" t="s">
        <v>15033</v>
      </c>
      <c r="L6222" t="s">
        <v>900</v>
      </c>
      <c r="O6222">
        <v>0</v>
      </c>
      <c r="Q6222" s="2"/>
      <c r="S6222">
        <v>0</v>
      </c>
      <c r="T6222" t="s">
        <v>213</v>
      </c>
      <c r="W6222" t="s">
        <v>214</v>
      </c>
      <c r="X6222">
        <v>0</v>
      </c>
    </row>
    <row r="6223" spans="1:24" x14ac:dyDescent="0.25">
      <c r="A6223">
        <v>8147</v>
      </c>
      <c r="B6223" t="s">
        <v>15069</v>
      </c>
      <c r="C6223" t="s">
        <v>15070</v>
      </c>
      <c r="D6223" t="s">
        <v>14068</v>
      </c>
      <c r="G6223" s="2">
        <v>45328</v>
      </c>
      <c r="H6223" s="2"/>
      <c r="I6223" t="s">
        <v>226</v>
      </c>
      <c r="J6223" t="s">
        <v>211</v>
      </c>
      <c r="K6223" t="s">
        <v>15033</v>
      </c>
      <c r="L6223" t="s">
        <v>900</v>
      </c>
      <c r="O6223">
        <v>0</v>
      </c>
      <c r="Q6223" s="2"/>
      <c r="S6223">
        <v>0</v>
      </c>
      <c r="T6223" t="s">
        <v>213</v>
      </c>
      <c r="W6223" t="s">
        <v>214</v>
      </c>
      <c r="X6223">
        <v>0</v>
      </c>
    </row>
    <row r="6224" spans="1:24" x14ac:dyDescent="0.25">
      <c r="A6224">
        <v>8148</v>
      </c>
      <c r="B6224" t="s">
        <v>15071</v>
      </c>
      <c r="C6224" t="s">
        <v>15072</v>
      </c>
      <c r="D6224" t="s">
        <v>14073</v>
      </c>
      <c r="G6224" s="2">
        <v>45328</v>
      </c>
      <c r="H6224" s="2"/>
      <c r="I6224" t="s">
        <v>226</v>
      </c>
      <c r="J6224" t="s">
        <v>211</v>
      </c>
      <c r="K6224" t="s">
        <v>15033</v>
      </c>
      <c r="L6224" t="s">
        <v>900</v>
      </c>
      <c r="O6224">
        <v>0</v>
      </c>
      <c r="Q6224" s="2"/>
      <c r="S6224">
        <v>0</v>
      </c>
      <c r="T6224" t="s">
        <v>213</v>
      </c>
      <c r="W6224" t="s">
        <v>214</v>
      </c>
      <c r="X6224">
        <v>0</v>
      </c>
    </row>
    <row r="6225" spans="1:26" x14ac:dyDescent="0.25">
      <c r="A6225">
        <v>8149</v>
      </c>
      <c r="B6225" t="s">
        <v>15073</v>
      </c>
      <c r="C6225" t="s">
        <v>15074</v>
      </c>
      <c r="D6225" t="s">
        <v>6125</v>
      </c>
      <c r="G6225" s="2">
        <v>45335</v>
      </c>
      <c r="H6225" s="2"/>
      <c r="I6225" t="s">
        <v>226</v>
      </c>
      <c r="J6225" t="s">
        <v>211</v>
      </c>
      <c r="K6225" t="s">
        <v>15033</v>
      </c>
      <c r="L6225" t="s">
        <v>900</v>
      </c>
      <c r="O6225">
        <v>28</v>
      </c>
      <c r="Q6225" s="2"/>
      <c r="S6225">
        <v>0</v>
      </c>
      <c r="T6225" t="s">
        <v>213</v>
      </c>
      <c r="W6225" t="s">
        <v>214</v>
      </c>
      <c r="X6225">
        <v>0</v>
      </c>
    </row>
    <row r="6226" spans="1:26" x14ac:dyDescent="0.25">
      <c r="A6226">
        <v>8150</v>
      </c>
      <c r="B6226" t="s">
        <v>15075</v>
      </c>
      <c r="C6226" t="s">
        <v>15076</v>
      </c>
      <c r="D6226" t="s">
        <v>6129</v>
      </c>
      <c r="G6226" s="2">
        <v>45335</v>
      </c>
      <c r="H6226" s="2"/>
      <c r="I6226" t="s">
        <v>226</v>
      </c>
      <c r="J6226" t="s">
        <v>211</v>
      </c>
      <c r="K6226" t="s">
        <v>15033</v>
      </c>
      <c r="L6226" t="s">
        <v>900</v>
      </c>
      <c r="O6226">
        <v>31</v>
      </c>
      <c r="Q6226" s="2"/>
      <c r="S6226">
        <v>0</v>
      </c>
      <c r="T6226" t="s">
        <v>213</v>
      </c>
      <c r="W6226" t="s">
        <v>214</v>
      </c>
      <c r="X6226">
        <v>0</v>
      </c>
    </row>
    <row r="6227" spans="1:26" x14ac:dyDescent="0.25">
      <c r="A6227">
        <v>8441</v>
      </c>
      <c r="B6227" t="s">
        <v>15566</v>
      </c>
      <c r="C6227" t="s">
        <v>15567</v>
      </c>
      <c r="D6227" t="s">
        <v>210</v>
      </c>
      <c r="G6227" s="2">
        <v>45658</v>
      </c>
      <c r="H6227" s="2"/>
      <c r="J6227" t="s">
        <v>211</v>
      </c>
      <c r="K6227" t="s">
        <v>15563</v>
      </c>
      <c r="L6227" t="s">
        <v>213</v>
      </c>
      <c r="O6227">
        <v>0</v>
      </c>
      <c r="Q6227" s="2"/>
      <c r="S6227">
        <v>0</v>
      </c>
      <c r="T6227" t="s">
        <v>213</v>
      </c>
      <c r="W6227" t="s">
        <v>214</v>
      </c>
      <c r="X6227">
        <v>0</v>
      </c>
    </row>
    <row r="6228" spans="1:26" x14ac:dyDescent="0.25">
      <c r="A6228">
        <v>8437</v>
      </c>
      <c r="B6228" t="s">
        <v>15568</v>
      </c>
      <c r="C6228" t="s">
        <v>15569</v>
      </c>
      <c r="D6228" t="s">
        <v>248</v>
      </c>
      <c r="G6228" s="2">
        <v>45658</v>
      </c>
      <c r="H6228" s="2"/>
      <c r="I6228" t="s">
        <v>226</v>
      </c>
      <c r="J6228" t="s">
        <v>211</v>
      </c>
      <c r="K6228" t="s">
        <v>15563</v>
      </c>
      <c r="L6228" t="s">
        <v>213</v>
      </c>
      <c r="O6228">
        <v>0</v>
      </c>
      <c r="Q6228" s="2"/>
      <c r="S6228">
        <v>0</v>
      </c>
      <c r="T6228" t="s">
        <v>213</v>
      </c>
      <c r="W6228" t="s">
        <v>214</v>
      </c>
      <c r="X6228">
        <v>0</v>
      </c>
    </row>
    <row r="6229" spans="1:26" x14ac:dyDescent="0.25">
      <c r="A6229">
        <v>8438</v>
      </c>
      <c r="B6229" t="s">
        <v>15570</v>
      </c>
      <c r="C6229" t="s">
        <v>15571</v>
      </c>
      <c r="D6229" t="s">
        <v>256</v>
      </c>
      <c r="G6229" s="2">
        <v>45658</v>
      </c>
      <c r="H6229" s="2"/>
      <c r="I6229" t="s">
        <v>226</v>
      </c>
      <c r="J6229" t="s">
        <v>211</v>
      </c>
      <c r="K6229" t="s">
        <v>15563</v>
      </c>
      <c r="L6229" t="s">
        <v>213</v>
      </c>
      <c r="O6229">
        <v>0</v>
      </c>
      <c r="Q6229" s="2"/>
      <c r="S6229">
        <v>0</v>
      </c>
      <c r="T6229" t="s">
        <v>213</v>
      </c>
      <c r="W6229" t="s">
        <v>214</v>
      </c>
      <c r="X6229">
        <v>0</v>
      </c>
    </row>
    <row r="6230" spans="1:26" x14ac:dyDescent="0.25">
      <c r="A6230">
        <v>8442</v>
      </c>
      <c r="B6230" t="s">
        <v>15572</v>
      </c>
      <c r="C6230" t="s">
        <v>15573</v>
      </c>
      <c r="D6230" t="s">
        <v>251</v>
      </c>
      <c r="G6230" s="2">
        <v>45658</v>
      </c>
      <c r="H6230" s="2"/>
      <c r="I6230" t="s">
        <v>226</v>
      </c>
      <c r="J6230" t="s">
        <v>211</v>
      </c>
      <c r="K6230" t="s">
        <v>15563</v>
      </c>
      <c r="L6230" t="s">
        <v>213</v>
      </c>
      <c r="O6230">
        <v>0</v>
      </c>
      <c r="Q6230" s="2"/>
      <c r="S6230">
        <v>0</v>
      </c>
      <c r="T6230" t="s">
        <v>213</v>
      </c>
      <c r="W6230" t="s">
        <v>214</v>
      </c>
      <c r="X6230">
        <v>0</v>
      </c>
    </row>
    <row r="6231" spans="1:26" x14ac:dyDescent="0.25">
      <c r="A6231">
        <v>8443</v>
      </c>
      <c r="B6231" t="s">
        <v>15574</v>
      </c>
      <c r="C6231" t="s">
        <v>15575</v>
      </c>
      <c r="D6231" t="s">
        <v>412</v>
      </c>
      <c r="G6231" s="2">
        <v>45658</v>
      </c>
      <c r="H6231" s="2"/>
      <c r="I6231" t="s">
        <v>226</v>
      </c>
      <c r="J6231" t="s">
        <v>211</v>
      </c>
      <c r="K6231" t="s">
        <v>15563</v>
      </c>
      <c r="L6231" t="s">
        <v>900</v>
      </c>
      <c r="O6231">
        <v>7254</v>
      </c>
      <c r="Q6231" s="2"/>
      <c r="S6231">
        <v>0</v>
      </c>
      <c r="T6231" t="s">
        <v>213</v>
      </c>
      <c r="W6231" t="s">
        <v>214</v>
      </c>
      <c r="X6231">
        <v>0</v>
      </c>
    </row>
    <row r="6232" spans="1:26" x14ac:dyDescent="0.25">
      <c r="A6232">
        <v>8459</v>
      </c>
      <c r="B6232" t="s">
        <v>15576</v>
      </c>
      <c r="C6232" t="s">
        <v>15577</v>
      </c>
      <c r="D6232" t="s">
        <v>256</v>
      </c>
      <c r="G6232" s="2">
        <v>45658</v>
      </c>
      <c r="H6232" s="2"/>
      <c r="I6232" t="s">
        <v>226</v>
      </c>
      <c r="J6232" t="s">
        <v>211</v>
      </c>
      <c r="K6232" t="s">
        <v>15560</v>
      </c>
      <c r="L6232" t="s">
        <v>213</v>
      </c>
      <c r="O6232">
        <v>0</v>
      </c>
      <c r="Q6232" s="2"/>
      <c r="S6232">
        <v>0</v>
      </c>
      <c r="T6232" t="s">
        <v>213</v>
      </c>
      <c r="W6232" t="s">
        <v>214</v>
      </c>
      <c r="X6232">
        <v>0</v>
      </c>
    </row>
    <row r="6233" spans="1:26" x14ac:dyDescent="0.25">
      <c r="A6233">
        <v>8460</v>
      </c>
      <c r="B6233" t="s">
        <v>15578</v>
      </c>
      <c r="C6233" t="s">
        <v>15579</v>
      </c>
      <c r="D6233" t="s">
        <v>241</v>
      </c>
      <c r="G6233" s="2">
        <v>45658</v>
      </c>
      <c r="H6233" s="2"/>
      <c r="I6233" t="s">
        <v>226</v>
      </c>
      <c r="J6233" t="s">
        <v>211</v>
      </c>
      <c r="K6233" t="s">
        <v>15560</v>
      </c>
      <c r="L6233" t="s">
        <v>213</v>
      </c>
      <c r="O6233">
        <v>0</v>
      </c>
      <c r="Q6233" s="2"/>
      <c r="S6233">
        <v>0</v>
      </c>
      <c r="T6233" t="s">
        <v>213</v>
      </c>
      <c r="W6233" t="s">
        <v>214</v>
      </c>
      <c r="X6233">
        <v>0</v>
      </c>
    </row>
    <row r="6234" spans="1:26" x14ac:dyDescent="0.25">
      <c r="A6234">
        <v>8461</v>
      </c>
      <c r="B6234" t="s">
        <v>15580</v>
      </c>
      <c r="C6234" t="s">
        <v>15581</v>
      </c>
      <c r="D6234" t="s">
        <v>245</v>
      </c>
      <c r="G6234" s="2">
        <v>45658</v>
      </c>
      <c r="H6234" s="2"/>
      <c r="I6234" t="s">
        <v>226</v>
      </c>
      <c r="J6234" t="s">
        <v>211</v>
      </c>
      <c r="K6234" t="s">
        <v>15560</v>
      </c>
      <c r="L6234" t="s">
        <v>213</v>
      </c>
      <c r="O6234">
        <v>3827</v>
      </c>
      <c r="Q6234" s="2"/>
      <c r="S6234">
        <v>0</v>
      </c>
      <c r="T6234" t="s">
        <v>213</v>
      </c>
      <c r="W6234" t="s">
        <v>214</v>
      </c>
      <c r="X6234">
        <v>0</v>
      </c>
    </row>
    <row r="6235" spans="1:26" x14ac:dyDescent="0.25">
      <c r="A6235">
        <v>8462</v>
      </c>
      <c r="B6235" t="s">
        <v>15582</v>
      </c>
      <c r="C6235" t="s">
        <v>15583</v>
      </c>
      <c r="D6235" t="s">
        <v>210</v>
      </c>
      <c r="G6235" s="2">
        <v>45658</v>
      </c>
      <c r="H6235" s="2"/>
      <c r="J6235" t="s">
        <v>211</v>
      </c>
      <c r="K6235" t="s">
        <v>15560</v>
      </c>
      <c r="L6235" t="s">
        <v>213</v>
      </c>
      <c r="O6235">
        <v>0</v>
      </c>
      <c r="Q6235" s="2"/>
      <c r="S6235">
        <v>0</v>
      </c>
      <c r="T6235" t="s">
        <v>213</v>
      </c>
      <c r="W6235" t="s">
        <v>214</v>
      </c>
      <c r="X6235">
        <v>0</v>
      </c>
    </row>
    <row r="6236" spans="1:26" x14ac:dyDescent="0.25">
      <c r="A6236">
        <v>8463</v>
      </c>
      <c r="B6236" t="s">
        <v>15584</v>
      </c>
      <c r="C6236" t="s">
        <v>15585</v>
      </c>
      <c r="D6236" t="s">
        <v>251</v>
      </c>
      <c r="G6236" s="2">
        <v>45658</v>
      </c>
      <c r="H6236" s="2"/>
      <c r="I6236" t="s">
        <v>226</v>
      </c>
      <c r="J6236" t="s">
        <v>211</v>
      </c>
      <c r="K6236" t="s">
        <v>15560</v>
      </c>
      <c r="L6236" t="s">
        <v>213</v>
      </c>
      <c r="O6236">
        <v>0</v>
      </c>
      <c r="Q6236" s="2"/>
      <c r="S6236">
        <v>0</v>
      </c>
      <c r="T6236" t="s">
        <v>213</v>
      </c>
      <c r="W6236" t="s">
        <v>214</v>
      </c>
      <c r="X6236">
        <v>0</v>
      </c>
    </row>
    <row r="6237" spans="1:26" x14ac:dyDescent="0.25">
      <c r="A6237">
        <v>8464</v>
      </c>
      <c r="B6237" t="s">
        <v>15586</v>
      </c>
      <c r="C6237" t="s">
        <v>15587</v>
      </c>
      <c r="D6237" t="s">
        <v>412</v>
      </c>
      <c r="G6237" s="2">
        <v>45658</v>
      </c>
      <c r="H6237" s="2"/>
      <c r="I6237" t="s">
        <v>226</v>
      </c>
      <c r="J6237" t="s">
        <v>211</v>
      </c>
      <c r="K6237" t="s">
        <v>15560</v>
      </c>
      <c r="L6237" t="s">
        <v>213</v>
      </c>
      <c r="O6237">
        <v>1481</v>
      </c>
      <c r="Q6237" s="2"/>
      <c r="S6237">
        <v>0</v>
      </c>
      <c r="T6237" t="s">
        <v>213</v>
      </c>
      <c r="W6237" t="s">
        <v>214</v>
      </c>
      <c r="X6237">
        <v>0</v>
      </c>
    </row>
    <row r="6238" spans="1:26" x14ac:dyDescent="0.25">
      <c r="A6238">
        <v>8478</v>
      </c>
      <c r="B6238" t="s">
        <v>15623</v>
      </c>
      <c r="C6238" t="s">
        <v>15624</v>
      </c>
      <c r="D6238" t="s">
        <v>343</v>
      </c>
      <c r="E6238" t="s">
        <v>15625</v>
      </c>
      <c r="F6238" t="s">
        <v>15626</v>
      </c>
      <c r="G6238" s="2">
        <v>32143</v>
      </c>
      <c r="H6238" s="2"/>
      <c r="J6238" t="s">
        <v>211</v>
      </c>
      <c r="K6238" t="s">
        <v>391</v>
      </c>
      <c r="L6238" t="s">
        <v>213</v>
      </c>
      <c r="M6238" t="s">
        <v>15627</v>
      </c>
      <c r="O6238">
        <v>0</v>
      </c>
      <c r="P6238" t="s">
        <v>392</v>
      </c>
      <c r="Q6238" s="2"/>
      <c r="R6238" t="s">
        <v>15628</v>
      </c>
      <c r="S6238">
        <v>0</v>
      </c>
      <c r="T6238" t="s">
        <v>900</v>
      </c>
      <c r="U6238" t="s">
        <v>15715</v>
      </c>
      <c r="V6238" t="s">
        <v>15722</v>
      </c>
      <c r="W6238" t="s">
        <v>6345</v>
      </c>
      <c r="X6238">
        <v>0</v>
      </c>
      <c r="Z6238" t="s">
        <v>15719</v>
      </c>
    </row>
    <row r="6239" spans="1:26" x14ac:dyDescent="0.25">
      <c r="A6239">
        <v>8479</v>
      </c>
      <c r="B6239" t="s">
        <v>15629</v>
      </c>
      <c r="C6239" t="s">
        <v>15630</v>
      </c>
      <c r="D6239" t="s">
        <v>7115</v>
      </c>
      <c r="G6239" s="2">
        <v>32143</v>
      </c>
      <c r="H6239" s="2"/>
      <c r="I6239" t="s">
        <v>226</v>
      </c>
      <c r="J6239" t="s">
        <v>211</v>
      </c>
      <c r="K6239" t="s">
        <v>6087</v>
      </c>
      <c r="L6239" t="s">
        <v>213</v>
      </c>
      <c r="O6239">
        <v>8478</v>
      </c>
      <c r="Q6239" s="2"/>
      <c r="S6239">
        <v>0</v>
      </c>
      <c r="T6239" t="s">
        <v>213</v>
      </c>
      <c r="W6239" t="s">
        <v>6345</v>
      </c>
      <c r="X6239">
        <v>0</v>
      </c>
    </row>
    <row r="6240" spans="1:26" x14ac:dyDescent="0.25">
      <c r="A6240">
        <v>8480</v>
      </c>
      <c r="B6240" t="s">
        <v>15631</v>
      </c>
      <c r="C6240" t="s">
        <v>15632</v>
      </c>
      <c r="D6240" t="s">
        <v>389</v>
      </c>
      <c r="G6240" s="2">
        <v>45674</v>
      </c>
      <c r="H6240" s="2"/>
      <c r="J6240" t="s">
        <v>10343</v>
      </c>
      <c r="K6240" t="s">
        <v>10344</v>
      </c>
      <c r="L6240" t="s">
        <v>900</v>
      </c>
      <c r="M6240" t="s">
        <v>15633</v>
      </c>
      <c r="O6240">
        <v>0</v>
      </c>
      <c r="Q6240" s="2"/>
      <c r="R6240" t="s">
        <v>15634</v>
      </c>
      <c r="S6240">
        <v>0</v>
      </c>
      <c r="T6240" t="s">
        <v>213</v>
      </c>
      <c r="U6240" t="s">
        <v>10347</v>
      </c>
      <c r="V6240" t="s">
        <v>15635</v>
      </c>
      <c r="W6240" t="s">
        <v>214</v>
      </c>
      <c r="X6240">
        <v>0</v>
      </c>
    </row>
    <row r="6241" spans="1:26" x14ac:dyDescent="0.25">
      <c r="A6241">
        <v>8481</v>
      </c>
      <c r="B6241" t="s">
        <v>14971</v>
      </c>
      <c r="C6241" t="s">
        <v>10432</v>
      </c>
      <c r="D6241" t="s">
        <v>389</v>
      </c>
      <c r="G6241" s="2">
        <v>42614</v>
      </c>
      <c r="H6241" s="2">
        <v>44216</v>
      </c>
      <c r="J6241" t="s">
        <v>10343</v>
      </c>
      <c r="K6241" t="s">
        <v>10344</v>
      </c>
      <c r="L6241" t="s">
        <v>900</v>
      </c>
      <c r="M6241" t="s">
        <v>10433</v>
      </c>
      <c r="O6241">
        <v>0</v>
      </c>
      <c r="Q6241" s="2"/>
      <c r="R6241" t="s">
        <v>10434</v>
      </c>
      <c r="S6241">
        <v>0</v>
      </c>
      <c r="T6241" t="s">
        <v>213</v>
      </c>
      <c r="U6241" t="s">
        <v>10347</v>
      </c>
      <c r="V6241" t="s">
        <v>10435</v>
      </c>
      <c r="W6241" t="s">
        <v>214</v>
      </c>
      <c r="X6241">
        <v>0</v>
      </c>
    </row>
    <row r="6242" spans="1:26" x14ac:dyDescent="0.25">
      <c r="A6242">
        <v>7939</v>
      </c>
      <c r="B6242" t="s">
        <v>14586</v>
      </c>
      <c r="C6242" t="s">
        <v>11653</v>
      </c>
      <c r="D6242" t="s">
        <v>343</v>
      </c>
      <c r="F6242" t="s">
        <v>9320</v>
      </c>
      <c r="G6242" s="2">
        <v>45077</v>
      </c>
      <c r="H6242" s="2"/>
      <c r="J6242" t="s">
        <v>211</v>
      </c>
      <c r="K6242" t="s">
        <v>9321</v>
      </c>
      <c r="L6242" t="s">
        <v>213</v>
      </c>
      <c r="M6242" t="s">
        <v>14587</v>
      </c>
      <c r="O6242">
        <v>0</v>
      </c>
      <c r="P6242" t="s">
        <v>14588</v>
      </c>
      <c r="Q6242" s="2"/>
      <c r="R6242" t="s">
        <v>11656</v>
      </c>
      <c r="S6242">
        <v>0</v>
      </c>
      <c r="T6242" t="s">
        <v>213</v>
      </c>
      <c r="U6242" t="s">
        <v>15715</v>
      </c>
      <c r="V6242" t="s">
        <v>15759</v>
      </c>
      <c r="W6242" t="s">
        <v>455</v>
      </c>
      <c r="X6242">
        <v>0</v>
      </c>
      <c r="Z6242" t="s">
        <v>15094</v>
      </c>
    </row>
    <row r="6243" spans="1:26" x14ac:dyDescent="0.25">
      <c r="A6243">
        <v>8071</v>
      </c>
      <c r="B6243" t="s">
        <v>14833</v>
      </c>
      <c r="C6243" t="s">
        <v>14834</v>
      </c>
      <c r="D6243" t="s">
        <v>251</v>
      </c>
      <c r="G6243" s="2">
        <v>45292</v>
      </c>
      <c r="H6243" s="2"/>
      <c r="I6243" t="s">
        <v>226</v>
      </c>
      <c r="J6243" t="s">
        <v>211</v>
      </c>
      <c r="K6243" t="s">
        <v>14835</v>
      </c>
      <c r="L6243" t="s">
        <v>213</v>
      </c>
      <c r="O6243">
        <v>0</v>
      </c>
      <c r="Q6243" s="2"/>
      <c r="S6243">
        <v>0</v>
      </c>
      <c r="T6243" t="s">
        <v>213</v>
      </c>
      <c r="W6243" t="s">
        <v>455</v>
      </c>
      <c r="X6243">
        <v>0</v>
      </c>
    </row>
    <row r="6244" spans="1:26" x14ac:dyDescent="0.25">
      <c r="A6244">
        <v>8072</v>
      </c>
      <c r="B6244" t="s">
        <v>14836</v>
      </c>
      <c r="C6244" t="s">
        <v>14837</v>
      </c>
      <c r="D6244" t="s">
        <v>241</v>
      </c>
      <c r="G6244" s="2">
        <v>45292</v>
      </c>
      <c r="H6244" s="2"/>
      <c r="I6244" t="s">
        <v>226</v>
      </c>
      <c r="J6244" t="s">
        <v>211</v>
      </c>
      <c r="K6244" t="s">
        <v>14835</v>
      </c>
      <c r="L6244" t="s">
        <v>213</v>
      </c>
      <c r="O6244">
        <v>0</v>
      </c>
      <c r="P6244" t="s">
        <v>5494</v>
      </c>
      <c r="Q6244" s="2"/>
      <c r="S6244">
        <v>0</v>
      </c>
      <c r="T6244" t="s">
        <v>213</v>
      </c>
      <c r="W6244" t="s">
        <v>455</v>
      </c>
      <c r="X6244">
        <v>0</v>
      </c>
    </row>
    <row r="6245" spans="1:26" x14ac:dyDescent="0.25">
      <c r="A6245">
        <v>8073</v>
      </c>
      <c r="B6245" t="s">
        <v>14838</v>
      </c>
      <c r="C6245" t="s">
        <v>14839</v>
      </c>
      <c r="D6245" t="s">
        <v>245</v>
      </c>
      <c r="G6245" s="2">
        <v>45292</v>
      </c>
      <c r="H6245" s="2"/>
      <c r="I6245" t="s">
        <v>226</v>
      </c>
      <c r="J6245" t="s">
        <v>211</v>
      </c>
      <c r="K6245" t="s">
        <v>14840</v>
      </c>
      <c r="L6245" t="s">
        <v>213</v>
      </c>
      <c r="O6245">
        <v>2629</v>
      </c>
      <c r="Q6245" s="2"/>
      <c r="S6245">
        <v>0</v>
      </c>
      <c r="T6245" t="s">
        <v>213</v>
      </c>
      <c r="W6245" t="s">
        <v>455</v>
      </c>
      <c r="X6245">
        <v>0</v>
      </c>
    </row>
    <row r="6246" spans="1:26" x14ac:dyDescent="0.25">
      <c r="A6246">
        <v>8074</v>
      </c>
      <c r="B6246" t="s">
        <v>14841</v>
      </c>
      <c r="C6246" t="s">
        <v>14842</v>
      </c>
      <c r="D6246" t="s">
        <v>256</v>
      </c>
      <c r="G6246" s="2">
        <v>45292</v>
      </c>
      <c r="H6246" s="2"/>
      <c r="I6246" t="s">
        <v>226</v>
      </c>
      <c r="J6246" t="s">
        <v>211</v>
      </c>
      <c r="K6246" t="s">
        <v>14840</v>
      </c>
      <c r="L6246" t="s">
        <v>213</v>
      </c>
      <c r="O6246">
        <v>0</v>
      </c>
      <c r="Q6246" s="2"/>
      <c r="S6246">
        <v>0</v>
      </c>
      <c r="T6246" t="s">
        <v>213</v>
      </c>
      <c r="W6246" t="s">
        <v>455</v>
      </c>
      <c r="X6246">
        <v>0</v>
      </c>
    </row>
    <row r="6247" spans="1:26" x14ac:dyDescent="0.25">
      <c r="A6247">
        <v>8075</v>
      </c>
      <c r="B6247" t="s">
        <v>14843</v>
      </c>
      <c r="C6247" t="s">
        <v>14844</v>
      </c>
      <c r="D6247" t="s">
        <v>251</v>
      </c>
      <c r="G6247" s="2">
        <v>45292</v>
      </c>
      <c r="H6247" s="2"/>
      <c r="I6247" t="s">
        <v>226</v>
      </c>
      <c r="J6247" t="s">
        <v>211</v>
      </c>
      <c r="K6247" t="s">
        <v>14840</v>
      </c>
      <c r="L6247" t="s">
        <v>213</v>
      </c>
      <c r="O6247">
        <v>0</v>
      </c>
      <c r="Q6247" s="2"/>
      <c r="S6247">
        <v>0</v>
      </c>
      <c r="T6247" t="s">
        <v>213</v>
      </c>
      <c r="W6247" t="s">
        <v>455</v>
      </c>
      <c r="X6247">
        <v>0</v>
      </c>
    </row>
    <row r="6248" spans="1:26" x14ac:dyDescent="0.25">
      <c r="A6248">
        <v>8076</v>
      </c>
      <c r="B6248" t="s">
        <v>14845</v>
      </c>
      <c r="C6248" t="s">
        <v>14846</v>
      </c>
      <c r="D6248" t="s">
        <v>241</v>
      </c>
      <c r="G6248" s="2">
        <v>45292</v>
      </c>
      <c r="H6248" s="2"/>
      <c r="I6248" t="s">
        <v>226</v>
      </c>
      <c r="J6248" t="s">
        <v>211</v>
      </c>
      <c r="K6248" t="s">
        <v>14840</v>
      </c>
      <c r="L6248" t="s">
        <v>213</v>
      </c>
      <c r="O6248">
        <v>0</v>
      </c>
      <c r="P6248" t="s">
        <v>5494</v>
      </c>
      <c r="Q6248" s="2"/>
      <c r="S6248">
        <v>0</v>
      </c>
      <c r="T6248" t="s">
        <v>213</v>
      </c>
      <c r="W6248" t="s">
        <v>455</v>
      </c>
      <c r="X6248">
        <v>0</v>
      </c>
    </row>
    <row r="6249" spans="1:26" x14ac:dyDescent="0.25">
      <c r="A6249">
        <v>8050</v>
      </c>
      <c r="B6249" t="s">
        <v>14752</v>
      </c>
      <c r="C6249" t="s">
        <v>14753</v>
      </c>
      <c r="D6249" t="s">
        <v>256</v>
      </c>
      <c r="G6249" s="2">
        <v>45292</v>
      </c>
      <c r="H6249" s="2"/>
      <c r="I6249" t="s">
        <v>226</v>
      </c>
      <c r="J6249" t="s">
        <v>211</v>
      </c>
      <c r="K6249" t="s">
        <v>14754</v>
      </c>
      <c r="L6249" t="s">
        <v>213</v>
      </c>
      <c r="O6249">
        <v>0</v>
      </c>
      <c r="Q6249" s="2"/>
      <c r="S6249">
        <v>0</v>
      </c>
      <c r="T6249" t="s">
        <v>213</v>
      </c>
      <c r="W6249" t="s">
        <v>214</v>
      </c>
      <c r="X6249">
        <v>0</v>
      </c>
    </row>
    <row r="6250" spans="1:26" x14ac:dyDescent="0.25">
      <c r="A6250">
        <v>8036</v>
      </c>
      <c r="B6250" t="s">
        <v>14755</v>
      </c>
      <c r="C6250" t="s">
        <v>14756</v>
      </c>
      <c r="D6250" t="s">
        <v>248</v>
      </c>
      <c r="G6250" s="2">
        <v>45292</v>
      </c>
      <c r="H6250" s="2"/>
      <c r="I6250" t="s">
        <v>226</v>
      </c>
      <c r="J6250" t="s">
        <v>211</v>
      </c>
      <c r="K6250" t="s">
        <v>14757</v>
      </c>
      <c r="L6250" t="s">
        <v>213</v>
      </c>
      <c r="O6250">
        <v>0</v>
      </c>
      <c r="Q6250" s="2"/>
      <c r="S6250">
        <v>0</v>
      </c>
      <c r="T6250" t="s">
        <v>213</v>
      </c>
      <c r="W6250" t="s">
        <v>214</v>
      </c>
      <c r="X6250">
        <v>0</v>
      </c>
    </row>
    <row r="6251" spans="1:26" x14ac:dyDescent="0.25">
      <c r="A6251">
        <v>8037</v>
      </c>
      <c r="B6251" t="s">
        <v>14758</v>
      </c>
      <c r="C6251" t="s">
        <v>14759</v>
      </c>
      <c r="D6251" t="s">
        <v>256</v>
      </c>
      <c r="G6251" s="2">
        <v>45292</v>
      </c>
      <c r="H6251" s="2"/>
      <c r="I6251" t="s">
        <v>226</v>
      </c>
      <c r="J6251" t="s">
        <v>211</v>
      </c>
      <c r="K6251" t="s">
        <v>14757</v>
      </c>
      <c r="L6251" t="s">
        <v>213</v>
      </c>
      <c r="O6251">
        <v>0</v>
      </c>
      <c r="Q6251" s="2"/>
      <c r="S6251">
        <v>0</v>
      </c>
      <c r="T6251" t="s">
        <v>213</v>
      </c>
      <c r="W6251" t="s">
        <v>214</v>
      </c>
      <c r="X6251">
        <v>0</v>
      </c>
    </row>
    <row r="6252" spans="1:26" x14ac:dyDescent="0.25">
      <c r="A6252">
        <v>8038</v>
      </c>
      <c r="B6252" t="s">
        <v>14760</v>
      </c>
      <c r="C6252" t="s">
        <v>14761</v>
      </c>
      <c r="D6252" t="s">
        <v>241</v>
      </c>
      <c r="G6252" s="2">
        <v>45292</v>
      </c>
      <c r="H6252" s="2"/>
      <c r="I6252" t="s">
        <v>226</v>
      </c>
      <c r="J6252" t="s">
        <v>211</v>
      </c>
      <c r="K6252" t="s">
        <v>14757</v>
      </c>
      <c r="L6252" t="s">
        <v>213</v>
      </c>
      <c r="O6252">
        <v>0</v>
      </c>
      <c r="Q6252" s="2"/>
      <c r="S6252">
        <v>0</v>
      </c>
      <c r="T6252" t="s">
        <v>213</v>
      </c>
      <c r="W6252" t="s">
        <v>214</v>
      </c>
      <c r="X6252">
        <v>0</v>
      </c>
    </row>
    <row r="6253" spans="1:26" x14ac:dyDescent="0.25">
      <c r="A6253">
        <v>8039</v>
      </c>
      <c r="B6253" t="s">
        <v>14762</v>
      </c>
      <c r="C6253" t="s">
        <v>14763</v>
      </c>
      <c r="D6253" t="s">
        <v>245</v>
      </c>
      <c r="G6253" s="2">
        <v>45292</v>
      </c>
      <c r="H6253" s="2"/>
      <c r="I6253" t="s">
        <v>226</v>
      </c>
      <c r="J6253" t="s">
        <v>211</v>
      </c>
      <c r="K6253" t="s">
        <v>14757</v>
      </c>
      <c r="L6253" t="s">
        <v>213</v>
      </c>
      <c r="O6253">
        <v>1457</v>
      </c>
      <c r="Q6253" s="2"/>
      <c r="S6253">
        <v>0</v>
      </c>
      <c r="T6253" t="s">
        <v>213</v>
      </c>
      <c r="W6253" t="s">
        <v>214</v>
      </c>
      <c r="X6253">
        <v>0</v>
      </c>
    </row>
    <row r="6254" spans="1:26" x14ac:dyDescent="0.25">
      <c r="A6254">
        <v>8040</v>
      </c>
      <c r="B6254" t="s">
        <v>14764</v>
      </c>
      <c r="C6254" t="s">
        <v>14765</v>
      </c>
      <c r="D6254" t="s">
        <v>210</v>
      </c>
      <c r="G6254" s="2">
        <v>45292</v>
      </c>
      <c r="H6254" s="2"/>
      <c r="J6254" t="s">
        <v>211</v>
      </c>
      <c r="K6254" t="s">
        <v>14757</v>
      </c>
      <c r="L6254" t="s">
        <v>213</v>
      </c>
      <c r="O6254">
        <v>0</v>
      </c>
      <c r="Q6254" s="2"/>
      <c r="S6254">
        <v>0</v>
      </c>
      <c r="T6254" t="s">
        <v>213</v>
      </c>
      <c r="W6254" t="s">
        <v>214</v>
      </c>
      <c r="X6254">
        <v>0</v>
      </c>
    </row>
    <row r="6255" spans="1:26" x14ac:dyDescent="0.25">
      <c r="A6255">
        <v>8041</v>
      </c>
      <c r="B6255" t="s">
        <v>14766</v>
      </c>
      <c r="C6255" t="s">
        <v>14767</v>
      </c>
      <c r="D6255" t="s">
        <v>251</v>
      </c>
      <c r="G6255" s="2">
        <v>45292</v>
      </c>
      <c r="H6255" s="2"/>
      <c r="I6255" t="s">
        <v>226</v>
      </c>
      <c r="J6255" t="s">
        <v>211</v>
      </c>
      <c r="K6255" t="s">
        <v>14757</v>
      </c>
      <c r="L6255" t="s">
        <v>213</v>
      </c>
      <c r="O6255">
        <v>0</v>
      </c>
      <c r="Q6255" s="2"/>
      <c r="S6255">
        <v>0</v>
      </c>
      <c r="T6255" t="s">
        <v>213</v>
      </c>
      <c r="W6255" t="s">
        <v>214</v>
      </c>
      <c r="X6255">
        <v>0</v>
      </c>
    </row>
    <row r="6256" spans="1:26" x14ac:dyDescent="0.25">
      <c r="A6256">
        <v>8042</v>
      </c>
      <c r="B6256" t="s">
        <v>14768</v>
      </c>
      <c r="C6256" t="s">
        <v>14769</v>
      </c>
      <c r="D6256" t="s">
        <v>412</v>
      </c>
      <c r="G6256" s="2">
        <v>45292</v>
      </c>
      <c r="H6256" s="2"/>
      <c r="I6256" t="s">
        <v>226</v>
      </c>
      <c r="J6256" t="s">
        <v>211</v>
      </c>
      <c r="K6256" t="s">
        <v>14757</v>
      </c>
      <c r="L6256" t="s">
        <v>213</v>
      </c>
      <c r="O6256">
        <v>7254</v>
      </c>
      <c r="Q6256" s="2"/>
      <c r="S6256">
        <v>0</v>
      </c>
      <c r="T6256" t="s">
        <v>213</v>
      </c>
      <c r="W6256" t="s">
        <v>214</v>
      </c>
      <c r="X6256">
        <v>0</v>
      </c>
    </row>
    <row r="6257" spans="1:24" x14ac:dyDescent="0.25">
      <c r="A6257">
        <v>8167</v>
      </c>
      <c r="B6257" t="s">
        <v>15101</v>
      </c>
      <c r="C6257" t="s">
        <v>15102</v>
      </c>
      <c r="D6257" t="s">
        <v>6132</v>
      </c>
      <c r="G6257" s="2">
        <v>41760</v>
      </c>
      <c r="H6257" s="2"/>
      <c r="I6257" t="s">
        <v>226</v>
      </c>
      <c r="J6257" t="s">
        <v>211</v>
      </c>
      <c r="K6257" t="s">
        <v>6362</v>
      </c>
      <c r="L6257" t="s">
        <v>213</v>
      </c>
      <c r="O6257">
        <v>8168</v>
      </c>
      <c r="Q6257" s="2"/>
      <c r="S6257">
        <v>0</v>
      </c>
      <c r="T6257" t="s">
        <v>213</v>
      </c>
      <c r="W6257" t="s">
        <v>214</v>
      </c>
      <c r="X6257">
        <v>0</v>
      </c>
    </row>
    <row r="6258" spans="1:24" x14ac:dyDescent="0.25">
      <c r="A6258">
        <v>8051</v>
      </c>
      <c r="B6258" t="s">
        <v>14770</v>
      </c>
      <c r="C6258" t="s">
        <v>14771</v>
      </c>
      <c r="D6258" t="s">
        <v>241</v>
      </c>
      <c r="G6258" s="2">
        <v>45292</v>
      </c>
      <c r="H6258" s="2"/>
      <c r="I6258" t="s">
        <v>226</v>
      </c>
      <c r="J6258" t="s">
        <v>211</v>
      </c>
      <c r="K6258" t="s">
        <v>14754</v>
      </c>
      <c r="L6258" t="s">
        <v>213</v>
      </c>
      <c r="O6258">
        <v>0</v>
      </c>
      <c r="Q6258" s="2"/>
      <c r="S6258">
        <v>0</v>
      </c>
      <c r="T6258" t="s">
        <v>213</v>
      </c>
      <c r="W6258" t="s">
        <v>214</v>
      </c>
      <c r="X6258">
        <v>0</v>
      </c>
    </row>
    <row r="6259" spans="1:24" x14ac:dyDescent="0.25">
      <c r="A6259">
        <v>8052</v>
      </c>
      <c r="B6259" t="s">
        <v>14772</v>
      </c>
      <c r="C6259" t="s">
        <v>14773</v>
      </c>
      <c r="D6259" t="s">
        <v>245</v>
      </c>
      <c r="G6259" s="2">
        <v>45292</v>
      </c>
      <c r="H6259" s="2"/>
      <c r="I6259" t="s">
        <v>226</v>
      </c>
      <c r="J6259" t="s">
        <v>211</v>
      </c>
      <c r="K6259" t="s">
        <v>14754</v>
      </c>
      <c r="L6259" t="s">
        <v>213</v>
      </c>
      <c r="O6259">
        <v>5148</v>
      </c>
      <c r="Q6259" s="2"/>
      <c r="S6259">
        <v>0</v>
      </c>
      <c r="T6259" t="s">
        <v>213</v>
      </c>
      <c r="W6259" t="s">
        <v>214</v>
      </c>
      <c r="X6259">
        <v>0</v>
      </c>
    </row>
    <row r="6260" spans="1:24" x14ac:dyDescent="0.25">
      <c r="A6260">
        <v>8053</v>
      </c>
      <c r="B6260" t="s">
        <v>14774</v>
      </c>
      <c r="C6260" t="s">
        <v>14775</v>
      </c>
      <c r="D6260" t="s">
        <v>210</v>
      </c>
      <c r="G6260" s="2">
        <v>45292</v>
      </c>
      <c r="H6260" s="2"/>
      <c r="J6260" t="s">
        <v>211</v>
      </c>
      <c r="K6260" t="s">
        <v>14754</v>
      </c>
      <c r="L6260" t="s">
        <v>213</v>
      </c>
      <c r="O6260">
        <v>0</v>
      </c>
      <c r="Q6260" s="2"/>
      <c r="S6260">
        <v>0</v>
      </c>
      <c r="T6260" t="s">
        <v>213</v>
      </c>
      <c r="W6260" t="s">
        <v>214</v>
      </c>
      <c r="X6260">
        <v>0</v>
      </c>
    </row>
    <row r="6261" spans="1:24" x14ac:dyDescent="0.25">
      <c r="A6261">
        <v>8054</v>
      </c>
      <c r="B6261" t="s">
        <v>14776</v>
      </c>
      <c r="C6261" t="s">
        <v>14777</v>
      </c>
      <c r="D6261" t="s">
        <v>251</v>
      </c>
      <c r="G6261" s="2">
        <v>45292</v>
      </c>
      <c r="H6261" s="2"/>
      <c r="I6261" t="s">
        <v>226</v>
      </c>
      <c r="J6261" t="s">
        <v>211</v>
      </c>
      <c r="K6261" t="s">
        <v>14754</v>
      </c>
      <c r="L6261" t="s">
        <v>213</v>
      </c>
      <c r="O6261">
        <v>0</v>
      </c>
      <c r="Q6261" s="2"/>
      <c r="S6261">
        <v>0</v>
      </c>
      <c r="T6261" t="s">
        <v>213</v>
      </c>
      <c r="W6261" t="s">
        <v>214</v>
      </c>
      <c r="X6261">
        <v>0</v>
      </c>
    </row>
    <row r="6262" spans="1:24" x14ac:dyDescent="0.25">
      <c r="A6262">
        <v>8055</v>
      </c>
      <c r="B6262" t="s">
        <v>14778</v>
      </c>
      <c r="C6262" t="s">
        <v>14779</v>
      </c>
      <c r="D6262" t="s">
        <v>412</v>
      </c>
      <c r="G6262" s="2">
        <v>45292</v>
      </c>
      <c r="H6262" s="2"/>
      <c r="I6262" t="s">
        <v>226</v>
      </c>
      <c r="J6262" t="s">
        <v>211</v>
      </c>
      <c r="K6262" t="s">
        <v>14754</v>
      </c>
      <c r="L6262" t="s">
        <v>213</v>
      </c>
      <c r="O6262">
        <v>7258</v>
      </c>
      <c r="Q6262" s="2"/>
      <c r="S6262">
        <v>0</v>
      </c>
      <c r="T6262" t="s">
        <v>213</v>
      </c>
      <c r="W6262" t="s">
        <v>214</v>
      </c>
      <c r="X6262">
        <v>0</v>
      </c>
    </row>
    <row r="6263" spans="1:24" x14ac:dyDescent="0.25">
      <c r="A6263">
        <v>8056</v>
      </c>
      <c r="B6263" t="s">
        <v>14780</v>
      </c>
      <c r="C6263" t="s">
        <v>14781</v>
      </c>
      <c r="D6263" t="s">
        <v>248</v>
      </c>
      <c r="G6263" s="2">
        <v>45292</v>
      </c>
      <c r="H6263" s="2"/>
      <c r="I6263" t="s">
        <v>226</v>
      </c>
      <c r="J6263" t="s">
        <v>211</v>
      </c>
      <c r="K6263" t="s">
        <v>14754</v>
      </c>
      <c r="L6263" t="s">
        <v>213</v>
      </c>
      <c r="O6263">
        <v>0</v>
      </c>
      <c r="Q6263" s="2"/>
      <c r="S6263">
        <v>0</v>
      </c>
      <c r="T6263" t="s">
        <v>213</v>
      </c>
      <c r="W6263" t="s">
        <v>214</v>
      </c>
      <c r="X6263">
        <v>0</v>
      </c>
    </row>
    <row r="6264" spans="1:24" x14ac:dyDescent="0.25">
      <c r="A6264">
        <v>8069</v>
      </c>
      <c r="B6264" t="s">
        <v>14847</v>
      </c>
      <c r="C6264" t="s">
        <v>14848</v>
      </c>
      <c r="D6264" t="s">
        <v>245</v>
      </c>
      <c r="G6264" s="2">
        <v>45292</v>
      </c>
      <c r="H6264" s="2"/>
      <c r="I6264" t="s">
        <v>226</v>
      </c>
      <c r="J6264" t="s">
        <v>211</v>
      </c>
      <c r="K6264" t="s">
        <v>14835</v>
      </c>
      <c r="L6264" t="s">
        <v>213</v>
      </c>
      <c r="O6264">
        <v>2629</v>
      </c>
      <c r="Q6264" s="2"/>
      <c r="S6264">
        <v>0</v>
      </c>
      <c r="T6264" t="s">
        <v>213</v>
      </c>
      <c r="W6264" t="s">
        <v>455</v>
      </c>
      <c r="X6264">
        <v>0</v>
      </c>
    </row>
    <row r="6265" spans="1:24" x14ac:dyDescent="0.25">
      <c r="A6265">
        <v>8070</v>
      </c>
      <c r="B6265" t="s">
        <v>14849</v>
      </c>
      <c r="C6265" t="s">
        <v>14850</v>
      </c>
      <c r="D6265" t="s">
        <v>256</v>
      </c>
      <c r="G6265" s="2">
        <v>45292</v>
      </c>
      <c r="H6265" s="2"/>
      <c r="I6265" t="s">
        <v>226</v>
      </c>
      <c r="J6265" t="s">
        <v>211</v>
      </c>
      <c r="K6265" t="s">
        <v>14835</v>
      </c>
      <c r="L6265" t="s">
        <v>213</v>
      </c>
      <c r="O6265">
        <v>0</v>
      </c>
      <c r="Q6265" s="2"/>
      <c r="S6265">
        <v>0</v>
      </c>
      <c r="T6265" t="s">
        <v>213</v>
      </c>
      <c r="W6265" t="s">
        <v>455</v>
      </c>
      <c r="X6265">
        <v>0</v>
      </c>
    </row>
    <row r="6266" spans="1:24" x14ac:dyDescent="0.25">
      <c r="A6266">
        <v>8115</v>
      </c>
      <c r="B6266" t="s">
        <v>14913</v>
      </c>
      <c r="C6266" t="s">
        <v>14914</v>
      </c>
      <c r="D6266" t="s">
        <v>389</v>
      </c>
      <c r="G6266" s="2">
        <v>45328</v>
      </c>
      <c r="H6266" s="2">
        <v>45988</v>
      </c>
      <c r="J6266" t="s">
        <v>10343</v>
      </c>
      <c r="K6266" t="s">
        <v>10344</v>
      </c>
      <c r="L6266" t="s">
        <v>213</v>
      </c>
      <c r="M6266" t="s">
        <v>14915</v>
      </c>
      <c r="O6266">
        <v>0</v>
      </c>
      <c r="Q6266" s="2"/>
      <c r="R6266" t="s">
        <v>14916</v>
      </c>
      <c r="S6266">
        <v>0</v>
      </c>
      <c r="T6266" t="s">
        <v>213</v>
      </c>
      <c r="U6266" t="s">
        <v>10347</v>
      </c>
      <c r="V6266" t="s">
        <v>11849</v>
      </c>
      <c r="W6266" t="s">
        <v>214</v>
      </c>
      <c r="X6266">
        <v>0</v>
      </c>
    </row>
    <row r="6267" spans="1:24" x14ac:dyDescent="0.25">
      <c r="A6267">
        <v>8168</v>
      </c>
      <c r="B6267" t="s">
        <v>15103</v>
      </c>
      <c r="C6267" t="s">
        <v>16059</v>
      </c>
      <c r="D6267" t="s">
        <v>14693</v>
      </c>
      <c r="G6267" s="2">
        <v>45169</v>
      </c>
      <c r="H6267" s="2"/>
      <c r="I6267" t="s">
        <v>226</v>
      </c>
      <c r="J6267" t="s">
        <v>14868</v>
      </c>
      <c r="K6267" t="s">
        <v>2040</v>
      </c>
      <c r="L6267" t="s">
        <v>213</v>
      </c>
      <c r="M6267" t="s">
        <v>15104</v>
      </c>
      <c r="O6267">
        <v>0</v>
      </c>
      <c r="Q6267" s="2"/>
      <c r="R6267" t="s">
        <v>16060</v>
      </c>
      <c r="S6267">
        <v>0</v>
      </c>
      <c r="T6267" t="s">
        <v>213</v>
      </c>
      <c r="U6267" t="s">
        <v>14870</v>
      </c>
      <c r="V6267" t="s">
        <v>15105</v>
      </c>
      <c r="W6267" t="s">
        <v>214</v>
      </c>
      <c r="X6267">
        <v>70</v>
      </c>
    </row>
    <row r="6268" spans="1:24" x14ac:dyDescent="0.25">
      <c r="A6268">
        <v>8098</v>
      </c>
      <c r="B6268" t="s">
        <v>14906</v>
      </c>
      <c r="C6268" t="s">
        <v>14907</v>
      </c>
      <c r="D6268" t="s">
        <v>256</v>
      </c>
      <c r="G6268" s="2">
        <v>45292</v>
      </c>
      <c r="H6268" s="2"/>
      <c r="I6268" t="s">
        <v>226</v>
      </c>
      <c r="J6268" t="s">
        <v>211</v>
      </c>
      <c r="K6268" t="s">
        <v>14908</v>
      </c>
      <c r="L6268" t="s">
        <v>213</v>
      </c>
      <c r="O6268">
        <v>0</v>
      </c>
      <c r="Q6268" s="2"/>
      <c r="S6268">
        <v>0</v>
      </c>
      <c r="T6268" t="s">
        <v>213</v>
      </c>
      <c r="W6268" t="s">
        <v>214</v>
      </c>
      <c r="X6268">
        <v>0</v>
      </c>
    </row>
    <row r="6269" spans="1:24" x14ac:dyDescent="0.25">
      <c r="A6269">
        <v>8099</v>
      </c>
      <c r="B6269" t="s">
        <v>14909</v>
      </c>
      <c r="C6269" t="s">
        <v>14910</v>
      </c>
      <c r="D6269" t="s">
        <v>251</v>
      </c>
      <c r="G6269" s="2">
        <v>45292</v>
      </c>
      <c r="H6269" s="2"/>
      <c r="I6269" t="s">
        <v>226</v>
      </c>
      <c r="J6269" t="s">
        <v>211</v>
      </c>
      <c r="K6269" t="s">
        <v>14908</v>
      </c>
      <c r="L6269" t="s">
        <v>213</v>
      </c>
      <c r="O6269">
        <v>0</v>
      </c>
      <c r="Q6269" s="2"/>
      <c r="S6269">
        <v>0</v>
      </c>
      <c r="T6269" t="s">
        <v>213</v>
      </c>
      <c r="W6269" t="s">
        <v>214</v>
      </c>
      <c r="X6269">
        <v>0</v>
      </c>
    </row>
    <row r="6270" spans="1:24" x14ac:dyDescent="0.25">
      <c r="A6270">
        <v>8100</v>
      </c>
      <c r="B6270" t="s">
        <v>14911</v>
      </c>
      <c r="C6270" t="s">
        <v>14912</v>
      </c>
      <c r="D6270" t="s">
        <v>241</v>
      </c>
      <c r="G6270" s="2">
        <v>45292</v>
      </c>
      <c r="H6270" s="2"/>
      <c r="I6270" t="s">
        <v>226</v>
      </c>
      <c r="J6270" t="s">
        <v>211</v>
      </c>
      <c r="K6270" t="s">
        <v>14908</v>
      </c>
      <c r="L6270" t="s">
        <v>213</v>
      </c>
      <c r="O6270">
        <v>0</v>
      </c>
      <c r="Q6270" s="2"/>
      <c r="S6270">
        <v>0</v>
      </c>
      <c r="T6270" t="s">
        <v>213</v>
      </c>
      <c r="W6270" t="s">
        <v>214</v>
      </c>
      <c r="X6270">
        <v>0</v>
      </c>
    </row>
    <row r="6271" spans="1:24" x14ac:dyDescent="0.25">
      <c r="A6271">
        <v>8116</v>
      </c>
      <c r="B6271" t="s">
        <v>12487</v>
      </c>
      <c r="C6271" t="s">
        <v>15077</v>
      </c>
      <c r="D6271" t="s">
        <v>389</v>
      </c>
      <c r="G6271" s="2">
        <v>45245</v>
      </c>
      <c r="H6271" s="2"/>
      <c r="J6271" t="s">
        <v>10343</v>
      </c>
      <c r="K6271" t="s">
        <v>10344</v>
      </c>
      <c r="L6271" t="s">
        <v>213</v>
      </c>
      <c r="M6271" t="s">
        <v>12489</v>
      </c>
      <c r="O6271">
        <v>0</v>
      </c>
      <c r="Q6271" s="2"/>
      <c r="R6271" t="s">
        <v>15078</v>
      </c>
      <c r="S6271">
        <v>0</v>
      </c>
      <c r="T6271" t="s">
        <v>213</v>
      </c>
      <c r="U6271" t="s">
        <v>10347</v>
      </c>
      <c r="V6271" t="s">
        <v>11849</v>
      </c>
      <c r="W6271" t="s">
        <v>214</v>
      </c>
      <c r="X6271">
        <v>0</v>
      </c>
    </row>
    <row r="6272" spans="1:24" x14ac:dyDescent="0.25">
      <c r="A6272">
        <v>8257</v>
      </c>
      <c r="B6272" t="s">
        <v>15202</v>
      </c>
      <c r="C6272" t="s">
        <v>15203</v>
      </c>
      <c r="D6272" t="s">
        <v>210</v>
      </c>
      <c r="G6272" s="2">
        <v>45534</v>
      </c>
      <c r="H6272" s="2"/>
      <c r="J6272" t="s">
        <v>211</v>
      </c>
      <c r="K6272" t="s">
        <v>15204</v>
      </c>
      <c r="L6272" t="s">
        <v>213</v>
      </c>
      <c r="O6272">
        <v>0</v>
      </c>
      <c r="Q6272" s="2"/>
      <c r="S6272">
        <v>0</v>
      </c>
      <c r="T6272" t="s">
        <v>213</v>
      </c>
      <c r="W6272" t="s">
        <v>214</v>
      </c>
      <c r="X6272">
        <v>0</v>
      </c>
    </row>
    <row r="6273" spans="1:24" x14ac:dyDescent="0.25">
      <c r="A6273">
        <v>8258</v>
      </c>
      <c r="B6273" t="s">
        <v>15205</v>
      </c>
      <c r="C6273" t="s">
        <v>15206</v>
      </c>
      <c r="D6273" t="s">
        <v>241</v>
      </c>
      <c r="G6273" s="2">
        <v>45534</v>
      </c>
      <c r="H6273" s="2"/>
      <c r="I6273" t="s">
        <v>226</v>
      </c>
      <c r="J6273" t="s">
        <v>211</v>
      </c>
      <c r="K6273" t="s">
        <v>15204</v>
      </c>
      <c r="L6273" t="s">
        <v>213</v>
      </c>
      <c r="O6273">
        <v>0</v>
      </c>
      <c r="Q6273" s="2"/>
      <c r="S6273">
        <v>0</v>
      </c>
      <c r="T6273" t="s">
        <v>213</v>
      </c>
      <c r="W6273" t="s">
        <v>214</v>
      </c>
      <c r="X6273">
        <v>0</v>
      </c>
    </row>
    <row r="6274" spans="1:24" x14ac:dyDescent="0.25">
      <c r="A6274">
        <v>8259</v>
      </c>
      <c r="B6274" t="s">
        <v>15207</v>
      </c>
      <c r="C6274" t="s">
        <v>15208</v>
      </c>
      <c r="D6274" t="s">
        <v>251</v>
      </c>
      <c r="G6274" s="2">
        <v>45534</v>
      </c>
      <c r="H6274" s="2"/>
      <c r="I6274" t="s">
        <v>226</v>
      </c>
      <c r="J6274" t="s">
        <v>211</v>
      </c>
      <c r="K6274" t="s">
        <v>15204</v>
      </c>
      <c r="L6274" t="s">
        <v>213</v>
      </c>
      <c r="O6274">
        <v>0</v>
      </c>
      <c r="Q6274" s="2"/>
      <c r="S6274">
        <v>0</v>
      </c>
      <c r="T6274" t="s">
        <v>213</v>
      </c>
      <c r="W6274" t="s">
        <v>214</v>
      </c>
      <c r="X6274">
        <v>0</v>
      </c>
    </row>
    <row r="6275" spans="1:24" x14ac:dyDescent="0.25">
      <c r="A6275">
        <v>8260</v>
      </c>
      <c r="B6275" t="s">
        <v>15209</v>
      </c>
      <c r="C6275" t="s">
        <v>15210</v>
      </c>
      <c r="D6275" t="s">
        <v>245</v>
      </c>
      <c r="G6275" s="2">
        <v>45534</v>
      </c>
      <c r="H6275" s="2"/>
      <c r="I6275" t="s">
        <v>226</v>
      </c>
      <c r="J6275" t="s">
        <v>211</v>
      </c>
      <c r="K6275" t="s">
        <v>15204</v>
      </c>
      <c r="L6275" t="s">
        <v>213</v>
      </c>
      <c r="O6275">
        <v>28</v>
      </c>
      <c r="Q6275" s="2"/>
      <c r="S6275">
        <v>0</v>
      </c>
      <c r="T6275" t="s">
        <v>213</v>
      </c>
      <c r="W6275" t="s">
        <v>214</v>
      </c>
      <c r="X6275">
        <v>0</v>
      </c>
    </row>
    <row r="6276" spans="1:24" x14ac:dyDescent="0.25">
      <c r="A6276">
        <v>8261</v>
      </c>
      <c r="B6276" t="s">
        <v>15211</v>
      </c>
      <c r="C6276" t="s">
        <v>15212</v>
      </c>
      <c r="D6276" t="s">
        <v>256</v>
      </c>
      <c r="G6276" s="2">
        <v>45534</v>
      </c>
      <c r="H6276" s="2"/>
      <c r="I6276" t="s">
        <v>226</v>
      </c>
      <c r="J6276" t="s">
        <v>211</v>
      </c>
      <c r="K6276" t="s">
        <v>15204</v>
      </c>
      <c r="L6276" t="s">
        <v>213</v>
      </c>
      <c r="O6276">
        <v>0</v>
      </c>
      <c r="Q6276" s="2"/>
      <c r="S6276">
        <v>0</v>
      </c>
      <c r="T6276" t="s">
        <v>213</v>
      </c>
      <c r="W6276" t="s">
        <v>214</v>
      </c>
      <c r="X6276">
        <v>0</v>
      </c>
    </row>
    <row r="6277" spans="1:24" x14ac:dyDescent="0.25">
      <c r="A6277">
        <v>8332</v>
      </c>
      <c r="B6277" t="s">
        <v>15354</v>
      </c>
      <c r="C6277" t="s">
        <v>15355</v>
      </c>
      <c r="D6277" t="s">
        <v>251</v>
      </c>
      <c r="G6277" s="2">
        <v>45555</v>
      </c>
      <c r="H6277" s="2">
        <v>45838</v>
      </c>
      <c r="I6277" t="s">
        <v>226</v>
      </c>
      <c r="J6277" t="s">
        <v>211</v>
      </c>
      <c r="K6277" t="s">
        <v>15356</v>
      </c>
      <c r="L6277" t="s">
        <v>213</v>
      </c>
      <c r="O6277">
        <v>0</v>
      </c>
      <c r="Q6277" s="2"/>
      <c r="S6277">
        <v>0</v>
      </c>
      <c r="T6277" t="s">
        <v>213</v>
      </c>
      <c r="W6277" t="s">
        <v>214</v>
      </c>
      <c r="X6277">
        <v>0</v>
      </c>
    </row>
    <row r="6278" spans="1:24" x14ac:dyDescent="0.25">
      <c r="A6278">
        <v>8333</v>
      </c>
      <c r="B6278" t="s">
        <v>15357</v>
      </c>
      <c r="C6278" t="s">
        <v>15358</v>
      </c>
      <c r="D6278" t="s">
        <v>245</v>
      </c>
      <c r="G6278" s="2">
        <v>45555</v>
      </c>
      <c r="H6278" s="2">
        <v>45838</v>
      </c>
      <c r="I6278" t="s">
        <v>226</v>
      </c>
      <c r="J6278" t="s">
        <v>211</v>
      </c>
      <c r="K6278" t="s">
        <v>15356</v>
      </c>
      <c r="L6278" t="s">
        <v>213</v>
      </c>
      <c r="O6278">
        <v>8341</v>
      </c>
      <c r="Q6278" s="2"/>
      <c r="S6278">
        <v>0</v>
      </c>
      <c r="T6278" t="s">
        <v>213</v>
      </c>
      <c r="W6278" t="s">
        <v>214</v>
      </c>
      <c r="X6278">
        <v>0</v>
      </c>
    </row>
    <row r="6279" spans="1:24" x14ac:dyDescent="0.25">
      <c r="A6279">
        <v>8334</v>
      </c>
      <c r="B6279" t="s">
        <v>15359</v>
      </c>
      <c r="C6279" t="s">
        <v>15360</v>
      </c>
      <c r="D6279" t="s">
        <v>248</v>
      </c>
      <c r="G6279" s="2">
        <v>45555</v>
      </c>
      <c r="H6279" s="2">
        <v>45838</v>
      </c>
      <c r="I6279" t="s">
        <v>226</v>
      </c>
      <c r="J6279" t="s">
        <v>211</v>
      </c>
      <c r="K6279" t="s">
        <v>15356</v>
      </c>
      <c r="L6279" t="s">
        <v>213</v>
      </c>
      <c r="O6279">
        <v>0</v>
      </c>
      <c r="Q6279" s="2"/>
      <c r="S6279">
        <v>0</v>
      </c>
      <c r="T6279" t="s">
        <v>213</v>
      </c>
      <c r="W6279" t="s">
        <v>214</v>
      </c>
      <c r="X6279">
        <v>0</v>
      </c>
    </row>
    <row r="6280" spans="1:24" x14ac:dyDescent="0.25">
      <c r="A6280">
        <v>8292</v>
      </c>
      <c r="B6280" t="s">
        <v>15281</v>
      </c>
      <c r="C6280" t="s">
        <v>15282</v>
      </c>
      <c r="D6280" t="s">
        <v>7127</v>
      </c>
      <c r="G6280" s="2">
        <v>38777</v>
      </c>
      <c r="H6280" s="2"/>
      <c r="I6280" t="s">
        <v>226</v>
      </c>
      <c r="J6280" t="s">
        <v>211</v>
      </c>
      <c r="K6280" t="s">
        <v>1320</v>
      </c>
      <c r="L6280" t="s">
        <v>213</v>
      </c>
      <c r="O6280">
        <v>8293</v>
      </c>
      <c r="Q6280" s="2"/>
      <c r="S6280">
        <v>0</v>
      </c>
      <c r="T6280" t="s">
        <v>213</v>
      </c>
      <c r="W6280" t="s">
        <v>214</v>
      </c>
      <c r="X6280">
        <v>0</v>
      </c>
    </row>
    <row r="6281" spans="1:24" x14ac:dyDescent="0.25">
      <c r="A6281">
        <v>8293</v>
      </c>
      <c r="B6281" t="s">
        <v>15283</v>
      </c>
      <c r="C6281" t="s">
        <v>15284</v>
      </c>
      <c r="D6281" t="s">
        <v>14693</v>
      </c>
      <c r="F6281" t="s">
        <v>14694</v>
      </c>
      <c r="G6281" s="2">
        <v>45169</v>
      </c>
      <c r="H6281" s="2"/>
      <c r="I6281" t="s">
        <v>226</v>
      </c>
      <c r="J6281" t="s">
        <v>14868</v>
      </c>
      <c r="K6281" t="s">
        <v>2040</v>
      </c>
      <c r="L6281" t="s">
        <v>213</v>
      </c>
      <c r="M6281" t="s">
        <v>15285</v>
      </c>
      <c r="O6281">
        <v>0</v>
      </c>
      <c r="Q6281" s="2"/>
      <c r="R6281" t="s">
        <v>15286</v>
      </c>
      <c r="S6281">
        <v>0</v>
      </c>
      <c r="T6281" t="s">
        <v>213</v>
      </c>
      <c r="U6281" t="s">
        <v>14870</v>
      </c>
      <c r="V6281" t="s">
        <v>15287</v>
      </c>
      <c r="W6281" t="s">
        <v>214</v>
      </c>
      <c r="X6281">
        <v>71</v>
      </c>
    </row>
    <row r="6282" spans="1:24" x14ac:dyDescent="0.25">
      <c r="A6282">
        <v>8294</v>
      </c>
      <c r="B6282" t="s">
        <v>15288</v>
      </c>
      <c r="C6282" t="s">
        <v>15361</v>
      </c>
      <c r="D6282" t="s">
        <v>7127</v>
      </c>
      <c r="G6282" s="2">
        <v>44614</v>
      </c>
      <c r="H6282" s="2"/>
      <c r="I6282" t="s">
        <v>226</v>
      </c>
      <c r="J6282" t="s">
        <v>211</v>
      </c>
      <c r="K6282" t="s">
        <v>13751</v>
      </c>
      <c r="L6282" t="s">
        <v>213</v>
      </c>
      <c r="O6282">
        <v>8297</v>
      </c>
      <c r="Q6282" s="2"/>
      <c r="S6282">
        <v>0</v>
      </c>
      <c r="T6282" t="s">
        <v>213</v>
      </c>
      <c r="W6282" t="s">
        <v>214</v>
      </c>
      <c r="X6282">
        <v>0</v>
      </c>
    </row>
    <row r="6283" spans="1:24" x14ac:dyDescent="0.25">
      <c r="A6283">
        <v>8295</v>
      </c>
      <c r="B6283" t="s">
        <v>15289</v>
      </c>
      <c r="C6283" t="s">
        <v>15362</v>
      </c>
      <c r="D6283" t="s">
        <v>6132</v>
      </c>
      <c r="G6283" s="2">
        <v>44614</v>
      </c>
      <c r="H6283" s="2"/>
      <c r="I6283" t="s">
        <v>226</v>
      </c>
      <c r="J6283" t="s">
        <v>211</v>
      </c>
      <c r="K6283" t="s">
        <v>13879</v>
      </c>
      <c r="L6283" t="s">
        <v>213</v>
      </c>
      <c r="O6283">
        <v>8298</v>
      </c>
      <c r="Q6283" s="2"/>
      <c r="S6283">
        <v>0</v>
      </c>
      <c r="T6283" t="s">
        <v>213</v>
      </c>
      <c r="W6283" t="s">
        <v>214</v>
      </c>
      <c r="X6283">
        <v>0</v>
      </c>
    </row>
    <row r="6284" spans="1:24" x14ac:dyDescent="0.25">
      <c r="A6284">
        <v>8335</v>
      </c>
      <c r="B6284" t="s">
        <v>15363</v>
      </c>
      <c r="C6284" t="s">
        <v>15364</v>
      </c>
      <c r="D6284" t="s">
        <v>14073</v>
      </c>
      <c r="G6284" s="2">
        <v>45555</v>
      </c>
      <c r="H6284" s="2">
        <v>45838</v>
      </c>
      <c r="I6284" t="s">
        <v>226</v>
      </c>
      <c r="J6284" t="s">
        <v>211</v>
      </c>
      <c r="K6284" t="s">
        <v>15356</v>
      </c>
      <c r="L6284" t="s">
        <v>900</v>
      </c>
      <c r="O6284">
        <v>0</v>
      </c>
      <c r="Q6284" s="2"/>
      <c r="S6284">
        <v>0</v>
      </c>
      <c r="T6284" t="s">
        <v>213</v>
      </c>
      <c r="W6284" t="s">
        <v>214</v>
      </c>
      <c r="X6284">
        <v>0</v>
      </c>
    </row>
    <row r="6285" spans="1:24" x14ac:dyDescent="0.25">
      <c r="A6285">
        <v>8336</v>
      </c>
      <c r="B6285" t="s">
        <v>15365</v>
      </c>
      <c r="C6285" t="s">
        <v>15366</v>
      </c>
      <c r="D6285" t="s">
        <v>210</v>
      </c>
      <c r="G6285" s="2">
        <v>45555</v>
      </c>
      <c r="H6285" s="2">
        <v>45838</v>
      </c>
      <c r="J6285" t="s">
        <v>211</v>
      </c>
      <c r="K6285" t="s">
        <v>15356</v>
      </c>
      <c r="L6285" t="s">
        <v>213</v>
      </c>
      <c r="O6285">
        <v>0</v>
      </c>
      <c r="Q6285" s="2"/>
      <c r="S6285">
        <v>0</v>
      </c>
      <c r="T6285" t="s">
        <v>213</v>
      </c>
      <c r="W6285" t="s">
        <v>214</v>
      </c>
      <c r="X6285">
        <v>0</v>
      </c>
    </row>
    <row r="6286" spans="1:24" x14ac:dyDescent="0.25">
      <c r="A6286">
        <v>8337</v>
      </c>
      <c r="B6286" t="s">
        <v>15367</v>
      </c>
      <c r="C6286" t="s">
        <v>15368</v>
      </c>
      <c r="D6286" t="s">
        <v>241</v>
      </c>
      <c r="G6286" s="2">
        <v>45555</v>
      </c>
      <c r="H6286" s="2">
        <v>45838</v>
      </c>
      <c r="I6286" t="s">
        <v>226</v>
      </c>
      <c r="J6286" t="s">
        <v>211</v>
      </c>
      <c r="K6286" t="s">
        <v>15356</v>
      </c>
      <c r="L6286" t="s">
        <v>213</v>
      </c>
      <c r="O6286">
        <v>0</v>
      </c>
      <c r="Q6286" s="2"/>
      <c r="S6286">
        <v>0</v>
      </c>
      <c r="T6286" t="s">
        <v>213</v>
      </c>
      <c r="W6286" t="s">
        <v>214</v>
      </c>
      <c r="X6286">
        <v>0</v>
      </c>
    </row>
    <row r="6287" spans="1:24" x14ac:dyDescent="0.25">
      <c r="A6287">
        <v>8338</v>
      </c>
      <c r="B6287" t="s">
        <v>15369</v>
      </c>
      <c r="C6287" t="s">
        <v>15370</v>
      </c>
      <c r="D6287" t="s">
        <v>14068</v>
      </c>
      <c r="G6287" s="2">
        <v>45555</v>
      </c>
      <c r="H6287" s="2">
        <v>45838</v>
      </c>
      <c r="I6287" t="s">
        <v>226</v>
      </c>
      <c r="J6287" t="s">
        <v>211</v>
      </c>
      <c r="K6287" t="s">
        <v>15356</v>
      </c>
      <c r="L6287" t="s">
        <v>213</v>
      </c>
      <c r="O6287">
        <v>0</v>
      </c>
      <c r="Q6287" s="2"/>
      <c r="S6287">
        <v>0</v>
      </c>
      <c r="T6287" t="s">
        <v>213</v>
      </c>
      <c r="W6287" t="s">
        <v>214</v>
      </c>
      <c r="X6287">
        <v>0</v>
      </c>
    </row>
    <row r="6288" spans="1:24" x14ac:dyDescent="0.25">
      <c r="A6288">
        <v>8339</v>
      </c>
      <c r="B6288" t="s">
        <v>15371</v>
      </c>
      <c r="C6288" t="s">
        <v>15372</v>
      </c>
      <c r="D6288" t="s">
        <v>2503</v>
      </c>
      <c r="G6288" s="2">
        <v>45555</v>
      </c>
      <c r="H6288" s="2">
        <v>45816</v>
      </c>
      <c r="J6288" t="s">
        <v>211</v>
      </c>
      <c r="K6288" t="s">
        <v>15356</v>
      </c>
      <c r="L6288" t="s">
        <v>213</v>
      </c>
      <c r="O6288">
        <v>0</v>
      </c>
      <c r="Q6288" s="2"/>
      <c r="S6288">
        <v>0</v>
      </c>
      <c r="T6288" t="s">
        <v>213</v>
      </c>
      <c r="W6288" t="s">
        <v>214</v>
      </c>
      <c r="X6288">
        <v>0</v>
      </c>
    </row>
    <row r="6289" spans="1:24" x14ac:dyDescent="0.25">
      <c r="A6289">
        <v>8340</v>
      </c>
      <c r="B6289" t="s">
        <v>15373</v>
      </c>
      <c r="C6289" t="s">
        <v>15374</v>
      </c>
      <c r="D6289" t="s">
        <v>11232</v>
      </c>
      <c r="G6289" s="2">
        <v>45555</v>
      </c>
      <c r="H6289" s="2">
        <v>45816</v>
      </c>
      <c r="J6289" t="s">
        <v>2278</v>
      </c>
      <c r="K6289" t="s">
        <v>15356</v>
      </c>
      <c r="L6289" t="s">
        <v>213</v>
      </c>
      <c r="O6289">
        <v>0</v>
      </c>
      <c r="Q6289" s="2"/>
      <c r="S6289">
        <v>0</v>
      </c>
      <c r="T6289" t="s">
        <v>900</v>
      </c>
      <c r="W6289" t="s">
        <v>214</v>
      </c>
      <c r="X6289">
        <v>0</v>
      </c>
    </row>
    <row r="6290" spans="1:24" x14ac:dyDescent="0.25">
      <c r="A6290">
        <v>8344</v>
      </c>
      <c r="B6290" t="s">
        <v>15406</v>
      </c>
      <c r="C6290" t="s">
        <v>15407</v>
      </c>
      <c r="D6290" t="s">
        <v>7112</v>
      </c>
      <c r="G6290" s="2">
        <v>37500</v>
      </c>
      <c r="H6290" s="2"/>
      <c r="I6290" t="s">
        <v>226</v>
      </c>
      <c r="J6290" t="s">
        <v>211</v>
      </c>
      <c r="K6290" t="s">
        <v>160</v>
      </c>
      <c r="L6290" t="s">
        <v>213</v>
      </c>
      <c r="O6290">
        <v>7954</v>
      </c>
      <c r="Q6290" s="2"/>
      <c r="S6290">
        <v>0</v>
      </c>
      <c r="T6290" t="s">
        <v>213</v>
      </c>
      <c r="W6290" t="s">
        <v>214</v>
      </c>
      <c r="X6290">
        <v>0</v>
      </c>
    </row>
    <row r="6291" spans="1:24" x14ac:dyDescent="0.25">
      <c r="A6291">
        <v>8345</v>
      </c>
      <c r="B6291" t="s">
        <v>11267</v>
      </c>
      <c r="C6291" t="s">
        <v>15408</v>
      </c>
      <c r="D6291" t="s">
        <v>6125</v>
      </c>
      <c r="G6291" s="2">
        <v>37500</v>
      </c>
      <c r="H6291" s="2"/>
      <c r="I6291" t="s">
        <v>226</v>
      </c>
      <c r="J6291" t="s">
        <v>211</v>
      </c>
      <c r="K6291" t="s">
        <v>464</v>
      </c>
      <c r="L6291" t="s">
        <v>213</v>
      </c>
      <c r="O6291">
        <v>8091</v>
      </c>
      <c r="Q6291" s="2"/>
      <c r="S6291">
        <v>0</v>
      </c>
      <c r="T6291" t="s">
        <v>213</v>
      </c>
      <c r="W6291" t="s">
        <v>214</v>
      </c>
      <c r="X6291">
        <v>0</v>
      </c>
    </row>
    <row r="6292" spans="1:24" x14ac:dyDescent="0.25">
      <c r="A6292">
        <v>8346</v>
      </c>
      <c r="B6292" t="s">
        <v>15409</v>
      </c>
      <c r="C6292" t="s">
        <v>15410</v>
      </c>
      <c r="D6292" t="s">
        <v>6132</v>
      </c>
      <c r="G6292" s="2">
        <v>41640</v>
      </c>
      <c r="H6292" s="2"/>
      <c r="I6292" t="s">
        <v>226</v>
      </c>
      <c r="J6292" t="s">
        <v>211</v>
      </c>
      <c r="K6292" t="s">
        <v>6386</v>
      </c>
      <c r="L6292" t="s">
        <v>213</v>
      </c>
      <c r="O6292">
        <v>8094</v>
      </c>
      <c r="Q6292" s="2"/>
      <c r="S6292">
        <v>0</v>
      </c>
      <c r="T6292" t="s">
        <v>213</v>
      </c>
      <c r="W6292" t="s">
        <v>214</v>
      </c>
      <c r="X6292">
        <v>0</v>
      </c>
    </row>
    <row r="6293" spans="1:24" x14ac:dyDescent="0.25">
      <c r="A6293">
        <v>8347</v>
      </c>
      <c r="B6293" t="s">
        <v>15411</v>
      </c>
      <c r="C6293" t="s">
        <v>15412</v>
      </c>
      <c r="D6293" t="s">
        <v>7109</v>
      </c>
      <c r="G6293" s="2">
        <v>39539</v>
      </c>
      <c r="H6293" s="2"/>
      <c r="I6293" t="s">
        <v>226</v>
      </c>
      <c r="J6293" t="s">
        <v>211</v>
      </c>
      <c r="K6293" t="s">
        <v>467</v>
      </c>
      <c r="L6293" t="s">
        <v>213</v>
      </c>
      <c r="O6293">
        <v>8093</v>
      </c>
      <c r="Q6293" s="2"/>
      <c r="S6293">
        <v>0</v>
      </c>
      <c r="T6293" t="s">
        <v>213</v>
      </c>
      <c r="W6293" t="s">
        <v>214</v>
      </c>
      <c r="X6293">
        <v>0</v>
      </c>
    </row>
    <row r="6294" spans="1:24" x14ac:dyDescent="0.25">
      <c r="A6294">
        <v>8352</v>
      </c>
      <c r="B6294" t="s">
        <v>15413</v>
      </c>
      <c r="C6294" t="s">
        <v>15414</v>
      </c>
      <c r="D6294" t="s">
        <v>241</v>
      </c>
      <c r="E6294" t="s">
        <v>1928</v>
      </c>
      <c r="G6294" s="2">
        <v>45566</v>
      </c>
      <c r="H6294" s="2"/>
      <c r="I6294" t="s">
        <v>226</v>
      </c>
      <c r="J6294" t="s">
        <v>211</v>
      </c>
      <c r="K6294" t="s">
        <v>15415</v>
      </c>
      <c r="L6294" t="s">
        <v>213</v>
      </c>
      <c r="O6294">
        <v>0</v>
      </c>
      <c r="Q6294" s="2"/>
      <c r="S6294">
        <v>0</v>
      </c>
      <c r="T6294" t="s">
        <v>213</v>
      </c>
      <c r="W6294" t="s">
        <v>214</v>
      </c>
      <c r="X6294">
        <v>0</v>
      </c>
    </row>
    <row r="6295" spans="1:24" x14ac:dyDescent="0.25">
      <c r="A6295">
        <v>8353</v>
      </c>
      <c r="B6295" t="s">
        <v>15416</v>
      </c>
      <c r="C6295" t="s">
        <v>15417</v>
      </c>
      <c r="D6295" t="s">
        <v>245</v>
      </c>
      <c r="G6295" s="2">
        <v>45566</v>
      </c>
      <c r="H6295" s="2"/>
      <c r="I6295" t="s">
        <v>226</v>
      </c>
      <c r="J6295" t="s">
        <v>211</v>
      </c>
      <c r="K6295" t="s">
        <v>15415</v>
      </c>
      <c r="L6295" t="s">
        <v>213</v>
      </c>
      <c r="O6295">
        <v>1488</v>
      </c>
      <c r="Q6295" s="2"/>
      <c r="S6295">
        <v>0</v>
      </c>
      <c r="T6295" t="s">
        <v>213</v>
      </c>
      <c r="W6295" t="s">
        <v>214</v>
      </c>
      <c r="X6295">
        <v>0</v>
      </c>
    </row>
    <row r="6296" spans="1:24" x14ac:dyDescent="0.25">
      <c r="A6296">
        <v>8354</v>
      </c>
      <c r="B6296" t="s">
        <v>15418</v>
      </c>
      <c r="C6296" t="s">
        <v>15419</v>
      </c>
      <c r="D6296" t="s">
        <v>256</v>
      </c>
      <c r="G6296" s="2">
        <v>45566</v>
      </c>
      <c r="H6296" s="2"/>
      <c r="I6296" t="s">
        <v>226</v>
      </c>
      <c r="J6296" t="s">
        <v>211</v>
      </c>
      <c r="K6296" t="s">
        <v>15415</v>
      </c>
      <c r="L6296" t="s">
        <v>213</v>
      </c>
      <c r="O6296">
        <v>0</v>
      </c>
      <c r="Q6296" s="2"/>
      <c r="S6296">
        <v>0</v>
      </c>
      <c r="T6296" t="s">
        <v>213</v>
      </c>
      <c r="W6296" t="s">
        <v>214</v>
      </c>
      <c r="X6296">
        <v>0</v>
      </c>
    </row>
    <row r="6297" spans="1:24" x14ac:dyDescent="0.25">
      <c r="A6297">
        <v>7921</v>
      </c>
      <c r="B6297" t="s">
        <v>14506</v>
      </c>
      <c r="C6297" t="s">
        <v>14507</v>
      </c>
      <c r="D6297" t="s">
        <v>241</v>
      </c>
      <c r="G6297" s="2">
        <v>45108</v>
      </c>
      <c r="H6297" s="2"/>
      <c r="I6297" t="s">
        <v>226</v>
      </c>
      <c r="J6297" t="s">
        <v>211</v>
      </c>
      <c r="K6297" t="s">
        <v>69</v>
      </c>
      <c r="L6297" t="s">
        <v>213</v>
      </c>
      <c r="O6297">
        <v>0</v>
      </c>
      <c r="P6297" t="s">
        <v>5494</v>
      </c>
      <c r="Q6297" s="2"/>
      <c r="S6297">
        <v>0</v>
      </c>
      <c r="T6297" t="s">
        <v>213</v>
      </c>
      <c r="W6297" t="s">
        <v>455</v>
      </c>
      <c r="X6297">
        <v>0</v>
      </c>
    </row>
    <row r="6298" spans="1:24" x14ac:dyDescent="0.25">
      <c r="A6298">
        <v>7922</v>
      </c>
      <c r="B6298" t="s">
        <v>14508</v>
      </c>
      <c r="C6298" t="s">
        <v>14509</v>
      </c>
      <c r="D6298" t="s">
        <v>245</v>
      </c>
      <c r="G6298" s="2">
        <v>45108</v>
      </c>
      <c r="H6298" s="2"/>
      <c r="I6298" t="s">
        <v>226</v>
      </c>
      <c r="J6298" t="s">
        <v>211</v>
      </c>
      <c r="K6298" t="s">
        <v>69</v>
      </c>
      <c r="L6298" t="s">
        <v>213</v>
      </c>
      <c r="O6298">
        <v>5624</v>
      </c>
      <c r="Q6298" s="2"/>
      <c r="S6298">
        <v>0</v>
      </c>
      <c r="T6298" t="s">
        <v>213</v>
      </c>
      <c r="W6298" t="s">
        <v>455</v>
      </c>
      <c r="X6298">
        <v>0</v>
      </c>
    </row>
    <row r="6299" spans="1:24" x14ac:dyDescent="0.25">
      <c r="A6299">
        <v>7923</v>
      </c>
      <c r="B6299" t="s">
        <v>14510</v>
      </c>
      <c r="C6299" t="s">
        <v>14511</v>
      </c>
      <c r="D6299" t="s">
        <v>256</v>
      </c>
      <c r="G6299" s="2">
        <v>45108</v>
      </c>
      <c r="H6299" s="2"/>
      <c r="I6299" t="s">
        <v>226</v>
      </c>
      <c r="J6299" t="s">
        <v>211</v>
      </c>
      <c r="K6299" t="s">
        <v>69</v>
      </c>
      <c r="L6299" t="s">
        <v>213</v>
      </c>
      <c r="O6299">
        <v>0</v>
      </c>
      <c r="Q6299" s="2"/>
      <c r="S6299">
        <v>0</v>
      </c>
      <c r="T6299" t="s">
        <v>213</v>
      </c>
      <c r="W6299" t="s">
        <v>455</v>
      </c>
      <c r="X6299">
        <v>0</v>
      </c>
    </row>
    <row r="6300" spans="1:24" x14ac:dyDescent="0.25">
      <c r="A6300">
        <v>7924</v>
      </c>
      <c r="B6300" t="s">
        <v>14512</v>
      </c>
      <c r="C6300" t="s">
        <v>14513</v>
      </c>
      <c r="D6300" t="s">
        <v>251</v>
      </c>
      <c r="G6300" s="2">
        <v>45108</v>
      </c>
      <c r="H6300" s="2"/>
      <c r="I6300" t="s">
        <v>226</v>
      </c>
      <c r="J6300" t="s">
        <v>211</v>
      </c>
      <c r="K6300" t="s">
        <v>69</v>
      </c>
      <c r="L6300" t="s">
        <v>213</v>
      </c>
      <c r="O6300">
        <v>0</v>
      </c>
      <c r="Q6300" s="2"/>
      <c r="S6300">
        <v>0</v>
      </c>
      <c r="T6300" t="s">
        <v>213</v>
      </c>
      <c r="W6300" t="s">
        <v>455</v>
      </c>
      <c r="X6300">
        <v>0</v>
      </c>
    </row>
    <row r="6301" spans="1:24" x14ac:dyDescent="0.25">
      <c r="A6301">
        <v>8296</v>
      </c>
      <c r="B6301" t="s">
        <v>15290</v>
      </c>
      <c r="C6301" t="s">
        <v>15291</v>
      </c>
      <c r="D6301" t="s">
        <v>389</v>
      </c>
      <c r="G6301" s="2">
        <v>45540</v>
      </c>
      <c r="H6301" s="2"/>
      <c r="J6301" t="s">
        <v>10343</v>
      </c>
      <c r="K6301" t="s">
        <v>10344</v>
      </c>
      <c r="L6301" t="s">
        <v>213</v>
      </c>
      <c r="M6301" t="s">
        <v>11880</v>
      </c>
      <c r="O6301">
        <v>0</v>
      </c>
      <c r="Q6301" s="2"/>
      <c r="R6301" t="s">
        <v>15292</v>
      </c>
      <c r="S6301">
        <v>0</v>
      </c>
      <c r="T6301" t="s">
        <v>213</v>
      </c>
      <c r="U6301" t="s">
        <v>10347</v>
      </c>
      <c r="V6301" t="s">
        <v>11849</v>
      </c>
      <c r="W6301" t="s">
        <v>214</v>
      </c>
      <c r="X6301">
        <v>0</v>
      </c>
    </row>
    <row r="6302" spans="1:24" x14ac:dyDescent="0.25">
      <c r="A6302">
        <v>8355</v>
      </c>
      <c r="B6302" t="s">
        <v>15420</v>
      </c>
      <c r="C6302" t="s">
        <v>15421</v>
      </c>
      <c r="D6302" t="s">
        <v>251</v>
      </c>
      <c r="G6302" s="2">
        <v>45566</v>
      </c>
      <c r="H6302" s="2"/>
      <c r="I6302" t="s">
        <v>226</v>
      </c>
      <c r="J6302" t="s">
        <v>211</v>
      </c>
      <c r="K6302" t="s">
        <v>15415</v>
      </c>
      <c r="L6302" t="s">
        <v>213</v>
      </c>
      <c r="O6302">
        <v>0</v>
      </c>
      <c r="Q6302" s="2"/>
      <c r="S6302">
        <v>0</v>
      </c>
      <c r="T6302" t="s">
        <v>213</v>
      </c>
      <c r="W6302" t="s">
        <v>214</v>
      </c>
      <c r="X6302">
        <v>0</v>
      </c>
    </row>
    <row r="6303" spans="1:24" x14ac:dyDescent="0.25">
      <c r="A6303">
        <v>8360</v>
      </c>
      <c r="B6303" t="s">
        <v>15422</v>
      </c>
      <c r="C6303" t="s">
        <v>15423</v>
      </c>
      <c r="D6303" t="s">
        <v>241</v>
      </c>
      <c r="E6303" t="s">
        <v>1928</v>
      </c>
      <c r="G6303" s="2">
        <v>45566</v>
      </c>
      <c r="H6303" s="2"/>
      <c r="I6303" t="s">
        <v>226</v>
      </c>
      <c r="J6303" t="s">
        <v>211</v>
      </c>
      <c r="K6303" t="s">
        <v>15424</v>
      </c>
      <c r="L6303" t="s">
        <v>213</v>
      </c>
      <c r="O6303">
        <v>0</v>
      </c>
      <c r="Q6303" s="2"/>
      <c r="S6303">
        <v>0</v>
      </c>
      <c r="T6303" t="s">
        <v>213</v>
      </c>
      <c r="W6303" t="s">
        <v>214</v>
      </c>
      <c r="X6303">
        <v>0</v>
      </c>
    </row>
    <row r="6304" spans="1:24" x14ac:dyDescent="0.25">
      <c r="A6304">
        <v>8361</v>
      </c>
      <c r="B6304" t="s">
        <v>15425</v>
      </c>
      <c r="C6304" t="s">
        <v>15426</v>
      </c>
      <c r="D6304" t="s">
        <v>245</v>
      </c>
      <c r="G6304" s="2">
        <v>45566</v>
      </c>
      <c r="H6304" s="2"/>
      <c r="I6304" t="s">
        <v>226</v>
      </c>
      <c r="J6304" t="s">
        <v>211</v>
      </c>
      <c r="K6304" t="s">
        <v>15424</v>
      </c>
      <c r="L6304" t="s">
        <v>213</v>
      </c>
      <c r="O6304">
        <v>1488</v>
      </c>
      <c r="Q6304" s="2"/>
      <c r="S6304">
        <v>0</v>
      </c>
      <c r="T6304" t="s">
        <v>213</v>
      </c>
      <c r="W6304" t="s">
        <v>214</v>
      </c>
      <c r="X6304">
        <v>0</v>
      </c>
    </row>
    <row r="6305" spans="1:24" x14ac:dyDescent="0.25">
      <c r="A6305">
        <v>8362</v>
      </c>
      <c r="B6305" t="s">
        <v>15427</v>
      </c>
      <c r="C6305" t="s">
        <v>15428</v>
      </c>
      <c r="D6305" t="s">
        <v>256</v>
      </c>
      <c r="G6305" s="2">
        <v>45566</v>
      </c>
      <c r="H6305" s="2"/>
      <c r="I6305" t="s">
        <v>226</v>
      </c>
      <c r="J6305" t="s">
        <v>211</v>
      </c>
      <c r="K6305" t="s">
        <v>15424</v>
      </c>
      <c r="L6305" t="s">
        <v>213</v>
      </c>
      <c r="O6305">
        <v>0</v>
      </c>
      <c r="Q6305" s="2"/>
      <c r="S6305">
        <v>0</v>
      </c>
      <c r="T6305" t="s">
        <v>213</v>
      </c>
      <c r="W6305" t="s">
        <v>214</v>
      </c>
      <c r="X6305">
        <v>0</v>
      </c>
    </row>
    <row r="6306" spans="1:24" x14ac:dyDescent="0.25">
      <c r="A6306">
        <v>8267</v>
      </c>
      <c r="B6306" t="s">
        <v>15213</v>
      </c>
      <c r="C6306" t="s">
        <v>15214</v>
      </c>
      <c r="D6306" t="s">
        <v>245</v>
      </c>
      <c r="G6306" s="2">
        <v>45534</v>
      </c>
      <c r="H6306" s="2"/>
      <c r="I6306" t="s">
        <v>226</v>
      </c>
      <c r="J6306" t="s">
        <v>211</v>
      </c>
      <c r="K6306" t="s">
        <v>15215</v>
      </c>
      <c r="L6306" t="s">
        <v>213</v>
      </c>
      <c r="O6306">
        <v>28</v>
      </c>
      <c r="Q6306" s="2"/>
      <c r="S6306">
        <v>0</v>
      </c>
      <c r="T6306" t="s">
        <v>213</v>
      </c>
      <c r="W6306" t="s">
        <v>214</v>
      </c>
      <c r="X6306">
        <v>0</v>
      </c>
    </row>
    <row r="6307" spans="1:24" x14ac:dyDescent="0.25">
      <c r="A6307">
        <v>8268</v>
      </c>
      <c r="B6307" t="s">
        <v>15216</v>
      </c>
      <c r="C6307" t="s">
        <v>15217</v>
      </c>
      <c r="D6307" t="s">
        <v>256</v>
      </c>
      <c r="G6307" s="2">
        <v>45534</v>
      </c>
      <c r="H6307" s="2"/>
      <c r="I6307" t="s">
        <v>226</v>
      </c>
      <c r="J6307" t="s">
        <v>211</v>
      </c>
      <c r="K6307" t="s">
        <v>15215</v>
      </c>
      <c r="L6307" t="s">
        <v>213</v>
      </c>
      <c r="O6307">
        <v>0</v>
      </c>
      <c r="Q6307" s="2"/>
      <c r="S6307">
        <v>0</v>
      </c>
      <c r="T6307" t="s">
        <v>213</v>
      </c>
      <c r="W6307" t="s">
        <v>214</v>
      </c>
      <c r="X6307">
        <v>0</v>
      </c>
    </row>
    <row r="6308" spans="1:24" x14ac:dyDescent="0.25">
      <c r="A6308">
        <v>8269</v>
      </c>
      <c r="B6308" t="s">
        <v>15218</v>
      </c>
      <c r="C6308" t="s">
        <v>15219</v>
      </c>
      <c r="D6308" t="s">
        <v>210</v>
      </c>
      <c r="G6308" s="2">
        <v>45534</v>
      </c>
      <c r="H6308" s="2"/>
      <c r="J6308" t="s">
        <v>211</v>
      </c>
      <c r="K6308" t="s">
        <v>15215</v>
      </c>
      <c r="L6308" t="s">
        <v>213</v>
      </c>
      <c r="O6308">
        <v>0</v>
      </c>
      <c r="Q6308" s="2"/>
      <c r="S6308">
        <v>0</v>
      </c>
      <c r="T6308" t="s">
        <v>213</v>
      </c>
      <c r="W6308" t="s">
        <v>214</v>
      </c>
      <c r="X6308">
        <v>0</v>
      </c>
    </row>
    <row r="6309" spans="1:24" x14ac:dyDescent="0.25">
      <c r="A6309">
        <v>8270</v>
      </c>
      <c r="B6309" t="s">
        <v>15220</v>
      </c>
      <c r="C6309" t="s">
        <v>15221</v>
      </c>
      <c r="D6309" t="s">
        <v>241</v>
      </c>
      <c r="G6309" s="2">
        <v>45534</v>
      </c>
      <c r="H6309" s="2"/>
      <c r="I6309" t="s">
        <v>226</v>
      </c>
      <c r="J6309" t="s">
        <v>211</v>
      </c>
      <c r="K6309" t="s">
        <v>15215</v>
      </c>
      <c r="L6309" t="s">
        <v>213</v>
      </c>
      <c r="O6309">
        <v>0</v>
      </c>
      <c r="Q6309" s="2"/>
      <c r="S6309">
        <v>0</v>
      </c>
      <c r="T6309" t="s">
        <v>213</v>
      </c>
      <c r="W6309" t="s">
        <v>214</v>
      </c>
      <c r="X6309">
        <v>0</v>
      </c>
    </row>
    <row r="6310" spans="1:24" x14ac:dyDescent="0.25">
      <c r="A6310">
        <v>8271</v>
      </c>
      <c r="B6310" t="s">
        <v>15222</v>
      </c>
      <c r="C6310" t="s">
        <v>15223</v>
      </c>
      <c r="D6310" t="s">
        <v>251</v>
      </c>
      <c r="G6310" s="2">
        <v>45534</v>
      </c>
      <c r="H6310" s="2"/>
      <c r="I6310" t="s">
        <v>226</v>
      </c>
      <c r="J6310" t="s">
        <v>211</v>
      </c>
      <c r="K6310" t="s">
        <v>15215</v>
      </c>
      <c r="L6310" t="s">
        <v>213</v>
      </c>
      <c r="O6310">
        <v>0</v>
      </c>
      <c r="Q6310" s="2"/>
      <c r="S6310">
        <v>0</v>
      </c>
      <c r="T6310" t="s">
        <v>213</v>
      </c>
      <c r="W6310" t="s">
        <v>214</v>
      </c>
      <c r="X6310">
        <v>0</v>
      </c>
    </row>
    <row r="6311" spans="1:24" x14ac:dyDescent="0.25">
      <c r="A6311">
        <v>8363</v>
      </c>
      <c r="B6311" t="s">
        <v>15429</v>
      </c>
      <c r="C6311" t="s">
        <v>15430</v>
      </c>
      <c r="D6311" t="s">
        <v>251</v>
      </c>
      <c r="G6311" s="2">
        <v>45566</v>
      </c>
      <c r="H6311" s="2"/>
      <c r="I6311" t="s">
        <v>226</v>
      </c>
      <c r="J6311" t="s">
        <v>211</v>
      </c>
      <c r="K6311" t="s">
        <v>15424</v>
      </c>
      <c r="L6311" t="s">
        <v>213</v>
      </c>
      <c r="O6311">
        <v>0</v>
      </c>
      <c r="Q6311" s="2"/>
      <c r="S6311">
        <v>0</v>
      </c>
      <c r="T6311" t="s">
        <v>213</v>
      </c>
      <c r="W6311" t="s">
        <v>214</v>
      </c>
      <c r="X6311">
        <v>0</v>
      </c>
    </row>
    <row r="6312" spans="1:24" x14ac:dyDescent="0.25">
      <c r="A6312">
        <v>8364</v>
      </c>
      <c r="B6312" t="s">
        <v>15431</v>
      </c>
      <c r="C6312" t="s">
        <v>15432</v>
      </c>
      <c r="D6312" t="s">
        <v>241</v>
      </c>
      <c r="E6312" t="s">
        <v>1928</v>
      </c>
      <c r="G6312" s="2">
        <v>45566</v>
      </c>
      <c r="H6312" s="2">
        <v>45777</v>
      </c>
      <c r="I6312" t="s">
        <v>226</v>
      </c>
      <c r="J6312" t="s">
        <v>211</v>
      </c>
      <c r="K6312" t="s">
        <v>15433</v>
      </c>
      <c r="L6312" t="s">
        <v>213</v>
      </c>
      <c r="O6312">
        <v>0</v>
      </c>
      <c r="Q6312" s="2"/>
      <c r="S6312">
        <v>0</v>
      </c>
      <c r="T6312" t="s">
        <v>213</v>
      </c>
      <c r="W6312" t="s">
        <v>214</v>
      </c>
      <c r="X6312">
        <v>0</v>
      </c>
    </row>
    <row r="6313" spans="1:24" x14ac:dyDescent="0.25">
      <c r="A6313">
        <v>8365</v>
      </c>
      <c r="B6313" t="s">
        <v>15434</v>
      </c>
      <c r="C6313" t="s">
        <v>15435</v>
      </c>
      <c r="D6313" t="s">
        <v>245</v>
      </c>
      <c r="G6313" s="2">
        <v>45566</v>
      </c>
      <c r="H6313" s="2">
        <v>45777</v>
      </c>
      <c r="I6313" t="s">
        <v>226</v>
      </c>
      <c r="J6313" t="s">
        <v>211</v>
      </c>
      <c r="K6313" t="s">
        <v>15433</v>
      </c>
      <c r="L6313" t="s">
        <v>213</v>
      </c>
      <c r="O6313">
        <v>8341</v>
      </c>
      <c r="Q6313" s="2"/>
      <c r="S6313">
        <v>0</v>
      </c>
      <c r="T6313" t="s">
        <v>213</v>
      </c>
      <c r="W6313" t="s">
        <v>214</v>
      </c>
      <c r="X6313">
        <v>0</v>
      </c>
    </row>
    <row r="6314" spans="1:24" x14ac:dyDescent="0.25">
      <c r="A6314">
        <v>8366</v>
      </c>
      <c r="B6314" t="s">
        <v>15436</v>
      </c>
      <c r="C6314" t="s">
        <v>15437</v>
      </c>
      <c r="D6314" t="s">
        <v>256</v>
      </c>
      <c r="G6314" s="2">
        <v>45566</v>
      </c>
      <c r="H6314" s="2">
        <v>45777</v>
      </c>
      <c r="I6314" t="s">
        <v>226</v>
      </c>
      <c r="J6314" t="s">
        <v>211</v>
      </c>
      <c r="K6314" t="s">
        <v>15433</v>
      </c>
      <c r="L6314" t="s">
        <v>213</v>
      </c>
      <c r="O6314">
        <v>0</v>
      </c>
      <c r="Q6314" s="2"/>
      <c r="S6314">
        <v>0</v>
      </c>
      <c r="T6314" t="s">
        <v>213</v>
      </c>
      <c r="W6314" t="s">
        <v>214</v>
      </c>
      <c r="X6314">
        <v>0</v>
      </c>
    </row>
    <row r="6315" spans="1:24" x14ac:dyDescent="0.25">
      <c r="A6315">
        <v>8367</v>
      </c>
      <c r="B6315" t="s">
        <v>15438</v>
      </c>
      <c r="C6315" t="s">
        <v>15439</v>
      </c>
      <c r="D6315" t="s">
        <v>251</v>
      </c>
      <c r="G6315" s="2">
        <v>45566</v>
      </c>
      <c r="H6315" s="2">
        <v>45777</v>
      </c>
      <c r="I6315" t="s">
        <v>226</v>
      </c>
      <c r="J6315" t="s">
        <v>211</v>
      </c>
      <c r="K6315" t="s">
        <v>15433</v>
      </c>
      <c r="L6315" t="s">
        <v>213</v>
      </c>
      <c r="O6315">
        <v>0</v>
      </c>
      <c r="Q6315" s="2"/>
      <c r="S6315">
        <v>0</v>
      </c>
      <c r="T6315" t="s">
        <v>213</v>
      </c>
      <c r="W6315" t="s">
        <v>214</v>
      </c>
      <c r="X6315">
        <v>0</v>
      </c>
    </row>
    <row r="6316" spans="1:24" x14ac:dyDescent="0.25">
      <c r="A6316">
        <v>8372</v>
      </c>
      <c r="B6316" t="s">
        <v>15453</v>
      </c>
      <c r="C6316" t="s">
        <v>15454</v>
      </c>
      <c r="D6316" t="s">
        <v>256</v>
      </c>
      <c r="G6316" s="2">
        <v>45554</v>
      </c>
      <c r="H6316" s="2"/>
      <c r="I6316" t="s">
        <v>226</v>
      </c>
      <c r="J6316" t="s">
        <v>211</v>
      </c>
      <c r="K6316" t="s">
        <v>15306</v>
      </c>
      <c r="L6316" t="s">
        <v>213</v>
      </c>
      <c r="O6316">
        <v>0</v>
      </c>
      <c r="Q6316" s="2"/>
      <c r="S6316">
        <v>0</v>
      </c>
      <c r="T6316" t="s">
        <v>213</v>
      </c>
      <c r="W6316" t="s">
        <v>214</v>
      </c>
      <c r="X6316">
        <v>0</v>
      </c>
    </row>
    <row r="6317" spans="1:24" x14ac:dyDescent="0.25">
      <c r="A6317">
        <v>8373</v>
      </c>
      <c r="B6317" t="s">
        <v>15455</v>
      </c>
      <c r="C6317" t="s">
        <v>15456</v>
      </c>
      <c r="D6317" t="s">
        <v>256</v>
      </c>
      <c r="G6317" s="2">
        <v>45555</v>
      </c>
      <c r="H6317" s="2">
        <v>45838</v>
      </c>
      <c r="I6317" t="s">
        <v>226</v>
      </c>
      <c r="J6317" t="s">
        <v>211</v>
      </c>
      <c r="K6317" t="s">
        <v>15356</v>
      </c>
      <c r="L6317" t="s">
        <v>213</v>
      </c>
      <c r="O6317">
        <v>0</v>
      </c>
      <c r="Q6317" s="2"/>
      <c r="S6317">
        <v>0</v>
      </c>
      <c r="T6317" t="s">
        <v>213</v>
      </c>
      <c r="W6317" t="s">
        <v>214</v>
      </c>
      <c r="X6317">
        <v>0</v>
      </c>
    </row>
    <row r="6318" spans="1:24" x14ac:dyDescent="0.25">
      <c r="A6318">
        <v>8374</v>
      </c>
      <c r="B6318" t="s">
        <v>15464</v>
      </c>
      <c r="C6318" t="s">
        <v>15465</v>
      </c>
      <c r="D6318" t="s">
        <v>2503</v>
      </c>
      <c r="F6318" t="s">
        <v>15695</v>
      </c>
      <c r="G6318" s="2">
        <v>45554</v>
      </c>
      <c r="H6318" s="2"/>
      <c r="J6318" t="s">
        <v>211</v>
      </c>
      <c r="K6318" t="s">
        <v>15306</v>
      </c>
      <c r="L6318" t="s">
        <v>213</v>
      </c>
      <c r="M6318" t="s">
        <v>15466</v>
      </c>
      <c r="O6318">
        <v>0</v>
      </c>
      <c r="Q6318" s="2"/>
      <c r="S6318">
        <v>0</v>
      </c>
      <c r="T6318" t="s">
        <v>213</v>
      </c>
      <c r="W6318" t="s">
        <v>214</v>
      </c>
      <c r="X6318">
        <v>0</v>
      </c>
    </row>
    <row r="6319" spans="1:24" x14ac:dyDescent="0.25">
      <c r="A6319">
        <v>8375</v>
      </c>
      <c r="B6319" t="s">
        <v>15467</v>
      </c>
      <c r="C6319" t="s">
        <v>15468</v>
      </c>
      <c r="D6319" t="s">
        <v>11232</v>
      </c>
      <c r="G6319" s="2">
        <v>45600</v>
      </c>
      <c r="H6319" s="2"/>
      <c r="J6319" t="s">
        <v>2278</v>
      </c>
      <c r="K6319" t="s">
        <v>15306</v>
      </c>
      <c r="L6319" t="s">
        <v>213</v>
      </c>
      <c r="O6319">
        <v>0</v>
      </c>
      <c r="Q6319" s="2"/>
      <c r="S6319">
        <v>0</v>
      </c>
      <c r="T6319" t="s">
        <v>900</v>
      </c>
      <c r="W6319" t="s">
        <v>214</v>
      </c>
      <c r="X6319">
        <v>0</v>
      </c>
    </row>
    <row r="6320" spans="1:24" x14ac:dyDescent="0.25">
      <c r="A6320">
        <v>8376</v>
      </c>
      <c r="B6320" t="s">
        <v>15256</v>
      </c>
      <c r="C6320" t="s">
        <v>15469</v>
      </c>
      <c r="D6320" t="s">
        <v>6125</v>
      </c>
      <c r="G6320" s="2">
        <v>45536</v>
      </c>
      <c r="H6320" s="2"/>
      <c r="I6320" t="s">
        <v>226</v>
      </c>
      <c r="J6320" t="s">
        <v>211</v>
      </c>
      <c r="K6320" t="s">
        <v>15199</v>
      </c>
      <c r="L6320" t="s">
        <v>900</v>
      </c>
      <c r="O6320">
        <v>0</v>
      </c>
      <c r="Q6320" s="2"/>
      <c r="S6320">
        <v>0</v>
      </c>
      <c r="T6320" t="s">
        <v>213</v>
      </c>
      <c r="W6320" t="s">
        <v>214</v>
      </c>
      <c r="X6320">
        <v>0</v>
      </c>
    </row>
    <row r="6321" spans="1:26" x14ac:dyDescent="0.25">
      <c r="A6321">
        <v>8377</v>
      </c>
      <c r="B6321" t="s">
        <v>15470</v>
      </c>
      <c r="C6321" t="s">
        <v>15471</v>
      </c>
      <c r="D6321" t="s">
        <v>6129</v>
      </c>
      <c r="G6321" s="2">
        <v>45534</v>
      </c>
      <c r="H6321" s="2"/>
      <c r="I6321" t="s">
        <v>226</v>
      </c>
      <c r="J6321" t="s">
        <v>211</v>
      </c>
      <c r="K6321" t="s">
        <v>15199</v>
      </c>
      <c r="L6321" t="s">
        <v>213</v>
      </c>
      <c r="O6321">
        <v>8378</v>
      </c>
      <c r="Q6321" s="2"/>
      <c r="S6321">
        <v>0</v>
      </c>
      <c r="T6321" t="s">
        <v>213</v>
      </c>
      <c r="W6321" t="s">
        <v>214</v>
      </c>
      <c r="X6321">
        <v>0</v>
      </c>
    </row>
    <row r="6322" spans="1:26" x14ac:dyDescent="0.25">
      <c r="A6322">
        <v>8378</v>
      </c>
      <c r="B6322" t="s">
        <v>15472</v>
      </c>
      <c r="C6322" t="s">
        <v>15473</v>
      </c>
      <c r="D6322" t="s">
        <v>343</v>
      </c>
      <c r="G6322" s="2">
        <v>32203</v>
      </c>
      <c r="H6322" s="2"/>
      <c r="J6322" t="s">
        <v>211</v>
      </c>
      <c r="K6322" t="s">
        <v>398</v>
      </c>
      <c r="L6322" t="s">
        <v>213</v>
      </c>
      <c r="M6322" t="s">
        <v>15474</v>
      </c>
      <c r="O6322">
        <v>0</v>
      </c>
      <c r="Q6322" s="2"/>
      <c r="S6322">
        <v>0</v>
      </c>
      <c r="T6322" t="s">
        <v>900</v>
      </c>
      <c r="W6322" t="s">
        <v>214</v>
      </c>
      <c r="X6322">
        <v>0</v>
      </c>
    </row>
    <row r="6323" spans="1:26" x14ac:dyDescent="0.25">
      <c r="A6323">
        <v>8379</v>
      </c>
      <c r="B6323" t="s">
        <v>15475</v>
      </c>
      <c r="C6323" t="s">
        <v>15476</v>
      </c>
      <c r="D6323" t="s">
        <v>3139</v>
      </c>
      <c r="G6323" s="2">
        <v>40848</v>
      </c>
      <c r="H6323" s="2"/>
      <c r="J6323" t="s">
        <v>211</v>
      </c>
      <c r="K6323" t="s">
        <v>364</v>
      </c>
      <c r="L6323" t="s">
        <v>213</v>
      </c>
      <c r="O6323">
        <v>0</v>
      </c>
      <c r="Q6323" s="2"/>
      <c r="S6323">
        <v>0</v>
      </c>
      <c r="T6323" t="s">
        <v>213</v>
      </c>
      <c r="W6323" t="s">
        <v>214</v>
      </c>
      <c r="X6323">
        <v>0</v>
      </c>
    </row>
    <row r="6324" spans="1:26" x14ac:dyDescent="0.25">
      <c r="A6324">
        <v>8380</v>
      </c>
      <c r="B6324" t="s">
        <v>15240</v>
      </c>
      <c r="C6324" t="s">
        <v>15477</v>
      </c>
      <c r="D6324" t="s">
        <v>5533</v>
      </c>
      <c r="G6324" s="2">
        <v>45615</v>
      </c>
      <c r="H6324" s="2"/>
      <c r="J6324" t="s">
        <v>211</v>
      </c>
      <c r="K6324" t="s">
        <v>15199</v>
      </c>
      <c r="L6324" t="s">
        <v>213</v>
      </c>
      <c r="O6324">
        <v>0</v>
      </c>
      <c r="Q6324" s="2"/>
      <c r="S6324">
        <v>0</v>
      </c>
      <c r="T6324" t="s">
        <v>213</v>
      </c>
      <c r="W6324" t="s">
        <v>214</v>
      </c>
      <c r="X6324">
        <v>0</v>
      </c>
    </row>
    <row r="6325" spans="1:26" x14ac:dyDescent="0.25">
      <c r="A6325">
        <v>8381</v>
      </c>
      <c r="B6325" t="s">
        <v>15242</v>
      </c>
      <c r="C6325" t="s">
        <v>15478</v>
      </c>
      <c r="D6325" t="s">
        <v>11581</v>
      </c>
      <c r="G6325" s="2">
        <v>45615</v>
      </c>
      <c r="H6325" s="2"/>
      <c r="J6325" t="s">
        <v>2278</v>
      </c>
      <c r="K6325" t="s">
        <v>15199</v>
      </c>
      <c r="L6325" t="s">
        <v>213</v>
      </c>
      <c r="O6325">
        <v>0</v>
      </c>
      <c r="Q6325" s="2">
        <v>45615</v>
      </c>
      <c r="S6325">
        <v>0</v>
      </c>
      <c r="T6325" t="s">
        <v>900</v>
      </c>
      <c r="W6325" t="s">
        <v>214</v>
      </c>
      <c r="X6325">
        <v>0</v>
      </c>
    </row>
    <row r="6326" spans="1:26" x14ac:dyDescent="0.25">
      <c r="A6326">
        <v>8382</v>
      </c>
      <c r="B6326" t="s">
        <v>15479</v>
      </c>
      <c r="C6326" t="s">
        <v>15480</v>
      </c>
      <c r="D6326" t="s">
        <v>389</v>
      </c>
      <c r="G6326" s="2">
        <v>45624</v>
      </c>
      <c r="H6326" s="2"/>
      <c r="J6326" t="s">
        <v>10343</v>
      </c>
      <c r="K6326" t="s">
        <v>10344</v>
      </c>
      <c r="L6326" t="s">
        <v>213</v>
      </c>
      <c r="M6326" t="s">
        <v>15481</v>
      </c>
      <c r="O6326">
        <v>0</v>
      </c>
      <c r="Q6326" s="2"/>
      <c r="R6326" t="s">
        <v>15482</v>
      </c>
      <c r="S6326">
        <v>0</v>
      </c>
      <c r="T6326" t="s">
        <v>213</v>
      </c>
      <c r="U6326" t="s">
        <v>10347</v>
      </c>
      <c r="V6326" t="s">
        <v>13152</v>
      </c>
      <c r="W6326" t="s">
        <v>214</v>
      </c>
      <c r="X6326">
        <v>0</v>
      </c>
    </row>
    <row r="6327" spans="1:26" x14ac:dyDescent="0.25">
      <c r="A6327">
        <v>8384</v>
      </c>
      <c r="B6327" t="s">
        <v>15499</v>
      </c>
      <c r="C6327" t="s">
        <v>15500</v>
      </c>
      <c r="D6327" t="s">
        <v>389</v>
      </c>
      <c r="G6327" s="2">
        <v>45645</v>
      </c>
      <c r="H6327" s="2"/>
      <c r="J6327" t="s">
        <v>10343</v>
      </c>
      <c r="K6327" t="s">
        <v>10344</v>
      </c>
      <c r="L6327" t="s">
        <v>213</v>
      </c>
      <c r="M6327" t="s">
        <v>15501</v>
      </c>
      <c r="O6327">
        <v>0</v>
      </c>
      <c r="Q6327" s="2"/>
      <c r="R6327" t="s">
        <v>15502</v>
      </c>
      <c r="S6327">
        <v>0</v>
      </c>
      <c r="T6327" t="s">
        <v>213</v>
      </c>
      <c r="U6327" t="s">
        <v>10347</v>
      </c>
      <c r="V6327" t="s">
        <v>13533</v>
      </c>
      <c r="W6327" t="s">
        <v>214</v>
      </c>
      <c r="X6327">
        <v>0</v>
      </c>
    </row>
    <row r="6328" spans="1:26" x14ac:dyDescent="0.25">
      <c r="A6328">
        <v>8395</v>
      </c>
      <c r="B6328" t="s">
        <v>15588</v>
      </c>
      <c r="C6328" t="s">
        <v>15589</v>
      </c>
      <c r="D6328" t="s">
        <v>245</v>
      </c>
      <c r="G6328" s="2">
        <v>42736</v>
      </c>
      <c r="H6328" s="2">
        <v>45657</v>
      </c>
      <c r="I6328" t="s">
        <v>226</v>
      </c>
      <c r="J6328" t="s">
        <v>211</v>
      </c>
      <c r="K6328" t="s">
        <v>1514</v>
      </c>
      <c r="L6328" t="s">
        <v>900</v>
      </c>
      <c r="O6328">
        <v>5148</v>
      </c>
      <c r="Q6328" s="2"/>
      <c r="S6328">
        <v>0</v>
      </c>
      <c r="T6328" t="s">
        <v>213</v>
      </c>
      <c r="W6328" t="s">
        <v>214</v>
      </c>
      <c r="X6328">
        <v>0</v>
      </c>
    </row>
    <row r="6329" spans="1:26" x14ac:dyDescent="0.25">
      <c r="A6329">
        <v>8471</v>
      </c>
      <c r="B6329" t="s">
        <v>15636</v>
      </c>
      <c r="C6329" t="s">
        <v>15637</v>
      </c>
      <c r="D6329" t="s">
        <v>343</v>
      </c>
      <c r="G6329" s="2">
        <v>45689</v>
      </c>
      <c r="H6329" s="2"/>
      <c r="J6329" t="s">
        <v>211</v>
      </c>
      <c r="K6329" t="s">
        <v>368</v>
      </c>
      <c r="L6329" t="s">
        <v>213</v>
      </c>
      <c r="M6329" t="s">
        <v>15638</v>
      </c>
      <c r="O6329">
        <v>0</v>
      </c>
      <c r="P6329" t="s">
        <v>15639</v>
      </c>
      <c r="Q6329" s="2">
        <v>45536</v>
      </c>
      <c r="R6329" t="s">
        <v>15636</v>
      </c>
      <c r="S6329">
        <v>0</v>
      </c>
      <c r="T6329" t="s">
        <v>213</v>
      </c>
      <c r="W6329" t="s">
        <v>214</v>
      </c>
      <c r="X6329">
        <v>0</v>
      </c>
      <c r="Z6329" t="s">
        <v>15620</v>
      </c>
    </row>
    <row r="6330" spans="1:26" x14ac:dyDescent="0.25">
      <c r="A6330">
        <v>8472</v>
      </c>
      <c r="B6330" t="s">
        <v>15640</v>
      </c>
      <c r="C6330" t="s">
        <v>15641</v>
      </c>
      <c r="D6330" t="s">
        <v>343</v>
      </c>
      <c r="G6330" s="2">
        <v>45689</v>
      </c>
      <c r="H6330" s="2"/>
      <c r="J6330" t="s">
        <v>211</v>
      </c>
      <c r="K6330" t="s">
        <v>368</v>
      </c>
      <c r="L6330" t="s">
        <v>213</v>
      </c>
      <c r="M6330" t="s">
        <v>15642</v>
      </c>
      <c r="O6330">
        <v>0</v>
      </c>
      <c r="P6330" t="s">
        <v>15643</v>
      </c>
      <c r="Q6330" s="2">
        <v>45536</v>
      </c>
      <c r="R6330" t="s">
        <v>15640</v>
      </c>
      <c r="S6330">
        <v>0</v>
      </c>
      <c r="T6330" t="s">
        <v>213</v>
      </c>
      <c r="W6330" t="s">
        <v>214</v>
      </c>
      <c r="X6330">
        <v>0</v>
      </c>
      <c r="Z6330" t="s">
        <v>15620</v>
      </c>
    </row>
    <row r="6331" spans="1:26" x14ac:dyDescent="0.25">
      <c r="A6331">
        <v>8473</v>
      </c>
      <c r="B6331" t="s">
        <v>15644</v>
      </c>
      <c r="C6331" t="s">
        <v>15645</v>
      </c>
      <c r="D6331" t="s">
        <v>343</v>
      </c>
      <c r="G6331" s="2">
        <v>45689</v>
      </c>
      <c r="H6331" s="2"/>
      <c r="J6331" t="s">
        <v>211</v>
      </c>
      <c r="K6331" t="s">
        <v>368</v>
      </c>
      <c r="L6331" t="s">
        <v>213</v>
      </c>
      <c r="M6331" t="s">
        <v>15646</v>
      </c>
      <c r="O6331">
        <v>0</v>
      </c>
      <c r="P6331" t="s">
        <v>15647</v>
      </c>
      <c r="Q6331" s="2">
        <v>45536</v>
      </c>
      <c r="R6331" t="s">
        <v>15644</v>
      </c>
      <c r="S6331">
        <v>0</v>
      </c>
      <c r="T6331" t="s">
        <v>213</v>
      </c>
      <c r="W6331" t="s">
        <v>214</v>
      </c>
      <c r="X6331">
        <v>0</v>
      </c>
      <c r="Z6331" t="s">
        <v>15620</v>
      </c>
    </row>
    <row r="6332" spans="1:26" x14ac:dyDescent="0.25">
      <c r="A6332">
        <v>8474</v>
      </c>
      <c r="B6332" t="s">
        <v>15648</v>
      </c>
      <c r="C6332" t="s">
        <v>15649</v>
      </c>
      <c r="D6332" t="s">
        <v>6125</v>
      </c>
      <c r="F6332" t="s">
        <v>15650</v>
      </c>
      <c r="G6332" s="2">
        <v>45689</v>
      </c>
      <c r="H6332" s="2">
        <v>45838</v>
      </c>
      <c r="I6332" t="s">
        <v>226</v>
      </c>
      <c r="J6332" t="s">
        <v>211</v>
      </c>
      <c r="K6332" t="s">
        <v>15356</v>
      </c>
      <c r="L6332" t="s">
        <v>213</v>
      </c>
      <c r="O6332">
        <v>8471</v>
      </c>
      <c r="Q6332" s="2"/>
      <c r="S6332">
        <v>0</v>
      </c>
      <c r="T6332" t="s">
        <v>213</v>
      </c>
      <c r="W6332" t="s">
        <v>214</v>
      </c>
      <c r="X6332">
        <v>0</v>
      </c>
    </row>
    <row r="6333" spans="1:26" x14ac:dyDescent="0.25">
      <c r="A6333">
        <v>8475</v>
      </c>
      <c r="B6333" t="s">
        <v>15651</v>
      </c>
      <c r="C6333" t="s">
        <v>15652</v>
      </c>
      <c r="D6333" t="s">
        <v>6129</v>
      </c>
      <c r="F6333" t="s">
        <v>15650</v>
      </c>
      <c r="G6333" s="2">
        <v>45689</v>
      </c>
      <c r="H6333" s="2">
        <v>45838</v>
      </c>
      <c r="I6333" t="s">
        <v>226</v>
      </c>
      <c r="J6333" t="s">
        <v>211</v>
      </c>
      <c r="K6333" t="s">
        <v>15356</v>
      </c>
      <c r="L6333" t="s">
        <v>213</v>
      </c>
      <c r="O6333">
        <v>8472</v>
      </c>
      <c r="Q6333" s="2"/>
      <c r="S6333">
        <v>0</v>
      </c>
      <c r="T6333" t="s">
        <v>213</v>
      </c>
      <c r="W6333" t="s">
        <v>214</v>
      </c>
      <c r="X6333">
        <v>0</v>
      </c>
    </row>
    <row r="6334" spans="1:26" x14ac:dyDescent="0.25">
      <c r="A6334">
        <v>8476</v>
      </c>
      <c r="B6334" t="s">
        <v>15653</v>
      </c>
      <c r="C6334" t="s">
        <v>15654</v>
      </c>
      <c r="D6334" t="s">
        <v>6132</v>
      </c>
      <c r="F6334" t="s">
        <v>15650</v>
      </c>
      <c r="G6334" s="2">
        <v>45689</v>
      </c>
      <c r="H6334" s="2">
        <v>45838</v>
      </c>
      <c r="I6334" t="s">
        <v>226</v>
      </c>
      <c r="J6334" t="s">
        <v>211</v>
      </c>
      <c r="K6334" t="s">
        <v>15356</v>
      </c>
      <c r="L6334" t="s">
        <v>213</v>
      </c>
      <c r="O6334">
        <v>8473</v>
      </c>
      <c r="Q6334" s="2"/>
      <c r="S6334">
        <v>0</v>
      </c>
      <c r="T6334" t="s">
        <v>213</v>
      </c>
      <c r="W6334" t="s">
        <v>214</v>
      </c>
      <c r="X6334">
        <v>0</v>
      </c>
    </row>
    <row r="6335" spans="1:26" x14ac:dyDescent="0.25">
      <c r="A6335">
        <v>8477</v>
      </c>
      <c r="B6335" t="s">
        <v>15655</v>
      </c>
      <c r="C6335" t="s">
        <v>15656</v>
      </c>
      <c r="D6335" t="s">
        <v>389</v>
      </c>
      <c r="G6335" s="2">
        <v>45679</v>
      </c>
      <c r="H6335" s="2"/>
      <c r="J6335" t="s">
        <v>10343</v>
      </c>
      <c r="K6335" t="s">
        <v>10344</v>
      </c>
      <c r="L6335" t="s">
        <v>213</v>
      </c>
      <c r="M6335" t="s">
        <v>15657</v>
      </c>
      <c r="O6335">
        <v>0</v>
      </c>
      <c r="Q6335" s="2"/>
      <c r="R6335" t="s">
        <v>15658</v>
      </c>
      <c r="S6335">
        <v>0</v>
      </c>
      <c r="T6335" t="s">
        <v>213</v>
      </c>
      <c r="U6335" t="s">
        <v>10347</v>
      </c>
      <c r="V6335" t="s">
        <v>11849</v>
      </c>
      <c r="W6335" t="s">
        <v>214</v>
      </c>
      <c r="X6335">
        <v>0</v>
      </c>
    </row>
    <row r="6336" spans="1:26" x14ac:dyDescent="0.25">
      <c r="A6336">
        <v>8423</v>
      </c>
      <c r="B6336" t="s">
        <v>15590</v>
      </c>
      <c r="C6336" t="s">
        <v>15591</v>
      </c>
      <c r="D6336" t="s">
        <v>248</v>
      </c>
      <c r="G6336" s="2">
        <v>45658</v>
      </c>
      <c r="H6336" s="2"/>
      <c r="I6336" t="s">
        <v>226</v>
      </c>
      <c r="J6336" t="s">
        <v>211</v>
      </c>
      <c r="K6336" t="s">
        <v>15592</v>
      </c>
      <c r="L6336" t="s">
        <v>213</v>
      </c>
      <c r="O6336">
        <v>0</v>
      </c>
      <c r="Q6336" s="2"/>
      <c r="S6336">
        <v>0</v>
      </c>
      <c r="T6336" t="s">
        <v>213</v>
      </c>
      <c r="W6336" t="s">
        <v>214</v>
      </c>
      <c r="X6336">
        <v>0</v>
      </c>
    </row>
    <row r="6337" spans="1:24" x14ac:dyDescent="0.25">
      <c r="A6337">
        <v>8424</v>
      </c>
      <c r="B6337" t="s">
        <v>15593</v>
      </c>
      <c r="C6337" t="s">
        <v>15594</v>
      </c>
      <c r="D6337" t="s">
        <v>256</v>
      </c>
      <c r="G6337" s="2">
        <v>45658</v>
      </c>
      <c r="H6337" s="2"/>
      <c r="I6337" t="s">
        <v>226</v>
      </c>
      <c r="J6337" t="s">
        <v>211</v>
      </c>
      <c r="K6337" t="s">
        <v>15592</v>
      </c>
      <c r="L6337" t="s">
        <v>213</v>
      </c>
      <c r="O6337">
        <v>0</v>
      </c>
      <c r="Q6337" s="2"/>
      <c r="S6337">
        <v>0</v>
      </c>
      <c r="T6337" t="s">
        <v>213</v>
      </c>
      <c r="W6337" t="s">
        <v>214</v>
      </c>
      <c r="X6337">
        <v>0</v>
      </c>
    </row>
    <row r="6338" spans="1:24" x14ac:dyDescent="0.25">
      <c r="A6338">
        <v>8425</v>
      </c>
      <c r="B6338" t="s">
        <v>15595</v>
      </c>
      <c r="C6338" t="s">
        <v>15596</v>
      </c>
      <c r="D6338" t="s">
        <v>241</v>
      </c>
      <c r="G6338" s="2">
        <v>45658</v>
      </c>
      <c r="H6338" s="2"/>
      <c r="I6338" t="s">
        <v>226</v>
      </c>
      <c r="J6338" t="s">
        <v>211</v>
      </c>
      <c r="K6338" t="s">
        <v>15592</v>
      </c>
      <c r="L6338" t="s">
        <v>213</v>
      </c>
      <c r="O6338">
        <v>0</v>
      </c>
      <c r="Q6338" s="2"/>
      <c r="S6338">
        <v>0</v>
      </c>
      <c r="T6338" t="s">
        <v>213</v>
      </c>
      <c r="W6338" t="s">
        <v>214</v>
      </c>
      <c r="X6338">
        <v>0</v>
      </c>
    </row>
    <row r="6339" spans="1:24" x14ac:dyDescent="0.25">
      <c r="A6339">
        <v>8426</v>
      </c>
      <c r="B6339" t="s">
        <v>15597</v>
      </c>
      <c r="C6339" t="s">
        <v>15598</v>
      </c>
      <c r="D6339" t="s">
        <v>245</v>
      </c>
      <c r="G6339" s="2">
        <v>45658</v>
      </c>
      <c r="H6339" s="2"/>
      <c r="I6339" t="s">
        <v>226</v>
      </c>
      <c r="J6339" t="s">
        <v>211</v>
      </c>
      <c r="K6339" t="s">
        <v>15592</v>
      </c>
      <c r="L6339" t="s">
        <v>213</v>
      </c>
      <c r="O6339">
        <v>1457</v>
      </c>
      <c r="Q6339" s="2"/>
      <c r="S6339">
        <v>0</v>
      </c>
      <c r="T6339" t="s">
        <v>213</v>
      </c>
      <c r="W6339" t="s">
        <v>214</v>
      </c>
      <c r="X6339">
        <v>0</v>
      </c>
    </row>
    <row r="6340" spans="1:24" x14ac:dyDescent="0.25">
      <c r="A6340">
        <v>8427</v>
      </c>
      <c r="B6340" t="s">
        <v>15599</v>
      </c>
      <c r="C6340" t="s">
        <v>15600</v>
      </c>
      <c r="D6340" t="s">
        <v>210</v>
      </c>
      <c r="G6340" s="2">
        <v>45658</v>
      </c>
      <c r="H6340" s="2"/>
      <c r="J6340" t="s">
        <v>211</v>
      </c>
      <c r="K6340" t="s">
        <v>15592</v>
      </c>
      <c r="L6340" t="s">
        <v>213</v>
      </c>
      <c r="O6340">
        <v>0</v>
      </c>
      <c r="Q6340" s="2"/>
      <c r="S6340">
        <v>0</v>
      </c>
      <c r="T6340" t="s">
        <v>213</v>
      </c>
      <c r="W6340" t="s">
        <v>214</v>
      </c>
      <c r="X6340">
        <v>0</v>
      </c>
    </row>
    <row r="6341" spans="1:24" x14ac:dyDescent="0.25">
      <c r="A6341">
        <v>8428</v>
      </c>
      <c r="B6341" t="s">
        <v>15601</v>
      </c>
      <c r="C6341" t="s">
        <v>15602</v>
      </c>
      <c r="D6341" t="s">
        <v>251</v>
      </c>
      <c r="G6341" s="2">
        <v>45658</v>
      </c>
      <c r="H6341" s="2"/>
      <c r="I6341" t="s">
        <v>226</v>
      </c>
      <c r="J6341" t="s">
        <v>211</v>
      </c>
      <c r="K6341" t="s">
        <v>15592</v>
      </c>
      <c r="L6341" t="s">
        <v>213</v>
      </c>
      <c r="O6341">
        <v>0</v>
      </c>
      <c r="Q6341" s="2"/>
      <c r="S6341">
        <v>0</v>
      </c>
      <c r="T6341" t="s">
        <v>213</v>
      </c>
      <c r="W6341" t="s">
        <v>214</v>
      </c>
      <c r="X6341">
        <v>0</v>
      </c>
    </row>
    <row r="6342" spans="1:24" x14ac:dyDescent="0.25">
      <c r="A6342">
        <v>8429</v>
      </c>
      <c r="B6342" t="s">
        <v>15603</v>
      </c>
      <c r="C6342" t="s">
        <v>15604</v>
      </c>
      <c r="D6342" t="s">
        <v>412</v>
      </c>
      <c r="G6342" s="2">
        <v>45658</v>
      </c>
      <c r="H6342" s="2"/>
      <c r="I6342" t="s">
        <v>226</v>
      </c>
      <c r="J6342" t="s">
        <v>211</v>
      </c>
      <c r="K6342" t="s">
        <v>15592</v>
      </c>
      <c r="L6342" t="s">
        <v>213</v>
      </c>
      <c r="O6342">
        <v>7254</v>
      </c>
      <c r="Q6342" s="2"/>
      <c r="S6342">
        <v>0</v>
      </c>
      <c r="T6342" t="s">
        <v>213</v>
      </c>
      <c r="W6342" t="s">
        <v>214</v>
      </c>
      <c r="X6342">
        <v>0</v>
      </c>
    </row>
    <row r="6343" spans="1:24" x14ac:dyDescent="0.25">
      <c r="A6343">
        <v>8444</v>
      </c>
      <c r="B6343" t="s">
        <v>15605</v>
      </c>
      <c r="C6343" t="s">
        <v>15606</v>
      </c>
      <c r="D6343" t="s">
        <v>248</v>
      </c>
      <c r="G6343" s="2">
        <v>45658</v>
      </c>
      <c r="H6343" s="2"/>
      <c r="I6343" t="s">
        <v>226</v>
      </c>
      <c r="J6343" t="s">
        <v>211</v>
      </c>
      <c r="K6343" t="s">
        <v>15607</v>
      </c>
      <c r="L6343" t="s">
        <v>900</v>
      </c>
      <c r="O6343">
        <v>0</v>
      </c>
      <c r="Q6343" s="2"/>
      <c r="S6343">
        <v>0</v>
      </c>
      <c r="T6343" t="s">
        <v>213</v>
      </c>
      <c r="W6343" t="s">
        <v>214</v>
      </c>
      <c r="X6343">
        <v>0</v>
      </c>
    </row>
    <row r="6344" spans="1:24" x14ac:dyDescent="0.25">
      <c r="A6344">
        <v>8445</v>
      </c>
      <c r="B6344" t="s">
        <v>15608</v>
      </c>
      <c r="C6344" t="s">
        <v>15609</v>
      </c>
      <c r="D6344" t="s">
        <v>256</v>
      </c>
      <c r="G6344" s="2">
        <v>45658</v>
      </c>
      <c r="H6344" s="2"/>
      <c r="I6344" t="s">
        <v>226</v>
      </c>
      <c r="J6344" t="s">
        <v>211</v>
      </c>
      <c r="K6344" t="s">
        <v>15607</v>
      </c>
      <c r="L6344" t="s">
        <v>213</v>
      </c>
      <c r="O6344">
        <v>0</v>
      </c>
      <c r="Q6344" s="2"/>
      <c r="S6344">
        <v>0</v>
      </c>
      <c r="T6344" t="s">
        <v>213</v>
      </c>
      <c r="W6344" t="s">
        <v>214</v>
      </c>
      <c r="X6344">
        <v>0</v>
      </c>
    </row>
    <row r="6345" spans="1:24" x14ac:dyDescent="0.25">
      <c r="A6345">
        <v>8446</v>
      </c>
      <c r="B6345" t="s">
        <v>15610</v>
      </c>
      <c r="C6345" t="s">
        <v>15611</v>
      </c>
      <c r="D6345" t="s">
        <v>241</v>
      </c>
      <c r="G6345" s="2">
        <v>45658</v>
      </c>
      <c r="H6345" s="2"/>
      <c r="I6345" t="s">
        <v>226</v>
      </c>
      <c r="J6345" t="s">
        <v>211</v>
      </c>
      <c r="K6345" t="s">
        <v>15607</v>
      </c>
      <c r="L6345" t="s">
        <v>213</v>
      </c>
      <c r="O6345">
        <v>0</v>
      </c>
      <c r="Q6345" s="2"/>
      <c r="S6345">
        <v>0</v>
      </c>
      <c r="T6345" t="s">
        <v>213</v>
      </c>
      <c r="W6345" t="s">
        <v>214</v>
      </c>
      <c r="X6345">
        <v>0</v>
      </c>
    </row>
    <row r="6346" spans="1:24" x14ac:dyDescent="0.25">
      <c r="A6346">
        <v>8447</v>
      </c>
      <c r="B6346" t="s">
        <v>15612</v>
      </c>
      <c r="C6346" t="s">
        <v>15613</v>
      </c>
      <c r="D6346" t="s">
        <v>245</v>
      </c>
      <c r="G6346" s="2">
        <v>45658</v>
      </c>
      <c r="H6346" s="2"/>
      <c r="I6346" t="s">
        <v>226</v>
      </c>
      <c r="J6346" t="s">
        <v>211</v>
      </c>
      <c r="K6346" t="s">
        <v>15607</v>
      </c>
      <c r="L6346" t="s">
        <v>213</v>
      </c>
      <c r="O6346">
        <v>2985</v>
      </c>
      <c r="Q6346" s="2"/>
      <c r="S6346">
        <v>0</v>
      </c>
      <c r="T6346" t="s">
        <v>213</v>
      </c>
      <c r="W6346" t="s">
        <v>214</v>
      </c>
      <c r="X6346">
        <v>0</v>
      </c>
    </row>
    <row r="6347" spans="1:24" x14ac:dyDescent="0.25">
      <c r="A6347">
        <v>8448</v>
      </c>
      <c r="B6347" t="s">
        <v>15614</v>
      </c>
      <c r="C6347" t="s">
        <v>15615</v>
      </c>
      <c r="D6347" t="s">
        <v>210</v>
      </c>
      <c r="G6347" s="2">
        <v>45658</v>
      </c>
      <c r="H6347" s="2"/>
      <c r="J6347" t="s">
        <v>211</v>
      </c>
      <c r="K6347" t="s">
        <v>15607</v>
      </c>
      <c r="L6347" t="s">
        <v>213</v>
      </c>
      <c r="O6347">
        <v>0</v>
      </c>
      <c r="Q6347" s="2"/>
      <c r="S6347">
        <v>0</v>
      </c>
      <c r="T6347" t="s">
        <v>213</v>
      </c>
      <c r="W6347" t="s">
        <v>214</v>
      </c>
      <c r="X6347">
        <v>0</v>
      </c>
    </row>
    <row r="6348" spans="1:24" x14ac:dyDescent="0.25">
      <c r="A6348">
        <v>8449</v>
      </c>
      <c r="B6348" t="s">
        <v>15616</v>
      </c>
      <c r="C6348" t="s">
        <v>15617</v>
      </c>
      <c r="D6348" t="s">
        <v>251</v>
      </c>
      <c r="G6348" s="2">
        <v>45658</v>
      </c>
      <c r="H6348" s="2"/>
      <c r="I6348" t="s">
        <v>226</v>
      </c>
      <c r="J6348" t="s">
        <v>211</v>
      </c>
      <c r="K6348" t="s">
        <v>15607</v>
      </c>
      <c r="L6348" t="s">
        <v>213</v>
      </c>
      <c r="O6348">
        <v>0</v>
      </c>
      <c r="Q6348" s="2"/>
      <c r="S6348">
        <v>0</v>
      </c>
      <c r="T6348" t="s">
        <v>213</v>
      </c>
      <c r="W6348" t="s">
        <v>214</v>
      </c>
      <c r="X6348">
        <v>0</v>
      </c>
    </row>
    <row r="6349" spans="1:24" x14ac:dyDescent="0.25">
      <c r="A6349">
        <v>8450</v>
      </c>
      <c r="B6349" t="s">
        <v>15618</v>
      </c>
      <c r="C6349" t="s">
        <v>15619</v>
      </c>
      <c r="D6349" t="s">
        <v>412</v>
      </c>
      <c r="G6349" s="2">
        <v>45658</v>
      </c>
      <c r="H6349" s="2"/>
      <c r="I6349" t="s">
        <v>226</v>
      </c>
      <c r="J6349" t="s">
        <v>211</v>
      </c>
      <c r="K6349" t="s">
        <v>15607</v>
      </c>
      <c r="L6349" t="s">
        <v>900</v>
      </c>
      <c r="O6349">
        <v>7254</v>
      </c>
      <c r="Q6349" s="2"/>
      <c r="S6349">
        <v>0</v>
      </c>
      <c r="T6349" t="s">
        <v>213</v>
      </c>
      <c r="W6349" t="s">
        <v>214</v>
      </c>
      <c r="X6349">
        <v>0</v>
      </c>
    </row>
    <row r="6350" spans="1:24" x14ac:dyDescent="0.25">
      <c r="A6350">
        <v>7927</v>
      </c>
      <c r="B6350" t="s">
        <v>14526</v>
      </c>
      <c r="C6350" t="s">
        <v>14527</v>
      </c>
      <c r="D6350" t="s">
        <v>6125</v>
      </c>
      <c r="G6350" s="2">
        <v>44838</v>
      </c>
      <c r="H6350" s="2"/>
      <c r="I6350" t="s">
        <v>226</v>
      </c>
      <c r="J6350" t="s">
        <v>211</v>
      </c>
      <c r="K6350" t="s">
        <v>13812</v>
      </c>
      <c r="L6350" t="s">
        <v>213</v>
      </c>
      <c r="O6350">
        <v>8</v>
      </c>
      <c r="Q6350" s="2"/>
      <c r="S6350">
        <v>0</v>
      </c>
      <c r="T6350" t="s">
        <v>213</v>
      </c>
      <c r="W6350" t="s">
        <v>214</v>
      </c>
      <c r="X6350">
        <v>0</v>
      </c>
    </row>
    <row r="6351" spans="1:24" x14ac:dyDescent="0.25">
      <c r="A6351">
        <v>8089</v>
      </c>
      <c r="B6351" t="s">
        <v>14872</v>
      </c>
      <c r="C6351" t="s">
        <v>14873</v>
      </c>
      <c r="D6351" t="s">
        <v>14693</v>
      </c>
      <c r="F6351" t="s">
        <v>14694</v>
      </c>
      <c r="G6351" s="2">
        <v>45169</v>
      </c>
      <c r="H6351" s="2"/>
      <c r="I6351" t="s">
        <v>226</v>
      </c>
      <c r="J6351" t="s">
        <v>14868</v>
      </c>
      <c r="K6351" t="s">
        <v>2040</v>
      </c>
      <c r="L6351" t="s">
        <v>900</v>
      </c>
      <c r="M6351" t="s">
        <v>14869</v>
      </c>
      <c r="O6351">
        <v>0</v>
      </c>
      <c r="Q6351" s="2"/>
      <c r="R6351" t="s">
        <v>14695</v>
      </c>
      <c r="S6351">
        <v>0</v>
      </c>
      <c r="T6351" t="s">
        <v>213</v>
      </c>
      <c r="U6351" t="s">
        <v>14870</v>
      </c>
      <c r="V6351" t="s">
        <v>14871</v>
      </c>
      <c r="W6351" t="s">
        <v>214</v>
      </c>
      <c r="X6351">
        <v>0</v>
      </c>
    </row>
    <row r="6352" spans="1:24" x14ac:dyDescent="0.25">
      <c r="A6352">
        <v>8090</v>
      </c>
      <c r="B6352" t="s">
        <v>14874</v>
      </c>
      <c r="C6352" t="s">
        <v>14875</v>
      </c>
      <c r="D6352" t="s">
        <v>14693</v>
      </c>
      <c r="E6352" t="s">
        <v>2061</v>
      </c>
      <c r="G6352" s="2">
        <v>45169</v>
      </c>
      <c r="H6352" s="2"/>
      <c r="I6352" t="s">
        <v>226</v>
      </c>
      <c r="J6352" t="s">
        <v>14868</v>
      </c>
      <c r="K6352" t="s">
        <v>2040</v>
      </c>
      <c r="L6352" t="s">
        <v>213</v>
      </c>
      <c r="M6352" t="s">
        <v>14876</v>
      </c>
      <c r="O6352">
        <v>0</v>
      </c>
      <c r="Q6352" s="2"/>
      <c r="R6352" t="s">
        <v>2065</v>
      </c>
      <c r="S6352">
        <v>0</v>
      </c>
      <c r="T6352" t="s">
        <v>213</v>
      </c>
      <c r="U6352" t="s">
        <v>14870</v>
      </c>
      <c r="V6352" t="s">
        <v>14877</v>
      </c>
      <c r="W6352" t="s">
        <v>214</v>
      </c>
      <c r="X6352">
        <v>67</v>
      </c>
    </row>
    <row r="6353" spans="1:24" x14ac:dyDescent="0.25">
      <c r="A6353">
        <v>8091</v>
      </c>
      <c r="B6353" t="s">
        <v>14878</v>
      </c>
      <c r="C6353" t="s">
        <v>11290</v>
      </c>
      <c r="D6353" t="s">
        <v>14693</v>
      </c>
      <c r="G6353" s="2">
        <v>45169</v>
      </c>
      <c r="H6353" s="2"/>
      <c r="I6353" t="s">
        <v>226</v>
      </c>
      <c r="J6353" t="s">
        <v>14868</v>
      </c>
      <c r="K6353" t="s">
        <v>2040</v>
      </c>
      <c r="L6353" t="s">
        <v>213</v>
      </c>
      <c r="M6353" t="s">
        <v>14879</v>
      </c>
      <c r="O6353">
        <v>0</v>
      </c>
      <c r="Q6353" s="2"/>
      <c r="R6353" t="s">
        <v>11292</v>
      </c>
      <c r="S6353">
        <v>0</v>
      </c>
      <c r="T6353" t="s">
        <v>213</v>
      </c>
      <c r="U6353" t="s">
        <v>14870</v>
      </c>
      <c r="V6353" t="s">
        <v>14880</v>
      </c>
      <c r="W6353" t="s">
        <v>214</v>
      </c>
      <c r="X6353">
        <v>75</v>
      </c>
    </row>
    <row r="6354" spans="1:24" x14ac:dyDescent="0.25">
      <c r="A6354">
        <v>8092</v>
      </c>
      <c r="B6354" t="s">
        <v>14881</v>
      </c>
      <c r="C6354" t="s">
        <v>10064</v>
      </c>
      <c r="D6354" t="s">
        <v>14693</v>
      </c>
      <c r="F6354" t="s">
        <v>10065</v>
      </c>
      <c r="G6354" s="2">
        <v>45169</v>
      </c>
      <c r="H6354" s="2"/>
      <c r="I6354" t="s">
        <v>226</v>
      </c>
      <c r="J6354" t="s">
        <v>14868</v>
      </c>
      <c r="K6354" t="s">
        <v>2040</v>
      </c>
      <c r="L6354" t="s">
        <v>213</v>
      </c>
      <c r="M6354" t="s">
        <v>14882</v>
      </c>
      <c r="O6354">
        <v>0</v>
      </c>
      <c r="Q6354" s="2"/>
      <c r="R6354" t="s">
        <v>10067</v>
      </c>
      <c r="S6354">
        <v>0</v>
      </c>
      <c r="T6354" t="s">
        <v>213</v>
      </c>
      <c r="U6354" t="s">
        <v>14870</v>
      </c>
      <c r="V6354" t="s">
        <v>14883</v>
      </c>
      <c r="W6354" t="s">
        <v>455</v>
      </c>
      <c r="X6354">
        <v>66</v>
      </c>
    </row>
    <row r="6355" spans="1:24" x14ac:dyDescent="0.25">
      <c r="A6355">
        <v>8093</v>
      </c>
      <c r="B6355" t="s">
        <v>14884</v>
      </c>
      <c r="C6355" t="s">
        <v>10119</v>
      </c>
      <c r="D6355" t="s">
        <v>14693</v>
      </c>
      <c r="F6355" t="s">
        <v>10120</v>
      </c>
      <c r="G6355" s="2">
        <v>45169</v>
      </c>
      <c r="H6355" s="2"/>
      <c r="I6355" t="s">
        <v>226</v>
      </c>
      <c r="J6355" t="s">
        <v>14868</v>
      </c>
      <c r="K6355" t="s">
        <v>2040</v>
      </c>
      <c r="L6355" t="s">
        <v>213</v>
      </c>
      <c r="M6355" t="s">
        <v>14885</v>
      </c>
      <c r="O6355">
        <v>0</v>
      </c>
      <c r="Q6355" s="2"/>
      <c r="R6355" t="s">
        <v>10122</v>
      </c>
      <c r="S6355">
        <v>0</v>
      </c>
      <c r="T6355" t="s">
        <v>213</v>
      </c>
      <c r="U6355" t="s">
        <v>14870</v>
      </c>
      <c r="V6355" t="s">
        <v>14886</v>
      </c>
      <c r="W6355" t="s">
        <v>214</v>
      </c>
      <c r="X6355">
        <v>79</v>
      </c>
    </row>
    <row r="6356" spans="1:24" x14ac:dyDescent="0.25">
      <c r="A6356">
        <v>7980</v>
      </c>
      <c r="B6356" t="s">
        <v>14782</v>
      </c>
      <c r="C6356" t="s">
        <v>14783</v>
      </c>
      <c r="D6356" t="s">
        <v>245</v>
      </c>
      <c r="G6356" s="2">
        <v>45292</v>
      </c>
      <c r="H6356" s="2"/>
      <c r="I6356" t="s">
        <v>226</v>
      </c>
      <c r="J6356" t="s">
        <v>211</v>
      </c>
      <c r="K6356" t="s">
        <v>14784</v>
      </c>
      <c r="L6356" t="s">
        <v>213</v>
      </c>
      <c r="O6356">
        <v>2985</v>
      </c>
      <c r="Q6356" s="2"/>
      <c r="S6356">
        <v>0</v>
      </c>
      <c r="T6356" t="s">
        <v>213</v>
      </c>
      <c r="W6356" t="s">
        <v>214</v>
      </c>
      <c r="X6356">
        <v>0</v>
      </c>
    </row>
    <row r="6357" spans="1:24" x14ac:dyDescent="0.25">
      <c r="A6357">
        <v>7981</v>
      </c>
      <c r="B6357" t="s">
        <v>14785</v>
      </c>
      <c r="C6357" t="s">
        <v>14786</v>
      </c>
      <c r="D6357" t="s">
        <v>256</v>
      </c>
      <c r="G6357" s="2">
        <v>45292</v>
      </c>
      <c r="H6357" s="2"/>
      <c r="I6357" t="s">
        <v>226</v>
      </c>
      <c r="J6357" t="s">
        <v>211</v>
      </c>
      <c r="K6357" t="s">
        <v>14784</v>
      </c>
      <c r="L6357" t="s">
        <v>213</v>
      </c>
      <c r="O6357">
        <v>0</v>
      </c>
      <c r="Q6357" s="2"/>
      <c r="S6357">
        <v>0</v>
      </c>
      <c r="T6357" t="s">
        <v>213</v>
      </c>
      <c r="W6357" t="s">
        <v>214</v>
      </c>
      <c r="X6357">
        <v>0</v>
      </c>
    </row>
    <row r="6358" spans="1:24" x14ac:dyDescent="0.25">
      <c r="A6358">
        <v>7982</v>
      </c>
      <c r="B6358" t="s">
        <v>14787</v>
      </c>
      <c r="C6358" t="s">
        <v>14788</v>
      </c>
      <c r="D6358" t="s">
        <v>210</v>
      </c>
      <c r="G6358" s="2">
        <v>45292</v>
      </c>
      <c r="H6358" s="2"/>
      <c r="J6358" t="s">
        <v>211</v>
      </c>
      <c r="K6358" t="s">
        <v>14784</v>
      </c>
      <c r="L6358" t="s">
        <v>213</v>
      </c>
      <c r="O6358">
        <v>0</v>
      </c>
      <c r="Q6358" s="2"/>
      <c r="S6358">
        <v>0</v>
      </c>
      <c r="T6358" t="s">
        <v>213</v>
      </c>
      <c r="W6358" t="s">
        <v>214</v>
      </c>
      <c r="X6358">
        <v>0</v>
      </c>
    </row>
    <row r="6359" spans="1:24" x14ac:dyDescent="0.25">
      <c r="A6359">
        <v>7983</v>
      </c>
      <c r="B6359" t="s">
        <v>14789</v>
      </c>
      <c r="C6359" t="s">
        <v>14790</v>
      </c>
      <c r="D6359" t="s">
        <v>241</v>
      </c>
      <c r="G6359" s="2">
        <v>45292</v>
      </c>
      <c r="H6359" s="2"/>
      <c r="I6359" t="s">
        <v>226</v>
      </c>
      <c r="J6359" t="s">
        <v>211</v>
      </c>
      <c r="K6359" t="s">
        <v>14784</v>
      </c>
      <c r="L6359" t="s">
        <v>213</v>
      </c>
      <c r="O6359">
        <v>0</v>
      </c>
      <c r="Q6359" s="2"/>
      <c r="S6359">
        <v>0</v>
      </c>
      <c r="T6359" t="s">
        <v>213</v>
      </c>
      <c r="W6359" t="s">
        <v>214</v>
      </c>
      <c r="X6359">
        <v>0</v>
      </c>
    </row>
    <row r="6360" spans="1:24" x14ac:dyDescent="0.25">
      <c r="A6360">
        <v>7984</v>
      </c>
      <c r="B6360" t="s">
        <v>14791</v>
      </c>
      <c r="C6360" t="s">
        <v>14792</v>
      </c>
      <c r="D6360" t="s">
        <v>251</v>
      </c>
      <c r="G6360" s="2">
        <v>45292</v>
      </c>
      <c r="H6360" s="2"/>
      <c r="I6360" t="s">
        <v>226</v>
      </c>
      <c r="J6360" t="s">
        <v>211</v>
      </c>
      <c r="K6360" t="s">
        <v>14784</v>
      </c>
      <c r="L6360" t="s">
        <v>213</v>
      </c>
      <c r="O6360">
        <v>0</v>
      </c>
      <c r="Q6360" s="2"/>
      <c r="S6360">
        <v>0</v>
      </c>
      <c r="T6360" t="s">
        <v>213</v>
      </c>
      <c r="W6360" t="s">
        <v>214</v>
      </c>
      <c r="X6360">
        <v>0</v>
      </c>
    </row>
    <row r="6361" spans="1:24" x14ac:dyDescent="0.25">
      <c r="A6361">
        <v>8094</v>
      </c>
      <c r="B6361" t="s">
        <v>14887</v>
      </c>
      <c r="C6361" t="s">
        <v>11764</v>
      </c>
      <c r="D6361" t="s">
        <v>14693</v>
      </c>
      <c r="G6361" s="2">
        <v>45169</v>
      </c>
      <c r="H6361" s="2"/>
      <c r="I6361" t="s">
        <v>226</v>
      </c>
      <c r="J6361" t="s">
        <v>14868</v>
      </c>
      <c r="K6361" t="s">
        <v>2040</v>
      </c>
      <c r="L6361" t="s">
        <v>213</v>
      </c>
      <c r="M6361" t="s">
        <v>14888</v>
      </c>
      <c r="O6361">
        <v>0</v>
      </c>
      <c r="Q6361" s="2"/>
      <c r="R6361" t="s">
        <v>11766</v>
      </c>
      <c r="S6361">
        <v>0</v>
      </c>
      <c r="T6361" t="s">
        <v>213</v>
      </c>
      <c r="U6361" t="s">
        <v>14870</v>
      </c>
      <c r="V6361" t="s">
        <v>14889</v>
      </c>
      <c r="W6361" t="s">
        <v>214</v>
      </c>
      <c r="X6361">
        <v>77</v>
      </c>
    </row>
    <row r="6362" spans="1:24" x14ac:dyDescent="0.25">
      <c r="A6362">
        <v>7991</v>
      </c>
      <c r="B6362" t="s">
        <v>14851</v>
      </c>
      <c r="C6362" t="s">
        <v>14852</v>
      </c>
      <c r="D6362" t="s">
        <v>241</v>
      </c>
      <c r="G6362" s="2">
        <v>45292</v>
      </c>
      <c r="H6362" s="2"/>
      <c r="I6362" t="s">
        <v>226</v>
      </c>
      <c r="J6362" t="s">
        <v>211</v>
      </c>
      <c r="K6362" t="s">
        <v>14793</v>
      </c>
      <c r="L6362" t="s">
        <v>213</v>
      </c>
      <c r="O6362">
        <v>0</v>
      </c>
      <c r="Q6362" s="2"/>
      <c r="S6362">
        <v>0</v>
      </c>
      <c r="T6362" t="s">
        <v>213</v>
      </c>
      <c r="W6362" t="s">
        <v>214</v>
      </c>
      <c r="X6362">
        <v>0</v>
      </c>
    </row>
    <row r="6363" spans="1:24" x14ac:dyDescent="0.25">
      <c r="A6363">
        <v>7992</v>
      </c>
      <c r="B6363" t="s">
        <v>14853</v>
      </c>
      <c r="C6363" t="s">
        <v>14854</v>
      </c>
      <c r="D6363" t="s">
        <v>210</v>
      </c>
      <c r="G6363" s="2">
        <v>45292</v>
      </c>
      <c r="H6363" s="2"/>
      <c r="J6363" t="s">
        <v>211</v>
      </c>
      <c r="K6363" t="s">
        <v>14793</v>
      </c>
      <c r="L6363" t="s">
        <v>213</v>
      </c>
      <c r="O6363">
        <v>0</v>
      </c>
      <c r="Q6363" s="2"/>
      <c r="S6363">
        <v>0</v>
      </c>
      <c r="T6363" t="s">
        <v>213</v>
      </c>
      <c r="W6363" t="s">
        <v>214</v>
      </c>
      <c r="X6363">
        <v>0</v>
      </c>
    </row>
    <row r="6364" spans="1:24" x14ac:dyDescent="0.25">
      <c r="A6364">
        <v>7993</v>
      </c>
      <c r="B6364" t="s">
        <v>14855</v>
      </c>
      <c r="C6364" t="s">
        <v>14856</v>
      </c>
      <c r="D6364" t="s">
        <v>256</v>
      </c>
      <c r="G6364" s="2">
        <v>45292</v>
      </c>
      <c r="H6364" s="2"/>
      <c r="I6364" t="s">
        <v>226</v>
      </c>
      <c r="J6364" t="s">
        <v>211</v>
      </c>
      <c r="K6364" t="s">
        <v>14793</v>
      </c>
      <c r="L6364" t="s">
        <v>213</v>
      </c>
      <c r="O6364">
        <v>0</v>
      </c>
      <c r="Q6364" s="2"/>
      <c r="S6364">
        <v>0</v>
      </c>
      <c r="T6364" t="s">
        <v>213</v>
      </c>
      <c r="W6364" t="s">
        <v>214</v>
      </c>
      <c r="X6364">
        <v>0</v>
      </c>
    </row>
    <row r="6365" spans="1:24" x14ac:dyDescent="0.25">
      <c r="A6365">
        <v>7994</v>
      </c>
      <c r="B6365" t="s">
        <v>14857</v>
      </c>
      <c r="C6365" t="s">
        <v>14858</v>
      </c>
      <c r="D6365" t="s">
        <v>248</v>
      </c>
      <c r="G6365" s="2">
        <v>45292</v>
      </c>
      <c r="H6365" s="2"/>
      <c r="I6365" t="s">
        <v>226</v>
      </c>
      <c r="J6365" t="s">
        <v>211</v>
      </c>
      <c r="K6365" t="s">
        <v>14793</v>
      </c>
      <c r="L6365" t="s">
        <v>213</v>
      </c>
      <c r="O6365">
        <v>0</v>
      </c>
      <c r="Q6365" s="2"/>
      <c r="S6365">
        <v>0</v>
      </c>
      <c r="T6365" t="s">
        <v>213</v>
      </c>
      <c r="W6365" t="s">
        <v>214</v>
      </c>
      <c r="X6365">
        <v>0</v>
      </c>
    </row>
    <row r="6366" spans="1:24" x14ac:dyDescent="0.25">
      <c r="A6366">
        <v>7995</v>
      </c>
      <c r="B6366" t="s">
        <v>14859</v>
      </c>
      <c r="C6366" t="s">
        <v>14860</v>
      </c>
      <c r="D6366" t="s">
        <v>245</v>
      </c>
      <c r="G6366" s="2">
        <v>45292</v>
      </c>
      <c r="H6366" s="2"/>
      <c r="I6366" t="s">
        <v>226</v>
      </c>
      <c r="J6366" t="s">
        <v>211</v>
      </c>
      <c r="K6366" t="s">
        <v>14793</v>
      </c>
      <c r="L6366" t="s">
        <v>213</v>
      </c>
      <c r="O6366">
        <v>7033</v>
      </c>
      <c r="Q6366" s="2"/>
      <c r="S6366">
        <v>0</v>
      </c>
      <c r="T6366" t="s">
        <v>213</v>
      </c>
      <c r="W6366" t="s">
        <v>214</v>
      </c>
      <c r="X6366">
        <v>0</v>
      </c>
    </row>
    <row r="6367" spans="1:24" x14ac:dyDescent="0.25">
      <c r="A6367">
        <v>7996</v>
      </c>
      <c r="B6367" t="s">
        <v>14861</v>
      </c>
      <c r="C6367" t="s">
        <v>14862</v>
      </c>
      <c r="D6367" t="s">
        <v>251</v>
      </c>
      <c r="G6367" s="2">
        <v>45292</v>
      </c>
      <c r="H6367" s="2"/>
      <c r="I6367" t="s">
        <v>226</v>
      </c>
      <c r="J6367" t="s">
        <v>211</v>
      </c>
      <c r="K6367" t="s">
        <v>14793</v>
      </c>
      <c r="L6367" t="s">
        <v>213</v>
      </c>
      <c r="O6367">
        <v>0</v>
      </c>
      <c r="Q6367" s="2"/>
      <c r="S6367">
        <v>0</v>
      </c>
      <c r="T6367" t="s">
        <v>213</v>
      </c>
      <c r="W6367" t="s">
        <v>214</v>
      </c>
      <c r="X6367">
        <v>0</v>
      </c>
    </row>
    <row r="6368" spans="1:24" x14ac:dyDescent="0.25">
      <c r="A6368">
        <v>8113</v>
      </c>
      <c r="B6368" t="s">
        <v>15106</v>
      </c>
      <c r="C6368" t="s">
        <v>14914</v>
      </c>
      <c r="D6368" t="s">
        <v>389</v>
      </c>
      <c r="G6368" s="2">
        <v>45327</v>
      </c>
      <c r="H6368" s="2">
        <v>44216</v>
      </c>
      <c r="J6368" t="s">
        <v>10343</v>
      </c>
      <c r="K6368" t="s">
        <v>10344</v>
      </c>
      <c r="L6368" t="s">
        <v>900</v>
      </c>
      <c r="M6368" t="s">
        <v>14915</v>
      </c>
      <c r="O6368">
        <v>0</v>
      </c>
      <c r="Q6368" s="2"/>
      <c r="R6368" t="s">
        <v>14916</v>
      </c>
      <c r="S6368">
        <v>0</v>
      </c>
      <c r="T6368" t="s">
        <v>213</v>
      </c>
      <c r="U6368" t="s">
        <v>10347</v>
      </c>
      <c r="V6368" t="s">
        <v>11849</v>
      </c>
      <c r="W6368" t="s">
        <v>214</v>
      </c>
      <c r="X6368">
        <v>0</v>
      </c>
    </row>
    <row r="6369" spans="1:24" x14ac:dyDescent="0.25">
      <c r="A6369">
        <v>8290</v>
      </c>
      <c r="B6369" t="s">
        <v>15267</v>
      </c>
      <c r="C6369" t="s">
        <v>15268</v>
      </c>
      <c r="D6369" t="s">
        <v>251</v>
      </c>
      <c r="G6369" s="2">
        <v>45536</v>
      </c>
      <c r="H6369" s="2"/>
      <c r="I6369" t="s">
        <v>226</v>
      </c>
      <c r="J6369" t="s">
        <v>211</v>
      </c>
      <c r="K6369" t="s">
        <v>15269</v>
      </c>
      <c r="L6369" t="s">
        <v>213</v>
      </c>
      <c r="O6369">
        <v>0</v>
      </c>
      <c r="Q6369" s="2"/>
      <c r="S6369">
        <v>0</v>
      </c>
      <c r="T6369" t="s">
        <v>213</v>
      </c>
      <c r="W6369" t="s">
        <v>214</v>
      </c>
      <c r="X6369">
        <v>0</v>
      </c>
    </row>
    <row r="6370" spans="1:24" x14ac:dyDescent="0.25">
      <c r="A6370">
        <v>8291</v>
      </c>
      <c r="B6370" t="s">
        <v>15270</v>
      </c>
      <c r="C6370" t="s">
        <v>15271</v>
      </c>
      <c r="D6370" t="s">
        <v>241</v>
      </c>
      <c r="G6370" s="2">
        <v>45536</v>
      </c>
      <c r="H6370" s="2"/>
      <c r="I6370" t="s">
        <v>226</v>
      </c>
      <c r="J6370" t="s">
        <v>211</v>
      </c>
      <c r="K6370" t="s">
        <v>15269</v>
      </c>
      <c r="L6370" t="s">
        <v>213</v>
      </c>
      <c r="O6370">
        <v>0</v>
      </c>
      <c r="Q6370" s="2"/>
      <c r="S6370">
        <v>0</v>
      </c>
      <c r="T6370" t="s">
        <v>213</v>
      </c>
      <c r="W6370" t="s">
        <v>214</v>
      </c>
      <c r="X6370">
        <v>0</v>
      </c>
    </row>
    <row r="6371" spans="1:24" x14ac:dyDescent="0.25">
      <c r="A6371">
        <v>8297</v>
      </c>
      <c r="B6371" t="s">
        <v>15375</v>
      </c>
      <c r="C6371" t="s">
        <v>15376</v>
      </c>
      <c r="D6371" t="s">
        <v>14693</v>
      </c>
      <c r="F6371" t="s">
        <v>14694</v>
      </c>
      <c r="G6371" s="2">
        <v>45534</v>
      </c>
      <c r="H6371" s="2"/>
      <c r="I6371" t="s">
        <v>226</v>
      </c>
      <c r="J6371" t="s">
        <v>14868</v>
      </c>
      <c r="K6371" t="s">
        <v>2040</v>
      </c>
      <c r="L6371" t="s">
        <v>213</v>
      </c>
      <c r="M6371" t="s">
        <v>15377</v>
      </c>
      <c r="O6371">
        <v>0</v>
      </c>
      <c r="Q6371" s="2"/>
      <c r="R6371" t="s">
        <v>15378</v>
      </c>
      <c r="S6371">
        <v>0</v>
      </c>
      <c r="T6371" t="s">
        <v>213</v>
      </c>
      <c r="U6371" t="s">
        <v>14870</v>
      </c>
      <c r="V6371" t="s">
        <v>15379</v>
      </c>
      <c r="W6371" t="s">
        <v>214</v>
      </c>
      <c r="X6371">
        <v>72</v>
      </c>
    </row>
    <row r="6372" spans="1:24" x14ac:dyDescent="0.25">
      <c r="A6372">
        <v>8283</v>
      </c>
      <c r="B6372" t="s">
        <v>15272</v>
      </c>
      <c r="C6372" t="s">
        <v>15273</v>
      </c>
      <c r="D6372" t="s">
        <v>256</v>
      </c>
      <c r="G6372" s="2">
        <v>45536</v>
      </c>
      <c r="H6372" s="2"/>
      <c r="I6372" t="s">
        <v>226</v>
      </c>
      <c r="J6372" t="s">
        <v>211</v>
      </c>
      <c r="K6372" t="s">
        <v>15274</v>
      </c>
      <c r="L6372" t="s">
        <v>213</v>
      </c>
      <c r="O6372">
        <v>0</v>
      </c>
      <c r="Q6372" s="2"/>
      <c r="S6372">
        <v>0</v>
      </c>
      <c r="T6372" t="s">
        <v>213</v>
      </c>
      <c r="W6372" t="s">
        <v>214</v>
      </c>
      <c r="X6372">
        <v>0</v>
      </c>
    </row>
    <row r="6373" spans="1:24" x14ac:dyDescent="0.25">
      <c r="A6373">
        <v>8190</v>
      </c>
      <c r="B6373" t="s">
        <v>15150</v>
      </c>
      <c r="C6373" t="s">
        <v>15151</v>
      </c>
      <c r="D6373" t="s">
        <v>389</v>
      </c>
      <c r="G6373" s="2">
        <v>45428</v>
      </c>
      <c r="H6373" s="2"/>
      <c r="J6373" t="s">
        <v>10343</v>
      </c>
      <c r="K6373" t="s">
        <v>10344</v>
      </c>
      <c r="L6373" t="s">
        <v>213</v>
      </c>
      <c r="M6373" t="s">
        <v>15152</v>
      </c>
      <c r="O6373">
        <v>0</v>
      </c>
      <c r="Q6373" s="2"/>
      <c r="R6373" t="s">
        <v>15153</v>
      </c>
      <c r="S6373">
        <v>0</v>
      </c>
      <c r="T6373" t="s">
        <v>213</v>
      </c>
      <c r="U6373" t="s">
        <v>10347</v>
      </c>
      <c r="V6373" t="s">
        <v>11849</v>
      </c>
      <c r="W6373" t="s">
        <v>214</v>
      </c>
      <c r="X6373">
        <v>0</v>
      </c>
    </row>
    <row r="6374" spans="1:24" x14ac:dyDescent="0.25">
      <c r="A6374">
        <v>8284</v>
      </c>
      <c r="B6374" t="s">
        <v>15275</v>
      </c>
      <c r="C6374" t="s">
        <v>15276</v>
      </c>
      <c r="D6374" t="s">
        <v>251</v>
      </c>
      <c r="G6374" s="2">
        <v>45536</v>
      </c>
      <c r="H6374" s="2"/>
      <c r="I6374" t="s">
        <v>226</v>
      </c>
      <c r="J6374" t="s">
        <v>211</v>
      </c>
      <c r="K6374" t="s">
        <v>15274</v>
      </c>
      <c r="L6374" t="s">
        <v>213</v>
      </c>
      <c r="O6374">
        <v>0</v>
      </c>
      <c r="Q6374" s="2"/>
      <c r="S6374">
        <v>0</v>
      </c>
      <c r="T6374" t="s">
        <v>213</v>
      </c>
      <c r="W6374" t="s">
        <v>214</v>
      </c>
      <c r="X6374">
        <v>0</v>
      </c>
    </row>
    <row r="6375" spans="1:24" x14ac:dyDescent="0.25">
      <c r="A6375">
        <v>8285</v>
      </c>
      <c r="B6375" t="s">
        <v>15277</v>
      </c>
      <c r="C6375" t="s">
        <v>15278</v>
      </c>
      <c r="D6375" t="s">
        <v>241</v>
      </c>
      <c r="G6375" s="2">
        <v>45536</v>
      </c>
      <c r="H6375" s="2"/>
      <c r="I6375" t="s">
        <v>226</v>
      </c>
      <c r="J6375" t="s">
        <v>211</v>
      </c>
      <c r="K6375" t="s">
        <v>15274</v>
      </c>
      <c r="L6375" t="s">
        <v>213</v>
      </c>
      <c r="O6375">
        <v>0</v>
      </c>
      <c r="Q6375" s="2"/>
      <c r="S6375">
        <v>0</v>
      </c>
      <c r="T6375" t="s">
        <v>213</v>
      </c>
      <c r="W6375" t="s">
        <v>214</v>
      </c>
      <c r="X6375">
        <v>0</v>
      </c>
    </row>
    <row r="6376" spans="1:24" x14ac:dyDescent="0.25">
      <c r="A6376">
        <v>8289</v>
      </c>
      <c r="B6376" t="s">
        <v>15279</v>
      </c>
      <c r="C6376" t="s">
        <v>15280</v>
      </c>
      <c r="D6376" t="s">
        <v>256</v>
      </c>
      <c r="G6376" s="2">
        <v>45536</v>
      </c>
      <c r="H6376" s="2"/>
      <c r="I6376" t="s">
        <v>226</v>
      </c>
      <c r="J6376" t="s">
        <v>211</v>
      </c>
      <c r="K6376" t="s">
        <v>15269</v>
      </c>
      <c r="L6376" t="s">
        <v>213</v>
      </c>
      <c r="O6376">
        <v>0</v>
      </c>
      <c r="Q6376" s="2"/>
      <c r="S6376">
        <v>0</v>
      </c>
      <c r="T6376" t="s">
        <v>213</v>
      </c>
      <c r="W6376" t="s">
        <v>214</v>
      </c>
      <c r="X6376">
        <v>0</v>
      </c>
    </row>
    <row r="6377" spans="1:24" x14ac:dyDescent="0.25">
      <c r="A6377">
        <v>8233</v>
      </c>
      <c r="B6377" t="s">
        <v>15224</v>
      </c>
      <c r="C6377" t="s">
        <v>15225</v>
      </c>
      <c r="D6377" t="s">
        <v>11592</v>
      </c>
      <c r="G6377" s="2">
        <v>45531</v>
      </c>
      <c r="H6377" s="2"/>
      <c r="J6377" t="s">
        <v>2278</v>
      </c>
      <c r="K6377" t="s">
        <v>15199</v>
      </c>
      <c r="L6377" t="s">
        <v>900</v>
      </c>
      <c r="O6377">
        <v>0</v>
      </c>
      <c r="Q6377" s="2"/>
      <c r="S6377">
        <v>0</v>
      </c>
      <c r="T6377" t="s">
        <v>213</v>
      </c>
      <c r="W6377" t="s">
        <v>214</v>
      </c>
      <c r="X6377">
        <v>0</v>
      </c>
    </row>
    <row r="6378" spans="1:24" x14ac:dyDescent="0.25">
      <c r="A6378">
        <v>8234</v>
      </c>
      <c r="B6378" t="s">
        <v>15197</v>
      </c>
      <c r="C6378" t="s">
        <v>15198</v>
      </c>
      <c r="D6378" t="s">
        <v>2503</v>
      </c>
      <c r="G6378" s="2">
        <v>45531</v>
      </c>
      <c r="H6378" s="2"/>
      <c r="J6378" t="s">
        <v>211</v>
      </c>
      <c r="K6378" t="s">
        <v>15199</v>
      </c>
      <c r="L6378" t="s">
        <v>900</v>
      </c>
      <c r="O6378">
        <v>0</v>
      </c>
      <c r="Q6378" s="2"/>
      <c r="S6378">
        <v>0</v>
      </c>
      <c r="T6378" t="s">
        <v>213</v>
      </c>
      <c r="W6378" t="s">
        <v>214</v>
      </c>
      <c r="X6378">
        <v>0</v>
      </c>
    </row>
    <row r="6379" spans="1:24" x14ac:dyDescent="0.25">
      <c r="A6379">
        <v>8235</v>
      </c>
      <c r="B6379" t="s">
        <v>15226</v>
      </c>
      <c r="C6379" t="s">
        <v>15227</v>
      </c>
      <c r="D6379" t="s">
        <v>241</v>
      </c>
      <c r="G6379" s="2">
        <v>45534</v>
      </c>
      <c r="H6379" s="2"/>
      <c r="I6379" t="s">
        <v>226</v>
      </c>
      <c r="J6379" t="s">
        <v>211</v>
      </c>
      <c r="K6379" t="s">
        <v>15199</v>
      </c>
      <c r="L6379" t="s">
        <v>213</v>
      </c>
      <c r="O6379">
        <v>0</v>
      </c>
      <c r="Q6379" s="2"/>
      <c r="S6379">
        <v>0</v>
      </c>
      <c r="T6379" t="s">
        <v>213</v>
      </c>
      <c r="W6379" t="s">
        <v>214</v>
      </c>
      <c r="X6379">
        <v>0</v>
      </c>
    </row>
    <row r="6380" spans="1:24" x14ac:dyDescent="0.25">
      <c r="A6380">
        <v>8236</v>
      </c>
      <c r="B6380" t="s">
        <v>15228</v>
      </c>
      <c r="C6380" t="s">
        <v>15229</v>
      </c>
      <c r="D6380" t="s">
        <v>2509</v>
      </c>
      <c r="G6380" s="2">
        <v>45531</v>
      </c>
      <c r="H6380" s="2"/>
      <c r="J6380" t="s">
        <v>211</v>
      </c>
      <c r="K6380" t="s">
        <v>15199</v>
      </c>
      <c r="L6380" t="s">
        <v>900</v>
      </c>
      <c r="O6380">
        <v>0</v>
      </c>
      <c r="Q6380" s="2"/>
      <c r="S6380">
        <v>0</v>
      </c>
      <c r="T6380" t="s">
        <v>213</v>
      </c>
      <c r="W6380" t="s">
        <v>214</v>
      </c>
      <c r="X6380">
        <v>0</v>
      </c>
    </row>
    <row r="6381" spans="1:24" x14ac:dyDescent="0.25">
      <c r="A6381">
        <v>8237</v>
      </c>
      <c r="B6381" t="s">
        <v>15200</v>
      </c>
      <c r="C6381" t="s">
        <v>15201</v>
      </c>
      <c r="D6381" t="s">
        <v>11232</v>
      </c>
      <c r="G6381" s="2">
        <v>45531</v>
      </c>
      <c r="H6381" s="2"/>
      <c r="J6381" t="s">
        <v>2278</v>
      </c>
      <c r="K6381" t="s">
        <v>15199</v>
      </c>
      <c r="L6381" t="s">
        <v>900</v>
      </c>
      <c r="O6381">
        <v>0</v>
      </c>
      <c r="Q6381" s="2"/>
      <c r="S6381">
        <v>0</v>
      </c>
      <c r="T6381" t="s">
        <v>213</v>
      </c>
      <c r="W6381" t="s">
        <v>214</v>
      </c>
      <c r="X6381">
        <v>0</v>
      </c>
    </row>
    <row r="6382" spans="1:24" x14ac:dyDescent="0.25">
      <c r="A6382">
        <v>8238</v>
      </c>
      <c r="B6382" t="s">
        <v>15230</v>
      </c>
      <c r="C6382" t="s">
        <v>15231</v>
      </c>
      <c r="D6382" t="s">
        <v>251</v>
      </c>
      <c r="G6382" s="2">
        <v>45534</v>
      </c>
      <c r="H6382" s="2"/>
      <c r="I6382" t="s">
        <v>226</v>
      </c>
      <c r="J6382" t="s">
        <v>211</v>
      </c>
      <c r="K6382" t="s">
        <v>15199</v>
      </c>
      <c r="L6382" t="s">
        <v>213</v>
      </c>
      <c r="O6382">
        <v>0</v>
      </c>
      <c r="Q6382" s="2"/>
      <c r="S6382">
        <v>0</v>
      </c>
      <c r="T6382" t="s">
        <v>213</v>
      </c>
      <c r="W6382" t="s">
        <v>214</v>
      </c>
      <c r="X6382">
        <v>0</v>
      </c>
    </row>
    <row r="6383" spans="1:24" x14ac:dyDescent="0.25">
      <c r="A6383">
        <v>8239</v>
      </c>
      <c r="B6383" t="s">
        <v>15232</v>
      </c>
      <c r="C6383" t="s">
        <v>15233</v>
      </c>
      <c r="D6383" t="s">
        <v>248</v>
      </c>
      <c r="G6383" s="2">
        <v>45534</v>
      </c>
      <c r="H6383" s="2"/>
      <c r="I6383" t="s">
        <v>226</v>
      </c>
      <c r="J6383" t="s">
        <v>211</v>
      </c>
      <c r="K6383" t="s">
        <v>15199</v>
      </c>
      <c r="L6383" t="s">
        <v>213</v>
      </c>
      <c r="O6383">
        <v>0</v>
      </c>
      <c r="Q6383" s="2"/>
      <c r="S6383">
        <v>0</v>
      </c>
      <c r="T6383" t="s">
        <v>213</v>
      </c>
      <c r="W6383" t="s">
        <v>214</v>
      </c>
      <c r="X6383">
        <v>0</v>
      </c>
    </row>
    <row r="6384" spans="1:24" x14ac:dyDescent="0.25">
      <c r="A6384">
        <v>8240</v>
      </c>
      <c r="B6384" t="s">
        <v>15234</v>
      </c>
      <c r="C6384" t="s">
        <v>15235</v>
      </c>
      <c r="D6384" t="s">
        <v>256</v>
      </c>
      <c r="G6384" s="2">
        <v>45534</v>
      </c>
      <c r="H6384" s="2"/>
      <c r="I6384" t="s">
        <v>226</v>
      </c>
      <c r="J6384" t="s">
        <v>211</v>
      </c>
      <c r="K6384" t="s">
        <v>15199</v>
      </c>
      <c r="L6384" t="s">
        <v>213</v>
      </c>
      <c r="O6384">
        <v>0</v>
      </c>
      <c r="Q6384" s="2"/>
      <c r="S6384">
        <v>0</v>
      </c>
      <c r="T6384" t="s">
        <v>213</v>
      </c>
      <c r="W6384" t="s">
        <v>214</v>
      </c>
      <c r="X6384">
        <v>0</v>
      </c>
    </row>
    <row r="6385" spans="1:24" x14ac:dyDescent="0.25">
      <c r="A6385">
        <v>8241</v>
      </c>
      <c r="B6385" t="s">
        <v>15236</v>
      </c>
      <c r="C6385" t="s">
        <v>15237</v>
      </c>
      <c r="D6385" t="s">
        <v>210</v>
      </c>
      <c r="G6385" s="2">
        <v>45534</v>
      </c>
      <c r="H6385" s="2"/>
      <c r="J6385" t="s">
        <v>211</v>
      </c>
      <c r="K6385" t="s">
        <v>15199</v>
      </c>
      <c r="L6385" t="s">
        <v>213</v>
      </c>
      <c r="O6385">
        <v>0</v>
      </c>
      <c r="Q6385" s="2"/>
      <c r="S6385">
        <v>0</v>
      </c>
      <c r="T6385" t="s">
        <v>213</v>
      </c>
      <c r="W6385" t="s">
        <v>214</v>
      </c>
      <c r="X6385">
        <v>0</v>
      </c>
    </row>
    <row r="6386" spans="1:24" x14ac:dyDescent="0.25">
      <c r="A6386">
        <v>8242</v>
      </c>
      <c r="B6386" t="s">
        <v>15238</v>
      </c>
      <c r="C6386" t="s">
        <v>15239</v>
      </c>
      <c r="D6386" t="s">
        <v>245</v>
      </c>
      <c r="G6386" s="2">
        <v>45534</v>
      </c>
      <c r="H6386" s="2"/>
      <c r="I6386" t="s">
        <v>226</v>
      </c>
      <c r="J6386" t="s">
        <v>211</v>
      </c>
      <c r="K6386" t="s">
        <v>15199</v>
      </c>
      <c r="L6386" t="s">
        <v>213</v>
      </c>
      <c r="O6386">
        <v>28</v>
      </c>
      <c r="Q6386" s="2"/>
      <c r="S6386">
        <v>0</v>
      </c>
      <c r="T6386" t="s">
        <v>213</v>
      </c>
      <c r="W6386" t="s">
        <v>214</v>
      </c>
      <c r="X6386">
        <v>0</v>
      </c>
    </row>
    <row r="6387" spans="1:24" x14ac:dyDescent="0.25">
      <c r="A6387">
        <v>8243</v>
      </c>
      <c r="B6387" t="s">
        <v>15240</v>
      </c>
      <c r="C6387" t="s">
        <v>15241</v>
      </c>
      <c r="D6387" t="s">
        <v>5533</v>
      </c>
      <c r="G6387" s="2">
        <v>45531</v>
      </c>
      <c r="H6387" s="2"/>
      <c r="J6387" t="s">
        <v>211</v>
      </c>
      <c r="K6387" t="s">
        <v>15199</v>
      </c>
      <c r="L6387" t="s">
        <v>900</v>
      </c>
      <c r="O6387">
        <v>0</v>
      </c>
      <c r="Q6387" s="2"/>
      <c r="S6387">
        <v>0</v>
      </c>
      <c r="T6387" t="s">
        <v>213</v>
      </c>
      <c r="W6387" t="s">
        <v>214</v>
      </c>
      <c r="X6387">
        <v>0</v>
      </c>
    </row>
    <row r="6388" spans="1:24" x14ac:dyDescent="0.25">
      <c r="A6388">
        <v>8244</v>
      </c>
      <c r="B6388" t="s">
        <v>15242</v>
      </c>
      <c r="C6388" t="s">
        <v>15243</v>
      </c>
      <c r="D6388" t="s">
        <v>11581</v>
      </c>
      <c r="G6388" s="2">
        <v>45531</v>
      </c>
      <c r="H6388" s="2"/>
      <c r="J6388" t="s">
        <v>2278</v>
      </c>
      <c r="K6388" t="s">
        <v>15199</v>
      </c>
      <c r="L6388" t="s">
        <v>900</v>
      </c>
      <c r="O6388">
        <v>0</v>
      </c>
      <c r="Q6388" s="2"/>
      <c r="S6388">
        <v>0</v>
      </c>
      <c r="T6388" t="s">
        <v>213</v>
      </c>
      <c r="W6388" t="s">
        <v>214</v>
      </c>
      <c r="X6388">
        <v>0</v>
      </c>
    </row>
    <row r="6389" spans="1:24" x14ac:dyDescent="0.25">
      <c r="A6389">
        <v>8245</v>
      </c>
      <c r="B6389" t="s">
        <v>15244</v>
      </c>
      <c r="C6389" t="s">
        <v>15245</v>
      </c>
      <c r="D6389" t="s">
        <v>4003</v>
      </c>
      <c r="G6389" s="2">
        <v>45531</v>
      </c>
      <c r="H6389" s="2"/>
      <c r="J6389" t="s">
        <v>211</v>
      </c>
      <c r="K6389" t="s">
        <v>15199</v>
      </c>
      <c r="L6389" t="s">
        <v>900</v>
      </c>
      <c r="O6389">
        <v>0</v>
      </c>
      <c r="Q6389" s="2"/>
      <c r="S6389">
        <v>0</v>
      </c>
      <c r="T6389" t="s">
        <v>213</v>
      </c>
      <c r="W6389" t="s">
        <v>214</v>
      </c>
      <c r="X6389">
        <v>0</v>
      </c>
    </row>
    <row r="6390" spans="1:24" x14ac:dyDescent="0.25">
      <c r="A6390">
        <v>8246</v>
      </c>
      <c r="B6390" t="s">
        <v>15246</v>
      </c>
      <c r="C6390" t="s">
        <v>15247</v>
      </c>
      <c r="D6390" t="s">
        <v>11589</v>
      </c>
      <c r="G6390" s="2">
        <v>45531</v>
      </c>
      <c r="H6390" s="2"/>
      <c r="J6390" t="s">
        <v>2278</v>
      </c>
      <c r="K6390" t="s">
        <v>15199</v>
      </c>
      <c r="L6390" t="s">
        <v>900</v>
      </c>
      <c r="O6390">
        <v>0</v>
      </c>
      <c r="Q6390" s="2"/>
      <c r="S6390">
        <v>0</v>
      </c>
      <c r="T6390" t="s">
        <v>213</v>
      </c>
      <c r="W6390" t="s">
        <v>214</v>
      </c>
      <c r="X6390">
        <v>0</v>
      </c>
    </row>
    <row r="6391" spans="1:24" x14ac:dyDescent="0.25">
      <c r="A6391">
        <v>8247</v>
      </c>
      <c r="B6391" t="s">
        <v>15248</v>
      </c>
      <c r="C6391" t="s">
        <v>15249</v>
      </c>
      <c r="D6391" t="s">
        <v>6389</v>
      </c>
      <c r="G6391" s="2">
        <v>45531</v>
      </c>
      <c r="H6391" s="2"/>
      <c r="J6391" t="s">
        <v>211</v>
      </c>
      <c r="K6391" t="s">
        <v>15199</v>
      </c>
      <c r="L6391" t="s">
        <v>900</v>
      </c>
      <c r="O6391">
        <v>0</v>
      </c>
      <c r="Q6391" s="2"/>
      <c r="S6391">
        <v>0</v>
      </c>
      <c r="T6391" t="s">
        <v>213</v>
      </c>
      <c r="W6391" t="s">
        <v>214</v>
      </c>
      <c r="X6391">
        <v>0</v>
      </c>
    </row>
    <row r="6392" spans="1:24" x14ac:dyDescent="0.25">
      <c r="A6392">
        <v>8248</v>
      </c>
      <c r="B6392" t="s">
        <v>15250</v>
      </c>
      <c r="C6392" t="s">
        <v>15251</v>
      </c>
      <c r="D6392" t="s">
        <v>11584</v>
      </c>
      <c r="G6392" s="2">
        <v>45531</v>
      </c>
      <c r="H6392" s="2"/>
      <c r="J6392" t="s">
        <v>2278</v>
      </c>
      <c r="K6392" t="s">
        <v>15199</v>
      </c>
      <c r="L6392" t="s">
        <v>900</v>
      </c>
      <c r="O6392">
        <v>0</v>
      </c>
      <c r="Q6392" s="2"/>
      <c r="S6392">
        <v>0</v>
      </c>
      <c r="T6392" t="s">
        <v>213</v>
      </c>
      <c r="W6392" t="s">
        <v>214</v>
      </c>
      <c r="X6392">
        <v>0</v>
      </c>
    </row>
    <row r="6393" spans="1:24" x14ac:dyDescent="0.25">
      <c r="A6393">
        <v>8249</v>
      </c>
      <c r="B6393" t="s">
        <v>15252</v>
      </c>
      <c r="C6393" t="s">
        <v>15253</v>
      </c>
      <c r="D6393" t="s">
        <v>14068</v>
      </c>
      <c r="G6393" s="2">
        <v>45534</v>
      </c>
      <c r="H6393" s="2"/>
      <c r="I6393" t="s">
        <v>226</v>
      </c>
      <c r="J6393" t="s">
        <v>211</v>
      </c>
      <c r="K6393" t="s">
        <v>15199</v>
      </c>
      <c r="L6393" t="s">
        <v>213</v>
      </c>
      <c r="O6393">
        <v>0</v>
      </c>
      <c r="Q6393" s="2"/>
      <c r="S6393">
        <v>0</v>
      </c>
      <c r="T6393" t="s">
        <v>213</v>
      </c>
      <c r="W6393" t="s">
        <v>214</v>
      </c>
      <c r="X6393">
        <v>0</v>
      </c>
    </row>
    <row r="6394" spans="1:24" x14ac:dyDescent="0.25">
      <c r="A6394">
        <v>8250</v>
      </c>
      <c r="B6394" t="s">
        <v>15254</v>
      </c>
      <c r="C6394" t="s">
        <v>15255</v>
      </c>
      <c r="D6394" t="s">
        <v>14073</v>
      </c>
      <c r="G6394" s="2">
        <v>45534</v>
      </c>
      <c r="H6394" s="2"/>
      <c r="I6394" t="s">
        <v>226</v>
      </c>
      <c r="J6394" t="s">
        <v>211</v>
      </c>
      <c r="K6394" t="s">
        <v>15199</v>
      </c>
      <c r="L6394" t="s">
        <v>213</v>
      </c>
      <c r="O6394">
        <v>0</v>
      </c>
      <c r="Q6394" s="2"/>
      <c r="S6394">
        <v>0</v>
      </c>
      <c r="T6394" t="s">
        <v>213</v>
      </c>
      <c r="W6394" t="s">
        <v>214</v>
      </c>
      <c r="X6394">
        <v>0</v>
      </c>
    </row>
    <row r="6395" spans="1:24" x14ac:dyDescent="0.25">
      <c r="A6395">
        <v>8251</v>
      </c>
      <c r="B6395" t="s">
        <v>15256</v>
      </c>
      <c r="C6395" t="s">
        <v>15257</v>
      </c>
      <c r="D6395" t="s">
        <v>6125</v>
      </c>
      <c r="G6395" s="2">
        <v>45615</v>
      </c>
      <c r="H6395" s="2"/>
      <c r="I6395" t="s">
        <v>226</v>
      </c>
      <c r="J6395" t="s">
        <v>211</v>
      </c>
      <c r="K6395" t="s">
        <v>15199</v>
      </c>
      <c r="L6395" t="s">
        <v>213</v>
      </c>
      <c r="O6395">
        <v>28</v>
      </c>
      <c r="Q6395" s="2"/>
      <c r="S6395">
        <v>0</v>
      </c>
      <c r="T6395" t="s">
        <v>213</v>
      </c>
      <c r="W6395" t="s">
        <v>214</v>
      </c>
      <c r="X6395">
        <v>0</v>
      </c>
    </row>
    <row r="6396" spans="1:24" x14ac:dyDescent="0.25">
      <c r="A6396">
        <v>7909</v>
      </c>
      <c r="B6396" t="s">
        <v>14249</v>
      </c>
      <c r="C6396" t="s">
        <v>14250</v>
      </c>
      <c r="D6396" t="s">
        <v>6406</v>
      </c>
      <c r="F6396" t="s">
        <v>7857</v>
      </c>
      <c r="G6396" s="2">
        <v>44614</v>
      </c>
      <c r="H6396" s="2"/>
      <c r="J6396" t="s">
        <v>211</v>
      </c>
      <c r="K6396" t="s">
        <v>7069</v>
      </c>
      <c r="L6396" t="s">
        <v>213</v>
      </c>
      <c r="O6396">
        <v>7452</v>
      </c>
      <c r="Q6396" s="2"/>
      <c r="S6396">
        <v>4210</v>
      </c>
      <c r="T6396" t="s">
        <v>213</v>
      </c>
      <c r="W6396" t="s">
        <v>455</v>
      </c>
      <c r="X6396">
        <v>0</v>
      </c>
    </row>
    <row r="6397" spans="1:24" x14ac:dyDescent="0.25">
      <c r="A6397">
        <v>7910</v>
      </c>
      <c r="B6397" t="s">
        <v>14251</v>
      </c>
      <c r="C6397" t="s">
        <v>14252</v>
      </c>
      <c r="D6397" t="s">
        <v>6406</v>
      </c>
      <c r="F6397" t="s">
        <v>7881</v>
      </c>
      <c r="G6397" s="2">
        <v>44614</v>
      </c>
      <c r="H6397" s="2"/>
      <c r="J6397" t="s">
        <v>211</v>
      </c>
      <c r="K6397" t="s">
        <v>7069</v>
      </c>
      <c r="L6397" t="s">
        <v>213</v>
      </c>
      <c r="O6397">
        <v>7477</v>
      </c>
      <c r="Q6397" s="2"/>
      <c r="S6397">
        <v>3888</v>
      </c>
      <c r="T6397" t="s">
        <v>213</v>
      </c>
      <c r="W6397" t="s">
        <v>455</v>
      </c>
      <c r="X6397">
        <v>0</v>
      </c>
    </row>
    <row r="6398" spans="1:24" x14ac:dyDescent="0.25">
      <c r="A6398">
        <v>7911</v>
      </c>
      <c r="B6398" t="s">
        <v>14253</v>
      </c>
      <c r="C6398" t="s">
        <v>14254</v>
      </c>
      <c r="D6398" t="s">
        <v>6406</v>
      </c>
      <c r="F6398" t="s">
        <v>7754</v>
      </c>
      <c r="G6398" s="2">
        <v>44614</v>
      </c>
      <c r="H6398" s="2"/>
      <c r="J6398" t="s">
        <v>211</v>
      </c>
      <c r="K6398" t="s">
        <v>7069</v>
      </c>
      <c r="L6398" t="s">
        <v>213</v>
      </c>
      <c r="O6398">
        <v>7477</v>
      </c>
      <c r="Q6398" s="2"/>
      <c r="S6398">
        <v>4210</v>
      </c>
      <c r="T6398" t="s">
        <v>213</v>
      </c>
      <c r="W6398" t="s">
        <v>455</v>
      </c>
      <c r="X6398">
        <v>0</v>
      </c>
    </row>
    <row r="6399" spans="1:24" x14ac:dyDescent="0.25">
      <c r="A6399">
        <v>8161</v>
      </c>
      <c r="B6399" t="s">
        <v>15079</v>
      </c>
      <c r="C6399" t="s">
        <v>15080</v>
      </c>
      <c r="D6399" t="s">
        <v>210</v>
      </c>
      <c r="G6399" s="2">
        <v>45335</v>
      </c>
      <c r="H6399" s="2"/>
      <c r="J6399" t="s">
        <v>211</v>
      </c>
      <c r="K6399" t="s">
        <v>15081</v>
      </c>
      <c r="L6399" t="s">
        <v>213</v>
      </c>
      <c r="O6399">
        <v>0</v>
      </c>
      <c r="Q6399" s="2"/>
      <c r="S6399">
        <v>0</v>
      </c>
      <c r="T6399" t="s">
        <v>213</v>
      </c>
      <c r="W6399" t="s">
        <v>214</v>
      </c>
      <c r="X6399">
        <v>0</v>
      </c>
    </row>
    <row r="6400" spans="1:24" x14ac:dyDescent="0.25">
      <c r="A6400">
        <v>8162</v>
      </c>
      <c r="B6400" t="s">
        <v>15082</v>
      </c>
      <c r="C6400" t="s">
        <v>15083</v>
      </c>
      <c r="D6400" t="s">
        <v>241</v>
      </c>
      <c r="G6400" s="2">
        <v>45335</v>
      </c>
      <c r="H6400" s="2"/>
      <c r="I6400" t="s">
        <v>226</v>
      </c>
      <c r="J6400" t="s">
        <v>211</v>
      </c>
      <c r="K6400" t="s">
        <v>15081</v>
      </c>
      <c r="L6400" t="s">
        <v>213</v>
      </c>
      <c r="O6400">
        <v>0</v>
      </c>
      <c r="Q6400" s="2"/>
      <c r="S6400">
        <v>0</v>
      </c>
      <c r="T6400" t="s">
        <v>213</v>
      </c>
      <c r="W6400" t="s">
        <v>214</v>
      </c>
      <c r="X6400">
        <v>0</v>
      </c>
    </row>
    <row r="6401" spans="1:24" x14ac:dyDescent="0.25">
      <c r="A6401">
        <v>7949</v>
      </c>
      <c r="B6401" t="s">
        <v>14794</v>
      </c>
      <c r="C6401" t="s">
        <v>14795</v>
      </c>
      <c r="D6401" t="s">
        <v>256</v>
      </c>
      <c r="G6401" s="2">
        <v>45261</v>
      </c>
      <c r="H6401" s="2"/>
      <c r="I6401" t="s">
        <v>226</v>
      </c>
      <c r="J6401" t="s">
        <v>211</v>
      </c>
      <c r="K6401" t="s">
        <v>76</v>
      </c>
      <c r="L6401" t="s">
        <v>213</v>
      </c>
      <c r="O6401">
        <v>0</v>
      </c>
      <c r="Q6401" s="2"/>
      <c r="S6401">
        <v>0</v>
      </c>
      <c r="T6401" t="s">
        <v>213</v>
      </c>
      <c r="W6401" t="s">
        <v>455</v>
      </c>
      <c r="X6401">
        <v>0</v>
      </c>
    </row>
    <row r="6402" spans="1:24" x14ac:dyDescent="0.25">
      <c r="A6402">
        <v>7950</v>
      </c>
      <c r="B6402" t="s">
        <v>14796</v>
      </c>
      <c r="C6402" t="s">
        <v>14797</v>
      </c>
      <c r="D6402" t="s">
        <v>251</v>
      </c>
      <c r="G6402" s="2">
        <v>45261</v>
      </c>
      <c r="H6402" s="2"/>
      <c r="I6402" t="s">
        <v>226</v>
      </c>
      <c r="J6402" t="s">
        <v>211</v>
      </c>
      <c r="K6402" t="s">
        <v>76</v>
      </c>
      <c r="L6402" t="s">
        <v>213</v>
      </c>
      <c r="O6402">
        <v>0</v>
      </c>
      <c r="Q6402" s="2"/>
      <c r="S6402">
        <v>0</v>
      </c>
      <c r="T6402" t="s">
        <v>213</v>
      </c>
      <c r="W6402" t="s">
        <v>455</v>
      </c>
      <c r="X6402">
        <v>0</v>
      </c>
    </row>
    <row r="6403" spans="1:24" x14ac:dyDescent="0.25">
      <c r="A6403">
        <v>7935</v>
      </c>
      <c r="B6403" t="s">
        <v>14576</v>
      </c>
      <c r="C6403" t="s">
        <v>14577</v>
      </c>
      <c r="D6403" t="s">
        <v>241</v>
      </c>
      <c r="G6403" s="2">
        <v>45200</v>
      </c>
      <c r="H6403" s="2"/>
      <c r="I6403" t="s">
        <v>226</v>
      </c>
      <c r="J6403" t="s">
        <v>211</v>
      </c>
      <c r="K6403" t="s">
        <v>66</v>
      </c>
      <c r="L6403" t="s">
        <v>213</v>
      </c>
      <c r="O6403">
        <v>0</v>
      </c>
      <c r="P6403" t="s">
        <v>5494</v>
      </c>
      <c r="Q6403" s="2"/>
      <c r="S6403">
        <v>0</v>
      </c>
      <c r="T6403" t="s">
        <v>213</v>
      </c>
      <c r="W6403" t="s">
        <v>455</v>
      </c>
      <c r="X6403">
        <v>0</v>
      </c>
    </row>
    <row r="6404" spans="1:24" x14ac:dyDescent="0.25">
      <c r="A6404">
        <v>7936</v>
      </c>
      <c r="B6404" t="s">
        <v>14578</v>
      </c>
      <c r="C6404" t="s">
        <v>14579</v>
      </c>
      <c r="D6404" t="s">
        <v>245</v>
      </c>
      <c r="G6404" s="2">
        <v>45200</v>
      </c>
      <c r="H6404" s="2"/>
      <c r="I6404" t="s">
        <v>226</v>
      </c>
      <c r="J6404" t="s">
        <v>211</v>
      </c>
      <c r="K6404" t="s">
        <v>66</v>
      </c>
      <c r="L6404" t="s">
        <v>213</v>
      </c>
      <c r="O6404">
        <v>5625</v>
      </c>
      <c r="Q6404" s="2"/>
      <c r="S6404">
        <v>0</v>
      </c>
      <c r="T6404" t="s">
        <v>213</v>
      </c>
      <c r="W6404" t="s">
        <v>455</v>
      </c>
      <c r="X6404">
        <v>0</v>
      </c>
    </row>
    <row r="6405" spans="1:24" x14ac:dyDescent="0.25">
      <c r="A6405">
        <v>7937</v>
      </c>
      <c r="B6405" t="s">
        <v>14580</v>
      </c>
      <c r="C6405" t="s">
        <v>14581</v>
      </c>
      <c r="D6405" t="s">
        <v>256</v>
      </c>
      <c r="G6405" s="2">
        <v>45200</v>
      </c>
      <c r="H6405" s="2"/>
      <c r="I6405" t="s">
        <v>226</v>
      </c>
      <c r="J6405" t="s">
        <v>211</v>
      </c>
      <c r="K6405" t="s">
        <v>66</v>
      </c>
      <c r="L6405" t="s">
        <v>213</v>
      </c>
      <c r="O6405">
        <v>0</v>
      </c>
      <c r="Q6405" s="2"/>
      <c r="S6405">
        <v>0</v>
      </c>
      <c r="T6405" t="s">
        <v>213</v>
      </c>
      <c r="W6405" t="s">
        <v>455</v>
      </c>
      <c r="X6405">
        <v>0</v>
      </c>
    </row>
    <row r="6406" spans="1:24" x14ac:dyDescent="0.25">
      <c r="A6406">
        <v>7938</v>
      </c>
      <c r="B6406" t="s">
        <v>14582</v>
      </c>
      <c r="C6406" t="s">
        <v>14583</v>
      </c>
      <c r="D6406" t="s">
        <v>251</v>
      </c>
      <c r="G6406" s="2">
        <v>45200</v>
      </c>
      <c r="H6406" s="2"/>
      <c r="I6406" t="s">
        <v>226</v>
      </c>
      <c r="J6406" t="s">
        <v>211</v>
      </c>
      <c r="K6406" t="s">
        <v>66</v>
      </c>
      <c r="L6406" t="s">
        <v>213</v>
      </c>
      <c r="O6406">
        <v>0</v>
      </c>
      <c r="Q6406" s="2"/>
      <c r="S6406">
        <v>0</v>
      </c>
      <c r="T6406" t="s">
        <v>213</v>
      </c>
      <c r="W6406" t="s">
        <v>455</v>
      </c>
      <c r="X6406">
        <v>0</v>
      </c>
    </row>
    <row r="6407" spans="1:24" x14ac:dyDescent="0.25">
      <c r="A6407">
        <v>8163</v>
      </c>
      <c r="B6407" t="s">
        <v>15084</v>
      </c>
      <c r="C6407" t="s">
        <v>15085</v>
      </c>
      <c r="D6407" t="s">
        <v>251</v>
      </c>
      <c r="G6407" s="2">
        <v>45335</v>
      </c>
      <c r="H6407" s="2"/>
      <c r="I6407" t="s">
        <v>226</v>
      </c>
      <c r="J6407" t="s">
        <v>211</v>
      </c>
      <c r="K6407" t="s">
        <v>15081</v>
      </c>
      <c r="L6407" t="s">
        <v>213</v>
      </c>
      <c r="O6407">
        <v>0</v>
      </c>
      <c r="Q6407" s="2"/>
      <c r="S6407">
        <v>0</v>
      </c>
      <c r="T6407" t="s">
        <v>213</v>
      </c>
      <c r="W6407" t="s">
        <v>214</v>
      </c>
      <c r="X6407">
        <v>0</v>
      </c>
    </row>
    <row r="6408" spans="1:24" x14ac:dyDescent="0.25">
      <c r="A6408">
        <v>8164</v>
      </c>
      <c r="B6408" t="s">
        <v>15086</v>
      </c>
      <c r="C6408" t="s">
        <v>15087</v>
      </c>
      <c r="D6408" t="s">
        <v>245</v>
      </c>
      <c r="G6408" s="2">
        <v>45335</v>
      </c>
      <c r="H6408" s="2"/>
      <c r="I6408" t="s">
        <v>226</v>
      </c>
      <c r="J6408" t="s">
        <v>211</v>
      </c>
      <c r="K6408" t="s">
        <v>15081</v>
      </c>
      <c r="L6408" t="s">
        <v>213</v>
      </c>
      <c r="O6408">
        <v>42</v>
      </c>
      <c r="Q6408" s="2"/>
      <c r="S6408">
        <v>0</v>
      </c>
      <c r="T6408" t="s">
        <v>213</v>
      </c>
      <c r="W6408" t="s">
        <v>214</v>
      </c>
      <c r="X6408">
        <v>0</v>
      </c>
    </row>
    <row r="6409" spans="1:24" x14ac:dyDescent="0.25">
      <c r="A6409">
        <v>7951</v>
      </c>
      <c r="B6409" t="s">
        <v>14798</v>
      </c>
      <c r="C6409" t="s">
        <v>14799</v>
      </c>
      <c r="D6409" t="s">
        <v>241</v>
      </c>
      <c r="G6409" s="2">
        <v>45261</v>
      </c>
      <c r="H6409" s="2"/>
      <c r="I6409" t="s">
        <v>226</v>
      </c>
      <c r="J6409" t="s">
        <v>211</v>
      </c>
      <c r="K6409" t="s">
        <v>76</v>
      </c>
      <c r="L6409" t="s">
        <v>213</v>
      </c>
      <c r="O6409">
        <v>0</v>
      </c>
      <c r="P6409" t="s">
        <v>5494</v>
      </c>
      <c r="Q6409" s="2"/>
      <c r="S6409">
        <v>0</v>
      </c>
      <c r="T6409" t="s">
        <v>213</v>
      </c>
      <c r="W6409" t="s">
        <v>455</v>
      </c>
      <c r="X6409">
        <v>0</v>
      </c>
    </row>
    <row r="6410" spans="1:24" x14ac:dyDescent="0.25">
      <c r="A6410">
        <v>7952</v>
      </c>
      <c r="B6410" t="s">
        <v>14800</v>
      </c>
      <c r="C6410" t="s">
        <v>14801</v>
      </c>
      <c r="D6410" t="s">
        <v>245</v>
      </c>
      <c r="G6410" s="2">
        <v>45261</v>
      </c>
      <c r="H6410" s="2"/>
      <c r="I6410" t="s">
        <v>226</v>
      </c>
      <c r="J6410" t="s">
        <v>211</v>
      </c>
      <c r="K6410" t="s">
        <v>76</v>
      </c>
      <c r="L6410" t="s">
        <v>213</v>
      </c>
      <c r="O6410">
        <v>5628</v>
      </c>
      <c r="Q6410" s="2"/>
      <c r="S6410">
        <v>0</v>
      </c>
      <c r="T6410" t="s">
        <v>213</v>
      </c>
      <c r="W6410" t="s">
        <v>455</v>
      </c>
      <c r="X6410">
        <v>0</v>
      </c>
    </row>
    <row r="6411" spans="1:24" x14ac:dyDescent="0.25">
      <c r="A6411">
        <v>8165</v>
      </c>
      <c r="B6411" t="s">
        <v>15088</v>
      </c>
      <c r="C6411" t="s">
        <v>15089</v>
      </c>
      <c r="D6411" t="s">
        <v>256</v>
      </c>
      <c r="G6411" s="2">
        <v>45335</v>
      </c>
      <c r="H6411" s="2"/>
      <c r="I6411" t="s">
        <v>226</v>
      </c>
      <c r="J6411" t="s">
        <v>211</v>
      </c>
      <c r="K6411" t="s">
        <v>15081</v>
      </c>
      <c r="L6411" t="s">
        <v>213</v>
      </c>
      <c r="O6411">
        <v>0</v>
      </c>
      <c r="Q6411" s="2"/>
      <c r="S6411">
        <v>0</v>
      </c>
      <c r="T6411" t="s">
        <v>213</v>
      </c>
      <c r="W6411" t="s">
        <v>214</v>
      </c>
      <c r="X6411">
        <v>0</v>
      </c>
    </row>
    <row r="6412" spans="1:24" x14ac:dyDescent="0.25">
      <c r="A6412">
        <v>8173</v>
      </c>
      <c r="B6412" t="s">
        <v>15107</v>
      </c>
      <c r="C6412" t="s">
        <v>15108</v>
      </c>
      <c r="D6412" t="s">
        <v>241</v>
      </c>
      <c r="G6412" s="2">
        <v>45358</v>
      </c>
      <c r="H6412" s="2"/>
      <c r="I6412" t="s">
        <v>226</v>
      </c>
      <c r="J6412" t="s">
        <v>211</v>
      </c>
      <c r="K6412" t="s">
        <v>15109</v>
      </c>
      <c r="L6412" t="s">
        <v>213</v>
      </c>
      <c r="O6412">
        <v>0</v>
      </c>
      <c r="P6412" t="s">
        <v>5494</v>
      </c>
      <c r="Q6412" s="2"/>
      <c r="S6412">
        <v>0</v>
      </c>
      <c r="T6412" t="s">
        <v>213</v>
      </c>
      <c r="W6412" t="s">
        <v>455</v>
      </c>
      <c r="X6412">
        <v>0</v>
      </c>
    </row>
    <row r="6413" spans="1:24" x14ac:dyDescent="0.25">
      <c r="A6413">
        <v>8174</v>
      </c>
      <c r="B6413" t="s">
        <v>15110</v>
      </c>
      <c r="C6413" t="s">
        <v>15111</v>
      </c>
      <c r="D6413" t="s">
        <v>245</v>
      </c>
      <c r="G6413" s="2">
        <v>45358</v>
      </c>
      <c r="H6413" s="2"/>
      <c r="I6413" t="s">
        <v>226</v>
      </c>
      <c r="J6413" t="s">
        <v>211</v>
      </c>
      <c r="K6413" t="s">
        <v>15109</v>
      </c>
      <c r="L6413" t="s">
        <v>213</v>
      </c>
      <c r="O6413">
        <v>5626</v>
      </c>
      <c r="Q6413" s="2"/>
      <c r="S6413">
        <v>0</v>
      </c>
      <c r="T6413" t="s">
        <v>213</v>
      </c>
      <c r="W6413" t="s">
        <v>455</v>
      </c>
      <c r="X6413">
        <v>0</v>
      </c>
    </row>
    <row r="6414" spans="1:24" x14ac:dyDescent="0.25">
      <c r="A6414">
        <v>8175</v>
      </c>
      <c r="B6414" t="s">
        <v>15112</v>
      </c>
      <c r="C6414" t="s">
        <v>15113</v>
      </c>
      <c r="D6414" t="s">
        <v>256</v>
      </c>
      <c r="G6414" s="2">
        <v>45358</v>
      </c>
      <c r="H6414" s="2"/>
      <c r="I6414" t="s">
        <v>226</v>
      </c>
      <c r="J6414" t="s">
        <v>211</v>
      </c>
      <c r="K6414" t="s">
        <v>15109</v>
      </c>
      <c r="L6414" t="s">
        <v>213</v>
      </c>
      <c r="O6414">
        <v>0</v>
      </c>
      <c r="Q6414" s="2"/>
      <c r="S6414">
        <v>0</v>
      </c>
      <c r="T6414" t="s">
        <v>213</v>
      </c>
      <c r="W6414" t="s">
        <v>455</v>
      </c>
      <c r="X6414">
        <v>0</v>
      </c>
    </row>
    <row r="6415" spans="1:24" x14ac:dyDescent="0.25">
      <c r="A6415">
        <v>8176</v>
      </c>
      <c r="B6415" t="s">
        <v>15114</v>
      </c>
      <c r="C6415" t="s">
        <v>15115</v>
      </c>
      <c r="D6415" t="s">
        <v>251</v>
      </c>
      <c r="G6415" s="2">
        <v>45358</v>
      </c>
      <c r="H6415" s="2"/>
      <c r="I6415" t="s">
        <v>226</v>
      </c>
      <c r="J6415" t="s">
        <v>211</v>
      </c>
      <c r="K6415" t="s">
        <v>15109</v>
      </c>
      <c r="L6415" t="s">
        <v>213</v>
      </c>
      <c r="O6415">
        <v>0</v>
      </c>
      <c r="Q6415" s="2"/>
      <c r="S6415">
        <v>0</v>
      </c>
      <c r="T6415" t="s">
        <v>213</v>
      </c>
      <c r="W6415" t="s">
        <v>455</v>
      </c>
      <c r="X6415">
        <v>0</v>
      </c>
    </row>
    <row r="6416" spans="1:24" x14ac:dyDescent="0.25">
      <c r="A6416">
        <v>8201</v>
      </c>
      <c r="B6416" t="s">
        <v>15160</v>
      </c>
      <c r="C6416" t="s">
        <v>15161</v>
      </c>
      <c r="D6416" t="s">
        <v>245</v>
      </c>
      <c r="G6416" s="2">
        <v>45475</v>
      </c>
      <c r="H6416" s="2"/>
      <c r="I6416" t="s">
        <v>226</v>
      </c>
      <c r="J6416" t="s">
        <v>211</v>
      </c>
      <c r="K6416" t="s">
        <v>15162</v>
      </c>
      <c r="L6416" t="s">
        <v>213</v>
      </c>
      <c r="O6416">
        <v>5756</v>
      </c>
      <c r="Q6416" s="2"/>
      <c r="S6416">
        <v>0</v>
      </c>
      <c r="T6416" t="s">
        <v>213</v>
      </c>
      <c r="W6416" t="s">
        <v>455</v>
      </c>
      <c r="X6416">
        <v>0</v>
      </c>
    </row>
    <row r="6417" spans="1:24" x14ac:dyDescent="0.25">
      <c r="A6417">
        <v>8202</v>
      </c>
      <c r="B6417" t="s">
        <v>15163</v>
      </c>
      <c r="C6417" t="s">
        <v>15164</v>
      </c>
      <c r="D6417" t="s">
        <v>256</v>
      </c>
      <c r="G6417" s="2">
        <v>45475</v>
      </c>
      <c r="H6417" s="2"/>
      <c r="I6417" t="s">
        <v>226</v>
      </c>
      <c r="J6417" t="s">
        <v>211</v>
      </c>
      <c r="K6417" t="s">
        <v>15162</v>
      </c>
      <c r="L6417" t="s">
        <v>213</v>
      </c>
      <c r="O6417">
        <v>0</v>
      </c>
      <c r="Q6417" s="2"/>
      <c r="S6417">
        <v>0</v>
      </c>
      <c r="T6417" t="s">
        <v>213</v>
      </c>
      <c r="W6417" t="s">
        <v>455</v>
      </c>
      <c r="X6417">
        <v>0</v>
      </c>
    </row>
    <row r="6418" spans="1:24" x14ac:dyDescent="0.25">
      <c r="A6418">
        <v>8203</v>
      </c>
      <c r="B6418" t="s">
        <v>15165</v>
      </c>
      <c r="C6418" t="s">
        <v>15166</v>
      </c>
      <c r="D6418" t="s">
        <v>251</v>
      </c>
      <c r="G6418" s="2">
        <v>45475</v>
      </c>
      <c r="H6418" s="2"/>
      <c r="I6418" t="s">
        <v>226</v>
      </c>
      <c r="J6418" t="s">
        <v>211</v>
      </c>
      <c r="K6418" t="s">
        <v>15162</v>
      </c>
      <c r="L6418" t="s">
        <v>213</v>
      </c>
      <c r="O6418">
        <v>0</v>
      </c>
      <c r="Q6418" s="2"/>
      <c r="S6418">
        <v>0</v>
      </c>
      <c r="T6418" t="s">
        <v>213</v>
      </c>
      <c r="W6418" t="s">
        <v>455</v>
      </c>
      <c r="X6418">
        <v>0</v>
      </c>
    </row>
    <row r="6419" spans="1:24" x14ac:dyDescent="0.25">
      <c r="A6419">
        <v>8204</v>
      </c>
      <c r="B6419" t="s">
        <v>15167</v>
      </c>
      <c r="C6419" t="s">
        <v>15168</v>
      </c>
      <c r="D6419" t="s">
        <v>241</v>
      </c>
      <c r="G6419" s="2">
        <v>45475</v>
      </c>
      <c r="H6419" s="2"/>
      <c r="I6419" t="s">
        <v>226</v>
      </c>
      <c r="J6419" t="s">
        <v>211</v>
      </c>
      <c r="K6419" t="s">
        <v>15162</v>
      </c>
      <c r="L6419" t="s">
        <v>213</v>
      </c>
      <c r="O6419">
        <v>0</v>
      </c>
      <c r="P6419" t="s">
        <v>5494</v>
      </c>
      <c r="Q6419" s="2"/>
      <c r="S6419">
        <v>0</v>
      </c>
      <c r="T6419" t="s">
        <v>213</v>
      </c>
      <c r="W6419" t="s">
        <v>455</v>
      </c>
      <c r="X6419">
        <v>0</v>
      </c>
    </row>
    <row r="6420" spans="1:24" x14ac:dyDescent="0.25">
      <c r="A6420">
        <v>7848</v>
      </c>
      <c r="B6420" t="s">
        <v>13769</v>
      </c>
      <c r="C6420" t="s">
        <v>13770</v>
      </c>
      <c r="D6420" t="s">
        <v>251</v>
      </c>
      <c r="G6420" s="2">
        <v>44614</v>
      </c>
      <c r="H6420" s="2"/>
      <c r="I6420" t="s">
        <v>226</v>
      </c>
      <c r="J6420" t="s">
        <v>211</v>
      </c>
      <c r="K6420" t="s">
        <v>13751</v>
      </c>
      <c r="L6420" t="s">
        <v>900</v>
      </c>
      <c r="O6420">
        <v>0</v>
      </c>
      <c r="Q6420" s="2"/>
      <c r="S6420">
        <v>0</v>
      </c>
      <c r="T6420" t="s">
        <v>213</v>
      </c>
      <c r="W6420" t="s">
        <v>214</v>
      </c>
      <c r="X6420">
        <v>0</v>
      </c>
    </row>
    <row r="6421" spans="1:24" x14ac:dyDescent="0.25">
      <c r="A6421">
        <v>7849</v>
      </c>
      <c r="B6421" t="s">
        <v>13775</v>
      </c>
      <c r="C6421" t="s">
        <v>13776</v>
      </c>
      <c r="D6421" t="s">
        <v>256</v>
      </c>
      <c r="G6421" s="2">
        <v>44614</v>
      </c>
      <c r="H6421" s="2"/>
      <c r="I6421" t="s">
        <v>226</v>
      </c>
      <c r="J6421" t="s">
        <v>211</v>
      </c>
      <c r="K6421" t="s">
        <v>13751</v>
      </c>
      <c r="L6421" t="s">
        <v>900</v>
      </c>
      <c r="O6421">
        <v>0</v>
      </c>
      <c r="Q6421" s="2"/>
      <c r="S6421">
        <v>0</v>
      </c>
      <c r="T6421" t="s">
        <v>213</v>
      </c>
      <c r="W6421" t="s">
        <v>214</v>
      </c>
      <c r="X6421">
        <v>0</v>
      </c>
    </row>
    <row r="6422" spans="1:24" x14ac:dyDescent="0.25">
      <c r="A6422">
        <v>7850</v>
      </c>
      <c r="B6422" t="s">
        <v>13773</v>
      </c>
      <c r="C6422" t="s">
        <v>13774</v>
      </c>
      <c r="D6422" t="s">
        <v>248</v>
      </c>
      <c r="G6422" s="2">
        <v>44614</v>
      </c>
      <c r="H6422" s="2"/>
      <c r="I6422" t="s">
        <v>226</v>
      </c>
      <c r="J6422" t="s">
        <v>211</v>
      </c>
      <c r="K6422" t="s">
        <v>13751</v>
      </c>
      <c r="L6422" t="s">
        <v>900</v>
      </c>
      <c r="O6422">
        <v>0</v>
      </c>
      <c r="Q6422" s="2"/>
      <c r="S6422">
        <v>0</v>
      </c>
      <c r="T6422" t="s">
        <v>213</v>
      </c>
      <c r="W6422" t="s">
        <v>214</v>
      </c>
      <c r="X6422">
        <v>0</v>
      </c>
    </row>
    <row r="6423" spans="1:24" x14ac:dyDescent="0.25">
      <c r="A6423">
        <v>7851</v>
      </c>
      <c r="B6423" t="s">
        <v>13777</v>
      </c>
      <c r="C6423" t="s">
        <v>13778</v>
      </c>
      <c r="D6423" t="s">
        <v>210</v>
      </c>
      <c r="G6423" s="2">
        <v>44614</v>
      </c>
      <c r="H6423" s="2"/>
      <c r="J6423" t="s">
        <v>211</v>
      </c>
      <c r="K6423" t="s">
        <v>13751</v>
      </c>
      <c r="L6423" t="s">
        <v>900</v>
      </c>
      <c r="O6423">
        <v>0</v>
      </c>
      <c r="Q6423" s="2"/>
      <c r="S6423">
        <v>0</v>
      </c>
      <c r="T6423" t="s">
        <v>213</v>
      </c>
      <c r="W6423" t="s">
        <v>214</v>
      </c>
      <c r="X6423">
        <v>0</v>
      </c>
    </row>
    <row r="6424" spans="1:24" x14ac:dyDescent="0.25">
      <c r="A6424">
        <v>7852</v>
      </c>
      <c r="B6424" t="s">
        <v>13756</v>
      </c>
      <c r="C6424" t="s">
        <v>13757</v>
      </c>
      <c r="D6424" t="s">
        <v>2509</v>
      </c>
      <c r="G6424" s="2">
        <v>44614</v>
      </c>
      <c r="H6424" s="2"/>
      <c r="J6424" t="s">
        <v>211</v>
      </c>
      <c r="K6424" t="s">
        <v>13751</v>
      </c>
      <c r="L6424" t="s">
        <v>900</v>
      </c>
      <c r="O6424">
        <v>0</v>
      </c>
      <c r="Q6424" s="2"/>
      <c r="S6424">
        <v>0</v>
      </c>
      <c r="T6424" t="s">
        <v>213</v>
      </c>
      <c r="W6424" t="s">
        <v>214</v>
      </c>
      <c r="X6424">
        <v>0</v>
      </c>
    </row>
    <row r="6425" spans="1:24" x14ac:dyDescent="0.25">
      <c r="A6425">
        <v>7853</v>
      </c>
      <c r="B6425" t="s">
        <v>13784</v>
      </c>
      <c r="C6425" t="s">
        <v>14255</v>
      </c>
      <c r="D6425" t="s">
        <v>245</v>
      </c>
      <c r="G6425" s="2">
        <v>44614</v>
      </c>
      <c r="H6425" s="2"/>
      <c r="I6425" t="s">
        <v>226</v>
      </c>
      <c r="J6425" t="s">
        <v>211</v>
      </c>
      <c r="K6425" t="s">
        <v>13751</v>
      </c>
      <c r="L6425" t="s">
        <v>900</v>
      </c>
      <c r="O6425">
        <v>274</v>
      </c>
      <c r="Q6425" s="2"/>
      <c r="S6425">
        <v>0</v>
      </c>
      <c r="T6425" t="s">
        <v>213</v>
      </c>
      <c r="W6425" t="s">
        <v>214</v>
      </c>
      <c r="X6425">
        <v>0</v>
      </c>
    </row>
    <row r="6426" spans="1:24" x14ac:dyDescent="0.25">
      <c r="A6426">
        <v>7854</v>
      </c>
      <c r="B6426" t="s">
        <v>13749</v>
      </c>
      <c r="C6426" t="s">
        <v>13750</v>
      </c>
      <c r="D6426" t="s">
        <v>241</v>
      </c>
      <c r="G6426" s="2">
        <v>44614</v>
      </c>
      <c r="H6426" s="2"/>
      <c r="I6426" t="s">
        <v>226</v>
      </c>
      <c r="J6426" t="s">
        <v>211</v>
      </c>
      <c r="K6426" t="s">
        <v>13751</v>
      </c>
      <c r="L6426" t="s">
        <v>900</v>
      </c>
      <c r="O6426">
        <v>0</v>
      </c>
      <c r="Q6426" s="2"/>
      <c r="S6426">
        <v>0</v>
      </c>
      <c r="T6426" t="s">
        <v>213</v>
      </c>
      <c r="W6426" t="s">
        <v>214</v>
      </c>
      <c r="X6426">
        <v>0</v>
      </c>
    </row>
    <row r="6427" spans="1:24" x14ac:dyDescent="0.25">
      <c r="A6427">
        <v>7855</v>
      </c>
      <c r="B6427" t="s">
        <v>13752</v>
      </c>
      <c r="C6427" t="s">
        <v>13753</v>
      </c>
      <c r="D6427" t="s">
        <v>2500</v>
      </c>
      <c r="F6427" t="s">
        <v>5959</v>
      </c>
      <c r="G6427" s="2">
        <v>44614</v>
      </c>
      <c r="H6427" s="2"/>
      <c r="J6427" t="s">
        <v>211</v>
      </c>
      <c r="K6427" t="s">
        <v>13751</v>
      </c>
      <c r="L6427" t="s">
        <v>900</v>
      </c>
      <c r="M6427" t="s">
        <v>5960</v>
      </c>
      <c r="O6427">
        <v>0</v>
      </c>
      <c r="Q6427" s="2"/>
      <c r="S6427">
        <v>0</v>
      </c>
      <c r="T6427" t="s">
        <v>213</v>
      </c>
      <c r="W6427" t="s">
        <v>214</v>
      </c>
      <c r="X6427">
        <v>0</v>
      </c>
    </row>
    <row r="6428" spans="1:24" x14ac:dyDescent="0.25">
      <c r="A6428">
        <v>7856</v>
      </c>
      <c r="B6428" t="s">
        <v>13779</v>
      </c>
      <c r="C6428" t="s">
        <v>13780</v>
      </c>
      <c r="D6428" t="s">
        <v>2503</v>
      </c>
      <c r="F6428" t="s">
        <v>5963</v>
      </c>
      <c r="G6428" s="2">
        <v>44614</v>
      </c>
      <c r="H6428" s="2"/>
      <c r="J6428" t="s">
        <v>211</v>
      </c>
      <c r="K6428" t="s">
        <v>13751</v>
      </c>
      <c r="L6428" t="s">
        <v>900</v>
      </c>
      <c r="M6428" t="s">
        <v>5964</v>
      </c>
      <c r="O6428">
        <v>0</v>
      </c>
      <c r="Q6428" s="2"/>
      <c r="S6428">
        <v>0</v>
      </c>
      <c r="T6428" t="s">
        <v>213</v>
      </c>
      <c r="W6428" t="s">
        <v>214</v>
      </c>
      <c r="X6428">
        <v>0</v>
      </c>
    </row>
    <row r="6429" spans="1:24" x14ac:dyDescent="0.25">
      <c r="A6429">
        <v>7857</v>
      </c>
      <c r="B6429" t="s">
        <v>14256</v>
      </c>
      <c r="C6429" t="s">
        <v>14257</v>
      </c>
      <c r="D6429" t="s">
        <v>2506</v>
      </c>
      <c r="F6429" t="s">
        <v>5967</v>
      </c>
      <c r="G6429" s="2">
        <v>44614</v>
      </c>
      <c r="H6429" s="2"/>
      <c r="J6429" t="s">
        <v>211</v>
      </c>
      <c r="K6429" t="s">
        <v>13751</v>
      </c>
      <c r="L6429" t="s">
        <v>900</v>
      </c>
      <c r="M6429" t="s">
        <v>5968</v>
      </c>
      <c r="O6429">
        <v>0</v>
      </c>
      <c r="Q6429" s="2"/>
      <c r="S6429">
        <v>0</v>
      </c>
      <c r="T6429" t="s">
        <v>213</v>
      </c>
      <c r="W6429" t="s">
        <v>214</v>
      </c>
      <c r="X6429">
        <v>0</v>
      </c>
    </row>
    <row r="6430" spans="1:24" x14ac:dyDescent="0.25">
      <c r="A6430">
        <v>7858</v>
      </c>
      <c r="B6430" t="s">
        <v>14258</v>
      </c>
      <c r="C6430" t="s">
        <v>14259</v>
      </c>
      <c r="D6430" t="s">
        <v>412</v>
      </c>
      <c r="G6430" s="2">
        <v>44614</v>
      </c>
      <c r="H6430" s="2"/>
      <c r="I6430" t="s">
        <v>226</v>
      </c>
      <c r="J6430" t="s">
        <v>211</v>
      </c>
      <c r="K6430" t="s">
        <v>13751</v>
      </c>
      <c r="L6430" t="s">
        <v>213</v>
      </c>
      <c r="O6430">
        <v>3536</v>
      </c>
      <c r="Q6430" s="2"/>
      <c r="S6430">
        <v>0</v>
      </c>
      <c r="T6430" t="s">
        <v>213</v>
      </c>
      <c r="W6430" t="s">
        <v>214</v>
      </c>
      <c r="X6430">
        <v>0</v>
      </c>
    </row>
    <row r="6431" spans="1:24" x14ac:dyDescent="0.25">
      <c r="A6431">
        <v>7859</v>
      </c>
      <c r="B6431" t="s">
        <v>14260</v>
      </c>
      <c r="C6431" t="s">
        <v>14261</v>
      </c>
      <c r="D6431" t="s">
        <v>720</v>
      </c>
      <c r="G6431" s="2">
        <v>44614</v>
      </c>
      <c r="H6431" s="2"/>
      <c r="I6431" t="s">
        <v>226</v>
      </c>
      <c r="J6431" t="s">
        <v>211</v>
      </c>
      <c r="K6431" t="s">
        <v>13751</v>
      </c>
      <c r="L6431" t="s">
        <v>213</v>
      </c>
      <c r="O6431">
        <v>3534</v>
      </c>
      <c r="Q6431" s="2"/>
      <c r="S6431">
        <v>0</v>
      </c>
      <c r="T6431" t="s">
        <v>213</v>
      </c>
      <c r="W6431" t="s">
        <v>455</v>
      </c>
      <c r="X6431">
        <v>0</v>
      </c>
    </row>
    <row r="6432" spans="1:24" x14ac:dyDescent="0.25">
      <c r="A6432">
        <v>7860</v>
      </c>
      <c r="B6432" t="s">
        <v>14262</v>
      </c>
      <c r="C6432" t="s">
        <v>14263</v>
      </c>
      <c r="D6432" t="s">
        <v>1968</v>
      </c>
      <c r="G6432" s="2">
        <v>44614</v>
      </c>
      <c r="H6432" s="2"/>
      <c r="J6432" t="s">
        <v>211</v>
      </c>
      <c r="K6432" t="s">
        <v>13751</v>
      </c>
      <c r="L6432" t="s">
        <v>213</v>
      </c>
      <c r="O6432">
        <v>3539</v>
      </c>
      <c r="Q6432" s="2"/>
      <c r="S6432">
        <v>0</v>
      </c>
      <c r="T6432" t="s">
        <v>213</v>
      </c>
      <c r="W6432" t="s">
        <v>214</v>
      </c>
      <c r="X6432">
        <v>0</v>
      </c>
    </row>
    <row r="6433" spans="1:24" x14ac:dyDescent="0.25">
      <c r="A6433">
        <v>7861</v>
      </c>
      <c r="B6433" t="s">
        <v>14264</v>
      </c>
      <c r="C6433" t="s">
        <v>14265</v>
      </c>
      <c r="D6433" t="s">
        <v>6125</v>
      </c>
      <c r="G6433" s="2">
        <v>44614</v>
      </c>
      <c r="H6433" s="2"/>
      <c r="I6433" t="s">
        <v>226</v>
      </c>
      <c r="J6433" t="s">
        <v>211</v>
      </c>
      <c r="K6433" t="s">
        <v>13751</v>
      </c>
      <c r="L6433" t="s">
        <v>213</v>
      </c>
      <c r="O6433">
        <v>274</v>
      </c>
      <c r="Q6433" s="2"/>
      <c r="S6433">
        <v>0</v>
      </c>
      <c r="T6433" t="s">
        <v>213</v>
      </c>
      <c r="W6433" t="s">
        <v>214</v>
      </c>
      <c r="X6433">
        <v>0</v>
      </c>
    </row>
    <row r="6434" spans="1:24" x14ac:dyDescent="0.25">
      <c r="A6434">
        <v>7862</v>
      </c>
      <c r="B6434" t="s">
        <v>14266</v>
      </c>
      <c r="C6434" t="s">
        <v>15090</v>
      </c>
      <c r="D6434" t="s">
        <v>6129</v>
      </c>
      <c r="G6434" s="2">
        <v>44614</v>
      </c>
      <c r="H6434" s="2"/>
      <c r="I6434" t="s">
        <v>226</v>
      </c>
      <c r="J6434" t="s">
        <v>211</v>
      </c>
      <c r="K6434" t="s">
        <v>13751</v>
      </c>
      <c r="L6434" t="s">
        <v>213</v>
      </c>
      <c r="O6434">
        <v>933</v>
      </c>
      <c r="Q6434" s="2"/>
      <c r="S6434">
        <v>0</v>
      </c>
      <c r="T6434" t="s">
        <v>213</v>
      </c>
      <c r="W6434" t="s">
        <v>214</v>
      </c>
      <c r="X6434">
        <v>0</v>
      </c>
    </row>
    <row r="6435" spans="1:24" x14ac:dyDescent="0.25">
      <c r="A6435">
        <v>7863</v>
      </c>
      <c r="B6435" t="s">
        <v>14267</v>
      </c>
      <c r="C6435" t="s">
        <v>14268</v>
      </c>
      <c r="D6435" t="s">
        <v>7109</v>
      </c>
      <c r="G6435" s="2">
        <v>44614</v>
      </c>
      <c r="H6435" s="2"/>
      <c r="I6435" t="s">
        <v>226</v>
      </c>
      <c r="J6435" t="s">
        <v>211</v>
      </c>
      <c r="K6435" t="s">
        <v>13751</v>
      </c>
      <c r="L6435" t="s">
        <v>213</v>
      </c>
      <c r="O6435">
        <v>6087</v>
      </c>
      <c r="Q6435" s="2"/>
      <c r="S6435">
        <v>0</v>
      </c>
      <c r="T6435" t="s">
        <v>213</v>
      </c>
      <c r="W6435" t="s">
        <v>214</v>
      </c>
      <c r="X6435">
        <v>0</v>
      </c>
    </row>
    <row r="6436" spans="1:24" x14ac:dyDescent="0.25">
      <c r="A6436">
        <v>7864</v>
      </c>
      <c r="B6436" t="s">
        <v>14269</v>
      </c>
      <c r="C6436" t="s">
        <v>14270</v>
      </c>
      <c r="D6436" t="s">
        <v>6132</v>
      </c>
      <c r="G6436" s="2">
        <v>44614</v>
      </c>
      <c r="H6436" s="2"/>
      <c r="I6436" t="s">
        <v>226</v>
      </c>
      <c r="J6436" t="s">
        <v>211</v>
      </c>
      <c r="K6436" t="s">
        <v>13751</v>
      </c>
      <c r="L6436" t="s">
        <v>900</v>
      </c>
      <c r="O6436">
        <v>5878</v>
      </c>
      <c r="Q6436" s="2"/>
      <c r="S6436">
        <v>0</v>
      </c>
      <c r="T6436" t="s">
        <v>213</v>
      </c>
      <c r="W6436" t="s">
        <v>455</v>
      </c>
      <c r="X6436">
        <v>0</v>
      </c>
    </row>
    <row r="6437" spans="1:24" x14ac:dyDescent="0.25">
      <c r="A6437">
        <v>7865</v>
      </c>
      <c r="B6437" t="s">
        <v>13782</v>
      </c>
      <c r="C6437" t="s">
        <v>13783</v>
      </c>
      <c r="D6437" t="s">
        <v>11232</v>
      </c>
      <c r="G6437" s="2">
        <v>44614</v>
      </c>
      <c r="H6437" s="2"/>
      <c r="J6437" t="s">
        <v>2278</v>
      </c>
      <c r="K6437" t="s">
        <v>13751</v>
      </c>
      <c r="L6437" t="s">
        <v>900</v>
      </c>
      <c r="M6437" t="s">
        <v>5964</v>
      </c>
      <c r="O6437">
        <v>0</v>
      </c>
      <c r="Q6437" s="2"/>
      <c r="S6437">
        <v>0</v>
      </c>
      <c r="T6437" t="s">
        <v>213</v>
      </c>
      <c r="W6437" t="s">
        <v>214</v>
      </c>
      <c r="X6437">
        <v>0</v>
      </c>
    </row>
    <row r="6438" spans="1:24" x14ac:dyDescent="0.25">
      <c r="A6438">
        <v>7866</v>
      </c>
      <c r="B6438" t="s">
        <v>13767</v>
      </c>
      <c r="C6438" t="s">
        <v>13768</v>
      </c>
      <c r="D6438" t="s">
        <v>11592</v>
      </c>
      <c r="G6438" s="2">
        <v>44614</v>
      </c>
      <c r="H6438" s="2"/>
      <c r="J6438" t="s">
        <v>2278</v>
      </c>
      <c r="K6438" t="s">
        <v>13751</v>
      </c>
      <c r="L6438" t="s">
        <v>900</v>
      </c>
      <c r="O6438">
        <v>0</v>
      </c>
      <c r="Q6438" s="2"/>
      <c r="S6438">
        <v>0</v>
      </c>
      <c r="T6438" t="s">
        <v>213</v>
      </c>
      <c r="W6438" t="s">
        <v>214</v>
      </c>
      <c r="X6438">
        <v>0</v>
      </c>
    </row>
    <row r="6439" spans="1:24" x14ac:dyDescent="0.25">
      <c r="A6439">
        <v>7867</v>
      </c>
      <c r="B6439" t="s">
        <v>13754</v>
      </c>
      <c r="C6439" t="s">
        <v>13755</v>
      </c>
      <c r="D6439" t="s">
        <v>11608</v>
      </c>
      <c r="G6439" s="2">
        <v>44614</v>
      </c>
      <c r="H6439" s="2"/>
      <c r="J6439" t="s">
        <v>2278</v>
      </c>
      <c r="K6439" t="s">
        <v>13751</v>
      </c>
      <c r="L6439" t="s">
        <v>900</v>
      </c>
      <c r="M6439" t="s">
        <v>5960</v>
      </c>
      <c r="O6439">
        <v>0</v>
      </c>
      <c r="Q6439" s="2"/>
      <c r="S6439">
        <v>0</v>
      </c>
      <c r="T6439" t="s">
        <v>213</v>
      </c>
      <c r="W6439" t="s">
        <v>214</v>
      </c>
      <c r="X6439">
        <v>0</v>
      </c>
    </row>
    <row r="6440" spans="1:24" x14ac:dyDescent="0.25">
      <c r="A6440">
        <v>7868</v>
      </c>
      <c r="B6440" t="s">
        <v>14271</v>
      </c>
      <c r="C6440" t="s">
        <v>14272</v>
      </c>
      <c r="D6440" t="s">
        <v>11277</v>
      </c>
      <c r="G6440" s="2">
        <v>44614</v>
      </c>
      <c r="H6440" s="2"/>
      <c r="J6440" t="s">
        <v>2278</v>
      </c>
      <c r="K6440" t="s">
        <v>13751</v>
      </c>
      <c r="L6440" t="s">
        <v>900</v>
      </c>
      <c r="M6440" t="s">
        <v>5968</v>
      </c>
      <c r="O6440">
        <v>0</v>
      </c>
      <c r="Q6440" s="2"/>
      <c r="S6440">
        <v>0</v>
      </c>
      <c r="T6440" t="s">
        <v>213</v>
      </c>
      <c r="W6440" t="s">
        <v>214</v>
      </c>
      <c r="X6440">
        <v>0</v>
      </c>
    </row>
    <row r="6441" spans="1:24" x14ac:dyDescent="0.25">
      <c r="A6441">
        <v>7869</v>
      </c>
      <c r="B6441" t="s">
        <v>14273</v>
      </c>
      <c r="C6441" t="s">
        <v>14274</v>
      </c>
      <c r="D6441" t="s">
        <v>7112</v>
      </c>
      <c r="G6441" s="2">
        <v>44614</v>
      </c>
      <c r="H6441" s="2"/>
      <c r="I6441" t="s">
        <v>226</v>
      </c>
      <c r="J6441" t="s">
        <v>211</v>
      </c>
      <c r="K6441" t="s">
        <v>13751</v>
      </c>
      <c r="L6441" t="s">
        <v>213</v>
      </c>
      <c r="O6441">
        <v>28</v>
      </c>
      <c r="Q6441" s="2"/>
      <c r="S6441">
        <v>0</v>
      </c>
      <c r="T6441" t="s">
        <v>213</v>
      </c>
      <c r="W6441" t="s">
        <v>214</v>
      </c>
      <c r="X6441">
        <v>0</v>
      </c>
    </row>
    <row r="6442" spans="1:24" x14ac:dyDescent="0.25">
      <c r="A6442">
        <v>7870</v>
      </c>
      <c r="B6442" t="s">
        <v>14275</v>
      </c>
      <c r="C6442" t="s">
        <v>14276</v>
      </c>
      <c r="D6442" t="s">
        <v>7115</v>
      </c>
      <c r="G6442" s="2">
        <v>44614</v>
      </c>
      <c r="H6442" s="2"/>
      <c r="I6442" t="s">
        <v>226</v>
      </c>
      <c r="J6442" t="s">
        <v>211</v>
      </c>
      <c r="K6442" t="s">
        <v>13751</v>
      </c>
      <c r="L6442" t="s">
        <v>213</v>
      </c>
      <c r="O6442">
        <v>7292</v>
      </c>
      <c r="Q6442" s="2"/>
      <c r="S6442">
        <v>0</v>
      </c>
      <c r="T6442" t="s">
        <v>213</v>
      </c>
      <c r="W6442" t="s">
        <v>214</v>
      </c>
      <c r="X6442">
        <v>0</v>
      </c>
    </row>
    <row r="6443" spans="1:24" x14ac:dyDescent="0.25">
      <c r="A6443">
        <v>7871</v>
      </c>
      <c r="B6443" t="s">
        <v>14277</v>
      </c>
      <c r="C6443" t="s">
        <v>14278</v>
      </c>
      <c r="D6443" t="s">
        <v>14073</v>
      </c>
      <c r="G6443" s="2">
        <v>44614</v>
      </c>
      <c r="H6443" s="2"/>
      <c r="I6443" t="s">
        <v>226</v>
      </c>
      <c r="J6443" t="s">
        <v>211</v>
      </c>
      <c r="K6443" t="s">
        <v>13751</v>
      </c>
      <c r="L6443" t="s">
        <v>900</v>
      </c>
      <c r="O6443">
        <v>0</v>
      </c>
      <c r="Q6443" s="2"/>
      <c r="S6443">
        <v>0</v>
      </c>
      <c r="T6443" t="s">
        <v>213</v>
      </c>
      <c r="W6443" t="s">
        <v>214</v>
      </c>
      <c r="X6443">
        <v>0</v>
      </c>
    </row>
    <row r="6444" spans="1:24" x14ac:dyDescent="0.25">
      <c r="A6444">
        <v>7872</v>
      </c>
      <c r="B6444" t="s">
        <v>14279</v>
      </c>
      <c r="C6444" t="s">
        <v>14280</v>
      </c>
      <c r="D6444" t="s">
        <v>14068</v>
      </c>
      <c r="G6444" s="2">
        <v>44614</v>
      </c>
      <c r="H6444" s="2"/>
      <c r="I6444" t="s">
        <v>226</v>
      </c>
      <c r="J6444" t="s">
        <v>211</v>
      </c>
      <c r="K6444" t="s">
        <v>13751</v>
      </c>
      <c r="L6444" t="s">
        <v>900</v>
      </c>
      <c r="O6444">
        <v>0</v>
      </c>
      <c r="Q6444" s="2"/>
      <c r="S6444">
        <v>0</v>
      </c>
      <c r="T6444" t="s">
        <v>213</v>
      </c>
      <c r="W6444" t="s">
        <v>214</v>
      </c>
      <c r="X6444">
        <v>0</v>
      </c>
    </row>
    <row r="6445" spans="1:24" x14ac:dyDescent="0.25">
      <c r="A6445">
        <v>8511</v>
      </c>
      <c r="B6445" t="s">
        <v>15780</v>
      </c>
      <c r="C6445" t="s">
        <v>15781</v>
      </c>
      <c r="D6445" t="s">
        <v>389</v>
      </c>
      <c r="G6445" s="2">
        <v>45758</v>
      </c>
      <c r="H6445" s="2"/>
      <c r="J6445" t="s">
        <v>10343</v>
      </c>
      <c r="K6445" t="s">
        <v>10344</v>
      </c>
      <c r="L6445" t="s">
        <v>213</v>
      </c>
      <c r="M6445" t="s">
        <v>15782</v>
      </c>
      <c r="O6445">
        <v>0</v>
      </c>
      <c r="Q6445" s="2"/>
      <c r="R6445" t="s">
        <v>15783</v>
      </c>
      <c r="S6445">
        <v>0</v>
      </c>
      <c r="T6445" t="s">
        <v>213</v>
      </c>
      <c r="U6445" t="s">
        <v>10347</v>
      </c>
      <c r="V6445" t="s">
        <v>11849</v>
      </c>
      <c r="W6445" t="s">
        <v>214</v>
      </c>
      <c r="X6445">
        <v>0</v>
      </c>
    </row>
    <row r="6446" spans="1:24" x14ac:dyDescent="0.25">
      <c r="A6446">
        <v>8617</v>
      </c>
      <c r="B6446" t="s">
        <v>16061</v>
      </c>
      <c r="C6446" t="s">
        <v>16062</v>
      </c>
      <c r="D6446" t="s">
        <v>14693</v>
      </c>
      <c r="G6446" s="2">
        <v>45838</v>
      </c>
      <c r="H6446" s="2"/>
      <c r="I6446" t="s">
        <v>226</v>
      </c>
      <c r="J6446" t="s">
        <v>14868</v>
      </c>
      <c r="K6446" t="s">
        <v>2040</v>
      </c>
      <c r="L6446" t="s">
        <v>213</v>
      </c>
      <c r="M6446" t="s">
        <v>16063</v>
      </c>
      <c r="O6446">
        <v>0</v>
      </c>
      <c r="Q6446" s="2"/>
      <c r="R6446" t="s">
        <v>16241</v>
      </c>
      <c r="S6446">
        <v>0</v>
      </c>
      <c r="T6446" t="s">
        <v>213</v>
      </c>
      <c r="U6446" t="s">
        <v>14870</v>
      </c>
      <c r="V6446" t="s">
        <v>16064</v>
      </c>
      <c r="W6446" t="s">
        <v>214</v>
      </c>
      <c r="X6446">
        <v>83</v>
      </c>
    </row>
    <row r="6447" spans="1:24" x14ac:dyDescent="0.25">
      <c r="A6447">
        <v>8618</v>
      </c>
      <c r="B6447" t="s">
        <v>16065</v>
      </c>
      <c r="C6447" t="s">
        <v>16066</v>
      </c>
      <c r="D6447" t="s">
        <v>6129</v>
      </c>
      <c r="G6447" s="2">
        <v>41640</v>
      </c>
      <c r="H6447" s="2"/>
      <c r="I6447" t="s">
        <v>226</v>
      </c>
      <c r="J6447" t="s">
        <v>211</v>
      </c>
      <c r="K6447" t="s">
        <v>6397</v>
      </c>
      <c r="L6447" t="s">
        <v>213</v>
      </c>
      <c r="O6447">
        <v>8617</v>
      </c>
      <c r="Q6447" s="2"/>
      <c r="S6447">
        <v>0</v>
      </c>
      <c r="T6447" t="s">
        <v>213</v>
      </c>
      <c r="W6447" t="s">
        <v>214</v>
      </c>
      <c r="X6447">
        <v>0</v>
      </c>
    </row>
    <row r="6448" spans="1:24" x14ac:dyDescent="0.25">
      <c r="A6448">
        <v>8596</v>
      </c>
      <c r="B6448" t="s">
        <v>15973</v>
      </c>
      <c r="C6448" t="s">
        <v>15974</v>
      </c>
      <c r="D6448" t="s">
        <v>241</v>
      </c>
      <c r="G6448" s="2">
        <v>45870</v>
      </c>
      <c r="H6448" s="2"/>
      <c r="I6448" t="s">
        <v>226</v>
      </c>
      <c r="J6448" t="s">
        <v>211</v>
      </c>
      <c r="K6448" t="s">
        <v>15975</v>
      </c>
      <c r="L6448" t="s">
        <v>213</v>
      </c>
      <c r="O6448">
        <v>0</v>
      </c>
      <c r="Q6448" s="2"/>
      <c r="S6448">
        <v>0</v>
      </c>
      <c r="T6448" t="s">
        <v>213</v>
      </c>
      <c r="W6448" t="s">
        <v>214</v>
      </c>
      <c r="X6448">
        <v>0</v>
      </c>
    </row>
    <row r="6449" spans="1:26" x14ac:dyDescent="0.25">
      <c r="A6449">
        <v>8597</v>
      </c>
      <c r="B6449" t="s">
        <v>15976</v>
      </c>
      <c r="C6449" t="s">
        <v>15977</v>
      </c>
      <c r="D6449" t="s">
        <v>251</v>
      </c>
      <c r="G6449" s="2">
        <v>45870</v>
      </c>
      <c r="H6449" s="2"/>
      <c r="I6449" t="s">
        <v>226</v>
      </c>
      <c r="J6449" t="s">
        <v>211</v>
      </c>
      <c r="K6449" t="s">
        <v>15975</v>
      </c>
      <c r="L6449" t="s">
        <v>213</v>
      </c>
      <c r="O6449">
        <v>0</v>
      </c>
      <c r="Q6449" s="2"/>
      <c r="S6449">
        <v>0</v>
      </c>
      <c r="T6449" t="s">
        <v>213</v>
      </c>
      <c r="W6449" t="s">
        <v>214</v>
      </c>
      <c r="X6449">
        <v>0</v>
      </c>
    </row>
    <row r="6450" spans="1:26" x14ac:dyDescent="0.25">
      <c r="A6450">
        <v>8598</v>
      </c>
      <c r="B6450" t="s">
        <v>15978</v>
      </c>
      <c r="C6450" t="s">
        <v>15979</v>
      </c>
      <c r="D6450" t="s">
        <v>248</v>
      </c>
      <c r="G6450" s="2">
        <v>45870</v>
      </c>
      <c r="H6450" s="2"/>
      <c r="I6450" t="s">
        <v>226</v>
      </c>
      <c r="J6450" t="s">
        <v>211</v>
      </c>
      <c r="K6450" t="s">
        <v>15975</v>
      </c>
      <c r="L6450" t="s">
        <v>213</v>
      </c>
      <c r="O6450">
        <v>0</v>
      </c>
      <c r="Q6450" s="2"/>
      <c r="S6450">
        <v>0</v>
      </c>
      <c r="T6450" t="s">
        <v>213</v>
      </c>
      <c r="W6450" t="s">
        <v>214</v>
      </c>
      <c r="X6450">
        <v>0</v>
      </c>
    </row>
    <row r="6451" spans="1:26" x14ac:dyDescent="0.25">
      <c r="A6451">
        <v>8599</v>
      </c>
      <c r="B6451" t="s">
        <v>15980</v>
      </c>
      <c r="C6451" t="s">
        <v>15981</v>
      </c>
      <c r="D6451" t="s">
        <v>256</v>
      </c>
      <c r="G6451" s="2">
        <v>45870</v>
      </c>
      <c r="H6451" s="2"/>
      <c r="I6451" t="s">
        <v>226</v>
      </c>
      <c r="J6451" t="s">
        <v>211</v>
      </c>
      <c r="K6451" t="s">
        <v>15975</v>
      </c>
      <c r="L6451" t="s">
        <v>213</v>
      </c>
      <c r="O6451">
        <v>0</v>
      </c>
      <c r="Q6451" s="2"/>
      <c r="S6451">
        <v>0</v>
      </c>
      <c r="T6451" t="s">
        <v>213</v>
      </c>
      <c r="W6451" t="s">
        <v>214</v>
      </c>
      <c r="X6451">
        <v>0</v>
      </c>
    </row>
    <row r="6452" spans="1:26" x14ac:dyDescent="0.25">
      <c r="A6452">
        <v>8600</v>
      </c>
      <c r="B6452" t="s">
        <v>15982</v>
      </c>
      <c r="C6452" t="s">
        <v>15983</v>
      </c>
      <c r="D6452" t="s">
        <v>210</v>
      </c>
      <c r="G6452" s="2">
        <v>45870</v>
      </c>
      <c r="H6452" s="2"/>
      <c r="J6452" t="s">
        <v>211</v>
      </c>
      <c r="K6452" t="s">
        <v>15975</v>
      </c>
      <c r="L6452" t="s">
        <v>213</v>
      </c>
      <c r="O6452">
        <v>0</v>
      </c>
      <c r="Q6452" s="2"/>
      <c r="S6452">
        <v>0</v>
      </c>
      <c r="T6452" t="s">
        <v>213</v>
      </c>
      <c r="W6452" t="s">
        <v>214</v>
      </c>
      <c r="X6452">
        <v>0</v>
      </c>
    </row>
    <row r="6453" spans="1:26" x14ac:dyDescent="0.25">
      <c r="A6453">
        <v>8601</v>
      </c>
      <c r="B6453" t="s">
        <v>15984</v>
      </c>
      <c r="C6453" t="s">
        <v>15985</v>
      </c>
      <c r="D6453" t="s">
        <v>245</v>
      </c>
      <c r="G6453" s="2">
        <v>45870</v>
      </c>
      <c r="H6453" s="2"/>
      <c r="I6453" t="s">
        <v>226</v>
      </c>
      <c r="J6453" t="s">
        <v>211</v>
      </c>
      <c r="K6453" t="s">
        <v>15975</v>
      </c>
      <c r="L6453" t="s">
        <v>213</v>
      </c>
      <c r="O6453">
        <v>31</v>
      </c>
      <c r="Q6453" s="2"/>
      <c r="S6453">
        <v>0</v>
      </c>
      <c r="T6453" t="s">
        <v>213</v>
      </c>
      <c r="W6453" t="s">
        <v>214</v>
      </c>
      <c r="X6453">
        <v>0</v>
      </c>
    </row>
    <row r="6454" spans="1:26" x14ac:dyDescent="0.25">
      <c r="A6454">
        <v>8509</v>
      </c>
      <c r="B6454" t="s">
        <v>15733</v>
      </c>
      <c r="C6454" t="s">
        <v>15734</v>
      </c>
      <c r="D6454" t="s">
        <v>343</v>
      </c>
      <c r="E6454" t="s">
        <v>15734</v>
      </c>
      <c r="G6454" s="2">
        <v>43831</v>
      </c>
      <c r="H6454" s="2"/>
      <c r="J6454" t="s">
        <v>211</v>
      </c>
      <c r="K6454" t="s">
        <v>381</v>
      </c>
      <c r="L6454" t="s">
        <v>213</v>
      </c>
      <c r="M6454" t="s">
        <v>15735</v>
      </c>
      <c r="O6454">
        <v>0</v>
      </c>
      <c r="Q6454" s="2"/>
      <c r="S6454">
        <v>0</v>
      </c>
      <c r="T6454" t="s">
        <v>213</v>
      </c>
      <c r="U6454" t="s">
        <v>15715</v>
      </c>
      <c r="V6454" t="s">
        <v>15736</v>
      </c>
      <c r="W6454" t="s">
        <v>214</v>
      </c>
      <c r="X6454">
        <v>0</v>
      </c>
      <c r="Z6454" t="s">
        <v>15620</v>
      </c>
    </row>
    <row r="6455" spans="1:26" x14ac:dyDescent="0.25">
      <c r="A6455">
        <v>8561</v>
      </c>
      <c r="B6455" t="s">
        <v>15853</v>
      </c>
      <c r="C6455" t="s">
        <v>15854</v>
      </c>
      <c r="D6455" t="s">
        <v>389</v>
      </c>
      <c r="E6455" t="s">
        <v>15854</v>
      </c>
      <c r="G6455" s="2">
        <v>45047</v>
      </c>
      <c r="H6455" s="2"/>
      <c r="I6455" t="s">
        <v>226</v>
      </c>
      <c r="J6455" t="s">
        <v>211</v>
      </c>
      <c r="K6455" t="s">
        <v>2040</v>
      </c>
      <c r="L6455" t="s">
        <v>213</v>
      </c>
      <c r="M6455" t="s">
        <v>15855</v>
      </c>
      <c r="O6455">
        <v>0</v>
      </c>
      <c r="P6455" t="s">
        <v>15856</v>
      </c>
      <c r="Q6455" s="2"/>
      <c r="R6455" t="s">
        <v>15857</v>
      </c>
      <c r="S6455">
        <v>0</v>
      </c>
      <c r="T6455" t="s">
        <v>213</v>
      </c>
      <c r="W6455" t="s">
        <v>214</v>
      </c>
      <c r="X6455">
        <v>0</v>
      </c>
    </row>
    <row r="6456" spans="1:26" x14ac:dyDescent="0.25">
      <c r="A6456">
        <v>8565</v>
      </c>
      <c r="B6456" t="s">
        <v>15910</v>
      </c>
      <c r="C6456" t="s">
        <v>15911</v>
      </c>
      <c r="D6456" t="s">
        <v>389</v>
      </c>
      <c r="E6456" t="s">
        <v>15912</v>
      </c>
      <c r="G6456" s="2">
        <v>41640</v>
      </c>
      <c r="H6456" s="2"/>
      <c r="J6456" t="s">
        <v>211</v>
      </c>
      <c r="K6456" t="s">
        <v>1402</v>
      </c>
      <c r="L6456" t="s">
        <v>213</v>
      </c>
      <c r="M6456" t="s">
        <v>15913</v>
      </c>
      <c r="O6456">
        <v>0</v>
      </c>
      <c r="P6456" t="s">
        <v>15856</v>
      </c>
      <c r="Q6456" s="2"/>
      <c r="R6456" t="s">
        <v>15914</v>
      </c>
      <c r="S6456">
        <v>0</v>
      </c>
      <c r="T6456" t="s">
        <v>213</v>
      </c>
      <c r="W6456" t="s">
        <v>214</v>
      </c>
      <c r="X6456">
        <v>0</v>
      </c>
    </row>
    <row r="6457" spans="1:26" x14ac:dyDescent="0.25">
      <c r="A6457">
        <v>8632</v>
      </c>
      <c r="B6457" t="s">
        <v>16067</v>
      </c>
      <c r="C6457" t="s">
        <v>16068</v>
      </c>
      <c r="D6457" t="s">
        <v>16053</v>
      </c>
      <c r="G6457" s="2">
        <v>41060</v>
      </c>
      <c r="H6457" s="2">
        <v>46173</v>
      </c>
      <c r="I6457" t="s">
        <v>226</v>
      </c>
      <c r="J6457" t="s">
        <v>211</v>
      </c>
      <c r="K6457" t="s">
        <v>3974</v>
      </c>
      <c r="L6457" t="s">
        <v>213</v>
      </c>
      <c r="O6457">
        <v>2628</v>
      </c>
      <c r="Q6457" s="2"/>
      <c r="S6457">
        <v>0</v>
      </c>
      <c r="T6457" t="s">
        <v>213</v>
      </c>
      <c r="W6457" t="s">
        <v>455</v>
      </c>
      <c r="X6457">
        <v>0</v>
      </c>
    </row>
    <row r="6458" spans="1:26" x14ac:dyDescent="0.25">
      <c r="A6458">
        <v>8633</v>
      </c>
      <c r="B6458" t="s">
        <v>16069</v>
      </c>
      <c r="C6458" t="s">
        <v>16070</v>
      </c>
      <c r="D6458" t="s">
        <v>16071</v>
      </c>
      <c r="G6458" s="2">
        <v>41060</v>
      </c>
      <c r="H6458" s="2">
        <v>46173</v>
      </c>
      <c r="I6458" t="s">
        <v>226</v>
      </c>
      <c r="J6458" t="s">
        <v>211</v>
      </c>
      <c r="K6458" t="s">
        <v>3974</v>
      </c>
      <c r="L6458" t="s">
        <v>213</v>
      </c>
      <c r="O6458">
        <v>3499</v>
      </c>
      <c r="Q6458" s="2"/>
      <c r="S6458">
        <v>0</v>
      </c>
      <c r="T6458" t="s">
        <v>213</v>
      </c>
      <c r="W6458" t="s">
        <v>455</v>
      </c>
      <c r="X6458">
        <v>0</v>
      </c>
    </row>
    <row r="6459" spans="1:26" x14ac:dyDescent="0.25">
      <c r="A6459">
        <v>8634</v>
      </c>
      <c r="B6459" t="s">
        <v>16072</v>
      </c>
      <c r="C6459" t="s">
        <v>16073</v>
      </c>
      <c r="D6459" t="s">
        <v>16038</v>
      </c>
      <c r="G6459" s="2">
        <v>43735</v>
      </c>
      <c r="H6459" s="2">
        <v>46173</v>
      </c>
      <c r="I6459" t="s">
        <v>226</v>
      </c>
      <c r="J6459" t="s">
        <v>211</v>
      </c>
      <c r="K6459" t="s">
        <v>3974</v>
      </c>
      <c r="L6459" t="s">
        <v>213</v>
      </c>
      <c r="O6459">
        <v>7013</v>
      </c>
      <c r="Q6459" s="2"/>
      <c r="S6459">
        <v>0</v>
      </c>
      <c r="T6459" t="s">
        <v>213</v>
      </c>
      <c r="W6459" t="s">
        <v>455</v>
      </c>
      <c r="X6459">
        <v>0</v>
      </c>
    </row>
    <row r="6460" spans="1:26" x14ac:dyDescent="0.25">
      <c r="A6460">
        <v>8635</v>
      </c>
      <c r="B6460" t="s">
        <v>11389</v>
      </c>
      <c r="C6460" t="s">
        <v>16074</v>
      </c>
      <c r="D6460" t="s">
        <v>5892</v>
      </c>
      <c r="G6460" s="2">
        <v>41366</v>
      </c>
      <c r="H6460" s="2"/>
      <c r="I6460" t="s">
        <v>226</v>
      </c>
      <c r="J6460" t="s">
        <v>211</v>
      </c>
      <c r="K6460" t="s">
        <v>7102</v>
      </c>
      <c r="L6460" t="s">
        <v>213</v>
      </c>
      <c r="O6460">
        <v>6519</v>
      </c>
      <c r="Q6460" s="2"/>
      <c r="S6460">
        <v>0</v>
      </c>
      <c r="T6460" t="s">
        <v>213</v>
      </c>
      <c r="W6460" t="s">
        <v>455</v>
      </c>
      <c r="X6460">
        <v>0</v>
      </c>
    </row>
    <row r="6461" spans="1:26" x14ac:dyDescent="0.25">
      <c r="A6461">
        <v>8636</v>
      </c>
      <c r="B6461" t="s">
        <v>16075</v>
      </c>
      <c r="C6461" t="s">
        <v>16076</v>
      </c>
      <c r="D6461" t="s">
        <v>16053</v>
      </c>
      <c r="G6461" s="2">
        <v>41361</v>
      </c>
      <c r="H6461" s="2"/>
      <c r="I6461" t="s">
        <v>226</v>
      </c>
      <c r="J6461" t="s">
        <v>211</v>
      </c>
      <c r="K6461" t="s">
        <v>7102</v>
      </c>
      <c r="L6461" t="s">
        <v>213</v>
      </c>
      <c r="O6461">
        <v>3392</v>
      </c>
      <c r="Q6461" s="2"/>
      <c r="S6461">
        <v>0</v>
      </c>
      <c r="T6461" t="s">
        <v>213</v>
      </c>
      <c r="W6461" t="s">
        <v>455</v>
      </c>
      <c r="X6461">
        <v>0</v>
      </c>
    </row>
    <row r="6462" spans="1:26" x14ac:dyDescent="0.25">
      <c r="A6462">
        <v>8637</v>
      </c>
      <c r="B6462" t="s">
        <v>16077</v>
      </c>
      <c r="C6462" t="s">
        <v>16078</v>
      </c>
      <c r="D6462" t="s">
        <v>16071</v>
      </c>
      <c r="G6462" s="2">
        <v>41361</v>
      </c>
      <c r="H6462" s="2"/>
      <c r="I6462" t="s">
        <v>226</v>
      </c>
      <c r="J6462" t="s">
        <v>211</v>
      </c>
      <c r="K6462" t="s">
        <v>7102</v>
      </c>
      <c r="L6462" t="s">
        <v>213</v>
      </c>
      <c r="O6462">
        <v>3393</v>
      </c>
      <c r="Q6462" s="2"/>
      <c r="S6462">
        <v>0</v>
      </c>
      <c r="T6462" t="s">
        <v>213</v>
      </c>
      <c r="W6462" t="s">
        <v>455</v>
      </c>
      <c r="X6462">
        <v>0</v>
      </c>
    </row>
    <row r="6463" spans="1:26" x14ac:dyDescent="0.25">
      <c r="A6463">
        <v>8638</v>
      </c>
      <c r="B6463" t="s">
        <v>16079</v>
      </c>
      <c r="C6463" t="s">
        <v>16080</v>
      </c>
      <c r="D6463" t="s">
        <v>16035</v>
      </c>
      <c r="G6463" s="2">
        <v>41361</v>
      </c>
      <c r="H6463" s="2"/>
      <c r="I6463" t="s">
        <v>226</v>
      </c>
      <c r="J6463" t="s">
        <v>211</v>
      </c>
      <c r="K6463" t="s">
        <v>7102</v>
      </c>
      <c r="L6463" t="s">
        <v>213</v>
      </c>
      <c r="O6463">
        <v>3394</v>
      </c>
      <c r="Q6463" s="2"/>
      <c r="S6463">
        <v>0</v>
      </c>
      <c r="T6463" t="s">
        <v>213</v>
      </c>
      <c r="W6463" t="s">
        <v>455</v>
      </c>
      <c r="X6463">
        <v>0</v>
      </c>
    </row>
    <row r="6464" spans="1:26" x14ac:dyDescent="0.25">
      <c r="A6464">
        <v>8639</v>
      </c>
      <c r="B6464" t="s">
        <v>16081</v>
      </c>
      <c r="C6464" t="s">
        <v>16082</v>
      </c>
      <c r="D6464" t="s">
        <v>16083</v>
      </c>
      <c r="G6464" s="2">
        <v>44137</v>
      </c>
      <c r="H6464" s="2"/>
      <c r="I6464" t="s">
        <v>226</v>
      </c>
      <c r="J6464" t="s">
        <v>211</v>
      </c>
      <c r="K6464" t="s">
        <v>7102</v>
      </c>
      <c r="L6464" t="s">
        <v>213</v>
      </c>
      <c r="O6464">
        <v>6519</v>
      </c>
      <c r="Q6464" s="2"/>
      <c r="S6464">
        <v>0</v>
      </c>
      <c r="T6464" t="s">
        <v>213</v>
      </c>
      <c r="W6464" t="s">
        <v>455</v>
      </c>
      <c r="X6464">
        <v>0</v>
      </c>
    </row>
    <row r="6465" spans="1:24" x14ac:dyDescent="0.25">
      <c r="A6465">
        <v>8640</v>
      </c>
      <c r="B6465" t="s">
        <v>16084</v>
      </c>
      <c r="C6465" t="s">
        <v>16085</v>
      </c>
      <c r="D6465" t="s">
        <v>16086</v>
      </c>
      <c r="G6465" s="2">
        <v>44133</v>
      </c>
      <c r="H6465" s="2"/>
      <c r="I6465" t="s">
        <v>226</v>
      </c>
      <c r="J6465" t="s">
        <v>211</v>
      </c>
      <c r="K6465" t="s">
        <v>7102</v>
      </c>
      <c r="L6465" t="s">
        <v>213</v>
      </c>
      <c r="O6465">
        <v>7245</v>
      </c>
      <c r="Q6465" s="2"/>
      <c r="S6465">
        <v>0</v>
      </c>
      <c r="T6465" t="s">
        <v>213</v>
      </c>
      <c r="W6465" t="s">
        <v>455</v>
      </c>
      <c r="X6465">
        <v>0</v>
      </c>
    </row>
    <row r="6466" spans="1:24" x14ac:dyDescent="0.25">
      <c r="A6466">
        <v>8641</v>
      </c>
      <c r="B6466" t="s">
        <v>16087</v>
      </c>
      <c r="C6466" t="s">
        <v>16088</v>
      </c>
      <c r="D6466" t="s">
        <v>16089</v>
      </c>
      <c r="G6466" s="2">
        <v>44827</v>
      </c>
      <c r="H6466" s="2"/>
      <c r="I6466" t="s">
        <v>226</v>
      </c>
      <c r="J6466" t="s">
        <v>211</v>
      </c>
      <c r="K6466" t="s">
        <v>7102</v>
      </c>
      <c r="L6466" t="s">
        <v>213</v>
      </c>
      <c r="O6466">
        <v>7709</v>
      </c>
      <c r="Q6466" s="2"/>
      <c r="S6466">
        <v>0</v>
      </c>
      <c r="T6466" t="s">
        <v>213</v>
      </c>
      <c r="W6466" t="s">
        <v>59</v>
      </c>
      <c r="X6466">
        <v>0</v>
      </c>
    </row>
    <row r="6467" spans="1:24" x14ac:dyDescent="0.25">
      <c r="A6467">
        <v>8642</v>
      </c>
      <c r="B6467" t="s">
        <v>16090</v>
      </c>
      <c r="C6467" t="s">
        <v>16091</v>
      </c>
      <c r="D6467" t="s">
        <v>16053</v>
      </c>
      <c r="G6467" s="2">
        <v>44200</v>
      </c>
      <c r="H6467" s="2"/>
      <c r="I6467" t="s">
        <v>226</v>
      </c>
      <c r="J6467" t="s">
        <v>211</v>
      </c>
      <c r="K6467" t="s">
        <v>12957</v>
      </c>
      <c r="L6467" t="s">
        <v>213</v>
      </c>
      <c r="O6467">
        <v>7192</v>
      </c>
      <c r="Q6467" s="2"/>
      <c r="S6467">
        <v>0</v>
      </c>
      <c r="T6467" t="s">
        <v>213</v>
      </c>
      <c r="W6467" t="s">
        <v>455</v>
      </c>
      <c r="X6467">
        <v>0</v>
      </c>
    </row>
    <row r="6468" spans="1:24" x14ac:dyDescent="0.25">
      <c r="A6468">
        <v>8643</v>
      </c>
      <c r="B6468" t="s">
        <v>16092</v>
      </c>
      <c r="C6468" t="s">
        <v>16093</v>
      </c>
      <c r="D6468" t="s">
        <v>16071</v>
      </c>
      <c r="G6468" s="2">
        <v>44200</v>
      </c>
      <c r="H6468" s="2"/>
      <c r="I6468" t="s">
        <v>226</v>
      </c>
      <c r="J6468" t="s">
        <v>211</v>
      </c>
      <c r="K6468" t="s">
        <v>12957</v>
      </c>
      <c r="L6468" t="s">
        <v>213</v>
      </c>
      <c r="O6468">
        <v>7193</v>
      </c>
      <c r="Q6468" s="2"/>
      <c r="S6468">
        <v>0</v>
      </c>
      <c r="T6468" t="s">
        <v>213</v>
      </c>
      <c r="W6468" t="s">
        <v>455</v>
      </c>
      <c r="X6468">
        <v>0</v>
      </c>
    </row>
    <row r="6469" spans="1:24" x14ac:dyDescent="0.25">
      <c r="A6469">
        <v>8644</v>
      </c>
      <c r="B6469" t="s">
        <v>16094</v>
      </c>
      <c r="C6469" t="s">
        <v>16095</v>
      </c>
      <c r="D6469" t="s">
        <v>16035</v>
      </c>
      <c r="G6469" s="2">
        <v>44200</v>
      </c>
      <c r="H6469" s="2"/>
      <c r="I6469" t="s">
        <v>226</v>
      </c>
      <c r="J6469" t="s">
        <v>211</v>
      </c>
      <c r="K6469" t="s">
        <v>12957</v>
      </c>
      <c r="L6469" t="s">
        <v>213</v>
      </c>
      <c r="O6469">
        <v>7194</v>
      </c>
      <c r="Q6469" s="2"/>
      <c r="S6469">
        <v>0</v>
      </c>
      <c r="T6469" t="s">
        <v>213</v>
      </c>
      <c r="W6469" t="s">
        <v>455</v>
      </c>
      <c r="X6469">
        <v>0</v>
      </c>
    </row>
    <row r="6470" spans="1:24" x14ac:dyDescent="0.25">
      <c r="A6470">
        <v>8645</v>
      </c>
      <c r="B6470" t="s">
        <v>16096</v>
      </c>
      <c r="C6470" t="s">
        <v>16097</v>
      </c>
      <c r="D6470" t="s">
        <v>16038</v>
      </c>
      <c r="G6470" s="2">
        <v>44200</v>
      </c>
      <c r="H6470" s="2"/>
      <c r="I6470" t="s">
        <v>226</v>
      </c>
      <c r="J6470" t="s">
        <v>211</v>
      </c>
      <c r="K6470" t="s">
        <v>12957</v>
      </c>
      <c r="L6470" t="s">
        <v>213</v>
      </c>
      <c r="O6470">
        <v>7195</v>
      </c>
      <c r="Q6470" s="2"/>
      <c r="S6470">
        <v>0</v>
      </c>
      <c r="T6470" t="s">
        <v>213</v>
      </c>
      <c r="W6470" t="s">
        <v>455</v>
      </c>
      <c r="X6470">
        <v>0</v>
      </c>
    </row>
    <row r="6471" spans="1:24" x14ac:dyDescent="0.25">
      <c r="A6471">
        <v>8646</v>
      </c>
      <c r="B6471" t="s">
        <v>16098</v>
      </c>
      <c r="C6471" t="s">
        <v>16099</v>
      </c>
      <c r="D6471" t="s">
        <v>16083</v>
      </c>
      <c r="G6471" s="2">
        <v>45233</v>
      </c>
      <c r="H6471" s="2"/>
      <c r="I6471" t="s">
        <v>226</v>
      </c>
      <c r="J6471" t="s">
        <v>211</v>
      </c>
      <c r="K6471" t="s">
        <v>12957</v>
      </c>
      <c r="L6471" t="s">
        <v>213</v>
      </c>
      <c r="O6471">
        <v>7941</v>
      </c>
      <c r="Q6471" s="2"/>
      <c r="S6471">
        <v>0</v>
      </c>
      <c r="T6471" t="s">
        <v>213</v>
      </c>
      <c r="W6471" t="s">
        <v>455</v>
      </c>
      <c r="X6471">
        <v>0</v>
      </c>
    </row>
    <row r="6472" spans="1:24" x14ac:dyDescent="0.25">
      <c r="A6472">
        <v>8647</v>
      </c>
      <c r="B6472" t="s">
        <v>16100</v>
      </c>
      <c r="C6472" t="s">
        <v>16101</v>
      </c>
      <c r="D6472" t="s">
        <v>16053</v>
      </c>
      <c r="G6472" s="2">
        <v>44404</v>
      </c>
      <c r="H6472" s="2"/>
      <c r="I6472" t="s">
        <v>226</v>
      </c>
      <c r="J6472" t="s">
        <v>211</v>
      </c>
      <c r="K6472" t="s">
        <v>13272</v>
      </c>
      <c r="L6472" t="s">
        <v>213</v>
      </c>
      <c r="O6472">
        <v>7340</v>
      </c>
      <c r="Q6472" s="2"/>
      <c r="S6472">
        <v>0</v>
      </c>
      <c r="T6472" t="s">
        <v>213</v>
      </c>
      <c r="W6472" t="s">
        <v>455</v>
      </c>
      <c r="X6472">
        <v>0</v>
      </c>
    </row>
    <row r="6473" spans="1:24" x14ac:dyDescent="0.25">
      <c r="A6473">
        <v>8648</v>
      </c>
      <c r="B6473" t="s">
        <v>16102</v>
      </c>
      <c r="C6473" t="s">
        <v>16103</v>
      </c>
      <c r="D6473" t="s">
        <v>16071</v>
      </c>
      <c r="G6473" s="2">
        <v>44404</v>
      </c>
      <c r="H6473" s="2"/>
      <c r="I6473" t="s">
        <v>226</v>
      </c>
      <c r="J6473" t="s">
        <v>211</v>
      </c>
      <c r="K6473" t="s">
        <v>13272</v>
      </c>
      <c r="L6473" t="s">
        <v>213</v>
      </c>
      <c r="O6473">
        <v>7341</v>
      </c>
      <c r="Q6473" s="2"/>
      <c r="S6473">
        <v>0</v>
      </c>
      <c r="T6473" t="s">
        <v>213</v>
      </c>
      <c r="W6473" t="s">
        <v>455</v>
      </c>
      <c r="X6473">
        <v>0</v>
      </c>
    </row>
    <row r="6474" spans="1:24" x14ac:dyDescent="0.25">
      <c r="A6474">
        <v>8649</v>
      </c>
      <c r="B6474" t="s">
        <v>16104</v>
      </c>
      <c r="C6474" t="s">
        <v>16105</v>
      </c>
      <c r="D6474" t="s">
        <v>16035</v>
      </c>
      <c r="G6474" s="2">
        <v>44404</v>
      </c>
      <c r="H6474" s="2"/>
      <c r="I6474" t="s">
        <v>226</v>
      </c>
      <c r="J6474" t="s">
        <v>211</v>
      </c>
      <c r="K6474" t="s">
        <v>13272</v>
      </c>
      <c r="L6474" t="s">
        <v>213</v>
      </c>
      <c r="O6474">
        <v>7342</v>
      </c>
      <c r="Q6474" s="2"/>
      <c r="S6474">
        <v>0</v>
      </c>
      <c r="T6474" t="s">
        <v>213</v>
      </c>
      <c r="W6474" t="s">
        <v>455</v>
      </c>
      <c r="X6474">
        <v>0</v>
      </c>
    </row>
    <row r="6475" spans="1:24" x14ac:dyDescent="0.25">
      <c r="A6475">
        <v>8650</v>
      </c>
      <c r="B6475" t="s">
        <v>16106</v>
      </c>
      <c r="C6475" t="s">
        <v>16107</v>
      </c>
      <c r="D6475" t="s">
        <v>16038</v>
      </c>
      <c r="G6475" s="2">
        <v>44404</v>
      </c>
      <c r="H6475" s="2"/>
      <c r="I6475" t="s">
        <v>226</v>
      </c>
      <c r="J6475" t="s">
        <v>211</v>
      </c>
      <c r="K6475" t="s">
        <v>13272</v>
      </c>
      <c r="L6475" t="s">
        <v>213</v>
      </c>
      <c r="O6475">
        <v>7343</v>
      </c>
      <c r="Q6475" s="2"/>
      <c r="S6475">
        <v>0</v>
      </c>
      <c r="T6475" t="s">
        <v>213</v>
      </c>
      <c r="W6475" t="s">
        <v>455</v>
      </c>
      <c r="X6475">
        <v>0</v>
      </c>
    </row>
    <row r="6476" spans="1:24" x14ac:dyDescent="0.25">
      <c r="A6476">
        <v>8651</v>
      </c>
      <c r="B6476" t="s">
        <v>16108</v>
      </c>
      <c r="C6476" t="s">
        <v>16109</v>
      </c>
      <c r="D6476" t="s">
        <v>16083</v>
      </c>
      <c r="G6476" s="2">
        <v>45233</v>
      </c>
      <c r="H6476" s="2"/>
      <c r="I6476" t="s">
        <v>226</v>
      </c>
      <c r="J6476" t="s">
        <v>211</v>
      </c>
      <c r="K6476" t="s">
        <v>13272</v>
      </c>
      <c r="L6476" t="s">
        <v>213</v>
      </c>
      <c r="O6476">
        <v>7940</v>
      </c>
      <c r="Q6476" s="2"/>
      <c r="S6476">
        <v>0</v>
      </c>
      <c r="T6476" t="s">
        <v>213</v>
      </c>
      <c r="W6476" t="s">
        <v>455</v>
      </c>
      <c r="X6476">
        <v>0</v>
      </c>
    </row>
    <row r="6477" spans="1:24" x14ac:dyDescent="0.25">
      <c r="A6477">
        <v>8572</v>
      </c>
      <c r="B6477" t="s">
        <v>15934</v>
      </c>
      <c r="C6477" t="s">
        <v>15935</v>
      </c>
      <c r="D6477" t="s">
        <v>256</v>
      </c>
      <c r="G6477" s="2">
        <v>45536</v>
      </c>
      <c r="H6477" s="2"/>
      <c r="I6477" t="s">
        <v>226</v>
      </c>
      <c r="J6477" t="s">
        <v>211</v>
      </c>
      <c r="K6477" t="s">
        <v>15936</v>
      </c>
      <c r="L6477" t="s">
        <v>213</v>
      </c>
      <c r="O6477">
        <v>0</v>
      </c>
      <c r="Q6477" s="2"/>
      <c r="S6477">
        <v>0</v>
      </c>
      <c r="T6477" t="s">
        <v>213</v>
      </c>
      <c r="W6477" t="s">
        <v>214</v>
      </c>
      <c r="X6477">
        <v>0</v>
      </c>
    </row>
    <row r="6478" spans="1:24" x14ac:dyDescent="0.25">
      <c r="A6478">
        <v>8573</v>
      </c>
      <c r="B6478" t="s">
        <v>15937</v>
      </c>
      <c r="C6478" t="s">
        <v>15938</v>
      </c>
      <c r="D6478" t="s">
        <v>251</v>
      </c>
      <c r="G6478" s="2">
        <v>45536</v>
      </c>
      <c r="H6478" s="2"/>
      <c r="I6478" t="s">
        <v>226</v>
      </c>
      <c r="J6478" t="s">
        <v>211</v>
      </c>
      <c r="K6478" t="s">
        <v>15936</v>
      </c>
      <c r="L6478" t="s">
        <v>213</v>
      </c>
      <c r="O6478">
        <v>0</v>
      </c>
      <c r="Q6478" s="2"/>
      <c r="S6478">
        <v>0</v>
      </c>
      <c r="T6478" t="s">
        <v>213</v>
      </c>
      <c r="W6478" t="s">
        <v>214</v>
      </c>
      <c r="X6478">
        <v>0</v>
      </c>
    </row>
    <row r="6479" spans="1:24" x14ac:dyDescent="0.25">
      <c r="A6479">
        <v>8574</v>
      </c>
      <c r="B6479" t="s">
        <v>15939</v>
      </c>
      <c r="C6479" t="s">
        <v>15940</v>
      </c>
      <c r="D6479" t="s">
        <v>241</v>
      </c>
      <c r="E6479" t="s">
        <v>1928</v>
      </c>
      <c r="G6479" s="2">
        <v>45536</v>
      </c>
      <c r="H6479" s="2"/>
      <c r="I6479" t="s">
        <v>226</v>
      </c>
      <c r="J6479" t="s">
        <v>211</v>
      </c>
      <c r="K6479" t="s">
        <v>15936</v>
      </c>
      <c r="L6479" t="s">
        <v>213</v>
      </c>
      <c r="O6479">
        <v>0</v>
      </c>
      <c r="Q6479" s="2"/>
      <c r="S6479">
        <v>0</v>
      </c>
      <c r="T6479" t="s">
        <v>213</v>
      </c>
      <c r="W6479" t="s">
        <v>214</v>
      </c>
      <c r="X6479">
        <v>0</v>
      </c>
    </row>
    <row r="6480" spans="1:24" x14ac:dyDescent="0.25">
      <c r="A6480">
        <v>8575</v>
      </c>
      <c r="B6480" t="s">
        <v>15941</v>
      </c>
      <c r="C6480" t="s">
        <v>15942</v>
      </c>
      <c r="D6480" t="s">
        <v>245</v>
      </c>
      <c r="G6480" s="2">
        <v>45536</v>
      </c>
      <c r="H6480" s="2"/>
      <c r="I6480" t="s">
        <v>226</v>
      </c>
      <c r="J6480" t="s">
        <v>211</v>
      </c>
      <c r="K6480" t="s">
        <v>15936</v>
      </c>
      <c r="L6480" t="s">
        <v>213</v>
      </c>
      <c r="O6480">
        <v>28</v>
      </c>
      <c r="Q6480" s="2"/>
      <c r="S6480">
        <v>0</v>
      </c>
      <c r="T6480" t="s">
        <v>213</v>
      </c>
      <c r="W6480" t="s">
        <v>214</v>
      </c>
      <c r="X6480">
        <v>0</v>
      </c>
    </row>
    <row r="6481" spans="1:24" x14ac:dyDescent="0.25">
      <c r="A6481">
        <v>8668</v>
      </c>
      <c r="B6481" t="s">
        <v>16187</v>
      </c>
      <c r="C6481" t="s">
        <v>16188</v>
      </c>
      <c r="D6481" t="s">
        <v>389</v>
      </c>
      <c r="G6481" s="2">
        <v>45951</v>
      </c>
      <c r="H6481" s="2"/>
      <c r="J6481" t="s">
        <v>10343</v>
      </c>
      <c r="K6481" t="s">
        <v>10344</v>
      </c>
      <c r="L6481" t="s">
        <v>213</v>
      </c>
      <c r="M6481" t="s">
        <v>16189</v>
      </c>
      <c r="O6481">
        <v>0</v>
      </c>
      <c r="Q6481" s="2"/>
      <c r="R6481" t="s">
        <v>16190</v>
      </c>
      <c r="S6481">
        <v>0</v>
      </c>
      <c r="T6481" t="s">
        <v>213</v>
      </c>
      <c r="U6481" t="s">
        <v>10347</v>
      </c>
      <c r="V6481" t="s">
        <v>16191</v>
      </c>
      <c r="W6481" t="s">
        <v>214</v>
      </c>
      <c r="X6481">
        <v>0</v>
      </c>
    </row>
    <row r="6482" spans="1:24" x14ac:dyDescent="0.25">
      <c r="A6482">
        <v>8510</v>
      </c>
      <c r="B6482" t="s">
        <v>15760</v>
      </c>
      <c r="C6482" t="s">
        <v>15761</v>
      </c>
      <c r="D6482" t="s">
        <v>389</v>
      </c>
      <c r="G6482" s="2">
        <v>45735</v>
      </c>
      <c r="H6482" s="2"/>
      <c r="J6482" t="s">
        <v>10343</v>
      </c>
      <c r="K6482" t="s">
        <v>10344</v>
      </c>
      <c r="L6482" t="s">
        <v>213</v>
      </c>
      <c r="M6482" t="s">
        <v>15762</v>
      </c>
      <c r="O6482">
        <v>0</v>
      </c>
      <c r="Q6482" s="2"/>
      <c r="R6482" t="s">
        <v>15763</v>
      </c>
      <c r="S6482">
        <v>0</v>
      </c>
      <c r="T6482" t="s">
        <v>213</v>
      </c>
      <c r="U6482" t="s">
        <v>10347</v>
      </c>
      <c r="V6482" t="s">
        <v>15392</v>
      </c>
      <c r="W6482" t="s">
        <v>214</v>
      </c>
      <c r="X6482">
        <v>0</v>
      </c>
    </row>
    <row r="6483" spans="1:24" x14ac:dyDescent="0.25">
      <c r="A6483">
        <v>8612</v>
      </c>
      <c r="B6483" t="s">
        <v>15986</v>
      </c>
      <c r="C6483" t="s">
        <v>15987</v>
      </c>
      <c r="D6483" t="s">
        <v>251</v>
      </c>
      <c r="G6483" s="2">
        <v>45870</v>
      </c>
      <c r="H6483" s="2"/>
      <c r="I6483" t="s">
        <v>226</v>
      </c>
      <c r="J6483" t="s">
        <v>211</v>
      </c>
      <c r="K6483" t="s">
        <v>15988</v>
      </c>
      <c r="L6483" t="s">
        <v>213</v>
      </c>
      <c r="O6483">
        <v>0</v>
      </c>
      <c r="Q6483" s="2"/>
      <c r="S6483">
        <v>0</v>
      </c>
      <c r="T6483" t="s">
        <v>213</v>
      </c>
      <c r="W6483" t="s">
        <v>214</v>
      </c>
      <c r="X6483">
        <v>0</v>
      </c>
    </row>
    <row r="6484" spans="1:24" x14ac:dyDescent="0.25">
      <c r="A6484">
        <v>8613</v>
      </c>
      <c r="B6484" t="s">
        <v>15989</v>
      </c>
      <c r="C6484" t="s">
        <v>15990</v>
      </c>
      <c r="D6484" t="s">
        <v>245</v>
      </c>
      <c r="G6484" s="2">
        <v>45870</v>
      </c>
      <c r="H6484" s="2"/>
      <c r="I6484" t="s">
        <v>226</v>
      </c>
      <c r="J6484" t="s">
        <v>211</v>
      </c>
      <c r="K6484" t="s">
        <v>15988</v>
      </c>
      <c r="L6484" t="s">
        <v>213</v>
      </c>
      <c r="O6484">
        <v>31</v>
      </c>
      <c r="Q6484" s="2"/>
      <c r="S6484">
        <v>0</v>
      </c>
      <c r="T6484" t="s">
        <v>213</v>
      </c>
      <c r="W6484" t="s">
        <v>214</v>
      </c>
      <c r="X6484">
        <v>0</v>
      </c>
    </row>
    <row r="6485" spans="1:24" x14ac:dyDescent="0.25">
      <c r="A6485">
        <v>8614</v>
      </c>
      <c r="B6485" t="s">
        <v>15991</v>
      </c>
      <c r="C6485" t="s">
        <v>15992</v>
      </c>
      <c r="D6485" t="s">
        <v>256</v>
      </c>
      <c r="G6485" s="2">
        <v>45870</v>
      </c>
      <c r="H6485" s="2"/>
      <c r="I6485" t="s">
        <v>226</v>
      </c>
      <c r="J6485" t="s">
        <v>211</v>
      </c>
      <c r="K6485" t="s">
        <v>15988</v>
      </c>
      <c r="L6485" t="s">
        <v>213</v>
      </c>
      <c r="O6485">
        <v>0</v>
      </c>
      <c r="Q6485" s="2"/>
      <c r="S6485">
        <v>0</v>
      </c>
      <c r="T6485" t="s">
        <v>213</v>
      </c>
      <c r="W6485" t="s">
        <v>214</v>
      </c>
      <c r="X6485">
        <v>0</v>
      </c>
    </row>
    <row r="6486" spans="1:24" x14ac:dyDescent="0.25">
      <c r="A6486">
        <v>8615</v>
      </c>
      <c r="B6486" t="s">
        <v>15995</v>
      </c>
      <c r="C6486" t="s">
        <v>15996</v>
      </c>
      <c r="D6486" t="s">
        <v>210</v>
      </c>
      <c r="G6486" s="2">
        <v>45870</v>
      </c>
      <c r="H6486" s="2"/>
      <c r="J6486" t="s">
        <v>211</v>
      </c>
      <c r="K6486" t="s">
        <v>15988</v>
      </c>
      <c r="L6486" t="s">
        <v>213</v>
      </c>
      <c r="O6486">
        <v>0</v>
      </c>
      <c r="Q6486" s="2"/>
      <c r="S6486">
        <v>0</v>
      </c>
      <c r="T6486" t="s">
        <v>213</v>
      </c>
      <c r="W6486" t="s">
        <v>214</v>
      </c>
      <c r="X6486">
        <v>0</v>
      </c>
    </row>
    <row r="6487" spans="1:24" x14ac:dyDescent="0.25">
      <c r="A6487">
        <v>8616</v>
      </c>
      <c r="B6487" t="s">
        <v>15997</v>
      </c>
      <c r="C6487" t="s">
        <v>15998</v>
      </c>
      <c r="D6487" t="s">
        <v>241</v>
      </c>
      <c r="G6487" s="2">
        <v>45870</v>
      </c>
      <c r="H6487" s="2"/>
      <c r="I6487" t="s">
        <v>226</v>
      </c>
      <c r="J6487" t="s">
        <v>211</v>
      </c>
      <c r="K6487" t="s">
        <v>15988</v>
      </c>
      <c r="L6487" t="s">
        <v>213</v>
      </c>
      <c r="O6487">
        <v>0</v>
      </c>
      <c r="Q6487" s="2"/>
      <c r="S6487">
        <v>0</v>
      </c>
      <c r="T6487" t="s">
        <v>213</v>
      </c>
      <c r="W6487" t="s">
        <v>214</v>
      </c>
      <c r="X6487">
        <v>0</v>
      </c>
    </row>
    <row r="6488" spans="1:24" x14ac:dyDescent="0.25">
      <c r="A6488">
        <v>8483</v>
      </c>
      <c r="B6488" t="s">
        <v>15661</v>
      </c>
      <c r="C6488" t="s">
        <v>15632</v>
      </c>
      <c r="D6488" t="s">
        <v>389</v>
      </c>
      <c r="G6488" s="2">
        <v>45674</v>
      </c>
      <c r="H6488" s="2"/>
      <c r="J6488" t="s">
        <v>10343</v>
      </c>
      <c r="K6488" t="s">
        <v>10344</v>
      </c>
      <c r="L6488" t="s">
        <v>213</v>
      </c>
      <c r="M6488" t="s">
        <v>15633</v>
      </c>
      <c r="O6488">
        <v>0</v>
      </c>
      <c r="Q6488" s="2"/>
      <c r="R6488" t="s">
        <v>15634</v>
      </c>
      <c r="S6488">
        <v>0</v>
      </c>
      <c r="T6488" t="s">
        <v>213</v>
      </c>
      <c r="U6488" t="s">
        <v>10347</v>
      </c>
      <c r="V6488" t="s">
        <v>15392</v>
      </c>
      <c r="W6488" t="s">
        <v>214</v>
      </c>
      <c r="X6488">
        <v>0</v>
      </c>
    </row>
    <row r="6489" spans="1:24" x14ac:dyDescent="0.25">
      <c r="A6489">
        <v>8525</v>
      </c>
      <c r="B6489" t="s">
        <v>15788</v>
      </c>
      <c r="C6489" t="s">
        <v>15789</v>
      </c>
      <c r="D6489" t="s">
        <v>251</v>
      </c>
      <c r="G6489" s="2">
        <v>45783</v>
      </c>
      <c r="H6489" s="2"/>
      <c r="I6489" t="s">
        <v>226</v>
      </c>
      <c r="J6489" t="s">
        <v>211</v>
      </c>
      <c r="K6489" t="s">
        <v>15790</v>
      </c>
      <c r="L6489" t="s">
        <v>213</v>
      </c>
      <c r="O6489">
        <v>0</v>
      </c>
      <c r="Q6489" s="2"/>
      <c r="S6489">
        <v>0</v>
      </c>
      <c r="T6489" t="s">
        <v>213</v>
      </c>
      <c r="W6489" t="s">
        <v>214</v>
      </c>
      <c r="X6489">
        <v>0</v>
      </c>
    </row>
    <row r="6490" spans="1:24" x14ac:dyDescent="0.25">
      <c r="A6490">
        <v>8526</v>
      </c>
      <c r="B6490" t="s">
        <v>15791</v>
      </c>
      <c r="C6490" t="s">
        <v>15792</v>
      </c>
      <c r="D6490" t="s">
        <v>245</v>
      </c>
      <c r="G6490" s="2">
        <v>45783</v>
      </c>
      <c r="H6490" s="2"/>
      <c r="I6490" t="s">
        <v>226</v>
      </c>
      <c r="J6490" t="s">
        <v>211</v>
      </c>
      <c r="K6490" t="s">
        <v>15790</v>
      </c>
      <c r="L6490" t="s">
        <v>213</v>
      </c>
      <c r="O6490">
        <v>31</v>
      </c>
      <c r="Q6490" s="2"/>
      <c r="S6490">
        <v>0</v>
      </c>
      <c r="T6490" t="s">
        <v>213</v>
      </c>
      <c r="W6490" t="s">
        <v>214</v>
      </c>
      <c r="X6490">
        <v>0</v>
      </c>
    </row>
    <row r="6491" spans="1:24" x14ac:dyDescent="0.25">
      <c r="A6491">
        <v>8527</v>
      </c>
      <c r="B6491" t="s">
        <v>15793</v>
      </c>
      <c r="C6491" t="s">
        <v>15794</v>
      </c>
      <c r="D6491" t="s">
        <v>248</v>
      </c>
      <c r="G6491" s="2">
        <v>45783</v>
      </c>
      <c r="H6491" s="2"/>
      <c r="I6491" t="s">
        <v>226</v>
      </c>
      <c r="J6491" t="s">
        <v>211</v>
      </c>
      <c r="K6491" t="s">
        <v>15790</v>
      </c>
      <c r="L6491" t="s">
        <v>213</v>
      </c>
      <c r="O6491">
        <v>0</v>
      </c>
      <c r="Q6491" s="2"/>
      <c r="S6491">
        <v>0</v>
      </c>
      <c r="T6491" t="s">
        <v>213</v>
      </c>
      <c r="W6491" t="s">
        <v>214</v>
      </c>
      <c r="X6491">
        <v>0</v>
      </c>
    </row>
    <row r="6492" spans="1:24" x14ac:dyDescent="0.25">
      <c r="A6492">
        <v>8528</v>
      </c>
      <c r="B6492" t="s">
        <v>15795</v>
      </c>
      <c r="C6492" t="s">
        <v>15796</v>
      </c>
      <c r="D6492" t="s">
        <v>210</v>
      </c>
      <c r="G6492" s="2">
        <v>45783</v>
      </c>
      <c r="H6492" s="2"/>
      <c r="J6492" t="s">
        <v>211</v>
      </c>
      <c r="K6492" t="s">
        <v>15790</v>
      </c>
      <c r="L6492" t="s">
        <v>213</v>
      </c>
      <c r="O6492">
        <v>0</v>
      </c>
      <c r="Q6492" s="2"/>
      <c r="S6492">
        <v>0</v>
      </c>
      <c r="T6492" t="s">
        <v>213</v>
      </c>
      <c r="W6492" t="s">
        <v>214</v>
      </c>
      <c r="X6492">
        <v>0</v>
      </c>
    </row>
    <row r="6493" spans="1:24" x14ac:dyDescent="0.25">
      <c r="A6493">
        <v>8529</v>
      </c>
      <c r="B6493" t="s">
        <v>15797</v>
      </c>
      <c r="C6493" t="s">
        <v>15798</v>
      </c>
      <c r="D6493" t="s">
        <v>241</v>
      </c>
      <c r="G6493" s="2">
        <v>45783</v>
      </c>
      <c r="H6493" s="2"/>
      <c r="I6493" t="s">
        <v>226</v>
      </c>
      <c r="J6493" t="s">
        <v>211</v>
      </c>
      <c r="K6493" t="s">
        <v>15790</v>
      </c>
      <c r="L6493" t="s">
        <v>213</v>
      </c>
      <c r="O6493">
        <v>0</v>
      </c>
      <c r="Q6493" s="2"/>
      <c r="S6493">
        <v>0</v>
      </c>
      <c r="T6493" t="s">
        <v>213</v>
      </c>
      <c r="W6493" t="s">
        <v>214</v>
      </c>
      <c r="X6493">
        <v>0</v>
      </c>
    </row>
    <row r="6494" spans="1:24" x14ac:dyDescent="0.25">
      <c r="A6494">
        <v>8530</v>
      </c>
      <c r="B6494" t="s">
        <v>15799</v>
      </c>
      <c r="C6494" t="s">
        <v>15800</v>
      </c>
      <c r="D6494" t="s">
        <v>14068</v>
      </c>
      <c r="G6494" s="2">
        <v>45783</v>
      </c>
      <c r="H6494" s="2"/>
      <c r="I6494" t="s">
        <v>226</v>
      </c>
      <c r="J6494" t="s">
        <v>211</v>
      </c>
      <c r="K6494" t="s">
        <v>15790</v>
      </c>
      <c r="L6494" t="s">
        <v>213</v>
      </c>
      <c r="O6494">
        <v>0</v>
      </c>
      <c r="Q6494" s="2"/>
      <c r="S6494">
        <v>0</v>
      </c>
      <c r="T6494" t="s">
        <v>213</v>
      </c>
      <c r="W6494" t="s">
        <v>214</v>
      </c>
      <c r="X6494">
        <v>0</v>
      </c>
    </row>
    <row r="6495" spans="1:24" x14ac:dyDescent="0.25">
      <c r="A6495">
        <v>8531</v>
      </c>
      <c r="B6495" t="s">
        <v>15801</v>
      </c>
      <c r="C6495" t="s">
        <v>15815</v>
      </c>
      <c r="D6495" t="s">
        <v>2503</v>
      </c>
      <c r="G6495" s="2">
        <v>45783</v>
      </c>
      <c r="H6495" s="2"/>
      <c r="J6495" t="s">
        <v>211</v>
      </c>
      <c r="K6495" t="s">
        <v>15790</v>
      </c>
      <c r="L6495" t="s">
        <v>213</v>
      </c>
      <c r="O6495">
        <v>0</v>
      </c>
      <c r="Q6495" s="2"/>
      <c r="S6495">
        <v>0</v>
      </c>
      <c r="T6495" t="s">
        <v>213</v>
      </c>
      <c r="W6495" t="s">
        <v>214</v>
      </c>
      <c r="X6495">
        <v>0</v>
      </c>
    </row>
    <row r="6496" spans="1:24" x14ac:dyDescent="0.25">
      <c r="A6496">
        <v>8532</v>
      </c>
      <c r="B6496" t="s">
        <v>15802</v>
      </c>
      <c r="C6496" t="s">
        <v>15816</v>
      </c>
      <c r="D6496" t="s">
        <v>11232</v>
      </c>
      <c r="G6496" s="2">
        <v>45783</v>
      </c>
      <c r="H6496" s="2"/>
      <c r="J6496" t="s">
        <v>2278</v>
      </c>
      <c r="K6496" t="s">
        <v>15790</v>
      </c>
      <c r="L6496" t="s">
        <v>213</v>
      </c>
      <c r="O6496">
        <v>0</v>
      </c>
      <c r="Q6496" s="2"/>
      <c r="S6496">
        <v>0</v>
      </c>
      <c r="T6496" t="s">
        <v>900</v>
      </c>
      <c r="W6496" t="s">
        <v>214</v>
      </c>
      <c r="X6496">
        <v>0</v>
      </c>
    </row>
    <row r="6497" spans="1:24" x14ac:dyDescent="0.25">
      <c r="A6497">
        <v>8533</v>
      </c>
      <c r="B6497" t="s">
        <v>15803</v>
      </c>
      <c r="C6497" t="s">
        <v>15804</v>
      </c>
      <c r="D6497" t="s">
        <v>256</v>
      </c>
      <c r="G6497" s="2">
        <v>45783</v>
      </c>
      <c r="H6497" s="2"/>
      <c r="I6497" t="s">
        <v>226</v>
      </c>
      <c r="J6497" t="s">
        <v>211</v>
      </c>
      <c r="K6497" t="s">
        <v>15790</v>
      </c>
      <c r="L6497" t="s">
        <v>213</v>
      </c>
      <c r="O6497">
        <v>0</v>
      </c>
      <c r="Q6497" s="2"/>
      <c r="S6497">
        <v>0</v>
      </c>
      <c r="T6497" t="s">
        <v>213</v>
      </c>
      <c r="W6497" t="s">
        <v>214</v>
      </c>
      <c r="X6497">
        <v>0</v>
      </c>
    </row>
    <row r="6498" spans="1:24" x14ac:dyDescent="0.25">
      <c r="A6498">
        <v>8534</v>
      </c>
      <c r="B6498" t="s">
        <v>15805</v>
      </c>
      <c r="C6498" t="s">
        <v>15806</v>
      </c>
      <c r="D6498" t="s">
        <v>6125</v>
      </c>
      <c r="F6498" t="s">
        <v>15650</v>
      </c>
      <c r="G6498" s="2">
        <v>45783</v>
      </c>
      <c r="H6498" s="2"/>
      <c r="I6498" t="s">
        <v>226</v>
      </c>
      <c r="J6498" t="s">
        <v>211</v>
      </c>
      <c r="K6498" t="s">
        <v>15790</v>
      </c>
      <c r="L6498" t="s">
        <v>213</v>
      </c>
      <c r="O6498">
        <v>28</v>
      </c>
      <c r="Q6498" s="2"/>
      <c r="S6498">
        <v>0</v>
      </c>
      <c r="T6498" t="s">
        <v>213</v>
      </c>
      <c r="W6498" t="s">
        <v>214</v>
      </c>
      <c r="X6498">
        <v>0</v>
      </c>
    </row>
    <row r="6499" spans="1:24" x14ac:dyDescent="0.25">
      <c r="A6499">
        <v>8535</v>
      </c>
      <c r="B6499" t="s">
        <v>15807</v>
      </c>
      <c r="C6499" t="s">
        <v>15808</v>
      </c>
      <c r="D6499" t="s">
        <v>6129</v>
      </c>
      <c r="F6499" t="s">
        <v>15650</v>
      </c>
      <c r="G6499" s="2">
        <v>45783</v>
      </c>
      <c r="H6499" s="2"/>
      <c r="I6499" t="s">
        <v>226</v>
      </c>
      <c r="J6499" t="s">
        <v>211</v>
      </c>
      <c r="K6499" t="s">
        <v>15790</v>
      </c>
      <c r="L6499" t="s">
        <v>213</v>
      </c>
      <c r="O6499">
        <v>31</v>
      </c>
      <c r="Q6499" s="2"/>
      <c r="S6499">
        <v>0</v>
      </c>
      <c r="T6499" t="s">
        <v>213</v>
      </c>
      <c r="W6499" t="s">
        <v>214</v>
      </c>
      <c r="X6499">
        <v>0</v>
      </c>
    </row>
    <row r="6500" spans="1:24" x14ac:dyDescent="0.25">
      <c r="A6500">
        <v>8536</v>
      </c>
      <c r="B6500" t="s">
        <v>15809</v>
      </c>
      <c r="C6500" t="s">
        <v>15810</v>
      </c>
      <c r="D6500" t="s">
        <v>6132</v>
      </c>
      <c r="F6500" t="s">
        <v>15650</v>
      </c>
      <c r="G6500" s="2">
        <v>45783</v>
      </c>
      <c r="H6500" s="2"/>
      <c r="I6500" t="s">
        <v>226</v>
      </c>
      <c r="J6500" t="s">
        <v>211</v>
      </c>
      <c r="K6500" t="s">
        <v>15790</v>
      </c>
      <c r="L6500" t="s">
        <v>900</v>
      </c>
      <c r="O6500">
        <v>8473</v>
      </c>
      <c r="Q6500" s="2"/>
      <c r="S6500">
        <v>0</v>
      </c>
      <c r="T6500" t="s">
        <v>213</v>
      </c>
      <c r="W6500" t="s">
        <v>214</v>
      </c>
      <c r="X6500">
        <v>0</v>
      </c>
    </row>
    <row r="6501" spans="1:24" x14ac:dyDescent="0.25">
      <c r="A6501">
        <v>8537</v>
      </c>
      <c r="B6501" t="s">
        <v>15811</v>
      </c>
      <c r="C6501" t="s">
        <v>15812</v>
      </c>
      <c r="D6501" t="s">
        <v>7109</v>
      </c>
      <c r="G6501" s="2">
        <v>45783</v>
      </c>
      <c r="H6501" s="2"/>
      <c r="I6501" t="s">
        <v>226</v>
      </c>
      <c r="J6501" t="s">
        <v>211</v>
      </c>
      <c r="K6501" t="s">
        <v>15790</v>
      </c>
      <c r="L6501" t="s">
        <v>900</v>
      </c>
      <c r="O6501">
        <v>8506</v>
      </c>
      <c r="Q6501" s="2"/>
      <c r="S6501">
        <v>0</v>
      </c>
      <c r="T6501" t="s">
        <v>213</v>
      </c>
      <c r="W6501" t="s">
        <v>214</v>
      </c>
      <c r="X6501">
        <v>0</v>
      </c>
    </row>
    <row r="6502" spans="1:24" x14ac:dyDescent="0.25">
      <c r="A6502">
        <v>8669</v>
      </c>
      <c r="B6502" t="s">
        <v>11269</v>
      </c>
      <c r="C6502" t="s">
        <v>16209</v>
      </c>
      <c r="D6502" t="s">
        <v>6129</v>
      </c>
      <c r="G6502" s="2">
        <v>37500</v>
      </c>
      <c r="H6502" s="2"/>
      <c r="I6502" t="s">
        <v>226</v>
      </c>
      <c r="J6502" t="s">
        <v>211</v>
      </c>
      <c r="K6502" t="s">
        <v>464</v>
      </c>
      <c r="L6502" t="s">
        <v>213</v>
      </c>
      <c r="O6502">
        <v>33</v>
      </c>
      <c r="Q6502" s="2"/>
      <c r="S6502">
        <v>0</v>
      </c>
      <c r="T6502" t="s">
        <v>213</v>
      </c>
      <c r="W6502" t="s">
        <v>214</v>
      </c>
      <c r="X6502">
        <v>0</v>
      </c>
    </row>
    <row r="6503" spans="1:24" x14ac:dyDescent="0.25">
      <c r="A6503">
        <v>8539</v>
      </c>
      <c r="B6503" t="s">
        <v>15858</v>
      </c>
      <c r="C6503" t="s">
        <v>15859</v>
      </c>
      <c r="D6503" t="s">
        <v>15860</v>
      </c>
      <c r="G6503" s="2">
        <v>39479</v>
      </c>
      <c r="H6503" s="2"/>
      <c r="I6503" t="s">
        <v>226</v>
      </c>
      <c r="J6503" t="s">
        <v>211</v>
      </c>
      <c r="K6503" t="s">
        <v>289</v>
      </c>
      <c r="L6503" t="s">
        <v>213</v>
      </c>
      <c r="O6503">
        <v>0</v>
      </c>
      <c r="Q6503" s="2"/>
      <c r="S6503">
        <v>0</v>
      </c>
      <c r="T6503" t="s">
        <v>213</v>
      </c>
      <c r="W6503" t="s">
        <v>214</v>
      </c>
      <c r="X6503">
        <v>0</v>
      </c>
    </row>
    <row r="6504" spans="1:24" x14ac:dyDescent="0.25">
      <c r="A6504">
        <v>8540</v>
      </c>
      <c r="B6504" t="s">
        <v>15861</v>
      </c>
      <c r="C6504" t="s">
        <v>15862</v>
      </c>
      <c r="D6504" t="s">
        <v>15860</v>
      </c>
      <c r="G6504" s="2">
        <v>39539</v>
      </c>
      <c r="H6504" s="2"/>
      <c r="I6504" t="s">
        <v>226</v>
      </c>
      <c r="J6504" t="s">
        <v>211</v>
      </c>
      <c r="K6504" t="s">
        <v>467</v>
      </c>
      <c r="L6504" t="s">
        <v>213</v>
      </c>
      <c r="O6504">
        <v>0</v>
      </c>
      <c r="Q6504" s="2"/>
      <c r="S6504">
        <v>0</v>
      </c>
      <c r="T6504" t="s">
        <v>213</v>
      </c>
      <c r="W6504" t="s">
        <v>214</v>
      </c>
      <c r="X6504">
        <v>0</v>
      </c>
    </row>
    <row r="6505" spans="1:24" x14ac:dyDescent="0.25">
      <c r="A6505">
        <v>8566</v>
      </c>
      <c r="B6505" t="s">
        <v>15924</v>
      </c>
      <c r="C6505" t="s">
        <v>15925</v>
      </c>
      <c r="D6505" t="s">
        <v>1722</v>
      </c>
      <c r="G6505" s="2">
        <v>44197</v>
      </c>
      <c r="H6505" s="2"/>
      <c r="J6505" t="s">
        <v>211</v>
      </c>
      <c r="K6505" t="s">
        <v>1724</v>
      </c>
      <c r="L6505" t="s">
        <v>213</v>
      </c>
      <c r="O6505">
        <v>7193</v>
      </c>
      <c r="Q6505" s="2"/>
      <c r="S6505">
        <v>0</v>
      </c>
      <c r="T6505" t="s">
        <v>213</v>
      </c>
      <c r="W6505" t="s">
        <v>455</v>
      </c>
      <c r="X6505">
        <v>0</v>
      </c>
    </row>
    <row r="6506" spans="1:24" x14ac:dyDescent="0.25">
      <c r="A6506">
        <v>8567</v>
      </c>
      <c r="B6506" t="s">
        <v>15926</v>
      </c>
      <c r="C6506" t="s">
        <v>15927</v>
      </c>
      <c r="D6506" t="s">
        <v>1722</v>
      </c>
      <c r="G6506" s="2">
        <v>44197</v>
      </c>
      <c r="H6506" s="2"/>
      <c r="J6506" t="s">
        <v>211</v>
      </c>
      <c r="K6506" t="s">
        <v>1724</v>
      </c>
      <c r="L6506" t="s">
        <v>213</v>
      </c>
      <c r="O6506">
        <v>7177</v>
      </c>
      <c r="Q6506" s="2"/>
      <c r="S6506">
        <v>0</v>
      </c>
      <c r="T6506" t="s">
        <v>213</v>
      </c>
      <c r="W6506" t="s">
        <v>455</v>
      </c>
      <c r="X6506">
        <v>0</v>
      </c>
    </row>
    <row r="6507" spans="1:24" x14ac:dyDescent="0.25">
      <c r="A6507">
        <v>8576</v>
      </c>
      <c r="B6507" t="s">
        <v>15945</v>
      </c>
      <c r="C6507" t="s">
        <v>15946</v>
      </c>
      <c r="D6507" t="s">
        <v>9542</v>
      </c>
      <c r="G6507" s="2">
        <v>45554</v>
      </c>
      <c r="H6507" s="2"/>
      <c r="J6507" t="s">
        <v>211</v>
      </c>
      <c r="K6507" t="s">
        <v>15306</v>
      </c>
      <c r="L6507" t="s">
        <v>213</v>
      </c>
      <c r="O6507">
        <v>0</v>
      </c>
      <c r="Q6507" s="2"/>
      <c r="S6507">
        <v>0</v>
      </c>
      <c r="T6507" t="s">
        <v>213</v>
      </c>
      <c r="W6507" t="s">
        <v>214</v>
      </c>
      <c r="X6507">
        <v>0</v>
      </c>
    </row>
    <row r="6508" spans="1:24" x14ac:dyDescent="0.25">
      <c r="A6508">
        <v>8577</v>
      </c>
      <c r="B6508" t="s">
        <v>15947</v>
      </c>
      <c r="C6508" t="s">
        <v>15948</v>
      </c>
      <c r="D6508" t="s">
        <v>13128</v>
      </c>
      <c r="G6508" s="2">
        <v>45554</v>
      </c>
      <c r="H6508" s="2"/>
      <c r="I6508" t="s">
        <v>218</v>
      </c>
      <c r="J6508" t="s">
        <v>211</v>
      </c>
      <c r="K6508" t="s">
        <v>15306</v>
      </c>
      <c r="L6508" t="s">
        <v>213</v>
      </c>
      <c r="O6508">
        <v>0</v>
      </c>
      <c r="Q6508" s="2"/>
      <c r="S6508">
        <v>0</v>
      </c>
      <c r="T6508" t="s">
        <v>213</v>
      </c>
      <c r="W6508" t="s">
        <v>214</v>
      </c>
      <c r="X6508">
        <v>0</v>
      </c>
    </row>
    <row r="6509" spans="1:24" x14ac:dyDescent="0.25">
      <c r="A6509">
        <v>8578</v>
      </c>
      <c r="B6509" t="s">
        <v>15949</v>
      </c>
      <c r="C6509" t="s">
        <v>15950</v>
      </c>
      <c r="D6509" t="s">
        <v>8538</v>
      </c>
      <c r="G6509" s="2">
        <v>45554</v>
      </c>
      <c r="H6509" s="2"/>
      <c r="J6509" t="s">
        <v>211</v>
      </c>
      <c r="K6509" t="s">
        <v>15306</v>
      </c>
      <c r="L6509" t="s">
        <v>213</v>
      </c>
      <c r="O6509">
        <v>0</v>
      </c>
      <c r="Q6509" s="2"/>
      <c r="S6509">
        <v>0</v>
      </c>
      <c r="T6509" t="s">
        <v>213</v>
      </c>
      <c r="W6509" t="s">
        <v>214</v>
      </c>
      <c r="X6509">
        <v>0</v>
      </c>
    </row>
    <row r="6510" spans="1:24" x14ac:dyDescent="0.25">
      <c r="A6510">
        <v>8579</v>
      </c>
      <c r="B6510" t="s">
        <v>15951</v>
      </c>
      <c r="C6510" t="s">
        <v>15952</v>
      </c>
      <c r="D6510" t="s">
        <v>232</v>
      </c>
      <c r="G6510" s="2">
        <v>45554</v>
      </c>
      <c r="H6510" s="2"/>
      <c r="I6510" t="s">
        <v>226</v>
      </c>
      <c r="J6510" t="s">
        <v>211</v>
      </c>
      <c r="K6510" t="s">
        <v>15306</v>
      </c>
      <c r="L6510" t="s">
        <v>213</v>
      </c>
      <c r="O6510">
        <v>0</v>
      </c>
      <c r="Q6510" s="2"/>
      <c r="S6510">
        <v>0</v>
      </c>
      <c r="T6510" t="s">
        <v>213</v>
      </c>
      <c r="W6510" t="s">
        <v>214</v>
      </c>
      <c r="X6510">
        <v>0</v>
      </c>
    </row>
    <row r="6511" spans="1:24" x14ac:dyDescent="0.25">
      <c r="A6511">
        <v>8580</v>
      </c>
      <c r="B6511" t="s">
        <v>15953</v>
      </c>
      <c r="C6511" t="s">
        <v>15954</v>
      </c>
      <c r="D6511" t="s">
        <v>633</v>
      </c>
      <c r="G6511" s="2">
        <v>45554</v>
      </c>
      <c r="H6511" s="2"/>
      <c r="I6511" t="s">
        <v>218</v>
      </c>
      <c r="J6511" t="s">
        <v>211</v>
      </c>
      <c r="K6511" t="s">
        <v>15306</v>
      </c>
      <c r="L6511" t="s">
        <v>213</v>
      </c>
      <c r="O6511">
        <v>0</v>
      </c>
      <c r="Q6511" s="2"/>
      <c r="S6511">
        <v>0</v>
      </c>
      <c r="T6511" t="s">
        <v>213</v>
      </c>
      <c r="W6511" t="s">
        <v>214</v>
      </c>
      <c r="X6511">
        <v>0</v>
      </c>
    </row>
    <row r="6512" spans="1:24" x14ac:dyDescent="0.25">
      <c r="A6512">
        <v>8581</v>
      </c>
      <c r="B6512" t="s">
        <v>15955</v>
      </c>
      <c r="C6512" t="s">
        <v>15956</v>
      </c>
      <c r="D6512" t="s">
        <v>333</v>
      </c>
      <c r="G6512" s="2">
        <v>45554</v>
      </c>
      <c r="H6512" s="2"/>
      <c r="I6512" t="s">
        <v>226</v>
      </c>
      <c r="J6512" t="s">
        <v>211</v>
      </c>
      <c r="K6512" t="s">
        <v>15306</v>
      </c>
      <c r="L6512" t="s">
        <v>213</v>
      </c>
      <c r="O6512">
        <v>0</v>
      </c>
      <c r="Q6512" s="2"/>
      <c r="S6512">
        <v>0</v>
      </c>
      <c r="T6512" t="s">
        <v>213</v>
      </c>
      <c r="W6512" t="s">
        <v>214</v>
      </c>
      <c r="X6512">
        <v>0</v>
      </c>
    </row>
    <row r="6513" spans="1:24" x14ac:dyDescent="0.25">
      <c r="A6513">
        <v>8582</v>
      </c>
      <c r="B6513" t="s">
        <v>15957</v>
      </c>
      <c r="C6513" t="s">
        <v>15958</v>
      </c>
      <c r="D6513" t="s">
        <v>338</v>
      </c>
      <c r="G6513" s="2">
        <v>45554</v>
      </c>
      <c r="H6513" s="2"/>
      <c r="I6513" t="s">
        <v>226</v>
      </c>
      <c r="J6513" t="s">
        <v>211</v>
      </c>
      <c r="K6513" t="s">
        <v>15306</v>
      </c>
      <c r="L6513" t="s">
        <v>213</v>
      </c>
      <c r="O6513">
        <v>0</v>
      </c>
      <c r="Q6513" s="2"/>
      <c r="S6513">
        <v>0</v>
      </c>
      <c r="T6513" t="s">
        <v>213</v>
      </c>
      <c r="W6513" t="s">
        <v>214</v>
      </c>
      <c r="X6513">
        <v>0</v>
      </c>
    </row>
    <row r="6514" spans="1:24" x14ac:dyDescent="0.25">
      <c r="A6514">
        <v>8583</v>
      </c>
      <c r="B6514" t="s">
        <v>15959</v>
      </c>
      <c r="C6514" t="s">
        <v>15960</v>
      </c>
      <c r="D6514" t="s">
        <v>9542</v>
      </c>
      <c r="G6514" s="2">
        <v>44812</v>
      </c>
      <c r="H6514" s="2"/>
      <c r="J6514" t="s">
        <v>211</v>
      </c>
      <c r="K6514" t="s">
        <v>13481</v>
      </c>
      <c r="L6514" t="s">
        <v>213</v>
      </c>
      <c r="O6514">
        <v>0</v>
      </c>
      <c r="Q6514" s="2"/>
      <c r="S6514">
        <v>0</v>
      </c>
      <c r="T6514" t="s">
        <v>213</v>
      </c>
      <c r="W6514" t="s">
        <v>214</v>
      </c>
      <c r="X6514">
        <v>0</v>
      </c>
    </row>
    <row r="6515" spans="1:24" x14ac:dyDescent="0.25">
      <c r="A6515">
        <v>8584</v>
      </c>
      <c r="B6515" t="s">
        <v>15961</v>
      </c>
      <c r="C6515" t="s">
        <v>15962</v>
      </c>
      <c r="D6515" t="s">
        <v>13128</v>
      </c>
      <c r="G6515" s="2">
        <v>44812</v>
      </c>
      <c r="H6515" s="2"/>
      <c r="I6515" t="s">
        <v>218</v>
      </c>
      <c r="J6515" t="s">
        <v>211</v>
      </c>
      <c r="K6515" t="s">
        <v>13481</v>
      </c>
      <c r="L6515" t="s">
        <v>213</v>
      </c>
      <c r="O6515">
        <v>0</v>
      </c>
      <c r="Q6515" s="2"/>
      <c r="S6515">
        <v>0</v>
      </c>
      <c r="T6515" t="s">
        <v>900</v>
      </c>
      <c r="W6515" t="s">
        <v>214</v>
      </c>
      <c r="X6515">
        <v>0</v>
      </c>
    </row>
    <row r="6516" spans="1:24" x14ac:dyDescent="0.25">
      <c r="A6516">
        <v>8585</v>
      </c>
      <c r="B6516" t="s">
        <v>15963</v>
      </c>
      <c r="C6516" t="s">
        <v>15964</v>
      </c>
      <c r="D6516" t="s">
        <v>8538</v>
      </c>
      <c r="G6516" s="2">
        <v>44812</v>
      </c>
      <c r="H6516" s="2"/>
      <c r="J6516" t="s">
        <v>211</v>
      </c>
      <c r="K6516" t="s">
        <v>13481</v>
      </c>
      <c r="L6516" t="s">
        <v>213</v>
      </c>
      <c r="O6516">
        <v>0</v>
      </c>
      <c r="Q6516" s="2"/>
      <c r="S6516">
        <v>0</v>
      </c>
      <c r="T6516" t="s">
        <v>213</v>
      </c>
      <c r="W6516" t="s">
        <v>214</v>
      </c>
      <c r="X6516">
        <v>0</v>
      </c>
    </row>
    <row r="6517" spans="1:24" x14ac:dyDescent="0.25">
      <c r="A6517">
        <v>8586</v>
      </c>
      <c r="B6517" t="s">
        <v>15965</v>
      </c>
      <c r="C6517" t="s">
        <v>15966</v>
      </c>
      <c r="D6517" t="s">
        <v>232</v>
      </c>
      <c r="G6517" s="2">
        <v>44812</v>
      </c>
      <c r="H6517" s="2"/>
      <c r="I6517" t="s">
        <v>226</v>
      </c>
      <c r="J6517" t="s">
        <v>211</v>
      </c>
      <c r="K6517" t="s">
        <v>13481</v>
      </c>
      <c r="L6517" t="s">
        <v>213</v>
      </c>
      <c r="O6517">
        <v>0</v>
      </c>
      <c r="Q6517" s="2"/>
      <c r="S6517">
        <v>0</v>
      </c>
      <c r="T6517" t="s">
        <v>900</v>
      </c>
      <c r="W6517" t="s">
        <v>214</v>
      </c>
      <c r="X6517">
        <v>0</v>
      </c>
    </row>
    <row r="6518" spans="1:24" x14ac:dyDescent="0.25">
      <c r="A6518">
        <v>8587</v>
      </c>
      <c r="B6518" t="s">
        <v>15967</v>
      </c>
      <c r="C6518" t="s">
        <v>15968</v>
      </c>
      <c r="D6518" t="s">
        <v>633</v>
      </c>
      <c r="G6518" s="2">
        <v>44812</v>
      </c>
      <c r="H6518" s="2"/>
      <c r="I6518" t="s">
        <v>218</v>
      </c>
      <c r="J6518" t="s">
        <v>211</v>
      </c>
      <c r="K6518" t="s">
        <v>13481</v>
      </c>
      <c r="L6518" t="s">
        <v>213</v>
      </c>
      <c r="O6518">
        <v>0</v>
      </c>
      <c r="Q6518" s="2"/>
      <c r="S6518">
        <v>0</v>
      </c>
      <c r="T6518" t="s">
        <v>213</v>
      </c>
      <c r="W6518" t="s">
        <v>214</v>
      </c>
      <c r="X6518">
        <v>0</v>
      </c>
    </row>
    <row r="6519" spans="1:24" x14ac:dyDescent="0.25">
      <c r="A6519">
        <v>8588</v>
      </c>
      <c r="B6519" t="s">
        <v>15969</v>
      </c>
      <c r="C6519" t="s">
        <v>15970</v>
      </c>
      <c r="D6519" t="s">
        <v>333</v>
      </c>
      <c r="G6519" s="2">
        <v>44812</v>
      </c>
      <c r="H6519" s="2"/>
      <c r="I6519" t="s">
        <v>226</v>
      </c>
      <c r="J6519" t="s">
        <v>211</v>
      </c>
      <c r="K6519" t="s">
        <v>13481</v>
      </c>
      <c r="L6519" t="s">
        <v>213</v>
      </c>
      <c r="O6519">
        <v>0</v>
      </c>
      <c r="Q6519" s="2"/>
      <c r="S6519">
        <v>0</v>
      </c>
      <c r="T6519" t="s">
        <v>213</v>
      </c>
      <c r="W6519" t="s">
        <v>214</v>
      </c>
      <c r="X6519">
        <v>0</v>
      </c>
    </row>
    <row r="6520" spans="1:24" x14ac:dyDescent="0.25">
      <c r="A6520">
        <v>8589</v>
      </c>
      <c r="B6520" t="s">
        <v>15971</v>
      </c>
      <c r="C6520" t="s">
        <v>15972</v>
      </c>
      <c r="D6520" t="s">
        <v>338</v>
      </c>
      <c r="G6520" s="2">
        <v>44812</v>
      </c>
      <c r="H6520" s="2"/>
      <c r="I6520" t="s">
        <v>226</v>
      </c>
      <c r="J6520" t="s">
        <v>211</v>
      </c>
      <c r="K6520" t="s">
        <v>13481</v>
      </c>
      <c r="L6520" t="s">
        <v>213</v>
      </c>
      <c r="O6520">
        <v>0</v>
      </c>
      <c r="Q6520" s="2"/>
      <c r="S6520">
        <v>0</v>
      </c>
      <c r="T6520" t="s">
        <v>213</v>
      </c>
      <c r="W6520" t="s">
        <v>214</v>
      </c>
      <c r="X6520">
        <v>0</v>
      </c>
    </row>
    <row r="6521" spans="1:24" x14ac:dyDescent="0.25">
      <c r="A6521">
        <v>8484</v>
      </c>
      <c r="B6521" t="s">
        <v>15662</v>
      </c>
      <c r="C6521" t="s">
        <v>15663</v>
      </c>
      <c r="D6521" t="s">
        <v>389</v>
      </c>
      <c r="G6521" s="2">
        <v>39401</v>
      </c>
      <c r="H6521" s="2"/>
      <c r="J6521" t="s">
        <v>211</v>
      </c>
      <c r="K6521" t="s">
        <v>15664</v>
      </c>
      <c r="L6521" t="s">
        <v>213</v>
      </c>
      <c r="M6521" t="s">
        <v>15665</v>
      </c>
      <c r="Q6521" s="2"/>
      <c r="R6521" t="s">
        <v>15662</v>
      </c>
      <c r="S6521">
        <v>0</v>
      </c>
      <c r="T6521" t="s">
        <v>213</v>
      </c>
      <c r="W6521" t="s">
        <v>214</v>
      </c>
      <c r="X6521">
        <v>0</v>
      </c>
    </row>
    <row r="6522" spans="1:24" x14ac:dyDescent="0.25">
      <c r="A6522">
        <v>8485</v>
      </c>
      <c r="B6522" t="s">
        <v>15666</v>
      </c>
      <c r="C6522" t="s">
        <v>15667</v>
      </c>
      <c r="D6522" t="s">
        <v>1722</v>
      </c>
      <c r="G6522" s="2">
        <v>39401</v>
      </c>
      <c r="H6522" s="2"/>
      <c r="J6522" t="s">
        <v>211</v>
      </c>
      <c r="K6522" t="s">
        <v>15664</v>
      </c>
      <c r="L6522" t="s">
        <v>213</v>
      </c>
      <c r="O6522">
        <v>1457</v>
      </c>
      <c r="Q6522" s="2"/>
      <c r="S6522">
        <v>0</v>
      </c>
      <c r="T6522" t="s">
        <v>213</v>
      </c>
      <c r="W6522" t="s">
        <v>214</v>
      </c>
      <c r="X6522">
        <v>0</v>
      </c>
    </row>
    <row r="6523" spans="1:24" x14ac:dyDescent="0.25">
      <c r="A6523">
        <v>8486</v>
      </c>
      <c r="B6523" t="s">
        <v>15668</v>
      </c>
      <c r="C6523" t="s">
        <v>15669</v>
      </c>
      <c r="D6523" t="s">
        <v>1722</v>
      </c>
      <c r="G6523" s="2">
        <v>39401</v>
      </c>
      <c r="H6523" s="2"/>
      <c r="J6523" t="s">
        <v>211</v>
      </c>
      <c r="K6523" t="s">
        <v>15664</v>
      </c>
      <c r="L6523" t="s">
        <v>213</v>
      </c>
      <c r="O6523">
        <v>28</v>
      </c>
      <c r="Q6523" s="2"/>
      <c r="S6523">
        <v>0</v>
      </c>
      <c r="T6523" t="s">
        <v>213</v>
      </c>
      <c r="W6523" t="s">
        <v>214</v>
      </c>
      <c r="X6523">
        <v>0</v>
      </c>
    </row>
    <row r="6524" spans="1:24" x14ac:dyDescent="0.25">
      <c r="A6524">
        <v>8619</v>
      </c>
      <c r="B6524" t="s">
        <v>16110</v>
      </c>
      <c r="C6524" t="s">
        <v>16111</v>
      </c>
      <c r="D6524" t="s">
        <v>16053</v>
      </c>
      <c r="G6524" s="2">
        <v>42005</v>
      </c>
      <c r="H6524" s="2"/>
      <c r="I6524" t="s">
        <v>226</v>
      </c>
      <c r="J6524" t="s">
        <v>211</v>
      </c>
      <c r="K6524" t="s">
        <v>289</v>
      </c>
      <c r="L6524" t="s">
        <v>213</v>
      </c>
      <c r="O6524">
        <v>0</v>
      </c>
      <c r="Q6524" s="2"/>
      <c r="S6524">
        <v>0</v>
      </c>
      <c r="T6524" t="s">
        <v>213</v>
      </c>
      <c r="W6524" t="s">
        <v>214</v>
      </c>
      <c r="X6524">
        <v>0</v>
      </c>
    </row>
    <row r="6525" spans="1:24" x14ac:dyDescent="0.25">
      <c r="A6525">
        <v>8620</v>
      </c>
      <c r="B6525" t="s">
        <v>16112</v>
      </c>
      <c r="C6525" t="s">
        <v>16113</v>
      </c>
      <c r="D6525" t="s">
        <v>16071</v>
      </c>
      <c r="G6525" s="2">
        <v>42005</v>
      </c>
      <c r="H6525" s="2"/>
      <c r="I6525" t="s">
        <v>226</v>
      </c>
      <c r="J6525" t="s">
        <v>211</v>
      </c>
      <c r="K6525" t="s">
        <v>289</v>
      </c>
      <c r="L6525" t="s">
        <v>213</v>
      </c>
      <c r="O6525">
        <v>0</v>
      </c>
      <c r="Q6525" s="2"/>
      <c r="S6525">
        <v>0</v>
      </c>
      <c r="T6525" t="s">
        <v>213</v>
      </c>
      <c r="W6525" t="s">
        <v>214</v>
      </c>
      <c r="X6525">
        <v>0</v>
      </c>
    </row>
    <row r="6526" spans="1:24" x14ac:dyDescent="0.25">
      <c r="A6526">
        <v>8621</v>
      </c>
      <c r="B6526" t="s">
        <v>16114</v>
      </c>
      <c r="C6526" t="s">
        <v>16115</v>
      </c>
      <c r="D6526" t="s">
        <v>16035</v>
      </c>
      <c r="G6526" s="2">
        <v>42005</v>
      </c>
      <c r="H6526" s="2"/>
      <c r="I6526" t="s">
        <v>226</v>
      </c>
      <c r="J6526" t="s">
        <v>211</v>
      </c>
      <c r="K6526" t="s">
        <v>289</v>
      </c>
      <c r="L6526" t="s">
        <v>213</v>
      </c>
      <c r="O6526">
        <v>0</v>
      </c>
      <c r="Q6526" s="2"/>
      <c r="S6526">
        <v>0</v>
      </c>
      <c r="T6526" t="s">
        <v>213</v>
      </c>
      <c r="W6526" t="s">
        <v>214</v>
      </c>
      <c r="X6526">
        <v>0</v>
      </c>
    </row>
    <row r="6527" spans="1:24" x14ac:dyDescent="0.25">
      <c r="A6527">
        <v>8622</v>
      </c>
      <c r="B6527" t="s">
        <v>16116</v>
      </c>
      <c r="C6527" t="s">
        <v>16117</v>
      </c>
      <c r="D6527" t="s">
        <v>16038</v>
      </c>
      <c r="G6527" s="2">
        <v>42005</v>
      </c>
      <c r="H6527" s="2"/>
      <c r="I6527" t="s">
        <v>226</v>
      </c>
      <c r="J6527" t="s">
        <v>211</v>
      </c>
      <c r="K6527" t="s">
        <v>289</v>
      </c>
      <c r="L6527" t="s">
        <v>213</v>
      </c>
      <c r="O6527">
        <v>0</v>
      </c>
      <c r="Q6527" s="2"/>
      <c r="S6527">
        <v>0</v>
      </c>
      <c r="T6527" t="s">
        <v>213</v>
      </c>
      <c r="W6527" t="s">
        <v>214</v>
      </c>
      <c r="X6527">
        <v>0</v>
      </c>
    </row>
    <row r="6528" spans="1:24" x14ac:dyDescent="0.25">
      <c r="A6528">
        <v>8623</v>
      </c>
      <c r="B6528" t="s">
        <v>16118</v>
      </c>
      <c r="C6528" t="s">
        <v>16119</v>
      </c>
      <c r="D6528" t="s">
        <v>16083</v>
      </c>
      <c r="G6528" s="2">
        <v>42005</v>
      </c>
      <c r="H6528" s="2"/>
      <c r="I6528" t="s">
        <v>226</v>
      </c>
      <c r="J6528" t="s">
        <v>211</v>
      </c>
      <c r="K6528" t="s">
        <v>289</v>
      </c>
      <c r="L6528" t="s">
        <v>213</v>
      </c>
      <c r="O6528">
        <v>0</v>
      </c>
      <c r="Q6528" s="2"/>
      <c r="S6528">
        <v>0</v>
      </c>
      <c r="T6528" t="s">
        <v>213</v>
      </c>
      <c r="W6528" t="s">
        <v>214</v>
      </c>
      <c r="X6528">
        <v>0</v>
      </c>
    </row>
    <row r="6529" spans="1:24" x14ac:dyDescent="0.25">
      <c r="A6529">
        <v>8624</v>
      </c>
      <c r="B6529" t="s">
        <v>16120</v>
      </c>
      <c r="C6529" t="s">
        <v>16121</v>
      </c>
      <c r="D6529" t="s">
        <v>16086</v>
      </c>
      <c r="G6529" s="2">
        <v>42005</v>
      </c>
      <c r="H6529" s="2"/>
      <c r="I6529" t="s">
        <v>226</v>
      </c>
      <c r="J6529" t="s">
        <v>211</v>
      </c>
      <c r="K6529" t="s">
        <v>289</v>
      </c>
      <c r="L6529" t="s">
        <v>213</v>
      </c>
      <c r="O6529">
        <v>0</v>
      </c>
      <c r="Q6529" s="2"/>
      <c r="S6529">
        <v>0</v>
      </c>
      <c r="T6529" t="s">
        <v>213</v>
      </c>
      <c r="W6529" t="s">
        <v>214</v>
      </c>
      <c r="X6529">
        <v>0</v>
      </c>
    </row>
    <row r="6530" spans="1:24" x14ac:dyDescent="0.25">
      <c r="A6530">
        <v>8625</v>
      </c>
      <c r="B6530" t="s">
        <v>16122</v>
      </c>
      <c r="C6530" t="s">
        <v>16123</v>
      </c>
      <c r="D6530" t="s">
        <v>16089</v>
      </c>
      <c r="G6530" s="2">
        <v>42005</v>
      </c>
      <c r="H6530" s="2"/>
      <c r="I6530" t="s">
        <v>226</v>
      </c>
      <c r="J6530" t="s">
        <v>211</v>
      </c>
      <c r="K6530" t="s">
        <v>289</v>
      </c>
      <c r="L6530" t="s">
        <v>213</v>
      </c>
      <c r="O6530">
        <v>0</v>
      </c>
      <c r="Q6530" s="2"/>
      <c r="S6530">
        <v>0</v>
      </c>
      <c r="T6530" t="s">
        <v>213</v>
      </c>
      <c r="W6530" t="s">
        <v>214</v>
      </c>
      <c r="X6530">
        <v>0</v>
      </c>
    </row>
    <row r="6531" spans="1:24" x14ac:dyDescent="0.25">
      <c r="A6531">
        <v>8626</v>
      </c>
      <c r="B6531" t="s">
        <v>16124</v>
      </c>
      <c r="C6531" t="s">
        <v>16125</v>
      </c>
      <c r="D6531" t="s">
        <v>16126</v>
      </c>
      <c r="G6531" s="2">
        <v>42005</v>
      </c>
      <c r="H6531" s="2"/>
      <c r="I6531" t="s">
        <v>226</v>
      </c>
      <c r="J6531" t="s">
        <v>211</v>
      </c>
      <c r="K6531" t="s">
        <v>289</v>
      </c>
      <c r="L6531" t="s">
        <v>213</v>
      </c>
      <c r="O6531">
        <v>0</v>
      </c>
      <c r="Q6531" s="2"/>
      <c r="S6531">
        <v>0</v>
      </c>
      <c r="T6531" t="s">
        <v>213</v>
      </c>
      <c r="W6531" t="s">
        <v>214</v>
      </c>
      <c r="X6531">
        <v>0</v>
      </c>
    </row>
    <row r="6532" spans="1:24" x14ac:dyDescent="0.25">
      <c r="A6532">
        <v>8627</v>
      </c>
      <c r="B6532" t="s">
        <v>16127</v>
      </c>
      <c r="C6532" t="s">
        <v>16128</v>
      </c>
      <c r="D6532" t="s">
        <v>16053</v>
      </c>
      <c r="G6532" s="2">
        <v>41361</v>
      </c>
      <c r="H6532" s="2"/>
      <c r="I6532" t="s">
        <v>226</v>
      </c>
      <c r="J6532" t="s">
        <v>211</v>
      </c>
      <c r="K6532" t="s">
        <v>4123</v>
      </c>
      <c r="L6532" t="s">
        <v>213</v>
      </c>
      <c r="O6532">
        <v>3386</v>
      </c>
      <c r="Q6532" s="2"/>
      <c r="S6532">
        <v>0</v>
      </c>
      <c r="T6532" t="s">
        <v>213</v>
      </c>
      <c r="W6532" t="s">
        <v>455</v>
      </c>
      <c r="X6532">
        <v>0</v>
      </c>
    </row>
    <row r="6533" spans="1:24" x14ac:dyDescent="0.25">
      <c r="A6533">
        <v>8628</v>
      </c>
      <c r="B6533" t="s">
        <v>16129</v>
      </c>
      <c r="C6533" t="s">
        <v>16130</v>
      </c>
      <c r="D6533" t="s">
        <v>16071</v>
      </c>
      <c r="G6533" s="2">
        <v>41361</v>
      </c>
      <c r="H6533" s="2"/>
      <c r="I6533" t="s">
        <v>226</v>
      </c>
      <c r="J6533" t="s">
        <v>211</v>
      </c>
      <c r="K6533" t="s">
        <v>4123</v>
      </c>
      <c r="L6533" t="s">
        <v>213</v>
      </c>
      <c r="O6533">
        <v>3387</v>
      </c>
      <c r="Q6533" s="2"/>
      <c r="S6533">
        <v>0</v>
      </c>
      <c r="T6533" t="s">
        <v>213</v>
      </c>
      <c r="W6533" t="s">
        <v>455</v>
      </c>
      <c r="X6533">
        <v>0</v>
      </c>
    </row>
    <row r="6534" spans="1:24" x14ac:dyDescent="0.25">
      <c r="A6534">
        <v>8629</v>
      </c>
      <c r="B6534" t="s">
        <v>16131</v>
      </c>
      <c r="C6534" t="s">
        <v>16132</v>
      </c>
      <c r="D6534" t="s">
        <v>16035</v>
      </c>
      <c r="G6534" s="2">
        <v>41361</v>
      </c>
      <c r="H6534" s="2"/>
      <c r="I6534" t="s">
        <v>226</v>
      </c>
      <c r="J6534" t="s">
        <v>211</v>
      </c>
      <c r="K6534" t="s">
        <v>4123</v>
      </c>
      <c r="L6534" t="s">
        <v>213</v>
      </c>
      <c r="O6534">
        <v>3388</v>
      </c>
      <c r="Q6534" s="2"/>
      <c r="S6534">
        <v>0</v>
      </c>
      <c r="T6534" t="s">
        <v>213</v>
      </c>
      <c r="W6534" t="s">
        <v>455</v>
      </c>
      <c r="X6534">
        <v>0</v>
      </c>
    </row>
    <row r="6535" spans="1:24" x14ac:dyDescent="0.25">
      <c r="A6535">
        <v>8630</v>
      </c>
      <c r="B6535" t="s">
        <v>16133</v>
      </c>
      <c r="C6535" t="s">
        <v>16134</v>
      </c>
      <c r="D6535" t="s">
        <v>16038</v>
      </c>
      <c r="G6535" s="2">
        <v>41852</v>
      </c>
      <c r="H6535" s="2"/>
      <c r="I6535" t="s">
        <v>226</v>
      </c>
      <c r="J6535" t="s">
        <v>211</v>
      </c>
      <c r="K6535" t="s">
        <v>4123</v>
      </c>
      <c r="L6535" t="s">
        <v>213</v>
      </c>
      <c r="O6535">
        <v>4468</v>
      </c>
      <c r="Q6535" s="2"/>
      <c r="S6535">
        <v>0</v>
      </c>
      <c r="T6535" t="s">
        <v>213</v>
      </c>
      <c r="W6535" t="s">
        <v>455</v>
      </c>
      <c r="X6535">
        <v>0</v>
      </c>
    </row>
    <row r="6536" spans="1:24" x14ac:dyDescent="0.25">
      <c r="A6536">
        <v>8631</v>
      </c>
      <c r="B6536" t="s">
        <v>16135</v>
      </c>
      <c r="C6536" t="s">
        <v>16136</v>
      </c>
      <c r="D6536" t="s">
        <v>16083</v>
      </c>
      <c r="G6536" s="2">
        <v>41361</v>
      </c>
      <c r="H6536" s="2"/>
      <c r="I6536" t="s">
        <v>226</v>
      </c>
      <c r="J6536" t="s">
        <v>211</v>
      </c>
      <c r="K6536" t="s">
        <v>4123</v>
      </c>
      <c r="L6536" t="s">
        <v>213</v>
      </c>
      <c r="O6536">
        <v>3391</v>
      </c>
      <c r="Q6536" s="2"/>
      <c r="S6536">
        <v>0</v>
      </c>
      <c r="T6536" t="s">
        <v>213</v>
      </c>
      <c r="W6536" t="s">
        <v>455</v>
      </c>
      <c r="X6536">
        <v>0</v>
      </c>
    </row>
    <row r="6537" spans="1:24" x14ac:dyDescent="0.25">
      <c r="A6537">
        <v>8666</v>
      </c>
      <c r="B6537" t="s">
        <v>16192</v>
      </c>
      <c r="C6537" t="s">
        <v>16193</v>
      </c>
      <c r="D6537" t="s">
        <v>389</v>
      </c>
      <c r="G6537" s="2">
        <v>45931</v>
      </c>
      <c r="H6537" s="2"/>
      <c r="J6537" t="s">
        <v>10343</v>
      </c>
      <c r="K6537" t="s">
        <v>10344</v>
      </c>
      <c r="L6537" t="s">
        <v>213</v>
      </c>
      <c r="M6537" t="s">
        <v>16194</v>
      </c>
      <c r="O6537">
        <v>0</v>
      </c>
      <c r="Q6537" s="2"/>
      <c r="R6537" t="s">
        <v>16195</v>
      </c>
      <c r="S6537">
        <v>0</v>
      </c>
      <c r="T6537" t="s">
        <v>213</v>
      </c>
      <c r="U6537" t="s">
        <v>10347</v>
      </c>
      <c r="V6537" t="s">
        <v>16191</v>
      </c>
      <c r="W6537" t="s">
        <v>214</v>
      </c>
      <c r="X6537">
        <v>0</v>
      </c>
    </row>
    <row r="6538" spans="1:24" x14ac:dyDescent="0.25">
      <c r="A6538">
        <v>8490</v>
      </c>
      <c r="B6538" t="s">
        <v>15670</v>
      </c>
      <c r="C6538" t="s">
        <v>15671</v>
      </c>
      <c r="D6538" t="s">
        <v>256</v>
      </c>
      <c r="G6538" s="2">
        <v>45658</v>
      </c>
      <c r="H6538" s="2"/>
      <c r="I6538" t="s">
        <v>226</v>
      </c>
      <c r="J6538" t="s">
        <v>211</v>
      </c>
      <c r="K6538" t="s">
        <v>15672</v>
      </c>
      <c r="L6538" t="s">
        <v>213</v>
      </c>
      <c r="O6538">
        <v>0</v>
      </c>
      <c r="Q6538" s="2"/>
      <c r="S6538">
        <v>0</v>
      </c>
      <c r="T6538" t="s">
        <v>213</v>
      </c>
      <c r="W6538" t="s">
        <v>214</v>
      </c>
      <c r="X6538">
        <v>0</v>
      </c>
    </row>
    <row r="6539" spans="1:24" x14ac:dyDescent="0.25">
      <c r="A6539">
        <v>8491</v>
      </c>
      <c r="B6539" t="s">
        <v>15673</v>
      </c>
      <c r="C6539" t="s">
        <v>15674</v>
      </c>
      <c r="D6539" t="s">
        <v>241</v>
      </c>
      <c r="G6539" s="2">
        <v>45658</v>
      </c>
      <c r="H6539" s="2"/>
      <c r="I6539" t="s">
        <v>226</v>
      </c>
      <c r="J6539" t="s">
        <v>211</v>
      </c>
      <c r="K6539" t="s">
        <v>15672</v>
      </c>
      <c r="L6539" t="s">
        <v>213</v>
      </c>
      <c r="O6539">
        <v>0</v>
      </c>
      <c r="Q6539" s="2"/>
      <c r="S6539">
        <v>0</v>
      </c>
      <c r="T6539" t="s">
        <v>213</v>
      </c>
      <c r="W6539" t="s">
        <v>214</v>
      </c>
      <c r="X6539">
        <v>0</v>
      </c>
    </row>
    <row r="6540" spans="1:24" x14ac:dyDescent="0.25">
      <c r="A6540">
        <v>8492</v>
      </c>
      <c r="B6540" t="s">
        <v>15675</v>
      </c>
      <c r="C6540" t="s">
        <v>15676</v>
      </c>
      <c r="D6540" t="s">
        <v>251</v>
      </c>
      <c r="G6540" s="2">
        <v>45658</v>
      </c>
      <c r="H6540" s="2"/>
      <c r="I6540" t="s">
        <v>226</v>
      </c>
      <c r="J6540" t="s">
        <v>211</v>
      </c>
      <c r="K6540" t="s">
        <v>15672</v>
      </c>
      <c r="L6540" t="s">
        <v>213</v>
      </c>
      <c r="O6540">
        <v>0</v>
      </c>
      <c r="Q6540" s="2"/>
      <c r="S6540">
        <v>0</v>
      </c>
      <c r="T6540" t="s">
        <v>213</v>
      </c>
      <c r="W6540" t="s">
        <v>214</v>
      </c>
      <c r="X6540">
        <v>0</v>
      </c>
    </row>
    <row r="6541" spans="1:24" x14ac:dyDescent="0.25">
      <c r="A6541">
        <v>8655</v>
      </c>
      <c r="B6541" t="s">
        <v>16149</v>
      </c>
      <c r="C6541" t="s">
        <v>16150</v>
      </c>
      <c r="D6541" t="s">
        <v>1541</v>
      </c>
      <c r="G6541" s="2">
        <v>42005</v>
      </c>
      <c r="H6541" s="2"/>
      <c r="I6541" t="s">
        <v>226</v>
      </c>
      <c r="J6541" t="s">
        <v>211</v>
      </c>
      <c r="K6541" t="s">
        <v>289</v>
      </c>
      <c r="L6541" t="s">
        <v>213</v>
      </c>
      <c r="O6541">
        <v>0</v>
      </c>
      <c r="Q6541" s="2"/>
      <c r="S6541">
        <v>0</v>
      </c>
      <c r="T6541" t="s">
        <v>213</v>
      </c>
      <c r="W6541" t="s">
        <v>214</v>
      </c>
      <c r="X6541">
        <v>0</v>
      </c>
    </row>
    <row r="6542" spans="1:24" x14ac:dyDescent="0.25">
      <c r="A6542">
        <v>8656</v>
      </c>
      <c r="B6542" t="s">
        <v>16151</v>
      </c>
      <c r="C6542" t="s">
        <v>16152</v>
      </c>
      <c r="D6542" t="s">
        <v>16153</v>
      </c>
      <c r="G6542" s="2">
        <v>42005</v>
      </c>
      <c r="H6542" s="2"/>
      <c r="I6542" t="s">
        <v>226</v>
      </c>
      <c r="J6542" t="s">
        <v>211</v>
      </c>
      <c r="K6542" t="s">
        <v>289</v>
      </c>
      <c r="L6542" t="s">
        <v>213</v>
      </c>
      <c r="O6542">
        <v>0</v>
      </c>
      <c r="Q6542" s="2"/>
      <c r="S6542">
        <v>0</v>
      </c>
      <c r="T6542" t="s">
        <v>213</v>
      </c>
      <c r="W6542" t="s">
        <v>214</v>
      </c>
      <c r="X6542">
        <v>0</v>
      </c>
    </row>
    <row r="6543" spans="1:24" x14ac:dyDescent="0.25">
      <c r="A6543">
        <v>8657</v>
      </c>
      <c r="B6543" t="s">
        <v>16154</v>
      </c>
      <c r="C6543" t="s">
        <v>16155</v>
      </c>
      <c r="D6543" t="s">
        <v>16156</v>
      </c>
      <c r="G6543" s="2">
        <v>42005</v>
      </c>
      <c r="H6543" s="2"/>
      <c r="I6543" t="s">
        <v>226</v>
      </c>
      <c r="J6543" t="s">
        <v>211</v>
      </c>
      <c r="K6543" t="s">
        <v>289</v>
      </c>
      <c r="L6543" t="s">
        <v>213</v>
      </c>
      <c r="O6543">
        <v>0</v>
      </c>
      <c r="Q6543" s="2"/>
      <c r="S6543">
        <v>0</v>
      </c>
      <c r="T6543" t="s">
        <v>213</v>
      </c>
      <c r="W6543" t="s">
        <v>214</v>
      </c>
      <c r="X6543">
        <v>0</v>
      </c>
    </row>
    <row r="6544" spans="1:24" x14ac:dyDescent="0.25">
      <c r="A6544">
        <v>8658</v>
      </c>
      <c r="B6544" t="s">
        <v>16157</v>
      </c>
      <c r="C6544" t="s">
        <v>16158</v>
      </c>
      <c r="D6544" t="s">
        <v>13523</v>
      </c>
      <c r="G6544" s="2">
        <v>42005</v>
      </c>
      <c r="H6544" s="2"/>
      <c r="I6544" t="s">
        <v>226</v>
      </c>
      <c r="J6544" t="s">
        <v>211</v>
      </c>
      <c r="K6544" t="s">
        <v>289</v>
      </c>
      <c r="L6544" t="s">
        <v>213</v>
      </c>
      <c r="O6544">
        <v>0</v>
      </c>
      <c r="Q6544" s="2"/>
      <c r="S6544">
        <v>0</v>
      </c>
      <c r="T6544" t="s">
        <v>213</v>
      </c>
      <c r="W6544" t="s">
        <v>214</v>
      </c>
      <c r="X6544">
        <v>0</v>
      </c>
    </row>
    <row r="6545" spans="1:24" x14ac:dyDescent="0.25">
      <c r="A6545">
        <v>8659</v>
      </c>
      <c r="B6545" t="s">
        <v>16159</v>
      </c>
      <c r="C6545" t="s">
        <v>16160</v>
      </c>
      <c r="D6545" t="s">
        <v>16161</v>
      </c>
      <c r="G6545" s="2">
        <v>42005</v>
      </c>
      <c r="H6545" s="2"/>
      <c r="I6545" t="s">
        <v>226</v>
      </c>
      <c r="J6545" t="s">
        <v>211</v>
      </c>
      <c r="K6545" t="s">
        <v>289</v>
      </c>
      <c r="L6545" t="s">
        <v>213</v>
      </c>
      <c r="O6545">
        <v>0</v>
      </c>
      <c r="Q6545" s="2"/>
      <c r="S6545">
        <v>0</v>
      </c>
      <c r="T6545" t="s">
        <v>213</v>
      </c>
      <c r="W6545" t="s">
        <v>214</v>
      </c>
      <c r="X6545">
        <v>0</v>
      </c>
    </row>
    <row r="6546" spans="1:24" x14ac:dyDescent="0.25">
      <c r="A6546">
        <v>8660</v>
      </c>
      <c r="B6546" t="s">
        <v>16162</v>
      </c>
      <c r="C6546" t="s">
        <v>16163</v>
      </c>
      <c r="D6546" t="s">
        <v>16164</v>
      </c>
      <c r="G6546" s="2">
        <v>42005</v>
      </c>
      <c r="H6546" s="2"/>
      <c r="I6546" t="s">
        <v>226</v>
      </c>
      <c r="J6546" t="s">
        <v>211</v>
      </c>
      <c r="K6546" t="s">
        <v>289</v>
      </c>
      <c r="L6546" t="s">
        <v>213</v>
      </c>
      <c r="O6546">
        <v>0</v>
      </c>
      <c r="Q6546" s="2"/>
      <c r="S6546">
        <v>0</v>
      </c>
      <c r="T6546" t="s">
        <v>213</v>
      </c>
      <c r="W6546" t="s">
        <v>214</v>
      </c>
      <c r="X6546">
        <v>0</v>
      </c>
    </row>
    <row r="6547" spans="1:24" x14ac:dyDescent="0.25">
      <c r="A6547">
        <v>8661</v>
      </c>
      <c r="B6547" t="s">
        <v>16165</v>
      </c>
      <c r="C6547" t="s">
        <v>16166</v>
      </c>
      <c r="D6547" t="s">
        <v>16167</v>
      </c>
      <c r="G6547" s="2">
        <v>42005</v>
      </c>
      <c r="H6547" s="2"/>
      <c r="I6547" t="s">
        <v>226</v>
      </c>
      <c r="J6547" t="s">
        <v>211</v>
      </c>
      <c r="K6547" t="s">
        <v>289</v>
      </c>
      <c r="L6547" t="s">
        <v>213</v>
      </c>
      <c r="O6547">
        <v>0</v>
      </c>
      <c r="Q6547" s="2"/>
      <c r="S6547">
        <v>0</v>
      </c>
      <c r="T6547" t="s">
        <v>213</v>
      </c>
      <c r="W6547" t="s">
        <v>214</v>
      </c>
      <c r="X6547">
        <v>0</v>
      </c>
    </row>
    <row r="6548" spans="1:24" x14ac:dyDescent="0.25">
      <c r="A6548">
        <v>8662</v>
      </c>
      <c r="B6548" t="s">
        <v>16168</v>
      </c>
      <c r="C6548" t="s">
        <v>16169</v>
      </c>
      <c r="D6548" t="s">
        <v>16170</v>
      </c>
      <c r="G6548" s="2">
        <v>42005</v>
      </c>
      <c r="H6548" s="2"/>
      <c r="I6548" t="s">
        <v>226</v>
      </c>
      <c r="J6548" t="s">
        <v>211</v>
      </c>
      <c r="K6548" t="s">
        <v>289</v>
      </c>
      <c r="L6548" t="s">
        <v>213</v>
      </c>
      <c r="O6548">
        <v>0</v>
      </c>
      <c r="Q6548" s="2"/>
      <c r="S6548">
        <v>0</v>
      </c>
      <c r="T6548" t="s">
        <v>213</v>
      </c>
      <c r="W6548" t="s">
        <v>214</v>
      </c>
      <c r="X6548">
        <v>0</v>
      </c>
    </row>
    <row r="6549" spans="1:24" x14ac:dyDescent="0.25">
      <c r="A6549">
        <v>8663</v>
      </c>
      <c r="B6549" t="s">
        <v>16171</v>
      </c>
      <c r="C6549" t="s">
        <v>16172</v>
      </c>
      <c r="D6549" t="s">
        <v>16173</v>
      </c>
      <c r="G6549" s="2">
        <v>42005</v>
      </c>
      <c r="H6549" s="2"/>
      <c r="I6549" t="s">
        <v>226</v>
      </c>
      <c r="J6549" t="s">
        <v>211</v>
      </c>
      <c r="K6549" t="s">
        <v>289</v>
      </c>
      <c r="L6549" t="s">
        <v>213</v>
      </c>
      <c r="O6549">
        <v>0</v>
      </c>
      <c r="Q6549" s="2"/>
      <c r="S6549">
        <v>0</v>
      </c>
      <c r="T6549" t="s">
        <v>213</v>
      </c>
      <c r="W6549" t="s">
        <v>214</v>
      </c>
      <c r="X6549">
        <v>0</v>
      </c>
    </row>
    <row r="6550" spans="1:24" x14ac:dyDescent="0.25">
      <c r="A6550">
        <v>8664</v>
      </c>
      <c r="B6550" t="s">
        <v>16174</v>
      </c>
      <c r="C6550" t="s">
        <v>16175</v>
      </c>
      <c r="D6550" t="s">
        <v>13528</v>
      </c>
      <c r="G6550" s="2">
        <v>42005</v>
      </c>
      <c r="H6550" s="2"/>
      <c r="I6550" t="s">
        <v>226</v>
      </c>
      <c r="J6550" t="s">
        <v>211</v>
      </c>
      <c r="K6550" t="s">
        <v>289</v>
      </c>
      <c r="L6550" t="s">
        <v>213</v>
      </c>
      <c r="O6550">
        <v>0</v>
      </c>
      <c r="Q6550" s="2"/>
      <c r="S6550">
        <v>0</v>
      </c>
      <c r="T6550" t="s">
        <v>213</v>
      </c>
      <c r="W6550" t="s">
        <v>214</v>
      </c>
      <c r="X6550">
        <v>0</v>
      </c>
    </row>
    <row r="6551" spans="1:24" x14ac:dyDescent="0.25">
      <c r="A6551">
        <v>8665</v>
      </c>
      <c r="B6551" t="s">
        <v>16176</v>
      </c>
      <c r="C6551" t="s">
        <v>16177</v>
      </c>
      <c r="D6551" t="s">
        <v>16164</v>
      </c>
      <c r="G6551" s="2">
        <v>35506</v>
      </c>
      <c r="H6551" s="2"/>
      <c r="I6551" t="s">
        <v>226</v>
      </c>
      <c r="J6551" t="s">
        <v>211</v>
      </c>
      <c r="K6551" t="s">
        <v>4123</v>
      </c>
      <c r="L6551" t="s">
        <v>213</v>
      </c>
      <c r="O6551">
        <v>6084</v>
      </c>
      <c r="Q6551" s="2"/>
      <c r="S6551">
        <v>0</v>
      </c>
      <c r="T6551" t="s">
        <v>213</v>
      </c>
      <c r="W6551" t="s">
        <v>455</v>
      </c>
      <c r="X6551">
        <v>0</v>
      </c>
    </row>
    <row r="6552" spans="1:24" x14ac:dyDescent="0.25">
      <c r="A6552">
        <v>8667</v>
      </c>
      <c r="B6552" t="s">
        <v>16196</v>
      </c>
      <c r="C6552" t="s">
        <v>16197</v>
      </c>
      <c r="D6552" t="s">
        <v>389</v>
      </c>
      <c r="G6552" s="2">
        <v>45931</v>
      </c>
      <c r="H6552" s="2"/>
      <c r="J6552" t="s">
        <v>10343</v>
      </c>
      <c r="K6552" t="s">
        <v>10344</v>
      </c>
      <c r="L6552" t="s">
        <v>213</v>
      </c>
      <c r="M6552" t="s">
        <v>16198</v>
      </c>
      <c r="O6552">
        <v>0</v>
      </c>
      <c r="Q6552" s="2"/>
      <c r="R6552" t="s">
        <v>16199</v>
      </c>
      <c r="S6552">
        <v>0</v>
      </c>
      <c r="T6552" t="s">
        <v>213</v>
      </c>
      <c r="U6552" t="s">
        <v>10347</v>
      </c>
      <c r="V6552" t="s">
        <v>16191</v>
      </c>
      <c r="W6552" t="s">
        <v>214</v>
      </c>
      <c r="X6552">
        <v>0</v>
      </c>
    </row>
    <row r="6553" spans="1:24" x14ac:dyDescent="0.25">
      <c r="A6553">
        <v>8607</v>
      </c>
      <c r="B6553" t="s">
        <v>15999</v>
      </c>
      <c r="C6553" t="s">
        <v>16000</v>
      </c>
      <c r="D6553" t="s">
        <v>251</v>
      </c>
      <c r="G6553" s="2">
        <v>45870</v>
      </c>
      <c r="H6553" s="2"/>
      <c r="I6553" t="s">
        <v>226</v>
      </c>
      <c r="J6553" t="s">
        <v>211</v>
      </c>
      <c r="K6553" t="s">
        <v>16001</v>
      </c>
      <c r="L6553" t="s">
        <v>213</v>
      </c>
      <c r="O6553">
        <v>0</v>
      </c>
      <c r="Q6553" s="2"/>
      <c r="S6553">
        <v>0</v>
      </c>
      <c r="T6553" t="s">
        <v>213</v>
      </c>
      <c r="W6553" t="s">
        <v>214</v>
      </c>
      <c r="X6553">
        <v>0</v>
      </c>
    </row>
    <row r="6554" spans="1:24" x14ac:dyDescent="0.25">
      <c r="A6554">
        <v>8608</v>
      </c>
      <c r="B6554" t="s">
        <v>16002</v>
      </c>
      <c r="C6554" t="s">
        <v>16003</v>
      </c>
      <c r="D6554" t="s">
        <v>245</v>
      </c>
      <c r="G6554" s="2">
        <v>45870</v>
      </c>
      <c r="H6554" s="2"/>
      <c r="I6554" t="s">
        <v>226</v>
      </c>
      <c r="J6554" t="s">
        <v>211</v>
      </c>
      <c r="K6554" t="s">
        <v>16001</v>
      </c>
      <c r="L6554" t="s">
        <v>213</v>
      </c>
      <c r="O6554">
        <v>31</v>
      </c>
      <c r="Q6554" s="2"/>
      <c r="S6554">
        <v>0</v>
      </c>
      <c r="T6554" t="s">
        <v>213</v>
      </c>
      <c r="W6554" t="s">
        <v>214</v>
      </c>
      <c r="X6554">
        <v>0</v>
      </c>
    </row>
    <row r="6555" spans="1:24" x14ac:dyDescent="0.25">
      <c r="A6555">
        <v>8609</v>
      </c>
      <c r="B6555" t="s">
        <v>16004</v>
      </c>
      <c r="C6555" t="s">
        <v>16005</v>
      </c>
      <c r="D6555" t="s">
        <v>256</v>
      </c>
      <c r="G6555" s="2">
        <v>45870</v>
      </c>
      <c r="H6555" s="2"/>
      <c r="I6555" t="s">
        <v>226</v>
      </c>
      <c r="J6555" t="s">
        <v>211</v>
      </c>
      <c r="K6555" t="s">
        <v>16001</v>
      </c>
      <c r="L6555" t="s">
        <v>213</v>
      </c>
      <c r="O6555">
        <v>0</v>
      </c>
      <c r="Q6555" s="2"/>
      <c r="S6555">
        <v>0</v>
      </c>
      <c r="T6555" t="s">
        <v>213</v>
      </c>
      <c r="W6555" t="s">
        <v>214</v>
      </c>
      <c r="X6555">
        <v>0</v>
      </c>
    </row>
    <row r="6556" spans="1:24" x14ac:dyDescent="0.25">
      <c r="A6556">
        <v>8610</v>
      </c>
      <c r="B6556" t="s">
        <v>16006</v>
      </c>
      <c r="C6556" t="s">
        <v>16007</v>
      </c>
      <c r="D6556" t="s">
        <v>210</v>
      </c>
      <c r="G6556" s="2">
        <v>45870</v>
      </c>
      <c r="H6556" s="2"/>
      <c r="J6556" t="s">
        <v>211</v>
      </c>
      <c r="K6556" t="s">
        <v>16001</v>
      </c>
      <c r="L6556" t="s">
        <v>213</v>
      </c>
      <c r="O6556">
        <v>0</v>
      </c>
      <c r="Q6556" s="2"/>
      <c r="S6556">
        <v>0</v>
      </c>
      <c r="T6556" t="s">
        <v>213</v>
      </c>
      <c r="W6556" t="s">
        <v>214</v>
      </c>
      <c r="X6556">
        <v>0</v>
      </c>
    </row>
    <row r="6557" spans="1:24" x14ac:dyDescent="0.25">
      <c r="A6557">
        <v>8611</v>
      </c>
      <c r="B6557" t="s">
        <v>16008</v>
      </c>
      <c r="C6557" t="s">
        <v>16009</v>
      </c>
      <c r="D6557" t="s">
        <v>241</v>
      </c>
      <c r="G6557" s="2">
        <v>45870</v>
      </c>
      <c r="H6557" s="2"/>
      <c r="I6557" t="s">
        <v>226</v>
      </c>
      <c r="J6557" t="s">
        <v>211</v>
      </c>
      <c r="K6557" t="s">
        <v>16001</v>
      </c>
      <c r="L6557" t="s">
        <v>213</v>
      </c>
      <c r="O6557">
        <v>0</v>
      </c>
      <c r="Q6557" s="2"/>
      <c r="S6557">
        <v>0</v>
      </c>
      <c r="T6557" t="s">
        <v>213</v>
      </c>
      <c r="W6557" t="s">
        <v>214</v>
      </c>
      <c r="X6557">
        <v>0</v>
      </c>
    </row>
    <row r="6558" spans="1:24" x14ac:dyDescent="0.25">
      <c r="A6558">
        <v>8553</v>
      </c>
      <c r="B6558" t="s">
        <v>15863</v>
      </c>
      <c r="C6558" t="s">
        <v>15864</v>
      </c>
      <c r="D6558" t="s">
        <v>232</v>
      </c>
      <c r="G6558" s="2">
        <v>39539</v>
      </c>
      <c r="H6558" s="2"/>
      <c r="I6558" t="s">
        <v>226</v>
      </c>
      <c r="J6558" t="s">
        <v>211</v>
      </c>
      <c r="K6558" t="s">
        <v>467</v>
      </c>
      <c r="L6558" t="s">
        <v>900</v>
      </c>
      <c r="O6558">
        <v>0</v>
      </c>
      <c r="Q6558" s="2"/>
      <c r="S6558">
        <v>0</v>
      </c>
      <c r="T6558" t="s">
        <v>213</v>
      </c>
      <c r="W6558" t="s">
        <v>214</v>
      </c>
      <c r="X6558">
        <v>0</v>
      </c>
    </row>
    <row r="6559" spans="1:24" x14ac:dyDescent="0.25">
      <c r="A6559">
        <v>8554</v>
      </c>
      <c r="B6559" t="s">
        <v>15865</v>
      </c>
      <c r="C6559" t="s">
        <v>15866</v>
      </c>
      <c r="D6559" t="s">
        <v>633</v>
      </c>
      <c r="G6559" s="2">
        <v>39539</v>
      </c>
      <c r="H6559" s="2"/>
      <c r="I6559" t="s">
        <v>218</v>
      </c>
      <c r="J6559" t="s">
        <v>211</v>
      </c>
      <c r="K6559" t="s">
        <v>467</v>
      </c>
      <c r="L6559" t="s">
        <v>213</v>
      </c>
      <c r="O6559">
        <v>0</v>
      </c>
      <c r="Q6559" s="2"/>
      <c r="S6559">
        <v>0</v>
      </c>
      <c r="T6559" t="s">
        <v>213</v>
      </c>
      <c r="W6559" t="s">
        <v>214</v>
      </c>
      <c r="X6559">
        <v>0</v>
      </c>
    </row>
    <row r="6560" spans="1:24" x14ac:dyDescent="0.25">
      <c r="A6560">
        <v>8555</v>
      </c>
      <c r="B6560" t="s">
        <v>15867</v>
      </c>
      <c r="C6560" t="s">
        <v>15868</v>
      </c>
      <c r="D6560" t="s">
        <v>9542</v>
      </c>
      <c r="G6560" s="2">
        <v>39539</v>
      </c>
      <c r="H6560" s="2"/>
      <c r="J6560" t="s">
        <v>211</v>
      </c>
      <c r="K6560" t="s">
        <v>467</v>
      </c>
      <c r="L6560" t="s">
        <v>213</v>
      </c>
      <c r="O6560">
        <v>0</v>
      </c>
      <c r="Q6560" s="2"/>
      <c r="S6560">
        <v>0</v>
      </c>
      <c r="T6560" t="s">
        <v>213</v>
      </c>
      <c r="W6560" t="s">
        <v>214</v>
      </c>
      <c r="X6560">
        <v>0</v>
      </c>
    </row>
    <row r="6561" spans="1:24" x14ac:dyDescent="0.25">
      <c r="A6561">
        <v>8556</v>
      </c>
      <c r="B6561" t="s">
        <v>15869</v>
      </c>
      <c r="C6561" t="s">
        <v>15870</v>
      </c>
      <c r="D6561" t="s">
        <v>338</v>
      </c>
      <c r="G6561" s="2">
        <v>39539</v>
      </c>
      <c r="H6561" s="2"/>
      <c r="I6561" t="s">
        <v>226</v>
      </c>
      <c r="J6561" t="s">
        <v>211</v>
      </c>
      <c r="K6561" t="s">
        <v>467</v>
      </c>
      <c r="L6561" t="s">
        <v>213</v>
      </c>
      <c r="O6561">
        <v>0</v>
      </c>
      <c r="Q6561" s="2"/>
      <c r="S6561">
        <v>0</v>
      </c>
      <c r="T6561" t="s">
        <v>900</v>
      </c>
      <c r="W6561" t="s">
        <v>214</v>
      </c>
      <c r="X6561">
        <v>0</v>
      </c>
    </row>
    <row r="6562" spans="1:24" x14ac:dyDescent="0.25">
      <c r="A6562">
        <v>8557</v>
      </c>
      <c r="B6562" t="s">
        <v>15863</v>
      </c>
      <c r="C6562" t="s">
        <v>15864</v>
      </c>
      <c r="D6562" t="s">
        <v>232</v>
      </c>
      <c r="G6562" s="2">
        <v>39539</v>
      </c>
      <c r="H6562" s="2"/>
      <c r="I6562" t="s">
        <v>226</v>
      </c>
      <c r="J6562" t="s">
        <v>211</v>
      </c>
      <c r="K6562" t="s">
        <v>467</v>
      </c>
      <c r="L6562" t="s">
        <v>213</v>
      </c>
      <c r="O6562">
        <v>0</v>
      </c>
      <c r="Q6562" s="2"/>
      <c r="S6562">
        <v>0</v>
      </c>
      <c r="T6562" t="s">
        <v>900</v>
      </c>
      <c r="W6562" t="s">
        <v>214</v>
      </c>
      <c r="X6562">
        <v>0</v>
      </c>
    </row>
    <row r="6563" spans="1:24" x14ac:dyDescent="0.25">
      <c r="A6563">
        <v>8558</v>
      </c>
      <c r="B6563" t="s">
        <v>15871</v>
      </c>
      <c r="C6563" t="s">
        <v>15872</v>
      </c>
      <c r="D6563" t="s">
        <v>217</v>
      </c>
      <c r="G6563" s="2">
        <v>39539</v>
      </c>
      <c r="H6563" s="2"/>
      <c r="I6563" t="s">
        <v>218</v>
      </c>
      <c r="J6563" t="s">
        <v>211</v>
      </c>
      <c r="K6563" t="s">
        <v>467</v>
      </c>
      <c r="L6563" t="s">
        <v>213</v>
      </c>
      <c r="O6563">
        <v>0</v>
      </c>
      <c r="Q6563" s="2"/>
      <c r="S6563">
        <v>0</v>
      </c>
      <c r="T6563" t="s">
        <v>213</v>
      </c>
      <c r="W6563" t="s">
        <v>214</v>
      </c>
      <c r="X6563">
        <v>0</v>
      </c>
    </row>
    <row r="6564" spans="1:24" x14ac:dyDescent="0.25">
      <c r="A6564">
        <v>8559</v>
      </c>
      <c r="B6564" t="s">
        <v>15867</v>
      </c>
      <c r="C6564" t="s">
        <v>15868</v>
      </c>
      <c r="D6564" t="s">
        <v>9542</v>
      </c>
      <c r="G6564" s="2">
        <v>39539</v>
      </c>
      <c r="H6564" s="2"/>
      <c r="J6564" t="s">
        <v>211</v>
      </c>
      <c r="K6564" t="s">
        <v>467</v>
      </c>
      <c r="L6564" t="s">
        <v>900</v>
      </c>
      <c r="O6564">
        <v>0</v>
      </c>
      <c r="Q6564" s="2"/>
      <c r="S6564">
        <v>0</v>
      </c>
      <c r="T6564" t="s">
        <v>213</v>
      </c>
      <c r="W6564" t="s">
        <v>214</v>
      </c>
      <c r="X6564">
        <v>0</v>
      </c>
    </row>
    <row r="6565" spans="1:24" x14ac:dyDescent="0.25">
      <c r="A6565">
        <v>8560</v>
      </c>
      <c r="B6565" t="s">
        <v>15873</v>
      </c>
      <c r="C6565" t="s">
        <v>15874</v>
      </c>
      <c r="D6565" t="s">
        <v>1707</v>
      </c>
      <c r="G6565" s="2">
        <v>39539</v>
      </c>
      <c r="H6565" s="2"/>
      <c r="I6565" t="s">
        <v>218</v>
      </c>
      <c r="J6565" t="s">
        <v>211</v>
      </c>
      <c r="K6565" t="s">
        <v>467</v>
      </c>
      <c r="L6565" t="s">
        <v>213</v>
      </c>
      <c r="O6565">
        <v>0</v>
      </c>
      <c r="Q6565" s="2"/>
      <c r="S6565">
        <v>0</v>
      </c>
      <c r="T6565" t="s">
        <v>213</v>
      </c>
      <c r="W6565" t="s">
        <v>214</v>
      </c>
      <c r="X6565">
        <v>0</v>
      </c>
    </row>
    <row r="6566" spans="1:24" x14ac:dyDescent="0.25">
      <c r="A6566">
        <v>8652</v>
      </c>
      <c r="B6566" t="s">
        <v>16141</v>
      </c>
      <c r="C6566" t="s">
        <v>16142</v>
      </c>
      <c r="D6566" t="s">
        <v>14693</v>
      </c>
      <c r="F6566" t="s">
        <v>10065</v>
      </c>
      <c r="G6566" s="2">
        <v>45900</v>
      </c>
      <c r="H6566" s="2">
        <v>45900</v>
      </c>
      <c r="I6566" t="s">
        <v>226</v>
      </c>
      <c r="J6566" t="s">
        <v>14868</v>
      </c>
      <c r="K6566" t="s">
        <v>2040</v>
      </c>
      <c r="L6566" t="s">
        <v>900</v>
      </c>
      <c r="M6566" t="s">
        <v>16143</v>
      </c>
      <c r="O6566">
        <v>0</v>
      </c>
      <c r="Q6566" s="2"/>
      <c r="R6566" t="s">
        <v>16144</v>
      </c>
      <c r="S6566">
        <v>0</v>
      </c>
      <c r="T6566" t="s">
        <v>213</v>
      </c>
      <c r="U6566" t="s">
        <v>14870</v>
      </c>
      <c r="V6566" t="s">
        <v>14883</v>
      </c>
      <c r="W6566" t="s">
        <v>455</v>
      </c>
      <c r="X6566">
        <v>85</v>
      </c>
    </row>
    <row r="6567" spans="1:24" x14ac:dyDescent="0.25">
      <c r="A6567">
        <v>8505</v>
      </c>
      <c r="B6567" t="s">
        <v>15701</v>
      </c>
      <c r="C6567" t="s">
        <v>15702</v>
      </c>
      <c r="D6567" t="s">
        <v>14693</v>
      </c>
      <c r="F6567" t="s">
        <v>14694</v>
      </c>
      <c r="G6567" s="2">
        <v>45687</v>
      </c>
      <c r="H6567" s="2"/>
      <c r="I6567" t="s">
        <v>226</v>
      </c>
      <c r="J6567" t="s">
        <v>14868</v>
      </c>
      <c r="K6567" t="s">
        <v>2040</v>
      </c>
      <c r="L6567" t="s">
        <v>213</v>
      </c>
      <c r="M6567" t="s">
        <v>15703</v>
      </c>
      <c r="O6567">
        <v>0</v>
      </c>
      <c r="Q6567" s="2"/>
      <c r="R6567" t="s">
        <v>15704</v>
      </c>
      <c r="S6567">
        <v>0</v>
      </c>
      <c r="T6567" t="s">
        <v>213</v>
      </c>
      <c r="U6567" t="s">
        <v>14870</v>
      </c>
      <c r="V6567" t="s">
        <v>15705</v>
      </c>
      <c r="W6567" t="s">
        <v>214</v>
      </c>
      <c r="X6567">
        <v>80</v>
      </c>
    </row>
    <row r="6568" spans="1:24" x14ac:dyDescent="0.25">
      <c r="A6568">
        <v>8506</v>
      </c>
      <c r="B6568" t="s">
        <v>15706</v>
      </c>
      <c r="C6568" t="s">
        <v>15707</v>
      </c>
      <c r="D6568" t="s">
        <v>14693</v>
      </c>
      <c r="F6568" t="s">
        <v>14694</v>
      </c>
      <c r="G6568" s="2">
        <v>45687</v>
      </c>
      <c r="H6568" s="2"/>
      <c r="I6568" t="s">
        <v>226</v>
      </c>
      <c r="J6568" t="s">
        <v>14868</v>
      </c>
      <c r="K6568" t="s">
        <v>2040</v>
      </c>
      <c r="L6568" t="s">
        <v>213</v>
      </c>
      <c r="M6568" t="s">
        <v>15708</v>
      </c>
      <c r="O6568">
        <v>0</v>
      </c>
      <c r="Q6568" s="2"/>
      <c r="R6568" t="s">
        <v>15709</v>
      </c>
      <c r="S6568">
        <v>0</v>
      </c>
      <c r="T6568" t="s">
        <v>213</v>
      </c>
      <c r="U6568" t="s">
        <v>14870</v>
      </c>
      <c r="V6568" t="s">
        <v>15710</v>
      </c>
      <c r="W6568" t="s">
        <v>214</v>
      </c>
      <c r="X6568">
        <v>81</v>
      </c>
    </row>
    <row r="6569" spans="1:24" x14ac:dyDescent="0.25">
      <c r="A6569">
        <v>8507</v>
      </c>
      <c r="B6569" t="s">
        <v>15711</v>
      </c>
      <c r="C6569" t="s">
        <v>15712</v>
      </c>
      <c r="D6569" t="s">
        <v>6125</v>
      </c>
      <c r="G6569" s="2">
        <v>45554</v>
      </c>
      <c r="H6569" s="2"/>
      <c r="I6569" t="s">
        <v>226</v>
      </c>
      <c r="J6569" t="s">
        <v>211</v>
      </c>
      <c r="K6569" t="s">
        <v>15306</v>
      </c>
      <c r="L6569" t="s">
        <v>213</v>
      </c>
      <c r="O6569">
        <v>8505</v>
      </c>
      <c r="Q6569" s="2"/>
      <c r="S6569">
        <v>0</v>
      </c>
      <c r="T6569" t="s">
        <v>213</v>
      </c>
      <c r="W6569" t="s">
        <v>214</v>
      </c>
      <c r="X6569">
        <v>0</v>
      </c>
    </row>
    <row r="6570" spans="1:24" x14ac:dyDescent="0.25">
      <c r="A6570">
        <v>8508</v>
      </c>
      <c r="B6570" t="s">
        <v>15713</v>
      </c>
      <c r="C6570" t="s">
        <v>15714</v>
      </c>
      <c r="D6570" t="s">
        <v>7109</v>
      </c>
      <c r="G6570" s="2">
        <v>45555</v>
      </c>
      <c r="H6570" s="2">
        <v>45838</v>
      </c>
      <c r="I6570" t="s">
        <v>226</v>
      </c>
      <c r="J6570" t="s">
        <v>211</v>
      </c>
      <c r="K6570" t="s">
        <v>15356</v>
      </c>
      <c r="L6570" t="s">
        <v>213</v>
      </c>
      <c r="O6570">
        <v>8506</v>
      </c>
      <c r="Q6570" s="2"/>
      <c r="S6570">
        <v>0</v>
      </c>
      <c r="T6570" t="s">
        <v>213</v>
      </c>
      <c r="W6570" t="s">
        <v>214</v>
      </c>
      <c r="X6570">
        <v>0</v>
      </c>
    </row>
    <row r="6571" spans="1:24" x14ac:dyDescent="0.25">
      <c r="A6571">
        <v>8482</v>
      </c>
      <c r="B6571" t="s">
        <v>14971</v>
      </c>
      <c r="C6571" t="s">
        <v>10432</v>
      </c>
      <c r="D6571" t="s">
        <v>389</v>
      </c>
      <c r="G6571" s="2">
        <v>42614</v>
      </c>
      <c r="H6571" s="2">
        <v>44216</v>
      </c>
      <c r="J6571" t="s">
        <v>10343</v>
      </c>
      <c r="K6571" t="s">
        <v>10344</v>
      </c>
      <c r="L6571" t="s">
        <v>900</v>
      </c>
      <c r="M6571" t="s">
        <v>10433</v>
      </c>
      <c r="O6571">
        <v>0</v>
      </c>
      <c r="Q6571" s="2"/>
      <c r="R6571" t="s">
        <v>10434</v>
      </c>
      <c r="S6571">
        <v>0</v>
      </c>
      <c r="T6571" t="s">
        <v>213</v>
      </c>
      <c r="U6571" t="s">
        <v>10347</v>
      </c>
      <c r="V6571" t="s">
        <v>10435</v>
      </c>
      <c r="W6571" t="s">
        <v>214</v>
      </c>
      <c r="X6571">
        <v>0</v>
      </c>
    </row>
    <row r="6572" spans="1:24" x14ac:dyDescent="0.25">
      <c r="A6572">
        <v>8653</v>
      </c>
      <c r="B6572" t="s">
        <v>16145</v>
      </c>
      <c r="C6572" t="s">
        <v>16142</v>
      </c>
      <c r="D6572" t="s">
        <v>14693</v>
      </c>
      <c r="F6572" t="s">
        <v>10065</v>
      </c>
      <c r="G6572" s="2">
        <v>45900</v>
      </c>
      <c r="H6572" s="2"/>
      <c r="I6572" t="s">
        <v>226</v>
      </c>
      <c r="J6572" t="s">
        <v>14868</v>
      </c>
      <c r="K6572" t="s">
        <v>2040</v>
      </c>
      <c r="L6572" t="s">
        <v>213</v>
      </c>
      <c r="M6572" t="s">
        <v>16143</v>
      </c>
      <c r="O6572">
        <v>0</v>
      </c>
      <c r="Q6572" s="2"/>
      <c r="R6572" t="s">
        <v>16144</v>
      </c>
      <c r="S6572">
        <v>0</v>
      </c>
      <c r="T6572" t="s">
        <v>213</v>
      </c>
      <c r="U6572" t="s">
        <v>14870</v>
      </c>
      <c r="V6572" t="s">
        <v>14883</v>
      </c>
      <c r="W6572" t="s">
        <v>455</v>
      </c>
      <c r="X6572">
        <v>86</v>
      </c>
    </row>
    <row r="6573" spans="1:24" x14ac:dyDescent="0.25">
      <c r="A6573">
        <v>8654</v>
      </c>
      <c r="B6573" t="s">
        <v>16146</v>
      </c>
      <c r="C6573" t="s">
        <v>16147</v>
      </c>
      <c r="D6573" t="s">
        <v>7127</v>
      </c>
      <c r="G6573" s="2">
        <v>35499</v>
      </c>
      <c r="H6573" s="2"/>
      <c r="I6573" t="s">
        <v>226</v>
      </c>
      <c r="J6573" t="s">
        <v>211</v>
      </c>
      <c r="K6573" t="s">
        <v>6087</v>
      </c>
      <c r="L6573" t="s">
        <v>213</v>
      </c>
      <c r="O6573">
        <v>8653</v>
      </c>
      <c r="Q6573" s="2"/>
      <c r="S6573">
        <v>0</v>
      </c>
      <c r="T6573" t="s">
        <v>213</v>
      </c>
      <c r="W6573" t="s">
        <v>455</v>
      </c>
      <c r="X6573">
        <v>0</v>
      </c>
    </row>
    <row r="6574" spans="1:24" x14ac:dyDescent="0.25">
      <c r="A6574">
        <v>8496</v>
      </c>
      <c r="B6574" t="s">
        <v>15677</v>
      </c>
      <c r="C6574" t="s">
        <v>15678</v>
      </c>
      <c r="D6574" t="s">
        <v>241</v>
      </c>
      <c r="G6574" s="2">
        <v>45658</v>
      </c>
      <c r="H6574" s="2"/>
      <c r="I6574" t="s">
        <v>226</v>
      </c>
      <c r="J6574" t="s">
        <v>211</v>
      </c>
      <c r="K6574" t="s">
        <v>15679</v>
      </c>
      <c r="L6574" t="s">
        <v>213</v>
      </c>
      <c r="O6574">
        <v>0</v>
      </c>
      <c r="Q6574" s="2"/>
      <c r="S6574">
        <v>0</v>
      </c>
      <c r="T6574" t="s">
        <v>213</v>
      </c>
      <c r="W6574" t="s">
        <v>214</v>
      </c>
      <c r="X6574">
        <v>0</v>
      </c>
    </row>
    <row r="6575" spans="1:24" x14ac:dyDescent="0.25">
      <c r="A6575">
        <v>8497</v>
      </c>
      <c r="B6575" t="s">
        <v>15680</v>
      </c>
      <c r="C6575" t="s">
        <v>15681</v>
      </c>
      <c r="D6575" t="s">
        <v>256</v>
      </c>
      <c r="G6575" s="2">
        <v>45658</v>
      </c>
      <c r="H6575" s="2"/>
      <c r="I6575" t="s">
        <v>226</v>
      </c>
      <c r="J6575" t="s">
        <v>211</v>
      </c>
      <c r="K6575" t="s">
        <v>15679</v>
      </c>
      <c r="L6575" t="s">
        <v>213</v>
      </c>
      <c r="O6575">
        <v>0</v>
      </c>
      <c r="Q6575" s="2"/>
      <c r="S6575">
        <v>0</v>
      </c>
      <c r="T6575" t="s">
        <v>213</v>
      </c>
      <c r="W6575" t="s">
        <v>214</v>
      </c>
      <c r="X6575">
        <v>0</v>
      </c>
    </row>
    <row r="6576" spans="1:24" x14ac:dyDescent="0.25">
      <c r="A6576">
        <v>8498</v>
      </c>
      <c r="B6576" t="s">
        <v>15682</v>
      </c>
      <c r="C6576" t="s">
        <v>15683</v>
      </c>
      <c r="D6576" t="s">
        <v>251</v>
      </c>
      <c r="G6576" s="2">
        <v>45658</v>
      </c>
      <c r="H6576" s="2"/>
      <c r="I6576" t="s">
        <v>226</v>
      </c>
      <c r="J6576" t="s">
        <v>211</v>
      </c>
      <c r="K6576" t="s">
        <v>15679</v>
      </c>
      <c r="L6576" t="s">
        <v>213</v>
      </c>
      <c r="O6576">
        <v>0</v>
      </c>
      <c r="Q6576" s="2"/>
      <c r="S6576">
        <v>0</v>
      </c>
      <c r="T6576" t="s">
        <v>213</v>
      </c>
      <c r="W6576" t="s">
        <v>214</v>
      </c>
      <c r="X6576">
        <v>0</v>
      </c>
    </row>
    <row r="6577" spans="1:24" x14ac:dyDescent="0.25">
      <c r="A6577">
        <v>8502</v>
      </c>
      <c r="B6577" t="s">
        <v>15684</v>
      </c>
      <c r="C6577" t="s">
        <v>15685</v>
      </c>
      <c r="D6577" t="s">
        <v>251</v>
      </c>
      <c r="G6577" s="2">
        <v>45658</v>
      </c>
      <c r="H6577" s="2"/>
      <c r="I6577" t="s">
        <v>226</v>
      </c>
      <c r="J6577" t="s">
        <v>211</v>
      </c>
      <c r="K6577" t="s">
        <v>15686</v>
      </c>
      <c r="L6577" t="s">
        <v>213</v>
      </c>
      <c r="O6577">
        <v>0</v>
      </c>
      <c r="Q6577" s="2"/>
      <c r="S6577">
        <v>0</v>
      </c>
      <c r="T6577" t="s">
        <v>213</v>
      </c>
      <c r="W6577" t="s">
        <v>214</v>
      </c>
      <c r="X6577">
        <v>0</v>
      </c>
    </row>
    <row r="6578" spans="1:24" x14ac:dyDescent="0.25">
      <c r="A6578">
        <v>8503</v>
      </c>
      <c r="B6578" t="s">
        <v>15687</v>
      </c>
      <c r="C6578" t="s">
        <v>15688</v>
      </c>
      <c r="D6578" t="s">
        <v>241</v>
      </c>
      <c r="G6578" s="2">
        <v>45658</v>
      </c>
      <c r="H6578" s="2"/>
      <c r="I6578" t="s">
        <v>226</v>
      </c>
      <c r="J6578" t="s">
        <v>211</v>
      </c>
      <c r="K6578" t="s">
        <v>15686</v>
      </c>
      <c r="L6578" t="s">
        <v>213</v>
      </c>
      <c r="O6578">
        <v>0</v>
      </c>
      <c r="Q6578" s="2"/>
      <c r="S6578">
        <v>0</v>
      </c>
      <c r="T6578" t="s">
        <v>213</v>
      </c>
      <c r="W6578" t="s">
        <v>214</v>
      </c>
      <c r="X6578">
        <v>0</v>
      </c>
    </row>
    <row r="6579" spans="1:24" x14ac:dyDescent="0.25">
      <c r="A6579">
        <v>8504</v>
      </c>
      <c r="B6579" t="s">
        <v>15689</v>
      </c>
      <c r="C6579" t="s">
        <v>15690</v>
      </c>
      <c r="D6579" t="s">
        <v>256</v>
      </c>
      <c r="G6579" s="2">
        <v>45658</v>
      </c>
      <c r="H6579" s="2"/>
      <c r="I6579" t="s">
        <v>226</v>
      </c>
      <c r="J6579" t="s">
        <v>211</v>
      </c>
      <c r="K6579" t="s">
        <v>15686</v>
      </c>
      <c r="L6579" t="s">
        <v>213</v>
      </c>
      <c r="O6579">
        <v>0</v>
      </c>
      <c r="Q6579" s="2"/>
      <c r="S6579">
        <v>0</v>
      </c>
      <c r="T6579" t="s">
        <v>213</v>
      </c>
      <c r="W6579" t="s">
        <v>214</v>
      </c>
      <c r="X6579">
        <v>0</v>
      </c>
    </row>
    <row r="6580" spans="1:24" x14ac:dyDescent="0.25">
      <c r="A6580">
        <v>8562</v>
      </c>
      <c r="B6580" t="s">
        <v>15875</v>
      </c>
      <c r="C6580" t="s">
        <v>15876</v>
      </c>
      <c r="D6580" t="s">
        <v>389</v>
      </c>
      <c r="G6580" s="2">
        <v>45807</v>
      </c>
      <c r="H6580" s="2"/>
      <c r="J6580" t="s">
        <v>10343</v>
      </c>
      <c r="K6580" t="s">
        <v>10344</v>
      </c>
      <c r="L6580" t="s">
        <v>213</v>
      </c>
      <c r="M6580" t="s">
        <v>15877</v>
      </c>
      <c r="O6580">
        <v>0</v>
      </c>
      <c r="Q6580" s="2"/>
      <c r="R6580" t="s">
        <v>15878</v>
      </c>
      <c r="S6580">
        <v>0</v>
      </c>
      <c r="T6580" t="s">
        <v>213</v>
      </c>
      <c r="U6580" t="s">
        <v>10347</v>
      </c>
      <c r="V6580" t="s">
        <v>11930</v>
      </c>
      <c r="W6580" t="s">
        <v>214</v>
      </c>
      <c r="X6580">
        <v>0</v>
      </c>
    </row>
    <row r="6581" spans="1:24" x14ac:dyDescent="0.25">
      <c r="A6581">
        <v>8538</v>
      </c>
      <c r="B6581" t="s">
        <v>15813</v>
      </c>
      <c r="C6581" t="s">
        <v>15814</v>
      </c>
      <c r="D6581" t="s">
        <v>14073</v>
      </c>
      <c r="G6581" s="2">
        <v>45783</v>
      </c>
      <c r="H6581" s="2"/>
      <c r="I6581" t="s">
        <v>226</v>
      </c>
      <c r="J6581" t="s">
        <v>211</v>
      </c>
      <c r="K6581" t="s">
        <v>15790</v>
      </c>
      <c r="L6581" t="s">
        <v>213</v>
      </c>
      <c r="O6581">
        <v>0</v>
      </c>
      <c r="Q6581" s="2"/>
      <c r="S6581">
        <v>0</v>
      </c>
      <c r="T6581" t="s">
        <v>213</v>
      </c>
      <c r="W6581" t="s">
        <v>214</v>
      </c>
      <c r="X6581">
        <v>0</v>
      </c>
    </row>
    <row r="6582" spans="1:24" x14ac:dyDescent="0.25">
      <c r="A6582">
        <v>8563</v>
      </c>
      <c r="B6582" t="s">
        <v>15915</v>
      </c>
      <c r="C6582" t="s">
        <v>15916</v>
      </c>
      <c r="D6582" t="s">
        <v>2500</v>
      </c>
      <c r="G6582" s="2">
        <v>45810</v>
      </c>
      <c r="H6582" s="2"/>
      <c r="J6582" t="s">
        <v>211</v>
      </c>
      <c r="K6582" t="s">
        <v>6397</v>
      </c>
      <c r="L6582" t="s">
        <v>213</v>
      </c>
      <c r="O6582">
        <v>0</v>
      </c>
      <c r="Q6582" s="2"/>
      <c r="S6582">
        <v>0</v>
      </c>
      <c r="T6582" t="s">
        <v>213</v>
      </c>
      <c r="W6582" t="s">
        <v>214</v>
      </c>
      <c r="X6582">
        <v>0</v>
      </c>
    </row>
    <row r="6583" spans="1:24" x14ac:dyDescent="0.25">
      <c r="A6583">
        <v>8564</v>
      </c>
      <c r="B6583" t="s">
        <v>15917</v>
      </c>
      <c r="C6583" t="s">
        <v>15918</v>
      </c>
      <c r="D6583" t="s">
        <v>11608</v>
      </c>
      <c r="G6583" s="2">
        <v>45810</v>
      </c>
      <c r="H6583" s="2"/>
      <c r="J6583" t="s">
        <v>2278</v>
      </c>
      <c r="K6583" t="s">
        <v>6397</v>
      </c>
      <c r="L6583" t="s">
        <v>213</v>
      </c>
      <c r="O6583">
        <v>0</v>
      </c>
      <c r="Q6583" s="2"/>
      <c r="S6583">
        <v>0</v>
      </c>
      <c r="T6583" t="s">
        <v>900</v>
      </c>
      <c r="W6583" t="s">
        <v>214</v>
      </c>
      <c r="X6583">
        <v>0</v>
      </c>
    </row>
    <row r="6584" spans="1:24" x14ac:dyDescent="0.25">
      <c r="A6584">
        <v>8541</v>
      </c>
      <c r="B6584" t="s">
        <v>15879</v>
      </c>
      <c r="C6584" t="s">
        <v>15880</v>
      </c>
      <c r="D6584" t="s">
        <v>15881</v>
      </c>
      <c r="G6584" s="2">
        <v>39479</v>
      </c>
      <c r="H6584" s="2"/>
      <c r="I6584" t="s">
        <v>226</v>
      </c>
      <c r="J6584" t="s">
        <v>211</v>
      </c>
      <c r="K6584" t="s">
        <v>289</v>
      </c>
      <c r="L6584" t="s">
        <v>213</v>
      </c>
      <c r="O6584">
        <v>0</v>
      </c>
      <c r="Q6584" s="2"/>
      <c r="S6584">
        <v>0</v>
      </c>
      <c r="T6584" t="s">
        <v>213</v>
      </c>
      <c r="W6584" t="s">
        <v>214</v>
      </c>
      <c r="X6584">
        <v>0</v>
      </c>
    </row>
    <row r="6585" spans="1:24" x14ac:dyDescent="0.25">
      <c r="A6585">
        <v>8542</v>
      </c>
      <c r="B6585" t="s">
        <v>15882</v>
      </c>
      <c r="C6585" t="s">
        <v>15883</v>
      </c>
      <c r="D6585" t="s">
        <v>15884</v>
      </c>
      <c r="G6585" s="2">
        <v>39479</v>
      </c>
      <c r="H6585" s="2"/>
      <c r="I6585" t="s">
        <v>226</v>
      </c>
      <c r="J6585" t="s">
        <v>211</v>
      </c>
      <c r="K6585" t="s">
        <v>289</v>
      </c>
      <c r="L6585" t="s">
        <v>213</v>
      </c>
      <c r="O6585">
        <v>0</v>
      </c>
      <c r="Q6585" s="2"/>
      <c r="S6585">
        <v>0</v>
      </c>
      <c r="T6585" t="s">
        <v>213</v>
      </c>
      <c r="W6585" t="s">
        <v>214</v>
      </c>
      <c r="X6585">
        <v>0</v>
      </c>
    </row>
    <row r="6586" spans="1:24" x14ac:dyDescent="0.25">
      <c r="A6586">
        <v>8543</v>
      </c>
      <c r="B6586" t="s">
        <v>15885</v>
      </c>
      <c r="C6586" t="s">
        <v>15886</v>
      </c>
      <c r="D6586" t="s">
        <v>15887</v>
      </c>
      <c r="G6586" s="2">
        <v>39479</v>
      </c>
      <c r="H6586" s="2"/>
      <c r="I6586" t="s">
        <v>226</v>
      </c>
      <c r="J6586" t="s">
        <v>211</v>
      </c>
      <c r="K6586" t="s">
        <v>289</v>
      </c>
      <c r="L6586" t="s">
        <v>213</v>
      </c>
      <c r="O6586">
        <v>0</v>
      </c>
      <c r="Q6586" s="2"/>
      <c r="S6586">
        <v>0</v>
      </c>
      <c r="T6586" t="s">
        <v>213</v>
      </c>
      <c r="W6586" t="s">
        <v>214</v>
      </c>
      <c r="X6586">
        <v>0</v>
      </c>
    </row>
    <row r="6587" spans="1:24" x14ac:dyDescent="0.25">
      <c r="A6587">
        <v>8544</v>
      </c>
      <c r="B6587" t="s">
        <v>15888</v>
      </c>
      <c r="C6587" t="s">
        <v>15889</v>
      </c>
      <c r="D6587" t="s">
        <v>15890</v>
      </c>
      <c r="G6587" s="2">
        <v>39479</v>
      </c>
      <c r="H6587" s="2"/>
      <c r="I6587" t="s">
        <v>226</v>
      </c>
      <c r="J6587" t="s">
        <v>211</v>
      </c>
      <c r="K6587" t="s">
        <v>289</v>
      </c>
      <c r="L6587" t="s">
        <v>213</v>
      </c>
      <c r="O6587">
        <v>0</v>
      </c>
      <c r="Q6587" s="2"/>
      <c r="S6587">
        <v>0</v>
      </c>
      <c r="T6587" t="s">
        <v>213</v>
      </c>
      <c r="W6587" t="s">
        <v>214</v>
      </c>
      <c r="X6587">
        <v>0</v>
      </c>
    </row>
    <row r="6588" spans="1:24" x14ac:dyDescent="0.25">
      <c r="A6588">
        <v>8545</v>
      </c>
      <c r="B6588" t="s">
        <v>15891</v>
      </c>
      <c r="C6588" t="s">
        <v>15892</v>
      </c>
      <c r="D6588" t="s">
        <v>15893</v>
      </c>
      <c r="G6588" s="2">
        <v>39479</v>
      </c>
      <c r="H6588" s="2"/>
      <c r="I6588" t="s">
        <v>226</v>
      </c>
      <c r="J6588" t="s">
        <v>211</v>
      </c>
      <c r="K6588" t="s">
        <v>289</v>
      </c>
      <c r="L6588" t="s">
        <v>213</v>
      </c>
      <c r="O6588">
        <v>0</v>
      </c>
      <c r="Q6588" s="2"/>
      <c r="S6588">
        <v>0</v>
      </c>
      <c r="T6588" t="s">
        <v>213</v>
      </c>
      <c r="W6588" t="s">
        <v>214</v>
      </c>
      <c r="X6588">
        <v>0</v>
      </c>
    </row>
    <row r="6589" spans="1:24" x14ac:dyDescent="0.25">
      <c r="A6589">
        <v>8546</v>
      </c>
      <c r="B6589" t="s">
        <v>15894</v>
      </c>
      <c r="C6589" t="s">
        <v>15895</v>
      </c>
      <c r="D6589" t="s">
        <v>15896</v>
      </c>
      <c r="G6589" s="2">
        <v>39479</v>
      </c>
      <c r="H6589" s="2"/>
      <c r="I6589" t="s">
        <v>226</v>
      </c>
      <c r="J6589" t="s">
        <v>211</v>
      </c>
      <c r="K6589" t="s">
        <v>289</v>
      </c>
      <c r="L6589" t="s">
        <v>213</v>
      </c>
      <c r="O6589">
        <v>0</v>
      </c>
      <c r="Q6589" s="2"/>
      <c r="S6589">
        <v>0</v>
      </c>
      <c r="T6589" t="s">
        <v>213</v>
      </c>
      <c r="W6589" t="s">
        <v>214</v>
      </c>
      <c r="X6589">
        <v>0</v>
      </c>
    </row>
    <row r="6590" spans="1:24" x14ac:dyDescent="0.25">
      <c r="A6590">
        <v>8547</v>
      </c>
      <c r="B6590" t="s">
        <v>15897</v>
      </c>
      <c r="C6590" t="s">
        <v>15898</v>
      </c>
      <c r="D6590" t="s">
        <v>15893</v>
      </c>
      <c r="G6590" s="2">
        <v>39539</v>
      </c>
      <c r="H6590" s="2"/>
      <c r="I6590" t="s">
        <v>226</v>
      </c>
      <c r="J6590" t="s">
        <v>211</v>
      </c>
      <c r="K6590" t="s">
        <v>467</v>
      </c>
      <c r="L6590" t="s">
        <v>213</v>
      </c>
      <c r="O6590">
        <v>0</v>
      </c>
      <c r="Q6590" s="2"/>
      <c r="S6590">
        <v>0</v>
      </c>
      <c r="T6590" t="s">
        <v>213</v>
      </c>
      <c r="W6590" t="s">
        <v>214</v>
      </c>
      <c r="X6590">
        <v>0</v>
      </c>
    </row>
    <row r="6591" spans="1:24" x14ac:dyDescent="0.25">
      <c r="A6591">
        <v>8548</v>
      </c>
      <c r="B6591" t="s">
        <v>15899</v>
      </c>
      <c r="C6591" t="s">
        <v>15900</v>
      </c>
      <c r="D6591" t="s">
        <v>15890</v>
      </c>
      <c r="G6591" s="2">
        <v>39539</v>
      </c>
      <c r="H6591" s="2"/>
      <c r="I6591" t="s">
        <v>226</v>
      </c>
      <c r="J6591" t="s">
        <v>211</v>
      </c>
      <c r="K6591" t="s">
        <v>467</v>
      </c>
      <c r="L6591" t="s">
        <v>213</v>
      </c>
      <c r="O6591">
        <v>0</v>
      </c>
      <c r="Q6591" s="2"/>
      <c r="S6591">
        <v>0</v>
      </c>
      <c r="T6591" t="s">
        <v>213</v>
      </c>
      <c r="W6591" t="s">
        <v>214</v>
      </c>
      <c r="X6591">
        <v>0</v>
      </c>
    </row>
    <row r="6592" spans="1:24" x14ac:dyDescent="0.25">
      <c r="A6592">
        <v>8549</v>
      </c>
      <c r="B6592" t="s">
        <v>15901</v>
      </c>
      <c r="C6592" t="s">
        <v>15902</v>
      </c>
      <c r="D6592" t="s">
        <v>15887</v>
      </c>
      <c r="G6592" s="2">
        <v>39539</v>
      </c>
      <c r="H6592" s="2"/>
      <c r="I6592" t="s">
        <v>226</v>
      </c>
      <c r="J6592" t="s">
        <v>211</v>
      </c>
      <c r="K6592" t="s">
        <v>467</v>
      </c>
      <c r="L6592" t="s">
        <v>213</v>
      </c>
      <c r="O6592">
        <v>0</v>
      </c>
      <c r="Q6592" s="2"/>
      <c r="S6592">
        <v>0</v>
      </c>
      <c r="T6592" t="s">
        <v>213</v>
      </c>
      <c r="W6592" t="s">
        <v>214</v>
      </c>
      <c r="X6592">
        <v>0</v>
      </c>
    </row>
    <row r="6593" spans="1:26" x14ac:dyDescent="0.25">
      <c r="A6593">
        <v>8550</v>
      </c>
      <c r="B6593" t="s">
        <v>15903</v>
      </c>
      <c r="C6593" t="s">
        <v>15904</v>
      </c>
      <c r="D6593" t="s">
        <v>15884</v>
      </c>
      <c r="G6593" s="2">
        <v>39539</v>
      </c>
      <c r="H6593" s="2"/>
      <c r="I6593" t="s">
        <v>226</v>
      </c>
      <c r="J6593" t="s">
        <v>211</v>
      </c>
      <c r="K6593" t="s">
        <v>467</v>
      </c>
      <c r="L6593" t="s">
        <v>213</v>
      </c>
      <c r="O6593">
        <v>0</v>
      </c>
      <c r="Q6593" s="2"/>
      <c r="S6593">
        <v>0</v>
      </c>
      <c r="T6593" t="s">
        <v>213</v>
      </c>
      <c r="W6593" t="s">
        <v>214</v>
      </c>
      <c r="X6593">
        <v>0</v>
      </c>
    </row>
    <row r="6594" spans="1:26" x14ac:dyDescent="0.25">
      <c r="A6594">
        <v>8551</v>
      </c>
      <c r="B6594" t="s">
        <v>15905</v>
      </c>
      <c r="C6594" t="s">
        <v>15906</v>
      </c>
      <c r="D6594" t="s">
        <v>15881</v>
      </c>
      <c r="G6594" s="2">
        <v>39539</v>
      </c>
      <c r="H6594" s="2"/>
      <c r="I6594" t="s">
        <v>226</v>
      </c>
      <c r="J6594" t="s">
        <v>211</v>
      </c>
      <c r="K6594" t="s">
        <v>467</v>
      </c>
      <c r="L6594" t="s">
        <v>213</v>
      </c>
      <c r="O6594">
        <v>0</v>
      </c>
      <c r="Q6594" s="2"/>
      <c r="S6594">
        <v>0</v>
      </c>
      <c r="T6594" t="s">
        <v>213</v>
      </c>
      <c r="W6594" t="s">
        <v>214</v>
      </c>
      <c r="X6594">
        <v>0</v>
      </c>
    </row>
    <row r="6595" spans="1:26" x14ac:dyDescent="0.25">
      <c r="A6595">
        <v>8552</v>
      </c>
      <c r="B6595" t="s">
        <v>15907</v>
      </c>
      <c r="C6595" t="s">
        <v>15908</v>
      </c>
      <c r="D6595" t="s">
        <v>15896</v>
      </c>
      <c r="G6595" s="2">
        <v>39539</v>
      </c>
      <c r="H6595" s="2"/>
      <c r="I6595" t="s">
        <v>226</v>
      </c>
      <c r="J6595" t="s">
        <v>211</v>
      </c>
      <c r="K6595" t="s">
        <v>467</v>
      </c>
      <c r="L6595" t="s">
        <v>213</v>
      </c>
      <c r="O6595">
        <v>0</v>
      </c>
      <c r="Q6595" s="2"/>
      <c r="S6595">
        <v>0</v>
      </c>
      <c r="T6595" t="s">
        <v>213</v>
      </c>
      <c r="W6595" t="s">
        <v>214</v>
      </c>
      <c r="X6595">
        <v>0</v>
      </c>
    </row>
    <row r="6596" spans="1:26" x14ac:dyDescent="0.25">
      <c r="A6596">
        <v>8671</v>
      </c>
      <c r="B6596" t="s">
        <v>16210</v>
      </c>
      <c r="C6596" t="s">
        <v>16211</v>
      </c>
      <c r="D6596" t="s">
        <v>389</v>
      </c>
      <c r="G6596" s="2">
        <v>45989</v>
      </c>
      <c r="H6596" s="2"/>
      <c r="J6596" t="s">
        <v>10343</v>
      </c>
      <c r="K6596" t="s">
        <v>10344</v>
      </c>
      <c r="L6596" t="s">
        <v>213</v>
      </c>
      <c r="M6596" t="s">
        <v>16212</v>
      </c>
      <c r="O6596">
        <v>0</v>
      </c>
      <c r="Q6596" s="2"/>
      <c r="R6596" t="s">
        <v>16213</v>
      </c>
      <c r="S6596">
        <v>0</v>
      </c>
      <c r="T6596" t="s">
        <v>213</v>
      </c>
      <c r="U6596" t="s">
        <v>10347</v>
      </c>
      <c r="V6596" t="s">
        <v>15392</v>
      </c>
      <c r="W6596" t="s">
        <v>214</v>
      </c>
      <c r="X6596">
        <v>0</v>
      </c>
    </row>
    <row r="6597" spans="1:26" x14ac:dyDescent="0.25">
      <c r="A6597">
        <v>8670</v>
      </c>
      <c r="B6597" t="s">
        <v>16214</v>
      </c>
      <c r="C6597" t="s">
        <v>16215</v>
      </c>
      <c r="D6597" t="s">
        <v>389</v>
      </c>
      <c r="G6597" s="2">
        <v>45989</v>
      </c>
      <c r="H6597" s="2"/>
      <c r="J6597" t="s">
        <v>10343</v>
      </c>
      <c r="K6597" t="s">
        <v>10344</v>
      </c>
      <c r="L6597" t="s">
        <v>213</v>
      </c>
      <c r="M6597" t="s">
        <v>16216</v>
      </c>
      <c r="O6597">
        <v>0</v>
      </c>
      <c r="Q6597" s="2"/>
      <c r="R6597" t="s">
        <v>16217</v>
      </c>
      <c r="S6597">
        <v>0</v>
      </c>
      <c r="T6597" t="s">
        <v>213</v>
      </c>
      <c r="U6597" t="s">
        <v>10347</v>
      </c>
      <c r="V6597" t="s">
        <v>15392</v>
      </c>
      <c r="W6597" t="s">
        <v>214</v>
      </c>
      <c r="X6597">
        <v>0</v>
      </c>
    </row>
    <row r="6598" spans="1:26" x14ac:dyDescent="0.25">
      <c r="A6598">
        <v>8672</v>
      </c>
      <c r="B6598" t="s">
        <v>16218</v>
      </c>
      <c r="C6598" t="s">
        <v>16219</v>
      </c>
      <c r="D6598" t="s">
        <v>389</v>
      </c>
      <c r="G6598" s="2">
        <v>45989</v>
      </c>
      <c r="H6598" s="2"/>
      <c r="J6598" t="s">
        <v>10343</v>
      </c>
      <c r="K6598" t="s">
        <v>10344</v>
      </c>
      <c r="L6598" t="s">
        <v>213</v>
      </c>
      <c r="M6598" t="s">
        <v>16220</v>
      </c>
      <c r="O6598">
        <v>0</v>
      </c>
      <c r="Q6598" s="2"/>
      <c r="R6598" t="s">
        <v>16221</v>
      </c>
      <c r="S6598">
        <v>0</v>
      </c>
      <c r="T6598" t="s">
        <v>213</v>
      </c>
      <c r="U6598" t="s">
        <v>10347</v>
      </c>
      <c r="V6598" t="s">
        <v>15392</v>
      </c>
      <c r="W6598" t="s">
        <v>214</v>
      </c>
      <c r="X6598">
        <v>0</v>
      </c>
    </row>
    <row r="6599" spans="1:26" x14ac:dyDescent="0.25">
      <c r="A6599">
        <v>8673</v>
      </c>
      <c r="B6599" t="s">
        <v>16222</v>
      </c>
      <c r="C6599" t="s">
        <v>16223</v>
      </c>
      <c r="D6599" t="s">
        <v>389</v>
      </c>
      <c r="G6599" s="2">
        <v>45989</v>
      </c>
      <c r="H6599" s="2"/>
      <c r="J6599" t="s">
        <v>10343</v>
      </c>
      <c r="K6599" t="s">
        <v>10344</v>
      </c>
      <c r="L6599" t="s">
        <v>213</v>
      </c>
      <c r="M6599" t="s">
        <v>16224</v>
      </c>
      <c r="O6599">
        <v>0</v>
      </c>
      <c r="Q6599" s="2"/>
      <c r="R6599" t="s">
        <v>16225</v>
      </c>
      <c r="S6599">
        <v>0</v>
      </c>
      <c r="T6599" t="s">
        <v>213</v>
      </c>
      <c r="U6599" t="s">
        <v>10347</v>
      </c>
      <c r="V6599" t="s">
        <v>15392</v>
      </c>
      <c r="W6599" t="s">
        <v>214</v>
      </c>
      <c r="X6599">
        <v>0</v>
      </c>
    </row>
    <row r="6600" spans="1:26" x14ac:dyDescent="0.25">
      <c r="A6600">
        <v>8674</v>
      </c>
      <c r="B6600" t="s">
        <v>16226</v>
      </c>
      <c r="C6600" t="s">
        <v>16227</v>
      </c>
      <c r="D6600" t="s">
        <v>389</v>
      </c>
      <c r="G6600" s="2">
        <v>45989</v>
      </c>
      <c r="H6600" s="2"/>
      <c r="J6600" t="s">
        <v>10343</v>
      </c>
      <c r="K6600" t="s">
        <v>10344</v>
      </c>
      <c r="L6600" t="s">
        <v>213</v>
      </c>
      <c r="M6600" t="s">
        <v>16228</v>
      </c>
      <c r="O6600">
        <v>0</v>
      </c>
      <c r="Q6600" s="2"/>
      <c r="R6600" t="s">
        <v>16229</v>
      </c>
      <c r="S6600">
        <v>0</v>
      </c>
      <c r="T6600" t="s">
        <v>213</v>
      </c>
      <c r="U6600" t="s">
        <v>10347</v>
      </c>
      <c r="V6600" t="s">
        <v>15392</v>
      </c>
      <c r="W6600" t="s">
        <v>214</v>
      </c>
      <c r="X6600">
        <v>0</v>
      </c>
    </row>
    <row r="6601" spans="1:26" x14ac:dyDescent="0.25">
      <c r="A6601">
        <v>8676</v>
      </c>
      <c r="B6601" t="s">
        <v>16246</v>
      </c>
      <c r="C6601" t="s">
        <v>16247</v>
      </c>
      <c r="D6601" t="s">
        <v>389</v>
      </c>
      <c r="E6601" t="s">
        <v>16254</v>
      </c>
      <c r="F6601" t="s">
        <v>16255</v>
      </c>
      <c r="G6601" s="2">
        <v>46023</v>
      </c>
      <c r="H6601" s="2"/>
      <c r="J6601" t="s">
        <v>2278</v>
      </c>
      <c r="K6601" t="s">
        <v>398</v>
      </c>
      <c r="L6601" t="s">
        <v>213</v>
      </c>
      <c r="M6601" t="s">
        <v>16256</v>
      </c>
      <c r="O6601">
        <v>0</v>
      </c>
      <c r="P6601" t="s">
        <v>899</v>
      </c>
      <c r="Q6601" s="2"/>
      <c r="R6601" t="s">
        <v>16246</v>
      </c>
      <c r="S6601">
        <v>0</v>
      </c>
      <c r="T6601" t="s">
        <v>900</v>
      </c>
      <c r="W6601" t="s">
        <v>214</v>
      </c>
      <c r="X6601">
        <v>0</v>
      </c>
      <c r="Z6601" t="s">
        <v>15737</v>
      </c>
    </row>
    <row r="6602" spans="1:26" x14ac:dyDescent="0.25">
      <c r="A6602">
        <v>8675</v>
      </c>
      <c r="B6602" t="s">
        <v>16244</v>
      </c>
      <c r="C6602" t="s">
        <v>16245</v>
      </c>
      <c r="D6602" t="s">
        <v>13401</v>
      </c>
      <c r="G6602" s="2">
        <v>45554</v>
      </c>
      <c r="H6602" s="2"/>
      <c r="I6602" t="s">
        <v>218</v>
      </c>
      <c r="J6602" t="s">
        <v>211</v>
      </c>
      <c r="K6602" t="s">
        <v>15306</v>
      </c>
      <c r="L6602" t="s">
        <v>213</v>
      </c>
      <c r="O6602">
        <v>0</v>
      </c>
      <c r="Q6602" s="2"/>
      <c r="S6602">
        <v>0</v>
      </c>
      <c r="T6602" t="s">
        <v>213</v>
      </c>
      <c r="W6602" t="s">
        <v>214</v>
      </c>
      <c r="X6602">
        <v>0</v>
      </c>
    </row>
    <row r="6603" spans="1:26" x14ac:dyDescent="0.25">
      <c r="A6603">
        <v>8679</v>
      </c>
      <c r="B6603" t="s">
        <v>16257</v>
      </c>
      <c r="C6603" t="s">
        <v>16258</v>
      </c>
      <c r="D6603" t="s">
        <v>389</v>
      </c>
      <c r="F6603" t="s">
        <v>16248</v>
      </c>
      <c r="G6603" s="2">
        <v>46023</v>
      </c>
      <c r="H6603" s="2"/>
      <c r="J6603" t="s">
        <v>2278</v>
      </c>
      <c r="K6603" t="s">
        <v>398</v>
      </c>
      <c r="L6603" t="s">
        <v>900</v>
      </c>
      <c r="M6603" t="s">
        <v>16259</v>
      </c>
      <c r="O6603">
        <v>0</v>
      </c>
      <c r="P6603" t="s">
        <v>899</v>
      </c>
      <c r="Q6603" s="2"/>
      <c r="R6603" t="s">
        <v>16257</v>
      </c>
      <c r="S6603">
        <v>0</v>
      </c>
      <c r="T6603" t="s">
        <v>900</v>
      </c>
      <c r="W6603" t="s">
        <v>214</v>
      </c>
      <c r="X6603">
        <v>0</v>
      </c>
    </row>
    <row r="6604" spans="1:26" x14ac:dyDescent="0.25">
      <c r="A6604">
        <v>8682</v>
      </c>
      <c r="B6604" t="s">
        <v>16282</v>
      </c>
      <c r="C6604" t="s">
        <v>16283</v>
      </c>
      <c r="D6604" t="s">
        <v>15028</v>
      </c>
      <c r="G6604" s="2">
        <v>37279</v>
      </c>
      <c r="H6604" s="2"/>
      <c r="J6604" t="s">
        <v>211</v>
      </c>
      <c r="K6604" t="s">
        <v>3757</v>
      </c>
      <c r="L6604" t="s">
        <v>900</v>
      </c>
      <c r="O6604">
        <v>0</v>
      </c>
      <c r="Q6604" s="2"/>
      <c r="S6604">
        <v>0</v>
      </c>
      <c r="T6604" t="s">
        <v>213</v>
      </c>
      <c r="W6604" t="s">
        <v>214</v>
      </c>
      <c r="X6604">
        <v>0</v>
      </c>
    </row>
    <row r="6605" spans="1:26" x14ac:dyDescent="0.25">
      <c r="A6605">
        <v>8684</v>
      </c>
      <c r="B6605" t="s">
        <v>16284</v>
      </c>
      <c r="C6605" t="s">
        <v>16285</v>
      </c>
      <c r="D6605" t="s">
        <v>3139</v>
      </c>
      <c r="G6605" s="2">
        <v>38169</v>
      </c>
      <c r="H6605" s="2"/>
      <c r="J6605" t="s">
        <v>211</v>
      </c>
      <c r="K6605" t="s">
        <v>3757</v>
      </c>
      <c r="L6605" t="s">
        <v>213</v>
      </c>
      <c r="O6605">
        <v>0</v>
      </c>
      <c r="Q6605" s="2"/>
      <c r="S6605">
        <v>0</v>
      </c>
      <c r="T6605" t="s">
        <v>213</v>
      </c>
      <c r="W6605" t="s">
        <v>214</v>
      </c>
      <c r="X6605">
        <v>0</v>
      </c>
    </row>
    <row r="6606" spans="1:26" x14ac:dyDescent="0.25">
      <c r="A6606">
        <v>8716</v>
      </c>
      <c r="B6606" t="s">
        <v>16347</v>
      </c>
      <c r="C6606" t="s">
        <v>16348</v>
      </c>
      <c r="D6606" t="s">
        <v>389</v>
      </c>
      <c r="G6606" s="2">
        <v>46150</v>
      </c>
      <c r="H6606" s="2"/>
      <c r="J6606" t="s">
        <v>10343</v>
      </c>
      <c r="K6606" t="s">
        <v>10344</v>
      </c>
      <c r="L6606" t="s">
        <v>213</v>
      </c>
      <c r="M6606" t="s">
        <v>16349</v>
      </c>
      <c r="O6606">
        <v>0</v>
      </c>
      <c r="Q6606" s="2"/>
      <c r="R6606" t="s">
        <v>16350</v>
      </c>
      <c r="S6606">
        <v>0</v>
      </c>
      <c r="T6606" t="s">
        <v>213</v>
      </c>
      <c r="U6606" t="s">
        <v>10347</v>
      </c>
      <c r="V6606" t="s">
        <v>15392</v>
      </c>
      <c r="W6606" t="s">
        <v>214</v>
      </c>
      <c r="X6606">
        <v>0</v>
      </c>
    </row>
    <row r="6607" spans="1:26" x14ac:dyDescent="0.25">
      <c r="A6607">
        <v>8683</v>
      </c>
      <c r="B6607" t="s">
        <v>16286</v>
      </c>
      <c r="C6607" t="s">
        <v>16287</v>
      </c>
      <c r="D6607" t="s">
        <v>1875</v>
      </c>
      <c r="G6607" s="2">
        <v>38169</v>
      </c>
      <c r="H6607" s="2"/>
      <c r="J6607" t="s">
        <v>211</v>
      </c>
      <c r="K6607" t="s">
        <v>3757</v>
      </c>
      <c r="L6607" t="s">
        <v>900</v>
      </c>
      <c r="O6607">
        <v>0</v>
      </c>
      <c r="Q6607" s="2"/>
      <c r="S6607">
        <v>0</v>
      </c>
      <c r="T6607" t="s">
        <v>213</v>
      </c>
      <c r="W6607" t="s">
        <v>214</v>
      </c>
      <c r="X6607">
        <v>0</v>
      </c>
    </row>
    <row r="6608" spans="1:26" x14ac:dyDescent="0.25">
      <c r="A6608">
        <v>8692</v>
      </c>
      <c r="B6608" t="s">
        <v>14219</v>
      </c>
      <c r="C6608" t="s">
        <v>14220</v>
      </c>
      <c r="D6608" t="s">
        <v>251</v>
      </c>
      <c r="G6608" s="2"/>
      <c r="H6608" s="2"/>
      <c r="I6608" t="s">
        <v>226</v>
      </c>
      <c r="J6608" t="s">
        <v>211</v>
      </c>
      <c r="K6608" t="s">
        <v>14212</v>
      </c>
      <c r="L6608" t="s">
        <v>213</v>
      </c>
      <c r="O6608">
        <v>0</v>
      </c>
      <c r="Q6608" s="2"/>
      <c r="S6608">
        <v>0</v>
      </c>
      <c r="T6608" t="s">
        <v>213</v>
      </c>
      <c r="W6608" t="s">
        <v>214</v>
      </c>
      <c r="X6608">
        <v>0</v>
      </c>
    </row>
    <row r="6609" spans="1:24" x14ac:dyDescent="0.25">
      <c r="A6609">
        <v>8693</v>
      </c>
      <c r="B6609" t="s">
        <v>14213</v>
      </c>
      <c r="C6609" t="s">
        <v>14214</v>
      </c>
      <c r="D6609" t="s">
        <v>241</v>
      </c>
      <c r="G6609" s="2"/>
      <c r="H6609" s="2"/>
      <c r="I6609" t="s">
        <v>226</v>
      </c>
      <c r="J6609" t="s">
        <v>211</v>
      </c>
      <c r="K6609" t="s">
        <v>14212</v>
      </c>
      <c r="L6609" t="s">
        <v>213</v>
      </c>
      <c r="O6609">
        <v>0</v>
      </c>
      <c r="Q6609" s="2"/>
      <c r="S6609">
        <v>0</v>
      </c>
      <c r="T6609" t="s">
        <v>213</v>
      </c>
      <c r="W6609" t="s">
        <v>214</v>
      </c>
      <c r="X6609">
        <v>0</v>
      </c>
    </row>
    <row r="6610" spans="1:24" x14ac:dyDescent="0.25">
      <c r="A6610">
        <v>8694</v>
      </c>
      <c r="B6610" t="s">
        <v>15993</v>
      </c>
      <c r="C6610" t="s">
        <v>15994</v>
      </c>
      <c r="D6610" t="s">
        <v>210</v>
      </c>
      <c r="G6610" s="2"/>
      <c r="H6610" s="2"/>
      <c r="J6610" t="s">
        <v>211</v>
      </c>
      <c r="K6610" t="s">
        <v>14212</v>
      </c>
      <c r="L6610" t="s">
        <v>213</v>
      </c>
      <c r="O6610">
        <v>0</v>
      </c>
      <c r="Q6610" s="2"/>
      <c r="S6610">
        <v>0</v>
      </c>
      <c r="T6610" t="s">
        <v>213</v>
      </c>
      <c r="W6610" t="s">
        <v>214</v>
      </c>
      <c r="X6610">
        <v>0</v>
      </c>
    </row>
    <row r="6611" spans="1:24" x14ac:dyDescent="0.25">
      <c r="A6611">
        <v>8695</v>
      </c>
      <c r="B6611" t="s">
        <v>14221</v>
      </c>
      <c r="C6611" t="s">
        <v>14222</v>
      </c>
      <c r="D6611" t="s">
        <v>256</v>
      </c>
      <c r="G6611" s="2"/>
      <c r="H6611" s="2"/>
      <c r="I6611" t="s">
        <v>226</v>
      </c>
      <c r="J6611" t="s">
        <v>211</v>
      </c>
      <c r="K6611" t="s">
        <v>14212</v>
      </c>
      <c r="L6611" t="s">
        <v>213</v>
      </c>
      <c r="O6611">
        <v>0</v>
      </c>
      <c r="Q6611" s="2"/>
      <c r="S6611">
        <v>0</v>
      </c>
      <c r="T6611" t="s">
        <v>213</v>
      </c>
      <c r="W6611" t="s">
        <v>214</v>
      </c>
      <c r="X6611">
        <v>0</v>
      </c>
    </row>
    <row r="6612" spans="1:24" x14ac:dyDescent="0.25">
      <c r="A6612">
        <v>8696</v>
      </c>
      <c r="B6612" t="s">
        <v>16288</v>
      </c>
      <c r="C6612" t="s">
        <v>16289</v>
      </c>
      <c r="D6612" t="s">
        <v>248</v>
      </c>
      <c r="G6612" s="2"/>
      <c r="H6612" s="2"/>
      <c r="I6612" t="s">
        <v>226</v>
      </c>
      <c r="J6612" t="s">
        <v>211</v>
      </c>
      <c r="K6612" t="s">
        <v>14212</v>
      </c>
      <c r="L6612" t="s">
        <v>213</v>
      </c>
      <c r="O6612">
        <v>0</v>
      </c>
      <c r="Q6612" s="2"/>
      <c r="S6612">
        <v>0</v>
      </c>
      <c r="T6612" t="s">
        <v>213</v>
      </c>
      <c r="W6612" t="s">
        <v>214</v>
      </c>
      <c r="X6612">
        <v>0</v>
      </c>
    </row>
    <row r="6613" spans="1:24" x14ac:dyDescent="0.25">
      <c r="A6613">
        <v>8697</v>
      </c>
      <c r="B6613" t="s">
        <v>15787</v>
      </c>
      <c r="C6613" t="s">
        <v>16290</v>
      </c>
      <c r="D6613" t="s">
        <v>245</v>
      </c>
      <c r="G6613" s="2"/>
      <c r="H6613" s="2"/>
      <c r="I6613" t="s">
        <v>226</v>
      </c>
      <c r="J6613" t="s">
        <v>211</v>
      </c>
      <c r="K6613" t="s">
        <v>14212</v>
      </c>
      <c r="L6613" t="s">
        <v>900</v>
      </c>
      <c r="O6613">
        <v>0</v>
      </c>
      <c r="Q6613" s="2"/>
      <c r="S6613">
        <v>0</v>
      </c>
      <c r="T6613" t="s">
        <v>213</v>
      </c>
      <c r="W6613" t="s">
        <v>214</v>
      </c>
      <c r="X6613">
        <v>0</v>
      </c>
    </row>
    <row r="6614" spans="1:24" x14ac:dyDescent="0.25">
      <c r="A6614">
        <v>8698</v>
      </c>
      <c r="B6614" t="s">
        <v>16291</v>
      </c>
      <c r="C6614" t="s">
        <v>16292</v>
      </c>
      <c r="D6614" t="s">
        <v>251</v>
      </c>
      <c r="G6614" s="2">
        <v>46143</v>
      </c>
      <c r="H6614" s="2"/>
      <c r="I6614" t="s">
        <v>226</v>
      </c>
      <c r="J6614" t="s">
        <v>211</v>
      </c>
      <c r="K6614" t="s">
        <v>16293</v>
      </c>
      <c r="L6614" t="s">
        <v>213</v>
      </c>
      <c r="O6614">
        <v>0</v>
      </c>
      <c r="Q6614" s="2"/>
      <c r="S6614">
        <v>0</v>
      </c>
      <c r="T6614" t="s">
        <v>213</v>
      </c>
      <c r="W6614" t="s">
        <v>455</v>
      </c>
      <c r="X6614">
        <v>0</v>
      </c>
    </row>
    <row r="6615" spans="1:24" x14ac:dyDescent="0.25">
      <c r="A6615">
        <v>8699</v>
      </c>
      <c r="B6615" t="s">
        <v>16294</v>
      </c>
      <c r="C6615" t="s">
        <v>16295</v>
      </c>
      <c r="D6615" t="s">
        <v>241</v>
      </c>
      <c r="G6615" s="2">
        <v>41974</v>
      </c>
      <c r="H6615" s="2"/>
      <c r="I6615" t="s">
        <v>226</v>
      </c>
      <c r="J6615" t="s">
        <v>211</v>
      </c>
      <c r="K6615" t="s">
        <v>16293</v>
      </c>
      <c r="L6615" t="s">
        <v>213</v>
      </c>
      <c r="O6615">
        <v>0</v>
      </c>
      <c r="Q6615" s="2"/>
      <c r="S6615">
        <v>0</v>
      </c>
      <c r="T6615" t="s">
        <v>213</v>
      </c>
      <c r="W6615" t="s">
        <v>455</v>
      </c>
      <c r="X6615">
        <v>0</v>
      </c>
    </row>
    <row r="6616" spans="1:24" x14ac:dyDescent="0.25">
      <c r="A6616">
        <v>8700</v>
      </c>
      <c r="B6616" t="s">
        <v>16296</v>
      </c>
      <c r="C6616" t="s">
        <v>16297</v>
      </c>
      <c r="D6616" t="s">
        <v>210</v>
      </c>
      <c r="G6616" s="2">
        <v>46143</v>
      </c>
      <c r="H6616" s="2"/>
      <c r="J6616" t="s">
        <v>211</v>
      </c>
      <c r="K6616" t="s">
        <v>16293</v>
      </c>
      <c r="L6616" t="s">
        <v>213</v>
      </c>
      <c r="O6616">
        <v>0</v>
      </c>
      <c r="Q6616" s="2"/>
      <c r="S6616">
        <v>0</v>
      </c>
      <c r="T6616" t="s">
        <v>213</v>
      </c>
      <c r="W6616" t="s">
        <v>455</v>
      </c>
      <c r="X6616">
        <v>0</v>
      </c>
    </row>
    <row r="6617" spans="1:24" x14ac:dyDescent="0.25">
      <c r="A6617">
        <v>8701</v>
      </c>
      <c r="B6617" t="s">
        <v>16298</v>
      </c>
      <c r="C6617" t="s">
        <v>16299</v>
      </c>
      <c r="D6617" t="s">
        <v>256</v>
      </c>
      <c r="G6617" s="2">
        <v>46143</v>
      </c>
      <c r="H6617" s="2"/>
      <c r="I6617" t="s">
        <v>226</v>
      </c>
      <c r="J6617" t="s">
        <v>211</v>
      </c>
      <c r="K6617" t="s">
        <v>16293</v>
      </c>
      <c r="L6617" t="s">
        <v>213</v>
      </c>
      <c r="O6617">
        <v>0</v>
      </c>
      <c r="Q6617" s="2"/>
      <c r="S6617">
        <v>0</v>
      </c>
      <c r="T6617" t="s">
        <v>213</v>
      </c>
      <c r="W6617" t="s">
        <v>455</v>
      </c>
      <c r="X6617">
        <v>0</v>
      </c>
    </row>
    <row r="6618" spans="1:24" x14ac:dyDescent="0.25">
      <c r="A6618">
        <v>8702</v>
      </c>
      <c r="B6618" t="s">
        <v>16300</v>
      </c>
      <c r="C6618" t="s">
        <v>16301</v>
      </c>
      <c r="D6618" t="s">
        <v>248</v>
      </c>
      <c r="G6618" s="2">
        <v>46143</v>
      </c>
      <c r="H6618" s="2"/>
      <c r="I6618" t="s">
        <v>226</v>
      </c>
      <c r="J6618" t="s">
        <v>211</v>
      </c>
      <c r="K6618" t="s">
        <v>16293</v>
      </c>
      <c r="L6618" t="s">
        <v>213</v>
      </c>
      <c r="O6618">
        <v>0</v>
      </c>
      <c r="Q6618" s="2"/>
      <c r="S6618">
        <v>0</v>
      </c>
      <c r="T6618" t="s">
        <v>213</v>
      </c>
      <c r="W6618" t="s">
        <v>455</v>
      </c>
      <c r="X6618">
        <v>0</v>
      </c>
    </row>
    <row r="6619" spans="1:24" x14ac:dyDescent="0.25">
      <c r="A6619">
        <v>8703</v>
      </c>
      <c r="B6619" t="s">
        <v>16302</v>
      </c>
      <c r="C6619" t="s">
        <v>16303</v>
      </c>
      <c r="D6619" t="s">
        <v>245</v>
      </c>
      <c r="G6619" s="2">
        <v>41974</v>
      </c>
      <c r="H6619" s="2"/>
      <c r="I6619" t="s">
        <v>226</v>
      </c>
      <c r="J6619" t="s">
        <v>211</v>
      </c>
      <c r="K6619" t="s">
        <v>16293</v>
      </c>
      <c r="L6619" t="s">
        <v>213</v>
      </c>
      <c r="O6619">
        <v>2629</v>
      </c>
      <c r="Q6619" s="2"/>
      <c r="S6619">
        <v>0</v>
      </c>
      <c r="T6619" t="s">
        <v>213</v>
      </c>
      <c r="W6619" t="s">
        <v>455</v>
      </c>
      <c r="X6619">
        <v>0</v>
      </c>
    </row>
    <row r="6620" spans="1:24" x14ac:dyDescent="0.25">
      <c r="A6620">
        <v>8686</v>
      </c>
      <c r="B6620" t="s">
        <v>16304</v>
      </c>
      <c r="C6620" t="s">
        <v>16305</v>
      </c>
      <c r="D6620" t="s">
        <v>251</v>
      </c>
      <c r="G6620" s="2">
        <v>46143</v>
      </c>
      <c r="H6620" s="2"/>
      <c r="I6620" t="s">
        <v>226</v>
      </c>
      <c r="J6620" t="s">
        <v>211</v>
      </c>
      <c r="K6620" t="s">
        <v>16306</v>
      </c>
      <c r="L6620" t="s">
        <v>213</v>
      </c>
      <c r="O6620">
        <v>0</v>
      </c>
      <c r="Q6620" s="2"/>
      <c r="S6620">
        <v>0</v>
      </c>
      <c r="T6620" t="s">
        <v>213</v>
      </c>
      <c r="W6620" t="s">
        <v>455</v>
      </c>
      <c r="X6620">
        <v>0</v>
      </c>
    </row>
    <row r="6621" spans="1:24" x14ac:dyDescent="0.25">
      <c r="A6621">
        <v>8687</v>
      </c>
      <c r="B6621" t="s">
        <v>16307</v>
      </c>
      <c r="C6621" t="s">
        <v>16308</v>
      </c>
      <c r="D6621" t="s">
        <v>241</v>
      </c>
      <c r="G6621" s="2">
        <v>46143</v>
      </c>
      <c r="H6621" s="2"/>
      <c r="I6621" t="s">
        <v>226</v>
      </c>
      <c r="J6621" t="s">
        <v>211</v>
      </c>
      <c r="K6621" t="s">
        <v>16306</v>
      </c>
      <c r="L6621" t="s">
        <v>213</v>
      </c>
      <c r="O6621">
        <v>0</v>
      </c>
      <c r="Q6621" s="2"/>
      <c r="S6621">
        <v>0</v>
      </c>
      <c r="T6621" t="s">
        <v>213</v>
      </c>
      <c r="W6621" t="s">
        <v>455</v>
      </c>
      <c r="X6621">
        <v>0</v>
      </c>
    </row>
    <row r="6622" spans="1:24" x14ac:dyDescent="0.25">
      <c r="A6622">
        <v>8688</v>
      </c>
      <c r="B6622" t="s">
        <v>16309</v>
      </c>
      <c r="C6622" t="s">
        <v>16310</v>
      </c>
      <c r="D6622" t="s">
        <v>210</v>
      </c>
      <c r="G6622" s="2">
        <v>46143</v>
      </c>
      <c r="H6622" s="2"/>
      <c r="J6622" t="s">
        <v>211</v>
      </c>
      <c r="K6622" t="s">
        <v>16306</v>
      </c>
      <c r="L6622" t="s">
        <v>213</v>
      </c>
      <c r="O6622">
        <v>0</v>
      </c>
      <c r="Q6622" s="2"/>
      <c r="S6622">
        <v>0</v>
      </c>
      <c r="T6622" t="s">
        <v>213</v>
      </c>
      <c r="W6622" t="s">
        <v>455</v>
      </c>
      <c r="X6622">
        <v>0</v>
      </c>
    </row>
    <row r="6623" spans="1:24" x14ac:dyDescent="0.25">
      <c r="A6623">
        <v>8689</v>
      </c>
      <c r="B6623" t="s">
        <v>16311</v>
      </c>
      <c r="C6623" t="s">
        <v>16312</v>
      </c>
      <c r="D6623" t="s">
        <v>256</v>
      </c>
      <c r="G6623" s="2">
        <v>46143</v>
      </c>
      <c r="H6623" s="2"/>
      <c r="I6623" t="s">
        <v>226</v>
      </c>
      <c r="J6623" t="s">
        <v>211</v>
      </c>
      <c r="K6623" t="s">
        <v>16306</v>
      </c>
      <c r="L6623" t="s">
        <v>213</v>
      </c>
      <c r="O6623">
        <v>0</v>
      </c>
      <c r="Q6623" s="2"/>
      <c r="S6623">
        <v>0</v>
      </c>
      <c r="T6623" t="s">
        <v>213</v>
      </c>
      <c r="W6623" t="s">
        <v>455</v>
      </c>
      <c r="X6623">
        <v>0</v>
      </c>
    </row>
    <row r="6624" spans="1:24" x14ac:dyDescent="0.25">
      <c r="A6624">
        <v>8690</v>
      </c>
      <c r="B6624" t="s">
        <v>16313</v>
      </c>
      <c r="C6624" t="s">
        <v>16314</v>
      </c>
      <c r="D6624" t="s">
        <v>248</v>
      </c>
      <c r="G6624" s="2">
        <v>46143</v>
      </c>
      <c r="H6624" s="2"/>
      <c r="I6624" t="s">
        <v>226</v>
      </c>
      <c r="J6624" t="s">
        <v>211</v>
      </c>
      <c r="K6624" t="s">
        <v>16306</v>
      </c>
      <c r="L6624" t="s">
        <v>213</v>
      </c>
      <c r="O6624">
        <v>0</v>
      </c>
      <c r="Q6624" s="2"/>
      <c r="S6624">
        <v>0</v>
      </c>
      <c r="T6624" t="s">
        <v>213</v>
      </c>
      <c r="W6624" t="s">
        <v>455</v>
      </c>
      <c r="X6624">
        <v>0</v>
      </c>
    </row>
    <row r="6625" spans="1:24" x14ac:dyDescent="0.25">
      <c r="A6625">
        <v>8691</v>
      </c>
      <c r="B6625" t="s">
        <v>16315</v>
      </c>
      <c r="C6625" t="s">
        <v>16316</v>
      </c>
      <c r="D6625" t="s">
        <v>245</v>
      </c>
      <c r="G6625" s="2">
        <v>46113</v>
      </c>
      <c r="H6625" s="2"/>
      <c r="I6625" t="s">
        <v>226</v>
      </c>
      <c r="J6625" t="s">
        <v>211</v>
      </c>
      <c r="K6625" t="s">
        <v>16306</v>
      </c>
      <c r="L6625" t="s">
        <v>213</v>
      </c>
      <c r="O6625">
        <v>2629</v>
      </c>
      <c r="Q6625" s="2"/>
      <c r="S6625">
        <v>0</v>
      </c>
      <c r="T6625" t="s">
        <v>213</v>
      </c>
      <c r="W6625" t="s">
        <v>455</v>
      </c>
      <c r="X6625">
        <v>0</v>
      </c>
    </row>
    <row r="6626" spans="1:24" x14ac:dyDescent="0.25">
      <c r="A6626">
        <v>8704</v>
      </c>
      <c r="B6626" t="s">
        <v>16317</v>
      </c>
      <c r="C6626" t="s">
        <v>16318</v>
      </c>
      <c r="D6626" t="s">
        <v>251</v>
      </c>
      <c r="G6626" s="2">
        <v>46143</v>
      </c>
      <c r="H6626" s="2"/>
      <c r="I6626" t="s">
        <v>226</v>
      </c>
      <c r="J6626" t="s">
        <v>211</v>
      </c>
      <c r="K6626" t="s">
        <v>16319</v>
      </c>
      <c r="L6626" t="s">
        <v>213</v>
      </c>
      <c r="O6626">
        <v>0</v>
      </c>
      <c r="Q6626" s="2"/>
      <c r="S6626">
        <v>0</v>
      </c>
      <c r="T6626" t="s">
        <v>213</v>
      </c>
      <c r="W6626" t="s">
        <v>455</v>
      </c>
      <c r="X6626">
        <v>0</v>
      </c>
    </row>
    <row r="6627" spans="1:24" x14ac:dyDescent="0.25">
      <c r="A6627">
        <v>8705</v>
      </c>
      <c r="B6627" t="s">
        <v>16320</v>
      </c>
      <c r="C6627" t="s">
        <v>16321</v>
      </c>
      <c r="D6627" t="s">
        <v>241</v>
      </c>
      <c r="G6627" s="2">
        <v>41974</v>
      </c>
      <c r="H6627" s="2"/>
      <c r="I6627" t="s">
        <v>226</v>
      </c>
      <c r="J6627" t="s">
        <v>211</v>
      </c>
      <c r="K6627" t="s">
        <v>16319</v>
      </c>
      <c r="L6627" t="s">
        <v>213</v>
      </c>
      <c r="O6627">
        <v>0</v>
      </c>
      <c r="Q6627" s="2"/>
      <c r="S6627">
        <v>0</v>
      </c>
      <c r="T6627" t="s">
        <v>213</v>
      </c>
      <c r="W6627" t="s">
        <v>455</v>
      </c>
      <c r="X6627">
        <v>0</v>
      </c>
    </row>
    <row r="6628" spans="1:24" x14ac:dyDescent="0.25">
      <c r="A6628">
        <v>8706</v>
      </c>
      <c r="B6628" t="s">
        <v>16322</v>
      </c>
      <c r="C6628" t="s">
        <v>16323</v>
      </c>
      <c r="D6628" t="s">
        <v>210</v>
      </c>
      <c r="G6628" s="2">
        <v>46143</v>
      </c>
      <c r="H6628" s="2"/>
      <c r="J6628" t="s">
        <v>211</v>
      </c>
      <c r="K6628" t="s">
        <v>16319</v>
      </c>
      <c r="L6628" t="s">
        <v>213</v>
      </c>
      <c r="O6628">
        <v>0</v>
      </c>
      <c r="Q6628" s="2"/>
      <c r="S6628">
        <v>0</v>
      </c>
      <c r="T6628" t="s">
        <v>213</v>
      </c>
      <c r="W6628" t="s">
        <v>455</v>
      </c>
      <c r="X6628">
        <v>0</v>
      </c>
    </row>
    <row r="6629" spans="1:24" x14ac:dyDescent="0.25">
      <c r="A6629">
        <v>8707</v>
      </c>
      <c r="B6629" t="s">
        <v>16324</v>
      </c>
      <c r="C6629" t="s">
        <v>16325</v>
      </c>
      <c r="D6629" t="s">
        <v>256</v>
      </c>
      <c r="G6629" s="2">
        <v>46143</v>
      </c>
      <c r="H6629" s="2"/>
      <c r="I6629" t="s">
        <v>226</v>
      </c>
      <c r="J6629" t="s">
        <v>211</v>
      </c>
      <c r="K6629" t="s">
        <v>16319</v>
      </c>
      <c r="L6629" t="s">
        <v>213</v>
      </c>
      <c r="O6629">
        <v>0</v>
      </c>
      <c r="Q6629" s="2"/>
      <c r="S6629">
        <v>0</v>
      </c>
      <c r="T6629" t="s">
        <v>213</v>
      </c>
      <c r="W6629" t="s">
        <v>455</v>
      </c>
      <c r="X6629">
        <v>0</v>
      </c>
    </row>
    <row r="6630" spans="1:24" x14ac:dyDescent="0.25">
      <c r="A6630">
        <v>8708</v>
      </c>
      <c r="B6630" t="s">
        <v>16326</v>
      </c>
      <c r="C6630" t="s">
        <v>16327</v>
      </c>
      <c r="D6630" t="s">
        <v>248</v>
      </c>
      <c r="G6630" s="2">
        <v>46143</v>
      </c>
      <c r="H6630" s="2"/>
      <c r="I6630" t="s">
        <v>226</v>
      </c>
      <c r="J6630" t="s">
        <v>211</v>
      </c>
      <c r="K6630" t="s">
        <v>16319</v>
      </c>
      <c r="L6630" t="s">
        <v>213</v>
      </c>
      <c r="O6630">
        <v>0</v>
      </c>
      <c r="Q6630" s="2"/>
      <c r="S6630">
        <v>0</v>
      </c>
      <c r="T6630" t="s">
        <v>213</v>
      </c>
      <c r="W6630" t="s">
        <v>455</v>
      </c>
      <c r="X6630">
        <v>0</v>
      </c>
    </row>
    <row r="6631" spans="1:24" x14ac:dyDescent="0.25">
      <c r="A6631">
        <v>8709</v>
      </c>
      <c r="B6631" t="s">
        <v>16328</v>
      </c>
      <c r="C6631" t="s">
        <v>16329</v>
      </c>
      <c r="D6631" t="s">
        <v>245</v>
      </c>
      <c r="G6631" s="2">
        <v>41974</v>
      </c>
      <c r="H6631" s="2"/>
      <c r="I6631" t="s">
        <v>226</v>
      </c>
      <c r="J6631" t="s">
        <v>211</v>
      </c>
      <c r="K6631" t="s">
        <v>16319</v>
      </c>
      <c r="L6631" t="s">
        <v>213</v>
      </c>
      <c r="O6631">
        <v>2629</v>
      </c>
      <c r="Q6631" s="2"/>
      <c r="S6631">
        <v>0</v>
      </c>
      <c r="T6631" t="s">
        <v>213</v>
      </c>
      <c r="W6631" t="s">
        <v>455</v>
      </c>
      <c r="X6631">
        <v>0</v>
      </c>
    </row>
    <row r="6632" spans="1:24" x14ac:dyDescent="0.25">
      <c r="A6632">
        <v>8710</v>
      </c>
      <c r="B6632" t="s">
        <v>16330</v>
      </c>
      <c r="C6632" t="s">
        <v>16331</v>
      </c>
      <c r="D6632" t="s">
        <v>251</v>
      </c>
      <c r="G6632" s="2">
        <v>46143</v>
      </c>
      <c r="H6632" s="2"/>
      <c r="I6632" t="s">
        <v>226</v>
      </c>
      <c r="J6632" t="s">
        <v>211</v>
      </c>
      <c r="K6632" t="s">
        <v>16332</v>
      </c>
      <c r="L6632" t="s">
        <v>213</v>
      </c>
      <c r="O6632">
        <v>0</v>
      </c>
      <c r="Q6632" s="2"/>
      <c r="S6632">
        <v>0</v>
      </c>
      <c r="T6632" t="s">
        <v>213</v>
      </c>
      <c r="W6632" t="s">
        <v>455</v>
      </c>
      <c r="X6632">
        <v>0</v>
      </c>
    </row>
    <row r="6633" spans="1:24" x14ac:dyDescent="0.25">
      <c r="A6633">
        <v>8711</v>
      </c>
      <c r="B6633" t="s">
        <v>16333</v>
      </c>
      <c r="C6633" t="s">
        <v>16334</v>
      </c>
      <c r="D6633" t="s">
        <v>241</v>
      </c>
      <c r="E6633" t="s">
        <v>16361</v>
      </c>
      <c r="G6633" s="2">
        <v>44166</v>
      </c>
      <c r="H6633" s="2"/>
      <c r="I6633" t="s">
        <v>226</v>
      </c>
      <c r="J6633" t="s">
        <v>211</v>
      </c>
      <c r="K6633" t="s">
        <v>16332</v>
      </c>
      <c r="L6633" t="s">
        <v>213</v>
      </c>
      <c r="O6633">
        <v>0</v>
      </c>
      <c r="Q6633" s="2"/>
      <c r="S6633">
        <v>0</v>
      </c>
      <c r="T6633" t="s">
        <v>213</v>
      </c>
      <c r="W6633" t="s">
        <v>455</v>
      </c>
      <c r="X6633">
        <v>0</v>
      </c>
    </row>
    <row r="6634" spans="1:24" x14ac:dyDescent="0.25">
      <c r="A6634">
        <v>8712</v>
      </c>
      <c r="B6634" t="s">
        <v>16335</v>
      </c>
      <c r="C6634" t="s">
        <v>16336</v>
      </c>
      <c r="D6634" t="s">
        <v>210</v>
      </c>
      <c r="G6634" s="2">
        <v>46143</v>
      </c>
      <c r="H6634" s="2"/>
      <c r="J6634" t="s">
        <v>211</v>
      </c>
      <c r="K6634" t="s">
        <v>16332</v>
      </c>
      <c r="L6634" t="s">
        <v>213</v>
      </c>
      <c r="O6634">
        <v>0</v>
      </c>
      <c r="Q6634" s="2"/>
      <c r="S6634">
        <v>0</v>
      </c>
      <c r="T6634" t="s">
        <v>213</v>
      </c>
      <c r="W6634" t="s">
        <v>455</v>
      </c>
      <c r="X6634">
        <v>0</v>
      </c>
    </row>
    <row r="6635" spans="1:24" x14ac:dyDescent="0.25">
      <c r="A6635">
        <v>8713</v>
      </c>
      <c r="B6635" t="s">
        <v>16337</v>
      </c>
      <c r="C6635" t="s">
        <v>16338</v>
      </c>
      <c r="D6635" t="s">
        <v>256</v>
      </c>
      <c r="G6635" s="2">
        <v>46143</v>
      </c>
      <c r="H6635" s="2"/>
      <c r="I6635" t="s">
        <v>226</v>
      </c>
      <c r="J6635" t="s">
        <v>211</v>
      </c>
      <c r="K6635" t="s">
        <v>16332</v>
      </c>
      <c r="L6635" t="s">
        <v>213</v>
      </c>
      <c r="O6635">
        <v>0</v>
      </c>
      <c r="Q6635" s="2"/>
      <c r="S6635">
        <v>0</v>
      </c>
      <c r="T6635" t="s">
        <v>213</v>
      </c>
      <c r="W6635" t="s">
        <v>455</v>
      </c>
      <c r="X6635">
        <v>0</v>
      </c>
    </row>
    <row r="6636" spans="1:24" x14ac:dyDescent="0.25">
      <c r="A6636">
        <v>8714</v>
      </c>
      <c r="B6636" t="s">
        <v>16339</v>
      </c>
      <c r="C6636" t="s">
        <v>16340</v>
      </c>
      <c r="D6636" t="s">
        <v>248</v>
      </c>
      <c r="G6636" s="2">
        <v>46143</v>
      </c>
      <c r="H6636" s="2"/>
      <c r="I6636" t="s">
        <v>226</v>
      </c>
      <c r="J6636" t="s">
        <v>211</v>
      </c>
      <c r="K6636" t="s">
        <v>16332</v>
      </c>
      <c r="L6636" t="s">
        <v>213</v>
      </c>
      <c r="O6636">
        <v>0</v>
      </c>
      <c r="Q6636" s="2"/>
      <c r="S6636">
        <v>0</v>
      </c>
      <c r="T6636" t="s">
        <v>213</v>
      </c>
      <c r="W6636" t="s">
        <v>455</v>
      </c>
      <c r="X6636">
        <v>0</v>
      </c>
    </row>
    <row r="6637" spans="1:24" x14ac:dyDescent="0.25">
      <c r="A6637">
        <v>8715</v>
      </c>
      <c r="B6637" t="s">
        <v>16341</v>
      </c>
      <c r="C6637" t="s">
        <v>16342</v>
      </c>
      <c r="D6637" t="s">
        <v>245</v>
      </c>
      <c r="G6637" s="2">
        <v>44166</v>
      </c>
      <c r="H6637" s="2"/>
      <c r="I6637" t="s">
        <v>226</v>
      </c>
      <c r="J6637" t="s">
        <v>211</v>
      </c>
      <c r="K6637" t="s">
        <v>16332</v>
      </c>
      <c r="L6637" t="s">
        <v>213</v>
      </c>
      <c r="O6637">
        <v>2629</v>
      </c>
      <c r="Q6637" s="2"/>
      <c r="S6637">
        <v>0</v>
      </c>
      <c r="T6637" t="s">
        <v>213</v>
      </c>
      <c r="W6637" t="s">
        <v>455</v>
      </c>
      <c r="X6637">
        <v>0</v>
      </c>
    </row>
    <row r="6638" spans="1:24" x14ac:dyDescent="0.25">
      <c r="A6638">
        <v>8685</v>
      </c>
      <c r="B6638" t="s">
        <v>16343</v>
      </c>
      <c r="C6638" t="s">
        <v>16344</v>
      </c>
      <c r="D6638" t="s">
        <v>389</v>
      </c>
      <c r="G6638" s="2">
        <v>46142</v>
      </c>
      <c r="H6638" s="2"/>
      <c r="J6638" t="s">
        <v>10343</v>
      </c>
      <c r="K6638" t="s">
        <v>10344</v>
      </c>
      <c r="L6638" t="s">
        <v>213</v>
      </c>
      <c r="M6638" t="s">
        <v>16345</v>
      </c>
      <c r="O6638">
        <v>0</v>
      </c>
      <c r="Q6638" s="2"/>
      <c r="R6638" t="s">
        <v>16346</v>
      </c>
      <c r="S6638">
        <v>0</v>
      </c>
      <c r="T6638" t="s">
        <v>213</v>
      </c>
      <c r="U6638" t="s">
        <v>10347</v>
      </c>
      <c r="V6638" t="s">
        <v>16191</v>
      </c>
      <c r="W6638" t="s">
        <v>214</v>
      </c>
      <c r="X6638">
        <v>0</v>
      </c>
    </row>
    <row r="6639" spans="1:24" x14ac:dyDescent="0.25">
      <c r="A6639">
        <v>8680</v>
      </c>
      <c r="B6639" t="s">
        <v>16260</v>
      </c>
      <c r="C6639" t="s">
        <v>16261</v>
      </c>
      <c r="D6639" t="s">
        <v>6406</v>
      </c>
      <c r="F6639" t="s">
        <v>6407</v>
      </c>
      <c r="G6639" s="2">
        <v>41366</v>
      </c>
      <c r="H6639" s="2"/>
      <c r="J6639" t="s">
        <v>2278</v>
      </c>
      <c r="K6639" t="s">
        <v>968</v>
      </c>
      <c r="L6639" t="s">
        <v>213</v>
      </c>
      <c r="O6639">
        <v>6519</v>
      </c>
      <c r="Q6639" s="2"/>
      <c r="S6639">
        <v>6773</v>
      </c>
      <c r="T6639" t="s">
        <v>213</v>
      </c>
      <c r="W6639" t="s">
        <v>59</v>
      </c>
      <c r="X6639">
        <v>0</v>
      </c>
    </row>
    <row r="6640" spans="1:24" x14ac:dyDescent="0.25">
      <c r="A6640">
        <v>8681</v>
      </c>
      <c r="B6640" t="s">
        <v>16262</v>
      </c>
      <c r="C6640" t="s">
        <v>16263</v>
      </c>
      <c r="D6640" t="s">
        <v>6406</v>
      </c>
      <c r="F6640" t="s">
        <v>6410</v>
      </c>
      <c r="G6640" s="2">
        <v>41366</v>
      </c>
      <c r="H6640" s="2"/>
      <c r="J6640" t="s">
        <v>2278</v>
      </c>
      <c r="K6640" t="s">
        <v>968</v>
      </c>
      <c r="L6640" t="s">
        <v>213</v>
      </c>
      <c r="O6640">
        <v>6519</v>
      </c>
      <c r="Q6640" s="2"/>
      <c r="S6640">
        <v>6772</v>
      </c>
      <c r="T6640" t="s">
        <v>213</v>
      </c>
      <c r="W6640" t="s">
        <v>6345</v>
      </c>
      <c r="X6640">
        <v>0</v>
      </c>
    </row>
    <row r="6641" spans="1:24" x14ac:dyDescent="0.25">
      <c r="A6641">
        <v>8677</v>
      </c>
      <c r="B6641" t="s">
        <v>16264</v>
      </c>
      <c r="C6641" t="s">
        <v>16265</v>
      </c>
      <c r="D6641" t="s">
        <v>6406</v>
      </c>
      <c r="G6641" s="2">
        <v>44195</v>
      </c>
      <c r="H6641" s="2"/>
      <c r="J6641" t="s">
        <v>211</v>
      </c>
      <c r="K6641" t="s">
        <v>391</v>
      </c>
      <c r="L6641" t="s">
        <v>213</v>
      </c>
      <c r="M6641" t="s">
        <v>12849</v>
      </c>
      <c r="O6641">
        <v>7177</v>
      </c>
      <c r="P6641" t="s">
        <v>12850</v>
      </c>
      <c r="Q6641" s="2"/>
      <c r="R6641" t="s">
        <v>16266</v>
      </c>
      <c r="S6641">
        <v>6525</v>
      </c>
      <c r="T6641" t="s">
        <v>213</v>
      </c>
      <c r="U6641" t="s">
        <v>15715</v>
      </c>
      <c r="V6641" t="s">
        <v>15755</v>
      </c>
      <c r="W6641" t="s">
        <v>214</v>
      </c>
      <c r="X6641">
        <v>0</v>
      </c>
    </row>
    <row r="6642" spans="1:24" x14ac:dyDescent="0.25">
      <c r="A6642">
        <v>8678</v>
      </c>
      <c r="B6642" t="s">
        <v>16267</v>
      </c>
      <c r="C6642" t="s">
        <v>16268</v>
      </c>
      <c r="D6642" t="s">
        <v>6406</v>
      </c>
      <c r="F6642" t="s">
        <v>6413</v>
      </c>
      <c r="G6642" s="2">
        <v>44197</v>
      </c>
      <c r="H6642" s="2"/>
      <c r="J6642" t="s">
        <v>211</v>
      </c>
      <c r="K6642" t="s">
        <v>968</v>
      </c>
      <c r="L6642" t="s">
        <v>213</v>
      </c>
      <c r="O6642">
        <v>7192</v>
      </c>
      <c r="Q6642" s="2"/>
      <c r="S6642">
        <v>3835</v>
      </c>
      <c r="T6642" t="s">
        <v>213</v>
      </c>
      <c r="W6642" t="s">
        <v>214</v>
      </c>
      <c r="X6642">
        <v>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12C281-076E-4991-A757-02ECEEBDF2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123</vt:i4>
      </vt:variant>
      <vt:variant>
        <vt:lpstr>Named Ranges</vt:lpstr>
      </vt:variant>
      <vt:variant>
        <vt:i4>1</vt:i4>
      </vt:variant>
    </vt:vector>
  </HeadingPairs>
  <TitlesOfParts>
    <vt:vector size="124" baseType="lpstr">
      <vt:lpstr>INPUTS-&gt;</vt:lpstr>
      <vt:lpstr>BASICS</vt:lpstr>
      <vt:lpstr>EQUITY_FUND_GEO_EXP</vt:lpstr>
      <vt:lpstr>EQUITY_FUND_GICS_SECTORS</vt:lpstr>
      <vt:lpstr>FI_MANUAL</vt:lpstr>
      <vt:lpstr>MAPPINGS_PH_GRAPHS</vt:lpstr>
      <vt:lpstr>GRAPHS-&gt;</vt:lpstr>
      <vt:lpstr>809_ESA</vt:lpstr>
      <vt:lpstr>809_AAOT</vt:lpstr>
      <vt:lpstr>809_A_PH</vt:lpstr>
      <vt:lpstr>809_B2_PH</vt:lpstr>
      <vt:lpstr>810_AA_GLOBAL</vt:lpstr>
      <vt:lpstr>810_A_PH</vt:lpstr>
      <vt:lpstr>810_B2_PH</vt:lpstr>
      <vt:lpstr>810_B3_PH</vt:lpstr>
      <vt:lpstr>810_B4_PH</vt:lpstr>
      <vt:lpstr>810_VS_INFLATION</vt:lpstr>
      <vt:lpstr>811_ESA</vt:lpstr>
      <vt:lpstr>811_SECTOR_EXP_VS_BENCHMARK</vt:lpstr>
      <vt:lpstr>811_A_PH</vt:lpstr>
      <vt:lpstr>811_B2_PH</vt:lpstr>
      <vt:lpstr>811_B3_PH</vt:lpstr>
      <vt:lpstr>811_B4_PH</vt:lpstr>
      <vt:lpstr>811_PERF_VS_BENCHMARK</vt:lpstr>
      <vt:lpstr>816_A_PH</vt:lpstr>
      <vt:lpstr>816_AAOT</vt:lpstr>
      <vt:lpstr>816_ESAOT_PIE</vt:lpstr>
      <vt:lpstr>817_AA_GLOBAL</vt:lpstr>
      <vt:lpstr>817_A_PH</vt:lpstr>
      <vt:lpstr>817_B2_PH</vt:lpstr>
      <vt:lpstr>817_B4_PH</vt:lpstr>
      <vt:lpstr>817_COST_OF_REG_28</vt:lpstr>
      <vt:lpstr>817_COST_OF_REG_28_B2</vt:lpstr>
      <vt:lpstr>818_AA_GLOBAL</vt:lpstr>
      <vt:lpstr>818_ROLLING</vt:lpstr>
      <vt:lpstr>818_A_PH</vt:lpstr>
      <vt:lpstr>818_B2_PH</vt:lpstr>
      <vt:lpstr>818_B3_PH</vt:lpstr>
      <vt:lpstr>820_A_PH</vt:lpstr>
      <vt:lpstr>820_B2_PH</vt:lpstr>
      <vt:lpstr>820_AA_GLOBAL</vt:lpstr>
      <vt:lpstr>821_A_PH</vt:lpstr>
      <vt:lpstr>821_B2_PH</vt:lpstr>
      <vt:lpstr>821_ESA</vt:lpstr>
      <vt:lpstr>821_GEO_EXP</vt:lpstr>
      <vt:lpstr>822_ESA</vt:lpstr>
      <vt:lpstr>822_AAOT</vt:lpstr>
      <vt:lpstr>822_A_PH</vt:lpstr>
      <vt:lpstr>822_B2_PH</vt:lpstr>
      <vt:lpstr>823_A_PH</vt:lpstr>
      <vt:lpstr>823_B2_PH</vt:lpstr>
      <vt:lpstr>823_ESA</vt:lpstr>
      <vt:lpstr>823_GEO_EXP</vt:lpstr>
      <vt:lpstr>824_A_PH</vt:lpstr>
      <vt:lpstr>824_B2_PH</vt:lpstr>
      <vt:lpstr>824_B3_PH</vt:lpstr>
      <vt:lpstr>824_B4_PH</vt:lpstr>
      <vt:lpstr>824_PSOT</vt:lpstr>
      <vt:lpstr>824_MATURITY</vt:lpstr>
      <vt:lpstr>825_B2_PH</vt:lpstr>
      <vt:lpstr>825_B3_PH</vt:lpstr>
      <vt:lpstr>825_PSOT</vt:lpstr>
      <vt:lpstr>825_MATURITY</vt:lpstr>
      <vt:lpstr>826_A_PH</vt:lpstr>
      <vt:lpstr>826_B2_PH</vt:lpstr>
      <vt:lpstr>826_B3_PH</vt:lpstr>
      <vt:lpstr>826_VS_ALBI</vt:lpstr>
      <vt:lpstr>826_VS_ALBI (2)</vt:lpstr>
      <vt:lpstr>827_B_PH</vt:lpstr>
      <vt:lpstr>827_B2_PH</vt:lpstr>
      <vt:lpstr>827_PSOT</vt:lpstr>
      <vt:lpstr>827_MATURITY</vt:lpstr>
      <vt:lpstr>827_AA</vt:lpstr>
      <vt:lpstr>840_AA_GLOBAL</vt:lpstr>
      <vt:lpstr>840_AA_MANUAL</vt:lpstr>
      <vt:lpstr>840_B3_PH</vt:lpstr>
      <vt:lpstr>840_B_PH</vt:lpstr>
      <vt:lpstr>841_B_PH</vt:lpstr>
      <vt:lpstr>841_PSOT</vt:lpstr>
      <vt:lpstr>841_PSOT MANUAl</vt:lpstr>
      <vt:lpstr>841_MATURITY</vt:lpstr>
      <vt:lpstr>842_ESA</vt:lpstr>
      <vt:lpstr>842_B_PH</vt:lpstr>
      <vt:lpstr>874_AAOT</vt:lpstr>
      <vt:lpstr>874_ESA</vt:lpstr>
      <vt:lpstr>874_A_PH</vt:lpstr>
      <vt:lpstr>875_GEO_EXP</vt:lpstr>
      <vt:lpstr>875_AAOT</vt:lpstr>
      <vt:lpstr>875_ESA</vt:lpstr>
      <vt:lpstr>875_R_PH</vt:lpstr>
      <vt:lpstr>875_B_PH</vt:lpstr>
      <vt:lpstr>876_GEO_EXP</vt:lpstr>
      <vt:lpstr>876_GEO_EXP_Q</vt:lpstr>
      <vt:lpstr>876_ESA</vt:lpstr>
      <vt:lpstr>876_A_PH</vt:lpstr>
      <vt:lpstr>876_B_PH</vt:lpstr>
      <vt:lpstr>876_B1_PH</vt:lpstr>
      <vt:lpstr>877_ESA</vt:lpstr>
      <vt:lpstr>877_GEO_EXP</vt:lpstr>
      <vt:lpstr>877_R_PH</vt:lpstr>
      <vt:lpstr>877_R1_PH</vt:lpstr>
      <vt:lpstr>877_B_PH</vt:lpstr>
      <vt:lpstr>878_GEO_EXP</vt:lpstr>
      <vt:lpstr>878_ESA</vt:lpstr>
      <vt:lpstr>878_ESA_MANUAL</vt:lpstr>
      <vt:lpstr>878_R_PH</vt:lpstr>
      <vt:lpstr>878_R1_PH</vt:lpstr>
      <vt:lpstr>879_GEO_EXP</vt:lpstr>
      <vt:lpstr>879_ESA</vt:lpstr>
      <vt:lpstr>879_ESA (3)</vt:lpstr>
      <vt:lpstr>879_A_PH</vt:lpstr>
      <vt:lpstr>879_R1_PH</vt:lpstr>
      <vt:lpstr>879_AACOUNTRY</vt:lpstr>
      <vt:lpstr>880_A_PH</vt:lpstr>
      <vt:lpstr>880_ESA</vt:lpstr>
      <vt:lpstr>880_GEO_EXP</vt:lpstr>
      <vt:lpstr>ORACLE_REFS-&gt;</vt:lpstr>
      <vt:lpstr>V_FFS_AAOT</vt:lpstr>
      <vt:lpstr>V_FFS_ESAOT_MAX_10</vt:lpstr>
      <vt:lpstr>V_FFS_ESAOT_ALL_SPECIFIED</vt:lpstr>
      <vt:lpstr>FI_PSOT</vt:lpstr>
      <vt:lpstr>FI_MATURITY_SPREAD</vt:lpstr>
      <vt:lpstr>PRFRM_DEFN</vt:lpstr>
      <vt:lpstr>MONTH_END_DATE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Rogers</dc:creator>
  <cp:lastModifiedBy>Helena LaCock</cp:lastModifiedBy>
  <cp:lastPrinted>2023-06-23T12:49:16Z</cp:lastPrinted>
  <dcterms:created xsi:type="dcterms:W3CDTF">2023-05-10T07:12:56Z</dcterms:created>
  <dcterms:modified xsi:type="dcterms:W3CDTF">2026-06-12T09:22:59Z</dcterms:modified>
</cp:coreProperties>
</file>